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B:\Design\cores\master_xdc\export\"/>
    </mc:Choice>
  </mc:AlternateContent>
  <xr:revisionPtr revIDLastSave="0" documentId="13_ncr:1_{5DD455C5-1D89-4465-A551-D545B01A7160}" xr6:coauthVersionLast="44" xr6:coauthVersionMax="44" xr10:uidLastSave="{00000000-0000-0000-0000-000000000000}"/>
  <bookViews>
    <workbookView xWindow="-120" yWindow="-120" windowWidth="38640" windowHeight="21240" tabRatio="871" firstSheet="13" activeTab="13" xr2:uid="{00000000-000D-0000-FFFF-FFFF00000000}"/>
  </bookViews>
  <sheets>
    <sheet name="Intern" sheetId="1" state="veryHidden" r:id="rId1"/>
    <sheet name="FPGA_pin" sheetId="5428" state="veryHidden" r:id="rId2"/>
    <sheet name="CALC_CONN_TEBA0714_REV01" sheetId="5442" state="veryHidden" r:id="rId3"/>
    <sheet name="CALC_CONN_TEBB0714_REV01" sheetId="5446" state="veryHidden" r:id="rId4"/>
    <sheet name="CALC_CONN_TEBT0714_REV01" sheetId="5450" state="veryHidden" r:id="rId5"/>
    <sheet name="RAW_c_TEBT0714_REV01" sheetId="5447" state="veryHidden" r:id="rId6"/>
    <sheet name="RAW_c_TEBB0714_REV01" sheetId="5443" state="veryHidden" r:id="rId7"/>
    <sheet name="RAW_c_TEBA0714_REV01" sheetId="5439" state="veryHidden" r:id="rId8"/>
    <sheet name="RAW_m_TE0714_REV03" sheetId="5436" state="veryHidden" r:id="rId9"/>
    <sheet name="RAW_m_TE0714_REV02" sheetId="5433" state="veryHidden" r:id="rId10"/>
    <sheet name="RAW_m_TE0714_REV01" sheetId="5430" state="veryHidden" r:id="rId11"/>
    <sheet name="B2B" sheetId="5427" state="veryHidden" r:id="rId12"/>
    <sheet name="history" sheetId="1826" state="veryHidden" r:id="rId13"/>
    <sheet name="Overview, Notes &amp; Disclaimer" sheetId="73" r:id="rId14"/>
    <sheet name="Auswertung" sheetId="5455" state="veryHidden" r:id="rId15"/>
    <sheet name="CONN Pin Table" sheetId="1825" r:id="rId16"/>
    <sheet name="BOARD Pin Table" sheetId="2038" state="veryHidden" r:id="rId17"/>
    <sheet name="B2B Pin Table" sheetId="189" r:id="rId18"/>
    <sheet name="User Manual for boards" sheetId="2050" state="veryHidden" r:id="rId19"/>
    <sheet name="User Manual" sheetId="3" r:id="rId20"/>
  </sheets>
  <definedNames>
    <definedName name="_xlnm._FilterDatabase" localSheetId="17" hidden="1">'B2B Pin Table'!$B$5:$R$6</definedName>
    <definedName name="_xlnm._FilterDatabase" localSheetId="16" hidden="1">'BOARD Pin Table'!$B$5:$K$6</definedName>
    <definedName name="_xlnm._FilterDatabase" localSheetId="15" hidden="1">'CONN Pin Table'!$B$5:$S$7</definedName>
  </definedNames>
  <calcPr calcId="191029" calcMode="manual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89" l="1"/>
  <c r="C9" i="189"/>
  <c r="C10" i="189"/>
  <c r="C11" i="189"/>
  <c r="C12" i="189"/>
  <c r="C13" i="189"/>
  <c r="C14" i="189"/>
  <c r="C15" i="189"/>
  <c r="C16" i="189"/>
  <c r="C17" i="189"/>
  <c r="C18" i="189"/>
  <c r="C19" i="189"/>
  <c r="C20" i="189"/>
  <c r="C21" i="189"/>
  <c r="C22" i="189"/>
  <c r="C23" i="189"/>
  <c r="C24" i="189"/>
  <c r="C25" i="189"/>
  <c r="C26" i="189"/>
  <c r="C27" i="189"/>
  <c r="C28" i="189"/>
  <c r="C29" i="189"/>
  <c r="C30" i="189"/>
  <c r="C31" i="189"/>
  <c r="C32" i="189"/>
  <c r="C33" i="189"/>
  <c r="C34" i="189"/>
  <c r="C35" i="189"/>
  <c r="C36" i="189"/>
  <c r="C37" i="189"/>
  <c r="C38" i="189"/>
  <c r="C39" i="189"/>
  <c r="C40" i="189"/>
  <c r="C41" i="189"/>
  <c r="C42" i="189"/>
  <c r="C43" i="189"/>
  <c r="C44" i="189"/>
  <c r="C45" i="189"/>
  <c r="C46" i="189"/>
  <c r="C47" i="189"/>
  <c r="C48" i="189"/>
  <c r="C49" i="189"/>
  <c r="C50" i="189"/>
  <c r="C51" i="189"/>
  <c r="C52" i="189"/>
  <c r="C53" i="189"/>
  <c r="C54" i="189"/>
  <c r="C55" i="189"/>
  <c r="C56" i="189"/>
  <c r="C57" i="189"/>
  <c r="C58" i="189"/>
  <c r="C59" i="189"/>
  <c r="C60" i="189"/>
  <c r="C61" i="189"/>
  <c r="C62" i="189"/>
  <c r="C63" i="189"/>
  <c r="C64" i="189"/>
  <c r="C65" i="189"/>
  <c r="C66" i="189"/>
  <c r="C67" i="189"/>
  <c r="C68" i="189"/>
  <c r="C69" i="189"/>
  <c r="C70" i="189"/>
  <c r="C71" i="189"/>
  <c r="C72" i="189"/>
  <c r="C73" i="189"/>
  <c r="C74" i="189"/>
  <c r="C75" i="189"/>
  <c r="C76" i="189"/>
  <c r="C77" i="189"/>
  <c r="C78" i="189"/>
  <c r="C79" i="189"/>
  <c r="C80" i="189"/>
  <c r="C81" i="189"/>
  <c r="C82" i="189"/>
  <c r="C83" i="189"/>
  <c r="C84" i="189"/>
  <c r="C85" i="189"/>
  <c r="C86" i="189"/>
  <c r="C87" i="189"/>
  <c r="C88" i="189"/>
  <c r="C89" i="189"/>
  <c r="C90" i="189"/>
  <c r="C91" i="189"/>
  <c r="C92" i="189"/>
  <c r="C93" i="189"/>
  <c r="C94" i="189"/>
  <c r="C95" i="189"/>
  <c r="C96" i="189"/>
  <c r="C97" i="189"/>
  <c r="C98" i="189"/>
  <c r="C99" i="189"/>
  <c r="C100" i="189"/>
  <c r="C101" i="189"/>
  <c r="C102" i="189"/>
  <c r="C103" i="189"/>
  <c r="C104" i="189"/>
  <c r="C105" i="189"/>
  <c r="C106" i="189"/>
  <c r="C107" i="189"/>
  <c r="C108" i="189"/>
  <c r="C109" i="189"/>
  <c r="C110" i="189"/>
  <c r="C111" i="189"/>
  <c r="C112" i="189"/>
  <c r="C113" i="189"/>
  <c r="C114" i="189"/>
  <c r="C115" i="189"/>
  <c r="C116" i="189"/>
  <c r="C117" i="189"/>
  <c r="C118" i="189"/>
  <c r="C119" i="189"/>
  <c r="C120" i="189"/>
  <c r="C121" i="189"/>
  <c r="C122" i="189"/>
  <c r="C123" i="189"/>
  <c r="C124" i="189"/>
  <c r="C125" i="189"/>
  <c r="C126" i="189"/>
  <c r="C127" i="189"/>
  <c r="C128" i="189"/>
  <c r="C129" i="189"/>
  <c r="C130" i="189"/>
  <c r="C131" i="189"/>
  <c r="C132" i="189"/>
  <c r="C133" i="189"/>
  <c r="C134" i="189"/>
  <c r="C135" i="189"/>
  <c r="C136" i="189"/>
  <c r="C137" i="189"/>
  <c r="C138" i="189"/>
  <c r="C139" i="189"/>
  <c r="C140" i="189"/>
  <c r="C141" i="189"/>
  <c r="C142" i="189"/>
  <c r="C143" i="189"/>
  <c r="C144" i="189"/>
  <c r="C145" i="189"/>
  <c r="C146" i="189"/>
  <c r="C147" i="189"/>
  <c r="C148" i="189"/>
  <c r="C149" i="189"/>
  <c r="C150" i="189"/>
  <c r="C151" i="189"/>
  <c r="C152" i="189"/>
  <c r="C153" i="189"/>
  <c r="C154" i="189"/>
  <c r="C155" i="189"/>
  <c r="C156" i="189"/>
  <c r="C157" i="189"/>
  <c r="C158" i="189"/>
  <c r="C159" i="189"/>
  <c r="C160" i="189"/>
  <c r="C161" i="189"/>
  <c r="C162" i="189"/>
  <c r="C163" i="189"/>
  <c r="C164" i="189"/>
  <c r="C165" i="189"/>
  <c r="C166" i="189"/>
  <c r="C167" i="189"/>
  <c r="C168" i="189"/>
  <c r="C169" i="189"/>
  <c r="C170" i="189"/>
  <c r="C171" i="189"/>
  <c r="C172" i="189"/>
  <c r="C173" i="189"/>
  <c r="C174" i="189"/>
  <c r="C175" i="189"/>
  <c r="C176" i="189"/>
  <c r="C177" i="189"/>
  <c r="C178" i="189"/>
  <c r="C179" i="189"/>
  <c r="C180" i="189"/>
  <c r="C181" i="189"/>
  <c r="C182" i="189"/>
  <c r="C183" i="189"/>
  <c r="C184" i="189"/>
  <c r="C185" i="189"/>
  <c r="C186" i="189"/>
  <c r="C187" i="189"/>
  <c r="C188" i="189"/>
  <c r="C189" i="189"/>
  <c r="C190" i="189"/>
  <c r="C191" i="189"/>
  <c r="C192" i="189"/>
  <c r="C193" i="189"/>
  <c r="C194" i="189"/>
  <c r="C195" i="189"/>
  <c r="C196" i="189"/>
  <c r="C197" i="189"/>
  <c r="C198" i="189"/>
  <c r="C199" i="189"/>
  <c r="C200" i="189"/>
  <c r="C201" i="189"/>
  <c r="C202" i="189"/>
  <c r="C203" i="189"/>
  <c r="C204" i="189"/>
  <c r="C205" i="189"/>
  <c r="B406" i="1825"/>
  <c r="B407" i="1825"/>
  <c r="B408" i="1825" s="1"/>
  <c r="B7" i="1825"/>
  <c r="B8" i="1825" s="1"/>
  <c r="B9" i="1825" s="1"/>
  <c r="B10" i="1825" s="1"/>
  <c r="B11" i="1825" s="1"/>
  <c r="B12" i="1825" s="1"/>
  <c r="B13" i="1825" s="1"/>
  <c r="B14" i="1825" s="1"/>
  <c r="B15" i="1825" s="1"/>
  <c r="B16" i="1825" s="1"/>
  <c r="B17" i="1825" s="1"/>
  <c r="B18" i="1825" s="1"/>
  <c r="B19" i="1825" s="1"/>
  <c r="B20" i="1825" s="1"/>
  <c r="B21" i="1825" s="1"/>
  <c r="B22" i="1825" s="1"/>
  <c r="B23" i="1825" s="1"/>
  <c r="B24" i="1825" s="1"/>
  <c r="B25" i="1825" s="1"/>
  <c r="B26" i="1825" s="1"/>
  <c r="B27" i="1825" s="1"/>
  <c r="B28" i="1825" s="1"/>
  <c r="B29" i="1825" s="1"/>
  <c r="B30" i="1825" s="1"/>
  <c r="B31" i="1825" s="1"/>
  <c r="B32" i="1825" s="1"/>
  <c r="B33" i="1825" s="1"/>
  <c r="B34" i="1825" s="1"/>
  <c r="B35" i="1825" s="1"/>
  <c r="B36" i="1825" s="1"/>
  <c r="B37" i="1825" s="1"/>
  <c r="B38" i="1825" s="1"/>
  <c r="B39" i="1825" s="1"/>
  <c r="B40" i="1825" s="1"/>
  <c r="B41" i="1825" s="1"/>
  <c r="B42" i="1825" s="1"/>
  <c r="B43" i="1825" s="1"/>
  <c r="B44" i="1825" s="1"/>
  <c r="B45" i="1825" s="1"/>
  <c r="B46" i="1825" s="1"/>
  <c r="B47" i="1825" s="1"/>
  <c r="B48" i="1825" s="1"/>
  <c r="B49" i="1825" s="1"/>
  <c r="B50" i="1825" s="1"/>
  <c r="B51" i="1825" s="1"/>
  <c r="B52" i="1825" s="1"/>
  <c r="B53" i="1825" s="1"/>
  <c r="B54" i="1825" s="1"/>
  <c r="B55" i="1825" s="1"/>
  <c r="B56" i="1825" s="1"/>
  <c r="B57" i="1825" s="1"/>
  <c r="B58" i="1825" s="1"/>
  <c r="B59" i="1825" s="1"/>
  <c r="B60" i="1825" s="1"/>
  <c r="B61" i="1825" s="1"/>
  <c r="B62" i="1825" s="1"/>
  <c r="B63" i="1825" s="1"/>
  <c r="B64" i="1825" s="1"/>
  <c r="B65" i="1825" s="1"/>
  <c r="B66" i="1825" s="1"/>
  <c r="B67" i="1825" s="1"/>
  <c r="B68" i="1825" s="1"/>
  <c r="B69" i="1825" s="1"/>
  <c r="B70" i="1825" s="1"/>
  <c r="B71" i="1825" s="1"/>
  <c r="B72" i="1825" s="1"/>
  <c r="B73" i="1825" s="1"/>
  <c r="B74" i="1825" s="1"/>
  <c r="B75" i="1825" s="1"/>
  <c r="B76" i="1825" s="1"/>
  <c r="B77" i="1825" s="1"/>
  <c r="B78" i="1825" s="1"/>
  <c r="B79" i="1825" s="1"/>
  <c r="B80" i="1825" s="1"/>
  <c r="B81" i="1825" s="1"/>
  <c r="B82" i="1825" s="1"/>
  <c r="B83" i="1825" s="1"/>
  <c r="B84" i="1825" s="1"/>
  <c r="B85" i="1825" s="1"/>
  <c r="B86" i="1825" s="1"/>
  <c r="B87" i="1825" s="1"/>
  <c r="B88" i="1825" s="1"/>
  <c r="B89" i="1825" s="1"/>
  <c r="B90" i="1825" s="1"/>
  <c r="B91" i="1825" s="1"/>
  <c r="B92" i="1825" s="1"/>
  <c r="B93" i="1825" s="1"/>
  <c r="B94" i="1825" s="1"/>
  <c r="B95" i="1825" s="1"/>
  <c r="B96" i="1825" s="1"/>
  <c r="B97" i="1825" s="1"/>
  <c r="B98" i="1825" s="1"/>
  <c r="B99" i="1825" s="1"/>
  <c r="B100" i="1825" s="1"/>
  <c r="B101" i="1825" s="1"/>
  <c r="B102" i="1825" s="1"/>
  <c r="B103" i="1825" s="1"/>
  <c r="B104" i="1825" s="1"/>
  <c r="B105" i="1825" s="1"/>
  <c r="B106" i="1825" s="1"/>
  <c r="B107" i="1825" s="1"/>
  <c r="B108" i="1825" s="1"/>
  <c r="B109" i="1825" s="1"/>
  <c r="B110" i="1825" s="1"/>
  <c r="B111" i="1825" s="1"/>
  <c r="B112" i="1825" s="1"/>
  <c r="B113" i="1825" s="1"/>
  <c r="B114" i="1825" s="1"/>
  <c r="B115" i="1825" s="1"/>
  <c r="B116" i="1825" s="1"/>
  <c r="B117" i="1825" s="1"/>
  <c r="B118" i="1825" s="1"/>
  <c r="B119" i="1825" s="1"/>
  <c r="B120" i="1825" s="1"/>
  <c r="B121" i="1825" s="1"/>
  <c r="B122" i="1825" s="1"/>
  <c r="B123" i="1825" s="1"/>
  <c r="B124" i="1825" s="1"/>
  <c r="B125" i="1825" s="1"/>
  <c r="B126" i="1825" s="1"/>
  <c r="B127" i="1825" s="1"/>
  <c r="B128" i="1825" s="1"/>
  <c r="B129" i="1825" s="1"/>
  <c r="B130" i="1825" s="1"/>
  <c r="B131" i="1825" s="1"/>
  <c r="B132" i="1825" s="1"/>
  <c r="B133" i="1825" s="1"/>
  <c r="B134" i="1825" s="1"/>
  <c r="B135" i="1825" s="1"/>
  <c r="B136" i="1825" s="1"/>
  <c r="B137" i="1825" s="1"/>
  <c r="B138" i="1825" s="1"/>
  <c r="B139" i="1825" s="1"/>
  <c r="B140" i="1825" s="1"/>
  <c r="B141" i="1825" s="1"/>
  <c r="B142" i="1825" s="1"/>
  <c r="B143" i="1825" s="1"/>
  <c r="B144" i="1825" s="1"/>
  <c r="B145" i="1825" s="1"/>
  <c r="B146" i="1825" s="1"/>
  <c r="B147" i="1825" s="1"/>
  <c r="B148" i="1825" s="1"/>
  <c r="B149" i="1825" s="1"/>
  <c r="B150" i="1825" s="1"/>
  <c r="B151" i="1825" s="1"/>
  <c r="B152" i="1825" s="1"/>
  <c r="B153" i="1825" s="1"/>
  <c r="B154" i="1825" s="1"/>
  <c r="B155" i="1825" s="1"/>
  <c r="B156" i="1825" s="1"/>
  <c r="B157" i="1825" s="1"/>
  <c r="B158" i="1825" s="1"/>
  <c r="B159" i="1825" s="1"/>
  <c r="B160" i="1825" s="1"/>
  <c r="B161" i="1825" s="1"/>
  <c r="B162" i="1825" s="1"/>
  <c r="B163" i="1825" s="1"/>
  <c r="B164" i="1825" s="1"/>
  <c r="B165" i="1825" s="1"/>
  <c r="B166" i="1825" s="1"/>
  <c r="B167" i="1825" s="1"/>
  <c r="B168" i="1825" s="1"/>
  <c r="B169" i="1825" s="1"/>
  <c r="B170" i="1825" s="1"/>
  <c r="B171" i="1825" s="1"/>
  <c r="B172" i="1825" s="1"/>
  <c r="B173" i="1825" s="1"/>
  <c r="B174" i="1825" s="1"/>
  <c r="B175" i="1825" s="1"/>
  <c r="B176" i="1825" s="1"/>
  <c r="B177" i="1825" s="1"/>
  <c r="B178" i="1825" s="1"/>
  <c r="B179" i="1825" s="1"/>
  <c r="B180" i="1825" s="1"/>
  <c r="B181" i="1825" s="1"/>
  <c r="B182" i="1825" s="1"/>
  <c r="B183" i="1825" s="1"/>
  <c r="B184" i="1825" s="1"/>
  <c r="B185" i="1825" s="1"/>
  <c r="B186" i="1825" s="1"/>
  <c r="B187" i="1825" s="1"/>
  <c r="B188" i="1825" s="1"/>
  <c r="B189" i="1825" s="1"/>
  <c r="B190" i="1825" s="1"/>
  <c r="B191" i="1825" s="1"/>
  <c r="B192" i="1825" s="1"/>
  <c r="B193" i="1825" s="1"/>
  <c r="B194" i="1825" s="1"/>
  <c r="B195" i="1825" s="1"/>
  <c r="B196" i="1825" s="1"/>
  <c r="B197" i="1825" s="1"/>
  <c r="B198" i="1825" s="1"/>
  <c r="B199" i="1825" s="1"/>
  <c r="B200" i="1825" s="1"/>
  <c r="B201" i="1825" s="1"/>
  <c r="B202" i="1825" s="1"/>
  <c r="B203" i="1825" s="1"/>
  <c r="B204" i="1825" s="1"/>
  <c r="B205" i="1825" s="1"/>
  <c r="B206" i="1825" s="1"/>
  <c r="B207" i="1825" s="1"/>
  <c r="B208" i="1825" s="1"/>
  <c r="B209" i="1825" s="1"/>
  <c r="B210" i="1825" s="1"/>
  <c r="B211" i="1825" s="1"/>
  <c r="B212" i="1825" s="1"/>
  <c r="B213" i="1825" s="1"/>
  <c r="B214" i="1825" s="1"/>
  <c r="B215" i="1825" s="1"/>
  <c r="B216" i="1825" s="1"/>
  <c r="B217" i="1825" s="1"/>
  <c r="B218" i="1825" s="1"/>
  <c r="B219" i="1825" s="1"/>
  <c r="B220" i="1825" s="1"/>
  <c r="B221" i="1825" s="1"/>
  <c r="B222" i="1825" s="1"/>
  <c r="B223" i="1825" s="1"/>
  <c r="B224" i="1825" s="1"/>
  <c r="B225" i="1825" s="1"/>
  <c r="B226" i="1825" s="1"/>
  <c r="B227" i="1825" s="1"/>
  <c r="B228" i="1825" s="1"/>
  <c r="B229" i="1825" s="1"/>
  <c r="B230" i="1825" s="1"/>
  <c r="B231" i="1825" s="1"/>
  <c r="B232" i="1825" s="1"/>
  <c r="B233" i="1825" s="1"/>
  <c r="B234" i="1825" s="1"/>
  <c r="B235" i="1825" s="1"/>
  <c r="B236" i="1825" s="1"/>
  <c r="B237" i="1825" s="1"/>
  <c r="B238" i="1825" s="1"/>
  <c r="B239" i="1825" s="1"/>
  <c r="B240" i="1825" s="1"/>
  <c r="B241" i="1825" s="1"/>
  <c r="B242" i="1825" s="1"/>
  <c r="B243" i="1825" s="1"/>
  <c r="B244" i="1825" s="1"/>
  <c r="B245" i="1825" s="1"/>
  <c r="B246" i="1825" s="1"/>
  <c r="B247" i="1825" s="1"/>
  <c r="B248" i="1825" s="1"/>
  <c r="B249" i="1825" s="1"/>
  <c r="B250" i="1825" s="1"/>
  <c r="B251" i="1825" s="1"/>
  <c r="B252" i="1825" s="1"/>
  <c r="B253" i="1825" s="1"/>
  <c r="B254" i="1825" s="1"/>
  <c r="B255" i="1825" s="1"/>
  <c r="B256" i="1825" s="1"/>
  <c r="B257" i="1825" s="1"/>
  <c r="B258" i="1825" s="1"/>
  <c r="B259" i="1825" s="1"/>
  <c r="B260" i="1825" s="1"/>
  <c r="B261" i="1825" s="1"/>
  <c r="B262" i="1825" s="1"/>
  <c r="B263" i="1825" s="1"/>
  <c r="B264" i="1825" s="1"/>
  <c r="B265" i="1825" s="1"/>
  <c r="B266" i="1825" s="1"/>
  <c r="B267" i="1825" s="1"/>
  <c r="B268" i="1825" s="1"/>
  <c r="B269" i="1825" s="1"/>
  <c r="B270" i="1825" s="1"/>
  <c r="B271" i="1825" s="1"/>
  <c r="B272" i="1825" s="1"/>
  <c r="B273" i="1825" s="1"/>
  <c r="B274" i="1825" s="1"/>
  <c r="B275" i="1825" s="1"/>
  <c r="B276" i="1825" s="1"/>
  <c r="B277" i="1825" s="1"/>
  <c r="B278" i="1825" s="1"/>
  <c r="B279" i="1825" s="1"/>
  <c r="B280" i="1825" s="1"/>
  <c r="B281" i="1825" s="1"/>
  <c r="B282" i="1825" s="1"/>
  <c r="B283" i="1825" s="1"/>
  <c r="B284" i="1825" s="1"/>
  <c r="B285" i="1825" s="1"/>
  <c r="B286" i="1825" s="1"/>
  <c r="B287" i="1825" s="1"/>
  <c r="B288" i="1825" s="1"/>
  <c r="B289" i="1825" s="1"/>
  <c r="B290" i="1825" s="1"/>
  <c r="B291" i="1825" s="1"/>
  <c r="B292" i="1825" s="1"/>
  <c r="B293" i="1825" s="1"/>
  <c r="B294" i="1825" s="1"/>
  <c r="B295" i="1825" s="1"/>
  <c r="B296" i="1825" s="1"/>
  <c r="B297" i="1825" s="1"/>
  <c r="B298" i="1825" s="1"/>
  <c r="B299" i="1825" s="1"/>
  <c r="B300" i="1825" s="1"/>
  <c r="B301" i="1825" s="1"/>
  <c r="B302" i="1825" s="1"/>
  <c r="B303" i="1825" s="1"/>
  <c r="B304" i="1825" s="1"/>
  <c r="B305" i="1825" s="1"/>
  <c r="B306" i="1825" s="1"/>
  <c r="B307" i="1825" s="1"/>
  <c r="B308" i="1825" s="1"/>
  <c r="B309" i="1825" s="1"/>
  <c r="B310" i="1825" s="1"/>
  <c r="B311" i="1825" s="1"/>
  <c r="B312" i="1825" s="1"/>
  <c r="B313" i="1825" s="1"/>
  <c r="B314" i="1825" s="1"/>
  <c r="B315" i="1825" s="1"/>
  <c r="B316" i="1825" s="1"/>
  <c r="B317" i="1825" s="1"/>
  <c r="B318" i="1825" s="1"/>
  <c r="B319" i="1825" s="1"/>
  <c r="B320" i="1825" s="1"/>
  <c r="B321" i="1825" s="1"/>
  <c r="B322" i="1825" s="1"/>
  <c r="B323" i="1825" s="1"/>
  <c r="B324" i="1825" s="1"/>
  <c r="B325" i="1825" s="1"/>
  <c r="B326" i="1825" s="1"/>
  <c r="B327" i="1825" s="1"/>
  <c r="B328" i="1825" s="1"/>
  <c r="B329" i="1825" s="1"/>
  <c r="B330" i="1825" s="1"/>
  <c r="B331" i="1825" s="1"/>
  <c r="B332" i="1825" s="1"/>
  <c r="B333" i="1825" s="1"/>
  <c r="B334" i="1825" s="1"/>
  <c r="B335" i="1825" s="1"/>
  <c r="B336" i="1825" s="1"/>
  <c r="B337" i="1825" s="1"/>
  <c r="B338" i="1825" s="1"/>
  <c r="B339" i="1825" s="1"/>
  <c r="B340" i="1825" s="1"/>
  <c r="B341" i="1825" s="1"/>
  <c r="B342" i="1825" s="1"/>
  <c r="B343" i="1825" s="1"/>
  <c r="B344" i="1825" s="1"/>
  <c r="B345" i="1825" s="1"/>
  <c r="B346" i="1825" s="1"/>
  <c r="B347" i="1825" s="1"/>
  <c r="B348" i="1825" s="1"/>
  <c r="B349" i="1825" s="1"/>
  <c r="B350" i="1825" s="1"/>
  <c r="B351" i="1825" s="1"/>
  <c r="B352" i="1825" s="1"/>
  <c r="B353" i="1825" s="1"/>
  <c r="B354" i="1825" s="1"/>
  <c r="B355" i="1825" s="1"/>
  <c r="B356" i="1825" s="1"/>
  <c r="B357" i="1825" s="1"/>
  <c r="B358" i="1825" s="1"/>
  <c r="B359" i="1825" s="1"/>
  <c r="B360" i="1825" s="1"/>
  <c r="B361" i="1825" s="1"/>
  <c r="B362" i="1825" s="1"/>
  <c r="B363" i="1825" s="1"/>
  <c r="B364" i="1825" s="1"/>
  <c r="B365" i="1825" s="1"/>
  <c r="B366" i="1825" s="1"/>
  <c r="B367" i="1825" s="1"/>
  <c r="B368" i="1825" s="1"/>
  <c r="B369" i="1825" s="1"/>
  <c r="B370" i="1825" s="1"/>
  <c r="B371" i="1825" s="1"/>
  <c r="B372" i="1825" s="1"/>
  <c r="B373" i="1825" s="1"/>
  <c r="B374" i="1825" s="1"/>
  <c r="B375" i="1825" s="1"/>
  <c r="B376" i="1825" s="1"/>
  <c r="B377" i="1825" s="1"/>
  <c r="B378" i="1825" s="1"/>
  <c r="B379" i="1825" s="1"/>
  <c r="B380" i="1825" s="1"/>
  <c r="B381" i="1825" s="1"/>
  <c r="B382" i="1825" s="1"/>
  <c r="B383" i="1825" s="1"/>
  <c r="B384" i="1825" s="1"/>
  <c r="B385" i="1825" s="1"/>
  <c r="B386" i="1825" s="1"/>
  <c r="B387" i="1825" s="1"/>
  <c r="B388" i="1825" s="1"/>
  <c r="B389" i="1825" s="1"/>
  <c r="B390" i="1825" s="1"/>
  <c r="B391" i="1825" s="1"/>
  <c r="B392" i="1825" s="1"/>
  <c r="B393" i="1825" s="1"/>
  <c r="B394" i="1825" s="1"/>
  <c r="B395" i="1825" s="1"/>
  <c r="B396" i="1825" s="1"/>
  <c r="B397" i="1825" s="1"/>
  <c r="B398" i="1825" s="1"/>
  <c r="B399" i="1825" s="1"/>
  <c r="B400" i="1825" s="1"/>
  <c r="B401" i="1825" s="1"/>
  <c r="B402" i="1825" s="1"/>
  <c r="B403" i="1825" s="1"/>
  <c r="B404" i="1825" s="1"/>
  <c r="B405" i="1825" s="1"/>
  <c r="D7" i="189"/>
  <c r="C7" i="189"/>
  <c r="G6" i="189"/>
  <c r="F6" i="189"/>
  <c r="C6" i="189"/>
  <c r="I4" i="5427"/>
  <c r="I5" i="5427"/>
  <c r="I6" i="5427"/>
  <c r="I7" i="5427"/>
  <c r="I8" i="5427"/>
  <c r="I9" i="5427"/>
  <c r="I10" i="5427"/>
  <c r="I11" i="5427"/>
  <c r="I12" i="5427"/>
  <c r="I13" i="5427"/>
  <c r="I14" i="5427"/>
  <c r="I15" i="5427"/>
  <c r="I16" i="5427"/>
  <c r="I17" i="5427"/>
  <c r="I18" i="5427"/>
  <c r="I19" i="5427"/>
  <c r="I20" i="5427"/>
  <c r="I21" i="5427"/>
  <c r="I22" i="5427"/>
  <c r="I23" i="5427"/>
  <c r="I24" i="5427"/>
  <c r="I25" i="5427"/>
  <c r="I26" i="5427"/>
  <c r="I27" i="5427"/>
  <c r="I28" i="5427"/>
  <c r="I29" i="5427"/>
  <c r="I30" i="5427"/>
  <c r="I31" i="5427"/>
  <c r="I32" i="5427"/>
  <c r="I33" i="5427"/>
  <c r="I34" i="5427"/>
  <c r="I35" i="5427"/>
  <c r="I36" i="5427"/>
  <c r="I37" i="5427"/>
  <c r="I38" i="5427"/>
  <c r="I39" i="5427"/>
  <c r="I40" i="5427"/>
  <c r="I41" i="5427"/>
  <c r="I42" i="5427"/>
  <c r="I43" i="5427"/>
  <c r="I44" i="5427"/>
  <c r="I45" i="5427"/>
  <c r="I46" i="5427"/>
  <c r="I47" i="5427"/>
  <c r="I48" i="5427"/>
  <c r="I49" i="5427"/>
  <c r="I50" i="5427"/>
  <c r="I51" i="5427"/>
  <c r="I52" i="5427"/>
  <c r="I53" i="5427"/>
  <c r="I54" i="5427"/>
  <c r="I55" i="5427"/>
  <c r="I56" i="5427"/>
  <c r="I57" i="5427"/>
  <c r="I58" i="5427"/>
  <c r="I59" i="5427"/>
  <c r="I60" i="5427"/>
  <c r="I61" i="5427"/>
  <c r="I62" i="5427"/>
  <c r="I63" i="5427"/>
  <c r="I64" i="5427"/>
  <c r="I65" i="5427"/>
  <c r="I66" i="5427"/>
  <c r="I67" i="5427"/>
  <c r="I68" i="5427"/>
  <c r="I69" i="5427"/>
  <c r="I70" i="5427"/>
  <c r="I71" i="5427"/>
  <c r="I72" i="5427"/>
  <c r="I73" i="5427"/>
  <c r="I74" i="5427"/>
  <c r="I75" i="5427"/>
  <c r="I76" i="5427"/>
  <c r="I77" i="5427"/>
  <c r="I78" i="5427"/>
  <c r="I79" i="5427"/>
  <c r="I80" i="5427"/>
  <c r="I81" i="5427"/>
  <c r="I82" i="5427"/>
  <c r="I83" i="5427"/>
  <c r="I84" i="5427"/>
  <c r="I85" i="5427"/>
  <c r="I86" i="5427"/>
  <c r="I87" i="5427"/>
  <c r="I88" i="5427"/>
  <c r="I89" i="5427"/>
  <c r="I90" i="5427"/>
  <c r="I91" i="5427"/>
  <c r="I92" i="5427"/>
  <c r="I93" i="5427"/>
  <c r="I94" i="5427"/>
  <c r="I95" i="5427"/>
  <c r="I96" i="5427"/>
  <c r="I97" i="5427"/>
  <c r="I98" i="5427"/>
  <c r="I99" i="5427"/>
  <c r="I100" i="5427"/>
  <c r="I101" i="5427"/>
  <c r="I102" i="5427"/>
  <c r="I103" i="5427"/>
  <c r="I104" i="5427"/>
  <c r="I105" i="5427"/>
  <c r="I106" i="5427"/>
  <c r="I107" i="5427"/>
  <c r="I108" i="5427"/>
  <c r="I109" i="5427"/>
  <c r="I110" i="5427"/>
  <c r="I111" i="5427"/>
  <c r="I112" i="5427"/>
  <c r="I113" i="5427"/>
  <c r="I114" i="5427"/>
  <c r="I115" i="5427"/>
  <c r="I116" i="5427"/>
  <c r="I117" i="5427"/>
  <c r="I118" i="5427"/>
  <c r="I119" i="5427"/>
  <c r="I120" i="5427"/>
  <c r="I121" i="5427"/>
  <c r="I122" i="5427"/>
  <c r="I123" i="5427"/>
  <c r="I124" i="5427"/>
  <c r="I125" i="5427"/>
  <c r="I126" i="5427"/>
  <c r="I127" i="5427"/>
  <c r="I128" i="5427"/>
  <c r="I129" i="5427"/>
  <c r="I130" i="5427"/>
  <c r="I131" i="5427"/>
  <c r="I132" i="5427"/>
  <c r="I133" i="5427"/>
  <c r="I134" i="5427"/>
  <c r="I135" i="5427"/>
  <c r="I136" i="5427"/>
  <c r="I137" i="5427"/>
  <c r="I138" i="5427"/>
  <c r="I139" i="5427"/>
  <c r="I140" i="5427"/>
  <c r="I141" i="5427"/>
  <c r="I142" i="5427"/>
  <c r="I143" i="5427"/>
  <c r="I144" i="5427"/>
  <c r="I145" i="5427"/>
  <c r="I146" i="5427"/>
  <c r="I147" i="5427"/>
  <c r="I148" i="5427"/>
  <c r="I149" i="5427"/>
  <c r="I150" i="5427"/>
  <c r="I151" i="5427"/>
  <c r="I152" i="5427"/>
  <c r="I153" i="5427"/>
  <c r="I154" i="5427"/>
  <c r="I155" i="5427"/>
  <c r="I156" i="5427"/>
  <c r="I157" i="5427"/>
  <c r="I158" i="5427"/>
  <c r="I159" i="5427"/>
  <c r="I160" i="5427"/>
  <c r="I161" i="5427"/>
  <c r="I162" i="5427"/>
  <c r="I163" i="5427"/>
  <c r="I164" i="5427"/>
  <c r="I165" i="5427"/>
  <c r="I166" i="5427"/>
  <c r="I167" i="5427"/>
  <c r="I168" i="5427"/>
  <c r="I169" i="5427"/>
  <c r="I170" i="5427"/>
  <c r="I171" i="5427"/>
  <c r="I172" i="5427"/>
  <c r="I173" i="5427"/>
  <c r="I174" i="5427"/>
  <c r="I175" i="5427"/>
  <c r="I176" i="5427"/>
  <c r="I177" i="5427"/>
  <c r="I178" i="5427"/>
  <c r="I179" i="5427"/>
  <c r="I180" i="5427"/>
  <c r="I181" i="5427"/>
  <c r="I182" i="5427"/>
  <c r="I183" i="5427"/>
  <c r="I184" i="5427"/>
  <c r="I185" i="5427"/>
  <c r="I186" i="5427"/>
  <c r="I187" i="5427"/>
  <c r="I188" i="5427"/>
  <c r="I189" i="5427"/>
  <c r="I190" i="5427"/>
  <c r="I191" i="5427"/>
  <c r="I192" i="5427"/>
  <c r="I193" i="5427"/>
  <c r="I194" i="5427"/>
  <c r="I195" i="5427"/>
  <c r="I196" i="5427"/>
  <c r="I197" i="5427"/>
  <c r="I198" i="5427"/>
  <c r="I199" i="5427"/>
  <c r="I200" i="5427"/>
  <c r="I201" i="5427"/>
  <c r="I202" i="5427"/>
  <c r="H4" i="5427"/>
  <c r="H5" i="5427"/>
  <c r="H6" i="5427"/>
  <c r="H7" i="5427"/>
  <c r="H8" i="5427"/>
  <c r="H9" i="5427"/>
  <c r="H10" i="5427"/>
  <c r="H11" i="5427"/>
  <c r="H12" i="5427"/>
  <c r="H13" i="5427"/>
  <c r="H14" i="5427"/>
  <c r="H15" i="5427"/>
  <c r="H16" i="5427"/>
  <c r="H17" i="5427"/>
  <c r="H18" i="5427"/>
  <c r="H19" i="5427"/>
  <c r="H20" i="5427"/>
  <c r="H21" i="5427"/>
  <c r="H22" i="5427"/>
  <c r="H23" i="5427"/>
  <c r="H24" i="5427"/>
  <c r="H25" i="5427"/>
  <c r="H26" i="5427"/>
  <c r="H27" i="5427"/>
  <c r="H28" i="5427"/>
  <c r="H29" i="5427"/>
  <c r="H30" i="5427"/>
  <c r="H31" i="5427"/>
  <c r="H32" i="5427"/>
  <c r="H33" i="5427"/>
  <c r="H34" i="5427"/>
  <c r="H35" i="5427"/>
  <c r="H36" i="5427"/>
  <c r="H37" i="5427"/>
  <c r="H38" i="5427"/>
  <c r="H39" i="5427"/>
  <c r="H40" i="5427"/>
  <c r="H41" i="5427"/>
  <c r="H42" i="5427"/>
  <c r="H43" i="5427"/>
  <c r="H44" i="5427"/>
  <c r="H45" i="5427"/>
  <c r="H46" i="5427"/>
  <c r="H47" i="5427"/>
  <c r="H48" i="5427"/>
  <c r="H49" i="5427"/>
  <c r="H50" i="5427"/>
  <c r="H51" i="5427"/>
  <c r="H52" i="5427"/>
  <c r="H53" i="5427"/>
  <c r="H54" i="5427"/>
  <c r="H55" i="5427"/>
  <c r="H56" i="5427"/>
  <c r="H57" i="5427"/>
  <c r="H58" i="5427"/>
  <c r="H59" i="5427"/>
  <c r="H60" i="5427"/>
  <c r="H61" i="5427"/>
  <c r="H62" i="5427"/>
  <c r="H63" i="5427"/>
  <c r="H64" i="5427"/>
  <c r="H65" i="5427"/>
  <c r="H66" i="5427"/>
  <c r="H67" i="5427"/>
  <c r="H68" i="5427"/>
  <c r="H69" i="5427"/>
  <c r="H70" i="5427"/>
  <c r="H71" i="5427"/>
  <c r="H72" i="5427"/>
  <c r="H73" i="5427"/>
  <c r="H74" i="5427"/>
  <c r="H75" i="5427"/>
  <c r="H76" i="5427"/>
  <c r="H77" i="5427"/>
  <c r="H78" i="5427"/>
  <c r="H79" i="5427"/>
  <c r="H80" i="5427"/>
  <c r="H81" i="5427"/>
  <c r="H82" i="5427"/>
  <c r="H83" i="5427"/>
  <c r="H84" i="5427"/>
  <c r="H85" i="5427"/>
  <c r="H86" i="5427"/>
  <c r="H87" i="5427"/>
  <c r="H88" i="5427"/>
  <c r="H89" i="5427"/>
  <c r="H90" i="5427"/>
  <c r="H91" i="5427"/>
  <c r="H92" i="5427"/>
  <c r="H93" i="5427"/>
  <c r="H94" i="5427"/>
  <c r="H95" i="5427"/>
  <c r="H96" i="5427"/>
  <c r="H97" i="5427"/>
  <c r="H98" i="5427"/>
  <c r="H99" i="5427"/>
  <c r="H100" i="5427"/>
  <c r="H101" i="5427"/>
  <c r="H102" i="5427"/>
  <c r="H103" i="5427"/>
  <c r="H104" i="5427"/>
  <c r="H105" i="5427"/>
  <c r="H106" i="5427"/>
  <c r="H107" i="5427"/>
  <c r="H108" i="5427"/>
  <c r="H109" i="5427"/>
  <c r="H110" i="5427"/>
  <c r="H111" i="5427"/>
  <c r="H112" i="5427"/>
  <c r="H113" i="5427"/>
  <c r="H114" i="5427"/>
  <c r="H115" i="5427"/>
  <c r="H116" i="5427"/>
  <c r="H117" i="5427"/>
  <c r="H118" i="5427"/>
  <c r="H119" i="5427"/>
  <c r="H120" i="5427"/>
  <c r="H121" i="5427"/>
  <c r="H122" i="5427"/>
  <c r="H123" i="5427"/>
  <c r="H124" i="5427"/>
  <c r="H125" i="5427"/>
  <c r="H126" i="5427"/>
  <c r="H127" i="5427"/>
  <c r="H128" i="5427"/>
  <c r="H129" i="5427"/>
  <c r="H130" i="5427"/>
  <c r="H131" i="5427"/>
  <c r="H132" i="5427"/>
  <c r="H133" i="5427"/>
  <c r="H134" i="5427"/>
  <c r="H135" i="5427"/>
  <c r="H136" i="5427"/>
  <c r="H137" i="5427"/>
  <c r="H138" i="5427"/>
  <c r="H139" i="5427"/>
  <c r="H140" i="5427"/>
  <c r="H141" i="5427"/>
  <c r="H142" i="5427"/>
  <c r="H143" i="5427"/>
  <c r="H144" i="5427"/>
  <c r="H145" i="5427"/>
  <c r="H146" i="5427"/>
  <c r="H147" i="5427"/>
  <c r="H148" i="5427"/>
  <c r="H149" i="5427"/>
  <c r="H150" i="5427"/>
  <c r="H151" i="5427"/>
  <c r="H152" i="5427"/>
  <c r="H153" i="5427"/>
  <c r="H154" i="5427"/>
  <c r="H155" i="5427"/>
  <c r="H156" i="5427"/>
  <c r="H157" i="5427"/>
  <c r="H158" i="5427"/>
  <c r="H159" i="5427"/>
  <c r="H160" i="5427"/>
  <c r="H161" i="5427"/>
  <c r="H162" i="5427"/>
  <c r="H163" i="5427"/>
  <c r="H164" i="5427"/>
  <c r="H165" i="5427"/>
  <c r="H166" i="5427"/>
  <c r="H167" i="5427"/>
  <c r="H168" i="5427"/>
  <c r="H169" i="5427"/>
  <c r="H170" i="5427"/>
  <c r="H171" i="5427"/>
  <c r="H172" i="5427"/>
  <c r="H173" i="5427"/>
  <c r="H174" i="5427"/>
  <c r="H175" i="5427"/>
  <c r="H176" i="5427"/>
  <c r="H177" i="5427"/>
  <c r="H178" i="5427"/>
  <c r="H179" i="5427"/>
  <c r="H180" i="5427"/>
  <c r="H181" i="5427"/>
  <c r="H182" i="5427"/>
  <c r="H183" i="5427"/>
  <c r="H184" i="5427"/>
  <c r="H185" i="5427"/>
  <c r="H186" i="5427"/>
  <c r="H187" i="5427"/>
  <c r="H188" i="5427"/>
  <c r="H189" i="5427"/>
  <c r="H190" i="5427"/>
  <c r="H191" i="5427"/>
  <c r="H192" i="5427"/>
  <c r="H193" i="5427"/>
  <c r="H194" i="5427"/>
  <c r="H195" i="5427"/>
  <c r="H196" i="5427"/>
  <c r="H197" i="5427"/>
  <c r="H198" i="5427"/>
  <c r="H199" i="5427"/>
  <c r="H200" i="5427"/>
  <c r="H201" i="5427"/>
  <c r="H202" i="5427"/>
  <c r="I3" i="5427"/>
  <c r="G7" i="189" s="1"/>
  <c r="H3" i="5427"/>
  <c r="F7" i="189" s="1"/>
  <c r="U7" i="5450"/>
  <c r="U8" i="5450"/>
  <c r="U9" i="5450"/>
  <c r="U10" i="5450"/>
  <c r="U11" i="5450"/>
  <c r="U12" i="5450"/>
  <c r="U13" i="5450"/>
  <c r="U14" i="5450"/>
  <c r="U15" i="5450"/>
  <c r="U16" i="5450"/>
  <c r="U17" i="5450"/>
  <c r="U18" i="5450"/>
  <c r="U19" i="5450"/>
  <c r="U20" i="5450"/>
  <c r="U21" i="5450"/>
  <c r="U22" i="5450"/>
  <c r="U23" i="5450"/>
  <c r="U24" i="5450"/>
  <c r="U25" i="5450"/>
  <c r="U26" i="5450"/>
  <c r="U27" i="5450"/>
  <c r="U28" i="5450"/>
  <c r="U29" i="5450"/>
  <c r="U30" i="5450"/>
  <c r="U31" i="5450"/>
  <c r="U32" i="5450"/>
  <c r="U33" i="5450"/>
  <c r="U34" i="5450"/>
  <c r="U35" i="5450"/>
  <c r="U36" i="5450"/>
  <c r="U37" i="5450"/>
  <c r="U38" i="5450"/>
  <c r="U39" i="5450"/>
  <c r="U40" i="5450"/>
  <c r="U41" i="5450"/>
  <c r="U42" i="5450"/>
  <c r="U43" i="5450"/>
  <c r="U44" i="5450"/>
  <c r="U45" i="5450"/>
  <c r="U46" i="5450"/>
  <c r="U47" i="5450"/>
  <c r="U48" i="5450"/>
  <c r="U49" i="5450"/>
  <c r="U50" i="5450"/>
  <c r="U51" i="5450"/>
  <c r="U52" i="5450"/>
  <c r="U53" i="5450"/>
  <c r="U54" i="5450"/>
  <c r="U55" i="5450"/>
  <c r="U56" i="5450"/>
  <c r="U57" i="5450"/>
  <c r="U58" i="5450"/>
  <c r="U59" i="5450"/>
  <c r="U60" i="5450"/>
  <c r="U61" i="5450"/>
  <c r="U62" i="5450"/>
  <c r="U63" i="5450"/>
  <c r="U64" i="5450"/>
  <c r="U65" i="5450"/>
  <c r="U66" i="5450"/>
  <c r="U67" i="5450"/>
  <c r="U68" i="5450"/>
  <c r="U69" i="5450"/>
  <c r="U70" i="5450"/>
  <c r="U71" i="5450"/>
  <c r="U72" i="5450"/>
  <c r="U73" i="5450"/>
  <c r="U74" i="5450"/>
  <c r="U75" i="5450"/>
  <c r="U76" i="5450"/>
  <c r="U77" i="5450"/>
  <c r="U78" i="5450"/>
  <c r="U79" i="5450"/>
  <c r="U80" i="5450"/>
  <c r="U81" i="5450"/>
  <c r="U82" i="5450"/>
  <c r="U83" i="5450"/>
  <c r="U84" i="5450"/>
  <c r="U85" i="5450"/>
  <c r="U86" i="5450"/>
  <c r="U87" i="5450"/>
  <c r="U88" i="5450"/>
  <c r="U89" i="5450"/>
  <c r="U90" i="5450"/>
  <c r="U91" i="5450"/>
  <c r="U92" i="5450"/>
  <c r="U93" i="5450"/>
  <c r="U94" i="5450"/>
  <c r="U95" i="5450"/>
  <c r="U96" i="5450"/>
  <c r="U97" i="5450"/>
  <c r="U98" i="5450"/>
  <c r="U99" i="5450"/>
  <c r="U100" i="5450"/>
  <c r="U101" i="5450"/>
  <c r="U102" i="5450"/>
  <c r="U103" i="5450"/>
  <c r="U104" i="5450"/>
  <c r="U105" i="5450"/>
  <c r="U106" i="5450"/>
  <c r="U107" i="5450"/>
  <c r="U108" i="5450"/>
  <c r="U109" i="5450"/>
  <c r="U110" i="5450"/>
  <c r="U111" i="5450"/>
  <c r="U112" i="5450"/>
  <c r="U113" i="5450"/>
  <c r="U114" i="5450"/>
  <c r="U115" i="5450"/>
  <c r="U116" i="5450"/>
  <c r="U117" i="5450"/>
  <c r="U118" i="5450"/>
  <c r="U119" i="5450"/>
  <c r="U120" i="5450"/>
  <c r="U121" i="5450"/>
  <c r="U122" i="5450"/>
  <c r="U123" i="5450"/>
  <c r="U124" i="5450"/>
  <c r="U125" i="5450"/>
  <c r="U126" i="5450"/>
  <c r="U127" i="5450"/>
  <c r="U128" i="5450"/>
  <c r="U129" i="5450"/>
  <c r="U130" i="5450"/>
  <c r="U131" i="5450"/>
  <c r="U132" i="5450"/>
  <c r="U133" i="5450"/>
  <c r="U134" i="5450"/>
  <c r="U135" i="5450"/>
  <c r="U136" i="5450"/>
  <c r="U137" i="5450"/>
  <c r="U138" i="5450"/>
  <c r="U139" i="5450"/>
  <c r="U140" i="5450"/>
  <c r="U141" i="5450"/>
  <c r="U142" i="5450"/>
  <c r="U143" i="5450"/>
  <c r="U144" i="5450"/>
  <c r="U145" i="5450"/>
  <c r="U146" i="5450"/>
  <c r="U147" i="5450"/>
  <c r="U148" i="5450"/>
  <c r="U149" i="5450"/>
  <c r="U150" i="5450"/>
  <c r="U151" i="5450"/>
  <c r="U152" i="5450"/>
  <c r="U153" i="5450"/>
  <c r="U154" i="5450"/>
  <c r="U155" i="5450"/>
  <c r="U156" i="5450"/>
  <c r="U157" i="5450"/>
  <c r="U158" i="5450"/>
  <c r="U159" i="5450"/>
  <c r="U160" i="5450"/>
  <c r="U161" i="5450"/>
  <c r="U162" i="5450"/>
  <c r="U163" i="5450"/>
  <c r="U164" i="5450"/>
  <c r="U165" i="5450"/>
  <c r="U166" i="5450"/>
  <c r="U167" i="5450"/>
  <c r="U168" i="5450"/>
  <c r="U169" i="5450"/>
  <c r="U170" i="5450"/>
  <c r="U171" i="5450"/>
  <c r="U172" i="5450"/>
  <c r="U173" i="5450"/>
  <c r="U174" i="5450"/>
  <c r="U175" i="5450"/>
  <c r="U176" i="5450"/>
  <c r="U177" i="5450"/>
  <c r="U178" i="5450"/>
  <c r="U179" i="5450"/>
  <c r="U180" i="5450"/>
  <c r="U181" i="5450"/>
  <c r="U182" i="5450"/>
  <c r="U183" i="5450"/>
  <c r="U184" i="5450"/>
  <c r="U185" i="5450"/>
  <c r="U186" i="5450"/>
  <c r="U187" i="5450"/>
  <c r="U188" i="5450"/>
  <c r="U189" i="5450"/>
  <c r="U190" i="5450"/>
  <c r="U191" i="5450"/>
  <c r="U192" i="5450"/>
  <c r="U193" i="5450"/>
  <c r="U194" i="5450"/>
  <c r="U195" i="5450"/>
  <c r="U196" i="5450"/>
  <c r="U197" i="5450"/>
  <c r="U198" i="5450"/>
  <c r="U199" i="5450"/>
  <c r="U200" i="5450"/>
  <c r="U201" i="5450"/>
  <c r="U202" i="5450"/>
  <c r="U203" i="5450"/>
  <c r="U204" i="5450"/>
  <c r="U205" i="5450"/>
  <c r="U206" i="5450"/>
  <c r="U207" i="5450"/>
  <c r="U208" i="5450"/>
  <c r="U209" i="5450"/>
  <c r="U210" i="5450"/>
  <c r="U211" i="5450"/>
  <c r="U212" i="5450"/>
  <c r="U213" i="5450"/>
  <c r="U214" i="5450"/>
  <c r="U215" i="5450"/>
  <c r="U216" i="5450"/>
  <c r="U217" i="5450"/>
  <c r="U218" i="5450"/>
  <c r="U219" i="5450"/>
  <c r="U220" i="5450"/>
  <c r="U221" i="5450"/>
  <c r="U222" i="5450"/>
  <c r="U223" i="5450"/>
  <c r="U224" i="5450"/>
  <c r="U225" i="5450"/>
  <c r="U226" i="5450"/>
  <c r="U227" i="5450"/>
  <c r="U228" i="5450"/>
  <c r="U229" i="5450"/>
  <c r="U230" i="5450"/>
  <c r="U231" i="5450"/>
  <c r="U232" i="5450"/>
  <c r="U233" i="5450"/>
  <c r="U234" i="5450"/>
  <c r="U235" i="5450"/>
  <c r="U236" i="5450"/>
  <c r="U237" i="5450"/>
  <c r="U238" i="5450"/>
  <c r="U239" i="5450"/>
  <c r="U240" i="5450"/>
  <c r="U241" i="5450"/>
  <c r="U242" i="5450"/>
  <c r="U243" i="5450"/>
  <c r="U244" i="5450"/>
  <c r="U245" i="5450"/>
  <c r="U246" i="5450"/>
  <c r="L7" i="5450"/>
  <c r="L8" i="5450"/>
  <c r="L9" i="5450"/>
  <c r="L10" i="5450"/>
  <c r="L11" i="5450"/>
  <c r="L12" i="5450"/>
  <c r="L13" i="5450"/>
  <c r="L14" i="5450"/>
  <c r="L15" i="5450"/>
  <c r="L16" i="5450"/>
  <c r="L17" i="5450"/>
  <c r="L18" i="5450"/>
  <c r="L19" i="5450"/>
  <c r="L20" i="5450"/>
  <c r="L21" i="5450"/>
  <c r="L22" i="5450"/>
  <c r="L23" i="5450"/>
  <c r="L24" i="5450"/>
  <c r="L25" i="5450"/>
  <c r="L26" i="5450"/>
  <c r="L27" i="5450"/>
  <c r="L28" i="5450"/>
  <c r="L29" i="5450"/>
  <c r="L30" i="5450"/>
  <c r="L31" i="5450"/>
  <c r="L32" i="5450"/>
  <c r="L33" i="5450"/>
  <c r="L34" i="5450"/>
  <c r="L35" i="5450"/>
  <c r="L36" i="5450"/>
  <c r="L37" i="5450"/>
  <c r="L38" i="5450"/>
  <c r="L39" i="5450"/>
  <c r="L40" i="5450"/>
  <c r="L41" i="5450"/>
  <c r="L42" i="5450"/>
  <c r="L43" i="5450"/>
  <c r="L44" i="5450"/>
  <c r="L45" i="5450"/>
  <c r="L46" i="5450"/>
  <c r="L47" i="5450"/>
  <c r="L48" i="5450"/>
  <c r="L49" i="5450"/>
  <c r="L50" i="5450"/>
  <c r="L51" i="5450"/>
  <c r="L52" i="5450"/>
  <c r="L53" i="5450"/>
  <c r="L54" i="5450"/>
  <c r="L55" i="5450"/>
  <c r="L56" i="5450"/>
  <c r="L57" i="5450"/>
  <c r="L58" i="5450"/>
  <c r="L59" i="5450"/>
  <c r="L60" i="5450"/>
  <c r="L61" i="5450"/>
  <c r="L62" i="5450"/>
  <c r="L63" i="5450"/>
  <c r="L64" i="5450"/>
  <c r="L65" i="5450"/>
  <c r="L66" i="5450"/>
  <c r="L67" i="5450"/>
  <c r="L68" i="5450"/>
  <c r="L69" i="5450"/>
  <c r="L70" i="5450"/>
  <c r="L71" i="5450"/>
  <c r="L72" i="5450"/>
  <c r="L73" i="5450"/>
  <c r="L74" i="5450"/>
  <c r="L75" i="5450"/>
  <c r="L76" i="5450"/>
  <c r="L77" i="5450"/>
  <c r="L78" i="5450"/>
  <c r="L79" i="5450"/>
  <c r="L80" i="5450"/>
  <c r="L81" i="5450"/>
  <c r="L82" i="5450"/>
  <c r="L83" i="5450"/>
  <c r="L84" i="5450"/>
  <c r="L85" i="5450"/>
  <c r="L86" i="5450"/>
  <c r="L87" i="5450"/>
  <c r="L88" i="5450"/>
  <c r="L89" i="5450"/>
  <c r="L90" i="5450"/>
  <c r="L91" i="5450"/>
  <c r="L92" i="5450"/>
  <c r="L93" i="5450"/>
  <c r="L94" i="5450"/>
  <c r="L95" i="5450"/>
  <c r="L96" i="5450"/>
  <c r="L97" i="5450"/>
  <c r="L98" i="5450"/>
  <c r="L99" i="5450"/>
  <c r="L100" i="5450"/>
  <c r="L101" i="5450"/>
  <c r="L102" i="5450"/>
  <c r="L103" i="5450"/>
  <c r="L104" i="5450"/>
  <c r="L105" i="5450"/>
  <c r="L106" i="5450"/>
  <c r="L107" i="5450"/>
  <c r="L108" i="5450"/>
  <c r="L109" i="5450"/>
  <c r="L110" i="5450"/>
  <c r="L111" i="5450"/>
  <c r="L112" i="5450"/>
  <c r="L113" i="5450"/>
  <c r="L114" i="5450"/>
  <c r="L115" i="5450"/>
  <c r="L116" i="5450"/>
  <c r="L117" i="5450"/>
  <c r="L118" i="5450"/>
  <c r="L119" i="5450"/>
  <c r="L120" i="5450"/>
  <c r="L121" i="5450"/>
  <c r="L122" i="5450"/>
  <c r="L123" i="5450"/>
  <c r="L124" i="5450"/>
  <c r="L125" i="5450"/>
  <c r="L126" i="5450"/>
  <c r="L127" i="5450"/>
  <c r="L128" i="5450"/>
  <c r="L129" i="5450"/>
  <c r="L130" i="5450"/>
  <c r="L131" i="5450"/>
  <c r="L132" i="5450"/>
  <c r="L133" i="5450"/>
  <c r="L134" i="5450"/>
  <c r="L135" i="5450"/>
  <c r="L136" i="5450"/>
  <c r="L137" i="5450"/>
  <c r="L138" i="5450"/>
  <c r="L139" i="5450"/>
  <c r="L140" i="5450"/>
  <c r="L141" i="5450"/>
  <c r="L142" i="5450"/>
  <c r="L143" i="5450"/>
  <c r="L144" i="5450"/>
  <c r="L145" i="5450"/>
  <c r="L146" i="5450"/>
  <c r="L147" i="5450"/>
  <c r="L148" i="5450"/>
  <c r="L149" i="5450"/>
  <c r="L150" i="5450"/>
  <c r="L151" i="5450"/>
  <c r="L152" i="5450"/>
  <c r="L153" i="5450"/>
  <c r="L154" i="5450"/>
  <c r="L155" i="5450"/>
  <c r="L156" i="5450"/>
  <c r="L157" i="5450"/>
  <c r="L158" i="5450"/>
  <c r="L159" i="5450"/>
  <c r="L160" i="5450"/>
  <c r="L161" i="5450"/>
  <c r="L162" i="5450"/>
  <c r="L163" i="5450"/>
  <c r="L164" i="5450"/>
  <c r="L165" i="5450"/>
  <c r="L166" i="5450"/>
  <c r="L167" i="5450"/>
  <c r="L168" i="5450"/>
  <c r="L169" i="5450"/>
  <c r="L170" i="5450"/>
  <c r="L171" i="5450"/>
  <c r="L172" i="5450"/>
  <c r="L173" i="5450"/>
  <c r="L174" i="5450"/>
  <c r="L175" i="5450"/>
  <c r="L176" i="5450"/>
  <c r="L177" i="5450"/>
  <c r="L178" i="5450"/>
  <c r="L179" i="5450"/>
  <c r="L180" i="5450"/>
  <c r="L181" i="5450"/>
  <c r="L182" i="5450"/>
  <c r="L183" i="5450"/>
  <c r="L184" i="5450"/>
  <c r="L185" i="5450"/>
  <c r="L186" i="5450"/>
  <c r="L187" i="5450"/>
  <c r="L188" i="5450"/>
  <c r="L189" i="5450"/>
  <c r="L190" i="5450"/>
  <c r="L191" i="5450"/>
  <c r="L192" i="5450"/>
  <c r="L193" i="5450"/>
  <c r="L194" i="5450"/>
  <c r="L195" i="5450"/>
  <c r="L196" i="5450"/>
  <c r="L197" i="5450"/>
  <c r="L198" i="5450"/>
  <c r="L199" i="5450"/>
  <c r="L200" i="5450"/>
  <c r="L201" i="5450"/>
  <c r="L202" i="5450"/>
  <c r="L203" i="5450"/>
  <c r="L204" i="5450"/>
  <c r="L205" i="5450"/>
  <c r="L206" i="5450"/>
  <c r="L207" i="5450"/>
  <c r="L208" i="5450"/>
  <c r="L209" i="5450"/>
  <c r="L210" i="5450"/>
  <c r="L211" i="5450"/>
  <c r="L212" i="5450"/>
  <c r="L213" i="5450"/>
  <c r="L214" i="5450"/>
  <c r="L215" i="5450"/>
  <c r="L216" i="5450"/>
  <c r="L217" i="5450"/>
  <c r="L218" i="5450"/>
  <c r="L219" i="5450"/>
  <c r="L220" i="5450"/>
  <c r="L221" i="5450"/>
  <c r="L222" i="5450"/>
  <c r="L223" i="5450"/>
  <c r="L224" i="5450"/>
  <c r="L225" i="5450"/>
  <c r="L226" i="5450"/>
  <c r="L227" i="5450"/>
  <c r="L228" i="5450"/>
  <c r="L229" i="5450"/>
  <c r="L230" i="5450"/>
  <c r="L231" i="5450"/>
  <c r="L232" i="5450"/>
  <c r="L233" i="5450"/>
  <c r="L234" i="5450"/>
  <c r="L235" i="5450"/>
  <c r="L236" i="5450"/>
  <c r="L237" i="5450"/>
  <c r="L238" i="5450"/>
  <c r="L239" i="5450"/>
  <c r="L240" i="5450"/>
  <c r="L241" i="5450"/>
  <c r="L242" i="5450"/>
  <c r="L243" i="5450"/>
  <c r="L244" i="5450"/>
  <c r="L245" i="5450"/>
  <c r="L246" i="5450"/>
  <c r="F7" i="5450"/>
  <c r="F8" i="5450"/>
  <c r="F9" i="5450"/>
  <c r="F10" i="5450"/>
  <c r="F11" i="5450"/>
  <c r="F12" i="5450"/>
  <c r="F13" i="5450"/>
  <c r="F14" i="5450"/>
  <c r="F15" i="5450"/>
  <c r="F16" i="5450"/>
  <c r="F17" i="5450"/>
  <c r="F18" i="5450"/>
  <c r="F19" i="5450"/>
  <c r="F20" i="5450"/>
  <c r="F21" i="5450"/>
  <c r="F22" i="5450"/>
  <c r="F23" i="5450"/>
  <c r="F24" i="5450"/>
  <c r="F25" i="5450"/>
  <c r="F26" i="5450"/>
  <c r="F27" i="5450"/>
  <c r="F28" i="5450"/>
  <c r="F29" i="5450"/>
  <c r="F30" i="5450"/>
  <c r="F31" i="5450"/>
  <c r="F32" i="5450"/>
  <c r="F33" i="5450"/>
  <c r="F34" i="5450"/>
  <c r="F35" i="5450"/>
  <c r="F36" i="5450"/>
  <c r="F37" i="5450"/>
  <c r="F38" i="5450"/>
  <c r="F39" i="5450"/>
  <c r="F40" i="5450"/>
  <c r="F41" i="5450"/>
  <c r="F42" i="5450"/>
  <c r="F43" i="5450"/>
  <c r="F44" i="5450"/>
  <c r="F45" i="5450"/>
  <c r="F46" i="5450"/>
  <c r="F47" i="5450"/>
  <c r="F48" i="5450"/>
  <c r="F49" i="5450"/>
  <c r="F50" i="5450"/>
  <c r="F51" i="5450"/>
  <c r="F52" i="5450"/>
  <c r="F53" i="5450"/>
  <c r="F54" i="5450"/>
  <c r="F55" i="5450"/>
  <c r="F56" i="5450"/>
  <c r="F57" i="5450"/>
  <c r="F58" i="5450"/>
  <c r="F59" i="5450"/>
  <c r="F60" i="5450"/>
  <c r="F61" i="5450"/>
  <c r="F62" i="5450"/>
  <c r="F63" i="5450"/>
  <c r="F64" i="5450"/>
  <c r="F65" i="5450"/>
  <c r="F66" i="5450"/>
  <c r="F67" i="5450"/>
  <c r="F68" i="5450"/>
  <c r="F69" i="5450"/>
  <c r="F70" i="5450"/>
  <c r="F71" i="5450"/>
  <c r="F72" i="5450"/>
  <c r="F73" i="5450"/>
  <c r="F74" i="5450"/>
  <c r="F75" i="5450"/>
  <c r="F76" i="5450"/>
  <c r="F77" i="5450"/>
  <c r="F78" i="5450"/>
  <c r="F79" i="5450"/>
  <c r="F80" i="5450"/>
  <c r="F81" i="5450"/>
  <c r="F82" i="5450"/>
  <c r="F83" i="5450"/>
  <c r="F84" i="5450"/>
  <c r="F85" i="5450"/>
  <c r="F86" i="5450"/>
  <c r="F87" i="5450"/>
  <c r="F88" i="5450"/>
  <c r="F89" i="5450"/>
  <c r="F90" i="5450"/>
  <c r="F91" i="5450"/>
  <c r="F92" i="5450"/>
  <c r="F93" i="5450"/>
  <c r="F94" i="5450"/>
  <c r="F95" i="5450"/>
  <c r="F96" i="5450"/>
  <c r="F97" i="5450"/>
  <c r="F98" i="5450"/>
  <c r="F99" i="5450"/>
  <c r="F100" i="5450"/>
  <c r="F101" i="5450"/>
  <c r="F102" i="5450"/>
  <c r="F103" i="5450"/>
  <c r="F104" i="5450"/>
  <c r="F105" i="5450"/>
  <c r="F106" i="5450"/>
  <c r="F107" i="5450"/>
  <c r="F108" i="5450"/>
  <c r="F109" i="5450"/>
  <c r="F110" i="5450"/>
  <c r="F111" i="5450"/>
  <c r="F112" i="5450"/>
  <c r="F113" i="5450"/>
  <c r="F114" i="5450"/>
  <c r="F115" i="5450"/>
  <c r="F116" i="5450"/>
  <c r="F117" i="5450"/>
  <c r="F118" i="5450"/>
  <c r="F119" i="5450"/>
  <c r="F120" i="5450"/>
  <c r="F121" i="5450"/>
  <c r="F122" i="5450"/>
  <c r="F123" i="5450"/>
  <c r="F124" i="5450"/>
  <c r="F125" i="5450"/>
  <c r="F126" i="5450"/>
  <c r="F127" i="5450"/>
  <c r="F128" i="5450"/>
  <c r="F129" i="5450"/>
  <c r="F130" i="5450"/>
  <c r="F131" i="5450"/>
  <c r="F132" i="5450"/>
  <c r="F133" i="5450"/>
  <c r="F134" i="5450"/>
  <c r="F135" i="5450"/>
  <c r="F136" i="5450"/>
  <c r="F137" i="5450"/>
  <c r="F138" i="5450"/>
  <c r="F139" i="5450"/>
  <c r="F140" i="5450"/>
  <c r="F141" i="5450"/>
  <c r="F142" i="5450"/>
  <c r="F143" i="5450"/>
  <c r="F144" i="5450"/>
  <c r="F145" i="5450"/>
  <c r="F146" i="5450"/>
  <c r="F147" i="5450"/>
  <c r="F148" i="5450"/>
  <c r="F149" i="5450"/>
  <c r="F150" i="5450"/>
  <c r="F151" i="5450"/>
  <c r="F152" i="5450"/>
  <c r="F153" i="5450"/>
  <c r="F154" i="5450"/>
  <c r="F155" i="5450"/>
  <c r="F156" i="5450"/>
  <c r="F157" i="5450"/>
  <c r="F158" i="5450"/>
  <c r="F159" i="5450"/>
  <c r="F160" i="5450"/>
  <c r="F161" i="5450"/>
  <c r="F162" i="5450"/>
  <c r="F163" i="5450"/>
  <c r="F164" i="5450"/>
  <c r="F165" i="5450"/>
  <c r="F166" i="5450"/>
  <c r="F167" i="5450"/>
  <c r="F168" i="5450"/>
  <c r="F169" i="5450"/>
  <c r="F170" i="5450"/>
  <c r="F171" i="5450"/>
  <c r="F172" i="5450"/>
  <c r="F173" i="5450"/>
  <c r="F174" i="5450"/>
  <c r="F175" i="5450"/>
  <c r="F176" i="5450"/>
  <c r="F177" i="5450"/>
  <c r="F178" i="5450"/>
  <c r="F179" i="5450"/>
  <c r="F180" i="5450"/>
  <c r="F181" i="5450"/>
  <c r="F182" i="5450"/>
  <c r="F183" i="5450"/>
  <c r="F184" i="5450"/>
  <c r="F185" i="5450"/>
  <c r="F186" i="5450"/>
  <c r="F187" i="5450"/>
  <c r="F188" i="5450"/>
  <c r="F189" i="5450"/>
  <c r="F190" i="5450"/>
  <c r="F191" i="5450"/>
  <c r="F192" i="5450"/>
  <c r="F193" i="5450"/>
  <c r="F194" i="5450"/>
  <c r="F195" i="5450"/>
  <c r="F196" i="5450"/>
  <c r="F197" i="5450"/>
  <c r="F198" i="5450"/>
  <c r="F199" i="5450"/>
  <c r="F200" i="5450"/>
  <c r="F201" i="5450"/>
  <c r="F202" i="5450"/>
  <c r="F203" i="5450"/>
  <c r="F204" i="5450"/>
  <c r="F205" i="5450"/>
  <c r="F206" i="5450"/>
  <c r="F207" i="5450"/>
  <c r="F208" i="5450"/>
  <c r="F209" i="5450"/>
  <c r="F210" i="5450"/>
  <c r="F211" i="5450"/>
  <c r="F212" i="5450"/>
  <c r="F213" i="5450"/>
  <c r="F214" i="5450"/>
  <c r="F215" i="5450"/>
  <c r="F216" i="5450"/>
  <c r="F217" i="5450"/>
  <c r="F218" i="5450"/>
  <c r="F219" i="5450"/>
  <c r="F220" i="5450"/>
  <c r="F221" i="5450"/>
  <c r="F222" i="5450"/>
  <c r="F223" i="5450"/>
  <c r="F224" i="5450"/>
  <c r="F225" i="5450"/>
  <c r="F226" i="5450"/>
  <c r="F227" i="5450"/>
  <c r="F228" i="5450"/>
  <c r="F229" i="5450"/>
  <c r="F230" i="5450"/>
  <c r="F231" i="5450"/>
  <c r="F232" i="5450"/>
  <c r="F233" i="5450"/>
  <c r="F234" i="5450"/>
  <c r="F235" i="5450"/>
  <c r="F236" i="5450"/>
  <c r="F237" i="5450"/>
  <c r="F238" i="5450"/>
  <c r="F239" i="5450"/>
  <c r="F240" i="5450"/>
  <c r="F241" i="5450"/>
  <c r="F242" i="5450"/>
  <c r="F243" i="5450"/>
  <c r="F244" i="5450"/>
  <c r="F245" i="5450"/>
  <c r="F246" i="5450"/>
  <c r="U6" i="5450"/>
  <c r="L6" i="5450"/>
  <c r="F6" i="5450"/>
  <c r="AD10" i="5447"/>
  <c r="AD16" i="5447"/>
  <c r="AD21" i="5447"/>
  <c r="AD22" i="5447"/>
  <c r="AD28" i="5447"/>
  <c r="AD34" i="5447"/>
  <c r="AD39" i="5447"/>
  <c r="AD40" i="5447"/>
  <c r="AD46" i="5447"/>
  <c r="AD52" i="5447"/>
  <c r="AD57" i="5447"/>
  <c r="AD75" i="5447"/>
  <c r="AD93" i="5447"/>
  <c r="AD111" i="5447"/>
  <c r="AD129" i="5447"/>
  <c r="AD147" i="5447"/>
  <c r="AD165" i="5447"/>
  <c r="AD183" i="5447"/>
  <c r="AD201" i="5447"/>
  <c r="AC7" i="5447"/>
  <c r="AC8" i="5447"/>
  <c r="AC9" i="5447"/>
  <c r="AD9" i="5447" s="1"/>
  <c r="AC10" i="5447"/>
  <c r="AC11" i="5447"/>
  <c r="AC12" i="5447"/>
  <c r="AC13" i="5447"/>
  <c r="AC14" i="5447"/>
  <c r="AC15" i="5447"/>
  <c r="AD15" i="5447" s="1"/>
  <c r="AC16" i="5447"/>
  <c r="AC17" i="5447"/>
  <c r="AC18" i="5447"/>
  <c r="AC19" i="5447"/>
  <c r="AC20" i="5447"/>
  <c r="AC21" i="5447"/>
  <c r="AC22" i="5447"/>
  <c r="AC23" i="5447"/>
  <c r="AC24" i="5447"/>
  <c r="AC25" i="5447"/>
  <c r="AC26" i="5447"/>
  <c r="AC27" i="5447"/>
  <c r="AD27" i="5447" s="1"/>
  <c r="AC28" i="5447"/>
  <c r="AC29" i="5447"/>
  <c r="AC30" i="5447"/>
  <c r="AC31" i="5447"/>
  <c r="AC32" i="5447"/>
  <c r="AC33" i="5447"/>
  <c r="AD33" i="5447" s="1"/>
  <c r="AC34" i="5447"/>
  <c r="AC35" i="5447"/>
  <c r="AC36" i="5447"/>
  <c r="AC37" i="5447"/>
  <c r="AC38" i="5447"/>
  <c r="AC39" i="5447"/>
  <c r="AC40" i="5447"/>
  <c r="AC41" i="5447"/>
  <c r="AC42" i="5447"/>
  <c r="AC43" i="5447"/>
  <c r="AC44" i="5447"/>
  <c r="AC45" i="5447"/>
  <c r="AD45" i="5447" s="1"/>
  <c r="AC46" i="5447"/>
  <c r="AC47" i="5447"/>
  <c r="AC48" i="5447"/>
  <c r="AC49" i="5447"/>
  <c r="AC50" i="5447"/>
  <c r="AC51" i="5447"/>
  <c r="AD51" i="5447" s="1"/>
  <c r="AC52" i="5447"/>
  <c r="AC53" i="5447"/>
  <c r="AC54" i="5447"/>
  <c r="AC55" i="5447"/>
  <c r="AC56" i="5447"/>
  <c r="AC57" i="5447"/>
  <c r="AC58" i="5447"/>
  <c r="AC59" i="5447"/>
  <c r="AC60" i="5447"/>
  <c r="AC61" i="5447"/>
  <c r="AC62" i="5447"/>
  <c r="AC63" i="5447"/>
  <c r="AD63" i="5447" s="1"/>
  <c r="AC64" i="5447"/>
  <c r="AC65" i="5447"/>
  <c r="AC66" i="5447"/>
  <c r="AC67" i="5447"/>
  <c r="AC68" i="5447"/>
  <c r="AC69" i="5447"/>
  <c r="AD69" i="5447" s="1"/>
  <c r="AC70" i="5447"/>
  <c r="AC71" i="5447"/>
  <c r="AC72" i="5447"/>
  <c r="AC73" i="5447"/>
  <c r="AC74" i="5447"/>
  <c r="AC75" i="5447"/>
  <c r="AC76" i="5447"/>
  <c r="AC77" i="5447"/>
  <c r="AC78" i="5447"/>
  <c r="AC79" i="5447"/>
  <c r="AC80" i="5447"/>
  <c r="AC81" i="5447"/>
  <c r="AD81" i="5447" s="1"/>
  <c r="AC82" i="5447"/>
  <c r="AC83" i="5447"/>
  <c r="AC84" i="5447"/>
  <c r="AC85" i="5447"/>
  <c r="AC86" i="5447"/>
  <c r="AC87" i="5447"/>
  <c r="AD87" i="5447" s="1"/>
  <c r="AC88" i="5447"/>
  <c r="AC89" i="5447"/>
  <c r="AC90" i="5447"/>
  <c r="AC91" i="5447"/>
  <c r="AC92" i="5447"/>
  <c r="AC93" i="5447"/>
  <c r="AC94" i="5447"/>
  <c r="AC95" i="5447"/>
  <c r="AC96" i="5447"/>
  <c r="AC97" i="5447"/>
  <c r="AC98" i="5447"/>
  <c r="AC99" i="5447"/>
  <c r="AC100" i="5447"/>
  <c r="AC101" i="5447"/>
  <c r="AC102" i="5447"/>
  <c r="AC103" i="5447"/>
  <c r="AC104" i="5447"/>
  <c r="AC105" i="5447"/>
  <c r="AC106" i="5447"/>
  <c r="AC107" i="5447"/>
  <c r="AC108" i="5447"/>
  <c r="AC109" i="5447"/>
  <c r="AC110" i="5447"/>
  <c r="AC111" i="5447"/>
  <c r="AC112" i="5447"/>
  <c r="AC113" i="5447"/>
  <c r="AC114" i="5447"/>
  <c r="AC115" i="5447"/>
  <c r="AC116" i="5447"/>
  <c r="AC117" i="5447"/>
  <c r="AC118" i="5447"/>
  <c r="AC119" i="5447"/>
  <c r="AC120" i="5447"/>
  <c r="AC121" i="5447"/>
  <c r="AC122" i="5447"/>
  <c r="AC123" i="5447"/>
  <c r="AC124" i="5447"/>
  <c r="AC125" i="5447"/>
  <c r="AC126" i="5447"/>
  <c r="AC127" i="5447"/>
  <c r="AC128" i="5447"/>
  <c r="AC129" i="5447"/>
  <c r="AC130" i="5447"/>
  <c r="AC131" i="5447"/>
  <c r="AC132" i="5447"/>
  <c r="AC133" i="5447"/>
  <c r="AC134" i="5447"/>
  <c r="AC135" i="5447"/>
  <c r="AC136" i="5447"/>
  <c r="AC137" i="5447"/>
  <c r="AC138" i="5447"/>
  <c r="AC139" i="5447"/>
  <c r="AC140" i="5447"/>
  <c r="AC141" i="5447"/>
  <c r="AC142" i="5447"/>
  <c r="AC143" i="5447"/>
  <c r="AC144" i="5447"/>
  <c r="AC145" i="5447"/>
  <c r="AC146" i="5447"/>
  <c r="AC147" i="5447"/>
  <c r="AC148" i="5447"/>
  <c r="AC149" i="5447"/>
  <c r="AC150" i="5447"/>
  <c r="AC151" i="5447"/>
  <c r="AC152" i="5447"/>
  <c r="AC153" i="5447"/>
  <c r="AC154" i="5447"/>
  <c r="AC155" i="5447"/>
  <c r="AC156" i="5447"/>
  <c r="AC157" i="5447"/>
  <c r="AC158" i="5447"/>
  <c r="AC159" i="5447"/>
  <c r="AC160" i="5447"/>
  <c r="AC161" i="5447"/>
  <c r="AC162" i="5447"/>
  <c r="AC163" i="5447"/>
  <c r="AC164" i="5447"/>
  <c r="AC165" i="5447"/>
  <c r="AC166" i="5447"/>
  <c r="AC167" i="5447"/>
  <c r="AC168" i="5447"/>
  <c r="AC169" i="5447"/>
  <c r="AC170" i="5447"/>
  <c r="AC171" i="5447"/>
  <c r="AC172" i="5447"/>
  <c r="AC173" i="5447"/>
  <c r="AC174" i="5447"/>
  <c r="AC175" i="5447"/>
  <c r="AC176" i="5447"/>
  <c r="AC177" i="5447"/>
  <c r="AC178" i="5447"/>
  <c r="AC179" i="5447"/>
  <c r="AC180" i="5447"/>
  <c r="AC181" i="5447"/>
  <c r="AC182" i="5447"/>
  <c r="AC183" i="5447"/>
  <c r="AC184" i="5447"/>
  <c r="AC185" i="5447"/>
  <c r="AC186" i="5447"/>
  <c r="AC187" i="5447"/>
  <c r="AC188" i="5447"/>
  <c r="AC189" i="5447"/>
  <c r="AC190" i="5447"/>
  <c r="AC191" i="5447"/>
  <c r="AC192" i="5447"/>
  <c r="AC193" i="5447"/>
  <c r="AC194" i="5447"/>
  <c r="AC195" i="5447"/>
  <c r="AC196" i="5447"/>
  <c r="AC197" i="5447"/>
  <c r="AC198" i="5447"/>
  <c r="AC199" i="5447"/>
  <c r="AC200" i="5447"/>
  <c r="AC201" i="5447"/>
  <c r="AC202" i="5447"/>
  <c r="AC203" i="5447"/>
  <c r="AC204" i="5447"/>
  <c r="AC205" i="5447"/>
  <c r="AB7" i="5447"/>
  <c r="AD7" i="5447" s="1"/>
  <c r="AB8" i="5447"/>
  <c r="AB9" i="5447"/>
  <c r="AB10" i="5447"/>
  <c r="AB11" i="5447"/>
  <c r="AD11" i="5447" s="1"/>
  <c r="AB12" i="5447"/>
  <c r="AD12" i="5447" s="1"/>
  <c r="AB13" i="5447"/>
  <c r="AD13" i="5447" s="1"/>
  <c r="AB14" i="5447"/>
  <c r="AB15" i="5447"/>
  <c r="AB16" i="5447"/>
  <c r="AB17" i="5447"/>
  <c r="AD17" i="5447" s="1"/>
  <c r="AB18" i="5447"/>
  <c r="AD18" i="5447" s="1"/>
  <c r="AB19" i="5447"/>
  <c r="AD19" i="5447" s="1"/>
  <c r="AB20" i="5447"/>
  <c r="AB21" i="5447"/>
  <c r="AB22" i="5447"/>
  <c r="AB23" i="5447"/>
  <c r="AD23" i="5447" s="1"/>
  <c r="AB24" i="5447"/>
  <c r="AD24" i="5447" s="1"/>
  <c r="AB25" i="5447"/>
  <c r="AD25" i="5447" s="1"/>
  <c r="AB26" i="5447"/>
  <c r="AD26" i="5447" s="1"/>
  <c r="AB27" i="5447"/>
  <c r="AB28" i="5447"/>
  <c r="AB29" i="5447"/>
  <c r="AD29" i="5447" s="1"/>
  <c r="AB30" i="5447"/>
  <c r="AD30" i="5447" s="1"/>
  <c r="AB31" i="5447"/>
  <c r="AD31" i="5447" s="1"/>
  <c r="AB32" i="5447"/>
  <c r="AD32" i="5447" s="1"/>
  <c r="AB33" i="5447"/>
  <c r="AB34" i="5447"/>
  <c r="AB35" i="5447"/>
  <c r="AD35" i="5447" s="1"/>
  <c r="AB36" i="5447"/>
  <c r="AD36" i="5447" s="1"/>
  <c r="AB37" i="5447"/>
  <c r="AD37" i="5447" s="1"/>
  <c r="AB38" i="5447"/>
  <c r="AD38" i="5447" s="1"/>
  <c r="AB39" i="5447"/>
  <c r="AB40" i="5447"/>
  <c r="AB41" i="5447"/>
  <c r="AD41" i="5447" s="1"/>
  <c r="AB42" i="5447"/>
  <c r="AD42" i="5447" s="1"/>
  <c r="AB43" i="5447"/>
  <c r="AD43" i="5447" s="1"/>
  <c r="AB44" i="5447"/>
  <c r="AD44" i="5447" s="1"/>
  <c r="AB45" i="5447"/>
  <c r="AB46" i="5447"/>
  <c r="AB47" i="5447"/>
  <c r="AD47" i="5447" s="1"/>
  <c r="AB48" i="5447"/>
  <c r="AD48" i="5447" s="1"/>
  <c r="AB49" i="5447"/>
  <c r="AD49" i="5447" s="1"/>
  <c r="AB50" i="5447"/>
  <c r="AD50" i="5447" s="1"/>
  <c r="AB51" i="5447"/>
  <c r="AB52" i="5447"/>
  <c r="AB53" i="5447"/>
  <c r="AD53" i="5447" s="1"/>
  <c r="AB54" i="5447"/>
  <c r="AD54" i="5447" s="1"/>
  <c r="AB55" i="5447"/>
  <c r="AD55" i="5447" s="1"/>
  <c r="AB56" i="5447"/>
  <c r="AD56" i="5447" s="1"/>
  <c r="AB57" i="5447"/>
  <c r="AB58" i="5447"/>
  <c r="AD58" i="5447" s="1"/>
  <c r="AB59" i="5447"/>
  <c r="AD59" i="5447" s="1"/>
  <c r="AB60" i="5447"/>
  <c r="AD60" i="5447" s="1"/>
  <c r="AB61" i="5447"/>
  <c r="AD61" i="5447" s="1"/>
  <c r="AB62" i="5447"/>
  <c r="AD62" i="5447" s="1"/>
  <c r="AB63" i="5447"/>
  <c r="AB64" i="5447"/>
  <c r="AD64" i="5447" s="1"/>
  <c r="AB65" i="5447"/>
  <c r="AD65" i="5447" s="1"/>
  <c r="AB66" i="5447"/>
  <c r="AD66" i="5447" s="1"/>
  <c r="AB67" i="5447"/>
  <c r="AD67" i="5447" s="1"/>
  <c r="AB68" i="5447"/>
  <c r="AD68" i="5447" s="1"/>
  <c r="AB69" i="5447"/>
  <c r="AB70" i="5447"/>
  <c r="AD70" i="5447" s="1"/>
  <c r="AB71" i="5447"/>
  <c r="AD71" i="5447" s="1"/>
  <c r="AB72" i="5447"/>
  <c r="AB73" i="5447"/>
  <c r="AD73" i="5447" s="1"/>
  <c r="AB74" i="5447"/>
  <c r="AD74" i="5447" s="1"/>
  <c r="AB75" i="5447"/>
  <c r="AB76" i="5447"/>
  <c r="AD76" i="5447" s="1"/>
  <c r="AB77" i="5447"/>
  <c r="AD77" i="5447" s="1"/>
  <c r="AB78" i="5447"/>
  <c r="AB79" i="5447"/>
  <c r="AD79" i="5447" s="1"/>
  <c r="AB80" i="5447"/>
  <c r="AD80" i="5447" s="1"/>
  <c r="AB81" i="5447"/>
  <c r="AB82" i="5447"/>
  <c r="AD82" i="5447" s="1"/>
  <c r="AB83" i="5447"/>
  <c r="AD83" i="5447" s="1"/>
  <c r="AB84" i="5447"/>
  <c r="AB85" i="5447"/>
  <c r="AD85" i="5447" s="1"/>
  <c r="AB86" i="5447"/>
  <c r="AD86" i="5447" s="1"/>
  <c r="AB87" i="5447"/>
  <c r="AB88" i="5447"/>
  <c r="AD88" i="5447" s="1"/>
  <c r="AB89" i="5447"/>
  <c r="AD89" i="5447" s="1"/>
  <c r="AB90" i="5447"/>
  <c r="AB91" i="5447"/>
  <c r="AD91" i="5447" s="1"/>
  <c r="AB92" i="5447"/>
  <c r="AD92" i="5447" s="1"/>
  <c r="AB93" i="5447"/>
  <c r="AB94" i="5447"/>
  <c r="AD94" i="5447" s="1"/>
  <c r="AB95" i="5447"/>
  <c r="AD95" i="5447" s="1"/>
  <c r="AB96" i="5447"/>
  <c r="AB97" i="5447"/>
  <c r="AD97" i="5447" s="1"/>
  <c r="AB98" i="5447"/>
  <c r="AD98" i="5447" s="1"/>
  <c r="AB99" i="5447"/>
  <c r="AD99" i="5447" s="1"/>
  <c r="AB100" i="5447"/>
  <c r="AD100" i="5447" s="1"/>
  <c r="AB101" i="5447"/>
  <c r="AD101" i="5447" s="1"/>
  <c r="AB102" i="5447"/>
  <c r="AB103" i="5447"/>
  <c r="AD103" i="5447" s="1"/>
  <c r="AB104" i="5447"/>
  <c r="AD104" i="5447" s="1"/>
  <c r="AB105" i="5447"/>
  <c r="AD105" i="5447" s="1"/>
  <c r="AB106" i="5447"/>
  <c r="AD106" i="5447" s="1"/>
  <c r="AB107" i="5447"/>
  <c r="AD107" i="5447" s="1"/>
  <c r="AB108" i="5447"/>
  <c r="AB109" i="5447"/>
  <c r="AD109" i="5447" s="1"/>
  <c r="AB110" i="5447"/>
  <c r="AD110" i="5447" s="1"/>
  <c r="AB111" i="5447"/>
  <c r="AB112" i="5447"/>
  <c r="AD112" i="5447" s="1"/>
  <c r="AB113" i="5447"/>
  <c r="AD113" i="5447" s="1"/>
  <c r="AB114" i="5447"/>
  <c r="AB115" i="5447"/>
  <c r="AD115" i="5447" s="1"/>
  <c r="AB116" i="5447"/>
  <c r="AD116" i="5447" s="1"/>
  <c r="AB117" i="5447"/>
  <c r="AD117" i="5447" s="1"/>
  <c r="AB118" i="5447"/>
  <c r="AD118" i="5447" s="1"/>
  <c r="AB119" i="5447"/>
  <c r="AD119" i="5447" s="1"/>
  <c r="AB120" i="5447"/>
  <c r="AB121" i="5447"/>
  <c r="AD121" i="5447" s="1"/>
  <c r="AB122" i="5447"/>
  <c r="AD122" i="5447" s="1"/>
  <c r="AB123" i="5447"/>
  <c r="AD123" i="5447" s="1"/>
  <c r="AB124" i="5447"/>
  <c r="AD124" i="5447" s="1"/>
  <c r="AB125" i="5447"/>
  <c r="AD125" i="5447" s="1"/>
  <c r="AB126" i="5447"/>
  <c r="AB127" i="5447"/>
  <c r="AD127" i="5447" s="1"/>
  <c r="AB128" i="5447"/>
  <c r="AD128" i="5447" s="1"/>
  <c r="AB129" i="5447"/>
  <c r="AB130" i="5447"/>
  <c r="AD130" i="5447" s="1"/>
  <c r="AB131" i="5447"/>
  <c r="AD131" i="5447" s="1"/>
  <c r="AB132" i="5447"/>
  <c r="AB133" i="5447"/>
  <c r="AD133" i="5447" s="1"/>
  <c r="AB134" i="5447"/>
  <c r="AD134" i="5447" s="1"/>
  <c r="AB135" i="5447"/>
  <c r="AD135" i="5447" s="1"/>
  <c r="AB136" i="5447"/>
  <c r="AD136" i="5447" s="1"/>
  <c r="AB137" i="5447"/>
  <c r="AD137" i="5447" s="1"/>
  <c r="AB138" i="5447"/>
  <c r="AB139" i="5447"/>
  <c r="AD139" i="5447" s="1"/>
  <c r="AB140" i="5447"/>
  <c r="AD140" i="5447" s="1"/>
  <c r="AB141" i="5447"/>
  <c r="AD141" i="5447" s="1"/>
  <c r="AB142" i="5447"/>
  <c r="AD142" i="5447" s="1"/>
  <c r="AB143" i="5447"/>
  <c r="AD143" i="5447" s="1"/>
  <c r="AB144" i="5447"/>
  <c r="AB145" i="5447"/>
  <c r="AD145" i="5447" s="1"/>
  <c r="AB146" i="5447"/>
  <c r="AD146" i="5447" s="1"/>
  <c r="AB147" i="5447"/>
  <c r="AB148" i="5447"/>
  <c r="AD148" i="5447" s="1"/>
  <c r="AB149" i="5447"/>
  <c r="AD149" i="5447" s="1"/>
  <c r="AB150" i="5447"/>
  <c r="AB151" i="5447"/>
  <c r="AD151" i="5447" s="1"/>
  <c r="AB152" i="5447"/>
  <c r="AD152" i="5447" s="1"/>
  <c r="AB153" i="5447"/>
  <c r="AD153" i="5447" s="1"/>
  <c r="AB154" i="5447"/>
  <c r="AD154" i="5447" s="1"/>
  <c r="AB155" i="5447"/>
  <c r="AD155" i="5447" s="1"/>
  <c r="AB156" i="5447"/>
  <c r="AB157" i="5447"/>
  <c r="AD157" i="5447" s="1"/>
  <c r="AB158" i="5447"/>
  <c r="AD158" i="5447" s="1"/>
  <c r="AB159" i="5447"/>
  <c r="AD159" i="5447" s="1"/>
  <c r="AB160" i="5447"/>
  <c r="AD160" i="5447" s="1"/>
  <c r="AB161" i="5447"/>
  <c r="AD161" i="5447" s="1"/>
  <c r="AB162" i="5447"/>
  <c r="AB163" i="5447"/>
  <c r="AD163" i="5447" s="1"/>
  <c r="AB164" i="5447"/>
  <c r="AD164" i="5447" s="1"/>
  <c r="AB165" i="5447"/>
  <c r="AB166" i="5447"/>
  <c r="AD166" i="5447" s="1"/>
  <c r="AB167" i="5447"/>
  <c r="AD167" i="5447" s="1"/>
  <c r="AB168" i="5447"/>
  <c r="AB169" i="5447"/>
  <c r="AD169" i="5447" s="1"/>
  <c r="AB170" i="5447"/>
  <c r="AD170" i="5447" s="1"/>
  <c r="AB171" i="5447"/>
  <c r="AD171" i="5447" s="1"/>
  <c r="AB172" i="5447"/>
  <c r="AD172" i="5447" s="1"/>
  <c r="AB173" i="5447"/>
  <c r="AD173" i="5447" s="1"/>
  <c r="AB174" i="5447"/>
  <c r="AB175" i="5447"/>
  <c r="AD175" i="5447" s="1"/>
  <c r="AB176" i="5447"/>
  <c r="AD176" i="5447" s="1"/>
  <c r="AB177" i="5447"/>
  <c r="AD177" i="5447" s="1"/>
  <c r="AB178" i="5447"/>
  <c r="AD178" i="5447" s="1"/>
  <c r="AB179" i="5447"/>
  <c r="AD179" i="5447" s="1"/>
  <c r="AB180" i="5447"/>
  <c r="AB181" i="5447"/>
  <c r="AD181" i="5447" s="1"/>
  <c r="AB182" i="5447"/>
  <c r="AD182" i="5447" s="1"/>
  <c r="AB183" i="5447"/>
  <c r="AB184" i="5447"/>
  <c r="AD184" i="5447" s="1"/>
  <c r="AB185" i="5447"/>
  <c r="AD185" i="5447" s="1"/>
  <c r="AB186" i="5447"/>
  <c r="AB187" i="5447"/>
  <c r="AD187" i="5447" s="1"/>
  <c r="AB188" i="5447"/>
  <c r="AD188" i="5447" s="1"/>
  <c r="AB189" i="5447"/>
  <c r="AD189" i="5447" s="1"/>
  <c r="AB190" i="5447"/>
  <c r="AD190" i="5447" s="1"/>
  <c r="AB191" i="5447"/>
  <c r="AD191" i="5447" s="1"/>
  <c r="AB192" i="5447"/>
  <c r="AB193" i="5447"/>
  <c r="AD193" i="5447" s="1"/>
  <c r="AB194" i="5447"/>
  <c r="AD194" i="5447" s="1"/>
  <c r="AB195" i="5447"/>
  <c r="AD195" i="5447" s="1"/>
  <c r="AB196" i="5447"/>
  <c r="AD196" i="5447" s="1"/>
  <c r="AB197" i="5447"/>
  <c r="AD197" i="5447" s="1"/>
  <c r="AB198" i="5447"/>
  <c r="AB199" i="5447"/>
  <c r="AD199" i="5447" s="1"/>
  <c r="AB200" i="5447"/>
  <c r="AD200" i="5447" s="1"/>
  <c r="AB201" i="5447"/>
  <c r="AB202" i="5447"/>
  <c r="AD202" i="5447" s="1"/>
  <c r="AB203" i="5447"/>
  <c r="AD203" i="5447" s="1"/>
  <c r="AB204" i="5447"/>
  <c r="AB205" i="5447"/>
  <c r="AD205" i="5447" s="1"/>
  <c r="AC6" i="5447"/>
  <c r="AD6" i="5447" s="1"/>
  <c r="AB6" i="5447"/>
  <c r="AA7" i="5447"/>
  <c r="AA8" i="5447" s="1"/>
  <c r="AA9" i="5447" s="1"/>
  <c r="AA10" i="5447" s="1"/>
  <c r="AA11" i="5447" s="1"/>
  <c r="AA12" i="5447" s="1"/>
  <c r="AA13" i="5447" s="1"/>
  <c r="AA14" i="5447" s="1"/>
  <c r="AA15" i="5447" s="1"/>
  <c r="AA16" i="5447" s="1"/>
  <c r="AA17" i="5447" s="1"/>
  <c r="AA18" i="5447" s="1"/>
  <c r="AA19" i="5447" s="1"/>
  <c r="AA20" i="5447" s="1"/>
  <c r="AA21" i="5447" s="1"/>
  <c r="AA22" i="5447" s="1"/>
  <c r="AA23" i="5447" s="1"/>
  <c r="AA24" i="5447" s="1"/>
  <c r="AA25" i="5447" s="1"/>
  <c r="AA26" i="5447" s="1"/>
  <c r="AA27" i="5447" s="1"/>
  <c r="AA28" i="5447" s="1"/>
  <c r="AA29" i="5447" s="1"/>
  <c r="AA30" i="5447" s="1"/>
  <c r="AA31" i="5447" s="1"/>
  <c r="AA32" i="5447" s="1"/>
  <c r="AA33" i="5447" s="1"/>
  <c r="AA34" i="5447" s="1"/>
  <c r="AA35" i="5447" s="1"/>
  <c r="AA36" i="5447" s="1"/>
  <c r="AA37" i="5447" s="1"/>
  <c r="AA38" i="5447" s="1"/>
  <c r="AA39" i="5447" s="1"/>
  <c r="AA40" i="5447" s="1"/>
  <c r="AA41" i="5447" s="1"/>
  <c r="AA42" i="5447" s="1"/>
  <c r="AA43" i="5447" s="1"/>
  <c r="AA44" i="5447" s="1"/>
  <c r="AA45" i="5447" s="1"/>
  <c r="AA46" i="5447" s="1"/>
  <c r="AA47" i="5447" s="1"/>
  <c r="AA48" i="5447" s="1"/>
  <c r="AA49" i="5447" s="1"/>
  <c r="AA50" i="5447" s="1"/>
  <c r="AA51" i="5447" s="1"/>
  <c r="AA52" i="5447" s="1"/>
  <c r="AA53" i="5447" s="1"/>
  <c r="AA54" i="5447" s="1"/>
  <c r="AA55" i="5447" s="1"/>
  <c r="AA56" i="5447" s="1"/>
  <c r="AA57" i="5447" s="1"/>
  <c r="AA58" i="5447" s="1"/>
  <c r="AA59" i="5447" s="1"/>
  <c r="AA60" i="5447" s="1"/>
  <c r="AA61" i="5447" s="1"/>
  <c r="AA62" i="5447" s="1"/>
  <c r="AA63" i="5447" s="1"/>
  <c r="AA64" i="5447" s="1"/>
  <c r="AA65" i="5447" s="1"/>
  <c r="AA66" i="5447" s="1"/>
  <c r="AA67" i="5447" s="1"/>
  <c r="AA68" i="5447" s="1"/>
  <c r="AA69" i="5447" s="1"/>
  <c r="AA70" i="5447" s="1"/>
  <c r="AA71" i="5447" s="1"/>
  <c r="AA72" i="5447" s="1"/>
  <c r="AA73" i="5447" s="1"/>
  <c r="AA74" i="5447" s="1"/>
  <c r="AA75" i="5447" s="1"/>
  <c r="AA76" i="5447" s="1"/>
  <c r="AA77" i="5447" s="1"/>
  <c r="AA78" i="5447" s="1"/>
  <c r="AA79" i="5447" s="1"/>
  <c r="AA80" i="5447" s="1"/>
  <c r="AA81" i="5447" s="1"/>
  <c r="AA82" i="5447" s="1"/>
  <c r="AA83" i="5447" s="1"/>
  <c r="AA84" i="5447" s="1"/>
  <c r="AA85" i="5447" s="1"/>
  <c r="AA86" i="5447" s="1"/>
  <c r="AA87" i="5447" s="1"/>
  <c r="AA88" i="5447" s="1"/>
  <c r="AA89" i="5447" s="1"/>
  <c r="AA90" i="5447" s="1"/>
  <c r="AA91" i="5447" s="1"/>
  <c r="AA92" i="5447" s="1"/>
  <c r="AA93" i="5447" s="1"/>
  <c r="AA94" i="5447" s="1"/>
  <c r="AA95" i="5447" s="1"/>
  <c r="AA96" i="5447" s="1"/>
  <c r="AA97" i="5447" s="1"/>
  <c r="AA98" i="5447" s="1"/>
  <c r="AA99" i="5447" s="1"/>
  <c r="AA100" i="5447" s="1"/>
  <c r="AA101" i="5447" s="1"/>
  <c r="AA102" i="5447" s="1"/>
  <c r="AA103" i="5447" s="1"/>
  <c r="AA104" i="5447" s="1"/>
  <c r="AA105" i="5447" s="1"/>
  <c r="AA106" i="5447" s="1"/>
  <c r="AA107" i="5447" s="1"/>
  <c r="AA108" i="5447" s="1"/>
  <c r="AA109" i="5447" s="1"/>
  <c r="AA110" i="5447" s="1"/>
  <c r="AA111" i="5447" s="1"/>
  <c r="AA112" i="5447" s="1"/>
  <c r="AA113" i="5447" s="1"/>
  <c r="AA114" i="5447" s="1"/>
  <c r="AA115" i="5447" s="1"/>
  <c r="AA116" i="5447" s="1"/>
  <c r="AA117" i="5447" s="1"/>
  <c r="AA118" i="5447" s="1"/>
  <c r="AA119" i="5447" s="1"/>
  <c r="AA120" i="5447" s="1"/>
  <c r="AA121" i="5447" s="1"/>
  <c r="AA122" i="5447" s="1"/>
  <c r="AA123" i="5447" s="1"/>
  <c r="AA124" i="5447" s="1"/>
  <c r="AA125" i="5447" s="1"/>
  <c r="AA126" i="5447" s="1"/>
  <c r="AA127" i="5447" s="1"/>
  <c r="AA128" i="5447" s="1"/>
  <c r="AA129" i="5447" s="1"/>
  <c r="AA130" i="5447" s="1"/>
  <c r="AA131" i="5447" s="1"/>
  <c r="AA132" i="5447" s="1"/>
  <c r="AA133" i="5447" s="1"/>
  <c r="AA134" i="5447" s="1"/>
  <c r="AA135" i="5447" s="1"/>
  <c r="AA136" i="5447" s="1"/>
  <c r="AA137" i="5447" s="1"/>
  <c r="AA138" i="5447" s="1"/>
  <c r="AA139" i="5447" s="1"/>
  <c r="AA140" i="5447" s="1"/>
  <c r="AA141" i="5447" s="1"/>
  <c r="AA142" i="5447" s="1"/>
  <c r="AA143" i="5447" s="1"/>
  <c r="AA144" i="5447" s="1"/>
  <c r="AA145" i="5447" s="1"/>
  <c r="AA146" i="5447" s="1"/>
  <c r="AA147" i="5447" s="1"/>
  <c r="AA148" i="5447" s="1"/>
  <c r="AA149" i="5447" s="1"/>
  <c r="AA150" i="5447" s="1"/>
  <c r="AA151" i="5447" s="1"/>
  <c r="AA152" i="5447" s="1"/>
  <c r="AA153" i="5447" s="1"/>
  <c r="AA154" i="5447" s="1"/>
  <c r="AA155" i="5447" s="1"/>
  <c r="AA156" i="5447" s="1"/>
  <c r="AA157" i="5447" s="1"/>
  <c r="AA158" i="5447" s="1"/>
  <c r="AA159" i="5447" s="1"/>
  <c r="AA160" i="5447" s="1"/>
  <c r="AA161" i="5447" s="1"/>
  <c r="AA162" i="5447" s="1"/>
  <c r="AA163" i="5447" s="1"/>
  <c r="AA164" i="5447" s="1"/>
  <c r="AA165" i="5447" s="1"/>
  <c r="AA166" i="5447" s="1"/>
  <c r="AA167" i="5447" s="1"/>
  <c r="AA168" i="5447" s="1"/>
  <c r="AA169" i="5447" s="1"/>
  <c r="AA170" i="5447" s="1"/>
  <c r="AA171" i="5447" s="1"/>
  <c r="AA172" i="5447" s="1"/>
  <c r="AA173" i="5447" s="1"/>
  <c r="AA174" i="5447" s="1"/>
  <c r="AA175" i="5447" s="1"/>
  <c r="AA176" i="5447" s="1"/>
  <c r="AA177" i="5447" s="1"/>
  <c r="AA178" i="5447" s="1"/>
  <c r="AA179" i="5447" s="1"/>
  <c r="AA180" i="5447" s="1"/>
  <c r="AA181" i="5447" s="1"/>
  <c r="AA182" i="5447" s="1"/>
  <c r="AA183" i="5447" s="1"/>
  <c r="AA184" i="5447" s="1"/>
  <c r="AA185" i="5447" s="1"/>
  <c r="AA186" i="5447" s="1"/>
  <c r="AA187" i="5447" s="1"/>
  <c r="AA188" i="5447" s="1"/>
  <c r="AA189" i="5447" s="1"/>
  <c r="AA190" i="5447" s="1"/>
  <c r="AA191" i="5447" s="1"/>
  <c r="AA192" i="5447" s="1"/>
  <c r="AA193" i="5447" s="1"/>
  <c r="AA194" i="5447" s="1"/>
  <c r="AA195" i="5447" s="1"/>
  <c r="AA196" i="5447" s="1"/>
  <c r="AA197" i="5447" s="1"/>
  <c r="AA198" i="5447" s="1"/>
  <c r="AA199" i="5447" s="1"/>
  <c r="AA200" i="5447" s="1"/>
  <c r="AA201" i="5447" s="1"/>
  <c r="AA202" i="5447" s="1"/>
  <c r="AA203" i="5447" s="1"/>
  <c r="AA204" i="5447" s="1"/>
  <c r="AA205" i="5447" s="1"/>
  <c r="C6" i="5447"/>
  <c r="C7" i="5447"/>
  <c r="C8" i="5447"/>
  <c r="C9" i="5447"/>
  <c r="C10" i="5447"/>
  <c r="C11" i="5447"/>
  <c r="C12" i="5447"/>
  <c r="C13" i="5447"/>
  <c r="C14" i="5447"/>
  <c r="C15" i="5447"/>
  <c r="C16" i="5447"/>
  <c r="C17" i="5447"/>
  <c r="C18" i="5447"/>
  <c r="C19" i="5447"/>
  <c r="C20" i="5447"/>
  <c r="C21" i="5447"/>
  <c r="C22" i="5447"/>
  <c r="C23" i="5447"/>
  <c r="C24" i="5447"/>
  <c r="C25" i="5447"/>
  <c r="C26" i="5447"/>
  <c r="C27" i="5447"/>
  <c r="C28" i="5447"/>
  <c r="C29" i="5447"/>
  <c r="C30" i="5447"/>
  <c r="C31" i="5447"/>
  <c r="C32" i="5447"/>
  <c r="C33" i="5447"/>
  <c r="C34" i="5447"/>
  <c r="C35" i="5447"/>
  <c r="C36" i="5447"/>
  <c r="C37" i="5447"/>
  <c r="C38" i="5447"/>
  <c r="C39" i="5447"/>
  <c r="C40" i="5447"/>
  <c r="C41" i="5447"/>
  <c r="C42" i="5447"/>
  <c r="C43" i="5447"/>
  <c r="C44" i="5447"/>
  <c r="C45" i="5447"/>
  <c r="C46" i="5447"/>
  <c r="C47" i="5447"/>
  <c r="C48" i="5447"/>
  <c r="C49" i="5447"/>
  <c r="C50" i="5447"/>
  <c r="C51" i="5447"/>
  <c r="C52" i="5447"/>
  <c r="C53" i="5447"/>
  <c r="C54" i="5447"/>
  <c r="C55" i="5447"/>
  <c r="C56" i="5447"/>
  <c r="C57" i="5447"/>
  <c r="C58" i="5447"/>
  <c r="C59" i="5447"/>
  <c r="C60" i="5447"/>
  <c r="C61" i="5447"/>
  <c r="C62" i="5447"/>
  <c r="C63" i="5447"/>
  <c r="C64" i="5447"/>
  <c r="C65" i="5447"/>
  <c r="C66" i="5447"/>
  <c r="C67" i="5447"/>
  <c r="C68" i="5447"/>
  <c r="C69" i="5447"/>
  <c r="C70" i="5447"/>
  <c r="C71" i="5447"/>
  <c r="C72" i="5447"/>
  <c r="C73" i="5447"/>
  <c r="C74" i="5447"/>
  <c r="C75" i="5447"/>
  <c r="C76" i="5447"/>
  <c r="C77" i="5447"/>
  <c r="C78" i="5447"/>
  <c r="C79" i="5447"/>
  <c r="C80" i="5447"/>
  <c r="C81" i="5447"/>
  <c r="C82" i="5447"/>
  <c r="C83" i="5447"/>
  <c r="C84" i="5447"/>
  <c r="C85" i="5447"/>
  <c r="C86" i="5447"/>
  <c r="C87" i="5447"/>
  <c r="C88" i="5447"/>
  <c r="C89" i="5447"/>
  <c r="C90" i="5447"/>
  <c r="C91" i="5447"/>
  <c r="C92" i="5447"/>
  <c r="C93" i="5447"/>
  <c r="C94" i="5447"/>
  <c r="C95" i="5447"/>
  <c r="C96" i="5447"/>
  <c r="C97" i="5447"/>
  <c r="C98" i="5447"/>
  <c r="C99" i="5447"/>
  <c r="C100" i="5447"/>
  <c r="C101" i="5447"/>
  <c r="C102" i="5447"/>
  <c r="C103" i="5447"/>
  <c r="C104" i="5447"/>
  <c r="C105" i="5447"/>
  <c r="C106" i="5447"/>
  <c r="C107" i="5447"/>
  <c r="C108" i="5447"/>
  <c r="C109" i="5447"/>
  <c r="C110" i="5447"/>
  <c r="C111" i="5447"/>
  <c r="C112" i="5447"/>
  <c r="C113" i="5447"/>
  <c r="C114" i="5447"/>
  <c r="C115" i="5447"/>
  <c r="C116" i="5447"/>
  <c r="C117" i="5447"/>
  <c r="C118" i="5447"/>
  <c r="C119" i="5447"/>
  <c r="C120" i="5447"/>
  <c r="C121" i="5447"/>
  <c r="C122" i="5447"/>
  <c r="C123" i="5447"/>
  <c r="C124" i="5447"/>
  <c r="C125" i="5447"/>
  <c r="C126" i="5447"/>
  <c r="C127" i="5447"/>
  <c r="C128" i="5447"/>
  <c r="C129" i="5447"/>
  <c r="C130" i="5447"/>
  <c r="C131" i="5447"/>
  <c r="C132" i="5447"/>
  <c r="C133" i="5447"/>
  <c r="C134" i="5447"/>
  <c r="C135" i="5447"/>
  <c r="C136" i="5447"/>
  <c r="C137" i="5447"/>
  <c r="C138" i="5447"/>
  <c r="C139" i="5447"/>
  <c r="C140" i="5447"/>
  <c r="C141" i="5447"/>
  <c r="C142" i="5447"/>
  <c r="C143" i="5447"/>
  <c r="C144" i="5447"/>
  <c r="C145" i="5447"/>
  <c r="C146" i="5447"/>
  <c r="C147" i="5447"/>
  <c r="C148" i="5447"/>
  <c r="C149" i="5447"/>
  <c r="C150" i="5447"/>
  <c r="C151" i="5447"/>
  <c r="C152" i="5447"/>
  <c r="C153" i="5447"/>
  <c r="C154" i="5447"/>
  <c r="C155" i="5447"/>
  <c r="C156" i="5447"/>
  <c r="C157" i="5447"/>
  <c r="C158" i="5447"/>
  <c r="C159" i="5447"/>
  <c r="C160" i="5447"/>
  <c r="C161" i="5447"/>
  <c r="C162" i="5447"/>
  <c r="C163" i="5447"/>
  <c r="C164" i="5447"/>
  <c r="C165" i="5447"/>
  <c r="C166" i="5447"/>
  <c r="C167" i="5447"/>
  <c r="C168" i="5447"/>
  <c r="C169" i="5447"/>
  <c r="C170" i="5447"/>
  <c r="C171" i="5447"/>
  <c r="C172" i="5447"/>
  <c r="C173" i="5447"/>
  <c r="C174" i="5447"/>
  <c r="C175" i="5447"/>
  <c r="C176" i="5447"/>
  <c r="C177" i="5447"/>
  <c r="C178" i="5447"/>
  <c r="C179" i="5447"/>
  <c r="C180" i="5447"/>
  <c r="C181" i="5447"/>
  <c r="C182" i="5447"/>
  <c r="C183" i="5447"/>
  <c r="C184" i="5447"/>
  <c r="C185" i="5447"/>
  <c r="C186" i="5447"/>
  <c r="C187" i="5447"/>
  <c r="C188" i="5447"/>
  <c r="C189" i="5447"/>
  <c r="C190" i="5447"/>
  <c r="C191" i="5447"/>
  <c r="C192" i="5447"/>
  <c r="C193" i="5447"/>
  <c r="C194" i="5447"/>
  <c r="C195" i="5447"/>
  <c r="C196" i="5447"/>
  <c r="C197" i="5447"/>
  <c r="C198" i="5447"/>
  <c r="C199" i="5447"/>
  <c r="C200" i="5447"/>
  <c r="C201" i="5447"/>
  <c r="C202" i="5447"/>
  <c r="C203" i="5447"/>
  <c r="C204" i="5447"/>
  <c r="C205" i="5447"/>
  <c r="C206" i="5447"/>
  <c r="C207" i="5447"/>
  <c r="C208" i="5447"/>
  <c r="C209" i="5447"/>
  <c r="C210" i="5447"/>
  <c r="C211" i="5447"/>
  <c r="C212" i="5447"/>
  <c r="C213" i="5447"/>
  <c r="C214" i="5447"/>
  <c r="C215" i="5447"/>
  <c r="C216" i="5447"/>
  <c r="C217" i="5447"/>
  <c r="C218" i="5447"/>
  <c r="C219" i="5447"/>
  <c r="C220" i="5447"/>
  <c r="C221" i="5447"/>
  <c r="C222" i="5447"/>
  <c r="C223" i="5447"/>
  <c r="C224" i="5447"/>
  <c r="C225" i="5447"/>
  <c r="C226" i="5447"/>
  <c r="C227" i="5447"/>
  <c r="C228" i="5447"/>
  <c r="C229" i="5447"/>
  <c r="C230" i="5447"/>
  <c r="C231" i="5447"/>
  <c r="C232" i="5447"/>
  <c r="C233" i="5447"/>
  <c r="C234" i="5447"/>
  <c r="C235" i="5447"/>
  <c r="C236" i="5447"/>
  <c r="C237" i="5447"/>
  <c r="C238" i="5447"/>
  <c r="C239" i="5447"/>
  <c r="C240" i="5447"/>
  <c r="C241" i="5447"/>
  <c r="C242" i="5447"/>
  <c r="C243" i="5447"/>
  <c r="C244" i="5447"/>
  <c r="C245" i="5447"/>
  <c r="C246" i="5447"/>
  <c r="C247" i="5447"/>
  <c r="C248" i="5447"/>
  <c r="C249" i="5447"/>
  <c r="C250" i="5447"/>
  <c r="C251" i="5447"/>
  <c r="C252" i="5447"/>
  <c r="C253" i="5447"/>
  <c r="C254" i="5447"/>
  <c r="C255" i="5447"/>
  <c r="C256" i="5447"/>
  <c r="C257" i="5447"/>
  <c r="C258" i="5447"/>
  <c r="C259" i="5447"/>
  <c r="C260" i="5447"/>
  <c r="C261" i="5447"/>
  <c r="C262" i="5447"/>
  <c r="C263" i="5447"/>
  <c r="C264" i="5447"/>
  <c r="C265" i="5447"/>
  <c r="C266" i="5447"/>
  <c r="C267" i="5447"/>
  <c r="C268" i="5447"/>
  <c r="C269" i="5447"/>
  <c r="C270" i="5447"/>
  <c r="C271" i="5447"/>
  <c r="C272" i="5447"/>
  <c r="C273" i="5447"/>
  <c r="C274" i="5447"/>
  <c r="C275" i="5447"/>
  <c r="C276" i="5447"/>
  <c r="C277" i="5447"/>
  <c r="C278" i="5447"/>
  <c r="C279" i="5447"/>
  <c r="C280" i="5447"/>
  <c r="B6" i="5447"/>
  <c r="B7" i="5447"/>
  <c r="B8" i="5447"/>
  <c r="B9" i="5447"/>
  <c r="B10" i="5447"/>
  <c r="AT10" i="5447" s="1"/>
  <c r="B11" i="5447"/>
  <c r="B12" i="5447"/>
  <c r="B13" i="5447"/>
  <c r="B14" i="5447"/>
  <c r="B15" i="5447"/>
  <c r="B16" i="5447"/>
  <c r="AT16" i="5447" s="1"/>
  <c r="B17" i="5447"/>
  <c r="B18" i="5447"/>
  <c r="AU18" i="5447" s="1"/>
  <c r="B19" i="5447"/>
  <c r="B20" i="5447"/>
  <c r="B21" i="5447"/>
  <c r="B22" i="5447"/>
  <c r="B23" i="5447"/>
  <c r="AU23" i="5447" s="1"/>
  <c r="B24" i="5447"/>
  <c r="B25" i="5447"/>
  <c r="B26" i="5447"/>
  <c r="B27" i="5447"/>
  <c r="B28" i="5447"/>
  <c r="B29" i="5447"/>
  <c r="B30" i="5447"/>
  <c r="B31" i="5447"/>
  <c r="B32" i="5447"/>
  <c r="B33" i="5447"/>
  <c r="B34" i="5447"/>
  <c r="B35" i="5447"/>
  <c r="B36" i="5447"/>
  <c r="AU36" i="5447" s="1"/>
  <c r="B37" i="5447"/>
  <c r="B38" i="5447"/>
  <c r="B39" i="5447"/>
  <c r="B40" i="5447"/>
  <c r="B41" i="5447"/>
  <c r="AU41" i="5447" s="1"/>
  <c r="B42" i="5447"/>
  <c r="B43" i="5447"/>
  <c r="B44" i="5447"/>
  <c r="B45" i="5447"/>
  <c r="B46" i="5447"/>
  <c r="AT46" i="5447" s="1"/>
  <c r="B47" i="5447"/>
  <c r="B48" i="5447"/>
  <c r="B49" i="5447"/>
  <c r="B50" i="5447"/>
  <c r="B51" i="5447"/>
  <c r="B52" i="5447"/>
  <c r="AT52" i="5447" s="1"/>
  <c r="B53" i="5447"/>
  <c r="B54" i="5447"/>
  <c r="AU54" i="5447" s="1"/>
  <c r="B55" i="5447"/>
  <c r="B56" i="5447"/>
  <c r="B57" i="5447"/>
  <c r="B58" i="5447"/>
  <c r="B59" i="5447"/>
  <c r="AU59" i="5447" s="1"/>
  <c r="B60" i="5447"/>
  <c r="B61" i="5447"/>
  <c r="B62" i="5447"/>
  <c r="B63" i="5447"/>
  <c r="B64" i="5447"/>
  <c r="B65" i="5447"/>
  <c r="B66" i="5447"/>
  <c r="B67" i="5447"/>
  <c r="B68" i="5447"/>
  <c r="B69" i="5447"/>
  <c r="B70" i="5447"/>
  <c r="B71" i="5447"/>
  <c r="B72" i="5447"/>
  <c r="AU72" i="5447" s="1"/>
  <c r="B73" i="5447"/>
  <c r="B74" i="5447"/>
  <c r="B75" i="5447"/>
  <c r="B76" i="5447"/>
  <c r="B77" i="5447"/>
  <c r="AU77" i="5447" s="1"/>
  <c r="B78" i="5447"/>
  <c r="B79" i="5447"/>
  <c r="B80" i="5447"/>
  <c r="B81" i="5447"/>
  <c r="B82" i="5447"/>
  <c r="AT82" i="5447" s="1"/>
  <c r="B83" i="5447"/>
  <c r="B84" i="5447"/>
  <c r="B85" i="5447"/>
  <c r="B86" i="5447"/>
  <c r="B87" i="5447"/>
  <c r="B88" i="5447"/>
  <c r="AT88" i="5447" s="1"/>
  <c r="B89" i="5447"/>
  <c r="B90" i="5447"/>
  <c r="AU90" i="5447" s="1"/>
  <c r="B91" i="5447"/>
  <c r="B92" i="5447"/>
  <c r="B93" i="5447"/>
  <c r="B94" i="5447"/>
  <c r="B95" i="5447"/>
  <c r="AU95" i="5447" s="1"/>
  <c r="B96" i="5447"/>
  <c r="B97" i="5447"/>
  <c r="B98" i="5447"/>
  <c r="B99" i="5447"/>
  <c r="B100" i="5447"/>
  <c r="B101" i="5447"/>
  <c r="B102" i="5447"/>
  <c r="B103" i="5447"/>
  <c r="B104" i="5447"/>
  <c r="B105" i="5447"/>
  <c r="B106" i="5447"/>
  <c r="B107" i="5447"/>
  <c r="B108" i="5447"/>
  <c r="AU108" i="5447" s="1"/>
  <c r="B109" i="5447"/>
  <c r="B110" i="5447"/>
  <c r="B111" i="5447"/>
  <c r="B112" i="5447"/>
  <c r="B113" i="5447"/>
  <c r="AU113" i="5447" s="1"/>
  <c r="B114" i="5447"/>
  <c r="B115" i="5447"/>
  <c r="B116" i="5447"/>
  <c r="B117" i="5447"/>
  <c r="B118" i="5447"/>
  <c r="AT118" i="5447" s="1"/>
  <c r="B119" i="5447"/>
  <c r="B120" i="5447"/>
  <c r="B121" i="5447"/>
  <c r="B122" i="5447"/>
  <c r="B123" i="5447"/>
  <c r="B124" i="5447"/>
  <c r="AT124" i="5447" s="1"/>
  <c r="B125" i="5447"/>
  <c r="B126" i="5447"/>
  <c r="AU126" i="5447" s="1"/>
  <c r="B127" i="5447"/>
  <c r="B128" i="5447"/>
  <c r="B129" i="5447"/>
  <c r="B130" i="5447"/>
  <c r="B131" i="5447"/>
  <c r="AU131" i="5447" s="1"/>
  <c r="B132" i="5447"/>
  <c r="B133" i="5447"/>
  <c r="B134" i="5447"/>
  <c r="B135" i="5447"/>
  <c r="B136" i="5447"/>
  <c r="B137" i="5447"/>
  <c r="B138" i="5447"/>
  <c r="B139" i="5447"/>
  <c r="B140" i="5447"/>
  <c r="B141" i="5447"/>
  <c r="B142" i="5447"/>
  <c r="B143" i="5447"/>
  <c r="B144" i="5447"/>
  <c r="AU144" i="5447" s="1"/>
  <c r="B145" i="5447"/>
  <c r="B146" i="5447"/>
  <c r="B147" i="5447"/>
  <c r="B148" i="5447"/>
  <c r="B149" i="5447"/>
  <c r="AU149" i="5447" s="1"/>
  <c r="B150" i="5447"/>
  <c r="B151" i="5447"/>
  <c r="B152" i="5447"/>
  <c r="B153" i="5447"/>
  <c r="B154" i="5447"/>
  <c r="AT154" i="5447" s="1"/>
  <c r="B155" i="5447"/>
  <c r="B156" i="5447"/>
  <c r="B157" i="5447"/>
  <c r="B158" i="5447"/>
  <c r="B159" i="5447"/>
  <c r="B160" i="5447"/>
  <c r="AT160" i="5447" s="1"/>
  <c r="B161" i="5447"/>
  <c r="AU161" i="5447" s="1"/>
  <c r="B162" i="5447"/>
  <c r="AU162" i="5447" s="1"/>
  <c r="B163" i="5447"/>
  <c r="B164" i="5447"/>
  <c r="B165" i="5447"/>
  <c r="B166" i="5447"/>
  <c r="B167" i="5447"/>
  <c r="B168" i="5447"/>
  <c r="B169" i="5447"/>
  <c r="B170" i="5447"/>
  <c r="B171" i="5447"/>
  <c r="B172" i="5447"/>
  <c r="B173" i="5447"/>
  <c r="AU173" i="5447" s="1"/>
  <c r="B174" i="5447"/>
  <c r="B175" i="5447"/>
  <c r="B176" i="5447"/>
  <c r="B177" i="5447"/>
  <c r="B178" i="5447"/>
  <c r="B179" i="5447"/>
  <c r="B180" i="5447"/>
  <c r="B181" i="5447"/>
  <c r="B182" i="5447"/>
  <c r="B183" i="5447"/>
  <c r="B184" i="5447"/>
  <c r="B185" i="5447"/>
  <c r="AU185" i="5447" s="1"/>
  <c r="B186" i="5447"/>
  <c r="B187" i="5447"/>
  <c r="B188" i="5447"/>
  <c r="B189" i="5447"/>
  <c r="B190" i="5447"/>
  <c r="B191" i="5447"/>
  <c r="B192" i="5447"/>
  <c r="B193" i="5447"/>
  <c r="B194" i="5447"/>
  <c r="B195" i="5447"/>
  <c r="B196" i="5447"/>
  <c r="B197" i="5447"/>
  <c r="AU197" i="5447" s="1"/>
  <c r="B198" i="5447"/>
  <c r="B199" i="5447"/>
  <c r="B200" i="5447"/>
  <c r="B201" i="5447"/>
  <c r="B202" i="5447"/>
  <c r="B203" i="5447"/>
  <c r="AT203" i="5447" s="1"/>
  <c r="B204" i="5447"/>
  <c r="B205" i="5447"/>
  <c r="B206" i="5447"/>
  <c r="B207" i="5447"/>
  <c r="B208" i="5447"/>
  <c r="B209" i="5447"/>
  <c r="AU209" i="5447" s="1"/>
  <c r="B210" i="5447"/>
  <c r="B211" i="5447"/>
  <c r="B212" i="5447"/>
  <c r="B213" i="5447"/>
  <c r="B214" i="5447"/>
  <c r="B215" i="5447"/>
  <c r="B216" i="5447"/>
  <c r="B217" i="5447"/>
  <c r="B218" i="5447"/>
  <c r="B219" i="5447"/>
  <c r="B220" i="5447"/>
  <c r="B221" i="5447"/>
  <c r="AT221" i="5447" s="1"/>
  <c r="B222" i="5447"/>
  <c r="B223" i="5447"/>
  <c r="B224" i="5447"/>
  <c r="B225" i="5447"/>
  <c r="B226" i="5447"/>
  <c r="B227" i="5447"/>
  <c r="B228" i="5447"/>
  <c r="B229" i="5447"/>
  <c r="B230" i="5447"/>
  <c r="B231" i="5447"/>
  <c r="B232" i="5447"/>
  <c r="B233" i="5447"/>
  <c r="AU233" i="5447" s="1"/>
  <c r="B234" i="5447"/>
  <c r="B235" i="5447"/>
  <c r="B236" i="5447"/>
  <c r="B237" i="5447"/>
  <c r="B238" i="5447"/>
  <c r="B239" i="5447"/>
  <c r="AT239" i="5447" s="1"/>
  <c r="B240" i="5447"/>
  <c r="B241" i="5447"/>
  <c r="B242" i="5447"/>
  <c r="B243" i="5447"/>
  <c r="B244" i="5447"/>
  <c r="B245" i="5447"/>
  <c r="AU245" i="5447" s="1"/>
  <c r="B246" i="5447"/>
  <c r="B247" i="5447"/>
  <c r="B248" i="5447"/>
  <c r="B249" i="5447"/>
  <c r="B250" i="5447"/>
  <c r="B251" i="5447"/>
  <c r="B252" i="5447"/>
  <c r="B253" i="5447"/>
  <c r="B254" i="5447"/>
  <c r="B255" i="5447"/>
  <c r="B256" i="5447"/>
  <c r="B257" i="5447"/>
  <c r="AU257" i="5447" s="1"/>
  <c r="B258" i="5447"/>
  <c r="B259" i="5447"/>
  <c r="B260" i="5447"/>
  <c r="B261" i="5447"/>
  <c r="B262" i="5447"/>
  <c r="B263" i="5447"/>
  <c r="B264" i="5447"/>
  <c r="B265" i="5447"/>
  <c r="B266" i="5447"/>
  <c r="B267" i="5447"/>
  <c r="B268" i="5447"/>
  <c r="B269" i="5447"/>
  <c r="AU269" i="5447" s="1"/>
  <c r="B270" i="5447"/>
  <c r="B271" i="5447"/>
  <c r="B272" i="5447"/>
  <c r="B273" i="5447"/>
  <c r="B274" i="5447"/>
  <c r="B275" i="5447"/>
  <c r="AT275" i="5447" s="1"/>
  <c r="B276" i="5447"/>
  <c r="B277" i="5447"/>
  <c r="B278" i="5447"/>
  <c r="B279" i="5447"/>
  <c r="B280" i="5447"/>
  <c r="A6" i="5447"/>
  <c r="D6" i="5447" s="1"/>
  <c r="A7" i="5447"/>
  <c r="D7" i="5447" s="1"/>
  <c r="A8" i="5447"/>
  <c r="D8" i="5447" s="1"/>
  <c r="A9" i="5447"/>
  <c r="D9" i="5447" s="1"/>
  <c r="A10" i="5447"/>
  <c r="D10" i="5447" s="1"/>
  <c r="A11" i="5447"/>
  <c r="D11" i="5447" s="1"/>
  <c r="A12" i="5447"/>
  <c r="D12" i="5447" s="1"/>
  <c r="A13" i="5447"/>
  <c r="D13" i="5447" s="1"/>
  <c r="A14" i="5447"/>
  <c r="D14" i="5447" s="1"/>
  <c r="A15" i="5447"/>
  <c r="D15" i="5447" s="1"/>
  <c r="A16" i="5447"/>
  <c r="D16" i="5447" s="1"/>
  <c r="A17" i="5447"/>
  <c r="D17" i="5447" s="1"/>
  <c r="A18" i="5447"/>
  <c r="D18" i="5447" s="1"/>
  <c r="A19" i="5447"/>
  <c r="D19" i="5447" s="1"/>
  <c r="A20" i="5447"/>
  <c r="D20" i="5447" s="1"/>
  <c r="A21" i="5447"/>
  <c r="D21" i="5447" s="1"/>
  <c r="A22" i="5447"/>
  <c r="D22" i="5447" s="1"/>
  <c r="A23" i="5447"/>
  <c r="D23" i="5447" s="1"/>
  <c r="A24" i="5447"/>
  <c r="D24" i="5447" s="1"/>
  <c r="A25" i="5447"/>
  <c r="D25" i="5447" s="1"/>
  <c r="A26" i="5447"/>
  <c r="D26" i="5447" s="1"/>
  <c r="A27" i="5447"/>
  <c r="D27" i="5447" s="1"/>
  <c r="A28" i="5447"/>
  <c r="D28" i="5447" s="1"/>
  <c r="A29" i="5447"/>
  <c r="D29" i="5447" s="1"/>
  <c r="A30" i="5447"/>
  <c r="D30" i="5447" s="1"/>
  <c r="A31" i="5447"/>
  <c r="D31" i="5447" s="1"/>
  <c r="A32" i="5447"/>
  <c r="D32" i="5447" s="1"/>
  <c r="A33" i="5447"/>
  <c r="D33" i="5447" s="1"/>
  <c r="A34" i="5447"/>
  <c r="D34" i="5447" s="1"/>
  <c r="A35" i="5447"/>
  <c r="D35" i="5447" s="1"/>
  <c r="A36" i="5447"/>
  <c r="D36" i="5447" s="1"/>
  <c r="A37" i="5447"/>
  <c r="D37" i="5447" s="1"/>
  <c r="A38" i="5447"/>
  <c r="D38" i="5447" s="1"/>
  <c r="A39" i="5447"/>
  <c r="D39" i="5447" s="1"/>
  <c r="A40" i="5447"/>
  <c r="D40" i="5447" s="1"/>
  <c r="A41" i="5447"/>
  <c r="D41" i="5447" s="1"/>
  <c r="A42" i="5447"/>
  <c r="D42" i="5447" s="1"/>
  <c r="A43" i="5447"/>
  <c r="D43" i="5447" s="1"/>
  <c r="A44" i="5447"/>
  <c r="D44" i="5447" s="1"/>
  <c r="A45" i="5447"/>
  <c r="D45" i="5447" s="1"/>
  <c r="A46" i="5447"/>
  <c r="D46" i="5447" s="1"/>
  <c r="A47" i="5447"/>
  <c r="D47" i="5447" s="1"/>
  <c r="A48" i="5447"/>
  <c r="D48" i="5447" s="1"/>
  <c r="A49" i="5447"/>
  <c r="D49" i="5447" s="1"/>
  <c r="A50" i="5447"/>
  <c r="D50" i="5447" s="1"/>
  <c r="A51" i="5447"/>
  <c r="D51" i="5447" s="1"/>
  <c r="A52" i="5447"/>
  <c r="D52" i="5447" s="1"/>
  <c r="A53" i="5447"/>
  <c r="D53" i="5447" s="1"/>
  <c r="A54" i="5447"/>
  <c r="D54" i="5447" s="1"/>
  <c r="A55" i="5447"/>
  <c r="D55" i="5447" s="1"/>
  <c r="A56" i="5447"/>
  <c r="D56" i="5447" s="1"/>
  <c r="A57" i="5447"/>
  <c r="D57" i="5447" s="1"/>
  <c r="A58" i="5447"/>
  <c r="D58" i="5447" s="1"/>
  <c r="A59" i="5447"/>
  <c r="D59" i="5447" s="1"/>
  <c r="A60" i="5447"/>
  <c r="D60" i="5447" s="1"/>
  <c r="A61" i="5447"/>
  <c r="D61" i="5447" s="1"/>
  <c r="A62" i="5447"/>
  <c r="D62" i="5447" s="1"/>
  <c r="A63" i="5447"/>
  <c r="D63" i="5447" s="1"/>
  <c r="A64" i="5447"/>
  <c r="D64" i="5447" s="1"/>
  <c r="A65" i="5447"/>
  <c r="D65" i="5447" s="1"/>
  <c r="A66" i="5447"/>
  <c r="D66" i="5447" s="1"/>
  <c r="A67" i="5447"/>
  <c r="D67" i="5447" s="1"/>
  <c r="A68" i="5447"/>
  <c r="D68" i="5447" s="1"/>
  <c r="A69" i="5447"/>
  <c r="D69" i="5447" s="1"/>
  <c r="A70" i="5447"/>
  <c r="D70" i="5447" s="1"/>
  <c r="A71" i="5447"/>
  <c r="D71" i="5447" s="1"/>
  <c r="A72" i="5447"/>
  <c r="D72" i="5447" s="1"/>
  <c r="A73" i="5447"/>
  <c r="D73" i="5447" s="1"/>
  <c r="A74" i="5447"/>
  <c r="D74" i="5447" s="1"/>
  <c r="A75" i="5447"/>
  <c r="D75" i="5447" s="1"/>
  <c r="A76" i="5447"/>
  <c r="D76" i="5447" s="1"/>
  <c r="A77" i="5447"/>
  <c r="D77" i="5447" s="1"/>
  <c r="A78" i="5447"/>
  <c r="D78" i="5447" s="1"/>
  <c r="A79" i="5447"/>
  <c r="D79" i="5447" s="1"/>
  <c r="A80" i="5447"/>
  <c r="D80" i="5447" s="1"/>
  <c r="A81" i="5447"/>
  <c r="D81" i="5447" s="1"/>
  <c r="A82" i="5447"/>
  <c r="D82" i="5447" s="1"/>
  <c r="A83" i="5447"/>
  <c r="D83" i="5447" s="1"/>
  <c r="A84" i="5447"/>
  <c r="D84" i="5447" s="1"/>
  <c r="A85" i="5447"/>
  <c r="D85" i="5447" s="1"/>
  <c r="A86" i="5447"/>
  <c r="D86" i="5447" s="1"/>
  <c r="A87" i="5447"/>
  <c r="D87" i="5447" s="1"/>
  <c r="A88" i="5447"/>
  <c r="D88" i="5447" s="1"/>
  <c r="A89" i="5447"/>
  <c r="D89" i="5447" s="1"/>
  <c r="A90" i="5447"/>
  <c r="D90" i="5447" s="1"/>
  <c r="A91" i="5447"/>
  <c r="D91" i="5447" s="1"/>
  <c r="A92" i="5447"/>
  <c r="D92" i="5447" s="1"/>
  <c r="A93" i="5447"/>
  <c r="D93" i="5447" s="1"/>
  <c r="A94" i="5447"/>
  <c r="D94" i="5447" s="1"/>
  <c r="A95" i="5447"/>
  <c r="D95" i="5447" s="1"/>
  <c r="A96" i="5447"/>
  <c r="D96" i="5447" s="1"/>
  <c r="A97" i="5447"/>
  <c r="D97" i="5447" s="1"/>
  <c r="A98" i="5447"/>
  <c r="D98" i="5447" s="1"/>
  <c r="A99" i="5447"/>
  <c r="D99" i="5447" s="1"/>
  <c r="A100" i="5447"/>
  <c r="D100" i="5447" s="1"/>
  <c r="A101" i="5447"/>
  <c r="D101" i="5447" s="1"/>
  <c r="A102" i="5447"/>
  <c r="D102" i="5447" s="1"/>
  <c r="A103" i="5447"/>
  <c r="D103" i="5447" s="1"/>
  <c r="A104" i="5447"/>
  <c r="D104" i="5447" s="1"/>
  <c r="A105" i="5447"/>
  <c r="D105" i="5447" s="1"/>
  <c r="A106" i="5447"/>
  <c r="D106" i="5447" s="1"/>
  <c r="A107" i="5447"/>
  <c r="D107" i="5447" s="1"/>
  <c r="A108" i="5447"/>
  <c r="D108" i="5447" s="1"/>
  <c r="A109" i="5447"/>
  <c r="D109" i="5447" s="1"/>
  <c r="A110" i="5447"/>
  <c r="D110" i="5447" s="1"/>
  <c r="A111" i="5447"/>
  <c r="D111" i="5447" s="1"/>
  <c r="A112" i="5447"/>
  <c r="D112" i="5447" s="1"/>
  <c r="A113" i="5447"/>
  <c r="D113" i="5447" s="1"/>
  <c r="A114" i="5447"/>
  <c r="D114" i="5447" s="1"/>
  <c r="A115" i="5447"/>
  <c r="D115" i="5447" s="1"/>
  <c r="A116" i="5447"/>
  <c r="D116" i="5447" s="1"/>
  <c r="A117" i="5447"/>
  <c r="D117" i="5447" s="1"/>
  <c r="A118" i="5447"/>
  <c r="D118" i="5447" s="1"/>
  <c r="A119" i="5447"/>
  <c r="D119" i="5447" s="1"/>
  <c r="A120" i="5447"/>
  <c r="D120" i="5447" s="1"/>
  <c r="A121" i="5447"/>
  <c r="D121" i="5447" s="1"/>
  <c r="A122" i="5447"/>
  <c r="D122" i="5447" s="1"/>
  <c r="A123" i="5447"/>
  <c r="D123" i="5447" s="1"/>
  <c r="A124" i="5447"/>
  <c r="D124" i="5447" s="1"/>
  <c r="A125" i="5447"/>
  <c r="D125" i="5447" s="1"/>
  <c r="A126" i="5447"/>
  <c r="D126" i="5447" s="1"/>
  <c r="A127" i="5447"/>
  <c r="D127" i="5447" s="1"/>
  <c r="A128" i="5447"/>
  <c r="D128" i="5447" s="1"/>
  <c r="A129" i="5447"/>
  <c r="D129" i="5447" s="1"/>
  <c r="A130" i="5447"/>
  <c r="D130" i="5447" s="1"/>
  <c r="A131" i="5447"/>
  <c r="D131" i="5447" s="1"/>
  <c r="A132" i="5447"/>
  <c r="D132" i="5447" s="1"/>
  <c r="A133" i="5447"/>
  <c r="D133" i="5447" s="1"/>
  <c r="A134" i="5447"/>
  <c r="D134" i="5447" s="1"/>
  <c r="A135" i="5447"/>
  <c r="D135" i="5447" s="1"/>
  <c r="A136" i="5447"/>
  <c r="D136" i="5447" s="1"/>
  <c r="A137" i="5447"/>
  <c r="D137" i="5447" s="1"/>
  <c r="A138" i="5447"/>
  <c r="D138" i="5447" s="1"/>
  <c r="A139" i="5447"/>
  <c r="D139" i="5447" s="1"/>
  <c r="A140" i="5447"/>
  <c r="D140" i="5447" s="1"/>
  <c r="A141" i="5447"/>
  <c r="D141" i="5447" s="1"/>
  <c r="A142" i="5447"/>
  <c r="D142" i="5447" s="1"/>
  <c r="A143" i="5447"/>
  <c r="D143" i="5447" s="1"/>
  <c r="A144" i="5447"/>
  <c r="D144" i="5447" s="1"/>
  <c r="A145" i="5447"/>
  <c r="D145" i="5447" s="1"/>
  <c r="A146" i="5447"/>
  <c r="D146" i="5447" s="1"/>
  <c r="A147" i="5447"/>
  <c r="D147" i="5447" s="1"/>
  <c r="A148" i="5447"/>
  <c r="D148" i="5447" s="1"/>
  <c r="A149" i="5447"/>
  <c r="D149" i="5447" s="1"/>
  <c r="A150" i="5447"/>
  <c r="D150" i="5447" s="1"/>
  <c r="A151" i="5447"/>
  <c r="D151" i="5447" s="1"/>
  <c r="A152" i="5447"/>
  <c r="D152" i="5447" s="1"/>
  <c r="A153" i="5447"/>
  <c r="D153" i="5447" s="1"/>
  <c r="A154" i="5447"/>
  <c r="D154" i="5447" s="1"/>
  <c r="A155" i="5447"/>
  <c r="D155" i="5447" s="1"/>
  <c r="A156" i="5447"/>
  <c r="D156" i="5447" s="1"/>
  <c r="A157" i="5447"/>
  <c r="D157" i="5447" s="1"/>
  <c r="A158" i="5447"/>
  <c r="D158" i="5447" s="1"/>
  <c r="A159" i="5447"/>
  <c r="D159" i="5447" s="1"/>
  <c r="A160" i="5447"/>
  <c r="D160" i="5447" s="1"/>
  <c r="A161" i="5447"/>
  <c r="D161" i="5447" s="1"/>
  <c r="A162" i="5447"/>
  <c r="D162" i="5447" s="1"/>
  <c r="A163" i="5447"/>
  <c r="D163" i="5447" s="1"/>
  <c r="A164" i="5447"/>
  <c r="D164" i="5447" s="1"/>
  <c r="A165" i="5447"/>
  <c r="D165" i="5447" s="1"/>
  <c r="A166" i="5447"/>
  <c r="D166" i="5447" s="1"/>
  <c r="A167" i="5447"/>
  <c r="D167" i="5447" s="1"/>
  <c r="A168" i="5447"/>
  <c r="D168" i="5447" s="1"/>
  <c r="A169" i="5447"/>
  <c r="D169" i="5447" s="1"/>
  <c r="A170" i="5447"/>
  <c r="D170" i="5447" s="1"/>
  <c r="A171" i="5447"/>
  <c r="D171" i="5447" s="1"/>
  <c r="A172" i="5447"/>
  <c r="D172" i="5447" s="1"/>
  <c r="A173" i="5447"/>
  <c r="D173" i="5447" s="1"/>
  <c r="A174" i="5447"/>
  <c r="D174" i="5447" s="1"/>
  <c r="A175" i="5447"/>
  <c r="D175" i="5447" s="1"/>
  <c r="A176" i="5447"/>
  <c r="D176" i="5447" s="1"/>
  <c r="A177" i="5447"/>
  <c r="D177" i="5447" s="1"/>
  <c r="A178" i="5447"/>
  <c r="D178" i="5447" s="1"/>
  <c r="A179" i="5447"/>
  <c r="D179" i="5447" s="1"/>
  <c r="A180" i="5447"/>
  <c r="D180" i="5447" s="1"/>
  <c r="A181" i="5447"/>
  <c r="D181" i="5447" s="1"/>
  <c r="A182" i="5447"/>
  <c r="D182" i="5447" s="1"/>
  <c r="A183" i="5447"/>
  <c r="D183" i="5447" s="1"/>
  <c r="A184" i="5447"/>
  <c r="D184" i="5447" s="1"/>
  <c r="A185" i="5447"/>
  <c r="D185" i="5447" s="1"/>
  <c r="A186" i="5447"/>
  <c r="D186" i="5447" s="1"/>
  <c r="A187" i="5447"/>
  <c r="D187" i="5447" s="1"/>
  <c r="A188" i="5447"/>
  <c r="D188" i="5447" s="1"/>
  <c r="A189" i="5447"/>
  <c r="D189" i="5447" s="1"/>
  <c r="A190" i="5447"/>
  <c r="D190" i="5447" s="1"/>
  <c r="A191" i="5447"/>
  <c r="D191" i="5447" s="1"/>
  <c r="A192" i="5447"/>
  <c r="D192" i="5447" s="1"/>
  <c r="A193" i="5447"/>
  <c r="D193" i="5447" s="1"/>
  <c r="A194" i="5447"/>
  <c r="D194" i="5447" s="1"/>
  <c r="A195" i="5447"/>
  <c r="D195" i="5447" s="1"/>
  <c r="A196" i="5447"/>
  <c r="D196" i="5447" s="1"/>
  <c r="A197" i="5447"/>
  <c r="D197" i="5447" s="1"/>
  <c r="A198" i="5447"/>
  <c r="D198" i="5447" s="1"/>
  <c r="A199" i="5447"/>
  <c r="D199" i="5447" s="1"/>
  <c r="A200" i="5447"/>
  <c r="D200" i="5447" s="1"/>
  <c r="A201" i="5447"/>
  <c r="D201" i="5447" s="1"/>
  <c r="A202" i="5447"/>
  <c r="D202" i="5447" s="1"/>
  <c r="A203" i="5447"/>
  <c r="D203" i="5447" s="1"/>
  <c r="A204" i="5447"/>
  <c r="D204" i="5447" s="1"/>
  <c r="A205" i="5447"/>
  <c r="D205" i="5447" s="1"/>
  <c r="A206" i="5447"/>
  <c r="D206" i="5447" s="1"/>
  <c r="A207" i="5447"/>
  <c r="D207" i="5447" s="1"/>
  <c r="A208" i="5447"/>
  <c r="D208" i="5447" s="1"/>
  <c r="A209" i="5447"/>
  <c r="D209" i="5447" s="1"/>
  <c r="A210" i="5447"/>
  <c r="D210" i="5447" s="1"/>
  <c r="A211" i="5447"/>
  <c r="D211" i="5447" s="1"/>
  <c r="A212" i="5447"/>
  <c r="D212" i="5447" s="1"/>
  <c r="A213" i="5447"/>
  <c r="D213" i="5447" s="1"/>
  <c r="A214" i="5447"/>
  <c r="D214" i="5447" s="1"/>
  <c r="A215" i="5447"/>
  <c r="D215" i="5447" s="1"/>
  <c r="A216" i="5447"/>
  <c r="D216" i="5447" s="1"/>
  <c r="A217" i="5447"/>
  <c r="D217" i="5447" s="1"/>
  <c r="A218" i="5447"/>
  <c r="D218" i="5447" s="1"/>
  <c r="A219" i="5447"/>
  <c r="D219" i="5447" s="1"/>
  <c r="A220" i="5447"/>
  <c r="D220" i="5447" s="1"/>
  <c r="A221" i="5447"/>
  <c r="D221" i="5447" s="1"/>
  <c r="A222" i="5447"/>
  <c r="D222" i="5447" s="1"/>
  <c r="A223" i="5447"/>
  <c r="D223" i="5447" s="1"/>
  <c r="A224" i="5447"/>
  <c r="D224" i="5447" s="1"/>
  <c r="A225" i="5447"/>
  <c r="D225" i="5447" s="1"/>
  <c r="A226" i="5447"/>
  <c r="D226" i="5447" s="1"/>
  <c r="A227" i="5447"/>
  <c r="D227" i="5447" s="1"/>
  <c r="A228" i="5447"/>
  <c r="D228" i="5447" s="1"/>
  <c r="A229" i="5447"/>
  <c r="D229" i="5447" s="1"/>
  <c r="A230" i="5447"/>
  <c r="D230" i="5447" s="1"/>
  <c r="A231" i="5447"/>
  <c r="D231" i="5447" s="1"/>
  <c r="A232" i="5447"/>
  <c r="D232" i="5447" s="1"/>
  <c r="A233" i="5447"/>
  <c r="D233" i="5447" s="1"/>
  <c r="A234" i="5447"/>
  <c r="D234" i="5447" s="1"/>
  <c r="A235" i="5447"/>
  <c r="D235" i="5447" s="1"/>
  <c r="A236" i="5447"/>
  <c r="D236" i="5447" s="1"/>
  <c r="A237" i="5447"/>
  <c r="D237" i="5447" s="1"/>
  <c r="A238" i="5447"/>
  <c r="D238" i="5447" s="1"/>
  <c r="A239" i="5447"/>
  <c r="D239" i="5447" s="1"/>
  <c r="A240" i="5447"/>
  <c r="D240" i="5447" s="1"/>
  <c r="A241" i="5447"/>
  <c r="D241" i="5447" s="1"/>
  <c r="A242" i="5447"/>
  <c r="D242" i="5447" s="1"/>
  <c r="A243" i="5447"/>
  <c r="D243" i="5447" s="1"/>
  <c r="A244" i="5447"/>
  <c r="D244" i="5447" s="1"/>
  <c r="A245" i="5447"/>
  <c r="D245" i="5447" s="1"/>
  <c r="A246" i="5447"/>
  <c r="D246" i="5447" s="1"/>
  <c r="A247" i="5447"/>
  <c r="D247" i="5447" s="1"/>
  <c r="A248" i="5447"/>
  <c r="D248" i="5447" s="1"/>
  <c r="A249" i="5447"/>
  <c r="D249" i="5447" s="1"/>
  <c r="A250" i="5447"/>
  <c r="D250" i="5447" s="1"/>
  <c r="A251" i="5447"/>
  <c r="D251" i="5447" s="1"/>
  <c r="A252" i="5447"/>
  <c r="D252" i="5447" s="1"/>
  <c r="A253" i="5447"/>
  <c r="D253" i="5447" s="1"/>
  <c r="A254" i="5447"/>
  <c r="D254" i="5447" s="1"/>
  <c r="A255" i="5447"/>
  <c r="D255" i="5447" s="1"/>
  <c r="A256" i="5447"/>
  <c r="D256" i="5447" s="1"/>
  <c r="A257" i="5447"/>
  <c r="D257" i="5447" s="1"/>
  <c r="A258" i="5447"/>
  <c r="D258" i="5447" s="1"/>
  <c r="A259" i="5447"/>
  <c r="D259" i="5447" s="1"/>
  <c r="A260" i="5447"/>
  <c r="D260" i="5447" s="1"/>
  <c r="A261" i="5447"/>
  <c r="D261" i="5447" s="1"/>
  <c r="A262" i="5447"/>
  <c r="D262" i="5447" s="1"/>
  <c r="A263" i="5447"/>
  <c r="D263" i="5447" s="1"/>
  <c r="A264" i="5447"/>
  <c r="D264" i="5447" s="1"/>
  <c r="A265" i="5447"/>
  <c r="D265" i="5447" s="1"/>
  <c r="A266" i="5447"/>
  <c r="D266" i="5447" s="1"/>
  <c r="A267" i="5447"/>
  <c r="D267" i="5447" s="1"/>
  <c r="A268" i="5447"/>
  <c r="D268" i="5447" s="1"/>
  <c r="A269" i="5447"/>
  <c r="D269" i="5447" s="1"/>
  <c r="A270" i="5447"/>
  <c r="D270" i="5447" s="1"/>
  <c r="A271" i="5447"/>
  <c r="D271" i="5447" s="1"/>
  <c r="A272" i="5447"/>
  <c r="D272" i="5447" s="1"/>
  <c r="A273" i="5447"/>
  <c r="D273" i="5447" s="1"/>
  <c r="A274" i="5447"/>
  <c r="D274" i="5447" s="1"/>
  <c r="A275" i="5447"/>
  <c r="D275" i="5447" s="1"/>
  <c r="A276" i="5447"/>
  <c r="D276" i="5447" s="1"/>
  <c r="A277" i="5447"/>
  <c r="D277" i="5447" s="1"/>
  <c r="A278" i="5447"/>
  <c r="D278" i="5447" s="1"/>
  <c r="A279" i="5447"/>
  <c r="D279" i="5447" s="1"/>
  <c r="A280" i="5447"/>
  <c r="D280" i="5447" s="1"/>
  <c r="D5" i="5447"/>
  <c r="C5" i="5447"/>
  <c r="B5" i="5447"/>
  <c r="A5" i="5447"/>
  <c r="U7" i="5446"/>
  <c r="U8" i="5446"/>
  <c r="U9" i="5446"/>
  <c r="U10" i="5446"/>
  <c r="U11" i="5446"/>
  <c r="U12" i="5446"/>
  <c r="U13" i="5446"/>
  <c r="U14" i="5446"/>
  <c r="U15" i="5446"/>
  <c r="U16" i="5446"/>
  <c r="U17" i="5446"/>
  <c r="U18" i="5446"/>
  <c r="U19" i="5446"/>
  <c r="U20" i="5446"/>
  <c r="U21" i="5446"/>
  <c r="U22" i="5446"/>
  <c r="U23" i="5446"/>
  <c r="U24" i="5446"/>
  <c r="U25" i="5446"/>
  <c r="U26" i="5446"/>
  <c r="U27" i="5446"/>
  <c r="U28" i="5446"/>
  <c r="U29" i="5446"/>
  <c r="U30" i="5446"/>
  <c r="U31" i="5446"/>
  <c r="U32" i="5446"/>
  <c r="U33" i="5446"/>
  <c r="U34" i="5446"/>
  <c r="U35" i="5446"/>
  <c r="U36" i="5446"/>
  <c r="U37" i="5446"/>
  <c r="U38" i="5446"/>
  <c r="U39" i="5446"/>
  <c r="U40" i="5446"/>
  <c r="U41" i="5446"/>
  <c r="U42" i="5446"/>
  <c r="U43" i="5446"/>
  <c r="U44" i="5446"/>
  <c r="U45" i="5446"/>
  <c r="U46" i="5446"/>
  <c r="U47" i="5446"/>
  <c r="U48" i="5446"/>
  <c r="U49" i="5446"/>
  <c r="U50" i="5446"/>
  <c r="U51" i="5446"/>
  <c r="U52" i="5446"/>
  <c r="U53" i="5446"/>
  <c r="U54" i="5446"/>
  <c r="U55" i="5446"/>
  <c r="U56" i="5446"/>
  <c r="U57" i="5446"/>
  <c r="U58" i="5446"/>
  <c r="U59" i="5446"/>
  <c r="U60" i="5446"/>
  <c r="U61" i="5446"/>
  <c r="U62" i="5446"/>
  <c r="U63" i="5446"/>
  <c r="U64" i="5446"/>
  <c r="U65" i="5446"/>
  <c r="U66" i="5446"/>
  <c r="U67" i="5446"/>
  <c r="U68" i="5446"/>
  <c r="U69" i="5446"/>
  <c r="U70" i="5446"/>
  <c r="U71" i="5446"/>
  <c r="U72" i="5446"/>
  <c r="U73" i="5446"/>
  <c r="U74" i="5446"/>
  <c r="U75" i="5446"/>
  <c r="U76" i="5446"/>
  <c r="U77" i="5446"/>
  <c r="U78" i="5446"/>
  <c r="U79" i="5446"/>
  <c r="U80" i="5446"/>
  <c r="U81" i="5446"/>
  <c r="U82" i="5446"/>
  <c r="U83" i="5446"/>
  <c r="U84" i="5446"/>
  <c r="U85" i="5446"/>
  <c r="U86" i="5446"/>
  <c r="U87" i="5446"/>
  <c r="U88" i="5446"/>
  <c r="U89" i="5446"/>
  <c r="U90" i="5446"/>
  <c r="U91" i="5446"/>
  <c r="U92" i="5446"/>
  <c r="U93" i="5446"/>
  <c r="U94" i="5446"/>
  <c r="U95" i="5446"/>
  <c r="U96" i="5446"/>
  <c r="U97" i="5446"/>
  <c r="U98" i="5446"/>
  <c r="U99" i="5446"/>
  <c r="U100" i="5446"/>
  <c r="U101" i="5446"/>
  <c r="U102" i="5446"/>
  <c r="U103" i="5446"/>
  <c r="U104" i="5446"/>
  <c r="U105" i="5446"/>
  <c r="U106" i="5446"/>
  <c r="U107" i="5446"/>
  <c r="U108" i="5446"/>
  <c r="U109" i="5446"/>
  <c r="U110" i="5446"/>
  <c r="U111" i="5446"/>
  <c r="U112" i="5446"/>
  <c r="U113" i="5446"/>
  <c r="U114" i="5446"/>
  <c r="U115" i="5446"/>
  <c r="U116" i="5446"/>
  <c r="U117" i="5446"/>
  <c r="U118" i="5446"/>
  <c r="U119" i="5446"/>
  <c r="U120" i="5446"/>
  <c r="U121" i="5446"/>
  <c r="U122" i="5446"/>
  <c r="U123" i="5446"/>
  <c r="U124" i="5446"/>
  <c r="U125" i="5446"/>
  <c r="U126" i="5446"/>
  <c r="U127" i="5446"/>
  <c r="U128" i="5446"/>
  <c r="U129" i="5446"/>
  <c r="U130" i="5446"/>
  <c r="U131" i="5446"/>
  <c r="U132" i="5446"/>
  <c r="U133" i="5446"/>
  <c r="U134" i="5446"/>
  <c r="U135" i="5446"/>
  <c r="U136" i="5446"/>
  <c r="U137" i="5446"/>
  <c r="U138" i="5446"/>
  <c r="U139" i="5446"/>
  <c r="U140" i="5446"/>
  <c r="U141" i="5446"/>
  <c r="U142" i="5446"/>
  <c r="U143" i="5446"/>
  <c r="U144" i="5446"/>
  <c r="U145" i="5446"/>
  <c r="U146" i="5446"/>
  <c r="U147" i="5446"/>
  <c r="U148" i="5446"/>
  <c r="U149" i="5446"/>
  <c r="U150" i="5446"/>
  <c r="U151" i="5446"/>
  <c r="U152" i="5446"/>
  <c r="U153" i="5446"/>
  <c r="U154" i="5446"/>
  <c r="U155" i="5446"/>
  <c r="U156" i="5446"/>
  <c r="U157" i="5446"/>
  <c r="U158" i="5446"/>
  <c r="U159" i="5446"/>
  <c r="U160" i="5446"/>
  <c r="U161" i="5446"/>
  <c r="U162" i="5446"/>
  <c r="U163" i="5446"/>
  <c r="U164" i="5446"/>
  <c r="U165" i="5446"/>
  <c r="U166" i="5446"/>
  <c r="U167" i="5446"/>
  <c r="U168" i="5446"/>
  <c r="U169" i="5446"/>
  <c r="U170" i="5446"/>
  <c r="U171" i="5446"/>
  <c r="U172" i="5446"/>
  <c r="U173" i="5446"/>
  <c r="U174" i="5446"/>
  <c r="U175" i="5446"/>
  <c r="U176" i="5446"/>
  <c r="U177" i="5446"/>
  <c r="U178" i="5446"/>
  <c r="U179" i="5446"/>
  <c r="U180" i="5446"/>
  <c r="U181" i="5446"/>
  <c r="U182" i="5446"/>
  <c r="U183" i="5446"/>
  <c r="U184" i="5446"/>
  <c r="U185" i="5446"/>
  <c r="U186" i="5446"/>
  <c r="U187" i="5446"/>
  <c r="U188" i="5446"/>
  <c r="U189" i="5446"/>
  <c r="U190" i="5446"/>
  <c r="U191" i="5446"/>
  <c r="U192" i="5446"/>
  <c r="U193" i="5446"/>
  <c r="U194" i="5446"/>
  <c r="U195" i="5446"/>
  <c r="U196" i="5446"/>
  <c r="U197" i="5446"/>
  <c r="U198" i="5446"/>
  <c r="U199" i="5446"/>
  <c r="U200" i="5446"/>
  <c r="U201" i="5446"/>
  <c r="U202" i="5446"/>
  <c r="U203" i="5446"/>
  <c r="U204" i="5446"/>
  <c r="U205" i="5446"/>
  <c r="U206" i="5446"/>
  <c r="U207" i="5446"/>
  <c r="U208" i="5446"/>
  <c r="U209" i="5446"/>
  <c r="U210" i="5446"/>
  <c r="U211" i="5446"/>
  <c r="U212" i="5446"/>
  <c r="U213" i="5446"/>
  <c r="U214" i="5446"/>
  <c r="U215" i="5446"/>
  <c r="U216" i="5446"/>
  <c r="U217" i="5446"/>
  <c r="U218" i="5446"/>
  <c r="U219" i="5446"/>
  <c r="U220" i="5446"/>
  <c r="U221" i="5446"/>
  <c r="U222" i="5446"/>
  <c r="U223" i="5446"/>
  <c r="U224" i="5446"/>
  <c r="U225" i="5446"/>
  <c r="U226" i="5446"/>
  <c r="U227" i="5446"/>
  <c r="U228" i="5446"/>
  <c r="U229" i="5446"/>
  <c r="U230" i="5446"/>
  <c r="U231" i="5446"/>
  <c r="U232" i="5446"/>
  <c r="U233" i="5446"/>
  <c r="U234" i="5446"/>
  <c r="U235" i="5446"/>
  <c r="U236" i="5446"/>
  <c r="U237" i="5446"/>
  <c r="U238" i="5446"/>
  <c r="U239" i="5446"/>
  <c r="U240" i="5446"/>
  <c r="U241" i="5446"/>
  <c r="U242" i="5446"/>
  <c r="U243" i="5446"/>
  <c r="U244" i="5446"/>
  <c r="U245" i="5446"/>
  <c r="U246" i="5446"/>
  <c r="U247" i="5446"/>
  <c r="U248" i="5446"/>
  <c r="U249" i="5446"/>
  <c r="U250" i="5446"/>
  <c r="U251" i="5446"/>
  <c r="U252" i="5446"/>
  <c r="U253" i="5446"/>
  <c r="U254" i="5446"/>
  <c r="U255" i="5446"/>
  <c r="U256" i="5446"/>
  <c r="U257" i="5446"/>
  <c r="U258" i="5446"/>
  <c r="U259" i="5446"/>
  <c r="U260" i="5446"/>
  <c r="U261" i="5446"/>
  <c r="U262" i="5446"/>
  <c r="U263" i="5446"/>
  <c r="U264" i="5446"/>
  <c r="U265" i="5446"/>
  <c r="U266" i="5446"/>
  <c r="U267" i="5446"/>
  <c r="U268" i="5446"/>
  <c r="U269" i="5446"/>
  <c r="U270" i="5446"/>
  <c r="U271" i="5446"/>
  <c r="U272" i="5446"/>
  <c r="U273" i="5446"/>
  <c r="U274" i="5446"/>
  <c r="U275" i="5446"/>
  <c r="U276" i="5446"/>
  <c r="U277" i="5446"/>
  <c r="U278" i="5446"/>
  <c r="U279" i="5446"/>
  <c r="U280" i="5446"/>
  <c r="U281" i="5446"/>
  <c r="U282" i="5446"/>
  <c r="U283" i="5446"/>
  <c r="U284" i="5446"/>
  <c r="U285" i="5446"/>
  <c r="U286" i="5446"/>
  <c r="U287" i="5446"/>
  <c r="U288" i="5446"/>
  <c r="U289" i="5446"/>
  <c r="U290" i="5446"/>
  <c r="U291" i="5446"/>
  <c r="U292" i="5446"/>
  <c r="U293" i="5446"/>
  <c r="U294" i="5446"/>
  <c r="U295" i="5446"/>
  <c r="U296" i="5446"/>
  <c r="U297" i="5446"/>
  <c r="U298" i="5446"/>
  <c r="U299" i="5446"/>
  <c r="U300" i="5446"/>
  <c r="U301" i="5446"/>
  <c r="U302" i="5446"/>
  <c r="U303" i="5446"/>
  <c r="U304" i="5446"/>
  <c r="U305" i="5446"/>
  <c r="U306" i="5446"/>
  <c r="U307" i="5446"/>
  <c r="U308" i="5446"/>
  <c r="U309" i="5446"/>
  <c r="U310" i="5446"/>
  <c r="U311" i="5446"/>
  <c r="U312" i="5446"/>
  <c r="U313" i="5446"/>
  <c r="U314" i="5446"/>
  <c r="U315" i="5446"/>
  <c r="U316" i="5446"/>
  <c r="U317" i="5446"/>
  <c r="U318" i="5446"/>
  <c r="U319" i="5446"/>
  <c r="U320" i="5446"/>
  <c r="U321" i="5446"/>
  <c r="U322" i="5446"/>
  <c r="U323" i="5446"/>
  <c r="U324" i="5446"/>
  <c r="U325" i="5446"/>
  <c r="U326" i="5446"/>
  <c r="U327" i="5446"/>
  <c r="U328" i="5446"/>
  <c r="U329" i="5446"/>
  <c r="U330" i="5446"/>
  <c r="U331" i="5446"/>
  <c r="U332" i="5446"/>
  <c r="U333" i="5446"/>
  <c r="U334" i="5446"/>
  <c r="U335" i="5446"/>
  <c r="U336" i="5446"/>
  <c r="U337" i="5446"/>
  <c r="U338" i="5446"/>
  <c r="U339" i="5446"/>
  <c r="U340" i="5446"/>
  <c r="U341" i="5446"/>
  <c r="U342" i="5446"/>
  <c r="U343" i="5446"/>
  <c r="U344" i="5446"/>
  <c r="U345" i="5446"/>
  <c r="U346" i="5446"/>
  <c r="U347" i="5446"/>
  <c r="U348" i="5446"/>
  <c r="U349" i="5446"/>
  <c r="U350" i="5446"/>
  <c r="U351" i="5446"/>
  <c r="U352" i="5446"/>
  <c r="U353" i="5446"/>
  <c r="U354" i="5446"/>
  <c r="U355" i="5446"/>
  <c r="U356" i="5446"/>
  <c r="U357" i="5446"/>
  <c r="U358" i="5446"/>
  <c r="U359" i="5446"/>
  <c r="U360" i="5446"/>
  <c r="U361" i="5446"/>
  <c r="U362" i="5446"/>
  <c r="U363" i="5446"/>
  <c r="U364" i="5446"/>
  <c r="U365" i="5446"/>
  <c r="U366" i="5446"/>
  <c r="U367" i="5446"/>
  <c r="U368" i="5446"/>
  <c r="U369" i="5446"/>
  <c r="U370" i="5446"/>
  <c r="U371" i="5446"/>
  <c r="U372" i="5446"/>
  <c r="U373" i="5446"/>
  <c r="U374" i="5446"/>
  <c r="U375" i="5446"/>
  <c r="U376" i="5446"/>
  <c r="U377" i="5446"/>
  <c r="U378" i="5446"/>
  <c r="U379" i="5446"/>
  <c r="U380" i="5446"/>
  <c r="U381" i="5446"/>
  <c r="U382" i="5446"/>
  <c r="U383" i="5446"/>
  <c r="U384" i="5446"/>
  <c r="U385" i="5446"/>
  <c r="U386" i="5446"/>
  <c r="U387" i="5446"/>
  <c r="U388" i="5446"/>
  <c r="U389" i="5446"/>
  <c r="U390" i="5446"/>
  <c r="U391" i="5446"/>
  <c r="U392" i="5446"/>
  <c r="U393" i="5446"/>
  <c r="U394" i="5446"/>
  <c r="U395" i="5446"/>
  <c r="U396" i="5446"/>
  <c r="U397" i="5446"/>
  <c r="U398" i="5446"/>
  <c r="U399" i="5446"/>
  <c r="U400" i="5446"/>
  <c r="U401" i="5446"/>
  <c r="U402" i="5446"/>
  <c r="U403" i="5446"/>
  <c r="U404" i="5446"/>
  <c r="U405" i="5446"/>
  <c r="U406" i="5446"/>
  <c r="U407" i="5446"/>
  <c r="U408" i="5446"/>
  <c r="L7" i="5446"/>
  <c r="L8" i="5446"/>
  <c r="L9" i="5446"/>
  <c r="L10" i="5446"/>
  <c r="L11" i="5446"/>
  <c r="L12" i="5446"/>
  <c r="L13" i="5446"/>
  <c r="L14" i="5446"/>
  <c r="L15" i="5446"/>
  <c r="L16" i="5446"/>
  <c r="L17" i="5446"/>
  <c r="L18" i="5446"/>
  <c r="L19" i="5446"/>
  <c r="L20" i="5446"/>
  <c r="L21" i="5446"/>
  <c r="L22" i="5446"/>
  <c r="L23" i="5446"/>
  <c r="L24" i="5446"/>
  <c r="L25" i="5446"/>
  <c r="L26" i="5446"/>
  <c r="L27" i="5446"/>
  <c r="L28" i="5446"/>
  <c r="L29" i="5446"/>
  <c r="L30" i="5446"/>
  <c r="L31" i="5446"/>
  <c r="L32" i="5446"/>
  <c r="L33" i="5446"/>
  <c r="L34" i="5446"/>
  <c r="L35" i="5446"/>
  <c r="L36" i="5446"/>
  <c r="L37" i="5446"/>
  <c r="L38" i="5446"/>
  <c r="L39" i="5446"/>
  <c r="L40" i="5446"/>
  <c r="L41" i="5446"/>
  <c r="L42" i="5446"/>
  <c r="L43" i="5446"/>
  <c r="L44" i="5446"/>
  <c r="L45" i="5446"/>
  <c r="L46" i="5446"/>
  <c r="L47" i="5446"/>
  <c r="L48" i="5446"/>
  <c r="L49" i="5446"/>
  <c r="L50" i="5446"/>
  <c r="L51" i="5446"/>
  <c r="L52" i="5446"/>
  <c r="L53" i="5446"/>
  <c r="L54" i="5446"/>
  <c r="L55" i="5446"/>
  <c r="L56" i="5446"/>
  <c r="L57" i="5446"/>
  <c r="L58" i="5446"/>
  <c r="L59" i="5446"/>
  <c r="L60" i="5446"/>
  <c r="L61" i="5446"/>
  <c r="L62" i="5446"/>
  <c r="L63" i="5446"/>
  <c r="L64" i="5446"/>
  <c r="L65" i="5446"/>
  <c r="L66" i="5446"/>
  <c r="L67" i="5446"/>
  <c r="L68" i="5446"/>
  <c r="L69" i="5446"/>
  <c r="L70" i="5446"/>
  <c r="L71" i="5446"/>
  <c r="L72" i="5446"/>
  <c r="L73" i="5446"/>
  <c r="L74" i="5446"/>
  <c r="L75" i="5446"/>
  <c r="L76" i="5446"/>
  <c r="L77" i="5446"/>
  <c r="L78" i="5446"/>
  <c r="L79" i="5446"/>
  <c r="L80" i="5446"/>
  <c r="L81" i="5446"/>
  <c r="L82" i="5446"/>
  <c r="L83" i="5446"/>
  <c r="L84" i="5446"/>
  <c r="L85" i="5446"/>
  <c r="L86" i="5446"/>
  <c r="L87" i="5446"/>
  <c r="L88" i="5446"/>
  <c r="L89" i="5446"/>
  <c r="L90" i="5446"/>
  <c r="L91" i="5446"/>
  <c r="L92" i="5446"/>
  <c r="L93" i="5446"/>
  <c r="L94" i="5446"/>
  <c r="L95" i="5446"/>
  <c r="L96" i="5446"/>
  <c r="L97" i="5446"/>
  <c r="L98" i="5446"/>
  <c r="L99" i="5446"/>
  <c r="L100" i="5446"/>
  <c r="L101" i="5446"/>
  <c r="L102" i="5446"/>
  <c r="L103" i="5446"/>
  <c r="L104" i="5446"/>
  <c r="L105" i="5446"/>
  <c r="L106" i="5446"/>
  <c r="L107" i="5446"/>
  <c r="L108" i="5446"/>
  <c r="L109" i="5446"/>
  <c r="L110" i="5446"/>
  <c r="L111" i="5446"/>
  <c r="L112" i="5446"/>
  <c r="L113" i="5446"/>
  <c r="L114" i="5446"/>
  <c r="L115" i="5446"/>
  <c r="L116" i="5446"/>
  <c r="L117" i="5446"/>
  <c r="L118" i="5446"/>
  <c r="L119" i="5446"/>
  <c r="L120" i="5446"/>
  <c r="L121" i="5446"/>
  <c r="L122" i="5446"/>
  <c r="L123" i="5446"/>
  <c r="L124" i="5446"/>
  <c r="L125" i="5446"/>
  <c r="L126" i="5446"/>
  <c r="L127" i="5446"/>
  <c r="L128" i="5446"/>
  <c r="L129" i="5446"/>
  <c r="L130" i="5446"/>
  <c r="L131" i="5446"/>
  <c r="L132" i="5446"/>
  <c r="L133" i="5446"/>
  <c r="L134" i="5446"/>
  <c r="L135" i="5446"/>
  <c r="L136" i="5446"/>
  <c r="L137" i="5446"/>
  <c r="L138" i="5446"/>
  <c r="L139" i="5446"/>
  <c r="L140" i="5446"/>
  <c r="L141" i="5446"/>
  <c r="L142" i="5446"/>
  <c r="L143" i="5446"/>
  <c r="L144" i="5446"/>
  <c r="L145" i="5446"/>
  <c r="L146" i="5446"/>
  <c r="L147" i="5446"/>
  <c r="L148" i="5446"/>
  <c r="L149" i="5446"/>
  <c r="L150" i="5446"/>
  <c r="L151" i="5446"/>
  <c r="L152" i="5446"/>
  <c r="L153" i="5446"/>
  <c r="L154" i="5446"/>
  <c r="L155" i="5446"/>
  <c r="L156" i="5446"/>
  <c r="L157" i="5446"/>
  <c r="L158" i="5446"/>
  <c r="L159" i="5446"/>
  <c r="L160" i="5446"/>
  <c r="L161" i="5446"/>
  <c r="L162" i="5446"/>
  <c r="L163" i="5446"/>
  <c r="L164" i="5446"/>
  <c r="L165" i="5446"/>
  <c r="L166" i="5446"/>
  <c r="L167" i="5446"/>
  <c r="L168" i="5446"/>
  <c r="L169" i="5446"/>
  <c r="L170" i="5446"/>
  <c r="L171" i="5446"/>
  <c r="L172" i="5446"/>
  <c r="L173" i="5446"/>
  <c r="L174" i="5446"/>
  <c r="L175" i="5446"/>
  <c r="L176" i="5446"/>
  <c r="L177" i="5446"/>
  <c r="L178" i="5446"/>
  <c r="L179" i="5446"/>
  <c r="L180" i="5446"/>
  <c r="L181" i="5446"/>
  <c r="L182" i="5446"/>
  <c r="L183" i="5446"/>
  <c r="L184" i="5446"/>
  <c r="L185" i="5446"/>
  <c r="L186" i="5446"/>
  <c r="L187" i="5446"/>
  <c r="L188" i="5446"/>
  <c r="L189" i="5446"/>
  <c r="L190" i="5446"/>
  <c r="L191" i="5446"/>
  <c r="L192" i="5446"/>
  <c r="L193" i="5446"/>
  <c r="L194" i="5446"/>
  <c r="L195" i="5446"/>
  <c r="L196" i="5446"/>
  <c r="L197" i="5446"/>
  <c r="L198" i="5446"/>
  <c r="L199" i="5446"/>
  <c r="L200" i="5446"/>
  <c r="L201" i="5446"/>
  <c r="L202" i="5446"/>
  <c r="L203" i="5446"/>
  <c r="L204" i="5446"/>
  <c r="L205" i="5446"/>
  <c r="L206" i="5446"/>
  <c r="L207" i="5446"/>
  <c r="L208" i="5446"/>
  <c r="L209" i="5446"/>
  <c r="L210" i="5446"/>
  <c r="L211" i="5446"/>
  <c r="L212" i="5446"/>
  <c r="L213" i="5446"/>
  <c r="L214" i="5446"/>
  <c r="L215" i="5446"/>
  <c r="L216" i="5446"/>
  <c r="L217" i="5446"/>
  <c r="L218" i="5446"/>
  <c r="L219" i="5446"/>
  <c r="L220" i="5446"/>
  <c r="L221" i="5446"/>
  <c r="L222" i="5446"/>
  <c r="L223" i="5446"/>
  <c r="L224" i="5446"/>
  <c r="L225" i="5446"/>
  <c r="L226" i="5446"/>
  <c r="L227" i="5446"/>
  <c r="L228" i="5446"/>
  <c r="L229" i="5446"/>
  <c r="L230" i="5446"/>
  <c r="L231" i="5446"/>
  <c r="L232" i="5446"/>
  <c r="L233" i="5446"/>
  <c r="L234" i="5446"/>
  <c r="L235" i="5446"/>
  <c r="L236" i="5446"/>
  <c r="L237" i="5446"/>
  <c r="L238" i="5446"/>
  <c r="L239" i="5446"/>
  <c r="L240" i="5446"/>
  <c r="L241" i="5446"/>
  <c r="L242" i="5446"/>
  <c r="L243" i="5446"/>
  <c r="L244" i="5446"/>
  <c r="L245" i="5446"/>
  <c r="L246" i="5446"/>
  <c r="L247" i="5446"/>
  <c r="L248" i="5446"/>
  <c r="L249" i="5446"/>
  <c r="L250" i="5446"/>
  <c r="L251" i="5446"/>
  <c r="L252" i="5446"/>
  <c r="L253" i="5446"/>
  <c r="L254" i="5446"/>
  <c r="L255" i="5446"/>
  <c r="L256" i="5446"/>
  <c r="L257" i="5446"/>
  <c r="L258" i="5446"/>
  <c r="L259" i="5446"/>
  <c r="L260" i="5446"/>
  <c r="L261" i="5446"/>
  <c r="L262" i="5446"/>
  <c r="L263" i="5446"/>
  <c r="L264" i="5446"/>
  <c r="L265" i="5446"/>
  <c r="L266" i="5446"/>
  <c r="L267" i="5446"/>
  <c r="L268" i="5446"/>
  <c r="L269" i="5446"/>
  <c r="L270" i="5446"/>
  <c r="L271" i="5446"/>
  <c r="L272" i="5446"/>
  <c r="L273" i="5446"/>
  <c r="L274" i="5446"/>
  <c r="L275" i="5446"/>
  <c r="L276" i="5446"/>
  <c r="L277" i="5446"/>
  <c r="L278" i="5446"/>
  <c r="L279" i="5446"/>
  <c r="L280" i="5446"/>
  <c r="L281" i="5446"/>
  <c r="L282" i="5446"/>
  <c r="L283" i="5446"/>
  <c r="L284" i="5446"/>
  <c r="L285" i="5446"/>
  <c r="L286" i="5446"/>
  <c r="L287" i="5446"/>
  <c r="L288" i="5446"/>
  <c r="L289" i="5446"/>
  <c r="L290" i="5446"/>
  <c r="L291" i="5446"/>
  <c r="L292" i="5446"/>
  <c r="L293" i="5446"/>
  <c r="L294" i="5446"/>
  <c r="L295" i="5446"/>
  <c r="L296" i="5446"/>
  <c r="L297" i="5446"/>
  <c r="L298" i="5446"/>
  <c r="L299" i="5446"/>
  <c r="L300" i="5446"/>
  <c r="L301" i="5446"/>
  <c r="L302" i="5446"/>
  <c r="L303" i="5446"/>
  <c r="L304" i="5446"/>
  <c r="L305" i="5446"/>
  <c r="L306" i="5446"/>
  <c r="L307" i="5446"/>
  <c r="L308" i="5446"/>
  <c r="L309" i="5446"/>
  <c r="L310" i="5446"/>
  <c r="L311" i="5446"/>
  <c r="L312" i="5446"/>
  <c r="L313" i="5446"/>
  <c r="L314" i="5446"/>
  <c r="L315" i="5446"/>
  <c r="L316" i="5446"/>
  <c r="L317" i="5446"/>
  <c r="L318" i="5446"/>
  <c r="L319" i="5446"/>
  <c r="L320" i="5446"/>
  <c r="L321" i="5446"/>
  <c r="L322" i="5446"/>
  <c r="L323" i="5446"/>
  <c r="L324" i="5446"/>
  <c r="L325" i="5446"/>
  <c r="L326" i="5446"/>
  <c r="L327" i="5446"/>
  <c r="L328" i="5446"/>
  <c r="L329" i="5446"/>
  <c r="L330" i="5446"/>
  <c r="L331" i="5446"/>
  <c r="L332" i="5446"/>
  <c r="L333" i="5446"/>
  <c r="L334" i="5446"/>
  <c r="L335" i="5446"/>
  <c r="L336" i="5446"/>
  <c r="L337" i="5446"/>
  <c r="L338" i="5446"/>
  <c r="L339" i="5446"/>
  <c r="L340" i="5446"/>
  <c r="L341" i="5446"/>
  <c r="L342" i="5446"/>
  <c r="L343" i="5446"/>
  <c r="L344" i="5446"/>
  <c r="L345" i="5446"/>
  <c r="L346" i="5446"/>
  <c r="L347" i="5446"/>
  <c r="L348" i="5446"/>
  <c r="L349" i="5446"/>
  <c r="L350" i="5446"/>
  <c r="L351" i="5446"/>
  <c r="L352" i="5446"/>
  <c r="L353" i="5446"/>
  <c r="L354" i="5446"/>
  <c r="L355" i="5446"/>
  <c r="L356" i="5446"/>
  <c r="L357" i="5446"/>
  <c r="L358" i="5446"/>
  <c r="L359" i="5446"/>
  <c r="L360" i="5446"/>
  <c r="L361" i="5446"/>
  <c r="L362" i="5446"/>
  <c r="L363" i="5446"/>
  <c r="L364" i="5446"/>
  <c r="L365" i="5446"/>
  <c r="L366" i="5446"/>
  <c r="L367" i="5446"/>
  <c r="L368" i="5446"/>
  <c r="L369" i="5446"/>
  <c r="L370" i="5446"/>
  <c r="L371" i="5446"/>
  <c r="L372" i="5446"/>
  <c r="L373" i="5446"/>
  <c r="L374" i="5446"/>
  <c r="L375" i="5446"/>
  <c r="L376" i="5446"/>
  <c r="L377" i="5446"/>
  <c r="L378" i="5446"/>
  <c r="L379" i="5446"/>
  <c r="L380" i="5446"/>
  <c r="L381" i="5446"/>
  <c r="L382" i="5446"/>
  <c r="L383" i="5446"/>
  <c r="L384" i="5446"/>
  <c r="L385" i="5446"/>
  <c r="L386" i="5446"/>
  <c r="L387" i="5446"/>
  <c r="L388" i="5446"/>
  <c r="L389" i="5446"/>
  <c r="L390" i="5446"/>
  <c r="L391" i="5446"/>
  <c r="L392" i="5446"/>
  <c r="L393" i="5446"/>
  <c r="L394" i="5446"/>
  <c r="L395" i="5446"/>
  <c r="L396" i="5446"/>
  <c r="L397" i="5446"/>
  <c r="L398" i="5446"/>
  <c r="L399" i="5446"/>
  <c r="L400" i="5446"/>
  <c r="L401" i="5446"/>
  <c r="L402" i="5446"/>
  <c r="L403" i="5446"/>
  <c r="L404" i="5446"/>
  <c r="L405" i="5446"/>
  <c r="L406" i="5446"/>
  <c r="L407" i="5446"/>
  <c r="L408" i="5446"/>
  <c r="G47" i="5446"/>
  <c r="G263" i="5446"/>
  <c r="F7" i="5446"/>
  <c r="F8" i="5446"/>
  <c r="F9" i="5446"/>
  <c r="F10" i="5446"/>
  <c r="F11" i="5446"/>
  <c r="F12" i="5446"/>
  <c r="F13" i="5446"/>
  <c r="F14" i="5446"/>
  <c r="F15" i="5446"/>
  <c r="F16" i="5446"/>
  <c r="F17" i="5446"/>
  <c r="F18" i="5446"/>
  <c r="F19" i="5446"/>
  <c r="F20" i="5446"/>
  <c r="F21" i="5446"/>
  <c r="F22" i="5446"/>
  <c r="F23" i="5446"/>
  <c r="F24" i="5446"/>
  <c r="F25" i="5446"/>
  <c r="F26" i="5446"/>
  <c r="F27" i="5446"/>
  <c r="F28" i="5446"/>
  <c r="F29" i="5446"/>
  <c r="F30" i="5446"/>
  <c r="F31" i="5446"/>
  <c r="F32" i="5446"/>
  <c r="F33" i="5446"/>
  <c r="F34" i="5446"/>
  <c r="F35" i="5446"/>
  <c r="F36" i="5446"/>
  <c r="F37" i="5446"/>
  <c r="F38" i="5446"/>
  <c r="F39" i="5446"/>
  <c r="F40" i="5446"/>
  <c r="F41" i="5446"/>
  <c r="F42" i="5446"/>
  <c r="F43" i="5446"/>
  <c r="F44" i="5446"/>
  <c r="F45" i="5446"/>
  <c r="F46" i="5446"/>
  <c r="F47" i="5446"/>
  <c r="F48" i="5446"/>
  <c r="F49" i="5446"/>
  <c r="F50" i="5446"/>
  <c r="F51" i="5446"/>
  <c r="F52" i="5446"/>
  <c r="F53" i="5446"/>
  <c r="F54" i="5446"/>
  <c r="F55" i="5446"/>
  <c r="F56" i="5446"/>
  <c r="F57" i="5446"/>
  <c r="F58" i="5446"/>
  <c r="F59" i="5446"/>
  <c r="F60" i="5446"/>
  <c r="F61" i="5446"/>
  <c r="F62" i="5446"/>
  <c r="F63" i="5446"/>
  <c r="F64" i="5446"/>
  <c r="F65" i="5446"/>
  <c r="F66" i="5446"/>
  <c r="F67" i="5446"/>
  <c r="F68" i="5446"/>
  <c r="F69" i="5446"/>
  <c r="F70" i="5446"/>
  <c r="F71" i="5446"/>
  <c r="F72" i="5446"/>
  <c r="F73" i="5446"/>
  <c r="F74" i="5446"/>
  <c r="F75" i="5446"/>
  <c r="F76" i="5446"/>
  <c r="F77" i="5446"/>
  <c r="F78" i="5446"/>
  <c r="F79" i="5446"/>
  <c r="F80" i="5446"/>
  <c r="F81" i="5446"/>
  <c r="F82" i="5446"/>
  <c r="F83" i="5446"/>
  <c r="F84" i="5446"/>
  <c r="F85" i="5446"/>
  <c r="F86" i="5446"/>
  <c r="F87" i="5446"/>
  <c r="F88" i="5446"/>
  <c r="F89" i="5446"/>
  <c r="F90" i="5446"/>
  <c r="F91" i="5446"/>
  <c r="F92" i="5446"/>
  <c r="F93" i="5446"/>
  <c r="F94" i="5446"/>
  <c r="F95" i="5446"/>
  <c r="F96" i="5446"/>
  <c r="F97" i="5446"/>
  <c r="F98" i="5446"/>
  <c r="F99" i="5446"/>
  <c r="F100" i="5446"/>
  <c r="F101" i="5446"/>
  <c r="F102" i="5446"/>
  <c r="F103" i="5446"/>
  <c r="F104" i="5446"/>
  <c r="F105" i="5446"/>
  <c r="F106" i="5446"/>
  <c r="F107" i="5446"/>
  <c r="F108" i="5446"/>
  <c r="F109" i="5446"/>
  <c r="F110" i="5446"/>
  <c r="F111" i="5446"/>
  <c r="F112" i="5446"/>
  <c r="F113" i="5446"/>
  <c r="F114" i="5446"/>
  <c r="F115" i="5446"/>
  <c r="F116" i="5446"/>
  <c r="F117" i="5446"/>
  <c r="F118" i="5446"/>
  <c r="F119" i="5446"/>
  <c r="F120" i="5446"/>
  <c r="F121" i="5446"/>
  <c r="F122" i="5446"/>
  <c r="F123" i="5446"/>
  <c r="F124" i="5446"/>
  <c r="F125" i="5446"/>
  <c r="F126" i="5446"/>
  <c r="F127" i="5446"/>
  <c r="F128" i="5446"/>
  <c r="F129" i="5446"/>
  <c r="F130" i="5446"/>
  <c r="F131" i="5446"/>
  <c r="F132" i="5446"/>
  <c r="F133" i="5446"/>
  <c r="F134" i="5446"/>
  <c r="F135" i="5446"/>
  <c r="F136" i="5446"/>
  <c r="F137" i="5446"/>
  <c r="F138" i="5446"/>
  <c r="F139" i="5446"/>
  <c r="F140" i="5446"/>
  <c r="F141" i="5446"/>
  <c r="F142" i="5446"/>
  <c r="F143" i="5446"/>
  <c r="F144" i="5446"/>
  <c r="F145" i="5446"/>
  <c r="F146" i="5446"/>
  <c r="F147" i="5446"/>
  <c r="F148" i="5446"/>
  <c r="F149" i="5446"/>
  <c r="F150" i="5446"/>
  <c r="F151" i="5446"/>
  <c r="F152" i="5446"/>
  <c r="F153" i="5446"/>
  <c r="F154" i="5446"/>
  <c r="F155" i="5446"/>
  <c r="F156" i="5446"/>
  <c r="F157" i="5446"/>
  <c r="F158" i="5446"/>
  <c r="F159" i="5446"/>
  <c r="F160" i="5446"/>
  <c r="F161" i="5446"/>
  <c r="F162" i="5446"/>
  <c r="F163" i="5446"/>
  <c r="F164" i="5446"/>
  <c r="F165" i="5446"/>
  <c r="F166" i="5446"/>
  <c r="F167" i="5446"/>
  <c r="F168" i="5446"/>
  <c r="F169" i="5446"/>
  <c r="F170" i="5446"/>
  <c r="F171" i="5446"/>
  <c r="F172" i="5446"/>
  <c r="F173" i="5446"/>
  <c r="F174" i="5446"/>
  <c r="F175" i="5446"/>
  <c r="F176" i="5446"/>
  <c r="F177" i="5446"/>
  <c r="F178" i="5446"/>
  <c r="F179" i="5446"/>
  <c r="F180" i="5446"/>
  <c r="F181" i="5446"/>
  <c r="F182" i="5446"/>
  <c r="F183" i="5446"/>
  <c r="F184" i="5446"/>
  <c r="F185" i="5446"/>
  <c r="F186" i="5446"/>
  <c r="F187" i="5446"/>
  <c r="F188" i="5446"/>
  <c r="F189" i="5446"/>
  <c r="F190" i="5446"/>
  <c r="F191" i="5446"/>
  <c r="F192" i="5446"/>
  <c r="F193" i="5446"/>
  <c r="F194" i="5446"/>
  <c r="F195" i="5446"/>
  <c r="F196" i="5446"/>
  <c r="F197" i="5446"/>
  <c r="F198" i="5446"/>
  <c r="F199" i="5446"/>
  <c r="F200" i="5446"/>
  <c r="F201" i="5446"/>
  <c r="F202" i="5446"/>
  <c r="F203" i="5446"/>
  <c r="F204" i="5446"/>
  <c r="F205" i="5446"/>
  <c r="F206" i="5446"/>
  <c r="F207" i="5446"/>
  <c r="F208" i="5446"/>
  <c r="F209" i="5446"/>
  <c r="F210" i="5446"/>
  <c r="F211" i="5446"/>
  <c r="F212" i="5446"/>
  <c r="F213" i="5446"/>
  <c r="F214" i="5446"/>
  <c r="F215" i="5446"/>
  <c r="F216" i="5446"/>
  <c r="F217" i="5446"/>
  <c r="F218" i="5446"/>
  <c r="F219" i="5446"/>
  <c r="F220" i="5446"/>
  <c r="F221" i="5446"/>
  <c r="F222" i="5446"/>
  <c r="F223" i="5446"/>
  <c r="F224" i="5446"/>
  <c r="F225" i="5446"/>
  <c r="F226" i="5446"/>
  <c r="F227" i="5446"/>
  <c r="F228" i="5446"/>
  <c r="F229" i="5446"/>
  <c r="F230" i="5446"/>
  <c r="F231" i="5446"/>
  <c r="F232" i="5446"/>
  <c r="F233" i="5446"/>
  <c r="F234" i="5446"/>
  <c r="F235" i="5446"/>
  <c r="F236" i="5446"/>
  <c r="F237" i="5446"/>
  <c r="F238" i="5446"/>
  <c r="F239" i="5446"/>
  <c r="F240" i="5446"/>
  <c r="F241" i="5446"/>
  <c r="F242" i="5446"/>
  <c r="F243" i="5446"/>
  <c r="F244" i="5446"/>
  <c r="F245" i="5446"/>
  <c r="F246" i="5446"/>
  <c r="F247" i="5446"/>
  <c r="F248" i="5446"/>
  <c r="F249" i="5446"/>
  <c r="F250" i="5446"/>
  <c r="F251" i="5446"/>
  <c r="F252" i="5446"/>
  <c r="F253" i="5446"/>
  <c r="F254" i="5446"/>
  <c r="F255" i="5446"/>
  <c r="F256" i="5446"/>
  <c r="F257" i="5446"/>
  <c r="F258" i="5446"/>
  <c r="F259" i="5446"/>
  <c r="F260" i="5446"/>
  <c r="F261" i="5446"/>
  <c r="F262" i="5446"/>
  <c r="F263" i="5446"/>
  <c r="F264" i="5446"/>
  <c r="F265" i="5446"/>
  <c r="F266" i="5446"/>
  <c r="F267" i="5446"/>
  <c r="F268" i="5446"/>
  <c r="F269" i="5446"/>
  <c r="F270" i="5446"/>
  <c r="F271" i="5446"/>
  <c r="F272" i="5446"/>
  <c r="F273" i="5446"/>
  <c r="F274" i="5446"/>
  <c r="F275" i="5446"/>
  <c r="F276" i="5446"/>
  <c r="F277" i="5446"/>
  <c r="F278" i="5446"/>
  <c r="F279" i="5446"/>
  <c r="F280" i="5446"/>
  <c r="F281" i="5446"/>
  <c r="F282" i="5446"/>
  <c r="F283" i="5446"/>
  <c r="F284" i="5446"/>
  <c r="F285" i="5446"/>
  <c r="F286" i="5446"/>
  <c r="F287" i="5446"/>
  <c r="F288" i="5446"/>
  <c r="F289" i="5446"/>
  <c r="F290" i="5446"/>
  <c r="F291" i="5446"/>
  <c r="F292" i="5446"/>
  <c r="F293" i="5446"/>
  <c r="F294" i="5446"/>
  <c r="F295" i="5446"/>
  <c r="F296" i="5446"/>
  <c r="F297" i="5446"/>
  <c r="F298" i="5446"/>
  <c r="F299" i="5446"/>
  <c r="F300" i="5446"/>
  <c r="F301" i="5446"/>
  <c r="F302" i="5446"/>
  <c r="F303" i="5446"/>
  <c r="F304" i="5446"/>
  <c r="F305" i="5446"/>
  <c r="F306" i="5446"/>
  <c r="F307" i="5446"/>
  <c r="F308" i="5446"/>
  <c r="F309" i="5446"/>
  <c r="F310" i="5446"/>
  <c r="F311" i="5446"/>
  <c r="F312" i="5446"/>
  <c r="F313" i="5446"/>
  <c r="F314" i="5446"/>
  <c r="F315" i="5446"/>
  <c r="F316" i="5446"/>
  <c r="F317" i="5446"/>
  <c r="F318" i="5446"/>
  <c r="F319" i="5446"/>
  <c r="F320" i="5446"/>
  <c r="F321" i="5446"/>
  <c r="F322" i="5446"/>
  <c r="F323" i="5446"/>
  <c r="F324" i="5446"/>
  <c r="F325" i="5446"/>
  <c r="F326" i="5446"/>
  <c r="F327" i="5446"/>
  <c r="F328" i="5446"/>
  <c r="F329" i="5446"/>
  <c r="F330" i="5446"/>
  <c r="F331" i="5446"/>
  <c r="F332" i="5446"/>
  <c r="F333" i="5446"/>
  <c r="F334" i="5446"/>
  <c r="F335" i="5446"/>
  <c r="F336" i="5446"/>
  <c r="F337" i="5446"/>
  <c r="F338" i="5446"/>
  <c r="F339" i="5446"/>
  <c r="F340" i="5446"/>
  <c r="F341" i="5446"/>
  <c r="F342" i="5446"/>
  <c r="F343" i="5446"/>
  <c r="F344" i="5446"/>
  <c r="F345" i="5446"/>
  <c r="F346" i="5446"/>
  <c r="F347" i="5446"/>
  <c r="F348" i="5446"/>
  <c r="F349" i="5446"/>
  <c r="F350" i="5446"/>
  <c r="F351" i="5446"/>
  <c r="F352" i="5446"/>
  <c r="F353" i="5446"/>
  <c r="F354" i="5446"/>
  <c r="F355" i="5446"/>
  <c r="F356" i="5446"/>
  <c r="F357" i="5446"/>
  <c r="F358" i="5446"/>
  <c r="F359" i="5446"/>
  <c r="F360" i="5446"/>
  <c r="F361" i="5446"/>
  <c r="F362" i="5446"/>
  <c r="F363" i="5446"/>
  <c r="F364" i="5446"/>
  <c r="F365" i="5446"/>
  <c r="F366" i="5446"/>
  <c r="F367" i="5446"/>
  <c r="F368" i="5446"/>
  <c r="F369" i="5446"/>
  <c r="F370" i="5446"/>
  <c r="F371" i="5446"/>
  <c r="F372" i="5446"/>
  <c r="F373" i="5446"/>
  <c r="F374" i="5446"/>
  <c r="F375" i="5446"/>
  <c r="F376" i="5446"/>
  <c r="F377" i="5446"/>
  <c r="F378" i="5446"/>
  <c r="F379" i="5446"/>
  <c r="F380" i="5446"/>
  <c r="F381" i="5446"/>
  <c r="F382" i="5446"/>
  <c r="F383" i="5446"/>
  <c r="F384" i="5446"/>
  <c r="F385" i="5446"/>
  <c r="F386" i="5446"/>
  <c r="F387" i="5446"/>
  <c r="F388" i="5446"/>
  <c r="F389" i="5446"/>
  <c r="F390" i="5446"/>
  <c r="F391" i="5446"/>
  <c r="F392" i="5446"/>
  <c r="F393" i="5446"/>
  <c r="F394" i="5446"/>
  <c r="F395" i="5446"/>
  <c r="F396" i="5446"/>
  <c r="F397" i="5446"/>
  <c r="F398" i="5446"/>
  <c r="F399" i="5446"/>
  <c r="F400" i="5446"/>
  <c r="F401" i="5446"/>
  <c r="F402" i="5446"/>
  <c r="F403" i="5446"/>
  <c r="F404" i="5446"/>
  <c r="F405" i="5446"/>
  <c r="F406" i="5446"/>
  <c r="F407" i="5446"/>
  <c r="F408" i="5446"/>
  <c r="U6" i="5446"/>
  <c r="L6" i="5446"/>
  <c r="F6" i="5446"/>
  <c r="AU167" i="5443"/>
  <c r="AU383" i="5443"/>
  <c r="AT27" i="5443"/>
  <c r="AT63" i="5443"/>
  <c r="AT99" i="5443"/>
  <c r="AT135" i="5443"/>
  <c r="AT171" i="5443"/>
  <c r="AT207" i="5443"/>
  <c r="AT243" i="5443"/>
  <c r="AT351" i="5443"/>
  <c r="AE15" i="5443"/>
  <c r="AE51" i="5443"/>
  <c r="AE87" i="5443"/>
  <c r="AE195" i="5443"/>
  <c r="AD7" i="5443"/>
  <c r="AD10" i="5443"/>
  <c r="AE10" i="5443" s="1"/>
  <c r="AD13" i="5443"/>
  <c r="AD16" i="5443"/>
  <c r="AD19" i="5443"/>
  <c r="AD22" i="5443"/>
  <c r="AD25" i="5443"/>
  <c r="AD28" i="5443"/>
  <c r="AE28" i="5443" s="1"/>
  <c r="AD31" i="5443"/>
  <c r="AD34" i="5443"/>
  <c r="AD37" i="5443"/>
  <c r="AD40" i="5443"/>
  <c r="AD43" i="5443"/>
  <c r="AD46" i="5443"/>
  <c r="AE46" i="5443" s="1"/>
  <c r="AD49" i="5443"/>
  <c r="AD52" i="5443"/>
  <c r="AD55" i="5443"/>
  <c r="AD58" i="5443"/>
  <c r="AD61" i="5443"/>
  <c r="AD64" i="5443"/>
  <c r="AE64" i="5443" s="1"/>
  <c r="AD67" i="5443"/>
  <c r="AD70" i="5443"/>
  <c r="AD73" i="5443"/>
  <c r="AD76" i="5443"/>
  <c r="AD79" i="5443"/>
  <c r="AD82" i="5443"/>
  <c r="AE82" i="5443" s="1"/>
  <c r="AD85" i="5443"/>
  <c r="AD88" i="5443"/>
  <c r="AD91" i="5443"/>
  <c r="AD94" i="5443"/>
  <c r="AD97" i="5443"/>
  <c r="AD100" i="5443"/>
  <c r="AE100" i="5443" s="1"/>
  <c r="AD103" i="5443"/>
  <c r="AD106" i="5443"/>
  <c r="AD109" i="5443"/>
  <c r="AD112" i="5443"/>
  <c r="AD115" i="5443"/>
  <c r="AD118" i="5443"/>
  <c r="AD121" i="5443"/>
  <c r="AD124" i="5443"/>
  <c r="AD127" i="5443"/>
  <c r="AD130" i="5443"/>
  <c r="AD133" i="5443"/>
  <c r="AD136" i="5443"/>
  <c r="AD139" i="5443"/>
  <c r="AD142" i="5443"/>
  <c r="AD145" i="5443"/>
  <c r="AD148" i="5443"/>
  <c r="AD151" i="5443"/>
  <c r="AD154" i="5443"/>
  <c r="AD157" i="5443"/>
  <c r="AD160" i="5443"/>
  <c r="AD163" i="5443"/>
  <c r="AD166" i="5443"/>
  <c r="AD169" i="5443"/>
  <c r="AD172" i="5443"/>
  <c r="AD175" i="5443"/>
  <c r="AD178" i="5443"/>
  <c r="AD181" i="5443"/>
  <c r="AD184" i="5443"/>
  <c r="AD187" i="5443"/>
  <c r="AD190" i="5443"/>
  <c r="AD193" i="5443"/>
  <c r="AD196" i="5443"/>
  <c r="AD199" i="5443"/>
  <c r="AD202" i="5443"/>
  <c r="AD205" i="5443"/>
  <c r="AC7" i="5443"/>
  <c r="AC8" i="5443"/>
  <c r="AC9" i="5443"/>
  <c r="AD9" i="5443" s="1"/>
  <c r="AC10" i="5443"/>
  <c r="AC11" i="5443"/>
  <c r="AC12" i="5443"/>
  <c r="AC13" i="5443"/>
  <c r="AC14" i="5443"/>
  <c r="AC15" i="5443"/>
  <c r="AD15" i="5443" s="1"/>
  <c r="AC16" i="5443"/>
  <c r="AC17" i="5443"/>
  <c r="AC18" i="5443"/>
  <c r="AC19" i="5443"/>
  <c r="AC20" i="5443"/>
  <c r="AC21" i="5443"/>
  <c r="AD21" i="5443" s="1"/>
  <c r="AE21" i="5443" s="1"/>
  <c r="AC22" i="5443"/>
  <c r="AC23" i="5443"/>
  <c r="AC24" i="5443"/>
  <c r="AC25" i="5443"/>
  <c r="AC26" i="5443"/>
  <c r="AC27" i="5443"/>
  <c r="AD27" i="5443" s="1"/>
  <c r="AE27" i="5443" s="1"/>
  <c r="AC28" i="5443"/>
  <c r="AC29" i="5443"/>
  <c r="AC30" i="5443"/>
  <c r="AC31" i="5443"/>
  <c r="AC32" i="5443"/>
  <c r="AC33" i="5443"/>
  <c r="AD33" i="5443" s="1"/>
  <c r="AC34" i="5443"/>
  <c r="AC35" i="5443"/>
  <c r="AC36" i="5443"/>
  <c r="AC37" i="5443"/>
  <c r="AC38" i="5443"/>
  <c r="AC39" i="5443"/>
  <c r="AD39" i="5443" s="1"/>
  <c r="AC40" i="5443"/>
  <c r="AC41" i="5443"/>
  <c r="AC42" i="5443"/>
  <c r="AC43" i="5443"/>
  <c r="AC44" i="5443"/>
  <c r="AC45" i="5443"/>
  <c r="AD45" i="5443" s="1"/>
  <c r="AC46" i="5443"/>
  <c r="AC47" i="5443"/>
  <c r="AC48" i="5443"/>
  <c r="AC49" i="5443"/>
  <c r="AC50" i="5443"/>
  <c r="AC51" i="5443"/>
  <c r="AD51" i="5443" s="1"/>
  <c r="AC52" i="5443"/>
  <c r="AC53" i="5443"/>
  <c r="AC54" i="5443"/>
  <c r="AC55" i="5443"/>
  <c r="AC56" i="5443"/>
  <c r="AC57" i="5443"/>
  <c r="AD57" i="5443" s="1"/>
  <c r="AE57" i="5443" s="1"/>
  <c r="AC58" i="5443"/>
  <c r="AC59" i="5443"/>
  <c r="AC60" i="5443"/>
  <c r="AC61" i="5443"/>
  <c r="AC62" i="5443"/>
  <c r="AC63" i="5443"/>
  <c r="AD63" i="5443" s="1"/>
  <c r="AE63" i="5443" s="1"/>
  <c r="AC64" i="5443"/>
  <c r="AC65" i="5443"/>
  <c r="AC66" i="5443"/>
  <c r="AC67" i="5443"/>
  <c r="AC68" i="5443"/>
  <c r="AC69" i="5443"/>
  <c r="AD69" i="5443" s="1"/>
  <c r="AC70" i="5443"/>
  <c r="AC71" i="5443"/>
  <c r="AC72" i="5443"/>
  <c r="AC73" i="5443"/>
  <c r="AC74" i="5443"/>
  <c r="AC75" i="5443"/>
  <c r="AD75" i="5443" s="1"/>
  <c r="AC76" i="5443"/>
  <c r="AC77" i="5443"/>
  <c r="AC78" i="5443"/>
  <c r="AC79" i="5443"/>
  <c r="AC80" i="5443"/>
  <c r="AC81" i="5443"/>
  <c r="AD81" i="5443" s="1"/>
  <c r="AC82" i="5443"/>
  <c r="AC83" i="5443"/>
  <c r="AC84" i="5443"/>
  <c r="AC85" i="5443"/>
  <c r="AC86" i="5443"/>
  <c r="AC87" i="5443"/>
  <c r="AD87" i="5443" s="1"/>
  <c r="AC88" i="5443"/>
  <c r="AC89" i="5443"/>
  <c r="AC90" i="5443"/>
  <c r="AC91" i="5443"/>
  <c r="AC92" i="5443"/>
  <c r="AC93" i="5443"/>
  <c r="AD93" i="5443" s="1"/>
  <c r="AE93" i="5443" s="1"/>
  <c r="AC94" i="5443"/>
  <c r="AC95" i="5443"/>
  <c r="AC96" i="5443"/>
  <c r="AC97" i="5443"/>
  <c r="AC98" i="5443"/>
  <c r="AC99" i="5443"/>
  <c r="AD99" i="5443" s="1"/>
  <c r="AE99" i="5443" s="1"/>
  <c r="AC100" i="5443"/>
  <c r="AC101" i="5443"/>
  <c r="AC102" i="5443"/>
  <c r="AC103" i="5443"/>
  <c r="AC104" i="5443"/>
  <c r="AC105" i="5443"/>
  <c r="AD105" i="5443" s="1"/>
  <c r="AC106" i="5443"/>
  <c r="AC107" i="5443"/>
  <c r="AC108" i="5443"/>
  <c r="AC109" i="5443"/>
  <c r="AC110" i="5443"/>
  <c r="AC111" i="5443"/>
  <c r="AD111" i="5443" s="1"/>
  <c r="AC112" i="5443"/>
  <c r="AC113" i="5443"/>
  <c r="AC114" i="5443"/>
  <c r="AC115" i="5443"/>
  <c r="AC116" i="5443"/>
  <c r="AC117" i="5443"/>
  <c r="AD117" i="5443" s="1"/>
  <c r="AC118" i="5443"/>
  <c r="AC119" i="5443"/>
  <c r="AC120" i="5443"/>
  <c r="AC121" i="5443"/>
  <c r="AC122" i="5443"/>
  <c r="AC123" i="5443"/>
  <c r="AD123" i="5443" s="1"/>
  <c r="AC124" i="5443"/>
  <c r="AC125" i="5443"/>
  <c r="AC126" i="5443"/>
  <c r="AC127" i="5443"/>
  <c r="AC128" i="5443"/>
  <c r="AC129" i="5443"/>
  <c r="AD129" i="5443" s="1"/>
  <c r="AC130" i="5443"/>
  <c r="AC131" i="5443"/>
  <c r="AC132" i="5443"/>
  <c r="AC133" i="5443"/>
  <c r="AC134" i="5443"/>
  <c r="AC135" i="5443"/>
  <c r="AD135" i="5443" s="1"/>
  <c r="AC136" i="5443"/>
  <c r="AC137" i="5443"/>
  <c r="AC138" i="5443"/>
  <c r="AC139" i="5443"/>
  <c r="AC140" i="5443"/>
  <c r="AC141" i="5443"/>
  <c r="AD141" i="5443" s="1"/>
  <c r="AC142" i="5443"/>
  <c r="AC143" i="5443"/>
  <c r="AC144" i="5443"/>
  <c r="AC145" i="5443"/>
  <c r="AC146" i="5443"/>
  <c r="AC147" i="5443"/>
  <c r="AD147" i="5443" s="1"/>
  <c r="AC148" i="5443"/>
  <c r="AC149" i="5443"/>
  <c r="AC150" i="5443"/>
  <c r="AC151" i="5443"/>
  <c r="AC152" i="5443"/>
  <c r="AC153" i="5443"/>
  <c r="AD153" i="5443" s="1"/>
  <c r="AC154" i="5443"/>
  <c r="AC155" i="5443"/>
  <c r="AC156" i="5443"/>
  <c r="AC157" i="5443"/>
  <c r="AC158" i="5443"/>
  <c r="AC159" i="5443"/>
  <c r="AD159" i="5443" s="1"/>
  <c r="AC160" i="5443"/>
  <c r="AC161" i="5443"/>
  <c r="AC162" i="5443"/>
  <c r="AC163" i="5443"/>
  <c r="AC164" i="5443"/>
  <c r="AC165" i="5443"/>
  <c r="AD165" i="5443" s="1"/>
  <c r="AC166" i="5443"/>
  <c r="AC167" i="5443"/>
  <c r="AC168" i="5443"/>
  <c r="AC169" i="5443"/>
  <c r="AC170" i="5443"/>
  <c r="AC171" i="5443"/>
  <c r="AD171" i="5443" s="1"/>
  <c r="AC172" i="5443"/>
  <c r="AC173" i="5443"/>
  <c r="AC174" i="5443"/>
  <c r="AC175" i="5443"/>
  <c r="AC176" i="5443"/>
  <c r="AC177" i="5443"/>
  <c r="AD177" i="5443" s="1"/>
  <c r="AC178" i="5443"/>
  <c r="AC179" i="5443"/>
  <c r="AC180" i="5443"/>
  <c r="AC181" i="5443"/>
  <c r="AC182" i="5443"/>
  <c r="AC183" i="5443"/>
  <c r="AD183" i="5443" s="1"/>
  <c r="AC184" i="5443"/>
  <c r="AC185" i="5443"/>
  <c r="AC186" i="5443"/>
  <c r="AC187" i="5443"/>
  <c r="AC188" i="5443"/>
  <c r="AC189" i="5443"/>
  <c r="AD189" i="5443" s="1"/>
  <c r="AC190" i="5443"/>
  <c r="AC191" i="5443"/>
  <c r="AC192" i="5443"/>
  <c r="AC193" i="5443"/>
  <c r="AC194" i="5443"/>
  <c r="AC195" i="5443"/>
  <c r="AD195" i="5443" s="1"/>
  <c r="AC196" i="5443"/>
  <c r="AC197" i="5443"/>
  <c r="AC198" i="5443"/>
  <c r="AC199" i="5443"/>
  <c r="AC200" i="5443"/>
  <c r="AC201" i="5443"/>
  <c r="AD201" i="5443" s="1"/>
  <c r="AC202" i="5443"/>
  <c r="AC203" i="5443"/>
  <c r="AC204" i="5443"/>
  <c r="AC205" i="5443"/>
  <c r="AB7" i="5443"/>
  <c r="AB8" i="5443"/>
  <c r="AD8" i="5443" s="1"/>
  <c r="AB9" i="5443"/>
  <c r="AB10" i="5443"/>
  <c r="AB11" i="5443"/>
  <c r="AD11" i="5443" s="1"/>
  <c r="AB12" i="5443"/>
  <c r="AD12" i="5443" s="1"/>
  <c r="AE12" i="5443" s="1"/>
  <c r="AB13" i="5443"/>
  <c r="AB14" i="5443"/>
  <c r="AD14" i="5443" s="1"/>
  <c r="AB15" i="5443"/>
  <c r="AB16" i="5443"/>
  <c r="AB17" i="5443"/>
  <c r="AD17" i="5443" s="1"/>
  <c r="AB18" i="5443"/>
  <c r="AD18" i="5443" s="1"/>
  <c r="AE18" i="5443" s="1"/>
  <c r="AB19" i="5443"/>
  <c r="AB20" i="5443"/>
  <c r="AD20" i="5443" s="1"/>
  <c r="AB21" i="5443"/>
  <c r="AB22" i="5443"/>
  <c r="AB23" i="5443"/>
  <c r="AD23" i="5443" s="1"/>
  <c r="AB24" i="5443"/>
  <c r="AD24" i="5443" s="1"/>
  <c r="AE24" i="5443" s="1"/>
  <c r="AB25" i="5443"/>
  <c r="AB26" i="5443"/>
  <c r="AD26" i="5443" s="1"/>
  <c r="AB27" i="5443"/>
  <c r="AB28" i="5443"/>
  <c r="AB29" i="5443"/>
  <c r="AD29" i="5443" s="1"/>
  <c r="AB30" i="5443"/>
  <c r="AD30" i="5443" s="1"/>
  <c r="AE30" i="5443" s="1"/>
  <c r="AB31" i="5443"/>
  <c r="AB32" i="5443"/>
  <c r="AD32" i="5443" s="1"/>
  <c r="AB33" i="5443"/>
  <c r="AB34" i="5443"/>
  <c r="AB35" i="5443"/>
  <c r="AD35" i="5443" s="1"/>
  <c r="AB36" i="5443"/>
  <c r="AD36" i="5443" s="1"/>
  <c r="AE36" i="5443" s="1"/>
  <c r="AB37" i="5443"/>
  <c r="AB38" i="5443"/>
  <c r="AD38" i="5443" s="1"/>
  <c r="AB39" i="5443"/>
  <c r="AB40" i="5443"/>
  <c r="AB41" i="5443"/>
  <c r="AD41" i="5443" s="1"/>
  <c r="AB42" i="5443"/>
  <c r="AD42" i="5443" s="1"/>
  <c r="AE42" i="5443" s="1"/>
  <c r="AB43" i="5443"/>
  <c r="AB44" i="5443"/>
  <c r="AD44" i="5443" s="1"/>
  <c r="AB45" i="5443"/>
  <c r="AB46" i="5443"/>
  <c r="AB47" i="5443"/>
  <c r="AD47" i="5443" s="1"/>
  <c r="AB48" i="5443"/>
  <c r="AD48" i="5443" s="1"/>
  <c r="AE48" i="5443" s="1"/>
  <c r="AB49" i="5443"/>
  <c r="AB50" i="5443"/>
  <c r="AD50" i="5443" s="1"/>
  <c r="AB51" i="5443"/>
  <c r="AB52" i="5443"/>
  <c r="AB53" i="5443"/>
  <c r="AD53" i="5443" s="1"/>
  <c r="AB54" i="5443"/>
  <c r="AD54" i="5443" s="1"/>
  <c r="AE54" i="5443" s="1"/>
  <c r="AB55" i="5443"/>
  <c r="AB56" i="5443"/>
  <c r="AD56" i="5443" s="1"/>
  <c r="AB57" i="5443"/>
  <c r="AB58" i="5443"/>
  <c r="AB59" i="5443"/>
  <c r="AD59" i="5443" s="1"/>
  <c r="AB60" i="5443"/>
  <c r="AD60" i="5443" s="1"/>
  <c r="AE60" i="5443" s="1"/>
  <c r="AB61" i="5443"/>
  <c r="AB62" i="5443"/>
  <c r="AD62" i="5443" s="1"/>
  <c r="AB63" i="5443"/>
  <c r="AB64" i="5443"/>
  <c r="AB65" i="5443"/>
  <c r="AD65" i="5443" s="1"/>
  <c r="AB66" i="5443"/>
  <c r="AD66" i="5443" s="1"/>
  <c r="AE66" i="5443" s="1"/>
  <c r="AB67" i="5443"/>
  <c r="AB68" i="5443"/>
  <c r="AD68" i="5443" s="1"/>
  <c r="AB69" i="5443"/>
  <c r="AB70" i="5443"/>
  <c r="AB71" i="5443"/>
  <c r="AD71" i="5443" s="1"/>
  <c r="AB72" i="5443"/>
  <c r="AD72" i="5443" s="1"/>
  <c r="AE72" i="5443" s="1"/>
  <c r="AB73" i="5443"/>
  <c r="AB74" i="5443"/>
  <c r="AD74" i="5443" s="1"/>
  <c r="AB75" i="5443"/>
  <c r="AB76" i="5443"/>
  <c r="AB77" i="5443"/>
  <c r="AD77" i="5443" s="1"/>
  <c r="AB78" i="5443"/>
  <c r="AD78" i="5443" s="1"/>
  <c r="AE78" i="5443" s="1"/>
  <c r="AB79" i="5443"/>
  <c r="AB80" i="5443"/>
  <c r="AD80" i="5443" s="1"/>
  <c r="AB81" i="5443"/>
  <c r="AB82" i="5443"/>
  <c r="AB83" i="5443"/>
  <c r="AD83" i="5443" s="1"/>
  <c r="AB84" i="5443"/>
  <c r="AD84" i="5443" s="1"/>
  <c r="AE84" i="5443" s="1"/>
  <c r="AB85" i="5443"/>
  <c r="AB86" i="5443"/>
  <c r="AD86" i="5443" s="1"/>
  <c r="AB87" i="5443"/>
  <c r="AB88" i="5443"/>
  <c r="AB89" i="5443"/>
  <c r="AD89" i="5443" s="1"/>
  <c r="AB90" i="5443"/>
  <c r="AD90" i="5443" s="1"/>
  <c r="AE90" i="5443" s="1"/>
  <c r="AB91" i="5443"/>
  <c r="AB92" i="5443"/>
  <c r="AD92" i="5443" s="1"/>
  <c r="AB93" i="5443"/>
  <c r="AB94" i="5443"/>
  <c r="AB95" i="5443"/>
  <c r="AD95" i="5443" s="1"/>
  <c r="AB96" i="5443"/>
  <c r="AD96" i="5443" s="1"/>
  <c r="AE96" i="5443" s="1"/>
  <c r="AB97" i="5443"/>
  <c r="AB98" i="5443"/>
  <c r="AD98" i="5443" s="1"/>
  <c r="AB99" i="5443"/>
  <c r="AB100" i="5443"/>
  <c r="AB101" i="5443"/>
  <c r="AD101" i="5443" s="1"/>
  <c r="AB102" i="5443"/>
  <c r="AD102" i="5443" s="1"/>
  <c r="AE102" i="5443" s="1"/>
  <c r="AB103" i="5443"/>
  <c r="AB104" i="5443"/>
  <c r="AD104" i="5443" s="1"/>
  <c r="AB105" i="5443"/>
  <c r="AB106" i="5443"/>
  <c r="AB107" i="5443"/>
  <c r="AD107" i="5443" s="1"/>
  <c r="AB108" i="5443"/>
  <c r="AD108" i="5443" s="1"/>
  <c r="AE108" i="5443" s="1"/>
  <c r="AB109" i="5443"/>
  <c r="AB110" i="5443"/>
  <c r="AD110" i="5443" s="1"/>
  <c r="AB111" i="5443"/>
  <c r="AB112" i="5443"/>
  <c r="AB113" i="5443"/>
  <c r="AD113" i="5443" s="1"/>
  <c r="AB114" i="5443"/>
  <c r="AD114" i="5443" s="1"/>
  <c r="AE114" i="5443" s="1"/>
  <c r="AB115" i="5443"/>
  <c r="AB116" i="5443"/>
  <c r="AD116" i="5443" s="1"/>
  <c r="AB117" i="5443"/>
  <c r="AB118" i="5443"/>
  <c r="AB119" i="5443"/>
  <c r="AD119" i="5443" s="1"/>
  <c r="AB120" i="5443"/>
  <c r="AD120" i="5443" s="1"/>
  <c r="AE120" i="5443" s="1"/>
  <c r="AB121" i="5443"/>
  <c r="AB122" i="5443"/>
  <c r="AD122" i="5443" s="1"/>
  <c r="AB123" i="5443"/>
  <c r="AB124" i="5443"/>
  <c r="AB125" i="5443"/>
  <c r="AD125" i="5443" s="1"/>
  <c r="AB126" i="5443"/>
  <c r="AD126" i="5443" s="1"/>
  <c r="AE126" i="5443" s="1"/>
  <c r="AB127" i="5443"/>
  <c r="AB128" i="5443"/>
  <c r="AD128" i="5443" s="1"/>
  <c r="AB129" i="5443"/>
  <c r="AB130" i="5443"/>
  <c r="AB131" i="5443"/>
  <c r="AD131" i="5443" s="1"/>
  <c r="AB132" i="5443"/>
  <c r="AD132" i="5443" s="1"/>
  <c r="AE132" i="5443" s="1"/>
  <c r="AB133" i="5443"/>
  <c r="AB134" i="5443"/>
  <c r="AD134" i="5443" s="1"/>
  <c r="AB135" i="5443"/>
  <c r="AB136" i="5443"/>
  <c r="AB137" i="5443"/>
  <c r="AD137" i="5443" s="1"/>
  <c r="AB138" i="5443"/>
  <c r="AD138" i="5443" s="1"/>
  <c r="AE138" i="5443" s="1"/>
  <c r="AB139" i="5443"/>
  <c r="AB140" i="5443"/>
  <c r="AD140" i="5443" s="1"/>
  <c r="AB141" i="5443"/>
  <c r="AB142" i="5443"/>
  <c r="AB143" i="5443"/>
  <c r="AD143" i="5443" s="1"/>
  <c r="AB144" i="5443"/>
  <c r="AD144" i="5443" s="1"/>
  <c r="AE144" i="5443" s="1"/>
  <c r="AB145" i="5443"/>
  <c r="AB146" i="5443"/>
  <c r="AD146" i="5443" s="1"/>
  <c r="AB147" i="5443"/>
  <c r="AB148" i="5443"/>
  <c r="AB149" i="5443"/>
  <c r="AD149" i="5443" s="1"/>
  <c r="AB150" i="5443"/>
  <c r="AD150" i="5443" s="1"/>
  <c r="AE150" i="5443" s="1"/>
  <c r="AB151" i="5443"/>
  <c r="AB152" i="5443"/>
  <c r="AD152" i="5443" s="1"/>
  <c r="AB153" i="5443"/>
  <c r="AB154" i="5443"/>
  <c r="AB155" i="5443"/>
  <c r="AD155" i="5443" s="1"/>
  <c r="AB156" i="5443"/>
  <c r="AD156" i="5443" s="1"/>
  <c r="AE156" i="5443" s="1"/>
  <c r="AB157" i="5443"/>
  <c r="AB158" i="5443"/>
  <c r="AD158" i="5443" s="1"/>
  <c r="AB159" i="5443"/>
  <c r="AB160" i="5443"/>
  <c r="AB161" i="5443"/>
  <c r="AD161" i="5443" s="1"/>
  <c r="AB162" i="5443"/>
  <c r="AD162" i="5443" s="1"/>
  <c r="AE162" i="5443" s="1"/>
  <c r="AB163" i="5443"/>
  <c r="AB164" i="5443"/>
  <c r="AD164" i="5443" s="1"/>
  <c r="AB165" i="5443"/>
  <c r="AB166" i="5443"/>
  <c r="AB167" i="5443"/>
  <c r="AD167" i="5443" s="1"/>
  <c r="AB168" i="5443"/>
  <c r="AD168" i="5443" s="1"/>
  <c r="AE168" i="5443" s="1"/>
  <c r="AB169" i="5443"/>
  <c r="AB170" i="5443"/>
  <c r="AD170" i="5443" s="1"/>
  <c r="AB171" i="5443"/>
  <c r="AB172" i="5443"/>
  <c r="AB173" i="5443"/>
  <c r="AD173" i="5443" s="1"/>
  <c r="AB174" i="5443"/>
  <c r="AD174" i="5443" s="1"/>
  <c r="AE174" i="5443" s="1"/>
  <c r="AB175" i="5443"/>
  <c r="AB176" i="5443"/>
  <c r="AD176" i="5443" s="1"/>
  <c r="AB177" i="5443"/>
  <c r="AB178" i="5443"/>
  <c r="AB179" i="5443"/>
  <c r="AD179" i="5443" s="1"/>
  <c r="AB180" i="5443"/>
  <c r="AD180" i="5443" s="1"/>
  <c r="AE180" i="5443" s="1"/>
  <c r="AB181" i="5443"/>
  <c r="AB182" i="5443"/>
  <c r="AD182" i="5443" s="1"/>
  <c r="AB183" i="5443"/>
  <c r="AB184" i="5443"/>
  <c r="AB185" i="5443"/>
  <c r="AD185" i="5443" s="1"/>
  <c r="AB186" i="5443"/>
  <c r="AD186" i="5443" s="1"/>
  <c r="AE186" i="5443" s="1"/>
  <c r="AB187" i="5443"/>
  <c r="AB188" i="5443"/>
  <c r="AD188" i="5443" s="1"/>
  <c r="AB189" i="5443"/>
  <c r="AB190" i="5443"/>
  <c r="AB191" i="5443"/>
  <c r="AD191" i="5443" s="1"/>
  <c r="AB192" i="5443"/>
  <c r="AD192" i="5443" s="1"/>
  <c r="AE192" i="5443" s="1"/>
  <c r="AB193" i="5443"/>
  <c r="AB194" i="5443"/>
  <c r="AD194" i="5443" s="1"/>
  <c r="AB195" i="5443"/>
  <c r="AB196" i="5443"/>
  <c r="AB197" i="5443"/>
  <c r="AD197" i="5443" s="1"/>
  <c r="AB198" i="5443"/>
  <c r="AD198" i="5443" s="1"/>
  <c r="AE198" i="5443" s="1"/>
  <c r="AB199" i="5443"/>
  <c r="AB200" i="5443"/>
  <c r="AD200" i="5443" s="1"/>
  <c r="AB201" i="5443"/>
  <c r="AB202" i="5443"/>
  <c r="AB203" i="5443"/>
  <c r="AD203" i="5443" s="1"/>
  <c r="AB204" i="5443"/>
  <c r="AD204" i="5443" s="1"/>
  <c r="AE204" i="5443" s="1"/>
  <c r="AB205" i="5443"/>
  <c r="AC6" i="5443"/>
  <c r="AB6" i="5443"/>
  <c r="AA12" i="5443"/>
  <c r="AA13" i="5443" s="1"/>
  <c r="AA14" i="5443" s="1"/>
  <c r="AA15" i="5443" s="1"/>
  <c r="AA16" i="5443" s="1"/>
  <c r="AA17" i="5443" s="1"/>
  <c r="AA18" i="5443"/>
  <c r="AA19" i="5443" s="1"/>
  <c r="AA20" i="5443" s="1"/>
  <c r="AA21" i="5443" s="1"/>
  <c r="AA22" i="5443" s="1"/>
  <c r="AA23" i="5443" s="1"/>
  <c r="AA24" i="5443" s="1"/>
  <c r="AA25" i="5443" s="1"/>
  <c r="AA26" i="5443" s="1"/>
  <c r="AA27" i="5443" s="1"/>
  <c r="AA28" i="5443" s="1"/>
  <c r="AA29" i="5443" s="1"/>
  <c r="AA30" i="5443" s="1"/>
  <c r="AA31" i="5443" s="1"/>
  <c r="AA32" i="5443" s="1"/>
  <c r="AA33" i="5443" s="1"/>
  <c r="AA34" i="5443" s="1"/>
  <c r="AA35" i="5443" s="1"/>
  <c r="AA36" i="5443" s="1"/>
  <c r="AA37" i="5443" s="1"/>
  <c r="AA38" i="5443" s="1"/>
  <c r="AA39" i="5443" s="1"/>
  <c r="AA40" i="5443" s="1"/>
  <c r="AA41" i="5443" s="1"/>
  <c r="AA42" i="5443" s="1"/>
  <c r="AA43" i="5443" s="1"/>
  <c r="AA44" i="5443" s="1"/>
  <c r="AA45" i="5443" s="1"/>
  <c r="AA46" i="5443" s="1"/>
  <c r="AA47" i="5443" s="1"/>
  <c r="AA48" i="5443" s="1"/>
  <c r="AA49" i="5443" s="1"/>
  <c r="AA50" i="5443" s="1"/>
  <c r="AA51" i="5443" s="1"/>
  <c r="AA52" i="5443" s="1"/>
  <c r="AA53" i="5443" s="1"/>
  <c r="AA54" i="5443"/>
  <c r="AA55" i="5443" s="1"/>
  <c r="AA56" i="5443" s="1"/>
  <c r="AA57" i="5443" s="1"/>
  <c r="AA58" i="5443" s="1"/>
  <c r="AA59" i="5443" s="1"/>
  <c r="AA60" i="5443" s="1"/>
  <c r="AA61" i="5443" s="1"/>
  <c r="AA62" i="5443" s="1"/>
  <c r="AA63" i="5443" s="1"/>
  <c r="AA64" i="5443" s="1"/>
  <c r="AA65" i="5443" s="1"/>
  <c r="AA66" i="5443" s="1"/>
  <c r="AA67" i="5443" s="1"/>
  <c r="AA68" i="5443" s="1"/>
  <c r="AA69" i="5443" s="1"/>
  <c r="AA70" i="5443" s="1"/>
  <c r="AA71" i="5443" s="1"/>
  <c r="AA72" i="5443" s="1"/>
  <c r="AA73" i="5443" s="1"/>
  <c r="AA74" i="5443" s="1"/>
  <c r="AA75" i="5443" s="1"/>
  <c r="AA76" i="5443" s="1"/>
  <c r="AA77" i="5443" s="1"/>
  <c r="AA78" i="5443" s="1"/>
  <c r="AA79" i="5443" s="1"/>
  <c r="AA80" i="5443" s="1"/>
  <c r="AA81" i="5443" s="1"/>
  <c r="AA82" i="5443" s="1"/>
  <c r="AA83" i="5443" s="1"/>
  <c r="AA84" i="5443" s="1"/>
  <c r="AA85" i="5443" s="1"/>
  <c r="AA86" i="5443" s="1"/>
  <c r="AA87" i="5443" s="1"/>
  <c r="AA88" i="5443" s="1"/>
  <c r="AA89" i="5443" s="1"/>
  <c r="AA90" i="5443" s="1"/>
  <c r="AA91" i="5443" s="1"/>
  <c r="AA92" i="5443" s="1"/>
  <c r="AA93" i="5443" s="1"/>
  <c r="AA94" i="5443" s="1"/>
  <c r="AA95" i="5443" s="1"/>
  <c r="AA96" i="5443" s="1"/>
  <c r="AA97" i="5443" s="1"/>
  <c r="AA98" i="5443" s="1"/>
  <c r="AA99" i="5443" s="1"/>
  <c r="AA100" i="5443" s="1"/>
  <c r="AA101" i="5443" s="1"/>
  <c r="AA102" i="5443" s="1"/>
  <c r="AA103" i="5443" s="1"/>
  <c r="AA104" i="5443" s="1"/>
  <c r="AA105" i="5443" s="1"/>
  <c r="AA106" i="5443" s="1"/>
  <c r="AA107" i="5443" s="1"/>
  <c r="AA108" i="5443" s="1"/>
  <c r="AA109" i="5443" s="1"/>
  <c r="AA110" i="5443" s="1"/>
  <c r="AA111" i="5443" s="1"/>
  <c r="AA112" i="5443" s="1"/>
  <c r="AA113" i="5443" s="1"/>
  <c r="AA114" i="5443" s="1"/>
  <c r="AA115" i="5443" s="1"/>
  <c r="AA116" i="5443" s="1"/>
  <c r="AA117" i="5443" s="1"/>
  <c r="AA118" i="5443" s="1"/>
  <c r="AA119" i="5443" s="1"/>
  <c r="AA120" i="5443" s="1"/>
  <c r="AA121" i="5443" s="1"/>
  <c r="AA122" i="5443" s="1"/>
  <c r="AA123" i="5443" s="1"/>
  <c r="AA124" i="5443" s="1"/>
  <c r="AA125" i="5443" s="1"/>
  <c r="AA126" i="5443" s="1"/>
  <c r="AA127" i="5443" s="1"/>
  <c r="AA128" i="5443" s="1"/>
  <c r="AA129" i="5443" s="1"/>
  <c r="AA130" i="5443" s="1"/>
  <c r="AA131" i="5443" s="1"/>
  <c r="AA132" i="5443" s="1"/>
  <c r="AA133" i="5443" s="1"/>
  <c r="AA134" i="5443" s="1"/>
  <c r="AA135" i="5443" s="1"/>
  <c r="AA136" i="5443" s="1"/>
  <c r="AA137" i="5443" s="1"/>
  <c r="AA138" i="5443" s="1"/>
  <c r="AA139" i="5443" s="1"/>
  <c r="AA140" i="5443" s="1"/>
  <c r="AA141" i="5443" s="1"/>
  <c r="AA142" i="5443" s="1"/>
  <c r="AA143" i="5443" s="1"/>
  <c r="AA144" i="5443" s="1"/>
  <c r="AA145" i="5443" s="1"/>
  <c r="AA146" i="5443" s="1"/>
  <c r="AA147" i="5443" s="1"/>
  <c r="AA148" i="5443" s="1"/>
  <c r="AA149" i="5443" s="1"/>
  <c r="AA150" i="5443" s="1"/>
  <c r="AA151" i="5443" s="1"/>
  <c r="AA152" i="5443" s="1"/>
  <c r="AA153" i="5443" s="1"/>
  <c r="AA154" i="5443" s="1"/>
  <c r="AA155" i="5443" s="1"/>
  <c r="AA156" i="5443" s="1"/>
  <c r="AA157" i="5443" s="1"/>
  <c r="AA158" i="5443" s="1"/>
  <c r="AA159" i="5443" s="1"/>
  <c r="AA160" i="5443" s="1"/>
  <c r="AA161" i="5443" s="1"/>
  <c r="AA162" i="5443" s="1"/>
  <c r="AA163" i="5443" s="1"/>
  <c r="AA164" i="5443" s="1"/>
  <c r="AA165" i="5443" s="1"/>
  <c r="AA166" i="5443" s="1"/>
  <c r="AA167" i="5443" s="1"/>
  <c r="AA168" i="5443" s="1"/>
  <c r="AA169" i="5443" s="1"/>
  <c r="AA170" i="5443" s="1"/>
  <c r="AA171" i="5443" s="1"/>
  <c r="AA172" i="5443" s="1"/>
  <c r="AA173" i="5443" s="1"/>
  <c r="AA174" i="5443" s="1"/>
  <c r="AA175" i="5443" s="1"/>
  <c r="AA176" i="5443" s="1"/>
  <c r="AA177" i="5443" s="1"/>
  <c r="AA178" i="5443" s="1"/>
  <c r="AA179" i="5443" s="1"/>
  <c r="AA180" i="5443" s="1"/>
  <c r="AA181" i="5443" s="1"/>
  <c r="AA182" i="5443" s="1"/>
  <c r="AA183" i="5443" s="1"/>
  <c r="AA184" i="5443" s="1"/>
  <c r="AA185" i="5443" s="1"/>
  <c r="AA186" i="5443" s="1"/>
  <c r="AA187" i="5443" s="1"/>
  <c r="AA188" i="5443" s="1"/>
  <c r="AA189" i="5443" s="1"/>
  <c r="AA190" i="5443" s="1"/>
  <c r="AA191" i="5443" s="1"/>
  <c r="AA192" i="5443" s="1"/>
  <c r="AA193" i="5443" s="1"/>
  <c r="AA194" i="5443" s="1"/>
  <c r="AA195" i="5443" s="1"/>
  <c r="AA196" i="5443" s="1"/>
  <c r="AA197" i="5443" s="1"/>
  <c r="AA198" i="5443" s="1"/>
  <c r="AA199" i="5443" s="1"/>
  <c r="AA200" i="5443" s="1"/>
  <c r="AA201" i="5443" s="1"/>
  <c r="AA202" i="5443" s="1"/>
  <c r="AA203" i="5443" s="1"/>
  <c r="AA204" i="5443" s="1"/>
  <c r="AA205" i="5443" s="1"/>
  <c r="AA7" i="5443"/>
  <c r="AA8" i="5443" s="1"/>
  <c r="AA9" i="5443" s="1"/>
  <c r="AA10" i="5443" s="1"/>
  <c r="AA11" i="5443" s="1"/>
  <c r="D27" i="5443"/>
  <c r="D63" i="5443"/>
  <c r="D99" i="5443"/>
  <c r="D135" i="5443"/>
  <c r="D171" i="5443"/>
  <c r="D207" i="5443"/>
  <c r="D243" i="5443"/>
  <c r="D279" i="5443"/>
  <c r="D423" i="5443"/>
  <c r="D459" i="5443"/>
  <c r="C6" i="5443"/>
  <c r="C7" i="5443"/>
  <c r="C8" i="5443"/>
  <c r="C9" i="5443"/>
  <c r="C10" i="5443"/>
  <c r="C11" i="5443"/>
  <c r="C12" i="5443"/>
  <c r="C13" i="5443"/>
  <c r="C14" i="5443"/>
  <c r="C15" i="5443"/>
  <c r="C16" i="5443"/>
  <c r="C17" i="5443"/>
  <c r="C18" i="5443"/>
  <c r="C19" i="5443"/>
  <c r="C20" i="5443"/>
  <c r="C21" i="5443"/>
  <c r="C22" i="5443"/>
  <c r="C23" i="5443"/>
  <c r="C24" i="5443"/>
  <c r="C25" i="5443"/>
  <c r="C26" i="5443"/>
  <c r="C27" i="5443"/>
  <c r="C28" i="5443"/>
  <c r="C29" i="5443"/>
  <c r="C30" i="5443"/>
  <c r="C31" i="5443"/>
  <c r="C32" i="5443"/>
  <c r="C33" i="5443"/>
  <c r="C34" i="5443"/>
  <c r="C35" i="5443"/>
  <c r="C36" i="5443"/>
  <c r="C37" i="5443"/>
  <c r="C38" i="5443"/>
  <c r="C39" i="5443"/>
  <c r="C40" i="5443"/>
  <c r="C41" i="5443"/>
  <c r="C42" i="5443"/>
  <c r="C43" i="5443"/>
  <c r="C44" i="5443"/>
  <c r="C45" i="5443"/>
  <c r="C46" i="5443"/>
  <c r="C47" i="5443"/>
  <c r="C48" i="5443"/>
  <c r="C49" i="5443"/>
  <c r="C50" i="5443"/>
  <c r="C51" i="5443"/>
  <c r="C52" i="5443"/>
  <c r="C53" i="5443"/>
  <c r="C54" i="5443"/>
  <c r="C55" i="5443"/>
  <c r="C56" i="5443"/>
  <c r="C57" i="5443"/>
  <c r="C58" i="5443"/>
  <c r="C59" i="5443"/>
  <c r="C60" i="5443"/>
  <c r="C61" i="5443"/>
  <c r="C62" i="5443"/>
  <c r="C63" i="5443"/>
  <c r="C64" i="5443"/>
  <c r="C65" i="5443"/>
  <c r="C66" i="5443"/>
  <c r="C67" i="5443"/>
  <c r="C68" i="5443"/>
  <c r="C69" i="5443"/>
  <c r="C70" i="5443"/>
  <c r="C71" i="5443"/>
  <c r="C72" i="5443"/>
  <c r="C73" i="5443"/>
  <c r="C74" i="5443"/>
  <c r="C75" i="5443"/>
  <c r="C76" i="5443"/>
  <c r="C77" i="5443"/>
  <c r="C78" i="5443"/>
  <c r="C79" i="5443"/>
  <c r="C80" i="5443"/>
  <c r="C81" i="5443"/>
  <c r="C82" i="5443"/>
  <c r="C83" i="5443"/>
  <c r="C84" i="5443"/>
  <c r="C85" i="5443"/>
  <c r="C86" i="5443"/>
  <c r="C87" i="5443"/>
  <c r="C88" i="5443"/>
  <c r="C89" i="5443"/>
  <c r="C90" i="5443"/>
  <c r="C91" i="5443"/>
  <c r="C92" i="5443"/>
  <c r="C93" i="5443"/>
  <c r="C94" i="5443"/>
  <c r="C95" i="5443"/>
  <c r="C96" i="5443"/>
  <c r="C97" i="5443"/>
  <c r="C98" i="5443"/>
  <c r="C99" i="5443"/>
  <c r="C100" i="5443"/>
  <c r="C101" i="5443"/>
  <c r="C102" i="5443"/>
  <c r="C103" i="5443"/>
  <c r="C104" i="5443"/>
  <c r="C105" i="5443"/>
  <c r="C106" i="5443"/>
  <c r="C107" i="5443"/>
  <c r="C108" i="5443"/>
  <c r="C109" i="5443"/>
  <c r="C110" i="5443"/>
  <c r="C111" i="5443"/>
  <c r="C112" i="5443"/>
  <c r="C113" i="5443"/>
  <c r="C114" i="5443"/>
  <c r="C115" i="5443"/>
  <c r="C116" i="5443"/>
  <c r="C117" i="5443"/>
  <c r="C118" i="5443"/>
  <c r="C119" i="5443"/>
  <c r="C120" i="5443"/>
  <c r="C121" i="5443"/>
  <c r="C122" i="5443"/>
  <c r="C123" i="5443"/>
  <c r="C124" i="5443"/>
  <c r="C125" i="5443"/>
  <c r="C126" i="5443"/>
  <c r="C127" i="5443"/>
  <c r="C128" i="5443"/>
  <c r="C129" i="5443"/>
  <c r="C130" i="5443"/>
  <c r="C131" i="5443"/>
  <c r="C132" i="5443"/>
  <c r="C133" i="5443"/>
  <c r="C134" i="5443"/>
  <c r="C135" i="5443"/>
  <c r="C136" i="5443"/>
  <c r="C137" i="5443"/>
  <c r="C138" i="5443"/>
  <c r="C139" i="5443"/>
  <c r="C140" i="5443"/>
  <c r="C141" i="5443"/>
  <c r="C142" i="5443"/>
  <c r="C143" i="5443"/>
  <c r="C144" i="5443"/>
  <c r="C145" i="5443"/>
  <c r="C146" i="5443"/>
  <c r="C147" i="5443"/>
  <c r="C148" i="5443"/>
  <c r="C149" i="5443"/>
  <c r="C150" i="5443"/>
  <c r="C151" i="5443"/>
  <c r="C152" i="5443"/>
  <c r="C153" i="5443"/>
  <c r="C154" i="5443"/>
  <c r="C155" i="5443"/>
  <c r="C156" i="5443"/>
  <c r="C157" i="5443"/>
  <c r="C158" i="5443"/>
  <c r="C159" i="5443"/>
  <c r="C160" i="5443"/>
  <c r="C161" i="5443"/>
  <c r="C162" i="5443"/>
  <c r="C163" i="5443"/>
  <c r="C164" i="5443"/>
  <c r="C165" i="5443"/>
  <c r="C166" i="5443"/>
  <c r="C167" i="5443"/>
  <c r="C168" i="5443"/>
  <c r="C169" i="5443"/>
  <c r="C170" i="5443"/>
  <c r="C171" i="5443"/>
  <c r="C172" i="5443"/>
  <c r="C173" i="5443"/>
  <c r="C174" i="5443"/>
  <c r="C175" i="5443"/>
  <c r="C176" i="5443"/>
  <c r="C177" i="5443"/>
  <c r="C178" i="5443"/>
  <c r="C179" i="5443"/>
  <c r="C180" i="5443"/>
  <c r="C181" i="5443"/>
  <c r="C182" i="5443"/>
  <c r="C183" i="5443"/>
  <c r="C184" i="5443"/>
  <c r="C185" i="5443"/>
  <c r="C186" i="5443"/>
  <c r="C187" i="5443"/>
  <c r="C188" i="5443"/>
  <c r="C189" i="5443"/>
  <c r="C190" i="5443"/>
  <c r="C191" i="5443"/>
  <c r="C192" i="5443"/>
  <c r="C193" i="5443"/>
  <c r="C194" i="5443"/>
  <c r="C195" i="5443"/>
  <c r="C196" i="5443"/>
  <c r="C197" i="5443"/>
  <c r="C198" i="5443"/>
  <c r="C199" i="5443"/>
  <c r="C200" i="5443"/>
  <c r="C201" i="5443"/>
  <c r="C202" i="5443"/>
  <c r="C203" i="5443"/>
  <c r="C204" i="5443"/>
  <c r="C205" i="5443"/>
  <c r="C206" i="5443"/>
  <c r="C207" i="5443"/>
  <c r="C208" i="5443"/>
  <c r="C209" i="5443"/>
  <c r="C210" i="5443"/>
  <c r="C211" i="5443"/>
  <c r="C212" i="5443"/>
  <c r="C213" i="5443"/>
  <c r="C214" i="5443"/>
  <c r="C215" i="5443"/>
  <c r="C216" i="5443"/>
  <c r="C217" i="5443"/>
  <c r="C218" i="5443"/>
  <c r="C219" i="5443"/>
  <c r="C220" i="5443"/>
  <c r="C221" i="5443"/>
  <c r="C222" i="5443"/>
  <c r="C223" i="5443"/>
  <c r="C224" i="5443"/>
  <c r="C225" i="5443"/>
  <c r="C226" i="5443"/>
  <c r="C227" i="5443"/>
  <c r="C228" i="5443"/>
  <c r="C229" i="5443"/>
  <c r="C230" i="5443"/>
  <c r="C231" i="5443"/>
  <c r="C232" i="5443"/>
  <c r="C233" i="5443"/>
  <c r="C234" i="5443"/>
  <c r="C235" i="5443"/>
  <c r="C236" i="5443"/>
  <c r="C237" i="5443"/>
  <c r="C238" i="5443"/>
  <c r="C239" i="5443"/>
  <c r="C240" i="5443"/>
  <c r="C241" i="5443"/>
  <c r="C242" i="5443"/>
  <c r="C243" i="5443"/>
  <c r="C244" i="5443"/>
  <c r="C245" i="5443"/>
  <c r="C246" i="5443"/>
  <c r="C247" i="5443"/>
  <c r="C248" i="5443"/>
  <c r="C249" i="5443"/>
  <c r="C250" i="5443"/>
  <c r="C251" i="5443"/>
  <c r="C252" i="5443"/>
  <c r="C253" i="5443"/>
  <c r="C254" i="5443"/>
  <c r="C255" i="5443"/>
  <c r="C256" i="5443"/>
  <c r="C257" i="5443"/>
  <c r="C258" i="5443"/>
  <c r="C259" i="5443"/>
  <c r="C260" i="5443"/>
  <c r="C261" i="5443"/>
  <c r="C262" i="5443"/>
  <c r="C263" i="5443"/>
  <c r="C264" i="5443"/>
  <c r="C265" i="5443"/>
  <c r="C266" i="5443"/>
  <c r="C267" i="5443"/>
  <c r="C268" i="5443"/>
  <c r="C269" i="5443"/>
  <c r="C270" i="5443"/>
  <c r="C271" i="5443"/>
  <c r="C272" i="5443"/>
  <c r="C273" i="5443"/>
  <c r="C274" i="5443"/>
  <c r="C275" i="5443"/>
  <c r="C276" i="5443"/>
  <c r="C277" i="5443"/>
  <c r="C278" i="5443"/>
  <c r="C279" i="5443"/>
  <c r="C280" i="5443"/>
  <c r="C281" i="5443"/>
  <c r="C282" i="5443"/>
  <c r="C283" i="5443"/>
  <c r="C284" i="5443"/>
  <c r="C285" i="5443"/>
  <c r="C286" i="5443"/>
  <c r="C287" i="5443"/>
  <c r="C288" i="5443"/>
  <c r="C289" i="5443"/>
  <c r="C290" i="5443"/>
  <c r="C291" i="5443"/>
  <c r="C292" i="5443"/>
  <c r="C293" i="5443"/>
  <c r="C294" i="5443"/>
  <c r="C295" i="5443"/>
  <c r="C296" i="5443"/>
  <c r="C297" i="5443"/>
  <c r="C298" i="5443"/>
  <c r="C299" i="5443"/>
  <c r="C300" i="5443"/>
  <c r="C301" i="5443"/>
  <c r="C302" i="5443"/>
  <c r="C303" i="5443"/>
  <c r="C304" i="5443"/>
  <c r="C305" i="5443"/>
  <c r="C306" i="5443"/>
  <c r="C307" i="5443"/>
  <c r="C308" i="5443"/>
  <c r="C309" i="5443"/>
  <c r="C310" i="5443"/>
  <c r="C311" i="5443"/>
  <c r="C312" i="5443"/>
  <c r="C313" i="5443"/>
  <c r="C314" i="5443"/>
  <c r="C315" i="5443"/>
  <c r="C316" i="5443"/>
  <c r="C317" i="5443"/>
  <c r="C318" i="5443"/>
  <c r="C319" i="5443"/>
  <c r="C320" i="5443"/>
  <c r="C321" i="5443"/>
  <c r="C322" i="5443"/>
  <c r="C323" i="5443"/>
  <c r="C324" i="5443"/>
  <c r="C325" i="5443"/>
  <c r="C326" i="5443"/>
  <c r="C327" i="5443"/>
  <c r="C328" i="5443"/>
  <c r="C329" i="5443"/>
  <c r="C330" i="5443"/>
  <c r="C331" i="5443"/>
  <c r="C332" i="5443"/>
  <c r="C333" i="5443"/>
  <c r="C334" i="5443"/>
  <c r="C335" i="5443"/>
  <c r="C336" i="5443"/>
  <c r="C337" i="5443"/>
  <c r="C338" i="5443"/>
  <c r="C339" i="5443"/>
  <c r="C340" i="5443"/>
  <c r="C341" i="5443"/>
  <c r="C342" i="5443"/>
  <c r="C343" i="5443"/>
  <c r="C344" i="5443"/>
  <c r="C345" i="5443"/>
  <c r="C346" i="5443"/>
  <c r="C347" i="5443"/>
  <c r="C348" i="5443"/>
  <c r="C349" i="5443"/>
  <c r="C350" i="5443"/>
  <c r="C351" i="5443"/>
  <c r="C352" i="5443"/>
  <c r="C353" i="5443"/>
  <c r="C354" i="5443"/>
  <c r="C355" i="5443"/>
  <c r="C356" i="5443"/>
  <c r="C357" i="5443"/>
  <c r="C358" i="5443"/>
  <c r="C359" i="5443"/>
  <c r="C360" i="5443"/>
  <c r="C361" i="5443"/>
  <c r="C362" i="5443"/>
  <c r="C363" i="5443"/>
  <c r="C364" i="5443"/>
  <c r="C365" i="5443"/>
  <c r="C366" i="5443"/>
  <c r="C367" i="5443"/>
  <c r="C368" i="5443"/>
  <c r="C369" i="5443"/>
  <c r="C370" i="5443"/>
  <c r="C371" i="5443"/>
  <c r="C372" i="5443"/>
  <c r="C373" i="5443"/>
  <c r="C374" i="5443"/>
  <c r="C375" i="5443"/>
  <c r="C376" i="5443"/>
  <c r="C377" i="5443"/>
  <c r="C378" i="5443"/>
  <c r="C379" i="5443"/>
  <c r="C380" i="5443"/>
  <c r="C381" i="5443"/>
  <c r="C382" i="5443"/>
  <c r="C383" i="5443"/>
  <c r="C384" i="5443"/>
  <c r="C385" i="5443"/>
  <c r="C386" i="5443"/>
  <c r="C387" i="5443"/>
  <c r="C388" i="5443"/>
  <c r="C389" i="5443"/>
  <c r="C390" i="5443"/>
  <c r="C391" i="5443"/>
  <c r="C392" i="5443"/>
  <c r="C393" i="5443"/>
  <c r="C394" i="5443"/>
  <c r="C395" i="5443"/>
  <c r="C396" i="5443"/>
  <c r="C397" i="5443"/>
  <c r="C398" i="5443"/>
  <c r="C399" i="5443"/>
  <c r="C400" i="5443"/>
  <c r="C401" i="5443"/>
  <c r="C402" i="5443"/>
  <c r="C403" i="5443"/>
  <c r="C404" i="5443"/>
  <c r="C405" i="5443"/>
  <c r="C406" i="5443"/>
  <c r="C407" i="5443"/>
  <c r="C408" i="5443"/>
  <c r="C409" i="5443"/>
  <c r="C410" i="5443"/>
  <c r="C411" i="5443"/>
  <c r="C412" i="5443"/>
  <c r="C413" i="5443"/>
  <c r="C414" i="5443"/>
  <c r="C415" i="5443"/>
  <c r="C416" i="5443"/>
  <c r="C417" i="5443"/>
  <c r="C418" i="5443"/>
  <c r="C419" i="5443"/>
  <c r="C420" i="5443"/>
  <c r="C421" i="5443"/>
  <c r="C422" i="5443"/>
  <c r="C423" i="5443"/>
  <c r="C424" i="5443"/>
  <c r="C425" i="5443"/>
  <c r="C426" i="5443"/>
  <c r="C427" i="5443"/>
  <c r="C428" i="5443"/>
  <c r="C429" i="5443"/>
  <c r="C430" i="5443"/>
  <c r="C431" i="5443"/>
  <c r="C432" i="5443"/>
  <c r="C433" i="5443"/>
  <c r="C434" i="5443"/>
  <c r="C435" i="5443"/>
  <c r="C436" i="5443"/>
  <c r="C437" i="5443"/>
  <c r="C438" i="5443"/>
  <c r="C439" i="5443"/>
  <c r="C440" i="5443"/>
  <c r="C441" i="5443"/>
  <c r="C442" i="5443"/>
  <c r="C443" i="5443"/>
  <c r="C444" i="5443"/>
  <c r="C445" i="5443"/>
  <c r="C446" i="5443"/>
  <c r="C447" i="5443"/>
  <c r="C448" i="5443"/>
  <c r="C449" i="5443"/>
  <c r="C450" i="5443"/>
  <c r="C451" i="5443"/>
  <c r="C452" i="5443"/>
  <c r="C453" i="5443"/>
  <c r="C454" i="5443"/>
  <c r="C455" i="5443"/>
  <c r="C456" i="5443"/>
  <c r="C457" i="5443"/>
  <c r="C458" i="5443"/>
  <c r="C459" i="5443"/>
  <c r="C460" i="5443"/>
  <c r="C461" i="5443"/>
  <c r="C462" i="5443"/>
  <c r="C463" i="5443"/>
  <c r="C464" i="5443"/>
  <c r="C465" i="5443"/>
  <c r="C466" i="5443"/>
  <c r="C467" i="5443"/>
  <c r="C468" i="5443"/>
  <c r="C469" i="5443"/>
  <c r="B6" i="5443"/>
  <c r="B7" i="5443"/>
  <c r="B8" i="5443"/>
  <c r="B9" i="5443"/>
  <c r="AU9" i="5443" s="1"/>
  <c r="B10" i="5443"/>
  <c r="B11" i="5443"/>
  <c r="B12" i="5443"/>
  <c r="B13" i="5443"/>
  <c r="B14" i="5443"/>
  <c r="B15" i="5443"/>
  <c r="AU15" i="5443" s="1"/>
  <c r="B16" i="5443"/>
  <c r="B17" i="5443"/>
  <c r="B18" i="5443"/>
  <c r="B19" i="5443"/>
  <c r="B20" i="5443"/>
  <c r="B21" i="5443"/>
  <c r="AU21" i="5443" s="1"/>
  <c r="B22" i="5443"/>
  <c r="B23" i="5443"/>
  <c r="AT23" i="5443" s="1"/>
  <c r="B24" i="5443"/>
  <c r="B25" i="5443"/>
  <c r="B26" i="5443"/>
  <c r="B27" i="5443"/>
  <c r="AU27" i="5443" s="1"/>
  <c r="B28" i="5443"/>
  <c r="B29" i="5443"/>
  <c r="B30" i="5443"/>
  <c r="B31" i="5443"/>
  <c r="B32" i="5443"/>
  <c r="B33" i="5443"/>
  <c r="AU33" i="5443" s="1"/>
  <c r="B34" i="5443"/>
  <c r="B35" i="5443"/>
  <c r="B36" i="5443"/>
  <c r="B37" i="5443"/>
  <c r="B38" i="5443"/>
  <c r="B39" i="5443"/>
  <c r="AU39" i="5443" s="1"/>
  <c r="B40" i="5443"/>
  <c r="B41" i="5443"/>
  <c r="B42" i="5443"/>
  <c r="B43" i="5443"/>
  <c r="B44" i="5443"/>
  <c r="B45" i="5443"/>
  <c r="AU45" i="5443" s="1"/>
  <c r="B46" i="5443"/>
  <c r="B47" i="5443"/>
  <c r="B48" i="5443"/>
  <c r="B49" i="5443"/>
  <c r="B50" i="5443"/>
  <c r="B51" i="5443"/>
  <c r="AU51" i="5443" s="1"/>
  <c r="B52" i="5443"/>
  <c r="B53" i="5443"/>
  <c r="B54" i="5443"/>
  <c r="B55" i="5443"/>
  <c r="B56" i="5443"/>
  <c r="B57" i="5443"/>
  <c r="AU57" i="5443" s="1"/>
  <c r="B58" i="5443"/>
  <c r="B59" i="5443"/>
  <c r="AT59" i="5443" s="1"/>
  <c r="B60" i="5443"/>
  <c r="B61" i="5443"/>
  <c r="B62" i="5443"/>
  <c r="B63" i="5443"/>
  <c r="AU63" i="5443" s="1"/>
  <c r="B64" i="5443"/>
  <c r="B65" i="5443"/>
  <c r="B66" i="5443"/>
  <c r="B67" i="5443"/>
  <c r="B68" i="5443"/>
  <c r="B69" i="5443"/>
  <c r="AU69" i="5443" s="1"/>
  <c r="B70" i="5443"/>
  <c r="B71" i="5443"/>
  <c r="B72" i="5443"/>
  <c r="B73" i="5443"/>
  <c r="B74" i="5443"/>
  <c r="B75" i="5443"/>
  <c r="AU75" i="5443" s="1"/>
  <c r="B76" i="5443"/>
  <c r="B77" i="5443"/>
  <c r="B78" i="5443"/>
  <c r="B79" i="5443"/>
  <c r="B80" i="5443"/>
  <c r="B81" i="5443"/>
  <c r="AU81" i="5443" s="1"/>
  <c r="B82" i="5443"/>
  <c r="B83" i="5443"/>
  <c r="B84" i="5443"/>
  <c r="B85" i="5443"/>
  <c r="B86" i="5443"/>
  <c r="B87" i="5443"/>
  <c r="AU87" i="5443" s="1"/>
  <c r="B88" i="5443"/>
  <c r="B89" i="5443"/>
  <c r="B90" i="5443"/>
  <c r="B91" i="5443"/>
  <c r="B92" i="5443"/>
  <c r="B93" i="5443"/>
  <c r="AU93" i="5443" s="1"/>
  <c r="B94" i="5443"/>
  <c r="B95" i="5443"/>
  <c r="AT95" i="5443" s="1"/>
  <c r="B96" i="5443"/>
  <c r="B97" i="5443"/>
  <c r="B98" i="5443"/>
  <c r="B99" i="5443"/>
  <c r="AU99" i="5443" s="1"/>
  <c r="B100" i="5443"/>
  <c r="B101" i="5443"/>
  <c r="B102" i="5443"/>
  <c r="B103" i="5443"/>
  <c r="B104" i="5443"/>
  <c r="B105" i="5443"/>
  <c r="AU105" i="5443" s="1"/>
  <c r="B106" i="5443"/>
  <c r="B107" i="5443"/>
  <c r="B108" i="5443"/>
  <c r="B109" i="5443"/>
  <c r="B110" i="5443"/>
  <c r="B111" i="5443"/>
  <c r="AU111" i="5443" s="1"/>
  <c r="B112" i="5443"/>
  <c r="B113" i="5443"/>
  <c r="B114" i="5443"/>
  <c r="B115" i="5443"/>
  <c r="B116" i="5443"/>
  <c r="B117" i="5443"/>
  <c r="AU117" i="5443" s="1"/>
  <c r="B118" i="5443"/>
  <c r="B119" i="5443"/>
  <c r="B120" i="5443"/>
  <c r="B121" i="5443"/>
  <c r="B122" i="5443"/>
  <c r="B123" i="5443"/>
  <c r="AU123" i="5443" s="1"/>
  <c r="B124" i="5443"/>
  <c r="B125" i="5443"/>
  <c r="B126" i="5443"/>
  <c r="B127" i="5443"/>
  <c r="B128" i="5443"/>
  <c r="B129" i="5443"/>
  <c r="AU129" i="5443" s="1"/>
  <c r="B130" i="5443"/>
  <c r="B131" i="5443"/>
  <c r="AT131" i="5443" s="1"/>
  <c r="B132" i="5443"/>
  <c r="B133" i="5443"/>
  <c r="B134" i="5443"/>
  <c r="B135" i="5443"/>
  <c r="AU135" i="5443" s="1"/>
  <c r="B136" i="5443"/>
  <c r="B137" i="5443"/>
  <c r="B138" i="5443"/>
  <c r="B139" i="5443"/>
  <c r="B140" i="5443"/>
  <c r="B141" i="5443"/>
  <c r="AU141" i="5443" s="1"/>
  <c r="B142" i="5443"/>
  <c r="B143" i="5443"/>
  <c r="B144" i="5443"/>
  <c r="B145" i="5443"/>
  <c r="B146" i="5443"/>
  <c r="B147" i="5443"/>
  <c r="AU147" i="5443" s="1"/>
  <c r="B148" i="5443"/>
  <c r="B149" i="5443"/>
  <c r="B150" i="5443"/>
  <c r="B151" i="5443"/>
  <c r="B152" i="5443"/>
  <c r="B153" i="5443"/>
  <c r="AU153" i="5443" s="1"/>
  <c r="B154" i="5443"/>
  <c r="B155" i="5443"/>
  <c r="B156" i="5443"/>
  <c r="B157" i="5443"/>
  <c r="B158" i="5443"/>
  <c r="B159" i="5443"/>
  <c r="AU159" i="5443" s="1"/>
  <c r="B160" i="5443"/>
  <c r="B161" i="5443"/>
  <c r="B162" i="5443"/>
  <c r="B163" i="5443"/>
  <c r="B164" i="5443"/>
  <c r="B165" i="5443"/>
  <c r="AU165" i="5443" s="1"/>
  <c r="B166" i="5443"/>
  <c r="B167" i="5443"/>
  <c r="AT167" i="5443" s="1"/>
  <c r="B168" i="5443"/>
  <c r="B169" i="5443"/>
  <c r="B170" i="5443"/>
  <c r="B171" i="5443"/>
  <c r="AU171" i="5443" s="1"/>
  <c r="B172" i="5443"/>
  <c r="B173" i="5443"/>
  <c r="B174" i="5443"/>
  <c r="B175" i="5443"/>
  <c r="B176" i="5443"/>
  <c r="B177" i="5443"/>
  <c r="AU177" i="5443" s="1"/>
  <c r="B178" i="5443"/>
  <c r="B179" i="5443"/>
  <c r="B180" i="5443"/>
  <c r="B181" i="5443"/>
  <c r="B182" i="5443"/>
  <c r="B183" i="5443"/>
  <c r="AU183" i="5443" s="1"/>
  <c r="B184" i="5443"/>
  <c r="B185" i="5443"/>
  <c r="B186" i="5443"/>
  <c r="B187" i="5443"/>
  <c r="B188" i="5443"/>
  <c r="B189" i="5443"/>
  <c r="AU189" i="5443" s="1"/>
  <c r="B190" i="5443"/>
  <c r="B191" i="5443"/>
  <c r="B192" i="5443"/>
  <c r="B193" i="5443"/>
  <c r="B194" i="5443"/>
  <c r="B195" i="5443"/>
  <c r="AU195" i="5443" s="1"/>
  <c r="B196" i="5443"/>
  <c r="B197" i="5443"/>
  <c r="B198" i="5443"/>
  <c r="B199" i="5443"/>
  <c r="B200" i="5443"/>
  <c r="B201" i="5443"/>
  <c r="AU201" i="5443" s="1"/>
  <c r="B202" i="5443"/>
  <c r="B203" i="5443"/>
  <c r="AT203" i="5443" s="1"/>
  <c r="B204" i="5443"/>
  <c r="B205" i="5443"/>
  <c r="B206" i="5443"/>
  <c r="B207" i="5443"/>
  <c r="AU207" i="5443" s="1"/>
  <c r="B208" i="5443"/>
  <c r="B209" i="5443"/>
  <c r="B210" i="5443"/>
  <c r="B211" i="5443"/>
  <c r="B212" i="5443"/>
  <c r="B213" i="5443"/>
  <c r="AU213" i="5443" s="1"/>
  <c r="B214" i="5443"/>
  <c r="B215" i="5443"/>
  <c r="B216" i="5443"/>
  <c r="B217" i="5443"/>
  <c r="B218" i="5443"/>
  <c r="B219" i="5443"/>
  <c r="AU219" i="5443" s="1"/>
  <c r="B220" i="5443"/>
  <c r="B221" i="5443"/>
  <c r="B222" i="5443"/>
  <c r="B223" i="5443"/>
  <c r="B224" i="5443"/>
  <c r="B225" i="5443"/>
  <c r="AU225" i="5443" s="1"/>
  <c r="B226" i="5443"/>
  <c r="B227" i="5443"/>
  <c r="B228" i="5443"/>
  <c r="B229" i="5443"/>
  <c r="B230" i="5443"/>
  <c r="B231" i="5443"/>
  <c r="AU231" i="5443" s="1"/>
  <c r="B232" i="5443"/>
  <c r="B233" i="5443"/>
  <c r="B234" i="5443"/>
  <c r="B235" i="5443"/>
  <c r="B236" i="5443"/>
  <c r="B237" i="5443"/>
  <c r="AU237" i="5443" s="1"/>
  <c r="B238" i="5443"/>
  <c r="B239" i="5443"/>
  <c r="AT239" i="5443" s="1"/>
  <c r="B240" i="5443"/>
  <c r="B241" i="5443"/>
  <c r="B242" i="5443"/>
  <c r="B243" i="5443"/>
  <c r="AU243" i="5443" s="1"/>
  <c r="B244" i="5443"/>
  <c r="B245" i="5443"/>
  <c r="B246" i="5443"/>
  <c r="B247" i="5443"/>
  <c r="B248" i="5443"/>
  <c r="B249" i="5443"/>
  <c r="AU249" i="5443" s="1"/>
  <c r="B250" i="5443"/>
  <c r="B251" i="5443"/>
  <c r="B252" i="5443"/>
  <c r="B253" i="5443"/>
  <c r="B254" i="5443"/>
  <c r="B255" i="5443"/>
  <c r="B256" i="5443"/>
  <c r="B257" i="5443"/>
  <c r="B258" i="5443"/>
  <c r="B259" i="5443"/>
  <c r="B260" i="5443"/>
  <c r="B261" i="5443"/>
  <c r="B262" i="5443"/>
  <c r="B263" i="5443"/>
  <c r="B264" i="5443"/>
  <c r="B265" i="5443"/>
  <c r="B266" i="5443"/>
  <c r="B267" i="5443"/>
  <c r="B268" i="5443"/>
  <c r="B269" i="5443"/>
  <c r="B270" i="5443"/>
  <c r="B271" i="5443"/>
  <c r="B272" i="5443"/>
  <c r="B273" i="5443"/>
  <c r="B274" i="5443"/>
  <c r="B275" i="5443"/>
  <c r="AT275" i="5443" s="1"/>
  <c r="B276" i="5443"/>
  <c r="B277" i="5443"/>
  <c r="B278" i="5443"/>
  <c r="B279" i="5443"/>
  <c r="AU279" i="5443" s="1"/>
  <c r="B280" i="5443"/>
  <c r="B281" i="5443"/>
  <c r="B282" i="5443"/>
  <c r="B283" i="5443"/>
  <c r="B284" i="5443"/>
  <c r="B285" i="5443"/>
  <c r="B286" i="5443"/>
  <c r="B287" i="5443"/>
  <c r="B288" i="5443"/>
  <c r="B289" i="5443"/>
  <c r="B290" i="5443"/>
  <c r="B291" i="5443"/>
  <c r="B292" i="5443"/>
  <c r="B293" i="5443"/>
  <c r="B294" i="5443"/>
  <c r="B295" i="5443"/>
  <c r="B296" i="5443"/>
  <c r="B297" i="5443"/>
  <c r="B298" i="5443"/>
  <c r="B299" i="5443"/>
  <c r="B300" i="5443"/>
  <c r="B301" i="5443"/>
  <c r="B302" i="5443"/>
  <c r="B303" i="5443"/>
  <c r="B304" i="5443"/>
  <c r="B305" i="5443"/>
  <c r="B306" i="5443"/>
  <c r="B307" i="5443"/>
  <c r="B308" i="5443"/>
  <c r="B309" i="5443"/>
  <c r="B310" i="5443"/>
  <c r="B311" i="5443"/>
  <c r="AT311" i="5443" s="1"/>
  <c r="B312" i="5443"/>
  <c r="B313" i="5443"/>
  <c r="B314" i="5443"/>
  <c r="B315" i="5443"/>
  <c r="AU315" i="5443" s="1"/>
  <c r="B316" i="5443"/>
  <c r="B317" i="5443"/>
  <c r="B318" i="5443"/>
  <c r="B319" i="5443"/>
  <c r="B320" i="5443"/>
  <c r="B321" i="5443"/>
  <c r="B322" i="5443"/>
  <c r="B323" i="5443"/>
  <c r="B324" i="5443"/>
  <c r="B325" i="5443"/>
  <c r="B326" i="5443"/>
  <c r="B327" i="5443"/>
  <c r="B328" i="5443"/>
  <c r="B329" i="5443"/>
  <c r="B330" i="5443"/>
  <c r="B331" i="5443"/>
  <c r="B332" i="5443"/>
  <c r="B333" i="5443"/>
  <c r="B334" i="5443"/>
  <c r="B335" i="5443"/>
  <c r="B336" i="5443"/>
  <c r="B337" i="5443"/>
  <c r="B338" i="5443"/>
  <c r="B339" i="5443"/>
  <c r="B340" i="5443"/>
  <c r="B341" i="5443"/>
  <c r="B342" i="5443"/>
  <c r="B343" i="5443"/>
  <c r="B344" i="5443"/>
  <c r="B345" i="5443"/>
  <c r="B346" i="5443"/>
  <c r="B347" i="5443"/>
  <c r="AT347" i="5443" s="1"/>
  <c r="B348" i="5443"/>
  <c r="B349" i="5443"/>
  <c r="B350" i="5443"/>
  <c r="B351" i="5443"/>
  <c r="AU351" i="5443" s="1"/>
  <c r="B352" i="5443"/>
  <c r="B353" i="5443"/>
  <c r="B354" i="5443"/>
  <c r="B355" i="5443"/>
  <c r="B356" i="5443"/>
  <c r="B357" i="5443"/>
  <c r="B358" i="5443"/>
  <c r="B359" i="5443"/>
  <c r="B360" i="5443"/>
  <c r="B361" i="5443"/>
  <c r="B362" i="5443"/>
  <c r="B363" i="5443"/>
  <c r="B364" i="5443"/>
  <c r="B365" i="5443"/>
  <c r="B366" i="5443"/>
  <c r="B367" i="5443"/>
  <c r="B368" i="5443"/>
  <c r="B369" i="5443"/>
  <c r="B370" i="5443"/>
  <c r="B371" i="5443"/>
  <c r="B372" i="5443"/>
  <c r="B373" i="5443"/>
  <c r="B374" i="5443"/>
  <c r="B375" i="5443"/>
  <c r="B376" i="5443"/>
  <c r="B377" i="5443"/>
  <c r="B378" i="5443"/>
  <c r="B379" i="5443"/>
  <c r="B380" i="5443"/>
  <c r="B381" i="5443"/>
  <c r="B382" i="5443"/>
  <c r="B383" i="5443"/>
  <c r="AT383" i="5443" s="1"/>
  <c r="B384" i="5443"/>
  <c r="B385" i="5443"/>
  <c r="B386" i="5443"/>
  <c r="B387" i="5443"/>
  <c r="AU387" i="5443" s="1"/>
  <c r="B388" i="5443"/>
  <c r="B389" i="5443"/>
  <c r="B390" i="5443"/>
  <c r="B391" i="5443"/>
  <c r="B392" i="5443"/>
  <c r="B393" i="5443"/>
  <c r="B394" i="5443"/>
  <c r="B395" i="5443"/>
  <c r="B396" i="5443"/>
  <c r="B397" i="5443"/>
  <c r="B398" i="5443"/>
  <c r="B399" i="5443"/>
  <c r="B400" i="5443"/>
  <c r="B401" i="5443"/>
  <c r="B402" i="5443"/>
  <c r="B403" i="5443"/>
  <c r="B404" i="5443"/>
  <c r="B405" i="5443"/>
  <c r="B406" i="5443"/>
  <c r="B407" i="5443"/>
  <c r="B408" i="5443"/>
  <c r="B409" i="5443"/>
  <c r="B410" i="5443"/>
  <c r="B411" i="5443"/>
  <c r="B412" i="5443"/>
  <c r="B413" i="5443"/>
  <c r="B414" i="5443"/>
  <c r="B415" i="5443"/>
  <c r="B416" i="5443"/>
  <c r="B417" i="5443"/>
  <c r="B418" i="5443"/>
  <c r="B419" i="5443"/>
  <c r="AT419" i="5443" s="1"/>
  <c r="B420" i="5443"/>
  <c r="B421" i="5443"/>
  <c r="B422" i="5443"/>
  <c r="B423" i="5443"/>
  <c r="AU423" i="5443" s="1"/>
  <c r="B424" i="5443"/>
  <c r="B425" i="5443"/>
  <c r="B426" i="5443"/>
  <c r="B427" i="5443"/>
  <c r="B428" i="5443"/>
  <c r="B429" i="5443"/>
  <c r="B430" i="5443"/>
  <c r="B431" i="5443"/>
  <c r="B432" i="5443"/>
  <c r="B433" i="5443"/>
  <c r="B434" i="5443"/>
  <c r="B435" i="5443"/>
  <c r="B436" i="5443"/>
  <c r="B437" i="5443"/>
  <c r="B438" i="5443"/>
  <c r="B439" i="5443"/>
  <c r="B440" i="5443"/>
  <c r="B441" i="5443"/>
  <c r="B442" i="5443"/>
  <c r="B443" i="5443"/>
  <c r="B444" i="5443"/>
  <c r="B445" i="5443"/>
  <c r="B446" i="5443"/>
  <c r="B447" i="5443"/>
  <c r="B448" i="5443"/>
  <c r="B449" i="5443"/>
  <c r="B450" i="5443"/>
  <c r="B451" i="5443"/>
  <c r="B452" i="5443"/>
  <c r="B453" i="5443"/>
  <c r="B454" i="5443"/>
  <c r="B455" i="5443"/>
  <c r="AT455" i="5443" s="1"/>
  <c r="B456" i="5443"/>
  <c r="B457" i="5443"/>
  <c r="B458" i="5443"/>
  <c r="B459" i="5443"/>
  <c r="AU459" i="5443" s="1"/>
  <c r="B460" i="5443"/>
  <c r="B461" i="5443"/>
  <c r="B462" i="5443"/>
  <c r="B463" i="5443"/>
  <c r="B464" i="5443"/>
  <c r="B465" i="5443"/>
  <c r="B466" i="5443"/>
  <c r="B467" i="5443"/>
  <c r="B468" i="5443"/>
  <c r="B469" i="5443"/>
  <c r="A6" i="5443"/>
  <c r="D6" i="5443" s="1"/>
  <c r="A7" i="5443"/>
  <c r="D7" i="5443" s="1"/>
  <c r="A8" i="5443"/>
  <c r="D8" i="5443" s="1"/>
  <c r="A9" i="5443"/>
  <c r="D9" i="5443" s="1"/>
  <c r="A10" i="5443"/>
  <c r="D10" i="5443" s="1"/>
  <c r="A11" i="5443"/>
  <c r="D11" i="5443" s="1"/>
  <c r="A12" i="5443"/>
  <c r="D12" i="5443" s="1"/>
  <c r="A13" i="5443"/>
  <c r="D13" i="5443" s="1"/>
  <c r="A14" i="5443"/>
  <c r="D14" i="5443" s="1"/>
  <c r="A15" i="5443"/>
  <c r="D15" i="5443" s="1"/>
  <c r="A16" i="5443"/>
  <c r="D16" i="5443" s="1"/>
  <c r="A17" i="5443"/>
  <c r="D17" i="5443" s="1"/>
  <c r="A18" i="5443"/>
  <c r="D18" i="5443" s="1"/>
  <c r="A19" i="5443"/>
  <c r="D19" i="5443" s="1"/>
  <c r="A20" i="5443"/>
  <c r="D20" i="5443" s="1"/>
  <c r="A21" i="5443"/>
  <c r="D21" i="5443" s="1"/>
  <c r="A22" i="5443"/>
  <c r="D22" i="5443" s="1"/>
  <c r="A23" i="5443"/>
  <c r="D23" i="5443" s="1"/>
  <c r="A24" i="5443"/>
  <c r="D24" i="5443" s="1"/>
  <c r="A25" i="5443"/>
  <c r="D25" i="5443" s="1"/>
  <c r="A26" i="5443"/>
  <c r="D26" i="5443" s="1"/>
  <c r="A27" i="5443"/>
  <c r="A28" i="5443"/>
  <c r="D28" i="5443" s="1"/>
  <c r="A29" i="5443"/>
  <c r="D29" i="5443" s="1"/>
  <c r="A30" i="5443"/>
  <c r="D30" i="5443" s="1"/>
  <c r="A31" i="5443"/>
  <c r="D31" i="5443" s="1"/>
  <c r="A32" i="5443"/>
  <c r="D32" i="5443" s="1"/>
  <c r="A33" i="5443"/>
  <c r="D33" i="5443" s="1"/>
  <c r="A34" i="5443"/>
  <c r="D34" i="5443" s="1"/>
  <c r="A35" i="5443"/>
  <c r="D35" i="5443" s="1"/>
  <c r="A36" i="5443"/>
  <c r="D36" i="5443" s="1"/>
  <c r="A37" i="5443"/>
  <c r="D37" i="5443" s="1"/>
  <c r="A38" i="5443"/>
  <c r="D38" i="5443" s="1"/>
  <c r="A39" i="5443"/>
  <c r="D39" i="5443" s="1"/>
  <c r="A40" i="5443"/>
  <c r="D40" i="5443" s="1"/>
  <c r="A41" i="5443"/>
  <c r="D41" i="5443" s="1"/>
  <c r="A42" i="5443"/>
  <c r="D42" i="5443" s="1"/>
  <c r="A43" i="5443"/>
  <c r="D43" i="5443" s="1"/>
  <c r="A44" i="5443"/>
  <c r="D44" i="5443" s="1"/>
  <c r="A45" i="5443"/>
  <c r="D45" i="5443" s="1"/>
  <c r="A46" i="5443"/>
  <c r="D46" i="5443" s="1"/>
  <c r="A47" i="5443"/>
  <c r="D47" i="5443" s="1"/>
  <c r="A48" i="5443"/>
  <c r="D48" i="5443" s="1"/>
  <c r="A49" i="5443"/>
  <c r="D49" i="5443" s="1"/>
  <c r="A50" i="5443"/>
  <c r="D50" i="5443" s="1"/>
  <c r="A51" i="5443"/>
  <c r="D51" i="5443" s="1"/>
  <c r="A52" i="5443"/>
  <c r="D52" i="5443" s="1"/>
  <c r="A53" i="5443"/>
  <c r="D53" i="5443" s="1"/>
  <c r="A54" i="5443"/>
  <c r="D54" i="5443" s="1"/>
  <c r="A55" i="5443"/>
  <c r="D55" i="5443" s="1"/>
  <c r="A56" i="5443"/>
  <c r="D56" i="5443" s="1"/>
  <c r="A57" i="5443"/>
  <c r="D57" i="5443" s="1"/>
  <c r="A58" i="5443"/>
  <c r="D58" i="5443" s="1"/>
  <c r="A59" i="5443"/>
  <c r="D59" i="5443" s="1"/>
  <c r="A60" i="5443"/>
  <c r="D60" i="5443" s="1"/>
  <c r="A61" i="5443"/>
  <c r="D61" i="5443" s="1"/>
  <c r="A62" i="5443"/>
  <c r="D62" i="5443" s="1"/>
  <c r="A63" i="5443"/>
  <c r="A64" i="5443"/>
  <c r="D64" i="5443" s="1"/>
  <c r="A65" i="5443"/>
  <c r="D65" i="5443" s="1"/>
  <c r="A66" i="5443"/>
  <c r="D66" i="5443" s="1"/>
  <c r="A67" i="5443"/>
  <c r="D67" i="5443" s="1"/>
  <c r="A68" i="5443"/>
  <c r="D68" i="5443" s="1"/>
  <c r="A69" i="5443"/>
  <c r="D69" i="5443" s="1"/>
  <c r="A70" i="5443"/>
  <c r="D70" i="5443" s="1"/>
  <c r="A71" i="5443"/>
  <c r="D71" i="5443" s="1"/>
  <c r="A72" i="5443"/>
  <c r="D72" i="5443" s="1"/>
  <c r="A73" i="5443"/>
  <c r="D73" i="5443" s="1"/>
  <c r="A74" i="5443"/>
  <c r="D74" i="5443" s="1"/>
  <c r="A75" i="5443"/>
  <c r="D75" i="5443" s="1"/>
  <c r="A76" i="5443"/>
  <c r="D76" i="5443" s="1"/>
  <c r="A77" i="5443"/>
  <c r="D77" i="5443" s="1"/>
  <c r="A78" i="5443"/>
  <c r="D78" i="5443" s="1"/>
  <c r="A79" i="5443"/>
  <c r="D79" i="5443" s="1"/>
  <c r="A80" i="5443"/>
  <c r="D80" i="5443" s="1"/>
  <c r="A81" i="5443"/>
  <c r="D81" i="5443" s="1"/>
  <c r="A82" i="5443"/>
  <c r="D82" i="5443" s="1"/>
  <c r="A83" i="5443"/>
  <c r="D83" i="5443" s="1"/>
  <c r="A84" i="5443"/>
  <c r="D84" i="5443" s="1"/>
  <c r="A85" i="5443"/>
  <c r="D85" i="5443" s="1"/>
  <c r="A86" i="5443"/>
  <c r="D86" i="5443" s="1"/>
  <c r="A87" i="5443"/>
  <c r="D87" i="5443" s="1"/>
  <c r="A88" i="5443"/>
  <c r="D88" i="5443" s="1"/>
  <c r="A89" i="5443"/>
  <c r="D89" i="5443" s="1"/>
  <c r="A90" i="5443"/>
  <c r="D90" i="5443" s="1"/>
  <c r="A91" i="5443"/>
  <c r="D91" i="5443" s="1"/>
  <c r="A92" i="5443"/>
  <c r="D92" i="5443" s="1"/>
  <c r="A93" i="5443"/>
  <c r="D93" i="5443" s="1"/>
  <c r="A94" i="5443"/>
  <c r="D94" i="5443" s="1"/>
  <c r="A95" i="5443"/>
  <c r="D95" i="5443" s="1"/>
  <c r="A96" i="5443"/>
  <c r="D96" i="5443" s="1"/>
  <c r="A97" i="5443"/>
  <c r="D97" i="5443" s="1"/>
  <c r="A98" i="5443"/>
  <c r="D98" i="5443" s="1"/>
  <c r="A99" i="5443"/>
  <c r="A100" i="5443"/>
  <c r="D100" i="5443" s="1"/>
  <c r="A101" i="5443"/>
  <c r="D101" i="5443" s="1"/>
  <c r="A102" i="5443"/>
  <c r="D102" i="5443" s="1"/>
  <c r="A103" i="5443"/>
  <c r="D103" i="5443" s="1"/>
  <c r="A104" i="5443"/>
  <c r="D104" i="5443" s="1"/>
  <c r="A105" i="5443"/>
  <c r="D105" i="5443" s="1"/>
  <c r="A106" i="5443"/>
  <c r="D106" i="5443" s="1"/>
  <c r="A107" i="5443"/>
  <c r="D107" i="5443" s="1"/>
  <c r="A108" i="5443"/>
  <c r="D108" i="5443" s="1"/>
  <c r="A109" i="5443"/>
  <c r="D109" i="5443" s="1"/>
  <c r="A110" i="5443"/>
  <c r="D110" i="5443" s="1"/>
  <c r="A111" i="5443"/>
  <c r="D111" i="5443" s="1"/>
  <c r="A112" i="5443"/>
  <c r="D112" i="5443" s="1"/>
  <c r="A113" i="5443"/>
  <c r="D113" i="5443" s="1"/>
  <c r="A114" i="5443"/>
  <c r="D114" i="5443" s="1"/>
  <c r="A115" i="5443"/>
  <c r="D115" i="5443" s="1"/>
  <c r="A116" i="5443"/>
  <c r="D116" i="5443" s="1"/>
  <c r="A117" i="5443"/>
  <c r="D117" i="5443" s="1"/>
  <c r="A118" i="5443"/>
  <c r="D118" i="5443" s="1"/>
  <c r="A119" i="5443"/>
  <c r="D119" i="5443" s="1"/>
  <c r="A120" i="5443"/>
  <c r="D120" i="5443" s="1"/>
  <c r="A121" i="5443"/>
  <c r="D121" i="5443" s="1"/>
  <c r="A122" i="5443"/>
  <c r="D122" i="5443" s="1"/>
  <c r="A123" i="5443"/>
  <c r="D123" i="5443" s="1"/>
  <c r="A124" i="5443"/>
  <c r="D124" i="5443" s="1"/>
  <c r="A125" i="5443"/>
  <c r="D125" i="5443" s="1"/>
  <c r="A126" i="5443"/>
  <c r="D126" i="5443" s="1"/>
  <c r="A127" i="5443"/>
  <c r="D127" i="5443" s="1"/>
  <c r="A128" i="5443"/>
  <c r="D128" i="5443" s="1"/>
  <c r="A129" i="5443"/>
  <c r="D129" i="5443" s="1"/>
  <c r="A130" i="5443"/>
  <c r="D130" i="5443" s="1"/>
  <c r="A131" i="5443"/>
  <c r="D131" i="5443" s="1"/>
  <c r="A132" i="5443"/>
  <c r="D132" i="5443" s="1"/>
  <c r="A133" i="5443"/>
  <c r="D133" i="5443" s="1"/>
  <c r="A134" i="5443"/>
  <c r="D134" i="5443" s="1"/>
  <c r="A135" i="5443"/>
  <c r="A136" i="5443"/>
  <c r="D136" i="5443" s="1"/>
  <c r="A137" i="5443"/>
  <c r="D137" i="5443" s="1"/>
  <c r="A138" i="5443"/>
  <c r="D138" i="5443" s="1"/>
  <c r="A139" i="5443"/>
  <c r="D139" i="5443" s="1"/>
  <c r="A140" i="5443"/>
  <c r="D140" i="5443" s="1"/>
  <c r="A141" i="5443"/>
  <c r="D141" i="5443" s="1"/>
  <c r="A142" i="5443"/>
  <c r="D142" i="5443" s="1"/>
  <c r="A143" i="5443"/>
  <c r="D143" i="5443" s="1"/>
  <c r="A144" i="5443"/>
  <c r="D144" i="5443" s="1"/>
  <c r="A145" i="5443"/>
  <c r="D145" i="5443" s="1"/>
  <c r="A146" i="5443"/>
  <c r="D146" i="5443" s="1"/>
  <c r="A147" i="5443"/>
  <c r="D147" i="5443" s="1"/>
  <c r="A148" i="5443"/>
  <c r="D148" i="5443" s="1"/>
  <c r="A149" i="5443"/>
  <c r="D149" i="5443" s="1"/>
  <c r="A150" i="5443"/>
  <c r="D150" i="5443" s="1"/>
  <c r="A151" i="5443"/>
  <c r="D151" i="5443" s="1"/>
  <c r="A152" i="5443"/>
  <c r="D152" i="5443" s="1"/>
  <c r="A153" i="5443"/>
  <c r="D153" i="5443" s="1"/>
  <c r="A154" i="5443"/>
  <c r="D154" i="5443" s="1"/>
  <c r="A155" i="5443"/>
  <c r="D155" i="5443" s="1"/>
  <c r="A156" i="5443"/>
  <c r="D156" i="5443" s="1"/>
  <c r="A157" i="5443"/>
  <c r="D157" i="5443" s="1"/>
  <c r="A158" i="5443"/>
  <c r="D158" i="5443" s="1"/>
  <c r="A159" i="5443"/>
  <c r="D159" i="5443" s="1"/>
  <c r="A160" i="5443"/>
  <c r="D160" i="5443" s="1"/>
  <c r="A161" i="5443"/>
  <c r="D161" i="5443" s="1"/>
  <c r="A162" i="5443"/>
  <c r="D162" i="5443" s="1"/>
  <c r="A163" i="5443"/>
  <c r="D163" i="5443" s="1"/>
  <c r="A164" i="5443"/>
  <c r="D164" i="5443" s="1"/>
  <c r="A165" i="5443"/>
  <c r="D165" i="5443" s="1"/>
  <c r="A166" i="5443"/>
  <c r="D166" i="5443" s="1"/>
  <c r="A167" i="5443"/>
  <c r="D167" i="5443" s="1"/>
  <c r="A168" i="5443"/>
  <c r="D168" i="5443" s="1"/>
  <c r="A169" i="5443"/>
  <c r="D169" i="5443" s="1"/>
  <c r="A170" i="5443"/>
  <c r="D170" i="5443" s="1"/>
  <c r="A171" i="5443"/>
  <c r="A172" i="5443"/>
  <c r="D172" i="5443" s="1"/>
  <c r="A173" i="5443"/>
  <c r="D173" i="5443" s="1"/>
  <c r="A174" i="5443"/>
  <c r="D174" i="5443" s="1"/>
  <c r="A175" i="5443"/>
  <c r="D175" i="5443" s="1"/>
  <c r="A176" i="5443"/>
  <c r="D176" i="5443" s="1"/>
  <c r="A177" i="5443"/>
  <c r="D177" i="5443" s="1"/>
  <c r="A178" i="5443"/>
  <c r="D178" i="5443" s="1"/>
  <c r="A179" i="5443"/>
  <c r="D179" i="5443" s="1"/>
  <c r="A180" i="5443"/>
  <c r="D180" i="5443" s="1"/>
  <c r="A181" i="5443"/>
  <c r="D181" i="5443" s="1"/>
  <c r="A182" i="5443"/>
  <c r="D182" i="5443" s="1"/>
  <c r="A183" i="5443"/>
  <c r="D183" i="5443" s="1"/>
  <c r="A184" i="5443"/>
  <c r="D184" i="5443" s="1"/>
  <c r="A185" i="5443"/>
  <c r="D185" i="5443" s="1"/>
  <c r="A186" i="5443"/>
  <c r="D186" i="5443" s="1"/>
  <c r="A187" i="5443"/>
  <c r="D187" i="5443" s="1"/>
  <c r="A188" i="5443"/>
  <c r="D188" i="5443" s="1"/>
  <c r="A189" i="5443"/>
  <c r="D189" i="5443" s="1"/>
  <c r="A190" i="5443"/>
  <c r="D190" i="5443" s="1"/>
  <c r="A191" i="5443"/>
  <c r="D191" i="5443" s="1"/>
  <c r="A192" i="5443"/>
  <c r="D192" i="5443" s="1"/>
  <c r="A193" i="5443"/>
  <c r="D193" i="5443" s="1"/>
  <c r="A194" i="5443"/>
  <c r="D194" i="5443" s="1"/>
  <c r="A195" i="5443"/>
  <c r="D195" i="5443" s="1"/>
  <c r="A196" i="5443"/>
  <c r="D196" i="5443" s="1"/>
  <c r="A197" i="5443"/>
  <c r="D197" i="5443" s="1"/>
  <c r="A198" i="5443"/>
  <c r="D198" i="5443" s="1"/>
  <c r="A199" i="5443"/>
  <c r="D199" i="5443" s="1"/>
  <c r="A200" i="5443"/>
  <c r="D200" i="5443" s="1"/>
  <c r="A201" i="5443"/>
  <c r="D201" i="5443" s="1"/>
  <c r="A202" i="5443"/>
  <c r="D202" i="5443" s="1"/>
  <c r="A203" i="5443"/>
  <c r="D203" i="5443" s="1"/>
  <c r="A204" i="5443"/>
  <c r="D204" i="5443" s="1"/>
  <c r="A205" i="5443"/>
  <c r="D205" i="5443" s="1"/>
  <c r="A206" i="5443"/>
  <c r="D206" i="5443" s="1"/>
  <c r="A207" i="5443"/>
  <c r="A208" i="5443"/>
  <c r="D208" i="5443" s="1"/>
  <c r="A209" i="5443"/>
  <c r="D209" i="5443" s="1"/>
  <c r="A210" i="5443"/>
  <c r="D210" i="5443" s="1"/>
  <c r="A211" i="5443"/>
  <c r="D211" i="5443" s="1"/>
  <c r="A212" i="5443"/>
  <c r="D212" i="5443" s="1"/>
  <c r="A213" i="5443"/>
  <c r="D213" i="5443" s="1"/>
  <c r="A214" i="5443"/>
  <c r="D214" i="5443" s="1"/>
  <c r="A215" i="5443"/>
  <c r="D215" i="5443" s="1"/>
  <c r="A216" i="5443"/>
  <c r="D216" i="5443" s="1"/>
  <c r="A217" i="5443"/>
  <c r="D217" i="5443" s="1"/>
  <c r="A218" i="5443"/>
  <c r="D218" i="5443" s="1"/>
  <c r="A219" i="5443"/>
  <c r="D219" i="5443" s="1"/>
  <c r="A220" i="5443"/>
  <c r="D220" i="5443" s="1"/>
  <c r="A221" i="5443"/>
  <c r="D221" i="5443" s="1"/>
  <c r="A222" i="5443"/>
  <c r="D222" i="5443" s="1"/>
  <c r="A223" i="5443"/>
  <c r="D223" i="5443" s="1"/>
  <c r="A224" i="5443"/>
  <c r="D224" i="5443" s="1"/>
  <c r="A225" i="5443"/>
  <c r="D225" i="5443" s="1"/>
  <c r="A226" i="5443"/>
  <c r="D226" i="5443" s="1"/>
  <c r="A227" i="5443"/>
  <c r="D227" i="5443" s="1"/>
  <c r="A228" i="5443"/>
  <c r="D228" i="5443" s="1"/>
  <c r="A229" i="5443"/>
  <c r="D229" i="5443" s="1"/>
  <c r="A230" i="5443"/>
  <c r="D230" i="5443" s="1"/>
  <c r="A231" i="5443"/>
  <c r="D231" i="5443" s="1"/>
  <c r="A232" i="5443"/>
  <c r="D232" i="5443" s="1"/>
  <c r="A233" i="5443"/>
  <c r="D233" i="5443" s="1"/>
  <c r="A234" i="5443"/>
  <c r="D234" i="5443" s="1"/>
  <c r="A235" i="5443"/>
  <c r="D235" i="5443" s="1"/>
  <c r="A236" i="5443"/>
  <c r="D236" i="5443" s="1"/>
  <c r="A237" i="5443"/>
  <c r="D237" i="5443" s="1"/>
  <c r="A238" i="5443"/>
  <c r="D238" i="5443" s="1"/>
  <c r="A239" i="5443"/>
  <c r="D239" i="5443" s="1"/>
  <c r="A240" i="5443"/>
  <c r="D240" i="5443" s="1"/>
  <c r="A241" i="5443"/>
  <c r="D241" i="5443" s="1"/>
  <c r="A242" i="5443"/>
  <c r="D242" i="5443" s="1"/>
  <c r="A243" i="5443"/>
  <c r="A244" i="5443"/>
  <c r="D244" i="5443" s="1"/>
  <c r="A245" i="5443"/>
  <c r="D245" i="5443" s="1"/>
  <c r="A246" i="5443"/>
  <c r="D246" i="5443" s="1"/>
  <c r="A247" i="5443"/>
  <c r="D247" i="5443" s="1"/>
  <c r="A248" i="5443"/>
  <c r="D248" i="5443" s="1"/>
  <c r="A249" i="5443"/>
  <c r="D249" i="5443" s="1"/>
  <c r="A250" i="5443"/>
  <c r="D250" i="5443" s="1"/>
  <c r="A251" i="5443"/>
  <c r="D251" i="5443" s="1"/>
  <c r="A252" i="5443"/>
  <c r="D252" i="5443" s="1"/>
  <c r="A253" i="5443"/>
  <c r="D253" i="5443" s="1"/>
  <c r="A254" i="5443"/>
  <c r="D254" i="5443" s="1"/>
  <c r="A255" i="5443"/>
  <c r="D255" i="5443" s="1"/>
  <c r="A256" i="5443"/>
  <c r="D256" i="5443" s="1"/>
  <c r="A257" i="5443"/>
  <c r="D257" i="5443" s="1"/>
  <c r="A258" i="5443"/>
  <c r="D258" i="5443" s="1"/>
  <c r="A259" i="5443"/>
  <c r="D259" i="5443" s="1"/>
  <c r="A260" i="5443"/>
  <c r="D260" i="5443" s="1"/>
  <c r="A261" i="5443"/>
  <c r="D261" i="5443" s="1"/>
  <c r="A262" i="5443"/>
  <c r="D262" i="5443" s="1"/>
  <c r="A263" i="5443"/>
  <c r="D263" i="5443" s="1"/>
  <c r="A264" i="5443"/>
  <c r="D264" i="5443" s="1"/>
  <c r="A265" i="5443"/>
  <c r="D265" i="5443" s="1"/>
  <c r="A266" i="5443"/>
  <c r="D266" i="5443" s="1"/>
  <c r="A267" i="5443"/>
  <c r="D267" i="5443" s="1"/>
  <c r="A268" i="5443"/>
  <c r="D268" i="5443" s="1"/>
  <c r="A269" i="5443"/>
  <c r="D269" i="5443" s="1"/>
  <c r="A270" i="5443"/>
  <c r="D270" i="5443" s="1"/>
  <c r="A271" i="5443"/>
  <c r="D271" i="5443" s="1"/>
  <c r="A272" i="5443"/>
  <c r="D272" i="5443" s="1"/>
  <c r="A273" i="5443"/>
  <c r="D273" i="5443" s="1"/>
  <c r="A274" i="5443"/>
  <c r="D274" i="5443" s="1"/>
  <c r="A275" i="5443"/>
  <c r="D275" i="5443" s="1"/>
  <c r="A276" i="5443"/>
  <c r="D276" i="5443" s="1"/>
  <c r="A277" i="5443"/>
  <c r="D277" i="5443" s="1"/>
  <c r="A278" i="5443"/>
  <c r="D278" i="5443" s="1"/>
  <c r="A279" i="5443"/>
  <c r="A280" i="5443"/>
  <c r="D280" i="5443" s="1"/>
  <c r="A281" i="5443"/>
  <c r="D281" i="5443" s="1"/>
  <c r="A282" i="5443"/>
  <c r="D282" i="5443" s="1"/>
  <c r="A283" i="5443"/>
  <c r="D283" i="5443" s="1"/>
  <c r="A284" i="5443"/>
  <c r="D284" i="5443" s="1"/>
  <c r="A285" i="5443"/>
  <c r="D285" i="5443" s="1"/>
  <c r="A286" i="5443"/>
  <c r="D286" i="5443" s="1"/>
  <c r="A287" i="5443"/>
  <c r="D287" i="5443" s="1"/>
  <c r="A288" i="5443"/>
  <c r="D288" i="5443" s="1"/>
  <c r="A289" i="5443"/>
  <c r="D289" i="5443" s="1"/>
  <c r="A290" i="5443"/>
  <c r="D290" i="5443" s="1"/>
  <c r="A291" i="5443"/>
  <c r="D291" i="5443" s="1"/>
  <c r="A292" i="5443"/>
  <c r="D292" i="5443" s="1"/>
  <c r="A293" i="5443"/>
  <c r="D293" i="5443" s="1"/>
  <c r="A294" i="5443"/>
  <c r="D294" i="5443" s="1"/>
  <c r="A295" i="5443"/>
  <c r="D295" i="5443" s="1"/>
  <c r="A296" i="5443"/>
  <c r="D296" i="5443" s="1"/>
  <c r="A297" i="5443"/>
  <c r="D297" i="5443" s="1"/>
  <c r="A298" i="5443"/>
  <c r="D298" i="5443" s="1"/>
  <c r="A299" i="5443"/>
  <c r="D299" i="5443" s="1"/>
  <c r="A300" i="5443"/>
  <c r="D300" i="5443" s="1"/>
  <c r="A301" i="5443"/>
  <c r="D301" i="5443" s="1"/>
  <c r="A302" i="5443"/>
  <c r="D302" i="5443" s="1"/>
  <c r="A303" i="5443"/>
  <c r="D303" i="5443" s="1"/>
  <c r="A304" i="5443"/>
  <c r="D304" i="5443" s="1"/>
  <c r="A305" i="5443"/>
  <c r="D305" i="5443" s="1"/>
  <c r="A306" i="5443"/>
  <c r="D306" i="5443" s="1"/>
  <c r="A307" i="5443"/>
  <c r="D307" i="5443" s="1"/>
  <c r="A308" i="5443"/>
  <c r="D308" i="5443" s="1"/>
  <c r="A309" i="5443"/>
  <c r="D309" i="5443" s="1"/>
  <c r="A310" i="5443"/>
  <c r="D310" i="5443" s="1"/>
  <c r="A311" i="5443"/>
  <c r="D311" i="5443" s="1"/>
  <c r="A312" i="5443"/>
  <c r="D312" i="5443" s="1"/>
  <c r="A313" i="5443"/>
  <c r="D313" i="5443" s="1"/>
  <c r="A314" i="5443"/>
  <c r="D314" i="5443" s="1"/>
  <c r="A315" i="5443"/>
  <c r="D315" i="5443" s="1"/>
  <c r="A316" i="5443"/>
  <c r="D316" i="5443" s="1"/>
  <c r="A317" i="5443"/>
  <c r="D317" i="5443" s="1"/>
  <c r="A318" i="5443"/>
  <c r="D318" i="5443" s="1"/>
  <c r="A319" i="5443"/>
  <c r="D319" i="5443" s="1"/>
  <c r="A320" i="5443"/>
  <c r="D320" i="5443" s="1"/>
  <c r="A321" i="5443"/>
  <c r="D321" i="5443" s="1"/>
  <c r="A322" i="5443"/>
  <c r="D322" i="5443" s="1"/>
  <c r="A323" i="5443"/>
  <c r="D323" i="5443" s="1"/>
  <c r="A324" i="5443"/>
  <c r="D324" i="5443" s="1"/>
  <c r="A325" i="5443"/>
  <c r="D325" i="5443" s="1"/>
  <c r="A326" i="5443"/>
  <c r="D326" i="5443" s="1"/>
  <c r="A327" i="5443"/>
  <c r="D327" i="5443" s="1"/>
  <c r="A328" i="5443"/>
  <c r="D328" i="5443" s="1"/>
  <c r="A329" i="5443"/>
  <c r="D329" i="5443" s="1"/>
  <c r="A330" i="5443"/>
  <c r="D330" i="5443" s="1"/>
  <c r="A331" i="5443"/>
  <c r="D331" i="5443" s="1"/>
  <c r="A332" i="5443"/>
  <c r="D332" i="5443" s="1"/>
  <c r="A333" i="5443"/>
  <c r="D333" i="5443" s="1"/>
  <c r="A334" i="5443"/>
  <c r="D334" i="5443" s="1"/>
  <c r="A335" i="5443"/>
  <c r="D335" i="5443" s="1"/>
  <c r="A336" i="5443"/>
  <c r="D336" i="5443" s="1"/>
  <c r="A337" i="5443"/>
  <c r="D337" i="5443" s="1"/>
  <c r="A338" i="5443"/>
  <c r="D338" i="5443" s="1"/>
  <c r="A339" i="5443"/>
  <c r="D339" i="5443" s="1"/>
  <c r="A340" i="5443"/>
  <c r="D340" i="5443" s="1"/>
  <c r="A341" i="5443"/>
  <c r="D341" i="5443" s="1"/>
  <c r="A342" i="5443"/>
  <c r="D342" i="5443" s="1"/>
  <c r="A343" i="5443"/>
  <c r="D343" i="5443" s="1"/>
  <c r="A344" i="5443"/>
  <c r="D344" i="5443" s="1"/>
  <c r="A345" i="5443"/>
  <c r="D345" i="5443" s="1"/>
  <c r="A346" i="5443"/>
  <c r="D346" i="5443" s="1"/>
  <c r="A347" i="5443"/>
  <c r="D347" i="5443" s="1"/>
  <c r="A348" i="5443"/>
  <c r="D348" i="5443" s="1"/>
  <c r="A349" i="5443"/>
  <c r="D349" i="5443" s="1"/>
  <c r="A350" i="5443"/>
  <c r="D350" i="5443" s="1"/>
  <c r="A351" i="5443"/>
  <c r="D351" i="5443" s="1"/>
  <c r="A352" i="5443"/>
  <c r="D352" i="5443" s="1"/>
  <c r="A353" i="5443"/>
  <c r="D353" i="5443" s="1"/>
  <c r="A354" i="5443"/>
  <c r="D354" i="5443" s="1"/>
  <c r="A355" i="5443"/>
  <c r="D355" i="5443" s="1"/>
  <c r="A356" i="5443"/>
  <c r="D356" i="5443" s="1"/>
  <c r="A357" i="5443"/>
  <c r="D357" i="5443" s="1"/>
  <c r="A358" i="5443"/>
  <c r="D358" i="5443" s="1"/>
  <c r="A359" i="5443"/>
  <c r="D359" i="5443" s="1"/>
  <c r="A360" i="5443"/>
  <c r="D360" i="5443" s="1"/>
  <c r="A361" i="5443"/>
  <c r="D361" i="5443" s="1"/>
  <c r="A362" i="5443"/>
  <c r="D362" i="5443" s="1"/>
  <c r="A363" i="5443"/>
  <c r="D363" i="5443" s="1"/>
  <c r="A364" i="5443"/>
  <c r="D364" i="5443" s="1"/>
  <c r="A365" i="5443"/>
  <c r="D365" i="5443" s="1"/>
  <c r="A366" i="5443"/>
  <c r="D366" i="5443" s="1"/>
  <c r="A367" i="5443"/>
  <c r="D367" i="5443" s="1"/>
  <c r="A368" i="5443"/>
  <c r="D368" i="5443" s="1"/>
  <c r="A369" i="5443"/>
  <c r="D369" i="5443" s="1"/>
  <c r="A370" i="5443"/>
  <c r="D370" i="5443" s="1"/>
  <c r="A371" i="5443"/>
  <c r="D371" i="5443" s="1"/>
  <c r="A372" i="5443"/>
  <c r="D372" i="5443" s="1"/>
  <c r="A373" i="5443"/>
  <c r="D373" i="5443" s="1"/>
  <c r="A374" i="5443"/>
  <c r="D374" i="5443" s="1"/>
  <c r="A375" i="5443"/>
  <c r="D375" i="5443" s="1"/>
  <c r="A376" i="5443"/>
  <c r="D376" i="5443" s="1"/>
  <c r="A377" i="5443"/>
  <c r="D377" i="5443" s="1"/>
  <c r="A378" i="5443"/>
  <c r="D378" i="5443" s="1"/>
  <c r="A379" i="5443"/>
  <c r="D379" i="5443" s="1"/>
  <c r="A380" i="5443"/>
  <c r="D380" i="5443" s="1"/>
  <c r="A381" i="5443"/>
  <c r="D381" i="5443" s="1"/>
  <c r="A382" i="5443"/>
  <c r="D382" i="5443" s="1"/>
  <c r="A383" i="5443"/>
  <c r="D383" i="5443" s="1"/>
  <c r="A384" i="5443"/>
  <c r="D384" i="5443" s="1"/>
  <c r="A385" i="5443"/>
  <c r="D385" i="5443" s="1"/>
  <c r="A386" i="5443"/>
  <c r="D386" i="5443" s="1"/>
  <c r="A387" i="5443"/>
  <c r="D387" i="5443" s="1"/>
  <c r="A388" i="5443"/>
  <c r="D388" i="5443" s="1"/>
  <c r="A389" i="5443"/>
  <c r="D389" i="5443" s="1"/>
  <c r="A390" i="5443"/>
  <c r="D390" i="5443" s="1"/>
  <c r="A391" i="5443"/>
  <c r="D391" i="5443" s="1"/>
  <c r="A392" i="5443"/>
  <c r="D392" i="5443" s="1"/>
  <c r="A393" i="5443"/>
  <c r="D393" i="5443" s="1"/>
  <c r="A394" i="5443"/>
  <c r="D394" i="5443" s="1"/>
  <c r="A395" i="5443"/>
  <c r="D395" i="5443" s="1"/>
  <c r="A396" i="5443"/>
  <c r="D396" i="5443" s="1"/>
  <c r="A397" i="5443"/>
  <c r="D397" i="5443" s="1"/>
  <c r="A398" i="5443"/>
  <c r="D398" i="5443" s="1"/>
  <c r="A399" i="5443"/>
  <c r="D399" i="5443" s="1"/>
  <c r="A400" i="5443"/>
  <c r="D400" i="5443" s="1"/>
  <c r="A401" i="5443"/>
  <c r="D401" i="5443" s="1"/>
  <c r="A402" i="5443"/>
  <c r="D402" i="5443" s="1"/>
  <c r="A403" i="5443"/>
  <c r="D403" i="5443" s="1"/>
  <c r="A404" i="5443"/>
  <c r="D404" i="5443" s="1"/>
  <c r="A405" i="5443"/>
  <c r="D405" i="5443" s="1"/>
  <c r="A406" i="5443"/>
  <c r="D406" i="5443" s="1"/>
  <c r="A407" i="5443"/>
  <c r="D407" i="5443" s="1"/>
  <c r="A408" i="5443"/>
  <c r="D408" i="5443" s="1"/>
  <c r="A409" i="5443"/>
  <c r="D409" i="5443" s="1"/>
  <c r="A410" i="5443"/>
  <c r="D410" i="5443" s="1"/>
  <c r="A411" i="5443"/>
  <c r="D411" i="5443" s="1"/>
  <c r="A412" i="5443"/>
  <c r="D412" i="5443" s="1"/>
  <c r="A413" i="5443"/>
  <c r="D413" i="5443" s="1"/>
  <c r="A414" i="5443"/>
  <c r="D414" i="5443" s="1"/>
  <c r="A415" i="5443"/>
  <c r="D415" i="5443" s="1"/>
  <c r="A416" i="5443"/>
  <c r="D416" i="5443" s="1"/>
  <c r="A417" i="5443"/>
  <c r="D417" i="5443" s="1"/>
  <c r="A418" i="5443"/>
  <c r="D418" i="5443" s="1"/>
  <c r="A419" i="5443"/>
  <c r="D419" i="5443" s="1"/>
  <c r="A420" i="5443"/>
  <c r="D420" i="5443" s="1"/>
  <c r="A421" i="5443"/>
  <c r="D421" i="5443" s="1"/>
  <c r="A422" i="5443"/>
  <c r="D422" i="5443" s="1"/>
  <c r="A423" i="5443"/>
  <c r="A424" i="5443"/>
  <c r="D424" i="5443" s="1"/>
  <c r="A425" i="5443"/>
  <c r="D425" i="5443" s="1"/>
  <c r="A426" i="5443"/>
  <c r="D426" i="5443" s="1"/>
  <c r="A427" i="5443"/>
  <c r="D427" i="5443" s="1"/>
  <c r="A428" i="5443"/>
  <c r="D428" i="5443" s="1"/>
  <c r="A429" i="5443"/>
  <c r="D429" i="5443" s="1"/>
  <c r="A430" i="5443"/>
  <c r="D430" i="5443" s="1"/>
  <c r="A431" i="5443"/>
  <c r="D431" i="5443" s="1"/>
  <c r="A432" i="5443"/>
  <c r="D432" i="5443" s="1"/>
  <c r="A433" i="5443"/>
  <c r="D433" i="5443" s="1"/>
  <c r="A434" i="5443"/>
  <c r="D434" i="5443" s="1"/>
  <c r="A435" i="5443"/>
  <c r="D435" i="5443" s="1"/>
  <c r="A436" i="5443"/>
  <c r="D436" i="5443" s="1"/>
  <c r="A437" i="5443"/>
  <c r="D437" i="5443" s="1"/>
  <c r="A438" i="5443"/>
  <c r="D438" i="5443" s="1"/>
  <c r="A439" i="5443"/>
  <c r="D439" i="5443" s="1"/>
  <c r="A440" i="5443"/>
  <c r="D440" i="5443" s="1"/>
  <c r="A441" i="5443"/>
  <c r="D441" i="5443" s="1"/>
  <c r="A442" i="5443"/>
  <c r="D442" i="5443" s="1"/>
  <c r="A443" i="5443"/>
  <c r="D443" i="5443" s="1"/>
  <c r="A444" i="5443"/>
  <c r="D444" i="5443" s="1"/>
  <c r="A445" i="5443"/>
  <c r="D445" i="5443" s="1"/>
  <c r="A446" i="5443"/>
  <c r="D446" i="5443" s="1"/>
  <c r="A447" i="5443"/>
  <c r="D447" i="5443" s="1"/>
  <c r="A448" i="5443"/>
  <c r="D448" i="5443" s="1"/>
  <c r="A449" i="5443"/>
  <c r="D449" i="5443" s="1"/>
  <c r="A450" i="5443"/>
  <c r="D450" i="5443" s="1"/>
  <c r="A451" i="5443"/>
  <c r="D451" i="5443" s="1"/>
  <c r="A452" i="5443"/>
  <c r="D452" i="5443" s="1"/>
  <c r="A453" i="5443"/>
  <c r="D453" i="5443" s="1"/>
  <c r="A454" i="5443"/>
  <c r="D454" i="5443" s="1"/>
  <c r="A455" i="5443"/>
  <c r="D455" i="5443" s="1"/>
  <c r="A456" i="5443"/>
  <c r="D456" i="5443" s="1"/>
  <c r="A457" i="5443"/>
  <c r="D457" i="5443" s="1"/>
  <c r="A458" i="5443"/>
  <c r="D458" i="5443" s="1"/>
  <c r="A459" i="5443"/>
  <c r="A460" i="5443"/>
  <c r="D460" i="5443" s="1"/>
  <c r="A461" i="5443"/>
  <c r="D461" i="5443" s="1"/>
  <c r="A462" i="5443"/>
  <c r="D462" i="5443" s="1"/>
  <c r="A463" i="5443"/>
  <c r="D463" i="5443" s="1"/>
  <c r="A464" i="5443"/>
  <c r="D464" i="5443" s="1"/>
  <c r="A465" i="5443"/>
  <c r="D465" i="5443" s="1"/>
  <c r="A466" i="5443"/>
  <c r="D466" i="5443" s="1"/>
  <c r="A467" i="5443"/>
  <c r="D467" i="5443" s="1"/>
  <c r="A468" i="5443"/>
  <c r="D468" i="5443" s="1"/>
  <c r="A469" i="5443"/>
  <c r="D469" i="5443" s="1"/>
  <c r="C5" i="5443"/>
  <c r="B5" i="5443"/>
  <c r="AU5" i="5443" s="1"/>
  <c r="A5" i="5443"/>
  <c r="U7" i="5442"/>
  <c r="U8" i="5442"/>
  <c r="U9" i="5442"/>
  <c r="U10" i="5442"/>
  <c r="U11" i="5442"/>
  <c r="U12" i="5442"/>
  <c r="U13" i="5442"/>
  <c r="U14" i="5442"/>
  <c r="U15" i="5442"/>
  <c r="U16" i="5442"/>
  <c r="U17" i="5442"/>
  <c r="U18" i="5442"/>
  <c r="U19" i="5442"/>
  <c r="U20" i="5442"/>
  <c r="U21" i="5442"/>
  <c r="U22" i="5442"/>
  <c r="U23" i="5442"/>
  <c r="U24" i="5442"/>
  <c r="U25" i="5442"/>
  <c r="U26" i="5442"/>
  <c r="U27" i="5442"/>
  <c r="U28" i="5442"/>
  <c r="U29" i="5442"/>
  <c r="U30" i="5442"/>
  <c r="U31" i="5442"/>
  <c r="U32" i="5442"/>
  <c r="U33" i="5442"/>
  <c r="U34" i="5442"/>
  <c r="U35" i="5442"/>
  <c r="U36" i="5442"/>
  <c r="U37" i="5442"/>
  <c r="U38" i="5442"/>
  <c r="U39" i="5442"/>
  <c r="U40" i="5442"/>
  <c r="U41" i="5442"/>
  <c r="U42" i="5442"/>
  <c r="U43" i="5442"/>
  <c r="U44" i="5442"/>
  <c r="U45" i="5442"/>
  <c r="U46" i="5442"/>
  <c r="U47" i="5442"/>
  <c r="U48" i="5442"/>
  <c r="U49" i="5442"/>
  <c r="U50" i="5442"/>
  <c r="U51" i="5442"/>
  <c r="U52" i="5442"/>
  <c r="U53" i="5442"/>
  <c r="U54" i="5442"/>
  <c r="U55" i="5442"/>
  <c r="U56" i="5442"/>
  <c r="U57" i="5442"/>
  <c r="U58" i="5442"/>
  <c r="U59" i="5442"/>
  <c r="U60" i="5442"/>
  <c r="U61" i="5442"/>
  <c r="U62" i="5442"/>
  <c r="U63" i="5442"/>
  <c r="U64" i="5442"/>
  <c r="U65" i="5442"/>
  <c r="U66" i="5442"/>
  <c r="U67" i="5442"/>
  <c r="U68" i="5442"/>
  <c r="U69" i="5442"/>
  <c r="U70" i="5442"/>
  <c r="U71" i="5442"/>
  <c r="U72" i="5442"/>
  <c r="U73" i="5442"/>
  <c r="U74" i="5442"/>
  <c r="U75" i="5442"/>
  <c r="U76" i="5442"/>
  <c r="U77" i="5442"/>
  <c r="U78" i="5442"/>
  <c r="U79" i="5442"/>
  <c r="U80" i="5442"/>
  <c r="U81" i="5442"/>
  <c r="U82" i="5442"/>
  <c r="U83" i="5442"/>
  <c r="U84" i="5442"/>
  <c r="U85" i="5442"/>
  <c r="U86" i="5442"/>
  <c r="U87" i="5442"/>
  <c r="U88" i="5442"/>
  <c r="U89" i="5442"/>
  <c r="U90" i="5442"/>
  <c r="U91" i="5442"/>
  <c r="U92" i="5442"/>
  <c r="U93" i="5442"/>
  <c r="U94" i="5442"/>
  <c r="U95" i="5442"/>
  <c r="U96" i="5442"/>
  <c r="U97" i="5442"/>
  <c r="U98" i="5442"/>
  <c r="U99" i="5442"/>
  <c r="U100" i="5442"/>
  <c r="U101" i="5442"/>
  <c r="U102" i="5442"/>
  <c r="U103" i="5442"/>
  <c r="U104" i="5442"/>
  <c r="U105" i="5442"/>
  <c r="U106" i="5442"/>
  <c r="U107" i="5442"/>
  <c r="U108" i="5442"/>
  <c r="U109" i="5442"/>
  <c r="U110" i="5442"/>
  <c r="U111" i="5442"/>
  <c r="U112" i="5442"/>
  <c r="U113" i="5442"/>
  <c r="U114" i="5442"/>
  <c r="U115" i="5442"/>
  <c r="U116" i="5442"/>
  <c r="U117" i="5442"/>
  <c r="U118" i="5442"/>
  <c r="U119" i="5442"/>
  <c r="U120" i="5442"/>
  <c r="U121" i="5442"/>
  <c r="U122" i="5442"/>
  <c r="U123" i="5442"/>
  <c r="U124" i="5442"/>
  <c r="U125" i="5442"/>
  <c r="U126" i="5442"/>
  <c r="U127" i="5442"/>
  <c r="U128" i="5442"/>
  <c r="U129" i="5442"/>
  <c r="U130" i="5442"/>
  <c r="U131" i="5442"/>
  <c r="U132" i="5442"/>
  <c r="U133" i="5442"/>
  <c r="U134" i="5442"/>
  <c r="U135" i="5442"/>
  <c r="U136" i="5442"/>
  <c r="U137" i="5442"/>
  <c r="U138" i="5442"/>
  <c r="U139" i="5442"/>
  <c r="U140" i="5442"/>
  <c r="U141" i="5442"/>
  <c r="U142" i="5442"/>
  <c r="U143" i="5442"/>
  <c r="U144" i="5442"/>
  <c r="U145" i="5442"/>
  <c r="U146" i="5442"/>
  <c r="U147" i="5442"/>
  <c r="U148" i="5442"/>
  <c r="U149" i="5442"/>
  <c r="U150" i="5442"/>
  <c r="U151" i="5442"/>
  <c r="U152" i="5442"/>
  <c r="U153" i="5442"/>
  <c r="U154" i="5442"/>
  <c r="U155" i="5442"/>
  <c r="U156" i="5442"/>
  <c r="U157" i="5442"/>
  <c r="U158" i="5442"/>
  <c r="U159" i="5442"/>
  <c r="U160" i="5442"/>
  <c r="U161" i="5442"/>
  <c r="U162" i="5442"/>
  <c r="U163" i="5442"/>
  <c r="U164" i="5442"/>
  <c r="U165" i="5442"/>
  <c r="U166" i="5442"/>
  <c r="U167" i="5442"/>
  <c r="U168" i="5442"/>
  <c r="U169" i="5442"/>
  <c r="U170" i="5442"/>
  <c r="U171" i="5442"/>
  <c r="U172" i="5442"/>
  <c r="U173" i="5442"/>
  <c r="U174" i="5442"/>
  <c r="U175" i="5442"/>
  <c r="U176" i="5442"/>
  <c r="U177" i="5442"/>
  <c r="U178" i="5442"/>
  <c r="U179" i="5442"/>
  <c r="U180" i="5442"/>
  <c r="U181" i="5442"/>
  <c r="U182" i="5442"/>
  <c r="U183" i="5442"/>
  <c r="U184" i="5442"/>
  <c r="U185" i="5442"/>
  <c r="U186" i="5442"/>
  <c r="U187" i="5442"/>
  <c r="U188" i="5442"/>
  <c r="U189" i="5442"/>
  <c r="U190" i="5442"/>
  <c r="U191" i="5442"/>
  <c r="U192" i="5442"/>
  <c r="U193" i="5442"/>
  <c r="U194" i="5442"/>
  <c r="U195" i="5442"/>
  <c r="U196" i="5442"/>
  <c r="U197" i="5442"/>
  <c r="U198" i="5442"/>
  <c r="U199" i="5442"/>
  <c r="U200" i="5442"/>
  <c r="U201" i="5442"/>
  <c r="U202" i="5442"/>
  <c r="U203" i="5442"/>
  <c r="U204" i="5442"/>
  <c r="U205" i="5442"/>
  <c r="U206" i="5442"/>
  <c r="U207" i="5442"/>
  <c r="U208" i="5442"/>
  <c r="U209" i="5442"/>
  <c r="U210" i="5442"/>
  <c r="U211" i="5442"/>
  <c r="U212" i="5442"/>
  <c r="U213" i="5442"/>
  <c r="U214" i="5442"/>
  <c r="U215" i="5442"/>
  <c r="U216" i="5442"/>
  <c r="U217" i="5442"/>
  <c r="U218" i="5442"/>
  <c r="U219" i="5442"/>
  <c r="U220" i="5442"/>
  <c r="U221" i="5442"/>
  <c r="U222" i="5442"/>
  <c r="U223" i="5442"/>
  <c r="U224" i="5442"/>
  <c r="U225" i="5442"/>
  <c r="U226" i="5442"/>
  <c r="U227" i="5442"/>
  <c r="U228" i="5442"/>
  <c r="U229" i="5442"/>
  <c r="U230" i="5442"/>
  <c r="U231" i="5442"/>
  <c r="U232" i="5442"/>
  <c r="U233" i="5442"/>
  <c r="U234" i="5442"/>
  <c r="U235" i="5442"/>
  <c r="U236" i="5442"/>
  <c r="U237" i="5442"/>
  <c r="U238" i="5442"/>
  <c r="U239" i="5442"/>
  <c r="U240" i="5442"/>
  <c r="U241" i="5442"/>
  <c r="U242" i="5442"/>
  <c r="U243" i="5442"/>
  <c r="U244" i="5442"/>
  <c r="U245" i="5442"/>
  <c r="U246" i="5442"/>
  <c r="U247" i="5442"/>
  <c r="U248" i="5442"/>
  <c r="U249" i="5442"/>
  <c r="U250" i="5442"/>
  <c r="U251" i="5442"/>
  <c r="U252" i="5442"/>
  <c r="U253" i="5442"/>
  <c r="U254" i="5442"/>
  <c r="U255" i="5442"/>
  <c r="U256" i="5442"/>
  <c r="U257" i="5442"/>
  <c r="U258" i="5442"/>
  <c r="U259" i="5442"/>
  <c r="U260" i="5442"/>
  <c r="U261" i="5442"/>
  <c r="U262" i="5442"/>
  <c r="U263" i="5442"/>
  <c r="U264" i="5442"/>
  <c r="U265" i="5442"/>
  <c r="U266" i="5442"/>
  <c r="U267" i="5442"/>
  <c r="U268" i="5442"/>
  <c r="U269" i="5442"/>
  <c r="U270" i="5442"/>
  <c r="U271" i="5442"/>
  <c r="U272" i="5442"/>
  <c r="U273" i="5442"/>
  <c r="U274" i="5442"/>
  <c r="U275" i="5442"/>
  <c r="U276" i="5442"/>
  <c r="U277" i="5442"/>
  <c r="U278" i="5442"/>
  <c r="U279" i="5442"/>
  <c r="U280" i="5442"/>
  <c r="U281" i="5442"/>
  <c r="U282" i="5442"/>
  <c r="U283" i="5442"/>
  <c r="U284" i="5442"/>
  <c r="U285" i="5442"/>
  <c r="U286" i="5442"/>
  <c r="U287" i="5442"/>
  <c r="U288" i="5442"/>
  <c r="U289" i="5442"/>
  <c r="U290" i="5442"/>
  <c r="U291" i="5442"/>
  <c r="U292" i="5442"/>
  <c r="U293" i="5442"/>
  <c r="U294" i="5442"/>
  <c r="U295" i="5442"/>
  <c r="U296" i="5442"/>
  <c r="U297" i="5442"/>
  <c r="U298" i="5442"/>
  <c r="U299" i="5442"/>
  <c r="U300" i="5442"/>
  <c r="U301" i="5442"/>
  <c r="U302" i="5442"/>
  <c r="U303" i="5442"/>
  <c r="U304" i="5442"/>
  <c r="U305" i="5442"/>
  <c r="U306" i="5442"/>
  <c r="U307" i="5442"/>
  <c r="U308" i="5442"/>
  <c r="U309" i="5442"/>
  <c r="U310" i="5442"/>
  <c r="U311" i="5442"/>
  <c r="U312" i="5442"/>
  <c r="U313" i="5442"/>
  <c r="U314" i="5442"/>
  <c r="U315" i="5442"/>
  <c r="U316" i="5442"/>
  <c r="U317" i="5442"/>
  <c r="U318" i="5442"/>
  <c r="U319" i="5442"/>
  <c r="U320" i="5442"/>
  <c r="U321" i="5442"/>
  <c r="U322" i="5442"/>
  <c r="U323" i="5442"/>
  <c r="U324" i="5442"/>
  <c r="U325" i="5442"/>
  <c r="U326" i="5442"/>
  <c r="U327" i="5442"/>
  <c r="U328" i="5442"/>
  <c r="U329" i="5442"/>
  <c r="U330" i="5442"/>
  <c r="U331" i="5442"/>
  <c r="U332" i="5442"/>
  <c r="U333" i="5442"/>
  <c r="U334" i="5442"/>
  <c r="U335" i="5442"/>
  <c r="U336" i="5442"/>
  <c r="U337" i="5442"/>
  <c r="U338" i="5442"/>
  <c r="U339" i="5442"/>
  <c r="U340" i="5442"/>
  <c r="U341" i="5442"/>
  <c r="U342" i="5442"/>
  <c r="U343" i="5442"/>
  <c r="U344" i="5442"/>
  <c r="U345" i="5442"/>
  <c r="U346" i="5442"/>
  <c r="U347" i="5442"/>
  <c r="U348" i="5442"/>
  <c r="U349" i="5442"/>
  <c r="U350" i="5442"/>
  <c r="U351" i="5442"/>
  <c r="U352" i="5442"/>
  <c r="U353" i="5442"/>
  <c r="U354" i="5442"/>
  <c r="U355" i="5442"/>
  <c r="U356" i="5442"/>
  <c r="U357" i="5442"/>
  <c r="U358" i="5442"/>
  <c r="U359" i="5442"/>
  <c r="U360" i="5442"/>
  <c r="U361" i="5442"/>
  <c r="U362" i="5442"/>
  <c r="U363" i="5442"/>
  <c r="U364" i="5442"/>
  <c r="U365" i="5442"/>
  <c r="U366" i="5442"/>
  <c r="U367" i="5442"/>
  <c r="U368" i="5442"/>
  <c r="U369" i="5442"/>
  <c r="U370" i="5442"/>
  <c r="U371" i="5442"/>
  <c r="U372" i="5442"/>
  <c r="U373" i="5442"/>
  <c r="U374" i="5442"/>
  <c r="U375" i="5442"/>
  <c r="U376" i="5442"/>
  <c r="U377" i="5442"/>
  <c r="U378" i="5442"/>
  <c r="U379" i="5442"/>
  <c r="U380" i="5442"/>
  <c r="U381" i="5442"/>
  <c r="U382" i="5442"/>
  <c r="U383" i="5442"/>
  <c r="U384" i="5442"/>
  <c r="U385" i="5442"/>
  <c r="U386" i="5442"/>
  <c r="U387" i="5442"/>
  <c r="U388" i="5442"/>
  <c r="U389" i="5442"/>
  <c r="U390" i="5442"/>
  <c r="U391" i="5442"/>
  <c r="U392" i="5442"/>
  <c r="U393" i="5442"/>
  <c r="U394" i="5442"/>
  <c r="U395" i="5442"/>
  <c r="U396" i="5442"/>
  <c r="L7" i="5442"/>
  <c r="L8" i="5442"/>
  <c r="L9" i="5442"/>
  <c r="L10" i="5442"/>
  <c r="L11" i="5442"/>
  <c r="L12" i="5442"/>
  <c r="L13" i="5442"/>
  <c r="L14" i="5442"/>
  <c r="L15" i="5442"/>
  <c r="L16" i="5442"/>
  <c r="L17" i="5442"/>
  <c r="L18" i="5442"/>
  <c r="L19" i="5442"/>
  <c r="L20" i="5442"/>
  <c r="L21" i="5442"/>
  <c r="L22" i="5442"/>
  <c r="L23" i="5442"/>
  <c r="L24" i="5442"/>
  <c r="L25" i="5442"/>
  <c r="L26" i="5442"/>
  <c r="L27" i="5442"/>
  <c r="L28" i="5442"/>
  <c r="L29" i="5442"/>
  <c r="L30" i="5442"/>
  <c r="L31" i="5442"/>
  <c r="L32" i="5442"/>
  <c r="L33" i="5442"/>
  <c r="L34" i="5442"/>
  <c r="L35" i="5442"/>
  <c r="L36" i="5442"/>
  <c r="L37" i="5442"/>
  <c r="L38" i="5442"/>
  <c r="L39" i="5442"/>
  <c r="L40" i="5442"/>
  <c r="L41" i="5442"/>
  <c r="L42" i="5442"/>
  <c r="L43" i="5442"/>
  <c r="L44" i="5442"/>
  <c r="L45" i="5442"/>
  <c r="L46" i="5442"/>
  <c r="L47" i="5442"/>
  <c r="L48" i="5442"/>
  <c r="L49" i="5442"/>
  <c r="L50" i="5442"/>
  <c r="L51" i="5442"/>
  <c r="L52" i="5442"/>
  <c r="L53" i="5442"/>
  <c r="L54" i="5442"/>
  <c r="L55" i="5442"/>
  <c r="L56" i="5442"/>
  <c r="L57" i="5442"/>
  <c r="L58" i="5442"/>
  <c r="L59" i="5442"/>
  <c r="L60" i="5442"/>
  <c r="L61" i="5442"/>
  <c r="L62" i="5442"/>
  <c r="L63" i="5442"/>
  <c r="L64" i="5442"/>
  <c r="L65" i="5442"/>
  <c r="L66" i="5442"/>
  <c r="L67" i="5442"/>
  <c r="L68" i="5442"/>
  <c r="L69" i="5442"/>
  <c r="L70" i="5442"/>
  <c r="L71" i="5442"/>
  <c r="L72" i="5442"/>
  <c r="L73" i="5442"/>
  <c r="L74" i="5442"/>
  <c r="L75" i="5442"/>
  <c r="L76" i="5442"/>
  <c r="L77" i="5442"/>
  <c r="L78" i="5442"/>
  <c r="L79" i="5442"/>
  <c r="L80" i="5442"/>
  <c r="L81" i="5442"/>
  <c r="L82" i="5442"/>
  <c r="L83" i="5442"/>
  <c r="L84" i="5442"/>
  <c r="L85" i="5442"/>
  <c r="L86" i="5442"/>
  <c r="L87" i="5442"/>
  <c r="L88" i="5442"/>
  <c r="L89" i="5442"/>
  <c r="L90" i="5442"/>
  <c r="L91" i="5442"/>
  <c r="L92" i="5442"/>
  <c r="L93" i="5442"/>
  <c r="L94" i="5442"/>
  <c r="L95" i="5442"/>
  <c r="L96" i="5442"/>
  <c r="L97" i="5442"/>
  <c r="L98" i="5442"/>
  <c r="L99" i="5442"/>
  <c r="L100" i="5442"/>
  <c r="L101" i="5442"/>
  <c r="L102" i="5442"/>
  <c r="L103" i="5442"/>
  <c r="L104" i="5442"/>
  <c r="L105" i="5442"/>
  <c r="L106" i="5442"/>
  <c r="L107" i="5442"/>
  <c r="L108" i="5442"/>
  <c r="L109" i="5442"/>
  <c r="L110" i="5442"/>
  <c r="L111" i="5442"/>
  <c r="L112" i="5442"/>
  <c r="L113" i="5442"/>
  <c r="L114" i="5442"/>
  <c r="L115" i="5442"/>
  <c r="L116" i="5442"/>
  <c r="L117" i="5442"/>
  <c r="L118" i="5442"/>
  <c r="L119" i="5442"/>
  <c r="L120" i="5442"/>
  <c r="L121" i="5442"/>
  <c r="L122" i="5442"/>
  <c r="L123" i="5442"/>
  <c r="L124" i="5442"/>
  <c r="L125" i="5442"/>
  <c r="L126" i="5442"/>
  <c r="L127" i="5442"/>
  <c r="L128" i="5442"/>
  <c r="L129" i="5442"/>
  <c r="L130" i="5442"/>
  <c r="L131" i="5442"/>
  <c r="L132" i="5442"/>
  <c r="L133" i="5442"/>
  <c r="L134" i="5442"/>
  <c r="L135" i="5442"/>
  <c r="L136" i="5442"/>
  <c r="L137" i="5442"/>
  <c r="L138" i="5442"/>
  <c r="L139" i="5442"/>
  <c r="L140" i="5442"/>
  <c r="L141" i="5442"/>
  <c r="L142" i="5442"/>
  <c r="L143" i="5442"/>
  <c r="L144" i="5442"/>
  <c r="L145" i="5442"/>
  <c r="L146" i="5442"/>
  <c r="L147" i="5442"/>
  <c r="L148" i="5442"/>
  <c r="L149" i="5442"/>
  <c r="L150" i="5442"/>
  <c r="L151" i="5442"/>
  <c r="L152" i="5442"/>
  <c r="L153" i="5442"/>
  <c r="L154" i="5442"/>
  <c r="L155" i="5442"/>
  <c r="L156" i="5442"/>
  <c r="L157" i="5442"/>
  <c r="L158" i="5442"/>
  <c r="L159" i="5442"/>
  <c r="L160" i="5442"/>
  <c r="L161" i="5442"/>
  <c r="L162" i="5442"/>
  <c r="L163" i="5442"/>
  <c r="L164" i="5442"/>
  <c r="L165" i="5442"/>
  <c r="L166" i="5442"/>
  <c r="L167" i="5442"/>
  <c r="L168" i="5442"/>
  <c r="L169" i="5442"/>
  <c r="L170" i="5442"/>
  <c r="L171" i="5442"/>
  <c r="L172" i="5442"/>
  <c r="L173" i="5442"/>
  <c r="L174" i="5442"/>
  <c r="L175" i="5442"/>
  <c r="L176" i="5442"/>
  <c r="L177" i="5442"/>
  <c r="L178" i="5442"/>
  <c r="L179" i="5442"/>
  <c r="L180" i="5442"/>
  <c r="L181" i="5442"/>
  <c r="L182" i="5442"/>
  <c r="L183" i="5442"/>
  <c r="L184" i="5442"/>
  <c r="L185" i="5442"/>
  <c r="L186" i="5442"/>
  <c r="L187" i="5442"/>
  <c r="L188" i="5442"/>
  <c r="L189" i="5442"/>
  <c r="L190" i="5442"/>
  <c r="L191" i="5442"/>
  <c r="L192" i="5442"/>
  <c r="L193" i="5442"/>
  <c r="L194" i="5442"/>
  <c r="L195" i="5442"/>
  <c r="L196" i="5442"/>
  <c r="L197" i="5442"/>
  <c r="L198" i="5442"/>
  <c r="L199" i="5442"/>
  <c r="L200" i="5442"/>
  <c r="L201" i="5442"/>
  <c r="L202" i="5442"/>
  <c r="L203" i="5442"/>
  <c r="L204" i="5442"/>
  <c r="L205" i="5442"/>
  <c r="L206" i="5442"/>
  <c r="L207" i="5442"/>
  <c r="L208" i="5442"/>
  <c r="L209" i="5442"/>
  <c r="L210" i="5442"/>
  <c r="L211" i="5442"/>
  <c r="L212" i="5442"/>
  <c r="L213" i="5442"/>
  <c r="L214" i="5442"/>
  <c r="L215" i="5442"/>
  <c r="L216" i="5442"/>
  <c r="L217" i="5442"/>
  <c r="L218" i="5442"/>
  <c r="L219" i="5442"/>
  <c r="L220" i="5442"/>
  <c r="L221" i="5442"/>
  <c r="L222" i="5442"/>
  <c r="L223" i="5442"/>
  <c r="L224" i="5442"/>
  <c r="L225" i="5442"/>
  <c r="L226" i="5442"/>
  <c r="L227" i="5442"/>
  <c r="L228" i="5442"/>
  <c r="L229" i="5442"/>
  <c r="L230" i="5442"/>
  <c r="L231" i="5442"/>
  <c r="L232" i="5442"/>
  <c r="L233" i="5442"/>
  <c r="L234" i="5442"/>
  <c r="L235" i="5442"/>
  <c r="L236" i="5442"/>
  <c r="L237" i="5442"/>
  <c r="L238" i="5442"/>
  <c r="L239" i="5442"/>
  <c r="L240" i="5442"/>
  <c r="L241" i="5442"/>
  <c r="L242" i="5442"/>
  <c r="L243" i="5442"/>
  <c r="L244" i="5442"/>
  <c r="L245" i="5442"/>
  <c r="L246" i="5442"/>
  <c r="L247" i="5442"/>
  <c r="L248" i="5442"/>
  <c r="L249" i="5442"/>
  <c r="L250" i="5442"/>
  <c r="L251" i="5442"/>
  <c r="L252" i="5442"/>
  <c r="L253" i="5442"/>
  <c r="L254" i="5442"/>
  <c r="L255" i="5442"/>
  <c r="L256" i="5442"/>
  <c r="L257" i="5442"/>
  <c r="L258" i="5442"/>
  <c r="L259" i="5442"/>
  <c r="L260" i="5442"/>
  <c r="L261" i="5442"/>
  <c r="L262" i="5442"/>
  <c r="L263" i="5442"/>
  <c r="L264" i="5442"/>
  <c r="L265" i="5442"/>
  <c r="L266" i="5442"/>
  <c r="L267" i="5442"/>
  <c r="L268" i="5442"/>
  <c r="L269" i="5442"/>
  <c r="L270" i="5442"/>
  <c r="L271" i="5442"/>
  <c r="L272" i="5442"/>
  <c r="L273" i="5442"/>
  <c r="L274" i="5442"/>
  <c r="L275" i="5442"/>
  <c r="L276" i="5442"/>
  <c r="L277" i="5442"/>
  <c r="L278" i="5442"/>
  <c r="L279" i="5442"/>
  <c r="L280" i="5442"/>
  <c r="L281" i="5442"/>
  <c r="L282" i="5442"/>
  <c r="L283" i="5442"/>
  <c r="L284" i="5442"/>
  <c r="L285" i="5442"/>
  <c r="L286" i="5442"/>
  <c r="L287" i="5442"/>
  <c r="L288" i="5442"/>
  <c r="L289" i="5442"/>
  <c r="L290" i="5442"/>
  <c r="L291" i="5442"/>
  <c r="L292" i="5442"/>
  <c r="L293" i="5442"/>
  <c r="L294" i="5442"/>
  <c r="L295" i="5442"/>
  <c r="L296" i="5442"/>
  <c r="L297" i="5442"/>
  <c r="L298" i="5442"/>
  <c r="L299" i="5442"/>
  <c r="L300" i="5442"/>
  <c r="L301" i="5442"/>
  <c r="L302" i="5442"/>
  <c r="L303" i="5442"/>
  <c r="L304" i="5442"/>
  <c r="L305" i="5442"/>
  <c r="L306" i="5442"/>
  <c r="L307" i="5442"/>
  <c r="L308" i="5442"/>
  <c r="L309" i="5442"/>
  <c r="L310" i="5442"/>
  <c r="L311" i="5442"/>
  <c r="L312" i="5442"/>
  <c r="L313" i="5442"/>
  <c r="L314" i="5442"/>
  <c r="L315" i="5442"/>
  <c r="L316" i="5442"/>
  <c r="L317" i="5442"/>
  <c r="L318" i="5442"/>
  <c r="L319" i="5442"/>
  <c r="L320" i="5442"/>
  <c r="L321" i="5442"/>
  <c r="L322" i="5442"/>
  <c r="L323" i="5442"/>
  <c r="L324" i="5442"/>
  <c r="L325" i="5442"/>
  <c r="L326" i="5442"/>
  <c r="L327" i="5442"/>
  <c r="L328" i="5442"/>
  <c r="L329" i="5442"/>
  <c r="L330" i="5442"/>
  <c r="L331" i="5442"/>
  <c r="L332" i="5442"/>
  <c r="L333" i="5442"/>
  <c r="L334" i="5442"/>
  <c r="L335" i="5442"/>
  <c r="L336" i="5442"/>
  <c r="L337" i="5442"/>
  <c r="L338" i="5442"/>
  <c r="L339" i="5442"/>
  <c r="L340" i="5442"/>
  <c r="L341" i="5442"/>
  <c r="L342" i="5442"/>
  <c r="L343" i="5442"/>
  <c r="L344" i="5442"/>
  <c r="L345" i="5442"/>
  <c r="L346" i="5442"/>
  <c r="L347" i="5442"/>
  <c r="L348" i="5442"/>
  <c r="L349" i="5442"/>
  <c r="L350" i="5442"/>
  <c r="L351" i="5442"/>
  <c r="L352" i="5442"/>
  <c r="L353" i="5442"/>
  <c r="L354" i="5442"/>
  <c r="L355" i="5442"/>
  <c r="L356" i="5442"/>
  <c r="L357" i="5442"/>
  <c r="L358" i="5442"/>
  <c r="L359" i="5442"/>
  <c r="L360" i="5442"/>
  <c r="L361" i="5442"/>
  <c r="L362" i="5442"/>
  <c r="L363" i="5442"/>
  <c r="L364" i="5442"/>
  <c r="L365" i="5442"/>
  <c r="L366" i="5442"/>
  <c r="L367" i="5442"/>
  <c r="L368" i="5442"/>
  <c r="L369" i="5442"/>
  <c r="L370" i="5442"/>
  <c r="L371" i="5442"/>
  <c r="L372" i="5442"/>
  <c r="L373" i="5442"/>
  <c r="L374" i="5442"/>
  <c r="L375" i="5442"/>
  <c r="L376" i="5442"/>
  <c r="L377" i="5442"/>
  <c r="L378" i="5442"/>
  <c r="L379" i="5442"/>
  <c r="L380" i="5442"/>
  <c r="L381" i="5442"/>
  <c r="L382" i="5442"/>
  <c r="L383" i="5442"/>
  <c r="L384" i="5442"/>
  <c r="L385" i="5442"/>
  <c r="L386" i="5442"/>
  <c r="L387" i="5442"/>
  <c r="L388" i="5442"/>
  <c r="L389" i="5442"/>
  <c r="L390" i="5442"/>
  <c r="L391" i="5442"/>
  <c r="L392" i="5442"/>
  <c r="L393" i="5442"/>
  <c r="L394" i="5442"/>
  <c r="L395" i="5442"/>
  <c r="L396" i="5442"/>
  <c r="G207" i="5442"/>
  <c r="F7" i="5442"/>
  <c r="F8" i="5442"/>
  <c r="F9" i="5442"/>
  <c r="F10" i="5442"/>
  <c r="F11" i="5442"/>
  <c r="F12" i="5442"/>
  <c r="F13" i="5442"/>
  <c r="F14" i="5442"/>
  <c r="F15" i="5442"/>
  <c r="F16" i="5442"/>
  <c r="F17" i="5442"/>
  <c r="F18" i="5442"/>
  <c r="F19" i="5442"/>
  <c r="F20" i="5442"/>
  <c r="F21" i="5442"/>
  <c r="F22" i="5442"/>
  <c r="F23" i="5442"/>
  <c r="F24" i="5442"/>
  <c r="F25" i="5442"/>
  <c r="F26" i="5442"/>
  <c r="F27" i="5442"/>
  <c r="F28" i="5442"/>
  <c r="F29" i="5442"/>
  <c r="F30" i="5442"/>
  <c r="F31" i="5442"/>
  <c r="F32" i="5442"/>
  <c r="F33" i="5442"/>
  <c r="F34" i="5442"/>
  <c r="F35" i="5442"/>
  <c r="F36" i="5442"/>
  <c r="F37" i="5442"/>
  <c r="F38" i="5442"/>
  <c r="F39" i="5442"/>
  <c r="F40" i="5442"/>
  <c r="F41" i="5442"/>
  <c r="F42" i="5442"/>
  <c r="F43" i="5442"/>
  <c r="F44" i="5442"/>
  <c r="F45" i="5442"/>
  <c r="F46" i="5442"/>
  <c r="F47" i="5442"/>
  <c r="F48" i="5442"/>
  <c r="F49" i="5442"/>
  <c r="F50" i="5442"/>
  <c r="F51" i="5442"/>
  <c r="F52" i="5442"/>
  <c r="F53" i="5442"/>
  <c r="F54" i="5442"/>
  <c r="F55" i="5442"/>
  <c r="F56" i="5442"/>
  <c r="G56" i="5442" s="1"/>
  <c r="F57" i="5442"/>
  <c r="F58" i="5442"/>
  <c r="F59" i="5442"/>
  <c r="F60" i="5442"/>
  <c r="F61" i="5442"/>
  <c r="F62" i="5442"/>
  <c r="F63" i="5442"/>
  <c r="F64" i="5442"/>
  <c r="F65" i="5442"/>
  <c r="F66" i="5442"/>
  <c r="F67" i="5442"/>
  <c r="F68" i="5442"/>
  <c r="F69" i="5442"/>
  <c r="F70" i="5442"/>
  <c r="F71" i="5442"/>
  <c r="F72" i="5442"/>
  <c r="F73" i="5442"/>
  <c r="F74" i="5442"/>
  <c r="F75" i="5442"/>
  <c r="F76" i="5442"/>
  <c r="F77" i="5442"/>
  <c r="F78" i="5442"/>
  <c r="F79" i="5442"/>
  <c r="F80" i="5442"/>
  <c r="F81" i="5442"/>
  <c r="F82" i="5442"/>
  <c r="F83" i="5442"/>
  <c r="F84" i="5442"/>
  <c r="F85" i="5442"/>
  <c r="F86" i="5442"/>
  <c r="F87" i="5442"/>
  <c r="F88" i="5442"/>
  <c r="F89" i="5442"/>
  <c r="F90" i="5442"/>
  <c r="F91" i="5442"/>
  <c r="F92" i="5442"/>
  <c r="F93" i="5442"/>
  <c r="F94" i="5442"/>
  <c r="F95" i="5442"/>
  <c r="F96" i="5442"/>
  <c r="F97" i="5442"/>
  <c r="F98" i="5442"/>
  <c r="F99" i="5442"/>
  <c r="F100" i="5442"/>
  <c r="F101" i="5442"/>
  <c r="F102" i="5442"/>
  <c r="F103" i="5442"/>
  <c r="F104" i="5442"/>
  <c r="F105" i="5442"/>
  <c r="F106" i="5442"/>
  <c r="F107" i="5442"/>
  <c r="F108" i="5442"/>
  <c r="F109" i="5442"/>
  <c r="F110" i="5442"/>
  <c r="F111" i="5442"/>
  <c r="F112" i="5442"/>
  <c r="F113" i="5442"/>
  <c r="F114" i="5442"/>
  <c r="F115" i="5442"/>
  <c r="F116" i="5442"/>
  <c r="F117" i="5442"/>
  <c r="F118" i="5442"/>
  <c r="F119" i="5442"/>
  <c r="F120" i="5442"/>
  <c r="F121" i="5442"/>
  <c r="F122" i="5442"/>
  <c r="F123" i="5442"/>
  <c r="F124" i="5442"/>
  <c r="F125" i="5442"/>
  <c r="F126" i="5442"/>
  <c r="F127" i="5442"/>
  <c r="F128" i="5442"/>
  <c r="F129" i="5442"/>
  <c r="F130" i="5442"/>
  <c r="F131" i="5442"/>
  <c r="F132" i="5442"/>
  <c r="F133" i="5442"/>
  <c r="F134" i="5442"/>
  <c r="F135" i="5442"/>
  <c r="F136" i="5442"/>
  <c r="F137" i="5442"/>
  <c r="F138" i="5442"/>
  <c r="F139" i="5442"/>
  <c r="F140" i="5442"/>
  <c r="F141" i="5442"/>
  <c r="F142" i="5442"/>
  <c r="F143" i="5442"/>
  <c r="F144" i="5442"/>
  <c r="F145" i="5442"/>
  <c r="F146" i="5442"/>
  <c r="G146" i="5442" s="1"/>
  <c r="F147" i="5442"/>
  <c r="F148" i="5442"/>
  <c r="F149" i="5442"/>
  <c r="F150" i="5442"/>
  <c r="F151" i="5442"/>
  <c r="F152" i="5442"/>
  <c r="F153" i="5442"/>
  <c r="F154" i="5442"/>
  <c r="F155" i="5442"/>
  <c r="F156" i="5442"/>
  <c r="F157" i="5442"/>
  <c r="F158" i="5442"/>
  <c r="F159" i="5442"/>
  <c r="F160" i="5442"/>
  <c r="F161" i="5442"/>
  <c r="F162" i="5442"/>
  <c r="F163" i="5442"/>
  <c r="F164" i="5442"/>
  <c r="G164" i="5442" s="1"/>
  <c r="F165" i="5442"/>
  <c r="F166" i="5442"/>
  <c r="F167" i="5442"/>
  <c r="F168" i="5442"/>
  <c r="F169" i="5442"/>
  <c r="F170" i="5442"/>
  <c r="F171" i="5442"/>
  <c r="F172" i="5442"/>
  <c r="F173" i="5442"/>
  <c r="F174" i="5442"/>
  <c r="F175" i="5442"/>
  <c r="F176" i="5442"/>
  <c r="F177" i="5442"/>
  <c r="F178" i="5442"/>
  <c r="F179" i="5442"/>
  <c r="F180" i="5442"/>
  <c r="F181" i="5442"/>
  <c r="F182" i="5442"/>
  <c r="F183" i="5442"/>
  <c r="F184" i="5442"/>
  <c r="F185" i="5442"/>
  <c r="F186" i="5442"/>
  <c r="F187" i="5442"/>
  <c r="F188" i="5442"/>
  <c r="F189" i="5442"/>
  <c r="F190" i="5442"/>
  <c r="F191" i="5442"/>
  <c r="F192" i="5442"/>
  <c r="F193" i="5442"/>
  <c r="F194" i="5442"/>
  <c r="F195" i="5442"/>
  <c r="F196" i="5442"/>
  <c r="F197" i="5442"/>
  <c r="F198" i="5442"/>
  <c r="F199" i="5442"/>
  <c r="F200" i="5442"/>
  <c r="F201" i="5442"/>
  <c r="F202" i="5442"/>
  <c r="F203" i="5442"/>
  <c r="F204" i="5442"/>
  <c r="F205" i="5442"/>
  <c r="F206" i="5442"/>
  <c r="F207" i="5442"/>
  <c r="F208" i="5442"/>
  <c r="F209" i="5442"/>
  <c r="F210" i="5442"/>
  <c r="F211" i="5442"/>
  <c r="F212" i="5442"/>
  <c r="F213" i="5442"/>
  <c r="F214" i="5442"/>
  <c r="F215" i="5442"/>
  <c r="F216" i="5442"/>
  <c r="F217" i="5442"/>
  <c r="F218" i="5442"/>
  <c r="F219" i="5442"/>
  <c r="F220" i="5442"/>
  <c r="F221" i="5442"/>
  <c r="F222" i="5442"/>
  <c r="F223" i="5442"/>
  <c r="F224" i="5442"/>
  <c r="F225" i="5442"/>
  <c r="F226" i="5442"/>
  <c r="F227" i="5442"/>
  <c r="F228" i="5442"/>
  <c r="F229" i="5442"/>
  <c r="F230" i="5442"/>
  <c r="F231" i="5442"/>
  <c r="F232" i="5442"/>
  <c r="F233" i="5442"/>
  <c r="F234" i="5442"/>
  <c r="F235" i="5442"/>
  <c r="F236" i="5442"/>
  <c r="F237" i="5442"/>
  <c r="F238" i="5442"/>
  <c r="F239" i="5442"/>
  <c r="F240" i="5442"/>
  <c r="F241" i="5442"/>
  <c r="F242" i="5442"/>
  <c r="F243" i="5442"/>
  <c r="F244" i="5442"/>
  <c r="F245" i="5442"/>
  <c r="F246" i="5442"/>
  <c r="F247" i="5442"/>
  <c r="F248" i="5442"/>
  <c r="F249" i="5442"/>
  <c r="F250" i="5442"/>
  <c r="F251" i="5442"/>
  <c r="F252" i="5442"/>
  <c r="F253" i="5442"/>
  <c r="F254" i="5442"/>
  <c r="G254" i="5442" s="1"/>
  <c r="F255" i="5442"/>
  <c r="F256" i="5442"/>
  <c r="F257" i="5442"/>
  <c r="F258" i="5442"/>
  <c r="F259" i="5442"/>
  <c r="F260" i="5442"/>
  <c r="F261" i="5442"/>
  <c r="F262" i="5442"/>
  <c r="F263" i="5442"/>
  <c r="F264" i="5442"/>
  <c r="F265" i="5442"/>
  <c r="F266" i="5442"/>
  <c r="F267" i="5442"/>
  <c r="F268" i="5442"/>
  <c r="F269" i="5442"/>
  <c r="F270" i="5442"/>
  <c r="F271" i="5442"/>
  <c r="F272" i="5442"/>
  <c r="F273" i="5442"/>
  <c r="F274" i="5442"/>
  <c r="F275" i="5442"/>
  <c r="F276" i="5442"/>
  <c r="F277" i="5442"/>
  <c r="F278" i="5442"/>
  <c r="F279" i="5442"/>
  <c r="F280" i="5442"/>
  <c r="F281" i="5442"/>
  <c r="F282" i="5442"/>
  <c r="F283" i="5442"/>
  <c r="F284" i="5442"/>
  <c r="F285" i="5442"/>
  <c r="F286" i="5442"/>
  <c r="F287" i="5442"/>
  <c r="F288" i="5442"/>
  <c r="F289" i="5442"/>
  <c r="F290" i="5442"/>
  <c r="F291" i="5442"/>
  <c r="F292" i="5442"/>
  <c r="F293" i="5442"/>
  <c r="F294" i="5442"/>
  <c r="F295" i="5442"/>
  <c r="F296" i="5442"/>
  <c r="F297" i="5442"/>
  <c r="F298" i="5442"/>
  <c r="F299" i="5442"/>
  <c r="F300" i="5442"/>
  <c r="F301" i="5442"/>
  <c r="F302" i="5442"/>
  <c r="F303" i="5442"/>
  <c r="F304" i="5442"/>
  <c r="F305" i="5442"/>
  <c r="F306" i="5442"/>
  <c r="F307" i="5442"/>
  <c r="F308" i="5442"/>
  <c r="F309" i="5442"/>
  <c r="F310" i="5442"/>
  <c r="F311" i="5442"/>
  <c r="F312" i="5442"/>
  <c r="F313" i="5442"/>
  <c r="F314" i="5442"/>
  <c r="F315" i="5442"/>
  <c r="F316" i="5442"/>
  <c r="F317" i="5442"/>
  <c r="F318" i="5442"/>
  <c r="F319" i="5442"/>
  <c r="F320" i="5442"/>
  <c r="F321" i="5442"/>
  <c r="F322" i="5442"/>
  <c r="F323" i="5442"/>
  <c r="F324" i="5442"/>
  <c r="F325" i="5442"/>
  <c r="F326" i="5442"/>
  <c r="F327" i="5442"/>
  <c r="F328" i="5442"/>
  <c r="F329" i="5442"/>
  <c r="F330" i="5442"/>
  <c r="F331" i="5442"/>
  <c r="F332" i="5442"/>
  <c r="F333" i="5442"/>
  <c r="F334" i="5442"/>
  <c r="F335" i="5442"/>
  <c r="F336" i="5442"/>
  <c r="F337" i="5442"/>
  <c r="F338" i="5442"/>
  <c r="F339" i="5442"/>
  <c r="F340" i="5442"/>
  <c r="F341" i="5442"/>
  <c r="F342" i="5442"/>
  <c r="F343" i="5442"/>
  <c r="F344" i="5442"/>
  <c r="F345" i="5442"/>
  <c r="F346" i="5442"/>
  <c r="F347" i="5442"/>
  <c r="F348" i="5442"/>
  <c r="F349" i="5442"/>
  <c r="F350" i="5442"/>
  <c r="F351" i="5442"/>
  <c r="F352" i="5442"/>
  <c r="F353" i="5442"/>
  <c r="F354" i="5442"/>
  <c r="F355" i="5442"/>
  <c r="F356" i="5442"/>
  <c r="F357" i="5442"/>
  <c r="F358" i="5442"/>
  <c r="F359" i="5442"/>
  <c r="F360" i="5442"/>
  <c r="F361" i="5442"/>
  <c r="F362" i="5442"/>
  <c r="F363" i="5442"/>
  <c r="F364" i="5442"/>
  <c r="F365" i="5442"/>
  <c r="F366" i="5442"/>
  <c r="F367" i="5442"/>
  <c r="F368" i="5442"/>
  <c r="F369" i="5442"/>
  <c r="F370" i="5442"/>
  <c r="F371" i="5442"/>
  <c r="F372" i="5442"/>
  <c r="F373" i="5442"/>
  <c r="F374" i="5442"/>
  <c r="F375" i="5442"/>
  <c r="F376" i="5442"/>
  <c r="F377" i="5442"/>
  <c r="F378" i="5442"/>
  <c r="F379" i="5442"/>
  <c r="F380" i="5442"/>
  <c r="G380" i="5442" s="1"/>
  <c r="F381" i="5442"/>
  <c r="F382" i="5442"/>
  <c r="F383" i="5442"/>
  <c r="F384" i="5442"/>
  <c r="F385" i="5442"/>
  <c r="F386" i="5442"/>
  <c r="F387" i="5442"/>
  <c r="F388" i="5442"/>
  <c r="F389" i="5442"/>
  <c r="F390" i="5442"/>
  <c r="F391" i="5442"/>
  <c r="F392" i="5442"/>
  <c r="F393" i="5442"/>
  <c r="F394" i="5442"/>
  <c r="F395" i="5442"/>
  <c r="F396" i="5442"/>
  <c r="U6" i="5442"/>
  <c r="L6" i="5442"/>
  <c r="F6" i="5442"/>
  <c r="AU13" i="5439"/>
  <c r="AU25" i="5439"/>
  <c r="AU37" i="5439"/>
  <c r="AU49" i="5439"/>
  <c r="AU61" i="5439"/>
  <c r="AU73" i="5439"/>
  <c r="AU85" i="5439"/>
  <c r="AU97" i="5439"/>
  <c r="AU109" i="5439"/>
  <c r="AU121" i="5439"/>
  <c r="AU133" i="5439"/>
  <c r="AU145" i="5439"/>
  <c r="AU157" i="5439"/>
  <c r="AU169" i="5439"/>
  <c r="AU181" i="5439"/>
  <c r="AU193" i="5439"/>
  <c r="AU205" i="5439"/>
  <c r="AU217" i="5439"/>
  <c r="AU229" i="5439"/>
  <c r="AU241" i="5439"/>
  <c r="AU253" i="5439"/>
  <c r="AU265" i="5439"/>
  <c r="AU277" i="5439"/>
  <c r="AU289" i="5439"/>
  <c r="AU301" i="5439"/>
  <c r="AU313" i="5439"/>
  <c r="AU325" i="5439"/>
  <c r="AU337" i="5439"/>
  <c r="AU349" i="5439"/>
  <c r="AU361" i="5439"/>
  <c r="AU373" i="5439"/>
  <c r="AU385" i="5439"/>
  <c r="AU397" i="5439"/>
  <c r="AU409" i="5439"/>
  <c r="AU421" i="5439"/>
  <c r="AU433" i="5439"/>
  <c r="AU445" i="5439"/>
  <c r="AU457" i="5439"/>
  <c r="AT9" i="5439"/>
  <c r="AT15" i="5439"/>
  <c r="AT21" i="5439"/>
  <c r="AT27" i="5439"/>
  <c r="AT33" i="5439"/>
  <c r="AT39" i="5439"/>
  <c r="AT45" i="5439"/>
  <c r="AT51" i="5439"/>
  <c r="AT57" i="5439"/>
  <c r="AT63" i="5439"/>
  <c r="AT67" i="5439"/>
  <c r="AT73" i="5439"/>
  <c r="AT81" i="5439"/>
  <c r="AT85" i="5439"/>
  <c r="AT91" i="5439"/>
  <c r="AT99" i="5439"/>
  <c r="AT103" i="5439"/>
  <c r="AT108" i="5439"/>
  <c r="AT109" i="5439"/>
  <c r="AT117" i="5439"/>
  <c r="AT121" i="5439"/>
  <c r="AT127" i="5439"/>
  <c r="AT135" i="5439"/>
  <c r="AT139" i="5439"/>
  <c r="AT145" i="5439"/>
  <c r="AT153" i="5439"/>
  <c r="AT157" i="5439"/>
  <c r="AT162" i="5439"/>
  <c r="AT163" i="5439"/>
  <c r="AT171" i="5439"/>
  <c r="AT175" i="5439"/>
  <c r="AT181" i="5439"/>
  <c r="AT189" i="5439"/>
  <c r="AT193" i="5439"/>
  <c r="AT199" i="5439"/>
  <c r="AT207" i="5439"/>
  <c r="AT211" i="5439"/>
  <c r="AT216" i="5439"/>
  <c r="AT217" i="5439"/>
  <c r="AT225" i="5439"/>
  <c r="AT229" i="5439"/>
  <c r="AT235" i="5439"/>
  <c r="AT243" i="5439"/>
  <c r="AT247" i="5439"/>
  <c r="AT253" i="5439"/>
  <c r="AT261" i="5439"/>
  <c r="AT265" i="5439"/>
  <c r="AT270" i="5439"/>
  <c r="AT271" i="5439"/>
  <c r="AT279" i="5439"/>
  <c r="AT283" i="5439"/>
  <c r="AT289" i="5439"/>
  <c r="AT297" i="5439"/>
  <c r="AT301" i="5439"/>
  <c r="AT307" i="5439"/>
  <c r="AT315" i="5439"/>
  <c r="AT319" i="5439"/>
  <c r="AT325" i="5439"/>
  <c r="AT333" i="5439"/>
  <c r="AT337" i="5439"/>
  <c r="AT343" i="5439"/>
  <c r="AT351" i="5439"/>
  <c r="AT355" i="5439"/>
  <c r="AT361" i="5439"/>
  <c r="AT369" i="5439"/>
  <c r="AT373" i="5439"/>
  <c r="AT378" i="5439"/>
  <c r="AT379" i="5439"/>
  <c r="AT387" i="5439"/>
  <c r="AT391" i="5439"/>
  <c r="AT397" i="5439"/>
  <c r="AT405" i="5439"/>
  <c r="AT409" i="5439"/>
  <c r="AT415" i="5439"/>
  <c r="AT423" i="5439"/>
  <c r="AT427" i="5439"/>
  <c r="AT433" i="5439"/>
  <c r="AT441" i="5439"/>
  <c r="AT445" i="5439"/>
  <c r="AT451" i="5439"/>
  <c r="AD7" i="5439"/>
  <c r="AD8" i="5439"/>
  <c r="AD10" i="5439"/>
  <c r="AD13" i="5439"/>
  <c r="AD14" i="5439"/>
  <c r="AD16" i="5439"/>
  <c r="AD19" i="5439"/>
  <c r="AD20" i="5439"/>
  <c r="AD22" i="5439"/>
  <c r="AD25" i="5439"/>
  <c r="AD26" i="5439"/>
  <c r="AD28" i="5439"/>
  <c r="AD31" i="5439"/>
  <c r="AD32" i="5439"/>
  <c r="AD34" i="5439"/>
  <c r="AD37" i="5439"/>
  <c r="AD38" i="5439"/>
  <c r="AD40" i="5439"/>
  <c r="AD43" i="5439"/>
  <c r="AD44" i="5439"/>
  <c r="AD46" i="5439"/>
  <c r="AD49" i="5439"/>
  <c r="AD50" i="5439"/>
  <c r="AD52" i="5439"/>
  <c r="AD55" i="5439"/>
  <c r="AD56" i="5439"/>
  <c r="AD58" i="5439"/>
  <c r="AD61" i="5439"/>
  <c r="AD62" i="5439"/>
  <c r="AD64" i="5439"/>
  <c r="AD67" i="5439"/>
  <c r="AD68" i="5439"/>
  <c r="AD70" i="5439"/>
  <c r="AD73" i="5439"/>
  <c r="AD74" i="5439"/>
  <c r="AD76" i="5439"/>
  <c r="AD79" i="5439"/>
  <c r="AD80" i="5439"/>
  <c r="AD82" i="5439"/>
  <c r="AD85" i="5439"/>
  <c r="AD86" i="5439"/>
  <c r="AD88" i="5439"/>
  <c r="AD91" i="5439"/>
  <c r="AD92" i="5439"/>
  <c r="AD94" i="5439"/>
  <c r="AD97" i="5439"/>
  <c r="AD98" i="5439"/>
  <c r="AD100" i="5439"/>
  <c r="AD103" i="5439"/>
  <c r="AD104" i="5439"/>
  <c r="AD106" i="5439"/>
  <c r="AD109" i="5439"/>
  <c r="AD110" i="5439"/>
  <c r="AD112" i="5439"/>
  <c r="AD115" i="5439"/>
  <c r="AD116" i="5439"/>
  <c r="AD118" i="5439"/>
  <c r="AD121" i="5439"/>
  <c r="AD122" i="5439"/>
  <c r="AD124" i="5439"/>
  <c r="AD127" i="5439"/>
  <c r="AD128" i="5439"/>
  <c r="AD130" i="5439"/>
  <c r="AD133" i="5439"/>
  <c r="AD134" i="5439"/>
  <c r="AD136" i="5439"/>
  <c r="AD139" i="5439"/>
  <c r="AD140" i="5439"/>
  <c r="AD142" i="5439"/>
  <c r="AD145" i="5439"/>
  <c r="AD146" i="5439"/>
  <c r="AD148" i="5439"/>
  <c r="AD151" i="5439"/>
  <c r="AD152" i="5439"/>
  <c r="AD154" i="5439"/>
  <c r="AD157" i="5439"/>
  <c r="AD158" i="5439"/>
  <c r="AD160" i="5439"/>
  <c r="AD163" i="5439"/>
  <c r="AD164" i="5439"/>
  <c r="AD166" i="5439"/>
  <c r="AD169" i="5439"/>
  <c r="AD170" i="5439"/>
  <c r="AD172" i="5439"/>
  <c r="AD175" i="5439"/>
  <c r="AD176" i="5439"/>
  <c r="AD178" i="5439"/>
  <c r="AD181" i="5439"/>
  <c r="AD182" i="5439"/>
  <c r="AD184" i="5439"/>
  <c r="AD187" i="5439"/>
  <c r="AD188" i="5439"/>
  <c r="AD190" i="5439"/>
  <c r="AD193" i="5439"/>
  <c r="AD194" i="5439"/>
  <c r="AD196" i="5439"/>
  <c r="AD199" i="5439"/>
  <c r="AD200" i="5439"/>
  <c r="AD202" i="5439"/>
  <c r="AD205" i="5439"/>
  <c r="AC7" i="5439"/>
  <c r="AC8" i="5439"/>
  <c r="AC9" i="5439"/>
  <c r="AC10" i="5439"/>
  <c r="AC11" i="5439"/>
  <c r="AC12" i="5439"/>
  <c r="AC13" i="5439"/>
  <c r="AC14" i="5439"/>
  <c r="AC15" i="5439"/>
  <c r="AC16" i="5439"/>
  <c r="AC17" i="5439"/>
  <c r="AC18" i="5439"/>
  <c r="AC19" i="5439"/>
  <c r="AC20" i="5439"/>
  <c r="AC21" i="5439"/>
  <c r="AC22" i="5439"/>
  <c r="AC23" i="5439"/>
  <c r="AC24" i="5439"/>
  <c r="AC25" i="5439"/>
  <c r="AC26" i="5439"/>
  <c r="AC27" i="5439"/>
  <c r="AC28" i="5439"/>
  <c r="AC29" i="5439"/>
  <c r="AC30" i="5439"/>
  <c r="AC31" i="5439"/>
  <c r="AC32" i="5439"/>
  <c r="AC33" i="5439"/>
  <c r="AC34" i="5439"/>
  <c r="AC35" i="5439"/>
  <c r="AC36" i="5439"/>
  <c r="AC37" i="5439"/>
  <c r="AC38" i="5439"/>
  <c r="AC39" i="5439"/>
  <c r="AC40" i="5439"/>
  <c r="AC41" i="5439"/>
  <c r="AC42" i="5439"/>
  <c r="AC43" i="5439"/>
  <c r="AC44" i="5439"/>
  <c r="AC45" i="5439"/>
  <c r="AC46" i="5439"/>
  <c r="AC47" i="5439"/>
  <c r="AC48" i="5439"/>
  <c r="AC49" i="5439"/>
  <c r="AC50" i="5439"/>
  <c r="AC51" i="5439"/>
  <c r="AC52" i="5439"/>
  <c r="AC53" i="5439"/>
  <c r="AC54" i="5439"/>
  <c r="AC55" i="5439"/>
  <c r="AC56" i="5439"/>
  <c r="AC57" i="5439"/>
  <c r="AC58" i="5439"/>
  <c r="AC59" i="5439"/>
  <c r="AC60" i="5439"/>
  <c r="AC61" i="5439"/>
  <c r="AC62" i="5439"/>
  <c r="AC63" i="5439"/>
  <c r="AC64" i="5439"/>
  <c r="AC65" i="5439"/>
  <c r="AC66" i="5439"/>
  <c r="AC67" i="5439"/>
  <c r="AC68" i="5439"/>
  <c r="AC69" i="5439"/>
  <c r="AC70" i="5439"/>
  <c r="AC71" i="5439"/>
  <c r="AC72" i="5439"/>
  <c r="AC73" i="5439"/>
  <c r="AC74" i="5439"/>
  <c r="AC75" i="5439"/>
  <c r="AC76" i="5439"/>
  <c r="AC77" i="5439"/>
  <c r="AC78" i="5439"/>
  <c r="AC79" i="5439"/>
  <c r="AC80" i="5439"/>
  <c r="AC81" i="5439"/>
  <c r="AC82" i="5439"/>
  <c r="AC83" i="5439"/>
  <c r="AC84" i="5439"/>
  <c r="AC85" i="5439"/>
  <c r="AC86" i="5439"/>
  <c r="AC87" i="5439"/>
  <c r="AC88" i="5439"/>
  <c r="AC89" i="5439"/>
  <c r="AC90" i="5439"/>
  <c r="AC91" i="5439"/>
  <c r="AC92" i="5439"/>
  <c r="AC93" i="5439"/>
  <c r="AC94" i="5439"/>
  <c r="AC95" i="5439"/>
  <c r="AC96" i="5439"/>
  <c r="AC97" i="5439"/>
  <c r="AC98" i="5439"/>
  <c r="AC99" i="5439"/>
  <c r="AC100" i="5439"/>
  <c r="AC101" i="5439"/>
  <c r="AC102" i="5439"/>
  <c r="AC103" i="5439"/>
  <c r="AC104" i="5439"/>
  <c r="AC105" i="5439"/>
  <c r="AC106" i="5439"/>
  <c r="AC107" i="5439"/>
  <c r="AC108" i="5439"/>
  <c r="AC109" i="5439"/>
  <c r="AC110" i="5439"/>
  <c r="AC111" i="5439"/>
  <c r="AC112" i="5439"/>
  <c r="AC113" i="5439"/>
  <c r="AC114" i="5439"/>
  <c r="AC115" i="5439"/>
  <c r="AC116" i="5439"/>
  <c r="AC117" i="5439"/>
  <c r="AC118" i="5439"/>
  <c r="AC119" i="5439"/>
  <c r="AC120" i="5439"/>
  <c r="AC121" i="5439"/>
  <c r="AC122" i="5439"/>
  <c r="AC123" i="5439"/>
  <c r="AC124" i="5439"/>
  <c r="AC125" i="5439"/>
  <c r="AC126" i="5439"/>
  <c r="AC127" i="5439"/>
  <c r="AC128" i="5439"/>
  <c r="AC129" i="5439"/>
  <c r="AC130" i="5439"/>
  <c r="AC131" i="5439"/>
  <c r="AC132" i="5439"/>
  <c r="AC133" i="5439"/>
  <c r="AC134" i="5439"/>
  <c r="AC135" i="5439"/>
  <c r="AC136" i="5439"/>
  <c r="AC137" i="5439"/>
  <c r="AC138" i="5439"/>
  <c r="AC139" i="5439"/>
  <c r="AC140" i="5439"/>
  <c r="AC141" i="5439"/>
  <c r="AC142" i="5439"/>
  <c r="AC143" i="5439"/>
  <c r="AC144" i="5439"/>
  <c r="AC145" i="5439"/>
  <c r="AC146" i="5439"/>
  <c r="AC147" i="5439"/>
  <c r="AC148" i="5439"/>
  <c r="AC149" i="5439"/>
  <c r="AC150" i="5439"/>
  <c r="AC151" i="5439"/>
  <c r="AC152" i="5439"/>
  <c r="AC153" i="5439"/>
  <c r="AC154" i="5439"/>
  <c r="AC155" i="5439"/>
  <c r="AC156" i="5439"/>
  <c r="AC157" i="5439"/>
  <c r="AC158" i="5439"/>
  <c r="AC159" i="5439"/>
  <c r="AC160" i="5439"/>
  <c r="AC161" i="5439"/>
  <c r="AC162" i="5439"/>
  <c r="AC163" i="5439"/>
  <c r="AC164" i="5439"/>
  <c r="AC165" i="5439"/>
  <c r="AC166" i="5439"/>
  <c r="AC167" i="5439"/>
  <c r="AC168" i="5439"/>
  <c r="AC169" i="5439"/>
  <c r="AC170" i="5439"/>
  <c r="AC171" i="5439"/>
  <c r="AC172" i="5439"/>
  <c r="AC173" i="5439"/>
  <c r="AC174" i="5439"/>
  <c r="AC175" i="5439"/>
  <c r="AC176" i="5439"/>
  <c r="AC177" i="5439"/>
  <c r="AC178" i="5439"/>
  <c r="AC179" i="5439"/>
  <c r="AC180" i="5439"/>
  <c r="AC181" i="5439"/>
  <c r="AC182" i="5439"/>
  <c r="AC183" i="5439"/>
  <c r="AC184" i="5439"/>
  <c r="AC185" i="5439"/>
  <c r="AC186" i="5439"/>
  <c r="AC187" i="5439"/>
  <c r="AC188" i="5439"/>
  <c r="AC189" i="5439"/>
  <c r="AC190" i="5439"/>
  <c r="AC191" i="5439"/>
  <c r="AC192" i="5439"/>
  <c r="AC193" i="5439"/>
  <c r="AC194" i="5439"/>
  <c r="AC195" i="5439"/>
  <c r="AC196" i="5439"/>
  <c r="AC197" i="5439"/>
  <c r="AC198" i="5439"/>
  <c r="AC199" i="5439"/>
  <c r="AC200" i="5439"/>
  <c r="AC201" i="5439"/>
  <c r="AC202" i="5439"/>
  <c r="AC203" i="5439"/>
  <c r="AC204" i="5439"/>
  <c r="AC205" i="5439"/>
  <c r="AB7" i="5439"/>
  <c r="AB8" i="5439"/>
  <c r="AB9" i="5439"/>
  <c r="AD9" i="5439" s="1"/>
  <c r="AB10" i="5439"/>
  <c r="AB11" i="5439"/>
  <c r="AD11" i="5439" s="1"/>
  <c r="AB12" i="5439"/>
  <c r="AB13" i="5439"/>
  <c r="AB14" i="5439"/>
  <c r="AB15" i="5439"/>
  <c r="AD15" i="5439" s="1"/>
  <c r="AE15" i="5439" s="1"/>
  <c r="AB16" i="5439"/>
  <c r="AB17" i="5439"/>
  <c r="AD17" i="5439" s="1"/>
  <c r="AB18" i="5439"/>
  <c r="AB19" i="5439"/>
  <c r="AB20" i="5439"/>
  <c r="AB21" i="5439"/>
  <c r="AD21" i="5439" s="1"/>
  <c r="AE21" i="5439" s="1"/>
  <c r="AB22" i="5439"/>
  <c r="AB23" i="5439"/>
  <c r="AD23" i="5439" s="1"/>
  <c r="AB24" i="5439"/>
  <c r="AB25" i="5439"/>
  <c r="AB26" i="5439"/>
  <c r="AB27" i="5439"/>
  <c r="AD27" i="5439" s="1"/>
  <c r="AB28" i="5439"/>
  <c r="AB29" i="5439"/>
  <c r="AD29" i="5439" s="1"/>
  <c r="AB30" i="5439"/>
  <c r="AB31" i="5439"/>
  <c r="AB32" i="5439"/>
  <c r="AB33" i="5439"/>
  <c r="AD33" i="5439" s="1"/>
  <c r="AE33" i="5439" s="1"/>
  <c r="AB34" i="5439"/>
  <c r="AB35" i="5439"/>
  <c r="AD35" i="5439" s="1"/>
  <c r="AB36" i="5439"/>
  <c r="AB37" i="5439"/>
  <c r="AB38" i="5439"/>
  <c r="AB39" i="5439"/>
  <c r="AD39" i="5439" s="1"/>
  <c r="AE39" i="5439" s="1"/>
  <c r="AB40" i="5439"/>
  <c r="AB41" i="5439"/>
  <c r="AD41" i="5439" s="1"/>
  <c r="AB42" i="5439"/>
  <c r="AB43" i="5439"/>
  <c r="AB44" i="5439"/>
  <c r="AB45" i="5439"/>
  <c r="AD45" i="5439" s="1"/>
  <c r="AB46" i="5439"/>
  <c r="AB47" i="5439"/>
  <c r="AD47" i="5439" s="1"/>
  <c r="AB48" i="5439"/>
  <c r="AB49" i="5439"/>
  <c r="AB50" i="5439"/>
  <c r="AB51" i="5439"/>
  <c r="AD51" i="5439" s="1"/>
  <c r="AE51" i="5439" s="1"/>
  <c r="AB52" i="5439"/>
  <c r="AB53" i="5439"/>
  <c r="AD53" i="5439" s="1"/>
  <c r="AB54" i="5439"/>
  <c r="AB55" i="5439"/>
  <c r="AB56" i="5439"/>
  <c r="AB57" i="5439"/>
  <c r="AD57" i="5439" s="1"/>
  <c r="AE57" i="5439" s="1"/>
  <c r="AB58" i="5439"/>
  <c r="AB59" i="5439"/>
  <c r="AD59" i="5439" s="1"/>
  <c r="AB60" i="5439"/>
  <c r="AB61" i="5439"/>
  <c r="AB62" i="5439"/>
  <c r="AB63" i="5439"/>
  <c r="AD63" i="5439" s="1"/>
  <c r="AB64" i="5439"/>
  <c r="AB65" i="5439"/>
  <c r="AD65" i="5439" s="1"/>
  <c r="AB66" i="5439"/>
  <c r="AB67" i="5439"/>
  <c r="AB68" i="5439"/>
  <c r="AB69" i="5439"/>
  <c r="AD69" i="5439" s="1"/>
  <c r="AE69" i="5439" s="1"/>
  <c r="AB70" i="5439"/>
  <c r="AB71" i="5439"/>
  <c r="AD71" i="5439" s="1"/>
  <c r="AB72" i="5439"/>
  <c r="AB73" i="5439"/>
  <c r="AB74" i="5439"/>
  <c r="AB75" i="5439"/>
  <c r="AD75" i="5439" s="1"/>
  <c r="AE75" i="5439" s="1"/>
  <c r="AB76" i="5439"/>
  <c r="AB77" i="5439"/>
  <c r="AD77" i="5439" s="1"/>
  <c r="AB78" i="5439"/>
  <c r="AB79" i="5439"/>
  <c r="AB80" i="5439"/>
  <c r="AB81" i="5439"/>
  <c r="AD81" i="5439" s="1"/>
  <c r="AB82" i="5439"/>
  <c r="AB83" i="5439"/>
  <c r="AD83" i="5439" s="1"/>
  <c r="AB84" i="5439"/>
  <c r="AB85" i="5439"/>
  <c r="AB86" i="5439"/>
  <c r="AB87" i="5439"/>
  <c r="AD87" i="5439" s="1"/>
  <c r="AE87" i="5439" s="1"/>
  <c r="AB88" i="5439"/>
  <c r="AB89" i="5439"/>
  <c r="AD89" i="5439" s="1"/>
  <c r="AB90" i="5439"/>
  <c r="AB91" i="5439"/>
  <c r="AB92" i="5439"/>
  <c r="AB93" i="5439"/>
  <c r="AD93" i="5439" s="1"/>
  <c r="AE93" i="5439" s="1"/>
  <c r="AB94" i="5439"/>
  <c r="AB95" i="5439"/>
  <c r="AD95" i="5439" s="1"/>
  <c r="AB96" i="5439"/>
  <c r="AB97" i="5439"/>
  <c r="AB98" i="5439"/>
  <c r="AB99" i="5439"/>
  <c r="AD99" i="5439" s="1"/>
  <c r="AB100" i="5439"/>
  <c r="AB101" i="5439"/>
  <c r="AD101" i="5439" s="1"/>
  <c r="AB102" i="5439"/>
  <c r="AB103" i="5439"/>
  <c r="AB104" i="5439"/>
  <c r="AB105" i="5439"/>
  <c r="AD105" i="5439" s="1"/>
  <c r="AE105" i="5439" s="1"/>
  <c r="AB106" i="5439"/>
  <c r="AB107" i="5439"/>
  <c r="AD107" i="5439" s="1"/>
  <c r="AB108" i="5439"/>
  <c r="AB109" i="5439"/>
  <c r="AB110" i="5439"/>
  <c r="AB111" i="5439"/>
  <c r="AD111" i="5439" s="1"/>
  <c r="AE111" i="5439" s="1"/>
  <c r="AB112" i="5439"/>
  <c r="AB113" i="5439"/>
  <c r="AD113" i="5439" s="1"/>
  <c r="AB114" i="5439"/>
  <c r="AB115" i="5439"/>
  <c r="AB116" i="5439"/>
  <c r="AB117" i="5439"/>
  <c r="AD117" i="5439" s="1"/>
  <c r="AB118" i="5439"/>
  <c r="AB119" i="5439"/>
  <c r="AD119" i="5439" s="1"/>
  <c r="AB120" i="5439"/>
  <c r="AB121" i="5439"/>
  <c r="AB122" i="5439"/>
  <c r="AB123" i="5439"/>
  <c r="AD123" i="5439" s="1"/>
  <c r="AE123" i="5439" s="1"/>
  <c r="AB124" i="5439"/>
  <c r="AB125" i="5439"/>
  <c r="AD125" i="5439" s="1"/>
  <c r="AB126" i="5439"/>
  <c r="AB127" i="5439"/>
  <c r="AB128" i="5439"/>
  <c r="AB129" i="5439"/>
  <c r="AD129" i="5439" s="1"/>
  <c r="AE129" i="5439" s="1"/>
  <c r="AB130" i="5439"/>
  <c r="AB131" i="5439"/>
  <c r="AD131" i="5439" s="1"/>
  <c r="AB132" i="5439"/>
  <c r="AB133" i="5439"/>
  <c r="AB134" i="5439"/>
  <c r="AB135" i="5439"/>
  <c r="AD135" i="5439" s="1"/>
  <c r="AB136" i="5439"/>
  <c r="AB137" i="5439"/>
  <c r="AD137" i="5439" s="1"/>
  <c r="AB138" i="5439"/>
  <c r="AB139" i="5439"/>
  <c r="AB140" i="5439"/>
  <c r="AB141" i="5439"/>
  <c r="AD141" i="5439" s="1"/>
  <c r="AE141" i="5439" s="1"/>
  <c r="AB142" i="5439"/>
  <c r="AB143" i="5439"/>
  <c r="AD143" i="5439" s="1"/>
  <c r="AB144" i="5439"/>
  <c r="AB145" i="5439"/>
  <c r="AB146" i="5439"/>
  <c r="AB147" i="5439"/>
  <c r="AD147" i="5439" s="1"/>
  <c r="AE147" i="5439" s="1"/>
  <c r="AB148" i="5439"/>
  <c r="AB149" i="5439"/>
  <c r="AD149" i="5439" s="1"/>
  <c r="AB150" i="5439"/>
  <c r="AB151" i="5439"/>
  <c r="AB152" i="5439"/>
  <c r="AB153" i="5439"/>
  <c r="AD153" i="5439" s="1"/>
  <c r="AB154" i="5439"/>
  <c r="AB155" i="5439"/>
  <c r="AD155" i="5439" s="1"/>
  <c r="AB156" i="5439"/>
  <c r="AB157" i="5439"/>
  <c r="AB158" i="5439"/>
  <c r="AB159" i="5439"/>
  <c r="AD159" i="5439" s="1"/>
  <c r="AE159" i="5439" s="1"/>
  <c r="AB160" i="5439"/>
  <c r="AB161" i="5439"/>
  <c r="AD161" i="5439" s="1"/>
  <c r="AB162" i="5439"/>
  <c r="AB163" i="5439"/>
  <c r="AB164" i="5439"/>
  <c r="AB165" i="5439"/>
  <c r="AD165" i="5439" s="1"/>
  <c r="AE165" i="5439" s="1"/>
  <c r="AB166" i="5439"/>
  <c r="AB167" i="5439"/>
  <c r="AD167" i="5439" s="1"/>
  <c r="AB168" i="5439"/>
  <c r="AB169" i="5439"/>
  <c r="AB170" i="5439"/>
  <c r="AB171" i="5439"/>
  <c r="AD171" i="5439" s="1"/>
  <c r="AB172" i="5439"/>
  <c r="AB173" i="5439"/>
  <c r="AD173" i="5439" s="1"/>
  <c r="AB174" i="5439"/>
  <c r="AB175" i="5439"/>
  <c r="AB176" i="5439"/>
  <c r="AB177" i="5439"/>
  <c r="AD177" i="5439" s="1"/>
  <c r="AE177" i="5439" s="1"/>
  <c r="AB178" i="5439"/>
  <c r="AB179" i="5439"/>
  <c r="AD179" i="5439" s="1"/>
  <c r="AB180" i="5439"/>
  <c r="AB181" i="5439"/>
  <c r="AB182" i="5439"/>
  <c r="AB183" i="5439"/>
  <c r="AD183" i="5439" s="1"/>
  <c r="AE183" i="5439" s="1"/>
  <c r="AB184" i="5439"/>
  <c r="AB185" i="5439"/>
  <c r="AD185" i="5439" s="1"/>
  <c r="AB186" i="5439"/>
  <c r="AB187" i="5439"/>
  <c r="AB188" i="5439"/>
  <c r="AB189" i="5439"/>
  <c r="AD189" i="5439" s="1"/>
  <c r="AB190" i="5439"/>
  <c r="AB191" i="5439"/>
  <c r="AD191" i="5439" s="1"/>
  <c r="AB192" i="5439"/>
  <c r="AB193" i="5439"/>
  <c r="AB194" i="5439"/>
  <c r="AB195" i="5439"/>
  <c r="AD195" i="5439" s="1"/>
  <c r="AE195" i="5439" s="1"/>
  <c r="AB196" i="5439"/>
  <c r="AB197" i="5439"/>
  <c r="AD197" i="5439" s="1"/>
  <c r="AB198" i="5439"/>
  <c r="AB199" i="5439"/>
  <c r="AB200" i="5439"/>
  <c r="AB201" i="5439"/>
  <c r="AD201" i="5439" s="1"/>
  <c r="AE201" i="5439" s="1"/>
  <c r="AB202" i="5439"/>
  <c r="AB203" i="5439"/>
  <c r="AD203" i="5439" s="1"/>
  <c r="AB204" i="5439"/>
  <c r="AB205" i="5439"/>
  <c r="AC6" i="5439"/>
  <c r="AB6" i="5439"/>
  <c r="AD6" i="5439" s="1"/>
  <c r="AA7" i="5439"/>
  <c r="AA8" i="5439" s="1"/>
  <c r="AA9" i="5439" s="1"/>
  <c r="AA10" i="5439" s="1"/>
  <c r="AA11" i="5439" s="1"/>
  <c r="AA12" i="5439" s="1"/>
  <c r="AA13" i="5439" s="1"/>
  <c r="AA14" i="5439" s="1"/>
  <c r="AA15" i="5439" s="1"/>
  <c r="AA16" i="5439" s="1"/>
  <c r="AA17" i="5439" s="1"/>
  <c r="AA18" i="5439" s="1"/>
  <c r="AA19" i="5439" s="1"/>
  <c r="AA20" i="5439" s="1"/>
  <c r="AA21" i="5439" s="1"/>
  <c r="AA22" i="5439" s="1"/>
  <c r="AA23" i="5439" s="1"/>
  <c r="AA24" i="5439" s="1"/>
  <c r="AA25" i="5439" s="1"/>
  <c r="AA26" i="5439" s="1"/>
  <c r="AA27" i="5439" s="1"/>
  <c r="AA28" i="5439" s="1"/>
  <c r="AA29" i="5439" s="1"/>
  <c r="AA30" i="5439" s="1"/>
  <c r="AA31" i="5439" s="1"/>
  <c r="AA32" i="5439" s="1"/>
  <c r="AA33" i="5439" s="1"/>
  <c r="AA34" i="5439" s="1"/>
  <c r="AA35" i="5439" s="1"/>
  <c r="AA36" i="5439" s="1"/>
  <c r="AA37" i="5439" s="1"/>
  <c r="AA38" i="5439" s="1"/>
  <c r="AA39" i="5439" s="1"/>
  <c r="AA40" i="5439" s="1"/>
  <c r="AA41" i="5439" s="1"/>
  <c r="AA42" i="5439" s="1"/>
  <c r="AA43" i="5439" s="1"/>
  <c r="AA44" i="5439" s="1"/>
  <c r="AA45" i="5439" s="1"/>
  <c r="AA46" i="5439" s="1"/>
  <c r="AA47" i="5439" s="1"/>
  <c r="AA48" i="5439" s="1"/>
  <c r="AA49" i="5439" s="1"/>
  <c r="AA50" i="5439" s="1"/>
  <c r="AA51" i="5439" s="1"/>
  <c r="AA52" i="5439" s="1"/>
  <c r="AA53" i="5439" s="1"/>
  <c r="AA54" i="5439" s="1"/>
  <c r="AA55" i="5439" s="1"/>
  <c r="AA56" i="5439" s="1"/>
  <c r="AA57" i="5439" s="1"/>
  <c r="AA58" i="5439" s="1"/>
  <c r="AA59" i="5439" s="1"/>
  <c r="AA60" i="5439" s="1"/>
  <c r="AA61" i="5439" s="1"/>
  <c r="AA62" i="5439" s="1"/>
  <c r="AA63" i="5439" s="1"/>
  <c r="AA64" i="5439" s="1"/>
  <c r="AA65" i="5439" s="1"/>
  <c r="AA66" i="5439" s="1"/>
  <c r="AA67" i="5439" s="1"/>
  <c r="AA68" i="5439" s="1"/>
  <c r="AA69" i="5439" s="1"/>
  <c r="AA70" i="5439" s="1"/>
  <c r="AA71" i="5439" s="1"/>
  <c r="AA72" i="5439" s="1"/>
  <c r="AA73" i="5439" s="1"/>
  <c r="AA74" i="5439" s="1"/>
  <c r="AA75" i="5439" s="1"/>
  <c r="AA76" i="5439" s="1"/>
  <c r="AA77" i="5439" s="1"/>
  <c r="AA78" i="5439" s="1"/>
  <c r="AA79" i="5439" s="1"/>
  <c r="AA80" i="5439" s="1"/>
  <c r="AA81" i="5439" s="1"/>
  <c r="AA82" i="5439" s="1"/>
  <c r="AA83" i="5439" s="1"/>
  <c r="AA84" i="5439" s="1"/>
  <c r="AA85" i="5439" s="1"/>
  <c r="AA86" i="5439" s="1"/>
  <c r="AA87" i="5439" s="1"/>
  <c r="AA88" i="5439" s="1"/>
  <c r="AA89" i="5439" s="1"/>
  <c r="AA90" i="5439" s="1"/>
  <c r="AA91" i="5439" s="1"/>
  <c r="AA92" i="5439" s="1"/>
  <c r="AA93" i="5439" s="1"/>
  <c r="AA94" i="5439" s="1"/>
  <c r="AA95" i="5439" s="1"/>
  <c r="AA96" i="5439" s="1"/>
  <c r="AA97" i="5439" s="1"/>
  <c r="AA98" i="5439" s="1"/>
  <c r="AA99" i="5439" s="1"/>
  <c r="AA100" i="5439" s="1"/>
  <c r="AA101" i="5439" s="1"/>
  <c r="AA102" i="5439" s="1"/>
  <c r="AA103" i="5439" s="1"/>
  <c r="AA104" i="5439" s="1"/>
  <c r="AA105" i="5439" s="1"/>
  <c r="AA106" i="5439" s="1"/>
  <c r="AA107" i="5439" s="1"/>
  <c r="AA108" i="5439" s="1"/>
  <c r="AA109" i="5439" s="1"/>
  <c r="AA110" i="5439" s="1"/>
  <c r="AA111" i="5439" s="1"/>
  <c r="AA112" i="5439" s="1"/>
  <c r="AA113" i="5439" s="1"/>
  <c r="AA114" i="5439" s="1"/>
  <c r="AA115" i="5439" s="1"/>
  <c r="AA116" i="5439" s="1"/>
  <c r="AA117" i="5439" s="1"/>
  <c r="AA118" i="5439" s="1"/>
  <c r="AA119" i="5439" s="1"/>
  <c r="AA120" i="5439" s="1"/>
  <c r="AA121" i="5439" s="1"/>
  <c r="AA122" i="5439" s="1"/>
  <c r="AA123" i="5439" s="1"/>
  <c r="AA124" i="5439" s="1"/>
  <c r="AA125" i="5439" s="1"/>
  <c r="AA126" i="5439" s="1"/>
  <c r="AA127" i="5439" s="1"/>
  <c r="AA128" i="5439" s="1"/>
  <c r="AA129" i="5439" s="1"/>
  <c r="AA130" i="5439" s="1"/>
  <c r="AA131" i="5439" s="1"/>
  <c r="AA132" i="5439" s="1"/>
  <c r="AA133" i="5439" s="1"/>
  <c r="AA134" i="5439" s="1"/>
  <c r="AA135" i="5439" s="1"/>
  <c r="AA136" i="5439" s="1"/>
  <c r="AA137" i="5439" s="1"/>
  <c r="AA138" i="5439" s="1"/>
  <c r="AA139" i="5439" s="1"/>
  <c r="AA140" i="5439" s="1"/>
  <c r="AA141" i="5439" s="1"/>
  <c r="AA142" i="5439" s="1"/>
  <c r="AA143" i="5439" s="1"/>
  <c r="AA144" i="5439" s="1"/>
  <c r="AA145" i="5439" s="1"/>
  <c r="AA146" i="5439" s="1"/>
  <c r="AA147" i="5439" s="1"/>
  <c r="AA148" i="5439" s="1"/>
  <c r="AA149" i="5439" s="1"/>
  <c r="AA150" i="5439" s="1"/>
  <c r="AA151" i="5439" s="1"/>
  <c r="AA152" i="5439" s="1"/>
  <c r="AA153" i="5439" s="1"/>
  <c r="AA154" i="5439" s="1"/>
  <c r="AA155" i="5439" s="1"/>
  <c r="AA156" i="5439" s="1"/>
  <c r="AA157" i="5439" s="1"/>
  <c r="AA158" i="5439" s="1"/>
  <c r="AA159" i="5439" s="1"/>
  <c r="AA160" i="5439" s="1"/>
  <c r="AA161" i="5439" s="1"/>
  <c r="AA162" i="5439" s="1"/>
  <c r="AA163" i="5439" s="1"/>
  <c r="AA164" i="5439" s="1"/>
  <c r="AA165" i="5439" s="1"/>
  <c r="AA166" i="5439" s="1"/>
  <c r="AA167" i="5439" s="1"/>
  <c r="AA168" i="5439" s="1"/>
  <c r="AA169" i="5439" s="1"/>
  <c r="AA170" i="5439" s="1"/>
  <c r="AA171" i="5439" s="1"/>
  <c r="AA172" i="5439" s="1"/>
  <c r="AA173" i="5439" s="1"/>
  <c r="AA174" i="5439" s="1"/>
  <c r="AA175" i="5439" s="1"/>
  <c r="AA176" i="5439" s="1"/>
  <c r="AA177" i="5439" s="1"/>
  <c r="AA178" i="5439" s="1"/>
  <c r="AA179" i="5439" s="1"/>
  <c r="AA180" i="5439" s="1"/>
  <c r="AA181" i="5439" s="1"/>
  <c r="AA182" i="5439" s="1"/>
  <c r="AA183" i="5439" s="1"/>
  <c r="AA184" i="5439" s="1"/>
  <c r="AA185" i="5439" s="1"/>
  <c r="AA186" i="5439" s="1"/>
  <c r="AA187" i="5439" s="1"/>
  <c r="AA188" i="5439" s="1"/>
  <c r="AA189" i="5439" s="1"/>
  <c r="AA190" i="5439" s="1"/>
  <c r="AA191" i="5439" s="1"/>
  <c r="AA192" i="5439" s="1"/>
  <c r="AA193" i="5439" s="1"/>
  <c r="AA194" i="5439" s="1"/>
  <c r="AA195" i="5439" s="1"/>
  <c r="AA196" i="5439" s="1"/>
  <c r="AA197" i="5439" s="1"/>
  <c r="AA198" i="5439" s="1"/>
  <c r="AA199" i="5439" s="1"/>
  <c r="AA200" i="5439" s="1"/>
  <c r="AA201" i="5439" s="1"/>
  <c r="AA202" i="5439" s="1"/>
  <c r="AA203" i="5439" s="1"/>
  <c r="AA204" i="5439" s="1"/>
  <c r="AA205" i="5439" s="1"/>
  <c r="D10" i="5439"/>
  <c r="D28" i="5439"/>
  <c r="D46" i="5439"/>
  <c r="D64" i="5439"/>
  <c r="D82" i="5439"/>
  <c r="D100" i="5439"/>
  <c r="D118" i="5439"/>
  <c r="D136" i="5439"/>
  <c r="D154" i="5439"/>
  <c r="D172" i="5439"/>
  <c r="D190" i="5439"/>
  <c r="D208" i="5439"/>
  <c r="D226" i="5439"/>
  <c r="D244" i="5439"/>
  <c r="D262" i="5439"/>
  <c r="D280" i="5439"/>
  <c r="D298" i="5439"/>
  <c r="D316" i="5439"/>
  <c r="D334" i="5439"/>
  <c r="D352" i="5439"/>
  <c r="D370" i="5439"/>
  <c r="D388" i="5439"/>
  <c r="D406" i="5439"/>
  <c r="D424" i="5439"/>
  <c r="D442" i="5439"/>
  <c r="C6" i="5439"/>
  <c r="C7" i="5439"/>
  <c r="C8" i="5439"/>
  <c r="C9" i="5439"/>
  <c r="C10" i="5439"/>
  <c r="C11" i="5439"/>
  <c r="C12" i="5439"/>
  <c r="C13" i="5439"/>
  <c r="C14" i="5439"/>
  <c r="C15" i="5439"/>
  <c r="C16" i="5439"/>
  <c r="C17" i="5439"/>
  <c r="C18" i="5439"/>
  <c r="C19" i="5439"/>
  <c r="C20" i="5439"/>
  <c r="C21" i="5439"/>
  <c r="C22" i="5439"/>
  <c r="C23" i="5439"/>
  <c r="C24" i="5439"/>
  <c r="C25" i="5439"/>
  <c r="C26" i="5439"/>
  <c r="C27" i="5439"/>
  <c r="C28" i="5439"/>
  <c r="C29" i="5439"/>
  <c r="C30" i="5439"/>
  <c r="C31" i="5439"/>
  <c r="C32" i="5439"/>
  <c r="C33" i="5439"/>
  <c r="C34" i="5439"/>
  <c r="C35" i="5439"/>
  <c r="C36" i="5439"/>
  <c r="C37" i="5439"/>
  <c r="C38" i="5439"/>
  <c r="C39" i="5439"/>
  <c r="C40" i="5439"/>
  <c r="C41" i="5439"/>
  <c r="C42" i="5439"/>
  <c r="C43" i="5439"/>
  <c r="C44" i="5439"/>
  <c r="C45" i="5439"/>
  <c r="C46" i="5439"/>
  <c r="C47" i="5439"/>
  <c r="C48" i="5439"/>
  <c r="C49" i="5439"/>
  <c r="C50" i="5439"/>
  <c r="C51" i="5439"/>
  <c r="C52" i="5439"/>
  <c r="C53" i="5439"/>
  <c r="C54" i="5439"/>
  <c r="C55" i="5439"/>
  <c r="C56" i="5439"/>
  <c r="C57" i="5439"/>
  <c r="C58" i="5439"/>
  <c r="C59" i="5439"/>
  <c r="C60" i="5439"/>
  <c r="C61" i="5439"/>
  <c r="C62" i="5439"/>
  <c r="C63" i="5439"/>
  <c r="C64" i="5439"/>
  <c r="C65" i="5439"/>
  <c r="C66" i="5439"/>
  <c r="C67" i="5439"/>
  <c r="C68" i="5439"/>
  <c r="C69" i="5439"/>
  <c r="C70" i="5439"/>
  <c r="C71" i="5439"/>
  <c r="C72" i="5439"/>
  <c r="C73" i="5439"/>
  <c r="C74" i="5439"/>
  <c r="C75" i="5439"/>
  <c r="C76" i="5439"/>
  <c r="C77" i="5439"/>
  <c r="C78" i="5439"/>
  <c r="C79" i="5439"/>
  <c r="C80" i="5439"/>
  <c r="C81" i="5439"/>
  <c r="C82" i="5439"/>
  <c r="C83" i="5439"/>
  <c r="C84" i="5439"/>
  <c r="C85" i="5439"/>
  <c r="C86" i="5439"/>
  <c r="C87" i="5439"/>
  <c r="C88" i="5439"/>
  <c r="C89" i="5439"/>
  <c r="C90" i="5439"/>
  <c r="C91" i="5439"/>
  <c r="C92" i="5439"/>
  <c r="C93" i="5439"/>
  <c r="C94" i="5439"/>
  <c r="C95" i="5439"/>
  <c r="C96" i="5439"/>
  <c r="C97" i="5439"/>
  <c r="C98" i="5439"/>
  <c r="C99" i="5439"/>
  <c r="C100" i="5439"/>
  <c r="C101" i="5439"/>
  <c r="C102" i="5439"/>
  <c r="C103" i="5439"/>
  <c r="C104" i="5439"/>
  <c r="C105" i="5439"/>
  <c r="C106" i="5439"/>
  <c r="C107" i="5439"/>
  <c r="C108" i="5439"/>
  <c r="C109" i="5439"/>
  <c r="C110" i="5439"/>
  <c r="C111" i="5439"/>
  <c r="C112" i="5439"/>
  <c r="C113" i="5439"/>
  <c r="C114" i="5439"/>
  <c r="C115" i="5439"/>
  <c r="C116" i="5439"/>
  <c r="C117" i="5439"/>
  <c r="C118" i="5439"/>
  <c r="C119" i="5439"/>
  <c r="C120" i="5439"/>
  <c r="C121" i="5439"/>
  <c r="C122" i="5439"/>
  <c r="C123" i="5439"/>
  <c r="C124" i="5439"/>
  <c r="C125" i="5439"/>
  <c r="C126" i="5439"/>
  <c r="C127" i="5439"/>
  <c r="C128" i="5439"/>
  <c r="C129" i="5439"/>
  <c r="C130" i="5439"/>
  <c r="C131" i="5439"/>
  <c r="C132" i="5439"/>
  <c r="C133" i="5439"/>
  <c r="C134" i="5439"/>
  <c r="C135" i="5439"/>
  <c r="C136" i="5439"/>
  <c r="C137" i="5439"/>
  <c r="C138" i="5439"/>
  <c r="C139" i="5439"/>
  <c r="C140" i="5439"/>
  <c r="C141" i="5439"/>
  <c r="C142" i="5439"/>
  <c r="C143" i="5439"/>
  <c r="C144" i="5439"/>
  <c r="C145" i="5439"/>
  <c r="C146" i="5439"/>
  <c r="C147" i="5439"/>
  <c r="C148" i="5439"/>
  <c r="C149" i="5439"/>
  <c r="C150" i="5439"/>
  <c r="C151" i="5439"/>
  <c r="C152" i="5439"/>
  <c r="C153" i="5439"/>
  <c r="C154" i="5439"/>
  <c r="C155" i="5439"/>
  <c r="C156" i="5439"/>
  <c r="C157" i="5439"/>
  <c r="C158" i="5439"/>
  <c r="C159" i="5439"/>
  <c r="C160" i="5439"/>
  <c r="C161" i="5439"/>
  <c r="C162" i="5439"/>
  <c r="C163" i="5439"/>
  <c r="C164" i="5439"/>
  <c r="C165" i="5439"/>
  <c r="C166" i="5439"/>
  <c r="C167" i="5439"/>
  <c r="C168" i="5439"/>
  <c r="C169" i="5439"/>
  <c r="C170" i="5439"/>
  <c r="C171" i="5439"/>
  <c r="C172" i="5439"/>
  <c r="C173" i="5439"/>
  <c r="C174" i="5439"/>
  <c r="C175" i="5439"/>
  <c r="C176" i="5439"/>
  <c r="C177" i="5439"/>
  <c r="C178" i="5439"/>
  <c r="C179" i="5439"/>
  <c r="C180" i="5439"/>
  <c r="C181" i="5439"/>
  <c r="C182" i="5439"/>
  <c r="C183" i="5439"/>
  <c r="C184" i="5439"/>
  <c r="C185" i="5439"/>
  <c r="C186" i="5439"/>
  <c r="C187" i="5439"/>
  <c r="C188" i="5439"/>
  <c r="C189" i="5439"/>
  <c r="C190" i="5439"/>
  <c r="C191" i="5439"/>
  <c r="C192" i="5439"/>
  <c r="C193" i="5439"/>
  <c r="C194" i="5439"/>
  <c r="C195" i="5439"/>
  <c r="C196" i="5439"/>
  <c r="C197" i="5439"/>
  <c r="C198" i="5439"/>
  <c r="C199" i="5439"/>
  <c r="C200" i="5439"/>
  <c r="C201" i="5439"/>
  <c r="C202" i="5439"/>
  <c r="C203" i="5439"/>
  <c r="C204" i="5439"/>
  <c r="C205" i="5439"/>
  <c r="C206" i="5439"/>
  <c r="C207" i="5439"/>
  <c r="C208" i="5439"/>
  <c r="C209" i="5439"/>
  <c r="C210" i="5439"/>
  <c r="C211" i="5439"/>
  <c r="C212" i="5439"/>
  <c r="C213" i="5439"/>
  <c r="C214" i="5439"/>
  <c r="C215" i="5439"/>
  <c r="C216" i="5439"/>
  <c r="C217" i="5439"/>
  <c r="C218" i="5439"/>
  <c r="C219" i="5439"/>
  <c r="C220" i="5439"/>
  <c r="C221" i="5439"/>
  <c r="C222" i="5439"/>
  <c r="C223" i="5439"/>
  <c r="C224" i="5439"/>
  <c r="C225" i="5439"/>
  <c r="C226" i="5439"/>
  <c r="C227" i="5439"/>
  <c r="C228" i="5439"/>
  <c r="C229" i="5439"/>
  <c r="C230" i="5439"/>
  <c r="C231" i="5439"/>
  <c r="C232" i="5439"/>
  <c r="C233" i="5439"/>
  <c r="C234" i="5439"/>
  <c r="C235" i="5439"/>
  <c r="C236" i="5439"/>
  <c r="C237" i="5439"/>
  <c r="C238" i="5439"/>
  <c r="C239" i="5439"/>
  <c r="C240" i="5439"/>
  <c r="C241" i="5439"/>
  <c r="C242" i="5439"/>
  <c r="C243" i="5439"/>
  <c r="C244" i="5439"/>
  <c r="C245" i="5439"/>
  <c r="C246" i="5439"/>
  <c r="C247" i="5439"/>
  <c r="C248" i="5439"/>
  <c r="C249" i="5439"/>
  <c r="C250" i="5439"/>
  <c r="C251" i="5439"/>
  <c r="C252" i="5439"/>
  <c r="C253" i="5439"/>
  <c r="C254" i="5439"/>
  <c r="C255" i="5439"/>
  <c r="C256" i="5439"/>
  <c r="C257" i="5439"/>
  <c r="C258" i="5439"/>
  <c r="C259" i="5439"/>
  <c r="C260" i="5439"/>
  <c r="C261" i="5439"/>
  <c r="C262" i="5439"/>
  <c r="C263" i="5439"/>
  <c r="C264" i="5439"/>
  <c r="C265" i="5439"/>
  <c r="C266" i="5439"/>
  <c r="C267" i="5439"/>
  <c r="C268" i="5439"/>
  <c r="C269" i="5439"/>
  <c r="C270" i="5439"/>
  <c r="C271" i="5439"/>
  <c r="C272" i="5439"/>
  <c r="C273" i="5439"/>
  <c r="C274" i="5439"/>
  <c r="C275" i="5439"/>
  <c r="C276" i="5439"/>
  <c r="C277" i="5439"/>
  <c r="C278" i="5439"/>
  <c r="C279" i="5439"/>
  <c r="C280" i="5439"/>
  <c r="C281" i="5439"/>
  <c r="C282" i="5439"/>
  <c r="C283" i="5439"/>
  <c r="C284" i="5439"/>
  <c r="C285" i="5439"/>
  <c r="C286" i="5439"/>
  <c r="C287" i="5439"/>
  <c r="C288" i="5439"/>
  <c r="C289" i="5439"/>
  <c r="C290" i="5439"/>
  <c r="C291" i="5439"/>
  <c r="C292" i="5439"/>
  <c r="C293" i="5439"/>
  <c r="C294" i="5439"/>
  <c r="C295" i="5439"/>
  <c r="C296" i="5439"/>
  <c r="C297" i="5439"/>
  <c r="C298" i="5439"/>
  <c r="C299" i="5439"/>
  <c r="C300" i="5439"/>
  <c r="C301" i="5439"/>
  <c r="C302" i="5439"/>
  <c r="C303" i="5439"/>
  <c r="C304" i="5439"/>
  <c r="C305" i="5439"/>
  <c r="C306" i="5439"/>
  <c r="C307" i="5439"/>
  <c r="C308" i="5439"/>
  <c r="C309" i="5439"/>
  <c r="C310" i="5439"/>
  <c r="C311" i="5439"/>
  <c r="C312" i="5439"/>
  <c r="C313" i="5439"/>
  <c r="C314" i="5439"/>
  <c r="C315" i="5439"/>
  <c r="C316" i="5439"/>
  <c r="C317" i="5439"/>
  <c r="C318" i="5439"/>
  <c r="C319" i="5439"/>
  <c r="C320" i="5439"/>
  <c r="C321" i="5439"/>
  <c r="C322" i="5439"/>
  <c r="C323" i="5439"/>
  <c r="C324" i="5439"/>
  <c r="C325" i="5439"/>
  <c r="C326" i="5439"/>
  <c r="C327" i="5439"/>
  <c r="C328" i="5439"/>
  <c r="C329" i="5439"/>
  <c r="C330" i="5439"/>
  <c r="C331" i="5439"/>
  <c r="C332" i="5439"/>
  <c r="C333" i="5439"/>
  <c r="C334" i="5439"/>
  <c r="C335" i="5439"/>
  <c r="C336" i="5439"/>
  <c r="C337" i="5439"/>
  <c r="C338" i="5439"/>
  <c r="C339" i="5439"/>
  <c r="C340" i="5439"/>
  <c r="C341" i="5439"/>
  <c r="C342" i="5439"/>
  <c r="C343" i="5439"/>
  <c r="C344" i="5439"/>
  <c r="C345" i="5439"/>
  <c r="C346" i="5439"/>
  <c r="C347" i="5439"/>
  <c r="C348" i="5439"/>
  <c r="C349" i="5439"/>
  <c r="C350" i="5439"/>
  <c r="C351" i="5439"/>
  <c r="C352" i="5439"/>
  <c r="C353" i="5439"/>
  <c r="C354" i="5439"/>
  <c r="C355" i="5439"/>
  <c r="C356" i="5439"/>
  <c r="C357" i="5439"/>
  <c r="C358" i="5439"/>
  <c r="C359" i="5439"/>
  <c r="C360" i="5439"/>
  <c r="C361" i="5439"/>
  <c r="C362" i="5439"/>
  <c r="C363" i="5439"/>
  <c r="C364" i="5439"/>
  <c r="C365" i="5439"/>
  <c r="C366" i="5439"/>
  <c r="C367" i="5439"/>
  <c r="C368" i="5439"/>
  <c r="C369" i="5439"/>
  <c r="C370" i="5439"/>
  <c r="C371" i="5439"/>
  <c r="C372" i="5439"/>
  <c r="C373" i="5439"/>
  <c r="C374" i="5439"/>
  <c r="C375" i="5439"/>
  <c r="C376" i="5439"/>
  <c r="C377" i="5439"/>
  <c r="C378" i="5439"/>
  <c r="C379" i="5439"/>
  <c r="C380" i="5439"/>
  <c r="C381" i="5439"/>
  <c r="C382" i="5439"/>
  <c r="C383" i="5439"/>
  <c r="C384" i="5439"/>
  <c r="C385" i="5439"/>
  <c r="C386" i="5439"/>
  <c r="C387" i="5439"/>
  <c r="C388" i="5439"/>
  <c r="C389" i="5439"/>
  <c r="C390" i="5439"/>
  <c r="C391" i="5439"/>
  <c r="C392" i="5439"/>
  <c r="C393" i="5439"/>
  <c r="C394" i="5439"/>
  <c r="C395" i="5439"/>
  <c r="C396" i="5439"/>
  <c r="C397" i="5439"/>
  <c r="C398" i="5439"/>
  <c r="C399" i="5439"/>
  <c r="C400" i="5439"/>
  <c r="C401" i="5439"/>
  <c r="C402" i="5439"/>
  <c r="C403" i="5439"/>
  <c r="C404" i="5439"/>
  <c r="C405" i="5439"/>
  <c r="C406" i="5439"/>
  <c r="C407" i="5439"/>
  <c r="C408" i="5439"/>
  <c r="C409" i="5439"/>
  <c r="C410" i="5439"/>
  <c r="C411" i="5439"/>
  <c r="C412" i="5439"/>
  <c r="C413" i="5439"/>
  <c r="C414" i="5439"/>
  <c r="C415" i="5439"/>
  <c r="C416" i="5439"/>
  <c r="C417" i="5439"/>
  <c r="C418" i="5439"/>
  <c r="C419" i="5439"/>
  <c r="C420" i="5439"/>
  <c r="C421" i="5439"/>
  <c r="C422" i="5439"/>
  <c r="C423" i="5439"/>
  <c r="C424" i="5439"/>
  <c r="C425" i="5439"/>
  <c r="C426" i="5439"/>
  <c r="C427" i="5439"/>
  <c r="C428" i="5439"/>
  <c r="C429" i="5439"/>
  <c r="C430" i="5439"/>
  <c r="C431" i="5439"/>
  <c r="C432" i="5439"/>
  <c r="C433" i="5439"/>
  <c r="C434" i="5439"/>
  <c r="C435" i="5439"/>
  <c r="C436" i="5439"/>
  <c r="C437" i="5439"/>
  <c r="C438" i="5439"/>
  <c r="C439" i="5439"/>
  <c r="C440" i="5439"/>
  <c r="C441" i="5439"/>
  <c r="C442" i="5439"/>
  <c r="C443" i="5439"/>
  <c r="C444" i="5439"/>
  <c r="C445" i="5439"/>
  <c r="C446" i="5439"/>
  <c r="C447" i="5439"/>
  <c r="C448" i="5439"/>
  <c r="C449" i="5439"/>
  <c r="C450" i="5439"/>
  <c r="C451" i="5439"/>
  <c r="C452" i="5439"/>
  <c r="C453" i="5439"/>
  <c r="C454" i="5439"/>
  <c r="C455" i="5439"/>
  <c r="C456" i="5439"/>
  <c r="C457" i="5439"/>
  <c r="B6" i="5439"/>
  <c r="B7" i="5439"/>
  <c r="AT7" i="5439" s="1"/>
  <c r="B8" i="5439"/>
  <c r="AT8" i="5439" s="1"/>
  <c r="B9" i="5439"/>
  <c r="AU9" i="5439" s="1"/>
  <c r="B10" i="5439"/>
  <c r="B11" i="5439"/>
  <c r="AT11" i="5439" s="1"/>
  <c r="B12" i="5439"/>
  <c r="B13" i="5439"/>
  <c r="AT13" i="5439" s="1"/>
  <c r="B14" i="5439"/>
  <c r="AT14" i="5439" s="1"/>
  <c r="B15" i="5439"/>
  <c r="AU15" i="5439" s="1"/>
  <c r="B16" i="5439"/>
  <c r="B17" i="5439"/>
  <c r="AU17" i="5439" s="1"/>
  <c r="B18" i="5439"/>
  <c r="B19" i="5439"/>
  <c r="AT19" i="5439" s="1"/>
  <c r="B20" i="5439"/>
  <c r="AT20" i="5439" s="1"/>
  <c r="B21" i="5439"/>
  <c r="AU21" i="5439" s="1"/>
  <c r="B22" i="5439"/>
  <c r="B23" i="5439"/>
  <c r="AT23" i="5439" s="1"/>
  <c r="B24" i="5439"/>
  <c r="B25" i="5439"/>
  <c r="AT25" i="5439" s="1"/>
  <c r="B26" i="5439"/>
  <c r="AT26" i="5439" s="1"/>
  <c r="B27" i="5439"/>
  <c r="AU27" i="5439" s="1"/>
  <c r="B28" i="5439"/>
  <c r="B29" i="5439"/>
  <c r="AU29" i="5439" s="1"/>
  <c r="B30" i="5439"/>
  <c r="B31" i="5439"/>
  <c r="AT31" i="5439" s="1"/>
  <c r="B32" i="5439"/>
  <c r="AT32" i="5439" s="1"/>
  <c r="B33" i="5439"/>
  <c r="AU33" i="5439" s="1"/>
  <c r="B34" i="5439"/>
  <c r="B35" i="5439"/>
  <c r="AT35" i="5439" s="1"/>
  <c r="B36" i="5439"/>
  <c r="B37" i="5439"/>
  <c r="AT37" i="5439" s="1"/>
  <c r="B38" i="5439"/>
  <c r="AT38" i="5439" s="1"/>
  <c r="B39" i="5439"/>
  <c r="AU39" i="5439" s="1"/>
  <c r="B40" i="5439"/>
  <c r="B41" i="5439"/>
  <c r="AU41" i="5439" s="1"/>
  <c r="B42" i="5439"/>
  <c r="B43" i="5439"/>
  <c r="AT43" i="5439" s="1"/>
  <c r="B44" i="5439"/>
  <c r="AT44" i="5439" s="1"/>
  <c r="B45" i="5439"/>
  <c r="AU45" i="5439" s="1"/>
  <c r="B46" i="5439"/>
  <c r="B47" i="5439"/>
  <c r="AT47" i="5439" s="1"/>
  <c r="B48" i="5439"/>
  <c r="B49" i="5439"/>
  <c r="AT49" i="5439" s="1"/>
  <c r="B50" i="5439"/>
  <c r="AT50" i="5439" s="1"/>
  <c r="B51" i="5439"/>
  <c r="AU51" i="5439" s="1"/>
  <c r="B52" i="5439"/>
  <c r="B53" i="5439"/>
  <c r="AU53" i="5439" s="1"/>
  <c r="B54" i="5439"/>
  <c r="B55" i="5439"/>
  <c r="AT55" i="5439" s="1"/>
  <c r="B56" i="5439"/>
  <c r="AT56" i="5439" s="1"/>
  <c r="B57" i="5439"/>
  <c r="AU57" i="5439" s="1"/>
  <c r="B58" i="5439"/>
  <c r="B59" i="5439"/>
  <c r="AT59" i="5439" s="1"/>
  <c r="B60" i="5439"/>
  <c r="B61" i="5439"/>
  <c r="AT61" i="5439" s="1"/>
  <c r="B62" i="5439"/>
  <c r="AT62" i="5439" s="1"/>
  <c r="B63" i="5439"/>
  <c r="AU63" i="5439" s="1"/>
  <c r="B64" i="5439"/>
  <c r="B65" i="5439"/>
  <c r="AU65" i="5439" s="1"/>
  <c r="B66" i="5439"/>
  <c r="B67" i="5439"/>
  <c r="AU67" i="5439" s="1"/>
  <c r="B68" i="5439"/>
  <c r="AT68" i="5439" s="1"/>
  <c r="B69" i="5439"/>
  <c r="AU69" i="5439" s="1"/>
  <c r="B70" i="5439"/>
  <c r="B71" i="5439"/>
  <c r="AT71" i="5439" s="1"/>
  <c r="B72" i="5439"/>
  <c r="AU72" i="5439" s="1"/>
  <c r="B73" i="5439"/>
  <c r="B74" i="5439"/>
  <c r="AT74" i="5439" s="1"/>
  <c r="B75" i="5439"/>
  <c r="AU75" i="5439" s="1"/>
  <c r="B76" i="5439"/>
  <c r="B77" i="5439"/>
  <c r="B78" i="5439"/>
  <c r="B79" i="5439"/>
  <c r="AU79" i="5439" s="1"/>
  <c r="B80" i="5439"/>
  <c r="AT80" i="5439" s="1"/>
  <c r="B81" i="5439"/>
  <c r="AU81" i="5439" s="1"/>
  <c r="B82" i="5439"/>
  <c r="B83" i="5439"/>
  <c r="AT83" i="5439" s="1"/>
  <c r="B84" i="5439"/>
  <c r="B85" i="5439"/>
  <c r="B86" i="5439"/>
  <c r="AT86" i="5439" s="1"/>
  <c r="B87" i="5439"/>
  <c r="AU87" i="5439" s="1"/>
  <c r="B88" i="5439"/>
  <c r="B89" i="5439"/>
  <c r="B90" i="5439"/>
  <c r="AU90" i="5439" s="1"/>
  <c r="B91" i="5439"/>
  <c r="AU91" i="5439" s="1"/>
  <c r="B92" i="5439"/>
  <c r="B93" i="5439"/>
  <c r="AU93" i="5439" s="1"/>
  <c r="B94" i="5439"/>
  <c r="B95" i="5439"/>
  <c r="AT95" i="5439" s="1"/>
  <c r="B96" i="5439"/>
  <c r="B97" i="5439"/>
  <c r="AT97" i="5439" s="1"/>
  <c r="B98" i="5439"/>
  <c r="B99" i="5439"/>
  <c r="AU99" i="5439" s="1"/>
  <c r="B100" i="5439"/>
  <c r="B101" i="5439"/>
  <c r="AU101" i="5439" s="1"/>
  <c r="B102" i="5439"/>
  <c r="B103" i="5439"/>
  <c r="AU103" i="5439" s="1"/>
  <c r="B104" i="5439"/>
  <c r="B105" i="5439"/>
  <c r="AU105" i="5439" s="1"/>
  <c r="B106" i="5439"/>
  <c r="B107" i="5439"/>
  <c r="AT107" i="5439" s="1"/>
  <c r="B108" i="5439"/>
  <c r="AU108" i="5439" s="1"/>
  <c r="B109" i="5439"/>
  <c r="B110" i="5439"/>
  <c r="B111" i="5439"/>
  <c r="AU111" i="5439" s="1"/>
  <c r="B112" i="5439"/>
  <c r="B113" i="5439"/>
  <c r="B114" i="5439"/>
  <c r="B115" i="5439"/>
  <c r="AU115" i="5439" s="1"/>
  <c r="B116" i="5439"/>
  <c r="B117" i="5439"/>
  <c r="AU117" i="5439" s="1"/>
  <c r="B118" i="5439"/>
  <c r="B119" i="5439"/>
  <c r="AU119" i="5439" s="1"/>
  <c r="B120" i="5439"/>
  <c r="B121" i="5439"/>
  <c r="B122" i="5439"/>
  <c r="B123" i="5439"/>
  <c r="AU123" i="5439" s="1"/>
  <c r="B124" i="5439"/>
  <c r="B125" i="5439"/>
  <c r="B126" i="5439"/>
  <c r="AU126" i="5439" s="1"/>
  <c r="B127" i="5439"/>
  <c r="AU127" i="5439" s="1"/>
  <c r="B128" i="5439"/>
  <c r="B129" i="5439"/>
  <c r="AU129" i="5439" s="1"/>
  <c r="B130" i="5439"/>
  <c r="B131" i="5439"/>
  <c r="AT131" i="5439" s="1"/>
  <c r="B132" i="5439"/>
  <c r="B133" i="5439"/>
  <c r="AT133" i="5439" s="1"/>
  <c r="B134" i="5439"/>
  <c r="B135" i="5439"/>
  <c r="AU135" i="5439" s="1"/>
  <c r="B136" i="5439"/>
  <c r="B137" i="5439"/>
  <c r="AU137" i="5439" s="1"/>
  <c r="B138" i="5439"/>
  <c r="B139" i="5439"/>
  <c r="AU139" i="5439" s="1"/>
  <c r="B140" i="5439"/>
  <c r="B141" i="5439"/>
  <c r="AU141" i="5439" s="1"/>
  <c r="B142" i="5439"/>
  <c r="B143" i="5439"/>
  <c r="AT143" i="5439" s="1"/>
  <c r="B144" i="5439"/>
  <c r="AU144" i="5439" s="1"/>
  <c r="B145" i="5439"/>
  <c r="B146" i="5439"/>
  <c r="B147" i="5439"/>
  <c r="AU147" i="5439" s="1"/>
  <c r="B148" i="5439"/>
  <c r="B149" i="5439"/>
  <c r="B150" i="5439"/>
  <c r="B151" i="5439"/>
  <c r="AU151" i="5439" s="1"/>
  <c r="B152" i="5439"/>
  <c r="B153" i="5439"/>
  <c r="AU153" i="5439" s="1"/>
  <c r="B154" i="5439"/>
  <c r="B155" i="5439"/>
  <c r="AU155" i="5439" s="1"/>
  <c r="B156" i="5439"/>
  <c r="B157" i="5439"/>
  <c r="B158" i="5439"/>
  <c r="B159" i="5439"/>
  <c r="AU159" i="5439" s="1"/>
  <c r="B160" i="5439"/>
  <c r="B161" i="5439"/>
  <c r="B162" i="5439"/>
  <c r="AU162" i="5439" s="1"/>
  <c r="B163" i="5439"/>
  <c r="AU163" i="5439" s="1"/>
  <c r="B164" i="5439"/>
  <c r="B165" i="5439"/>
  <c r="AU165" i="5439" s="1"/>
  <c r="B166" i="5439"/>
  <c r="B167" i="5439"/>
  <c r="AT167" i="5439" s="1"/>
  <c r="B168" i="5439"/>
  <c r="B169" i="5439"/>
  <c r="AT169" i="5439" s="1"/>
  <c r="B170" i="5439"/>
  <c r="B171" i="5439"/>
  <c r="AU171" i="5439" s="1"/>
  <c r="B172" i="5439"/>
  <c r="B173" i="5439"/>
  <c r="AU173" i="5439" s="1"/>
  <c r="B174" i="5439"/>
  <c r="B175" i="5439"/>
  <c r="AU175" i="5439" s="1"/>
  <c r="B176" i="5439"/>
  <c r="B177" i="5439"/>
  <c r="AU177" i="5439" s="1"/>
  <c r="B178" i="5439"/>
  <c r="B179" i="5439"/>
  <c r="AT179" i="5439" s="1"/>
  <c r="B180" i="5439"/>
  <c r="AU180" i="5439" s="1"/>
  <c r="B181" i="5439"/>
  <c r="B182" i="5439"/>
  <c r="B183" i="5439"/>
  <c r="AU183" i="5439" s="1"/>
  <c r="B184" i="5439"/>
  <c r="B185" i="5439"/>
  <c r="B186" i="5439"/>
  <c r="B187" i="5439"/>
  <c r="AU187" i="5439" s="1"/>
  <c r="B188" i="5439"/>
  <c r="B189" i="5439"/>
  <c r="AU189" i="5439" s="1"/>
  <c r="B190" i="5439"/>
  <c r="B191" i="5439"/>
  <c r="AT191" i="5439" s="1"/>
  <c r="B192" i="5439"/>
  <c r="B193" i="5439"/>
  <c r="B194" i="5439"/>
  <c r="B195" i="5439"/>
  <c r="AU195" i="5439" s="1"/>
  <c r="B196" i="5439"/>
  <c r="B197" i="5439"/>
  <c r="B198" i="5439"/>
  <c r="AU198" i="5439" s="1"/>
  <c r="B199" i="5439"/>
  <c r="AU199" i="5439" s="1"/>
  <c r="B200" i="5439"/>
  <c r="B201" i="5439"/>
  <c r="AU201" i="5439" s="1"/>
  <c r="B202" i="5439"/>
  <c r="B203" i="5439"/>
  <c r="AT203" i="5439" s="1"/>
  <c r="B204" i="5439"/>
  <c r="B205" i="5439"/>
  <c r="AT205" i="5439" s="1"/>
  <c r="B206" i="5439"/>
  <c r="B207" i="5439"/>
  <c r="AU207" i="5439" s="1"/>
  <c r="B208" i="5439"/>
  <c r="B209" i="5439"/>
  <c r="AU209" i="5439" s="1"/>
  <c r="B210" i="5439"/>
  <c r="B211" i="5439"/>
  <c r="AU211" i="5439" s="1"/>
  <c r="B212" i="5439"/>
  <c r="B213" i="5439"/>
  <c r="AU213" i="5439" s="1"/>
  <c r="B214" i="5439"/>
  <c r="B215" i="5439"/>
  <c r="AT215" i="5439" s="1"/>
  <c r="B216" i="5439"/>
  <c r="AU216" i="5439" s="1"/>
  <c r="B217" i="5439"/>
  <c r="B218" i="5439"/>
  <c r="B219" i="5439"/>
  <c r="AU219" i="5439" s="1"/>
  <c r="B220" i="5439"/>
  <c r="B221" i="5439"/>
  <c r="B222" i="5439"/>
  <c r="B223" i="5439"/>
  <c r="AU223" i="5439" s="1"/>
  <c r="B224" i="5439"/>
  <c r="B225" i="5439"/>
  <c r="AU225" i="5439" s="1"/>
  <c r="B226" i="5439"/>
  <c r="B227" i="5439"/>
  <c r="AU227" i="5439" s="1"/>
  <c r="B228" i="5439"/>
  <c r="B229" i="5439"/>
  <c r="B230" i="5439"/>
  <c r="B231" i="5439"/>
  <c r="AU231" i="5439" s="1"/>
  <c r="B232" i="5439"/>
  <c r="B233" i="5439"/>
  <c r="B234" i="5439"/>
  <c r="AU234" i="5439" s="1"/>
  <c r="B235" i="5439"/>
  <c r="AU235" i="5439" s="1"/>
  <c r="B236" i="5439"/>
  <c r="B237" i="5439"/>
  <c r="AU237" i="5439" s="1"/>
  <c r="B238" i="5439"/>
  <c r="B239" i="5439"/>
  <c r="AT239" i="5439" s="1"/>
  <c r="B240" i="5439"/>
  <c r="B241" i="5439"/>
  <c r="AT241" i="5439" s="1"/>
  <c r="B242" i="5439"/>
  <c r="B243" i="5439"/>
  <c r="AU243" i="5439" s="1"/>
  <c r="B244" i="5439"/>
  <c r="B245" i="5439"/>
  <c r="AU245" i="5439" s="1"/>
  <c r="B246" i="5439"/>
  <c r="B247" i="5439"/>
  <c r="AU247" i="5439" s="1"/>
  <c r="B248" i="5439"/>
  <c r="B249" i="5439"/>
  <c r="AU249" i="5439" s="1"/>
  <c r="B250" i="5439"/>
  <c r="B251" i="5439"/>
  <c r="AT251" i="5439" s="1"/>
  <c r="B252" i="5439"/>
  <c r="AU252" i="5439" s="1"/>
  <c r="B253" i="5439"/>
  <c r="B254" i="5439"/>
  <c r="B255" i="5439"/>
  <c r="AU255" i="5439" s="1"/>
  <c r="B256" i="5439"/>
  <c r="B257" i="5439"/>
  <c r="B258" i="5439"/>
  <c r="B259" i="5439"/>
  <c r="AU259" i="5439" s="1"/>
  <c r="B260" i="5439"/>
  <c r="B261" i="5439"/>
  <c r="AU261" i="5439" s="1"/>
  <c r="B262" i="5439"/>
  <c r="B263" i="5439"/>
  <c r="AU263" i="5439" s="1"/>
  <c r="B264" i="5439"/>
  <c r="B265" i="5439"/>
  <c r="B266" i="5439"/>
  <c r="B267" i="5439"/>
  <c r="AU267" i="5439" s="1"/>
  <c r="B268" i="5439"/>
  <c r="B269" i="5439"/>
  <c r="B270" i="5439"/>
  <c r="AU270" i="5439" s="1"/>
  <c r="B271" i="5439"/>
  <c r="AU271" i="5439" s="1"/>
  <c r="B272" i="5439"/>
  <c r="B273" i="5439"/>
  <c r="AU273" i="5439" s="1"/>
  <c r="B274" i="5439"/>
  <c r="B275" i="5439"/>
  <c r="AT275" i="5439" s="1"/>
  <c r="B276" i="5439"/>
  <c r="B277" i="5439"/>
  <c r="AT277" i="5439" s="1"/>
  <c r="B278" i="5439"/>
  <c r="B279" i="5439"/>
  <c r="AU279" i="5439" s="1"/>
  <c r="B280" i="5439"/>
  <c r="B281" i="5439"/>
  <c r="AU281" i="5439" s="1"/>
  <c r="B282" i="5439"/>
  <c r="B283" i="5439"/>
  <c r="AU283" i="5439" s="1"/>
  <c r="B284" i="5439"/>
  <c r="B285" i="5439"/>
  <c r="AU285" i="5439" s="1"/>
  <c r="B286" i="5439"/>
  <c r="B287" i="5439"/>
  <c r="AT287" i="5439" s="1"/>
  <c r="B288" i="5439"/>
  <c r="AU288" i="5439" s="1"/>
  <c r="B289" i="5439"/>
  <c r="B290" i="5439"/>
  <c r="B291" i="5439"/>
  <c r="AU291" i="5439" s="1"/>
  <c r="B292" i="5439"/>
  <c r="B293" i="5439"/>
  <c r="B294" i="5439"/>
  <c r="B295" i="5439"/>
  <c r="AU295" i="5439" s="1"/>
  <c r="B296" i="5439"/>
  <c r="B297" i="5439"/>
  <c r="AU297" i="5439" s="1"/>
  <c r="B298" i="5439"/>
  <c r="B299" i="5439"/>
  <c r="AT299" i="5439" s="1"/>
  <c r="B300" i="5439"/>
  <c r="B301" i="5439"/>
  <c r="B302" i="5439"/>
  <c r="B303" i="5439"/>
  <c r="AU303" i="5439" s="1"/>
  <c r="B304" i="5439"/>
  <c r="B305" i="5439"/>
  <c r="B306" i="5439"/>
  <c r="AU306" i="5439" s="1"/>
  <c r="B307" i="5439"/>
  <c r="AU307" i="5439" s="1"/>
  <c r="B308" i="5439"/>
  <c r="B309" i="5439"/>
  <c r="AU309" i="5439" s="1"/>
  <c r="B310" i="5439"/>
  <c r="B311" i="5439"/>
  <c r="AT311" i="5439" s="1"/>
  <c r="B312" i="5439"/>
  <c r="B313" i="5439"/>
  <c r="AT313" i="5439" s="1"/>
  <c r="B314" i="5439"/>
  <c r="B315" i="5439"/>
  <c r="AU315" i="5439" s="1"/>
  <c r="B316" i="5439"/>
  <c r="B317" i="5439"/>
  <c r="AU317" i="5439" s="1"/>
  <c r="B318" i="5439"/>
  <c r="B319" i="5439"/>
  <c r="AU319" i="5439" s="1"/>
  <c r="B320" i="5439"/>
  <c r="B321" i="5439"/>
  <c r="AU321" i="5439" s="1"/>
  <c r="B322" i="5439"/>
  <c r="B323" i="5439"/>
  <c r="AT323" i="5439" s="1"/>
  <c r="B324" i="5439"/>
  <c r="AU324" i="5439" s="1"/>
  <c r="B325" i="5439"/>
  <c r="B326" i="5439"/>
  <c r="B327" i="5439"/>
  <c r="AU327" i="5439" s="1"/>
  <c r="B328" i="5439"/>
  <c r="B329" i="5439"/>
  <c r="B330" i="5439"/>
  <c r="B331" i="5439"/>
  <c r="AU331" i="5439" s="1"/>
  <c r="B332" i="5439"/>
  <c r="B333" i="5439"/>
  <c r="AU333" i="5439" s="1"/>
  <c r="B334" i="5439"/>
  <c r="B335" i="5439"/>
  <c r="AU335" i="5439" s="1"/>
  <c r="B336" i="5439"/>
  <c r="B337" i="5439"/>
  <c r="B338" i="5439"/>
  <c r="B339" i="5439"/>
  <c r="AU339" i="5439" s="1"/>
  <c r="B340" i="5439"/>
  <c r="B341" i="5439"/>
  <c r="B342" i="5439"/>
  <c r="AU342" i="5439" s="1"/>
  <c r="B343" i="5439"/>
  <c r="AU343" i="5439" s="1"/>
  <c r="B344" i="5439"/>
  <c r="B345" i="5439"/>
  <c r="AU345" i="5439" s="1"/>
  <c r="B346" i="5439"/>
  <c r="B347" i="5439"/>
  <c r="AT347" i="5439" s="1"/>
  <c r="B348" i="5439"/>
  <c r="B349" i="5439"/>
  <c r="AT349" i="5439" s="1"/>
  <c r="B350" i="5439"/>
  <c r="B351" i="5439"/>
  <c r="AU351" i="5439" s="1"/>
  <c r="B352" i="5439"/>
  <c r="B353" i="5439"/>
  <c r="AU353" i="5439" s="1"/>
  <c r="B354" i="5439"/>
  <c r="B355" i="5439"/>
  <c r="AU355" i="5439" s="1"/>
  <c r="B356" i="5439"/>
  <c r="B357" i="5439"/>
  <c r="AU357" i="5439" s="1"/>
  <c r="B358" i="5439"/>
  <c r="B359" i="5439"/>
  <c r="AT359" i="5439" s="1"/>
  <c r="B360" i="5439"/>
  <c r="AU360" i="5439" s="1"/>
  <c r="B361" i="5439"/>
  <c r="B362" i="5439"/>
  <c r="B363" i="5439"/>
  <c r="AU363" i="5439" s="1"/>
  <c r="B364" i="5439"/>
  <c r="B365" i="5439"/>
  <c r="B366" i="5439"/>
  <c r="B367" i="5439"/>
  <c r="AU367" i="5439" s="1"/>
  <c r="B368" i="5439"/>
  <c r="B369" i="5439"/>
  <c r="AU369" i="5439" s="1"/>
  <c r="B370" i="5439"/>
  <c r="B371" i="5439"/>
  <c r="AU371" i="5439" s="1"/>
  <c r="B372" i="5439"/>
  <c r="B373" i="5439"/>
  <c r="B374" i="5439"/>
  <c r="B375" i="5439"/>
  <c r="AU375" i="5439" s="1"/>
  <c r="B376" i="5439"/>
  <c r="B377" i="5439"/>
  <c r="B378" i="5439"/>
  <c r="AU378" i="5439" s="1"/>
  <c r="B379" i="5439"/>
  <c r="AU379" i="5439" s="1"/>
  <c r="B380" i="5439"/>
  <c r="B381" i="5439"/>
  <c r="AU381" i="5439" s="1"/>
  <c r="B382" i="5439"/>
  <c r="B383" i="5439"/>
  <c r="AT383" i="5439" s="1"/>
  <c r="B384" i="5439"/>
  <c r="B385" i="5439"/>
  <c r="AT385" i="5439" s="1"/>
  <c r="B386" i="5439"/>
  <c r="B387" i="5439"/>
  <c r="AU387" i="5439" s="1"/>
  <c r="B388" i="5439"/>
  <c r="B389" i="5439"/>
  <c r="AU389" i="5439" s="1"/>
  <c r="B390" i="5439"/>
  <c r="B391" i="5439"/>
  <c r="AU391" i="5439" s="1"/>
  <c r="B392" i="5439"/>
  <c r="B393" i="5439"/>
  <c r="AU393" i="5439" s="1"/>
  <c r="B394" i="5439"/>
  <c r="B395" i="5439"/>
  <c r="AT395" i="5439" s="1"/>
  <c r="B396" i="5439"/>
  <c r="AU396" i="5439" s="1"/>
  <c r="B397" i="5439"/>
  <c r="B398" i="5439"/>
  <c r="B399" i="5439"/>
  <c r="AU399" i="5439" s="1"/>
  <c r="B400" i="5439"/>
  <c r="B401" i="5439"/>
  <c r="B402" i="5439"/>
  <c r="B403" i="5439"/>
  <c r="AU403" i="5439" s="1"/>
  <c r="B404" i="5439"/>
  <c r="B405" i="5439"/>
  <c r="AU405" i="5439" s="1"/>
  <c r="B406" i="5439"/>
  <c r="B407" i="5439"/>
  <c r="AT407" i="5439" s="1"/>
  <c r="B408" i="5439"/>
  <c r="B409" i="5439"/>
  <c r="B410" i="5439"/>
  <c r="B411" i="5439"/>
  <c r="AU411" i="5439" s="1"/>
  <c r="B412" i="5439"/>
  <c r="B413" i="5439"/>
  <c r="B414" i="5439"/>
  <c r="AU414" i="5439" s="1"/>
  <c r="B415" i="5439"/>
  <c r="AU415" i="5439" s="1"/>
  <c r="B416" i="5439"/>
  <c r="B417" i="5439"/>
  <c r="AU417" i="5439" s="1"/>
  <c r="B418" i="5439"/>
  <c r="B419" i="5439"/>
  <c r="AT419" i="5439" s="1"/>
  <c r="B420" i="5439"/>
  <c r="B421" i="5439"/>
  <c r="AT421" i="5439" s="1"/>
  <c r="B422" i="5439"/>
  <c r="B423" i="5439"/>
  <c r="AU423" i="5439" s="1"/>
  <c r="B424" i="5439"/>
  <c r="B425" i="5439"/>
  <c r="AU425" i="5439" s="1"/>
  <c r="B426" i="5439"/>
  <c r="B427" i="5439"/>
  <c r="AU427" i="5439" s="1"/>
  <c r="B428" i="5439"/>
  <c r="B429" i="5439"/>
  <c r="AU429" i="5439" s="1"/>
  <c r="B430" i="5439"/>
  <c r="B431" i="5439"/>
  <c r="AT431" i="5439" s="1"/>
  <c r="B432" i="5439"/>
  <c r="AU432" i="5439" s="1"/>
  <c r="B433" i="5439"/>
  <c r="B434" i="5439"/>
  <c r="B435" i="5439"/>
  <c r="AU435" i="5439" s="1"/>
  <c r="B436" i="5439"/>
  <c r="B437" i="5439"/>
  <c r="B438" i="5439"/>
  <c r="B439" i="5439"/>
  <c r="AU439" i="5439" s="1"/>
  <c r="B440" i="5439"/>
  <c r="B441" i="5439"/>
  <c r="AU441" i="5439" s="1"/>
  <c r="B442" i="5439"/>
  <c r="B443" i="5439"/>
  <c r="AU443" i="5439" s="1"/>
  <c r="B444" i="5439"/>
  <c r="B445" i="5439"/>
  <c r="B446" i="5439"/>
  <c r="B447" i="5439"/>
  <c r="AU447" i="5439" s="1"/>
  <c r="B448" i="5439"/>
  <c r="B449" i="5439"/>
  <c r="B450" i="5439"/>
  <c r="AU450" i="5439" s="1"/>
  <c r="B451" i="5439"/>
  <c r="AU451" i="5439" s="1"/>
  <c r="B452" i="5439"/>
  <c r="B453" i="5439"/>
  <c r="AU453" i="5439" s="1"/>
  <c r="B454" i="5439"/>
  <c r="B455" i="5439"/>
  <c r="AT455" i="5439" s="1"/>
  <c r="B456" i="5439"/>
  <c r="B457" i="5439"/>
  <c r="AT457" i="5439" s="1"/>
  <c r="A6" i="5439"/>
  <c r="D6" i="5439" s="1"/>
  <c r="A7" i="5439"/>
  <c r="D7" i="5439" s="1"/>
  <c r="A8" i="5439"/>
  <c r="D8" i="5439" s="1"/>
  <c r="A9" i="5439"/>
  <c r="D9" i="5439" s="1"/>
  <c r="A10" i="5439"/>
  <c r="A11" i="5439"/>
  <c r="D11" i="5439" s="1"/>
  <c r="A12" i="5439"/>
  <c r="D12" i="5439" s="1"/>
  <c r="A13" i="5439"/>
  <c r="D13" i="5439" s="1"/>
  <c r="A14" i="5439"/>
  <c r="D14" i="5439" s="1"/>
  <c r="A15" i="5439"/>
  <c r="D15" i="5439" s="1"/>
  <c r="A16" i="5439"/>
  <c r="D16" i="5439" s="1"/>
  <c r="A17" i="5439"/>
  <c r="D17" i="5439" s="1"/>
  <c r="A18" i="5439"/>
  <c r="D18" i="5439" s="1"/>
  <c r="A19" i="5439"/>
  <c r="D19" i="5439" s="1"/>
  <c r="A20" i="5439"/>
  <c r="D20" i="5439" s="1"/>
  <c r="A21" i="5439"/>
  <c r="D21" i="5439" s="1"/>
  <c r="A22" i="5439"/>
  <c r="D22" i="5439" s="1"/>
  <c r="A23" i="5439"/>
  <c r="D23" i="5439" s="1"/>
  <c r="A24" i="5439"/>
  <c r="D24" i="5439" s="1"/>
  <c r="A25" i="5439"/>
  <c r="D25" i="5439" s="1"/>
  <c r="A26" i="5439"/>
  <c r="D26" i="5439" s="1"/>
  <c r="A27" i="5439"/>
  <c r="D27" i="5439" s="1"/>
  <c r="A28" i="5439"/>
  <c r="A29" i="5439"/>
  <c r="D29" i="5439" s="1"/>
  <c r="A30" i="5439"/>
  <c r="D30" i="5439" s="1"/>
  <c r="A31" i="5439"/>
  <c r="D31" i="5439" s="1"/>
  <c r="A32" i="5439"/>
  <c r="D32" i="5439" s="1"/>
  <c r="A33" i="5439"/>
  <c r="D33" i="5439" s="1"/>
  <c r="A34" i="5439"/>
  <c r="D34" i="5439" s="1"/>
  <c r="A35" i="5439"/>
  <c r="D35" i="5439" s="1"/>
  <c r="A36" i="5439"/>
  <c r="D36" i="5439" s="1"/>
  <c r="A37" i="5439"/>
  <c r="D37" i="5439" s="1"/>
  <c r="A38" i="5439"/>
  <c r="D38" i="5439" s="1"/>
  <c r="A39" i="5439"/>
  <c r="D39" i="5439" s="1"/>
  <c r="A40" i="5439"/>
  <c r="D40" i="5439" s="1"/>
  <c r="A41" i="5439"/>
  <c r="D41" i="5439" s="1"/>
  <c r="A42" i="5439"/>
  <c r="D42" i="5439" s="1"/>
  <c r="A43" i="5439"/>
  <c r="D43" i="5439" s="1"/>
  <c r="A44" i="5439"/>
  <c r="D44" i="5439" s="1"/>
  <c r="A45" i="5439"/>
  <c r="D45" i="5439" s="1"/>
  <c r="A46" i="5439"/>
  <c r="A47" i="5439"/>
  <c r="D47" i="5439" s="1"/>
  <c r="A48" i="5439"/>
  <c r="D48" i="5439" s="1"/>
  <c r="A49" i="5439"/>
  <c r="D49" i="5439" s="1"/>
  <c r="A50" i="5439"/>
  <c r="D50" i="5439" s="1"/>
  <c r="A51" i="5439"/>
  <c r="D51" i="5439" s="1"/>
  <c r="A52" i="5439"/>
  <c r="D52" i="5439" s="1"/>
  <c r="A53" i="5439"/>
  <c r="D53" i="5439" s="1"/>
  <c r="A54" i="5439"/>
  <c r="D54" i="5439" s="1"/>
  <c r="A55" i="5439"/>
  <c r="D55" i="5439" s="1"/>
  <c r="A56" i="5439"/>
  <c r="D56" i="5439" s="1"/>
  <c r="A57" i="5439"/>
  <c r="D57" i="5439" s="1"/>
  <c r="A58" i="5439"/>
  <c r="D58" i="5439" s="1"/>
  <c r="A59" i="5439"/>
  <c r="D59" i="5439" s="1"/>
  <c r="A60" i="5439"/>
  <c r="D60" i="5439" s="1"/>
  <c r="A61" i="5439"/>
  <c r="D61" i="5439" s="1"/>
  <c r="A62" i="5439"/>
  <c r="D62" i="5439" s="1"/>
  <c r="A63" i="5439"/>
  <c r="D63" i="5439" s="1"/>
  <c r="A64" i="5439"/>
  <c r="A65" i="5439"/>
  <c r="D65" i="5439" s="1"/>
  <c r="A66" i="5439"/>
  <c r="D66" i="5439" s="1"/>
  <c r="A67" i="5439"/>
  <c r="D67" i="5439" s="1"/>
  <c r="A68" i="5439"/>
  <c r="D68" i="5439" s="1"/>
  <c r="A69" i="5439"/>
  <c r="D69" i="5439" s="1"/>
  <c r="A70" i="5439"/>
  <c r="D70" i="5439" s="1"/>
  <c r="A71" i="5439"/>
  <c r="D71" i="5439" s="1"/>
  <c r="A72" i="5439"/>
  <c r="D72" i="5439" s="1"/>
  <c r="A73" i="5439"/>
  <c r="D73" i="5439" s="1"/>
  <c r="A74" i="5439"/>
  <c r="D74" i="5439" s="1"/>
  <c r="A75" i="5439"/>
  <c r="D75" i="5439" s="1"/>
  <c r="A76" i="5439"/>
  <c r="D76" i="5439" s="1"/>
  <c r="A77" i="5439"/>
  <c r="D77" i="5439" s="1"/>
  <c r="A78" i="5439"/>
  <c r="D78" i="5439" s="1"/>
  <c r="A79" i="5439"/>
  <c r="D79" i="5439" s="1"/>
  <c r="A80" i="5439"/>
  <c r="D80" i="5439" s="1"/>
  <c r="A81" i="5439"/>
  <c r="D81" i="5439" s="1"/>
  <c r="A82" i="5439"/>
  <c r="A83" i="5439"/>
  <c r="D83" i="5439" s="1"/>
  <c r="A84" i="5439"/>
  <c r="D84" i="5439" s="1"/>
  <c r="A85" i="5439"/>
  <c r="D85" i="5439" s="1"/>
  <c r="A86" i="5439"/>
  <c r="D86" i="5439" s="1"/>
  <c r="A87" i="5439"/>
  <c r="D87" i="5439" s="1"/>
  <c r="A88" i="5439"/>
  <c r="D88" i="5439" s="1"/>
  <c r="A89" i="5439"/>
  <c r="D89" i="5439" s="1"/>
  <c r="A90" i="5439"/>
  <c r="D90" i="5439" s="1"/>
  <c r="A91" i="5439"/>
  <c r="D91" i="5439" s="1"/>
  <c r="A92" i="5439"/>
  <c r="D92" i="5439" s="1"/>
  <c r="A93" i="5439"/>
  <c r="D93" i="5439" s="1"/>
  <c r="A94" i="5439"/>
  <c r="D94" i="5439" s="1"/>
  <c r="A95" i="5439"/>
  <c r="D95" i="5439" s="1"/>
  <c r="A96" i="5439"/>
  <c r="D96" i="5439" s="1"/>
  <c r="A97" i="5439"/>
  <c r="D97" i="5439" s="1"/>
  <c r="A98" i="5439"/>
  <c r="D98" i="5439" s="1"/>
  <c r="A99" i="5439"/>
  <c r="D99" i="5439" s="1"/>
  <c r="A100" i="5439"/>
  <c r="A101" i="5439"/>
  <c r="D101" i="5439" s="1"/>
  <c r="A102" i="5439"/>
  <c r="D102" i="5439" s="1"/>
  <c r="A103" i="5439"/>
  <c r="D103" i="5439" s="1"/>
  <c r="A104" i="5439"/>
  <c r="D104" i="5439" s="1"/>
  <c r="A105" i="5439"/>
  <c r="D105" i="5439" s="1"/>
  <c r="A106" i="5439"/>
  <c r="D106" i="5439" s="1"/>
  <c r="A107" i="5439"/>
  <c r="D107" i="5439" s="1"/>
  <c r="A108" i="5439"/>
  <c r="D108" i="5439" s="1"/>
  <c r="A109" i="5439"/>
  <c r="D109" i="5439" s="1"/>
  <c r="A110" i="5439"/>
  <c r="D110" i="5439" s="1"/>
  <c r="A111" i="5439"/>
  <c r="D111" i="5439" s="1"/>
  <c r="A112" i="5439"/>
  <c r="D112" i="5439" s="1"/>
  <c r="A113" i="5439"/>
  <c r="D113" i="5439" s="1"/>
  <c r="A114" i="5439"/>
  <c r="D114" i="5439" s="1"/>
  <c r="A115" i="5439"/>
  <c r="D115" i="5439" s="1"/>
  <c r="A116" i="5439"/>
  <c r="D116" i="5439" s="1"/>
  <c r="A117" i="5439"/>
  <c r="D117" i="5439" s="1"/>
  <c r="A118" i="5439"/>
  <c r="A119" i="5439"/>
  <c r="D119" i="5439" s="1"/>
  <c r="A120" i="5439"/>
  <c r="D120" i="5439" s="1"/>
  <c r="A121" i="5439"/>
  <c r="D121" i="5439" s="1"/>
  <c r="A122" i="5439"/>
  <c r="D122" i="5439" s="1"/>
  <c r="A123" i="5439"/>
  <c r="D123" i="5439" s="1"/>
  <c r="A124" i="5439"/>
  <c r="D124" i="5439" s="1"/>
  <c r="A125" i="5439"/>
  <c r="D125" i="5439" s="1"/>
  <c r="A126" i="5439"/>
  <c r="D126" i="5439" s="1"/>
  <c r="A127" i="5439"/>
  <c r="D127" i="5439" s="1"/>
  <c r="A128" i="5439"/>
  <c r="D128" i="5439" s="1"/>
  <c r="A129" i="5439"/>
  <c r="D129" i="5439" s="1"/>
  <c r="A130" i="5439"/>
  <c r="D130" i="5439" s="1"/>
  <c r="A131" i="5439"/>
  <c r="D131" i="5439" s="1"/>
  <c r="A132" i="5439"/>
  <c r="D132" i="5439" s="1"/>
  <c r="A133" i="5439"/>
  <c r="D133" i="5439" s="1"/>
  <c r="A134" i="5439"/>
  <c r="D134" i="5439" s="1"/>
  <c r="A135" i="5439"/>
  <c r="D135" i="5439" s="1"/>
  <c r="A136" i="5439"/>
  <c r="A137" i="5439"/>
  <c r="D137" i="5439" s="1"/>
  <c r="A138" i="5439"/>
  <c r="D138" i="5439" s="1"/>
  <c r="A139" i="5439"/>
  <c r="D139" i="5439" s="1"/>
  <c r="A140" i="5439"/>
  <c r="D140" i="5439" s="1"/>
  <c r="A141" i="5439"/>
  <c r="D141" i="5439" s="1"/>
  <c r="A142" i="5439"/>
  <c r="D142" i="5439" s="1"/>
  <c r="A143" i="5439"/>
  <c r="D143" i="5439" s="1"/>
  <c r="A144" i="5439"/>
  <c r="D144" i="5439" s="1"/>
  <c r="A145" i="5439"/>
  <c r="D145" i="5439" s="1"/>
  <c r="A146" i="5439"/>
  <c r="D146" i="5439" s="1"/>
  <c r="A147" i="5439"/>
  <c r="D147" i="5439" s="1"/>
  <c r="A148" i="5439"/>
  <c r="D148" i="5439" s="1"/>
  <c r="A149" i="5439"/>
  <c r="D149" i="5439" s="1"/>
  <c r="A150" i="5439"/>
  <c r="D150" i="5439" s="1"/>
  <c r="A151" i="5439"/>
  <c r="D151" i="5439" s="1"/>
  <c r="A152" i="5439"/>
  <c r="D152" i="5439" s="1"/>
  <c r="A153" i="5439"/>
  <c r="D153" i="5439" s="1"/>
  <c r="A154" i="5439"/>
  <c r="A155" i="5439"/>
  <c r="D155" i="5439" s="1"/>
  <c r="A156" i="5439"/>
  <c r="D156" i="5439" s="1"/>
  <c r="A157" i="5439"/>
  <c r="D157" i="5439" s="1"/>
  <c r="A158" i="5439"/>
  <c r="D158" i="5439" s="1"/>
  <c r="A159" i="5439"/>
  <c r="D159" i="5439" s="1"/>
  <c r="A160" i="5439"/>
  <c r="D160" i="5439" s="1"/>
  <c r="A161" i="5439"/>
  <c r="D161" i="5439" s="1"/>
  <c r="A162" i="5439"/>
  <c r="D162" i="5439" s="1"/>
  <c r="A163" i="5439"/>
  <c r="D163" i="5439" s="1"/>
  <c r="A164" i="5439"/>
  <c r="D164" i="5439" s="1"/>
  <c r="A165" i="5439"/>
  <c r="D165" i="5439" s="1"/>
  <c r="A166" i="5439"/>
  <c r="D166" i="5439" s="1"/>
  <c r="A167" i="5439"/>
  <c r="D167" i="5439" s="1"/>
  <c r="A168" i="5439"/>
  <c r="D168" i="5439" s="1"/>
  <c r="A169" i="5439"/>
  <c r="D169" i="5439" s="1"/>
  <c r="A170" i="5439"/>
  <c r="D170" i="5439" s="1"/>
  <c r="A171" i="5439"/>
  <c r="D171" i="5439" s="1"/>
  <c r="A172" i="5439"/>
  <c r="A173" i="5439"/>
  <c r="D173" i="5439" s="1"/>
  <c r="A174" i="5439"/>
  <c r="D174" i="5439" s="1"/>
  <c r="A175" i="5439"/>
  <c r="D175" i="5439" s="1"/>
  <c r="A176" i="5439"/>
  <c r="D176" i="5439" s="1"/>
  <c r="A177" i="5439"/>
  <c r="D177" i="5439" s="1"/>
  <c r="A178" i="5439"/>
  <c r="D178" i="5439" s="1"/>
  <c r="A179" i="5439"/>
  <c r="D179" i="5439" s="1"/>
  <c r="A180" i="5439"/>
  <c r="D180" i="5439" s="1"/>
  <c r="A181" i="5439"/>
  <c r="D181" i="5439" s="1"/>
  <c r="A182" i="5439"/>
  <c r="D182" i="5439" s="1"/>
  <c r="A183" i="5439"/>
  <c r="D183" i="5439" s="1"/>
  <c r="A184" i="5439"/>
  <c r="D184" i="5439" s="1"/>
  <c r="A185" i="5439"/>
  <c r="D185" i="5439" s="1"/>
  <c r="A186" i="5439"/>
  <c r="D186" i="5439" s="1"/>
  <c r="A187" i="5439"/>
  <c r="D187" i="5439" s="1"/>
  <c r="A188" i="5439"/>
  <c r="D188" i="5439" s="1"/>
  <c r="A189" i="5439"/>
  <c r="D189" i="5439" s="1"/>
  <c r="A190" i="5439"/>
  <c r="A191" i="5439"/>
  <c r="D191" i="5439" s="1"/>
  <c r="A192" i="5439"/>
  <c r="D192" i="5439" s="1"/>
  <c r="A193" i="5439"/>
  <c r="D193" i="5439" s="1"/>
  <c r="A194" i="5439"/>
  <c r="D194" i="5439" s="1"/>
  <c r="A195" i="5439"/>
  <c r="D195" i="5439" s="1"/>
  <c r="A196" i="5439"/>
  <c r="D196" i="5439" s="1"/>
  <c r="A197" i="5439"/>
  <c r="D197" i="5439" s="1"/>
  <c r="A198" i="5439"/>
  <c r="D198" i="5439" s="1"/>
  <c r="A199" i="5439"/>
  <c r="D199" i="5439" s="1"/>
  <c r="A200" i="5439"/>
  <c r="D200" i="5439" s="1"/>
  <c r="A201" i="5439"/>
  <c r="D201" i="5439" s="1"/>
  <c r="A202" i="5439"/>
  <c r="D202" i="5439" s="1"/>
  <c r="A203" i="5439"/>
  <c r="D203" i="5439" s="1"/>
  <c r="A204" i="5439"/>
  <c r="D204" i="5439" s="1"/>
  <c r="A205" i="5439"/>
  <c r="D205" i="5439" s="1"/>
  <c r="A206" i="5439"/>
  <c r="D206" i="5439" s="1"/>
  <c r="A207" i="5439"/>
  <c r="D207" i="5439" s="1"/>
  <c r="A208" i="5439"/>
  <c r="A209" i="5439"/>
  <c r="D209" i="5439" s="1"/>
  <c r="A210" i="5439"/>
  <c r="D210" i="5439" s="1"/>
  <c r="A211" i="5439"/>
  <c r="D211" i="5439" s="1"/>
  <c r="A212" i="5439"/>
  <c r="D212" i="5439" s="1"/>
  <c r="A213" i="5439"/>
  <c r="D213" i="5439" s="1"/>
  <c r="A214" i="5439"/>
  <c r="D214" i="5439" s="1"/>
  <c r="A215" i="5439"/>
  <c r="D215" i="5439" s="1"/>
  <c r="A216" i="5439"/>
  <c r="D216" i="5439" s="1"/>
  <c r="A217" i="5439"/>
  <c r="D217" i="5439" s="1"/>
  <c r="A218" i="5439"/>
  <c r="D218" i="5439" s="1"/>
  <c r="A219" i="5439"/>
  <c r="D219" i="5439" s="1"/>
  <c r="A220" i="5439"/>
  <c r="D220" i="5439" s="1"/>
  <c r="A221" i="5439"/>
  <c r="D221" i="5439" s="1"/>
  <c r="A222" i="5439"/>
  <c r="D222" i="5439" s="1"/>
  <c r="A223" i="5439"/>
  <c r="D223" i="5439" s="1"/>
  <c r="A224" i="5439"/>
  <c r="D224" i="5439" s="1"/>
  <c r="A225" i="5439"/>
  <c r="D225" i="5439" s="1"/>
  <c r="A226" i="5439"/>
  <c r="A227" i="5439"/>
  <c r="D227" i="5439" s="1"/>
  <c r="A228" i="5439"/>
  <c r="D228" i="5439" s="1"/>
  <c r="A229" i="5439"/>
  <c r="D229" i="5439" s="1"/>
  <c r="A230" i="5439"/>
  <c r="D230" i="5439" s="1"/>
  <c r="A231" i="5439"/>
  <c r="D231" i="5439" s="1"/>
  <c r="A232" i="5439"/>
  <c r="D232" i="5439" s="1"/>
  <c r="A233" i="5439"/>
  <c r="D233" i="5439" s="1"/>
  <c r="A234" i="5439"/>
  <c r="D234" i="5439" s="1"/>
  <c r="A235" i="5439"/>
  <c r="D235" i="5439" s="1"/>
  <c r="A236" i="5439"/>
  <c r="D236" i="5439" s="1"/>
  <c r="A237" i="5439"/>
  <c r="D237" i="5439" s="1"/>
  <c r="A238" i="5439"/>
  <c r="D238" i="5439" s="1"/>
  <c r="A239" i="5439"/>
  <c r="D239" i="5439" s="1"/>
  <c r="A240" i="5439"/>
  <c r="D240" i="5439" s="1"/>
  <c r="A241" i="5439"/>
  <c r="D241" i="5439" s="1"/>
  <c r="A242" i="5439"/>
  <c r="D242" i="5439" s="1"/>
  <c r="A243" i="5439"/>
  <c r="D243" i="5439" s="1"/>
  <c r="A244" i="5439"/>
  <c r="A245" i="5439"/>
  <c r="D245" i="5439" s="1"/>
  <c r="A246" i="5439"/>
  <c r="D246" i="5439" s="1"/>
  <c r="A247" i="5439"/>
  <c r="D247" i="5439" s="1"/>
  <c r="A248" i="5439"/>
  <c r="D248" i="5439" s="1"/>
  <c r="A249" i="5439"/>
  <c r="D249" i="5439" s="1"/>
  <c r="A250" i="5439"/>
  <c r="D250" i="5439" s="1"/>
  <c r="A251" i="5439"/>
  <c r="D251" i="5439" s="1"/>
  <c r="A252" i="5439"/>
  <c r="D252" i="5439" s="1"/>
  <c r="A253" i="5439"/>
  <c r="D253" i="5439" s="1"/>
  <c r="A254" i="5439"/>
  <c r="D254" i="5439" s="1"/>
  <c r="A255" i="5439"/>
  <c r="D255" i="5439" s="1"/>
  <c r="A256" i="5439"/>
  <c r="D256" i="5439" s="1"/>
  <c r="A257" i="5439"/>
  <c r="D257" i="5439" s="1"/>
  <c r="A258" i="5439"/>
  <c r="D258" i="5439" s="1"/>
  <c r="A259" i="5439"/>
  <c r="D259" i="5439" s="1"/>
  <c r="A260" i="5439"/>
  <c r="D260" i="5439" s="1"/>
  <c r="A261" i="5439"/>
  <c r="D261" i="5439" s="1"/>
  <c r="A262" i="5439"/>
  <c r="A263" i="5439"/>
  <c r="D263" i="5439" s="1"/>
  <c r="A264" i="5439"/>
  <c r="D264" i="5439" s="1"/>
  <c r="A265" i="5439"/>
  <c r="D265" i="5439" s="1"/>
  <c r="A266" i="5439"/>
  <c r="D266" i="5439" s="1"/>
  <c r="A267" i="5439"/>
  <c r="D267" i="5439" s="1"/>
  <c r="A268" i="5439"/>
  <c r="D268" i="5439" s="1"/>
  <c r="A269" i="5439"/>
  <c r="D269" i="5439" s="1"/>
  <c r="A270" i="5439"/>
  <c r="D270" i="5439" s="1"/>
  <c r="A271" i="5439"/>
  <c r="D271" i="5439" s="1"/>
  <c r="A272" i="5439"/>
  <c r="D272" i="5439" s="1"/>
  <c r="A273" i="5439"/>
  <c r="D273" i="5439" s="1"/>
  <c r="A274" i="5439"/>
  <c r="D274" i="5439" s="1"/>
  <c r="A275" i="5439"/>
  <c r="D275" i="5439" s="1"/>
  <c r="A276" i="5439"/>
  <c r="D276" i="5439" s="1"/>
  <c r="A277" i="5439"/>
  <c r="D277" i="5439" s="1"/>
  <c r="A278" i="5439"/>
  <c r="D278" i="5439" s="1"/>
  <c r="A279" i="5439"/>
  <c r="D279" i="5439" s="1"/>
  <c r="A280" i="5439"/>
  <c r="A281" i="5439"/>
  <c r="D281" i="5439" s="1"/>
  <c r="A282" i="5439"/>
  <c r="D282" i="5439" s="1"/>
  <c r="A283" i="5439"/>
  <c r="D283" i="5439" s="1"/>
  <c r="A284" i="5439"/>
  <c r="D284" i="5439" s="1"/>
  <c r="A285" i="5439"/>
  <c r="D285" i="5439" s="1"/>
  <c r="A286" i="5439"/>
  <c r="D286" i="5439" s="1"/>
  <c r="A287" i="5439"/>
  <c r="D287" i="5439" s="1"/>
  <c r="A288" i="5439"/>
  <c r="D288" i="5439" s="1"/>
  <c r="A289" i="5439"/>
  <c r="D289" i="5439" s="1"/>
  <c r="A290" i="5439"/>
  <c r="D290" i="5439" s="1"/>
  <c r="A291" i="5439"/>
  <c r="D291" i="5439" s="1"/>
  <c r="A292" i="5439"/>
  <c r="D292" i="5439" s="1"/>
  <c r="A293" i="5439"/>
  <c r="D293" i="5439" s="1"/>
  <c r="A294" i="5439"/>
  <c r="D294" i="5439" s="1"/>
  <c r="A295" i="5439"/>
  <c r="D295" i="5439" s="1"/>
  <c r="A296" i="5439"/>
  <c r="D296" i="5439" s="1"/>
  <c r="A297" i="5439"/>
  <c r="D297" i="5439" s="1"/>
  <c r="A298" i="5439"/>
  <c r="A299" i="5439"/>
  <c r="D299" i="5439" s="1"/>
  <c r="A300" i="5439"/>
  <c r="D300" i="5439" s="1"/>
  <c r="A301" i="5439"/>
  <c r="D301" i="5439" s="1"/>
  <c r="A302" i="5439"/>
  <c r="D302" i="5439" s="1"/>
  <c r="A303" i="5439"/>
  <c r="D303" i="5439" s="1"/>
  <c r="A304" i="5439"/>
  <c r="D304" i="5439" s="1"/>
  <c r="A305" i="5439"/>
  <c r="D305" i="5439" s="1"/>
  <c r="A306" i="5439"/>
  <c r="D306" i="5439" s="1"/>
  <c r="A307" i="5439"/>
  <c r="D307" i="5439" s="1"/>
  <c r="A308" i="5439"/>
  <c r="D308" i="5439" s="1"/>
  <c r="A309" i="5439"/>
  <c r="D309" i="5439" s="1"/>
  <c r="A310" i="5439"/>
  <c r="D310" i="5439" s="1"/>
  <c r="A311" i="5439"/>
  <c r="D311" i="5439" s="1"/>
  <c r="A312" i="5439"/>
  <c r="D312" i="5439" s="1"/>
  <c r="A313" i="5439"/>
  <c r="D313" i="5439" s="1"/>
  <c r="A314" i="5439"/>
  <c r="D314" i="5439" s="1"/>
  <c r="A315" i="5439"/>
  <c r="D315" i="5439" s="1"/>
  <c r="A316" i="5439"/>
  <c r="A317" i="5439"/>
  <c r="D317" i="5439" s="1"/>
  <c r="A318" i="5439"/>
  <c r="D318" i="5439" s="1"/>
  <c r="A319" i="5439"/>
  <c r="D319" i="5439" s="1"/>
  <c r="A320" i="5439"/>
  <c r="D320" i="5439" s="1"/>
  <c r="A321" i="5439"/>
  <c r="D321" i="5439" s="1"/>
  <c r="A322" i="5439"/>
  <c r="D322" i="5439" s="1"/>
  <c r="A323" i="5439"/>
  <c r="D323" i="5439" s="1"/>
  <c r="A324" i="5439"/>
  <c r="D324" i="5439" s="1"/>
  <c r="A325" i="5439"/>
  <c r="D325" i="5439" s="1"/>
  <c r="A326" i="5439"/>
  <c r="D326" i="5439" s="1"/>
  <c r="A327" i="5439"/>
  <c r="D327" i="5439" s="1"/>
  <c r="A328" i="5439"/>
  <c r="D328" i="5439" s="1"/>
  <c r="A329" i="5439"/>
  <c r="D329" i="5439" s="1"/>
  <c r="A330" i="5439"/>
  <c r="D330" i="5439" s="1"/>
  <c r="A331" i="5439"/>
  <c r="D331" i="5439" s="1"/>
  <c r="A332" i="5439"/>
  <c r="D332" i="5439" s="1"/>
  <c r="A333" i="5439"/>
  <c r="D333" i="5439" s="1"/>
  <c r="A334" i="5439"/>
  <c r="A335" i="5439"/>
  <c r="D335" i="5439" s="1"/>
  <c r="A336" i="5439"/>
  <c r="D336" i="5439" s="1"/>
  <c r="A337" i="5439"/>
  <c r="D337" i="5439" s="1"/>
  <c r="A338" i="5439"/>
  <c r="D338" i="5439" s="1"/>
  <c r="A339" i="5439"/>
  <c r="D339" i="5439" s="1"/>
  <c r="A340" i="5439"/>
  <c r="D340" i="5439" s="1"/>
  <c r="A341" i="5439"/>
  <c r="D341" i="5439" s="1"/>
  <c r="A342" i="5439"/>
  <c r="D342" i="5439" s="1"/>
  <c r="A343" i="5439"/>
  <c r="D343" i="5439" s="1"/>
  <c r="A344" i="5439"/>
  <c r="D344" i="5439" s="1"/>
  <c r="A345" i="5439"/>
  <c r="D345" i="5439" s="1"/>
  <c r="A346" i="5439"/>
  <c r="D346" i="5439" s="1"/>
  <c r="A347" i="5439"/>
  <c r="D347" i="5439" s="1"/>
  <c r="A348" i="5439"/>
  <c r="D348" i="5439" s="1"/>
  <c r="A349" i="5439"/>
  <c r="D349" i="5439" s="1"/>
  <c r="A350" i="5439"/>
  <c r="D350" i="5439" s="1"/>
  <c r="A351" i="5439"/>
  <c r="D351" i="5439" s="1"/>
  <c r="A352" i="5439"/>
  <c r="A353" i="5439"/>
  <c r="D353" i="5439" s="1"/>
  <c r="A354" i="5439"/>
  <c r="D354" i="5439" s="1"/>
  <c r="A355" i="5439"/>
  <c r="D355" i="5439" s="1"/>
  <c r="A356" i="5439"/>
  <c r="D356" i="5439" s="1"/>
  <c r="A357" i="5439"/>
  <c r="D357" i="5439" s="1"/>
  <c r="A358" i="5439"/>
  <c r="D358" i="5439" s="1"/>
  <c r="A359" i="5439"/>
  <c r="D359" i="5439" s="1"/>
  <c r="A360" i="5439"/>
  <c r="D360" i="5439" s="1"/>
  <c r="A361" i="5439"/>
  <c r="D361" i="5439" s="1"/>
  <c r="A362" i="5439"/>
  <c r="D362" i="5439" s="1"/>
  <c r="A363" i="5439"/>
  <c r="D363" i="5439" s="1"/>
  <c r="A364" i="5439"/>
  <c r="D364" i="5439" s="1"/>
  <c r="A365" i="5439"/>
  <c r="D365" i="5439" s="1"/>
  <c r="A366" i="5439"/>
  <c r="D366" i="5439" s="1"/>
  <c r="A367" i="5439"/>
  <c r="D367" i="5439" s="1"/>
  <c r="A368" i="5439"/>
  <c r="D368" i="5439" s="1"/>
  <c r="A369" i="5439"/>
  <c r="D369" i="5439" s="1"/>
  <c r="A370" i="5439"/>
  <c r="A371" i="5439"/>
  <c r="D371" i="5439" s="1"/>
  <c r="A372" i="5439"/>
  <c r="D372" i="5439" s="1"/>
  <c r="A373" i="5439"/>
  <c r="D373" i="5439" s="1"/>
  <c r="A374" i="5439"/>
  <c r="D374" i="5439" s="1"/>
  <c r="A375" i="5439"/>
  <c r="D375" i="5439" s="1"/>
  <c r="A376" i="5439"/>
  <c r="D376" i="5439" s="1"/>
  <c r="A377" i="5439"/>
  <c r="D377" i="5439" s="1"/>
  <c r="A378" i="5439"/>
  <c r="D378" i="5439" s="1"/>
  <c r="A379" i="5439"/>
  <c r="D379" i="5439" s="1"/>
  <c r="A380" i="5439"/>
  <c r="D380" i="5439" s="1"/>
  <c r="A381" i="5439"/>
  <c r="D381" i="5439" s="1"/>
  <c r="A382" i="5439"/>
  <c r="D382" i="5439" s="1"/>
  <c r="A383" i="5439"/>
  <c r="D383" i="5439" s="1"/>
  <c r="A384" i="5439"/>
  <c r="D384" i="5439" s="1"/>
  <c r="A385" i="5439"/>
  <c r="D385" i="5439" s="1"/>
  <c r="A386" i="5439"/>
  <c r="D386" i="5439" s="1"/>
  <c r="A387" i="5439"/>
  <c r="D387" i="5439" s="1"/>
  <c r="A388" i="5439"/>
  <c r="A389" i="5439"/>
  <c r="D389" i="5439" s="1"/>
  <c r="A390" i="5439"/>
  <c r="D390" i="5439" s="1"/>
  <c r="A391" i="5439"/>
  <c r="D391" i="5439" s="1"/>
  <c r="A392" i="5439"/>
  <c r="D392" i="5439" s="1"/>
  <c r="A393" i="5439"/>
  <c r="D393" i="5439" s="1"/>
  <c r="A394" i="5439"/>
  <c r="D394" i="5439" s="1"/>
  <c r="A395" i="5439"/>
  <c r="D395" i="5439" s="1"/>
  <c r="A396" i="5439"/>
  <c r="D396" i="5439" s="1"/>
  <c r="A397" i="5439"/>
  <c r="D397" i="5439" s="1"/>
  <c r="A398" i="5439"/>
  <c r="D398" i="5439" s="1"/>
  <c r="A399" i="5439"/>
  <c r="D399" i="5439" s="1"/>
  <c r="A400" i="5439"/>
  <c r="D400" i="5439" s="1"/>
  <c r="A401" i="5439"/>
  <c r="D401" i="5439" s="1"/>
  <c r="A402" i="5439"/>
  <c r="D402" i="5439" s="1"/>
  <c r="A403" i="5439"/>
  <c r="D403" i="5439" s="1"/>
  <c r="A404" i="5439"/>
  <c r="D404" i="5439" s="1"/>
  <c r="A405" i="5439"/>
  <c r="D405" i="5439" s="1"/>
  <c r="A406" i="5439"/>
  <c r="A407" i="5439"/>
  <c r="D407" i="5439" s="1"/>
  <c r="A408" i="5439"/>
  <c r="D408" i="5439" s="1"/>
  <c r="A409" i="5439"/>
  <c r="D409" i="5439" s="1"/>
  <c r="A410" i="5439"/>
  <c r="D410" i="5439" s="1"/>
  <c r="A411" i="5439"/>
  <c r="D411" i="5439" s="1"/>
  <c r="A412" i="5439"/>
  <c r="D412" i="5439" s="1"/>
  <c r="A413" i="5439"/>
  <c r="D413" i="5439" s="1"/>
  <c r="A414" i="5439"/>
  <c r="D414" i="5439" s="1"/>
  <c r="A415" i="5439"/>
  <c r="D415" i="5439" s="1"/>
  <c r="A416" i="5439"/>
  <c r="D416" i="5439" s="1"/>
  <c r="A417" i="5439"/>
  <c r="D417" i="5439" s="1"/>
  <c r="A418" i="5439"/>
  <c r="D418" i="5439" s="1"/>
  <c r="A419" i="5439"/>
  <c r="D419" i="5439" s="1"/>
  <c r="A420" i="5439"/>
  <c r="D420" i="5439" s="1"/>
  <c r="A421" i="5439"/>
  <c r="D421" i="5439" s="1"/>
  <c r="A422" i="5439"/>
  <c r="D422" i="5439" s="1"/>
  <c r="A423" i="5439"/>
  <c r="D423" i="5439" s="1"/>
  <c r="A424" i="5439"/>
  <c r="A425" i="5439"/>
  <c r="D425" i="5439" s="1"/>
  <c r="A426" i="5439"/>
  <c r="D426" i="5439" s="1"/>
  <c r="A427" i="5439"/>
  <c r="D427" i="5439" s="1"/>
  <c r="A428" i="5439"/>
  <c r="D428" i="5439" s="1"/>
  <c r="A429" i="5439"/>
  <c r="D429" i="5439" s="1"/>
  <c r="A430" i="5439"/>
  <c r="D430" i="5439" s="1"/>
  <c r="A431" i="5439"/>
  <c r="D431" i="5439" s="1"/>
  <c r="A432" i="5439"/>
  <c r="D432" i="5439" s="1"/>
  <c r="A433" i="5439"/>
  <c r="D433" i="5439" s="1"/>
  <c r="A434" i="5439"/>
  <c r="D434" i="5439" s="1"/>
  <c r="A435" i="5439"/>
  <c r="D435" i="5439" s="1"/>
  <c r="A436" i="5439"/>
  <c r="D436" i="5439" s="1"/>
  <c r="A437" i="5439"/>
  <c r="D437" i="5439" s="1"/>
  <c r="A438" i="5439"/>
  <c r="D438" i="5439" s="1"/>
  <c r="A439" i="5439"/>
  <c r="D439" i="5439" s="1"/>
  <c r="A440" i="5439"/>
  <c r="D440" i="5439" s="1"/>
  <c r="A441" i="5439"/>
  <c r="D441" i="5439" s="1"/>
  <c r="A442" i="5439"/>
  <c r="A443" i="5439"/>
  <c r="D443" i="5439" s="1"/>
  <c r="A444" i="5439"/>
  <c r="D444" i="5439" s="1"/>
  <c r="A445" i="5439"/>
  <c r="D445" i="5439" s="1"/>
  <c r="A446" i="5439"/>
  <c r="D446" i="5439" s="1"/>
  <c r="A447" i="5439"/>
  <c r="D447" i="5439" s="1"/>
  <c r="A448" i="5439"/>
  <c r="D448" i="5439" s="1"/>
  <c r="A449" i="5439"/>
  <c r="D449" i="5439" s="1"/>
  <c r="A450" i="5439"/>
  <c r="D450" i="5439" s="1"/>
  <c r="A451" i="5439"/>
  <c r="D451" i="5439" s="1"/>
  <c r="A452" i="5439"/>
  <c r="D452" i="5439" s="1"/>
  <c r="A453" i="5439"/>
  <c r="D453" i="5439" s="1"/>
  <c r="A454" i="5439"/>
  <c r="D454" i="5439" s="1"/>
  <c r="A455" i="5439"/>
  <c r="D455" i="5439" s="1"/>
  <c r="A456" i="5439"/>
  <c r="D456" i="5439" s="1"/>
  <c r="A457" i="5439"/>
  <c r="D457" i="5439" s="1"/>
  <c r="C5" i="5439"/>
  <c r="B5" i="5439"/>
  <c r="A5" i="5439"/>
  <c r="AU6" i="5436"/>
  <c r="AU12" i="5436"/>
  <c r="AU21" i="5436"/>
  <c r="AU24" i="5436"/>
  <c r="AU30" i="5436"/>
  <c r="AU39" i="5436"/>
  <c r="AU42" i="5436"/>
  <c r="AU48" i="5436"/>
  <c r="AU57" i="5436"/>
  <c r="AU60" i="5436"/>
  <c r="AU66" i="5436"/>
  <c r="AU75" i="5436"/>
  <c r="AU78" i="5436"/>
  <c r="AU84" i="5436"/>
  <c r="AU93" i="5436"/>
  <c r="AU96" i="5436"/>
  <c r="AU102" i="5436"/>
  <c r="AU111" i="5436"/>
  <c r="AU114" i="5436"/>
  <c r="AU120" i="5436"/>
  <c r="AU129" i="5436"/>
  <c r="AU132" i="5436"/>
  <c r="AU138" i="5436"/>
  <c r="AU147" i="5436"/>
  <c r="AU150" i="5436"/>
  <c r="AU156" i="5436"/>
  <c r="AU165" i="5436"/>
  <c r="AU168" i="5436"/>
  <c r="AU174" i="5436"/>
  <c r="AU183" i="5436"/>
  <c r="AU186" i="5436"/>
  <c r="AU192" i="5436"/>
  <c r="AU201" i="5436"/>
  <c r="AU204" i="5436"/>
  <c r="AU210" i="5436"/>
  <c r="AU219" i="5436"/>
  <c r="AU222" i="5436"/>
  <c r="AU228" i="5436"/>
  <c r="AU237" i="5436"/>
  <c r="AU240" i="5436"/>
  <c r="AU246" i="5436"/>
  <c r="AU255" i="5436"/>
  <c r="AU258" i="5436"/>
  <c r="AU264" i="5436"/>
  <c r="AU273" i="5436"/>
  <c r="AU276" i="5436"/>
  <c r="AU282" i="5436"/>
  <c r="AU291" i="5436"/>
  <c r="AU294" i="5436"/>
  <c r="AU300" i="5436"/>
  <c r="AU309" i="5436"/>
  <c r="AU312" i="5436"/>
  <c r="AU318" i="5436"/>
  <c r="AU327" i="5436"/>
  <c r="AU330" i="5436"/>
  <c r="AU336" i="5436"/>
  <c r="AU345" i="5436"/>
  <c r="AU348" i="5436"/>
  <c r="AU354" i="5436"/>
  <c r="AU363" i="5436"/>
  <c r="AU366" i="5436"/>
  <c r="AU372" i="5436"/>
  <c r="AU381" i="5436"/>
  <c r="AU384" i="5436"/>
  <c r="AU390" i="5436"/>
  <c r="AU399" i="5436"/>
  <c r="AU402" i="5436"/>
  <c r="AU408" i="5436"/>
  <c r="AU417" i="5436"/>
  <c r="AU420" i="5436"/>
  <c r="AU426" i="5436"/>
  <c r="AU435" i="5436"/>
  <c r="AU438" i="5436"/>
  <c r="AU444" i="5436"/>
  <c r="AU453" i="5436"/>
  <c r="AU456" i="5436"/>
  <c r="AU462" i="5436"/>
  <c r="AU471" i="5436"/>
  <c r="AU474" i="5436"/>
  <c r="AU480" i="5436"/>
  <c r="AU489" i="5436"/>
  <c r="AU492" i="5436"/>
  <c r="AU498" i="5436"/>
  <c r="AU507" i="5436"/>
  <c r="AU510" i="5436"/>
  <c r="AU516" i="5436"/>
  <c r="AU525" i="5436"/>
  <c r="AU528" i="5436"/>
  <c r="AU534" i="5436"/>
  <c r="AU543" i="5436"/>
  <c r="AU546" i="5436"/>
  <c r="AU552" i="5436"/>
  <c r="AU561" i="5436"/>
  <c r="AU564" i="5436"/>
  <c r="AU570" i="5436"/>
  <c r="AU579" i="5436"/>
  <c r="AU582" i="5436"/>
  <c r="AU588" i="5436"/>
  <c r="AU597" i="5436"/>
  <c r="AU600" i="5436"/>
  <c r="AU606" i="5436"/>
  <c r="AU615" i="5436"/>
  <c r="AU618" i="5436"/>
  <c r="AU624" i="5436"/>
  <c r="AU633" i="5436"/>
  <c r="AU636" i="5436"/>
  <c r="AU642" i="5436"/>
  <c r="AU651" i="5436"/>
  <c r="AU654" i="5436"/>
  <c r="AU660" i="5436"/>
  <c r="AU669" i="5436"/>
  <c r="AU672" i="5436"/>
  <c r="AU678" i="5436"/>
  <c r="AU687" i="5436"/>
  <c r="AU690" i="5436"/>
  <c r="AU696" i="5436"/>
  <c r="AU705" i="5436"/>
  <c r="AU708" i="5436"/>
  <c r="AU714" i="5436"/>
  <c r="AU723" i="5436"/>
  <c r="AU726" i="5436"/>
  <c r="AU732" i="5436"/>
  <c r="AU741" i="5436"/>
  <c r="AU744" i="5436"/>
  <c r="AU750" i="5436"/>
  <c r="AU759" i="5436"/>
  <c r="AU762" i="5436"/>
  <c r="AU768" i="5436"/>
  <c r="AU777" i="5436"/>
  <c r="AU780" i="5436"/>
  <c r="AU786" i="5436"/>
  <c r="AU795" i="5436"/>
  <c r="AU798" i="5436"/>
  <c r="AU804" i="5436"/>
  <c r="AU813" i="5436"/>
  <c r="AU816" i="5436"/>
  <c r="AU822" i="5436"/>
  <c r="AU831" i="5436"/>
  <c r="AU834" i="5436"/>
  <c r="AU840" i="5436"/>
  <c r="AT6" i="5436"/>
  <c r="AT8" i="5436"/>
  <c r="AT11" i="5436"/>
  <c r="AT14" i="5436"/>
  <c r="AT17" i="5436"/>
  <c r="AT18" i="5436"/>
  <c r="AT20" i="5436"/>
  <c r="AT23" i="5436"/>
  <c r="AT24" i="5436"/>
  <c r="AT26" i="5436"/>
  <c r="AT29" i="5436"/>
  <c r="AT32" i="5436"/>
  <c r="AT35" i="5436"/>
  <c r="AT36" i="5436"/>
  <c r="AT38" i="5436"/>
  <c r="AT41" i="5436"/>
  <c r="AT42" i="5436"/>
  <c r="AT44" i="5436"/>
  <c r="AT47" i="5436"/>
  <c r="AT50" i="5436"/>
  <c r="AT53" i="5436"/>
  <c r="AT54" i="5436"/>
  <c r="AT56" i="5436"/>
  <c r="AT59" i="5436"/>
  <c r="AT60" i="5436"/>
  <c r="AT62" i="5436"/>
  <c r="AT65" i="5436"/>
  <c r="AT68" i="5436"/>
  <c r="AT71" i="5436"/>
  <c r="AT72" i="5436"/>
  <c r="AT74" i="5436"/>
  <c r="AT77" i="5436"/>
  <c r="AT78" i="5436"/>
  <c r="AT80" i="5436"/>
  <c r="AT83" i="5436"/>
  <c r="AT86" i="5436"/>
  <c r="AT89" i="5436"/>
  <c r="AT90" i="5436"/>
  <c r="AT92" i="5436"/>
  <c r="AT95" i="5436"/>
  <c r="AT96" i="5436"/>
  <c r="AT98" i="5436"/>
  <c r="AT101" i="5436"/>
  <c r="AT104" i="5436"/>
  <c r="AT107" i="5436"/>
  <c r="AT108" i="5436"/>
  <c r="AT110" i="5436"/>
  <c r="AT113" i="5436"/>
  <c r="AT114" i="5436"/>
  <c r="AT116" i="5436"/>
  <c r="AT119" i="5436"/>
  <c r="AT122" i="5436"/>
  <c r="AT125" i="5436"/>
  <c r="AT126" i="5436"/>
  <c r="AT128" i="5436"/>
  <c r="AT131" i="5436"/>
  <c r="AT132" i="5436"/>
  <c r="AT134" i="5436"/>
  <c r="AT137" i="5436"/>
  <c r="AT140" i="5436"/>
  <c r="AT143" i="5436"/>
  <c r="AT144" i="5436"/>
  <c r="AT146" i="5436"/>
  <c r="AT149" i="5436"/>
  <c r="AT150" i="5436"/>
  <c r="AT152" i="5436"/>
  <c r="AT155" i="5436"/>
  <c r="AT158" i="5436"/>
  <c r="AT161" i="5436"/>
  <c r="AT162" i="5436"/>
  <c r="AT164" i="5436"/>
  <c r="AT167" i="5436"/>
  <c r="AT168" i="5436"/>
  <c r="AT170" i="5436"/>
  <c r="AT173" i="5436"/>
  <c r="AT176" i="5436"/>
  <c r="AT179" i="5436"/>
  <c r="AT180" i="5436"/>
  <c r="AT182" i="5436"/>
  <c r="AT185" i="5436"/>
  <c r="AT186" i="5436"/>
  <c r="AT188" i="5436"/>
  <c r="AT191" i="5436"/>
  <c r="AT194" i="5436"/>
  <c r="AT197" i="5436"/>
  <c r="AT198" i="5436"/>
  <c r="AT200" i="5436"/>
  <c r="AT203" i="5436"/>
  <c r="AT204" i="5436"/>
  <c r="AT206" i="5436"/>
  <c r="AT209" i="5436"/>
  <c r="AT212" i="5436"/>
  <c r="AT215" i="5436"/>
  <c r="AT216" i="5436"/>
  <c r="AT218" i="5436"/>
  <c r="AT221" i="5436"/>
  <c r="AT222" i="5436"/>
  <c r="AT224" i="5436"/>
  <c r="AT227" i="5436"/>
  <c r="AT230" i="5436"/>
  <c r="AT233" i="5436"/>
  <c r="AT234" i="5436"/>
  <c r="AT236" i="5436"/>
  <c r="AT239" i="5436"/>
  <c r="AT240" i="5436"/>
  <c r="AT242" i="5436"/>
  <c r="AT245" i="5436"/>
  <c r="AT248" i="5436"/>
  <c r="AT251" i="5436"/>
  <c r="AT252" i="5436"/>
  <c r="AT254" i="5436"/>
  <c r="AT257" i="5436"/>
  <c r="AT258" i="5436"/>
  <c r="AT260" i="5436"/>
  <c r="AT263" i="5436"/>
  <c r="AT266" i="5436"/>
  <c r="AT269" i="5436"/>
  <c r="AT270" i="5436"/>
  <c r="AT272" i="5436"/>
  <c r="AT275" i="5436"/>
  <c r="AT276" i="5436"/>
  <c r="AT278" i="5436"/>
  <c r="AT281" i="5436"/>
  <c r="AT284" i="5436"/>
  <c r="AT287" i="5436"/>
  <c r="AT288" i="5436"/>
  <c r="AT290" i="5436"/>
  <c r="AT293" i="5436"/>
  <c r="AT294" i="5436"/>
  <c r="AT296" i="5436"/>
  <c r="AT299" i="5436"/>
  <c r="AT302" i="5436"/>
  <c r="AT305" i="5436"/>
  <c r="AT306" i="5436"/>
  <c r="AT308" i="5436"/>
  <c r="AT311" i="5436"/>
  <c r="AT312" i="5436"/>
  <c r="AT314" i="5436"/>
  <c r="AT317" i="5436"/>
  <c r="AT320" i="5436"/>
  <c r="AT323" i="5436"/>
  <c r="AT324" i="5436"/>
  <c r="AT326" i="5436"/>
  <c r="AT329" i="5436"/>
  <c r="AT330" i="5436"/>
  <c r="AT332" i="5436"/>
  <c r="AT335" i="5436"/>
  <c r="AT338" i="5436"/>
  <c r="AT341" i="5436"/>
  <c r="AT342" i="5436"/>
  <c r="AT344" i="5436"/>
  <c r="AT347" i="5436"/>
  <c r="AT348" i="5436"/>
  <c r="AT350" i="5436"/>
  <c r="AT353" i="5436"/>
  <c r="AT356" i="5436"/>
  <c r="AT359" i="5436"/>
  <c r="AT360" i="5436"/>
  <c r="AT362" i="5436"/>
  <c r="AT365" i="5436"/>
  <c r="AT366" i="5436"/>
  <c r="AT368" i="5436"/>
  <c r="AT371" i="5436"/>
  <c r="AT374" i="5436"/>
  <c r="AT377" i="5436"/>
  <c r="AT378" i="5436"/>
  <c r="AT380" i="5436"/>
  <c r="AT383" i="5436"/>
  <c r="AT384" i="5436"/>
  <c r="AT386" i="5436"/>
  <c r="AT389" i="5436"/>
  <c r="AT392" i="5436"/>
  <c r="AT395" i="5436"/>
  <c r="AT396" i="5436"/>
  <c r="AT398" i="5436"/>
  <c r="AT401" i="5436"/>
  <c r="AT402" i="5436"/>
  <c r="AT404" i="5436"/>
  <c r="AT407" i="5436"/>
  <c r="AT410" i="5436"/>
  <c r="AT413" i="5436"/>
  <c r="AT414" i="5436"/>
  <c r="AT416" i="5436"/>
  <c r="AT419" i="5436"/>
  <c r="AT420" i="5436"/>
  <c r="AT422" i="5436"/>
  <c r="AT425" i="5436"/>
  <c r="AT428" i="5436"/>
  <c r="AT431" i="5436"/>
  <c r="AT432" i="5436"/>
  <c r="AT434" i="5436"/>
  <c r="AT437" i="5436"/>
  <c r="AT438" i="5436"/>
  <c r="AT440" i="5436"/>
  <c r="AT443" i="5436"/>
  <c r="AT446" i="5436"/>
  <c r="AT449" i="5436"/>
  <c r="AT450" i="5436"/>
  <c r="AT452" i="5436"/>
  <c r="AT455" i="5436"/>
  <c r="AT456" i="5436"/>
  <c r="AT458" i="5436"/>
  <c r="AT461" i="5436"/>
  <c r="AT464" i="5436"/>
  <c r="AT467" i="5436"/>
  <c r="AT468" i="5436"/>
  <c r="AT470" i="5436"/>
  <c r="AT473" i="5436"/>
  <c r="AT474" i="5436"/>
  <c r="AT476" i="5436"/>
  <c r="AT479" i="5436"/>
  <c r="AT482" i="5436"/>
  <c r="AT485" i="5436"/>
  <c r="AT486" i="5436"/>
  <c r="AT488" i="5436"/>
  <c r="AT491" i="5436"/>
  <c r="AT492" i="5436"/>
  <c r="AT494" i="5436"/>
  <c r="AT497" i="5436"/>
  <c r="AT500" i="5436"/>
  <c r="AT503" i="5436"/>
  <c r="AT504" i="5436"/>
  <c r="AT506" i="5436"/>
  <c r="AT509" i="5436"/>
  <c r="AT510" i="5436"/>
  <c r="AT512" i="5436"/>
  <c r="AT515" i="5436"/>
  <c r="AT518" i="5436"/>
  <c r="AT521" i="5436"/>
  <c r="AT522" i="5436"/>
  <c r="AT524" i="5436"/>
  <c r="AT527" i="5436"/>
  <c r="AT528" i="5436"/>
  <c r="AT530" i="5436"/>
  <c r="AT533" i="5436"/>
  <c r="AT536" i="5436"/>
  <c r="AT539" i="5436"/>
  <c r="AT540" i="5436"/>
  <c r="AT542" i="5436"/>
  <c r="AT545" i="5436"/>
  <c r="AT546" i="5436"/>
  <c r="AT548" i="5436"/>
  <c r="AT551" i="5436"/>
  <c r="AT554" i="5436"/>
  <c r="AT557" i="5436"/>
  <c r="AT558" i="5436"/>
  <c r="AT560" i="5436"/>
  <c r="AT563" i="5436"/>
  <c r="AT564" i="5436"/>
  <c r="AT566" i="5436"/>
  <c r="AT569" i="5436"/>
  <c r="AT572" i="5436"/>
  <c r="AT575" i="5436"/>
  <c r="AT576" i="5436"/>
  <c r="AT578" i="5436"/>
  <c r="AT581" i="5436"/>
  <c r="AT582" i="5436"/>
  <c r="AT584" i="5436"/>
  <c r="AT587" i="5436"/>
  <c r="AT590" i="5436"/>
  <c r="AT593" i="5436"/>
  <c r="AT594" i="5436"/>
  <c r="AT596" i="5436"/>
  <c r="AT599" i="5436"/>
  <c r="AT600" i="5436"/>
  <c r="AT602" i="5436"/>
  <c r="AT605" i="5436"/>
  <c r="AT608" i="5436"/>
  <c r="AT611" i="5436"/>
  <c r="AT612" i="5436"/>
  <c r="AT614" i="5436"/>
  <c r="AT617" i="5436"/>
  <c r="AT618" i="5436"/>
  <c r="AT620" i="5436"/>
  <c r="AT623" i="5436"/>
  <c r="AT626" i="5436"/>
  <c r="AT629" i="5436"/>
  <c r="AT630" i="5436"/>
  <c r="AT632" i="5436"/>
  <c r="AT635" i="5436"/>
  <c r="AT636" i="5436"/>
  <c r="AT638" i="5436"/>
  <c r="AT641" i="5436"/>
  <c r="AT644" i="5436"/>
  <c r="AT647" i="5436"/>
  <c r="AT648" i="5436"/>
  <c r="AT650" i="5436"/>
  <c r="AT653" i="5436"/>
  <c r="AT654" i="5436"/>
  <c r="AT656" i="5436"/>
  <c r="AT659" i="5436"/>
  <c r="AT662" i="5436"/>
  <c r="AT665" i="5436"/>
  <c r="AT666" i="5436"/>
  <c r="AT668" i="5436"/>
  <c r="AT671" i="5436"/>
  <c r="AT672" i="5436"/>
  <c r="AT674" i="5436"/>
  <c r="AT677" i="5436"/>
  <c r="AT680" i="5436"/>
  <c r="AT683" i="5436"/>
  <c r="AT684" i="5436"/>
  <c r="AT686" i="5436"/>
  <c r="AT689" i="5436"/>
  <c r="AT690" i="5436"/>
  <c r="AT692" i="5436"/>
  <c r="AT695" i="5436"/>
  <c r="AT698" i="5436"/>
  <c r="AT701" i="5436"/>
  <c r="AT702" i="5436"/>
  <c r="AT704" i="5436"/>
  <c r="AT707" i="5436"/>
  <c r="AT708" i="5436"/>
  <c r="AT710" i="5436"/>
  <c r="AT713" i="5436"/>
  <c r="AT716" i="5436"/>
  <c r="AT719" i="5436"/>
  <c r="AT720" i="5436"/>
  <c r="AT722" i="5436"/>
  <c r="AT725" i="5436"/>
  <c r="AT726" i="5436"/>
  <c r="AT728" i="5436"/>
  <c r="AT731" i="5436"/>
  <c r="AT734" i="5436"/>
  <c r="AT737" i="5436"/>
  <c r="AT738" i="5436"/>
  <c r="AT740" i="5436"/>
  <c r="AT743" i="5436"/>
  <c r="AT744" i="5436"/>
  <c r="AT746" i="5436"/>
  <c r="AT749" i="5436"/>
  <c r="AT752" i="5436"/>
  <c r="AT755" i="5436"/>
  <c r="AT756" i="5436"/>
  <c r="AT758" i="5436"/>
  <c r="AT761" i="5436"/>
  <c r="AT762" i="5436"/>
  <c r="AT764" i="5436"/>
  <c r="AT767" i="5436"/>
  <c r="AT770" i="5436"/>
  <c r="AT773" i="5436"/>
  <c r="AT774" i="5436"/>
  <c r="AT776" i="5436"/>
  <c r="AT779" i="5436"/>
  <c r="AT780" i="5436"/>
  <c r="AT782" i="5436"/>
  <c r="AT785" i="5436"/>
  <c r="AT788" i="5436"/>
  <c r="AT791" i="5436"/>
  <c r="AT792" i="5436"/>
  <c r="AT794" i="5436"/>
  <c r="AT797" i="5436"/>
  <c r="AT798" i="5436"/>
  <c r="AT800" i="5436"/>
  <c r="AT803" i="5436"/>
  <c r="AT806" i="5436"/>
  <c r="AT809" i="5436"/>
  <c r="AT810" i="5436"/>
  <c r="AT812" i="5436"/>
  <c r="AT815" i="5436"/>
  <c r="AT816" i="5436"/>
  <c r="AT818" i="5436"/>
  <c r="AT821" i="5436"/>
  <c r="AT824" i="5436"/>
  <c r="AT827" i="5436"/>
  <c r="AT828" i="5436"/>
  <c r="AT830" i="5436"/>
  <c r="AT833" i="5436"/>
  <c r="AT834" i="5436"/>
  <c r="AT836" i="5436"/>
  <c r="AT839" i="5436"/>
  <c r="AK53" i="5436"/>
  <c r="AK107" i="5436"/>
  <c r="AK161" i="5436"/>
  <c r="AE38" i="5436"/>
  <c r="AE47" i="5436"/>
  <c r="AE92" i="5436"/>
  <c r="AE101" i="5436"/>
  <c r="AE146" i="5436"/>
  <c r="AE155" i="5436"/>
  <c r="AE200" i="5436"/>
  <c r="AD7" i="5436"/>
  <c r="AD10" i="5436"/>
  <c r="AD13" i="5436"/>
  <c r="AD14" i="5436"/>
  <c r="AD19" i="5436"/>
  <c r="AD25" i="5436"/>
  <c r="AD28" i="5436"/>
  <c r="AE28" i="5436" s="1"/>
  <c r="AD31" i="5436"/>
  <c r="AD32" i="5436"/>
  <c r="AD37" i="5436"/>
  <c r="AD43" i="5436"/>
  <c r="AD46" i="5436"/>
  <c r="AE46" i="5436" s="1"/>
  <c r="AD49" i="5436"/>
  <c r="AD50" i="5436"/>
  <c r="AD55" i="5436"/>
  <c r="AD61" i="5436"/>
  <c r="AD64" i="5436"/>
  <c r="AD67" i="5436"/>
  <c r="AD68" i="5436"/>
  <c r="AD73" i="5436"/>
  <c r="AD79" i="5436"/>
  <c r="AD82" i="5436"/>
  <c r="AD85" i="5436"/>
  <c r="AD86" i="5436"/>
  <c r="AD91" i="5436"/>
  <c r="AE91" i="5436" s="1"/>
  <c r="AD97" i="5436"/>
  <c r="AD100" i="5436"/>
  <c r="AD103" i="5436"/>
  <c r="AD104" i="5436"/>
  <c r="AD109" i="5436"/>
  <c r="AE109" i="5436" s="1"/>
  <c r="AD115" i="5436"/>
  <c r="AD118" i="5436"/>
  <c r="AD121" i="5436"/>
  <c r="AD122" i="5436"/>
  <c r="AD127" i="5436"/>
  <c r="AD133" i="5436"/>
  <c r="AD136" i="5436"/>
  <c r="AE136" i="5436" s="1"/>
  <c r="AD139" i="5436"/>
  <c r="AD140" i="5436"/>
  <c r="AD145" i="5436"/>
  <c r="AD151" i="5436"/>
  <c r="AD154" i="5436"/>
  <c r="AE154" i="5436" s="1"/>
  <c r="AD157" i="5436"/>
  <c r="AD158" i="5436"/>
  <c r="AD163" i="5436"/>
  <c r="AD169" i="5436"/>
  <c r="AD172" i="5436"/>
  <c r="AD175" i="5436"/>
  <c r="AD176" i="5436"/>
  <c r="AD181" i="5436"/>
  <c r="AE181" i="5436" s="1"/>
  <c r="AD187" i="5436"/>
  <c r="AD190" i="5436"/>
  <c r="AD193" i="5436"/>
  <c r="AD194" i="5436"/>
  <c r="AD199" i="5436"/>
  <c r="AE199" i="5436" s="1"/>
  <c r="AD205" i="5436"/>
  <c r="AC7" i="5436"/>
  <c r="AC8" i="5436"/>
  <c r="AC9" i="5436"/>
  <c r="AC10" i="5436"/>
  <c r="AC11" i="5436"/>
  <c r="AC12" i="5436"/>
  <c r="AC13" i="5436"/>
  <c r="AC14" i="5436"/>
  <c r="AC15" i="5436"/>
  <c r="AC16" i="5436"/>
  <c r="AD16" i="5436" s="1"/>
  <c r="AE16" i="5436" s="1"/>
  <c r="AC17" i="5436"/>
  <c r="AC18" i="5436"/>
  <c r="AC19" i="5436"/>
  <c r="AC20" i="5436"/>
  <c r="AC21" i="5436"/>
  <c r="AC22" i="5436"/>
  <c r="AD22" i="5436" s="1"/>
  <c r="AE22" i="5436" s="1"/>
  <c r="AC23" i="5436"/>
  <c r="AC24" i="5436"/>
  <c r="AC25" i="5436"/>
  <c r="AC26" i="5436"/>
  <c r="AC27" i="5436"/>
  <c r="AC28" i="5436"/>
  <c r="AC29" i="5436"/>
  <c r="AC30" i="5436"/>
  <c r="AC31" i="5436"/>
  <c r="AC32" i="5436"/>
  <c r="AC33" i="5436"/>
  <c r="AC34" i="5436"/>
  <c r="AD34" i="5436" s="1"/>
  <c r="AE34" i="5436" s="1"/>
  <c r="AC35" i="5436"/>
  <c r="AC36" i="5436"/>
  <c r="AC37" i="5436"/>
  <c r="AC38" i="5436"/>
  <c r="AC39" i="5436"/>
  <c r="AC40" i="5436"/>
  <c r="AD40" i="5436" s="1"/>
  <c r="AE40" i="5436" s="1"/>
  <c r="AC41" i="5436"/>
  <c r="AC42" i="5436"/>
  <c r="AC43" i="5436"/>
  <c r="AC44" i="5436"/>
  <c r="AC45" i="5436"/>
  <c r="AC46" i="5436"/>
  <c r="AC47" i="5436"/>
  <c r="AC48" i="5436"/>
  <c r="AC49" i="5436"/>
  <c r="AC50" i="5436"/>
  <c r="AC51" i="5436"/>
  <c r="AC52" i="5436"/>
  <c r="AD52" i="5436" s="1"/>
  <c r="AE52" i="5436" s="1"/>
  <c r="AC53" i="5436"/>
  <c r="AC54" i="5436"/>
  <c r="AC55" i="5436"/>
  <c r="AC56" i="5436"/>
  <c r="AC57" i="5436"/>
  <c r="AC58" i="5436"/>
  <c r="AD58" i="5436" s="1"/>
  <c r="AE58" i="5436" s="1"/>
  <c r="AC59" i="5436"/>
  <c r="AC60" i="5436"/>
  <c r="AC61" i="5436"/>
  <c r="AC62" i="5436"/>
  <c r="AC63" i="5436"/>
  <c r="AC64" i="5436"/>
  <c r="AC65" i="5436"/>
  <c r="AC66" i="5436"/>
  <c r="AC67" i="5436"/>
  <c r="AC68" i="5436"/>
  <c r="AC69" i="5436"/>
  <c r="AC70" i="5436"/>
  <c r="AD70" i="5436" s="1"/>
  <c r="AE70" i="5436" s="1"/>
  <c r="AC71" i="5436"/>
  <c r="AC72" i="5436"/>
  <c r="AC73" i="5436"/>
  <c r="AC74" i="5436"/>
  <c r="AC75" i="5436"/>
  <c r="AC76" i="5436"/>
  <c r="AD76" i="5436" s="1"/>
  <c r="AE76" i="5436" s="1"/>
  <c r="AC77" i="5436"/>
  <c r="AC78" i="5436"/>
  <c r="AC79" i="5436"/>
  <c r="AC80" i="5436"/>
  <c r="AC81" i="5436"/>
  <c r="AC82" i="5436"/>
  <c r="AC83" i="5436"/>
  <c r="AC84" i="5436"/>
  <c r="AC85" i="5436"/>
  <c r="AC86" i="5436"/>
  <c r="AC87" i="5436"/>
  <c r="AC88" i="5436"/>
  <c r="AD88" i="5436" s="1"/>
  <c r="AE88" i="5436" s="1"/>
  <c r="AC89" i="5436"/>
  <c r="AC90" i="5436"/>
  <c r="AC91" i="5436"/>
  <c r="AC92" i="5436"/>
  <c r="AC93" i="5436"/>
  <c r="AC94" i="5436"/>
  <c r="AD94" i="5436" s="1"/>
  <c r="AE94" i="5436" s="1"/>
  <c r="AC95" i="5436"/>
  <c r="AC96" i="5436"/>
  <c r="AC97" i="5436"/>
  <c r="AC98" i="5436"/>
  <c r="AC99" i="5436"/>
  <c r="AC100" i="5436"/>
  <c r="AC101" i="5436"/>
  <c r="AC102" i="5436"/>
  <c r="AC103" i="5436"/>
  <c r="AC104" i="5436"/>
  <c r="AC105" i="5436"/>
  <c r="AC106" i="5436"/>
  <c r="AD106" i="5436" s="1"/>
  <c r="AE106" i="5436" s="1"/>
  <c r="AC107" i="5436"/>
  <c r="AC108" i="5436"/>
  <c r="AC109" i="5436"/>
  <c r="AC110" i="5436"/>
  <c r="AC111" i="5436"/>
  <c r="AC112" i="5436"/>
  <c r="AD112" i="5436" s="1"/>
  <c r="AE112" i="5436" s="1"/>
  <c r="AC113" i="5436"/>
  <c r="AC114" i="5436"/>
  <c r="AC115" i="5436"/>
  <c r="AC116" i="5436"/>
  <c r="AC117" i="5436"/>
  <c r="AC118" i="5436"/>
  <c r="AC119" i="5436"/>
  <c r="AC120" i="5436"/>
  <c r="AC121" i="5436"/>
  <c r="AC122" i="5436"/>
  <c r="AC123" i="5436"/>
  <c r="AC124" i="5436"/>
  <c r="AD124" i="5436" s="1"/>
  <c r="AE124" i="5436" s="1"/>
  <c r="AC125" i="5436"/>
  <c r="AC126" i="5436"/>
  <c r="AC127" i="5436"/>
  <c r="AC128" i="5436"/>
  <c r="AC129" i="5436"/>
  <c r="AC130" i="5436"/>
  <c r="AD130" i="5436" s="1"/>
  <c r="AE130" i="5436" s="1"/>
  <c r="AC131" i="5436"/>
  <c r="AC132" i="5436"/>
  <c r="AC133" i="5436"/>
  <c r="AC134" i="5436"/>
  <c r="AC135" i="5436"/>
  <c r="AC136" i="5436"/>
  <c r="AC137" i="5436"/>
  <c r="AC138" i="5436"/>
  <c r="AC139" i="5436"/>
  <c r="AC140" i="5436"/>
  <c r="AC141" i="5436"/>
  <c r="AC142" i="5436"/>
  <c r="AD142" i="5436" s="1"/>
  <c r="AE142" i="5436" s="1"/>
  <c r="AC143" i="5436"/>
  <c r="AC144" i="5436"/>
  <c r="AC145" i="5436"/>
  <c r="AC146" i="5436"/>
  <c r="AC147" i="5436"/>
  <c r="AC148" i="5436"/>
  <c r="AD148" i="5436" s="1"/>
  <c r="AE148" i="5436" s="1"/>
  <c r="AC149" i="5436"/>
  <c r="AC150" i="5436"/>
  <c r="AC151" i="5436"/>
  <c r="AC152" i="5436"/>
  <c r="AC153" i="5436"/>
  <c r="AC154" i="5436"/>
  <c r="AC155" i="5436"/>
  <c r="AC156" i="5436"/>
  <c r="AC157" i="5436"/>
  <c r="AC158" i="5436"/>
  <c r="AC159" i="5436"/>
  <c r="AC160" i="5436"/>
  <c r="AD160" i="5436" s="1"/>
  <c r="AE160" i="5436" s="1"/>
  <c r="AC161" i="5436"/>
  <c r="AC162" i="5436"/>
  <c r="AC163" i="5436"/>
  <c r="AC164" i="5436"/>
  <c r="AC165" i="5436"/>
  <c r="AC166" i="5436"/>
  <c r="AD166" i="5436" s="1"/>
  <c r="AE166" i="5436" s="1"/>
  <c r="AC167" i="5436"/>
  <c r="AC168" i="5436"/>
  <c r="AC169" i="5436"/>
  <c r="AC170" i="5436"/>
  <c r="AC171" i="5436"/>
  <c r="AC172" i="5436"/>
  <c r="AC173" i="5436"/>
  <c r="AC174" i="5436"/>
  <c r="AC175" i="5436"/>
  <c r="AC176" i="5436"/>
  <c r="AC177" i="5436"/>
  <c r="AC178" i="5436"/>
  <c r="AD178" i="5436" s="1"/>
  <c r="AE178" i="5436" s="1"/>
  <c r="AC179" i="5436"/>
  <c r="AC180" i="5436"/>
  <c r="AC181" i="5436"/>
  <c r="AC182" i="5436"/>
  <c r="AC183" i="5436"/>
  <c r="AC184" i="5436"/>
  <c r="AD184" i="5436" s="1"/>
  <c r="AE184" i="5436" s="1"/>
  <c r="AC185" i="5436"/>
  <c r="AC186" i="5436"/>
  <c r="AC187" i="5436"/>
  <c r="AC188" i="5436"/>
  <c r="AC189" i="5436"/>
  <c r="AC190" i="5436"/>
  <c r="AC191" i="5436"/>
  <c r="AC192" i="5436"/>
  <c r="AC193" i="5436"/>
  <c r="AC194" i="5436"/>
  <c r="AC195" i="5436"/>
  <c r="AC196" i="5436"/>
  <c r="AD196" i="5436" s="1"/>
  <c r="AE196" i="5436" s="1"/>
  <c r="AC197" i="5436"/>
  <c r="AC198" i="5436"/>
  <c r="AC199" i="5436"/>
  <c r="AC200" i="5436"/>
  <c r="AC201" i="5436"/>
  <c r="AC202" i="5436"/>
  <c r="AD202" i="5436" s="1"/>
  <c r="AE202" i="5436" s="1"/>
  <c r="AC203" i="5436"/>
  <c r="AC204" i="5436"/>
  <c r="AC205" i="5436"/>
  <c r="AB7" i="5436"/>
  <c r="AB8" i="5436"/>
  <c r="AD8" i="5436" s="1"/>
  <c r="AB9" i="5436"/>
  <c r="AD9" i="5436" s="1"/>
  <c r="AE9" i="5436" s="1"/>
  <c r="AB10" i="5436"/>
  <c r="AB11" i="5436"/>
  <c r="AD11" i="5436" s="1"/>
  <c r="AE11" i="5436" s="1"/>
  <c r="AB12" i="5436"/>
  <c r="AB13" i="5436"/>
  <c r="AB14" i="5436"/>
  <c r="AB15" i="5436"/>
  <c r="AD15" i="5436" s="1"/>
  <c r="AE15" i="5436" s="1"/>
  <c r="AB16" i="5436"/>
  <c r="AB17" i="5436"/>
  <c r="AD17" i="5436" s="1"/>
  <c r="AE17" i="5436" s="1"/>
  <c r="AK17" i="5436" s="1"/>
  <c r="AB18" i="5436"/>
  <c r="AB19" i="5436"/>
  <c r="AB20" i="5436"/>
  <c r="AD20" i="5436" s="1"/>
  <c r="AE20" i="5436" s="1"/>
  <c r="AB21" i="5436"/>
  <c r="AD21" i="5436" s="1"/>
  <c r="AE21" i="5436" s="1"/>
  <c r="AF21" i="5436" s="1"/>
  <c r="AB22" i="5436"/>
  <c r="AB23" i="5436"/>
  <c r="AD23" i="5436" s="1"/>
  <c r="AE23" i="5436" s="1"/>
  <c r="AB24" i="5436"/>
  <c r="AB25" i="5436"/>
  <c r="AB26" i="5436"/>
  <c r="AD26" i="5436" s="1"/>
  <c r="AB27" i="5436"/>
  <c r="AD27" i="5436" s="1"/>
  <c r="AE27" i="5436" s="1"/>
  <c r="AB28" i="5436"/>
  <c r="AB29" i="5436"/>
  <c r="AD29" i="5436" s="1"/>
  <c r="AE29" i="5436" s="1"/>
  <c r="AB30" i="5436"/>
  <c r="AB31" i="5436"/>
  <c r="AB32" i="5436"/>
  <c r="AB33" i="5436"/>
  <c r="AD33" i="5436" s="1"/>
  <c r="AE33" i="5436" s="1"/>
  <c r="AB34" i="5436"/>
  <c r="AB35" i="5436"/>
  <c r="AD35" i="5436" s="1"/>
  <c r="AE35" i="5436" s="1"/>
  <c r="AK35" i="5436" s="1"/>
  <c r="AB36" i="5436"/>
  <c r="AB37" i="5436"/>
  <c r="AB38" i="5436"/>
  <c r="AD38" i="5436" s="1"/>
  <c r="AB39" i="5436"/>
  <c r="AD39" i="5436" s="1"/>
  <c r="AE39" i="5436" s="1"/>
  <c r="AB40" i="5436"/>
  <c r="AB41" i="5436"/>
  <c r="AD41" i="5436" s="1"/>
  <c r="AE41" i="5436" s="1"/>
  <c r="AB42" i="5436"/>
  <c r="AB43" i="5436"/>
  <c r="AB44" i="5436"/>
  <c r="AD44" i="5436" s="1"/>
  <c r="AB45" i="5436"/>
  <c r="AD45" i="5436" s="1"/>
  <c r="AE45" i="5436" s="1"/>
  <c r="AB46" i="5436"/>
  <c r="AB47" i="5436"/>
  <c r="AD47" i="5436" s="1"/>
  <c r="AB48" i="5436"/>
  <c r="AB49" i="5436"/>
  <c r="AB50" i="5436"/>
  <c r="AB51" i="5436"/>
  <c r="AD51" i="5436" s="1"/>
  <c r="AE51" i="5436" s="1"/>
  <c r="AB52" i="5436"/>
  <c r="AB53" i="5436"/>
  <c r="AD53" i="5436" s="1"/>
  <c r="AE53" i="5436" s="1"/>
  <c r="AB54" i="5436"/>
  <c r="AB55" i="5436"/>
  <c r="AB56" i="5436"/>
  <c r="AD56" i="5436" s="1"/>
  <c r="AB57" i="5436"/>
  <c r="AD57" i="5436" s="1"/>
  <c r="AE57" i="5436" s="1"/>
  <c r="AB58" i="5436"/>
  <c r="AB59" i="5436"/>
  <c r="AD59" i="5436" s="1"/>
  <c r="AE59" i="5436" s="1"/>
  <c r="AB60" i="5436"/>
  <c r="AB61" i="5436"/>
  <c r="AB62" i="5436"/>
  <c r="AD62" i="5436" s="1"/>
  <c r="AB63" i="5436"/>
  <c r="AD63" i="5436" s="1"/>
  <c r="AE63" i="5436" s="1"/>
  <c r="AB64" i="5436"/>
  <c r="AB65" i="5436"/>
  <c r="AD65" i="5436" s="1"/>
  <c r="AE65" i="5436" s="1"/>
  <c r="AB66" i="5436"/>
  <c r="AB67" i="5436"/>
  <c r="AB68" i="5436"/>
  <c r="AB69" i="5436"/>
  <c r="AD69" i="5436" s="1"/>
  <c r="AE69" i="5436" s="1"/>
  <c r="AI69" i="5436" s="1"/>
  <c r="AB70" i="5436"/>
  <c r="AB71" i="5436"/>
  <c r="AD71" i="5436" s="1"/>
  <c r="AE71" i="5436" s="1"/>
  <c r="AK71" i="5436" s="1"/>
  <c r="AB72" i="5436"/>
  <c r="AB73" i="5436"/>
  <c r="AB74" i="5436"/>
  <c r="AD74" i="5436" s="1"/>
  <c r="AE74" i="5436" s="1"/>
  <c r="AB75" i="5436"/>
  <c r="AD75" i="5436" s="1"/>
  <c r="AE75" i="5436" s="1"/>
  <c r="AF75" i="5436" s="1"/>
  <c r="AB76" i="5436"/>
  <c r="AB77" i="5436"/>
  <c r="AD77" i="5436" s="1"/>
  <c r="AE77" i="5436" s="1"/>
  <c r="AB78" i="5436"/>
  <c r="AB79" i="5436"/>
  <c r="AB80" i="5436"/>
  <c r="AD80" i="5436" s="1"/>
  <c r="AB81" i="5436"/>
  <c r="AD81" i="5436" s="1"/>
  <c r="AE81" i="5436" s="1"/>
  <c r="AB82" i="5436"/>
  <c r="AB83" i="5436"/>
  <c r="AD83" i="5436" s="1"/>
  <c r="AE83" i="5436" s="1"/>
  <c r="AB84" i="5436"/>
  <c r="AB85" i="5436"/>
  <c r="AB86" i="5436"/>
  <c r="AB87" i="5436"/>
  <c r="AD87" i="5436" s="1"/>
  <c r="AE87" i="5436" s="1"/>
  <c r="AB88" i="5436"/>
  <c r="AB89" i="5436"/>
  <c r="AD89" i="5436" s="1"/>
  <c r="AE89" i="5436" s="1"/>
  <c r="AK89" i="5436" s="1"/>
  <c r="AB90" i="5436"/>
  <c r="AB91" i="5436"/>
  <c r="AB92" i="5436"/>
  <c r="AD92" i="5436" s="1"/>
  <c r="AB93" i="5436"/>
  <c r="AD93" i="5436" s="1"/>
  <c r="AE93" i="5436" s="1"/>
  <c r="AB94" i="5436"/>
  <c r="AB95" i="5436"/>
  <c r="AD95" i="5436" s="1"/>
  <c r="AE95" i="5436" s="1"/>
  <c r="AB96" i="5436"/>
  <c r="AB97" i="5436"/>
  <c r="AB98" i="5436"/>
  <c r="AD98" i="5436" s="1"/>
  <c r="AB99" i="5436"/>
  <c r="AD99" i="5436" s="1"/>
  <c r="AE99" i="5436" s="1"/>
  <c r="AB100" i="5436"/>
  <c r="AB101" i="5436"/>
  <c r="AD101" i="5436" s="1"/>
  <c r="AB102" i="5436"/>
  <c r="AB103" i="5436"/>
  <c r="AB104" i="5436"/>
  <c r="AB105" i="5436"/>
  <c r="AD105" i="5436" s="1"/>
  <c r="AE105" i="5436" s="1"/>
  <c r="AB106" i="5436"/>
  <c r="AB107" i="5436"/>
  <c r="AD107" i="5436" s="1"/>
  <c r="AE107" i="5436" s="1"/>
  <c r="AB108" i="5436"/>
  <c r="AB109" i="5436"/>
  <c r="AB110" i="5436"/>
  <c r="AD110" i="5436" s="1"/>
  <c r="AB111" i="5436"/>
  <c r="AD111" i="5436" s="1"/>
  <c r="AE111" i="5436" s="1"/>
  <c r="AB112" i="5436"/>
  <c r="AB113" i="5436"/>
  <c r="AD113" i="5436" s="1"/>
  <c r="AE113" i="5436" s="1"/>
  <c r="AB114" i="5436"/>
  <c r="AB115" i="5436"/>
  <c r="AB116" i="5436"/>
  <c r="AD116" i="5436" s="1"/>
  <c r="AB117" i="5436"/>
  <c r="AD117" i="5436" s="1"/>
  <c r="AE117" i="5436" s="1"/>
  <c r="AB118" i="5436"/>
  <c r="AB119" i="5436"/>
  <c r="AD119" i="5436" s="1"/>
  <c r="AE119" i="5436" s="1"/>
  <c r="AB120" i="5436"/>
  <c r="AB121" i="5436"/>
  <c r="AB122" i="5436"/>
  <c r="AB123" i="5436"/>
  <c r="AD123" i="5436" s="1"/>
  <c r="AE123" i="5436" s="1"/>
  <c r="AI123" i="5436" s="1"/>
  <c r="AB124" i="5436"/>
  <c r="AB125" i="5436"/>
  <c r="AD125" i="5436" s="1"/>
  <c r="AE125" i="5436" s="1"/>
  <c r="AK125" i="5436" s="1"/>
  <c r="AB126" i="5436"/>
  <c r="AB127" i="5436"/>
  <c r="AB128" i="5436"/>
  <c r="AD128" i="5436" s="1"/>
  <c r="AE128" i="5436" s="1"/>
  <c r="AB129" i="5436"/>
  <c r="AD129" i="5436" s="1"/>
  <c r="AE129" i="5436" s="1"/>
  <c r="AF129" i="5436" s="1"/>
  <c r="AB130" i="5436"/>
  <c r="AB131" i="5436"/>
  <c r="AD131" i="5436" s="1"/>
  <c r="AE131" i="5436" s="1"/>
  <c r="AB132" i="5436"/>
  <c r="AB133" i="5436"/>
  <c r="AB134" i="5436"/>
  <c r="AD134" i="5436" s="1"/>
  <c r="AB135" i="5436"/>
  <c r="AD135" i="5436" s="1"/>
  <c r="AE135" i="5436" s="1"/>
  <c r="AB136" i="5436"/>
  <c r="AB137" i="5436"/>
  <c r="AD137" i="5436" s="1"/>
  <c r="AE137" i="5436" s="1"/>
  <c r="AB138" i="5436"/>
  <c r="AB139" i="5436"/>
  <c r="AB140" i="5436"/>
  <c r="AB141" i="5436"/>
  <c r="AD141" i="5436" s="1"/>
  <c r="AE141" i="5436" s="1"/>
  <c r="AB142" i="5436"/>
  <c r="AB143" i="5436"/>
  <c r="AD143" i="5436" s="1"/>
  <c r="AE143" i="5436" s="1"/>
  <c r="AK143" i="5436" s="1"/>
  <c r="AB144" i="5436"/>
  <c r="AB145" i="5436"/>
  <c r="AB146" i="5436"/>
  <c r="AD146" i="5436" s="1"/>
  <c r="AB147" i="5436"/>
  <c r="AD147" i="5436" s="1"/>
  <c r="AE147" i="5436" s="1"/>
  <c r="AB148" i="5436"/>
  <c r="AB149" i="5436"/>
  <c r="AD149" i="5436" s="1"/>
  <c r="AE149" i="5436" s="1"/>
  <c r="AB150" i="5436"/>
  <c r="AB151" i="5436"/>
  <c r="AB152" i="5436"/>
  <c r="AD152" i="5436" s="1"/>
  <c r="AB153" i="5436"/>
  <c r="AD153" i="5436" s="1"/>
  <c r="AE153" i="5436" s="1"/>
  <c r="AB154" i="5436"/>
  <c r="AB155" i="5436"/>
  <c r="AD155" i="5436" s="1"/>
  <c r="AB156" i="5436"/>
  <c r="AB157" i="5436"/>
  <c r="AB158" i="5436"/>
  <c r="AB159" i="5436"/>
  <c r="AD159" i="5436" s="1"/>
  <c r="AE159" i="5436" s="1"/>
  <c r="AB160" i="5436"/>
  <c r="AB161" i="5436"/>
  <c r="AD161" i="5436" s="1"/>
  <c r="AE161" i="5436" s="1"/>
  <c r="AB162" i="5436"/>
  <c r="AB163" i="5436"/>
  <c r="AB164" i="5436"/>
  <c r="AD164" i="5436" s="1"/>
  <c r="AB165" i="5436"/>
  <c r="AD165" i="5436" s="1"/>
  <c r="AE165" i="5436" s="1"/>
  <c r="AB166" i="5436"/>
  <c r="AB167" i="5436"/>
  <c r="AD167" i="5436" s="1"/>
  <c r="AE167" i="5436" s="1"/>
  <c r="AB168" i="5436"/>
  <c r="AB169" i="5436"/>
  <c r="AB170" i="5436"/>
  <c r="AD170" i="5436" s="1"/>
  <c r="AB171" i="5436"/>
  <c r="AD171" i="5436" s="1"/>
  <c r="AE171" i="5436" s="1"/>
  <c r="AB172" i="5436"/>
  <c r="AB173" i="5436"/>
  <c r="AD173" i="5436" s="1"/>
  <c r="AE173" i="5436" s="1"/>
  <c r="AB174" i="5436"/>
  <c r="AB175" i="5436"/>
  <c r="AB176" i="5436"/>
  <c r="AB177" i="5436"/>
  <c r="AD177" i="5436" s="1"/>
  <c r="AE177" i="5436" s="1"/>
  <c r="AB178" i="5436"/>
  <c r="AB179" i="5436"/>
  <c r="AD179" i="5436" s="1"/>
  <c r="AE179" i="5436" s="1"/>
  <c r="AK179" i="5436" s="1"/>
  <c r="AB180" i="5436"/>
  <c r="AB181" i="5436"/>
  <c r="AB182" i="5436"/>
  <c r="AD182" i="5436" s="1"/>
  <c r="AE182" i="5436" s="1"/>
  <c r="AB183" i="5436"/>
  <c r="AD183" i="5436" s="1"/>
  <c r="AE183" i="5436" s="1"/>
  <c r="AF183" i="5436" s="1"/>
  <c r="AB184" i="5436"/>
  <c r="AB185" i="5436"/>
  <c r="AD185" i="5436" s="1"/>
  <c r="AE185" i="5436" s="1"/>
  <c r="AB186" i="5436"/>
  <c r="AB187" i="5436"/>
  <c r="AB188" i="5436"/>
  <c r="AD188" i="5436" s="1"/>
  <c r="AB189" i="5436"/>
  <c r="AD189" i="5436" s="1"/>
  <c r="AE189" i="5436" s="1"/>
  <c r="AB190" i="5436"/>
  <c r="AB191" i="5436"/>
  <c r="AD191" i="5436" s="1"/>
  <c r="AE191" i="5436" s="1"/>
  <c r="AB192" i="5436"/>
  <c r="AB193" i="5436"/>
  <c r="AB194" i="5436"/>
  <c r="AB195" i="5436"/>
  <c r="AD195" i="5436" s="1"/>
  <c r="AE195" i="5436" s="1"/>
  <c r="AB196" i="5436"/>
  <c r="AB197" i="5436"/>
  <c r="AD197" i="5436" s="1"/>
  <c r="AE197" i="5436" s="1"/>
  <c r="AK197" i="5436" s="1"/>
  <c r="AB198" i="5436"/>
  <c r="AB199" i="5436"/>
  <c r="AB200" i="5436"/>
  <c r="AD200" i="5436" s="1"/>
  <c r="AB201" i="5436"/>
  <c r="AD201" i="5436" s="1"/>
  <c r="AE201" i="5436" s="1"/>
  <c r="AB202" i="5436"/>
  <c r="AB203" i="5436"/>
  <c r="AD203" i="5436" s="1"/>
  <c r="AE203" i="5436" s="1"/>
  <c r="AB204" i="5436"/>
  <c r="AB205" i="5436"/>
  <c r="AC6" i="5436"/>
  <c r="AD6" i="5436" s="1"/>
  <c r="AE6" i="5436" s="1"/>
  <c r="AF6" i="5436" s="1"/>
  <c r="AB6" i="5436"/>
  <c r="F2" i="5436"/>
  <c r="D8" i="5436"/>
  <c r="D11" i="5436"/>
  <c r="D17" i="5436"/>
  <c r="D23" i="5436"/>
  <c r="D26" i="5436"/>
  <c r="D29" i="5436"/>
  <c r="D35" i="5436"/>
  <c r="D41" i="5436"/>
  <c r="D44" i="5436"/>
  <c r="D47" i="5436"/>
  <c r="D53" i="5436"/>
  <c r="D59" i="5436"/>
  <c r="D62" i="5436"/>
  <c r="D65" i="5436"/>
  <c r="D71" i="5436"/>
  <c r="D77" i="5436"/>
  <c r="D80" i="5436"/>
  <c r="D83" i="5436"/>
  <c r="D89" i="5436"/>
  <c r="D95" i="5436"/>
  <c r="D98" i="5436"/>
  <c r="D101" i="5436"/>
  <c r="D107" i="5436"/>
  <c r="D113" i="5436"/>
  <c r="D116" i="5436"/>
  <c r="D119" i="5436"/>
  <c r="D125" i="5436"/>
  <c r="D131" i="5436"/>
  <c r="D134" i="5436"/>
  <c r="D137" i="5436"/>
  <c r="D143" i="5436"/>
  <c r="D149" i="5436"/>
  <c r="D152" i="5436"/>
  <c r="D155" i="5436"/>
  <c r="D161" i="5436"/>
  <c r="D167" i="5436"/>
  <c r="D170" i="5436"/>
  <c r="D173" i="5436"/>
  <c r="D179" i="5436"/>
  <c r="D185" i="5436"/>
  <c r="D188" i="5436"/>
  <c r="D191" i="5436"/>
  <c r="D197" i="5436"/>
  <c r="D203" i="5436"/>
  <c r="D206" i="5436"/>
  <c r="D209" i="5436"/>
  <c r="D215" i="5436"/>
  <c r="D221" i="5436"/>
  <c r="D224" i="5436"/>
  <c r="D227" i="5436"/>
  <c r="D233" i="5436"/>
  <c r="D239" i="5436"/>
  <c r="D242" i="5436"/>
  <c r="D245" i="5436"/>
  <c r="D251" i="5436"/>
  <c r="D257" i="5436"/>
  <c r="D260" i="5436"/>
  <c r="D263" i="5436"/>
  <c r="D269" i="5436"/>
  <c r="D275" i="5436"/>
  <c r="D278" i="5436"/>
  <c r="D281" i="5436"/>
  <c r="D287" i="5436"/>
  <c r="D293" i="5436"/>
  <c r="D296" i="5436"/>
  <c r="D299" i="5436"/>
  <c r="D305" i="5436"/>
  <c r="D311" i="5436"/>
  <c r="D314" i="5436"/>
  <c r="D317" i="5436"/>
  <c r="D323" i="5436"/>
  <c r="D329" i="5436"/>
  <c r="D332" i="5436"/>
  <c r="D335" i="5436"/>
  <c r="D341" i="5436"/>
  <c r="D347" i="5436"/>
  <c r="D350" i="5436"/>
  <c r="D353" i="5436"/>
  <c r="D359" i="5436"/>
  <c r="D365" i="5436"/>
  <c r="D368" i="5436"/>
  <c r="D371" i="5436"/>
  <c r="D377" i="5436"/>
  <c r="D383" i="5436"/>
  <c r="D386" i="5436"/>
  <c r="D389" i="5436"/>
  <c r="D395" i="5436"/>
  <c r="D401" i="5436"/>
  <c r="D404" i="5436"/>
  <c r="D407" i="5436"/>
  <c r="D413" i="5436"/>
  <c r="D419" i="5436"/>
  <c r="D422" i="5436"/>
  <c r="D425" i="5436"/>
  <c r="D431" i="5436"/>
  <c r="D437" i="5436"/>
  <c r="D440" i="5436"/>
  <c r="D443" i="5436"/>
  <c r="D449" i="5436"/>
  <c r="D455" i="5436"/>
  <c r="D458" i="5436"/>
  <c r="D461" i="5436"/>
  <c r="D467" i="5436"/>
  <c r="D473" i="5436"/>
  <c r="D476" i="5436"/>
  <c r="D479" i="5436"/>
  <c r="D485" i="5436"/>
  <c r="D491" i="5436"/>
  <c r="D494" i="5436"/>
  <c r="D497" i="5436"/>
  <c r="D503" i="5436"/>
  <c r="D509" i="5436"/>
  <c r="D512" i="5436"/>
  <c r="D515" i="5436"/>
  <c r="D521" i="5436"/>
  <c r="D527" i="5436"/>
  <c r="D530" i="5436"/>
  <c r="D533" i="5436"/>
  <c r="D539" i="5436"/>
  <c r="D545" i="5436"/>
  <c r="D548" i="5436"/>
  <c r="D551" i="5436"/>
  <c r="D557" i="5436"/>
  <c r="D563" i="5436"/>
  <c r="D566" i="5436"/>
  <c r="D569" i="5436"/>
  <c r="D575" i="5436"/>
  <c r="D581" i="5436"/>
  <c r="D584" i="5436"/>
  <c r="D587" i="5436"/>
  <c r="D593" i="5436"/>
  <c r="D599" i="5436"/>
  <c r="D602" i="5436"/>
  <c r="D605" i="5436"/>
  <c r="D611" i="5436"/>
  <c r="D617" i="5436"/>
  <c r="D620" i="5436"/>
  <c r="D623" i="5436"/>
  <c r="D629" i="5436"/>
  <c r="D635" i="5436"/>
  <c r="D638" i="5436"/>
  <c r="D641" i="5436"/>
  <c r="D647" i="5436"/>
  <c r="D653" i="5436"/>
  <c r="D656" i="5436"/>
  <c r="D659" i="5436"/>
  <c r="D665" i="5436"/>
  <c r="D671" i="5436"/>
  <c r="D674" i="5436"/>
  <c r="D677" i="5436"/>
  <c r="D683" i="5436"/>
  <c r="D689" i="5436"/>
  <c r="D692" i="5436"/>
  <c r="D695" i="5436"/>
  <c r="D701" i="5436"/>
  <c r="D707" i="5436"/>
  <c r="D710" i="5436"/>
  <c r="D713" i="5436"/>
  <c r="D719" i="5436"/>
  <c r="D725" i="5436"/>
  <c r="D728" i="5436"/>
  <c r="D731" i="5436"/>
  <c r="D737" i="5436"/>
  <c r="D743" i="5436"/>
  <c r="D746" i="5436"/>
  <c r="D749" i="5436"/>
  <c r="D755" i="5436"/>
  <c r="D761" i="5436"/>
  <c r="D764" i="5436"/>
  <c r="D767" i="5436"/>
  <c r="D773" i="5436"/>
  <c r="D779" i="5436"/>
  <c r="D782" i="5436"/>
  <c r="D785" i="5436"/>
  <c r="D791" i="5436"/>
  <c r="D797" i="5436"/>
  <c r="D800" i="5436"/>
  <c r="D803" i="5436"/>
  <c r="D809" i="5436"/>
  <c r="D815" i="5436"/>
  <c r="D818" i="5436"/>
  <c r="D821" i="5436"/>
  <c r="D827" i="5436"/>
  <c r="D833" i="5436"/>
  <c r="D836" i="5436"/>
  <c r="D839" i="5436"/>
  <c r="C6" i="5436"/>
  <c r="C7" i="5436"/>
  <c r="C8" i="5436"/>
  <c r="C9" i="5436"/>
  <c r="C10" i="5436"/>
  <c r="C11" i="5436"/>
  <c r="C12" i="5436"/>
  <c r="C13" i="5436"/>
  <c r="C14" i="5436"/>
  <c r="C15" i="5436"/>
  <c r="C16" i="5436"/>
  <c r="C17" i="5436"/>
  <c r="C18" i="5436"/>
  <c r="C19" i="5436"/>
  <c r="C20" i="5436"/>
  <c r="C21" i="5436"/>
  <c r="C22" i="5436"/>
  <c r="C23" i="5436"/>
  <c r="C24" i="5436"/>
  <c r="C25" i="5436"/>
  <c r="C26" i="5436"/>
  <c r="C27" i="5436"/>
  <c r="C28" i="5436"/>
  <c r="C29" i="5436"/>
  <c r="C30" i="5436"/>
  <c r="C31" i="5436"/>
  <c r="C32" i="5436"/>
  <c r="C33" i="5436"/>
  <c r="C34" i="5436"/>
  <c r="C35" i="5436"/>
  <c r="C36" i="5436"/>
  <c r="C37" i="5436"/>
  <c r="C38" i="5436"/>
  <c r="C39" i="5436"/>
  <c r="C40" i="5436"/>
  <c r="C41" i="5436"/>
  <c r="C42" i="5436"/>
  <c r="C43" i="5436"/>
  <c r="C44" i="5436"/>
  <c r="C45" i="5436"/>
  <c r="C46" i="5436"/>
  <c r="C47" i="5436"/>
  <c r="C48" i="5436"/>
  <c r="C49" i="5436"/>
  <c r="C50" i="5436"/>
  <c r="C51" i="5436"/>
  <c r="C52" i="5436"/>
  <c r="C53" i="5436"/>
  <c r="C54" i="5436"/>
  <c r="C55" i="5436"/>
  <c r="C56" i="5436"/>
  <c r="C57" i="5436"/>
  <c r="C58" i="5436"/>
  <c r="C59" i="5436"/>
  <c r="C60" i="5436"/>
  <c r="C61" i="5436"/>
  <c r="C62" i="5436"/>
  <c r="C63" i="5436"/>
  <c r="C64" i="5436"/>
  <c r="C65" i="5436"/>
  <c r="C66" i="5436"/>
  <c r="C67" i="5436"/>
  <c r="C68" i="5436"/>
  <c r="C69" i="5436"/>
  <c r="C70" i="5436"/>
  <c r="C71" i="5436"/>
  <c r="C72" i="5436"/>
  <c r="C73" i="5436"/>
  <c r="C74" i="5436"/>
  <c r="C75" i="5436"/>
  <c r="C76" i="5436"/>
  <c r="C77" i="5436"/>
  <c r="C78" i="5436"/>
  <c r="C79" i="5436"/>
  <c r="C80" i="5436"/>
  <c r="C81" i="5436"/>
  <c r="C82" i="5436"/>
  <c r="C83" i="5436"/>
  <c r="C84" i="5436"/>
  <c r="C85" i="5436"/>
  <c r="C86" i="5436"/>
  <c r="C87" i="5436"/>
  <c r="C88" i="5436"/>
  <c r="C89" i="5436"/>
  <c r="C90" i="5436"/>
  <c r="C91" i="5436"/>
  <c r="C92" i="5436"/>
  <c r="C93" i="5436"/>
  <c r="C94" i="5436"/>
  <c r="C95" i="5436"/>
  <c r="C96" i="5436"/>
  <c r="C97" i="5436"/>
  <c r="C98" i="5436"/>
  <c r="C99" i="5436"/>
  <c r="C100" i="5436"/>
  <c r="C101" i="5436"/>
  <c r="C102" i="5436"/>
  <c r="C103" i="5436"/>
  <c r="C104" i="5436"/>
  <c r="C105" i="5436"/>
  <c r="C106" i="5436"/>
  <c r="C107" i="5436"/>
  <c r="C108" i="5436"/>
  <c r="C109" i="5436"/>
  <c r="C110" i="5436"/>
  <c r="C111" i="5436"/>
  <c r="C112" i="5436"/>
  <c r="C113" i="5436"/>
  <c r="C114" i="5436"/>
  <c r="C115" i="5436"/>
  <c r="C116" i="5436"/>
  <c r="C117" i="5436"/>
  <c r="C118" i="5436"/>
  <c r="C119" i="5436"/>
  <c r="C120" i="5436"/>
  <c r="C121" i="5436"/>
  <c r="C122" i="5436"/>
  <c r="C123" i="5436"/>
  <c r="C124" i="5436"/>
  <c r="C125" i="5436"/>
  <c r="C126" i="5436"/>
  <c r="C127" i="5436"/>
  <c r="C128" i="5436"/>
  <c r="C129" i="5436"/>
  <c r="C130" i="5436"/>
  <c r="C131" i="5436"/>
  <c r="C132" i="5436"/>
  <c r="C133" i="5436"/>
  <c r="C134" i="5436"/>
  <c r="C135" i="5436"/>
  <c r="C136" i="5436"/>
  <c r="C137" i="5436"/>
  <c r="C138" i="5436"/>
  <c r="C139" i="5436"/>
  <c r="C140" i="5436"/>
  <c r="C141" i="5436"/>
  <c r="C142" i="5436"/>
  <c r="C143" i="5436"/>
  <c r="C144" i="5436"/>
  <c r="C145" i="5436"/>
  <c r="C146" i="5436"/>
  <c r="C147" i="5436"/>
  <c r="C148" i="5436"/>
  <c r="C149" i="5436"/>
  <c r="C150" i="5436"/>
  <c r="C151" i="5436"/>
  <c r="C152" i="5436"/>
  <c r="C153" i="5436"/>
  <c r="C154" i="5436"/>
  <c r="C155" i="5436"/>
  <c r="C156" i="5436"/>
  <c r="C157" i="5436"/>
  <c r="C158" i="5436"/>
  <c r="C159" i="5436"/>
  <c r="C160" i="5436"/>
  <c r="C161" i="5436"/>
  <c r="C162" i="5436"/>
  <c r="C163" i="5436"/>
  <c r="C164" i="5436"/>
  <c r="C165" i="5436"/>
  <c r="C166" i="5436"/>
  <c r="C167" i="5436"/>
  <c r="C168" i="5436"/>
  <c r="C169" i="5436"/>
  <c r="C170" i="5436"/>
  <c r="C171" i="5436"/>
  <c r="C172" i="5436"/>
  <c r="C173" i="5436"/>
  <c r="C174" i="5436"/>
  <c r="C175" i="5436"/>
  <c r="C176" i="5436"/>
  <c r="C177" i="5436"/>
  <c r="C178" i="5436"/>
  <c r="C179" i="5436"/>
  <c r="C180" i="5436"/>
  <c r="C181" i="5436"/>
  <c r="C182" i="5436"/>
  <c r="C183" i="5436"/>
  <c r="C184" i="5436"/>
  <c r="C185" i="5436"/>
  <c r="C186" i="5436"/>
  <c r="C187" i="5436"/>
  <c r="C188" i="5436"/>
  <c r="C189" i="5436"/>
  <c r="C190" i="5436"/>
  <c r="C191" i="5436"/>
  <c r="C192" i="5436"/>
  <c r="C193" i="5436"/>
  <c r="C194" i="5436"/>
  <c r="C195" i="5436"/>
  <c r="C196" i="5436"/>
  <c r="C197" i="5436"/>
  <c r="C198" i="5436"/>
  <c r="C199" i="5436"/>
  <c r="C200" i="5436"/>
  <c r="C201" i="5436"/>
  <c r="C202" i="5436"/>
  <c r="C203" i="5436"/>
  <c r="C204" i="5436"/>
  <c r="C205" i="5436"/>
  <c r="C206" i="5436"/>
  <c r="C207" i="5436"/>
  <c r="C208" i="5436"/>
  <c r="C209" i="5436"/>
  <c r="C210" i="5436"/>
  <c r="C211" i="5436"/>
  <c r="C212" i="5436"/>
  <c r="C213" i="5436"/>
  <c r="C214" i="5436"/>
  <c r="C215" i="5436"/>
  <c r="C216" i="5436"/>
  <c r="C217" i="5436"/>
  <c r="C218" i="5436"/>
  <c r="C219" i="5436"/>
  <c r="C220" i="5436"/>
  <c r="C221" i="5436"/>
  <c r="C222" i="5436"/>
  <c r="C223" i="5436"/>
  <c r="C224" i="5436"/>
  <c r="C225" i="5436"/>
  <c r="C226" i="5436"/>
  <c r="C227" i="5436"/>
  <c r="C228" i="5436"/>
  <c r="C229" i="5436"/>
  <c r="C230" i="5436"/>
  <c r="C231" i="5436"/>
  <c r="C232" i="5436"/>
  <c r="C233" i="5436"/>
  <c r="C234" i="5436"/>
  <c r="C235" i="5436"/>
  <c r="C236" i="5436"/>
  <c r="C237" i="5436"/>
  <c r="C238" i="5436"/>
  <c r="C239" i="5436"/>
  <c r="C240" i="5436"/>
  <c r="C241" i="5436"/>
  <c r="C242" i="5436"/>
  <c r="C243" i="5436"/>
  <c r="C244" i="5436"/>
  <c r="C245" i="5436"/>
  <c r="C246" i="5436"/>
  <c r="C247" i="5436"/>
  <c r="C248" i="5436"/>
  <c r="C249" i="5436"/>
  <c r="C250" i="5436"/>
  <c r="C251" i="5436"/>
  <c r="C252" i="5436"/>
  <c r="C253" i="5436"/>
  <c r="C254" i="5436"/>
  <c r="C255" i="5436"/>
  <c r="C256" i="5436"/>
  <c r="C257" i="5436"/>
  <c r="C258" i="5436"/>
  <c r="C259" i="5436"/>
  <c r="C260" i="5436"/>
  <c r="C261" i="5436"/>
  <c r="C262" i="5436"/>
  <c r="C263" i="5436"/>
  <c r="C264" i="5436"/>
  <c r="C265" i="5436"/>
  <c r="C266" i="5436"/>
  <c r="C267" i="5436"/>
  <c r="C268" i="5436"/>
  <c r="C269" i="5436"/>
  <c r="C270" i="5436"/>
  <c r="C271" i="5436"/>
  <c r="C272" i="5436"/>
  <c r="C273" i="5436"/>
  <c r="C274" i="5436"/>
  <c r="C275" i="5436"/>
  <c r="C276" i="5436"/>
  <c r="C277" i="5436"/>
  <c r="C278" i="5436"/>
  <c r="C279" i="5436"/>
  <c r="C280" i="5436"/>
  <c r="C281" i="5436"/>
  <c r="C282" i="5436"/>
  <c r="C283" i="5436"/>
  <c r="C284" i="5436"/>
  <c r="C285" i="5436"/>
  <c r="C286" i="5436"/>
  <c r="C287" i="5436"/>
  <c r="C288" i="5436"/>
  <c r="C289" i="5436"/>
  <c r="C290" i="5436"/>
  <c r="C291" i="5436"/>
  <c r="C292" i="5436"/>
  <c r="C293" i="5436"/>
  <c r="C294" i="5436"/>
  <c r="C295" i="5436"/>
  <c r="C296" i="5436"/>
  <c r="C297" i="5436"/>
  <c r="C298" i="5436"/>
  <c r="C299" i="5436"/>
  <c r="C300" i="5436"/>
  <c r="C301" i="5436"/>
  <c r="C302" i="5436"/>
  <c r="C303" i="5436"/>
  <c r="C304" i="5436"/>
  <c r="C305" i="5436"/>
  <c r="C306" i="5436"/>
  <c r="C307" i="5436"/>
  <c r="C308" i="5436"/>
  <c r="C309" i="5436"/>
  <c r="C310" i="5436"/>
  <c r="C311" i="5436"/>
  <c r="C312" i="5436"/>
  <c r="C313" i="5436"/>
  <c r="C314" i="5436"/>
  <c r="C315" i="5436"/>
  <c r="C316" i="5436"/>
  <c r="C317" i="5436"/>
  <c r="C318" i="5436"/>
  <c r="C319" i="5436"/>
  <c r="C320" i="5436"/>
  <c r="C321" i="5436"/>
  <c r="C322" i="5436"/>
  <c r="C323" i="5436"/>
  <c r="C324" i="5436"/>
  <c r="C325" i="5436"/>
  <c r="C326" i="5436"/>
  <c r="C327" i="5436"/>
  <c r="C328" i="5436"/>
  <c r="C329" i="5436"/>
  <c r="C330" i="5436"/>
  <c r="C331" i="5436"/>
  <c r="C332" i="5436"/>
  <c r="C333" i="5436"/>
  <c r="C334" i="5436"/>
  <c r="C335" i="5436"/>
  <c r="C336" i="5436"/>
  <c r="C337" i="5436"/>
  <c r="C338" i="5436"/>
  <c r="C339" i="5436"/>
  <c r="C340" i="5436"/>
  <c r="C341" i="5436"/>
  <c r="C342" i="5436"/>
  <c r="C343" i="5436"/>
  <c r="C344" i="5436"/>
  <c r="C345" i="5436"/>
  <c r="C346" i="5436"/>
  <c r="C347" i="5436"/>
  <c r="C348" i="5436"/>
  <c r="C349" i="5436"/>
  <c r="C350" i="5436"/>
  <c r="C351" i="5436"/>
  <c r="C352" i="5436"/>
  <c r="C353" i="5436"/>
  <c r="C354" i="5436"/>
  <c r="C355" i="5436"/>
  <c r="C356" i="5436"/>
  <c r="C357" i="5436"/>
  <c r="C358" i="5436"/>
  <c r="C359" i="5436"/>
  <c r="C360" i="5436"/>
  <c r="C361" i="5436"/>
  <c r="C362" i="5436"/>
  <c r="C363" i="5436"/>
  <c r="C364" i="5436"/>
  <c r="C365" i="5436"/>
  <c r="C366" i="5436"/>
  <c r="C367" i="5436"/>
  <c r="C368" i="5436"/>
  <c r="C369" i="5436"/>
  <c r="C370" i="5436"/>
  <c r="C371" i="5436"/>
  <c r="C372" i="5436"/>
  <c r="C373" i="5436"/>
  <c r="C374" i="5436"/>
  <c r="C375" i="5436"/>
  <c r="C376" i="5436"/>
  <c r="C377" i="5436"/>
  <c r="C378" i="5436"/>
  <c r="C379" i="5436"/>
  <c r="C380" i="5436"/>
  <c r="C381" i="5436"/>
  <c r="C382" i="5436"/>
  <c r="C383" i="5436"/>
  <c r="C384" i="5436"/>
  <c r="C385" i="5436"/>
  <c r="C386" i="5436"/>
  <c r="C387" i="5436"/>
  <c r="C388" i="5436"/>
  <c r="C389" i="5436"/>
  <c r="C390" i="5436"/>
  <c r="C391" i="5436"/>
  <c r="C392" i="5436"/>
  <c r="C393" i="5436"/>
  <c r="C394" i="5436"/>
  <c r="C395" i="5436"/>
  <c r="C396" i="5436"/>
  <c r="C397" i="5436"/>
  <c r="C398" i="5436"/>
  <c r="C399" i="5436"/>
  <c r="C400" i="5436"/>
  <c r="C401" i="5436"/>
  <c r="C402" i="5436"/>
  <c r="C403" i="5436"/>
  <c r="C404" i="5436"/>
  <c r="C405" i="5436"/>
  <c r="C406" i="5436"/>
  <c r="C407" i="5436"/>
  <c r="C408" i="5436"/>
  <c r="C409" i="5436"/>
  <c r="C410" i="5436"/>
  <c r="C411" i="5436"/>
  <c r="C412" i="5436"/>
  <c r="C413" i="5436"/>
  <c r="C414" i="5436"/>
  <c r="C415" i="5436"/>
  <c r="C416" i="5436"/>
  <c r="C417" i="5436"/>
  <c r="C418" i="5436"/>
  <c r="C419" i="5436"/>
  <c r="C420" i="5436"/>
  <c r="C421" i="5436"/>
  <c r="C422" i="5436"/>
  <c r="C423" i="5436"/>
  <c r="C424" i="5436"/>
  <c r="C425" i="5436"/>
  <c r="C426" i="5436"/>
  <c r="C427" i="5436"/>
  <c r="C428" i="5436"/>
  <c r="C429" i="5436"/>
  <c r="C430" i="5436"/>
  <c r="C431" i="5436"/>
  <c r="C432" i="5436"/>
  <c r="C433" i="5436"/>
  <c r="C434" i="5436"/>
  <c r="C435" i="5436"/>
  <c r="C436" i="5436"/>
  <c r="C437" i="5436"/>
  <c r="C438" i="5436"/>
  <c r="C439" i="5436"/>
  <c r="C440" i="5436"/>
  <c r="C441" i="5436"/>
  <c r="C442" i="5436"/>
  <c r="C443" i="5436"/>
  <c r="C444" i="5436"/>
  <c r="C445" i="5436"/>
  <c r="C446" i="5436"/>
  <c r="C447" i="5436"/>
  <c r="C448" i="5436"/>
  <c r="C449" i="5436"/>
  <c r="C450" i="5436"/>
  <c r="C451" i="5436"/>
  <c r="C452" i="5436"/>
  <c r="C453" i="5436"/>
  <c r="C454" i="5436"/>
  <c r="C455" i="5436"/>
  <c r="C456" i="5436"/>
  <c r="C457" i="5436"/>
  <c r="C458" i="5436"/>
  <c r="C459" i="5436"/>
  <c r="C460" i="5436"/>
  <c r="C461" i="5436"/>
  <c r="C462" i="5436"/>
  <c r="C463" i="5436"/>
  <c r="C464" i="5436"/>
  <c r="C465" i="5436"/>
  <c r="C466" i="5436"/>
  <c r="C467" i="5436"/>
  <c r="C468" i="5436"/>
  <c r="C469" i="5436"/>
  <c r="C470" i="5436"/>
  <c r="C471" i="5436"/>
  <c r="C472" i="5436"/>
  <c r="C473" i="5436"/>
  <c r="C474" i="5436"/>
  <c r="C475" i="5436"/>
  <c r="C476" i="5436"/>
  <c r="C477" i="5436"/>
  <c r="C478" i="5436"/>
  <c r="C479" i="5436"/>
  <c r="C480" i="5436"/>
  <c r="C481" i="5436"/>
  <c r="C482" i="5436"/>
  <c r="C483" i="5436"/>
  <c r="C484" i="5436"/>
  <c r="C485" i="5436"/>
  <c r="C486" i="5436"/>
  <c r="C487" i="5436"/>
  <c r="C488" i="5436"/>
  <c r="C489" i="5436"/>
  <c r="C490" i="5436"/>
  <c r="C491" i="5436"/>
  <c r="C492" i="5436"/>
  <c r="C493" i="5436"/>
  <c r="C494" i="5436"/>
  <c r="C495" i="5436"/>
  <c r="C496" i="5436"/>
  <c r="C497" i="5436"/>
  <c r="C498" i="5436"/>
  <c r="C499" i="5436"/>
  <c r="C500" i="5436"/>
  <c r="C501" i="5436"/>
  <c r="C502" i="5436"/>
  <c r="C503" i="5436"/>
  <c r="C504" i="5436"/>
  <c r="C505" i="5436"/>
  <c r="C506" i="5436"/>
  <c r="C507" i="5436"/>
  <c r="C508" i="5436"/>
  <c r="C509" i="5436"/>
  <c r="C510" i="5436"/>
  <c r="C511" i="5436"/>
  <c r="C512" i="5436"/>
  <c r="C513" i="5436"/>
  <c r="C514" i="5436"/>
  <c r="C515" i="5436"/>
  <c r="C516" i="5436"/>
  <c r="C517" i="5436"/>
  <c r="C518" i="5436"/>
  <c r="C519" i="5436"/>
  <c r="C520" i="5436"/>
  <c r="C521" i="5436"/>
  <c r="C522" i="5436"/>
  <c r="C523" i="5436"/>
  <c r="C524" i="5436"/>
  <c r="C525" i="5436"/>
  <c r="C526" i="5436"/>
  <c r="C527" i="5436"/>
  <c r="C528" i="5436"/>
  <c r="C529" i="5436"/>
  <c r="C530" i="5436"/>
  <c r="C531" i="5436"/>
  <c r="C532" i="5436"/>
  <c r="C533" i="5436"/>
  <c r="C534" i="5436"/>
  <c r="C535" i="5436"/>
  <c r="C536" i="5436"/>
  <c r="C537" i="5436"/>
  <c r="C538" i="5436"/>
  <c r="C539" i="5436"/>
  <c r="C540" i="5436"/>
  <c r="C541" i="5436"/>
  <c r="C542" i="5436"/>
  <c r="C543" i="5436"/>
  <c r="C544" i="5436"/>
  <c r="C545" i="5436"/>
  <c r="C546" i="5436"/>
  <c r="C547" i="5436"/>
  <c r="C548" i="5436"/>
  <c r="C549" i="5436"/>
  <c r="C550" i="5436"/>
  <c r="C551" i="5436"/>
  <c r="C552" i="5436"/>
  <c r="C553" i="5436"/>
  <c r="C554" i="5436"/>
  <c r="C555" i="5436"/>
  <c r="C556" i="5436"/>
  <c r="C557" i="5436"/>
  <c r="C558" i="5436"/>
  <c r="C559" i="5436"/>
  <c r="C560" i="5436"/>
  <c r="C561" i="5436"/>
  <c r="C562" i="5436"/>
  <c r="C563" i="5436"/>
  <c r="C564" i="5436"/>
  <c r="C565" i="5436"/>
  <c r="C566" i="5436"/>
  <c r="C567" i="5436"/>
  <c r="C568" i="5436"/>
  <c r="C569" i="5436"/>
  <c r="C570" i="5436"/>
  <c r="C571" i="5436"/>
  <c r="C572" i="5436"/>
  <c r="C573" i="5436"/>
  <c r="C574" i="5436"/>
  <c r="C575" i="5436"/>
  <c r="C576" i="5436"/>
  <c r="C577" i="5436"/>
  <c r="C578" i="5436"/>
  <c r="C579" i="5436"/>
  <c r="C580" i="5436"/>
  <c r="C581" i="5436"/>
  <c r="C582" i="5436"/>
  <c r="C583" i="5436"/>
  <c r="C584" i="5436"/>
  <c r="C585" i="5436"/>
  <c r="C586" i="5436"/>
  <c r="C587" i="5436"/>
  <c r="C588" i="5436"/>
  <c r="C589" i="5436"/>
  <c r="C590" i="5436"/>
  <c r="C591" i="5436"/>
  <c r="C592" i="5436"/>
  <c r="C593" i="5436"/>
  <c r="C594" i="5436"/>
  <c r="C595" i="5436"/>
  <c r="C596" i="5436"/>
  <c r="C597" i="5436"/>
  <c r="C598" i="5436"/>
  <c r="C599" i="5436"/>
  <c r="C600" i="5436"/>
  <c r="C601" i="5436"/>
  <c r="C602" i="5436"/>
  <c r="C603" i="5436"/>
  <c r="C604" i="5436"/>
  <c r="C605" i="5436"/>
  <c r="C606" i="5436"/>
  <c r="C607" i="5436"/>
  <c r="C608" i="5436"/>
  <c r="C609" i="5436"/>
  <c r="C610" i="5436"/>
  <c r="C611" i="5436"/>
  <c r="C612" i="5436"/>
  <c r="C613" i="5436"/>
  <c r="C614" i="5436"/>
  <c r="C615" i="5436"/>
  <c r="C616" i="5436"/>
  <c r="C617" i="5436"/>
  <c r="C618" i="5436"/>
  <c r="C619" i="5436"/>
  <c r="C620" i="5436"/>
  <c r="C621" i="5436"/>
  <c r="C622" i="5436"/>
  <c r="C623" i="5436"/>
  <c r="C624" i="5436"/>
  <c r="C625" i="5436"/>
  <c r="C626" i="5436"/>
  <c r="C627" i="5436"/>
  <c r="C628" i="5436"/>
  <c r="C629" i="5436"/>
  <c r="C630" i="5436"/>
  <c r="C631" i="5436"/>
  <c r="C632" i="5436"/>
  <c r="C633" i="5436"/>
  <c r="C634" i="5436"/>
  <c r="C635" i="5436"/>
  <c r="C636" i="5436"/>
  <c r="C637" i="5436"/>
  <c r="C638" i="5436"/>
  <c r="C639" i="5436"/>
  <c r="C640" i="5436"/>
  <c r="C641" i="5436"/>
  <c r="C642" i="5436"/>
  <c r="C643" i="5436"/>
  <c r="C644" i="5436"/>
  <c r="C645" i="5436"/>
  <c r="C646" i="5436"/>
  <c r="C647" i="5436"/>
  <c r="C648" i="5436"/>
  <c r="C649" i="5436"/>
  <c r="C650" i="5436"/>
  <c r="C651" i="5436"/>
  <c r="C652" i="5436"/>
  <c r="C653" i="5436"/>
  <c r="C654" i="5436"/>
  <c r="C655" i="5436"/>
  <c r="C656" i="5436"/>
  <c r="C657" i="5436"/>
  <c r="C658" i="5436"/>
  <c r="C659" i="5436"/>
  <c r="C660" i="5436"/>
  <c r="C661" i="5436"/>
  <c r="C662" i="5436"/>
  <c r="C663" i="5436"/>
  <c r="C664" i="5436"/>
  <c r="C665" i="5436"/>
  <c r="C666" i="5436"/>
  <c r="C667" i="5436"/>
  <c r="C668" i="5436"/>
  <c r="C669" i="5436"/>
  <c r="C670" i="5436"/>
  <c r="C671" i="5436"/>
  <c r="C672" i="5436"/>
  <c r="C673" i="5436"/>
  <c r="C674" i="5436"/>
  <c r="C675" i="5436"/>
  <c r="C676" i="5436"/>
  <c r="C677" i="5436"/>
  <c r="C678" i="5436"/>
  <c r="C679" i="5436"/>
  <c r="C680" i="5436"/>
  <c r="C681" i="5436"/>
  <c r="C682" i="5436"/>
  <c r="C683" i="5436"/>
  <c r="C684" i="5436"/>
  <c r="C685" i="5436"/>
  <c r="C686" i="5436"/>
  <c r="C687" i="5436"/>
  <c r="C688" i="5436"/>
  <c r="C689" i="5436"/>
  <c r="C690" i="5436"/>
  <c r="C691" i="5436"/>
  <c r="C692" i="5436"/>
  <c r="C693" i="5436"/>
  <c r="C694" i="5436"/>
  <c r="C695" i="5436"/>
  <c r="C696" i="5436"/>
  <c r="C697" i="5436"/>
  <c r="C698" i="5436"/>
  <c r="C699" i="5436"/>
  <c r="C700" i="5436"/>
  <c r="C701" i="5436"/>
  <c r="C702" i="5436"/>
  <c r="C703" i="5436"/>
  <c r="C704" i="5436"/>
  <c r="C705" i="5436"/>
  <c r="C706" i="5436"/>
  <c r="C707" i="5436"/>
  <c r="C708" i="5436"/>
  <c r="C709" i="5436"/>
  <c r="C710" i="5436"/>
  <c r="C711" i="5436"/>
  <c r="C712" i="5436"/>
  <c r="C713" i="5436"/>
  <c r="C714" i="5436"/>
  <c r="C715" i="5436"/>
  <c r="C716" i="5436"/>
  <c r="C717" i="5436"/>
  <c r="C718" i="5436"/>
  <c r="C719" i="5436"/>
  <c r="C720" i="5436"/>
  <c r="C721" i="5436"/>
  <c r="C722" i="5436"/>
  <c r="C723" i="5436"/>
  <c r="C724" i="5436"/>
  <c r="C725" i="5436"/>
  <c r="C726" i="5436"/>
  <c r="C727" i="5436"/>
  <c r="C728" i="5436"/>
  <c r="C729" i="5436"/>
  <c r="C730" i="5436"/>
  <c r="C731" i="5436"/>
  <c r="C732" i="5436"/>
  <c r="C733" i="5436"/>
  <c r="C734" i="5436"/>
  <c r="C735" i="5436"/>
  <c r="C736" i="5436"/>
  <c r="C737" i="5436"/>
  <c r="C738" i="5436"/>
  <c r="C739" i="5436"/>
  <c r="C740" i="5436"/>
  <c r="C741" i="5436"/>
  <c r="C742" i="5436"/>
  <c r="C743" i="5436"/>
  <c r="C744" i="5436"/>
  <c r="C745" i="5436"/>
  <c r="C746" i="5436"/>
  <c r="C747" i="5436"/>
  <c r="C748" i="5436"/>
  <c r="C749" i="5436"/>
  <c r="C750" i="5436"/>
  <c r="C751" i="5436"/>
  <c r="C752" i="5436"/>
  <c r="C753" i="5436"/>
  <c r="C754" i="5436"/>
  <c r="C755" i="5436"/>
  <c r="C756" i="5436"/>
  <c r="C757" i="5436"/>
  <c r="C758" i="5436"/>
  <c r="C759" i="5436"/>
  <c r="C760" i="5436"/>
  <c r="C761" i="5436"/>
  <c r="C762" i="5436"/>
  <c r="C763" i="5436"/>
  <c r="C764" i="5436"/>
  <c r="C765" i="5436"/>
  <c r="C766" i="5436"/>
  <c r="C767" i="5436"/>
  <c r="C768" i="5436"/>
  <c r="C769" i="5436"/>
  <c r="C770" i="5436"/>
  <c r="C771" i="5436"/>
  <c r="C772" i="5436"/>
  <c r="C773" i="5436"/>
  <c r="C774" i="5436"/>
  <c r="C775" i="5436"/>
  <c r="C776" i="5436"/>
  <c r="C777" i="5436"/>
  <c r="C778" i="5436"/>
  <c r="C779" i="5436"/>
  <c r="C780" i="5436"/>
  <c r="C781" i="5436"/>
  <c r="C782" i="5436"/>
  <c r="C783" i="5436"/>
  <c r="C784" i="5436"/>
  <c r="C785" i="5436"/>
  <c r="C786" i="5436"/>
  <c r="C787" i="5436"/>
  <c r="C788" i="5436"/>
  <c r="C789" i="5436"/>
  <c r="C790" i="5436"/>
  <c r="C791" i="5436"/>
  <c r="C792" i="5436"/>
  <c r="C793" i="5436"/>
  <c r="C794" i="5436"/>
  <c r="C795" i="5436"/>
  <c r="C796" i="5436"/>
  <c r="C797" i="5436"/>
  <c r="C798" i="5436"/>
  <c r="C799" i="5436"/>
  <c r="C800" i="5436"/>
  <c r="C801" i="5436"/>
  <c r="C802" i="5436"/>
  <c r="C803" i="5436"/>
  <c r="C804" i="5436"/>
  <c r="C805" i="5436"/>
  <c r="C806" i="5436"/>
  <c r="C807" i="5436"/>
  <c r="C808" i="5436"/>
  <c r="C809" i="5436"/>
  <c r="C810" i="5436"/>
  <c r="C811" i="5436"/>
  <c r="C812" i="5436"/>
  <c r="C813" i="5436"/>
  <c r="C814" i="5436"/>
  <c r="C815" i="5436"/>
  <c r="C816" i="5436"/>
  <c r="C817" i="5436"/>
  <c r="C818" i="5436"/>
  <c r="C819" i="5436"/>
  <c r="C820" i="5436"/>
  <c r="C821" i="5436"/>
  <c r="C822" i="5436"/>
  <c r="C823" i="5436"/>
  <c r="C824" i="5436"/>
  <c r="C825" i="5436"/>
  <c r="C826" i="5436"/>
  <c r="C827" i="5436"/>
  <c r="C828" i="5436"/>
  <c r="C829" i="5436"/>
  <c r="C830" i="5436"/>
  <c r="C831" i="5436"/>
  <c r="C832" i="5436"/>
  <c r="C833" i="5436"/>
  <c r="C834" i="5436"/>
  <c r="C835" i="5436"/>
  <c r="C836" i="5436"/>
  <c r="C837" i="5436"/>
  <c r="C838" i="5436"/>
  <c r="C839" i="5436"/>
  <c r="C840" i="5436"/>
  <c r="B6" i="5436"/>
  <c r="B7" i="5436"/>
  <c r="B8" i="5436"/>
  <c r="AU8" i="5436" s="1"/>
  <c r="B9" i="5436"/>
  <c r="AT9" i="5436" s="1"/>
  <c r="B10" i="5436"/>
  <c r="AT10" i="5436" s="1"/>
  <c r="B11" i="5436"/>
  <c r="AU11" i="5436" s="1"/>
  <c r="B12" i="5436"/>
  <c r="AT12" i="5436" s="1"/>
  <c r="B13" i="5436"/>
  <c r="B14" i="5436"/>
  <c r="AU14" i="5436" s="1"/>
  <c r="B15" i="5436"/>
  <c r="AT15" i="5436" s="1"/>
  <c r="B16" i="5436"/>
  <c r="AT16" i="5436" s="1"/>
  <c r="B17" i="5436"/>
  <c r="AU17" i="5436" s="1"/>
  <c r="B18" i="5436"/>
  <c r="AU18" i="5436" s="1"/>
  <c r="B19" i="5436"/>
  <c r="B20" i="5436"/>
  <c r="AU20" i="5436" s="1"/>
  <c r="B21" i="5436"/>
  <c r="AT21" i="5436" s="1"/>
  <c r="B22" i="5436"/>
  <c r="AT22" i="5436" s="1"/>
  <c r="B23" i="5436"/>
  <c r="AU23" i="5436" s="1"/>
  <c r="B24" i="5436"/>
  <c r="B25" i="5436"/>
  <c r="B26" i="5436"/>
  <c r="AU26" i="5436" s="1"/>
  <c r="B27" i="5436"/>
  <c r="AT27" i="5436" s="1"/>
  <c r="B28" i="5436"/>
  <c r="AT28" i="5436" s="1"/>
  <c r="B29" i="5436"/>
  <c r="AU29" i="5436" s="1"/>
  <c r="B30" i="5436"/>
  <c r="AT30" i="5436" s="1"/>
  <c r="B31" i="5436"/>
  <c r="B32" i="5436"/>
  <c r="AU32" i="5436" s="1"/>
  <c r="B33" i="5436"/>
  <c r="AT33" i="5436" s="1"/>
  <c r="B34" i="5436"/>
  <c r="AT34" i="5436" s="1"/>
  <c r="B35" i="5436"/>
  <c r="AU35" i="5436" s="1"/>
  <c r="B36" i="5436"/>
  <c r="AU36" i="5436" s="1"/>
  <c r="B37" i="5436"/>
  <c r="B38" i="5436"/>
  <c r="AU38" i="5436" s="1"/>
  <c r="B39" i="5436"/>
  <c r="AT39" i="5436" s="1"/>
  <c r="B40" i="5436"/>
  <c r="AT40" i="5436" s="1"/>
  <c r="B41" i="5436"/>
  <c r="AU41" i="5436" s="1"/>
  <c r="B42" i="5436"/>
  <c r="B43" i="5436"/>
  <c r="B44" i="5436"/>
  <c r="AU44" i="5436" s="1"/>
  <c r="B45" i="5436"/>
  <c r="AT45" i="5436" s="1"/>
  <c r="B46" i="5436"/>
  <c r="AT46" i="5436" s="1"/>
  <c r="B47" i="5436"/>
  <c r="AU47" i="5436" s="1"/>
  <c r="B48" i="5436"/>
  <c r="AT48" i="5436" s="1"/>
  <c r="B49" i="5436"/>
  <c r="B50" i="5436"/>
  <c r="AU50" i="5436" s="1"/>
  <c r="B51" i="5436"/>
  <c r="AT51" i="5436" s="1"/>
  <c r="B52" i="5436"/>
  <c r="AT52" i="5436" s="1"/>
  <c r="B53" i="5436"/>
  <c r="AU53" i="5436" s="1"/>
  <c r="B54" i="5436"/>
  <c r="AU54" i="5436" s="1"/>
  <c r="B55" i="5436"/>
  <c r="B56" i="5436"/>
  <c r="AU56" i="5436" s="1"/>
  <c r="B57" i="5436"/>
  <c r="AT57" i="5436" s="1"/>
  <c r="B58" i="5436"/>
  <c r="AT58" i="5436" s="1"/>
  <c r="B59" i="5436"/>
  <c r="AU59" i="5436" s="1"/>
  <c r="B60" i="5436"/>
  <c r="B61" i="5436"/>
  <c r="B62" i="5436"/>
  <c r="AU62" i="5436" s="1"/>
  <c r="B63" i="5436"/>
  <c r="AT63" i="5436" s="1"/>
  <c r="B64" i="5436"/>
  <c r="AT64" i="5436" s="1"/>
  <c r="B65" i="5436"/>
  <c r="AU65" i="5436" s="1"/>
  <c r="B66" i="5436"/>
  <c r="AT66" i="5436" s="1"/>
  <c r="B67" i="5436"/>
  <c r="B68" i="5436"/>
  <c r="AU68" i="5436" s="1"/>
  <c r="B69" i="5436"/>
  <c r="AT69" i="5436" s="1"/>
  <c r="B70" i="5436"/>
  <c r="AT70" i="5436" s="1"/>
  <c r="B71" i="5436"/>
  <c r="AU71" i="5436" s="1"/>
  <c r="B72" i="5436"/>
  <c r="AU72" i="5436" s="1"/>
  <c r="B73" i="5436"/>
  <c r="B74" i="5436"/>
  <c r="AU74" i="5436" s="1"/>
  <c r="B75" i="5436"/>
  <c r="AT75" i="5436" s="1"/>
  <c r="B76" i="5436"/>
  <c r="AT76" i="5436" s="1"/>
  <c r="B77" i="5436"/>
  <c r="AU77" i="5436" s="1"/>
  <c r="B78" i="5436"/>
  <c r="B79" i="5436"/>
  <c r="B80" i="5436"/>
  <c r="AU80" i="5436" s="1"/>
  <c r="B81" i="5436"/>
  <c r="AT81" i="5436" s="1"/>
  <c r="B82" i="5436"/>
  <c r="AT82" i="5436" s="1"/>
  <c r="B83" i="5436"/>
  <c r="AU83" i="5436" s="1"/>
  <c r="B84" i="5436"/>
  <c r="AT84" i="5436" s="1"/>
  <c r="B85" i="5436"/>
  <c r="B86" i="5436"/>
  <c r="AU86" i="5436" s="1"/>
  <c r="B87" i="5436"/>
  <c r="AT87" i="5436" s="1"/>
  <c r="B88" i="5436"/>
  <c r="AT88" i="5436" s="1"/>
  <c r="B89" i="5436"/>
  <c r="AU89" i="5436" s="1"/>
  <c r="B90" i="5436"/>
  <c r="AU90" i="5436" s="1"/>
  <c r="B91" i="5436"/>
  <c r="B92" i="5436"/>
  <c r="AU92" i="5436" s="1"/>
  <c r="B93" i="5436"/>
  <c r="AT93" i="5436" s="1"/>
  <c r="B94" i="5436"/>
  <c r="AT94" i="5436" s="1"/>
  <c r="B95" i="5436"/>
  <c r="AU95" i="5436" s="1"/>
  <c r="B96" i="5436"/>
  <c r="B97" i="5436"/>
  <c r="B98" i="5436"/>
  <c r="AU98" i="5436" s="1"/>
  <c r="B99" i="5436"/>
  <c r="AT99" i="5436" s="1"/>
  <c r="B100" i="5436"/>
  <c r="AT100" i="5436" s="1"/>
  <c r="B101" i="5436"/>
  <c r="AU101" i="5436" s="1"/>
  <c r="B102" i="5436"/>
  <c r="AT102" i="5436" s="1"/>
  <c r="B103" i="5436"/>
  <c r="B104" i="5436"/>
  <c r="AU104" i="5436" s="1"/>
  <c r="B105" i="5436"/>
  <c r="AT105" i="5436" s="1"/>
  <c r="B106" i="5436"/>
  <c r="AT106" i="5436" s="1"/>
  <c r="B107" i="5436"/>
  <c r="AU107" i="5436" s="1"/>
  <c r="B108" i="5436"/>
  <c r="AU108" i="5436" s="1"/>
  <c r="B109" i="5436"/>
  <c r="B110" i="5436"/>
  <c r="AU110" i="5436" s="1"/>
  <c r="B111" i="5436"/>
  <c r="AT111" i="5436" s="1"/>
  <c r="B112" i="5436"/>
  <c r="AT112" i="5436" s="1"/>
  <c r="B113" i="5436"/>
  <c r="AU113" i="5436" s="1"/>
  <c r="B114" i="5436"/>
  <c r="B115" i="5436"/>
  <c r="B116" i="5436"/>
  <c r="AU116" i="5436" s="1"/>
  <c r="B117" i="5436"/>
  <c r="AT117" i="5436" s="1"/>
  <c r="B118" i="5436"/>
  <c r="AT118" i="5436" s="1"/>
  <c r="B119" i="5436"/>
  <c r="AU119" i="5436" s="1"/>
  <c r="B120" i="5436"/>
  <c r="AT120" i="5436" s="1"/>
  <c r="B121" i="5436"/>
  <c r="B122" i="5436"/>
  <c r="AU122" i="5436" s="1"/>
  <c r="B123" i="5436"/>
  <c r="AT123" i="5436" s="1"/>
  <c r="B124" i="5436"/>
  <c r="AT124" i="5436" s="1"/>
  <c r="B125" i="5436"/>
  <c r="AU125" i="5436" s="1"/>
  <c r="B126" i="5436"/>
  <c r="AU126" i="5436" s="1"/>
  <c r="B127" i="5436"/>
  <c r="B128" i="5436"/>
  <c r="AU128" i="5436" s="1"/>
  <c r="B129" i="5436"/>
  <c r="AT129" i="5436" s="1"/>
  <c r="B130" i="5436"/>
  <c r="AT130" i="5436" s="1"/>
  <c r="B131" i="5436"/>
  <c r="AU131" i="5436" s="1"/>
  <c r="B132" i="5436"/>
  <c r="B133" i="5436"/>
  <c r="B134" i="5436"/>
  <c r="AU134" i="5436" s="1"/>
  <c r="B135" i="5436"/>
  <c r="AT135" i="5436" s="1"/>
  <c r="B136" i="5436"/>
  <c r="AT136" i="5436" s="1"/>
  <c r="B137" i="5436"/>
  <c r="AU137" i="5436" s="1"/>
  <c r="B138" i="5436"/>
  <c r="AT138" i="5436" s="1"/>
  <c r="B139" i="5436"/>
  <c r="B140" i="5436"/>
  <c r="AU140" i="5436" s="1"/>
  <c r="B141" i="5436"/>
  <c r="AT141" i="5436" s="1"/>
  <c r="B142" i="5436"/>
  <c r="AT142" i="5436" s="1"/>
  <c r="B143" i="5436"/>
  <c r="AU143" i="5436" s="1"/>
  <c r="B144" i="5436"/>
  <c r="AU144" i="5436" s="1"/>
  <c r="B145" i="5436"/>
  <c r="B146" i="5436"/>
  <c r="AU146" i="5436" s="1"/>
  <c r="B147" i="5436"/>
  <c r="AT147" i="5436" s="1"/>
  <c r="B148" i="5436"/>
  <c r="AT148" i="5436" s="1"/>
  <c r="B149" i="5436"/>
  <c r="AU149" i="5436" s="1"/>
  <c r="B150" i="5436"/>
  <c r="B151" i="5436"/>
  <c r="B152" i="5436"/>
  <c r="AU152" i="5436" s="1"/>
  <c r="B153" i="5436"/>
  <c r="AT153" i="5436" s="1"/>
  <c r="B154" i="5436"/>
  <c r="AT154" i="5436" s="1"/>
  <c r="B155" i="5436"/>
  <c r="AU155" i="5436" s="1"/>
  <c r="B156" i="5436"/>
  <c r="AT156" i="5436" s="1"/>
  <c r="B157" i="5436"/>
  <c r="B158" i="5436"/>
  <c r="AU158" i="5436" s="1"/>
  <c r="B159" i="5436"/>
  <c r="AT159" i="5436" s="1"/>
  <c r="B160" i="5436"/>
  <c r="AT160" i="5436" s="1"/>
  <c r="B161" i="5436"/>
  <c r="AU161" i="5436" s="1"/>
  <c r="B162" i="5436"/>
  <c r="AU162" i="5436" s="1"/>
  <c r="B163" i="5436"/>
  <c r="B164" i="5436"/>
  <c r="AU164" i="5436" s="1"/>
  <c r="B165" i="5436"/>
  <c r="AT165" i="5436" s="1"/>
  <c r="B166" i="5436"/>
  <c r="AT166" i="5436" s="1"/>
  <c r="B167" i="5436"/>
  <c r="AU167" i="5436" s="1"/>
  <c r="B168" i="5436"/>
  <c r="B169" i="5436"/>
  <c r="B170" i="5436"/>
  <c r="AU170" i="5436" s="1"/>
  <c r="B171" i="5436"/>
  <c r="AT171" i="5436" s="1"/>
  <c r="B172" i="5436"/>
  <c r="AT172" i="5436" s="1"/>
  <c r="B173" i="5436"/>
  <c r="AU173" i="5436" s="1"/>
  <c r="B174" i="5436"/>
  <c r="AT174" i="5436" s="1"/>
  <c r="B175" i="5436"/>
  <c r="B176" i="5436"/>
  <c r="AU176" i="5436" s="1"/>
  <c r="B177" i="5436"/>
  <c r="AT177" i="5436" s="1"/>
  <c r="B178" i="5436"/>
  <c r="AT178" i="5436" s="1"/>
  <c r="B179" i="5436"/>
  <c r="AU179" i="5436" s="1"/>
  <c r="B180" i="5436"/>
  <c r="AU180" i="5436" s="1"/>
  <c r="B181" i="5436"/>
  <c r="B182" i="5436"/>
  <c r="AU182" i="5436" s="1"/>
  <c r="B183" i="5436"/>
  <c r="AT183" i="5436" s="1"/>
  <c r="B184" i="5436"/>
  <c r="AT184" i="5436" s="1"/>
  <c r="B185" i="5436"/>
  <c r="AU185" i="5436" s="1"/>
  <c r="B186" i="5436"/>
  <c r="B187" i="5436"/>
  <c r="B188" i="5436"/>
  <c r="AU188" i="5436" s="1"/>
  <c r="B189" i="5436"/>
  <c r="AT189" i="5436" s="1"/>
  <c r="B190" i="5436"/>
  <c r="AT190" i="5436" s="1"/>
  <c r="B191" i="5436"/>
  <c r="AU191" i="5436" s="1"/>
  <c r="B192" i="5436"/>
  <c r="AT192" i="5436" s="1"/>
  <c r="B193" i="5436"/>
  <c r="B194" i="5436"/>
  <c r="AU194" i="5436" s="1"/>
  <c r="B195" i="5436"/>
  <c r="AT195" i="5436" s="1"/>
  <c r="B196" i="5436"/>
  <c r="AT196" i="5436" s="1"/>
  <c r="B197" i="5436"/>
  <c r="AU197" i="5436" s="1"/>
  <c r="B198" i="5436"/>
  <c r="AU198" i="5436" s="1"/>
  <c r="B199" i="5436"/>
  <c r="B200" i="5436"/>
  <c r="AU200" i="5436" s="1"/>
  <c r="B201" i="5436"/>
  <c r="AT201" i="5436" s="1"/>
  <c r="B202" i="5436"/>
  <c r="AT202" i="5436" s="1"/>
  <c r="B203" i="5436"/>
  <c r="AU203" i="5436" s="1"/>
  <c r="B204" i="5436"/>
  <c r="B205" i="5436"/>
  <c r="B206" i="5436"/>
  <c r="AU206" i="5436" s="1"/>
  <c r="B207" i="5436"/>
  <c r="AT207" i="5436" s="1"/>
  <c r="B208" i="5436"/>
  <c r="AT208" i="5436" s="1"/>
  <c r="B209" i="5436"/>
  <c r="AU209" i="5436" s="1"/>
  <c r="B210" i="5436"/>
  <c r="AT210" i="5436" s="1"/>
  <c r="B211" i="5436"/>
  <c r="B212" i="5436"/>
  <c r="AU212" i="5436" s="1"/>
  <c r="B213" i="5436"/>
  <c r="AT213" i="5436" s="1"/>
  <c r="B214" i="5436"/>
  <c r="AT214" i="5436" s="1"/>
  <c r="B215" i="5436"/>
  <c r="AU215" i="5436" s="1"/>
  <c r="B216" i="5436"/>
  <c r="AU216" i="5436" s="1"/>
  <c r="B217" i="5436"/>
  <c r="B218" i="5436"/>
  <c r="AU218" i="5436" s="1"/>
  <c r="B219" i="5436"/>
  <c r="AT219" i="5436" s="1"/>
  <c r="B220" i="5436"/>
  <c r="AT220" i="5436" s="1"/>
  <c r="B221" i="5436"/>
  <c r="AU221" i="5436" s="1"/>
  <c r="B222" i="5436"/>
  <c r="B223" i="5436"/>
  <c r="B224" i="5436"/>
  <c r="AU224" i="5436" s="1"/>
  <c r="B225" i="5436"/>
  <c r="AT225" i="5436" s="1"/>
  <c r="B226" i="5436"/>
  <c r="AT226" i="5436" s="1"/>
  <c r="B227" i="5436"/>
  <c r="AU227" i="5436" s="1"/>
  <c r="B228" i="5436"/>
  <c r="AT228" i="5436" s="1"/>
  <c r="B229" i="5436"/>
  <c r="B230" i="5436"/>
  <c r="AU230" i="5436" s="1"/>
  <c r="B231" i="5436"/>
  <c r="AT231" i="5436" s="1"/>
  <c r="B232" i="5436"/>
  <c r="AT232" i="5436" s="1"/>
  <c r="B233" i="5436"/>
  <c r="AU233" i="5436" s="1"/>
  <c r="B234" i="5436"/>
  <c r="AU234" i="5436" s="1"/>
  <c r="B235" i="5436"/>
  <c r="B236" i="5436"/>
  <c r="AU236" i="5436" s="1"/>
  <c r="B237" i="5436"/>
  <c r="AT237" i="5436" s="1"/>
  <c r="B238" i="5436"/>
  <c r="AT238" i="5436" s="1"/>
  <c r="B239" i="5436"/>
  <c r="AU239" i="5436" s="1"/>
  <c r="B240" i="5436"/>
  <c r="B241" i="5436"/>
  <c r="B242" i="5436"/>
  <c r="AU242" i="5436" s="1"/>
  <c r="B243" i="5436"/>
  <c r="AT243" i="5436" s="1"/>
  <c r="B244" i="5436"/>
  <c r="AT244" i="5436" s="1"/>
  <c r="B245" i="5436"/>
  <c r="AU245" i="5436" s="1"/>
  <c r="B246" i="5436"/>
  <c r="AT246" i="5436" s="1"/>
  <c r="B247" i="5436"/>
  <c r="B248" i="5436"/>
  <c r="AU248" i="5436" s="1"/>
  <c r="B249" i="5436"/>
  <c r="AT249" i="5436" s="1"/>
  <c r="B250" i="5436"/>
  <c r="AT250" i="5436" s="1"/>
  <c r="B251" i="5436"/>
  <c r="AU251" i="5436" s="1"/>
  <c r="B252" i="5436"/>
  <c r="AU252" i="5436" s="1"/>
  <c r="B253" i="5436"/>
  <c r="B254" i="5436"/>
  <c r="AU254" i="5436" s="1"/>
  <c r="B255" i="5436"/>
  <c r="AT255" i="5436" s="1"/>
  <c r="B256" i="5436"/>
  <c r="AT256" i="5436" s="1"/>
  <c r="B257" i="5436"/>
  <c r="AU257" i="5436" s="1"/>
  <c r="B258" i="5436"/>
  <c r="B259" i="5436"/>
  <c r="B260" i="5436"/>
  <c r="AU260" i="5436" s="1"/>
  <c r="B261" i="5436"/>
  <c r="AT261" i="5436" s="1"/>
  <c r="B262" i="5436"/>
  <c r="AT262" i="5436" s="1"/>
  <c r="B263" i="5436"/>
  <c r="AU263" i="5436" s="1"/>
  <c r="B264" i="5436"/>
  <c r="AT264" i="5436" s="1"/>
  <c r="B265" i="5436"/>
  <c r="B266" i="5436"/>
  <c r="AU266" i="5436" s="1"/>
  <c r="B267" i="5436"/>
  <c r="AT267" i="5436" s="1"/>
  <c r="B268" i="5436"/>
  <c r="AT268" i="5436" s="1"/>
  <c r="B269" i="5436"/>
  <c r="AU269" i="5436" s="1"/>
  <c r="B270" i="5436"/>
  <c r="AU270" i="5436" s="1"/>
  <c r="B271" i="5436"/>
  <c r="B272" i="5436"/>
  <c r="AU272" i="5436" s="1"/>
  <c r="B273" i="5436"/>
  <c r="AT273" i="5436" s="1"/>
  <c r="B274" i="5436"/>
  <c r="AT274" i="5436" s="1"/>
  <c r="B275" i="5436"/>
  <c r="AU275" i="5436" s="1"/>
  <c r="B276" i="5436"/>
  <c r="B277" i="5436"/>
  <c r="B278" i="5436"/>
  <c r="AU278" i="5436" s="1"/>
  <c r="B279" i="5436"/>
  <c r="AT279" i="5436" s="1"/>
  <c r="B280" i="5436"/>
  <c r="AT280" i="5436" s="1"/>
  <c r="B281" i="5436"/>
  <c r="AU281" i="5436" s="1"/>
  <c r="B282" i="5436"/>
  <c r="AT282" i="5436" s="1"/>
  <c r="B283" i="5436"/>
  <c r="B284" i="5436"/>
  <c r="AU284" i="5436" s="1"/>
  <c r="B285" i="5436"/>
  <c r="AT285" i="5436" s="1"/>
  <c r="B286" i="5436"/>
  <c r="AT286" i="5436" s="1"/>
  <c r="B287" i="5436"/>
  <c r="AU287" i="5436" s="1"/>
  <c r="B288" i="5436"/>
  <c r="AU288" i="5436" s="1"/>
  <c r="B289" i="5436"/>
  <c r="B290" i="5436"/>
  <c r="AU290" i="5436" s="1"/>
  <c r="B291" i="5436"/>
  <c r="AT291" i="5436" s="1"/>
  <c r="B292" i="5436"/>
  <c r="AT292" i="5436" s="1"/>
  <c r="B293" i="5436"/>
  <c r="AU293" i="5436" s="1"/>
  <c r="B294" i="5436"/>
  <c r="B295" i="5436"/>
  <c r="B296" i="5436"/>
  <c r="AU296" i="5436" s="1"/>
  <c r="B297" i="5436"/>
  <c r="AT297" i="5436" s="1"/>
  <c r="B298" i="5436"/>
  <c r="AT298" i="5436" s="1"/>
  <c r="B299" i="5436"/>
  <c r="AU299" i="5436" s="1"/>
  <c r="B300" i="5436"/>
  <c r="AT300" i="5436" s="1"/>
  <c r="B301" i="5436"/>
  <c r="B302" i="5436"/>
  <c r="AU302" i="5436" s="1"/>
  <c r="B303" i="5436"/>
  <c r="AT303" i="5436" s="1"/>
  <c r="B304" i="5436"/>
  <c r="AT304" i="5436" s="1"/>
  <c r="B305" i="5436"/>
  <c r="AU305" i="5436" s="1"/>
  <c r="B306" i="5436"/>
  <c r="AU306" i="5436" s="1"/>
  <c r="B307" i="5436"/>
  <c r="B308" i="5436"/>
  <c r="AU308" i="5436" s="1"/>
  <c r="B309" i="5436"/>
  <c r="AT309" i="5436" s="1"/>
  <c r="B310" i="5436"/>
  <c r="AT310" i="5436" s="1"/>
  <c r="B311" i="5436"/>
  <c r="AU311" i="5436" s="1"/>
  <c r="B312" i="5436"/>
  <c r="B313" i="5436"/>
  <c r="B314" i="5436"/>
  <c r="AU314" i="5436" s="1"/>
  <c r="B315" i="5436"/>
  <c r="AT315" i="5436" s="1"/>
  <c r="B316" i="5436"/>
  <c r="AT316" i="5436" s="1"/>
  <c r="B317" i="5436"/>
  <c r="AU317" i="5436" s="1"/>
  <c r="B318" i="5436"/>
  <c r="AT318" i="5436" s="1"/>
  <c r="B319" i="5436"/>
  <c r="B320" i="5436"/>
  <c r="AU320" i="5436" s="1"/>
  <c r="B321" i="5436"/>
  <c r="AT321" i="5436" s="1"/>
  <c r="B322" i="5436"/>
  <c r="AT322" i="5436" s="1"/>
  <c r="B323" i="5436"/>
  <c r="AU323" i="5436" s="1"/>
  <c r="B324" i="5436"/>
  <c r="AU324" i="5436" s="1"/>
  <c r="B325" i="5436"/>
  <c r="B326" i="5436"/>
  <c r="AU326" i="5436" s="1"/>
  <c r="B327" i="5436"/>
  <c r="AT327" i="5436" s="1"/>
  <c r="B328" i="5436"/>
  <c r="AT328" i="5436" s="1"/>
  <c r="B329" i="5436"/>
  <c r="AU329" i="5436" s="1"/>
  <c r="B330" i="5436"/>
  <c r="B331" i="5436"/>
  <c r="B332" i="5436"/>
  <c r="AU332" i="5436" s="1"/>
  <c r="B333" i="5436"/>
  <c r="AT333" i="5436" s="1"/>
  <c r="B334" i="5436"/>
  <c r="AT334" i="5436" s="1"/>
  <c r="B335" i="5436"/>
  <c r="AU335" i="5436" s="1"/>
  <c r="B336" i="5436"/>
  <c r="AT336" i="5436" s="1"/>
  <c r="B337" i="5436"/>
  <c r="B338" i="5436"/>
  <c r="AU338" i="5436" s="1"/>
  <c r="B339" i="5436"/>
  <c r="AT339" i="5436" s="1"/>
  <c r="B340" i="5436"/>
  <c r="AT340" i="5436" s="1"/>
  <c r="B341" i="5436"/>
  <c r="AU341" i="5436" s="1"/>
  <c r="B342" i="5436"/>
  <c r="AU342" i="5436" s="1"/>
  <c r="B343" i="5436"/>
  <c r="B344" i="5436"/>
  <c r="AU344" i="5436" s="1"/>
  <c r="B345" i="5436"/>
  <c r="AT345" i="5436" s="1"/>
  <c r="B346" i="5436"/>
  <c r="AT346" i="5436" s="1"/>
  <c r="B347" i="5436"/>
  <c r="AU347" i="5436" s="1"/>
  <c r="B348" i="5436"/>
  <c r="B349" i="5436"/>
  <c r="B350" i="5436"/>
  <c r="AU350" i="5436" s="1"/>
  <c r="B351" i="5436"/>
  <c r="AT351" i="5436" s="1"/>
  <c r="B352" i="5436"/>
  <c r="AT352" i="5436" s="1"/>
  <c r="B353" i="5436"/>
  <c r="AU353" i="5436" s="1"/>
  <c r="B354" i="5436"/>
  <c r="AT354" i="5436" s="1"/>
  <c r="B355" i="5436"/>
  <c r="B356" i="5436"/>
  <c r="AU356" i="5436" s="1"/>
  <c r="B357" i="5436"/>
  <c r="AT357" i="5436" s="1"/>
  <c r="B358" i="5436"/>
  <c r="AT358" i="5436" s="1"/>
  <c r="B359" i="5436"/>
  <c r="AU359" i="5436" s="1"/>
  <c r="B360" i="5436"/>
  <c r="AU360" i="5436" s="1"/>
  <c r="B361" i="5436"/>
  <c r="B362" i="5436"/>
  <c r="AU362" i="5436" s="1"/>
  <c r="B363" i="5436"/>
  <c r="AT363" i="5436" s="1"/>
  <c r="B364" i="5436"/>
  <c r="AT364" i="5436" s="1"/>
  <c r="B365" i="5436"/>
  <c r="AU365" i="5436" s="1"/>
  <c r="B366" i="5436"/>
  <c r="B367" i="5436"/>
  <c r="B368" i="5436"/>
  <c r="AU368" i="5436" s="1"/>
  <c r="B369" i="5436"/>
  <c r="AT369" i="5436" s="1"/>
  <c r="B370" i="5436"/>
  <c r="AT370" i="5436" s="1"/>
  <c r="B371" i="5436"/>
  <c r="AU371" i="5436" s="1"/>
  <c r="B372" i="5436"/>
  <c r="AT372" i="5436" s="1"/>
  <c r="B373" i="5436"/>
  <c r="B374" i="5436"/>
  <c r="AU374" i="5436" s="1"/>
  <c r="B375" i="5436"/>
  <c r="AT375" i="5436" s="1"/>
  <c r="B376" i="5436"/>
  <c r="AT376" i="5436" s="1"/>
  <c r="B377" i="5436"/>
  <c r="AU377" i="5436" s="1"/>
  <c r="B378" i="5436"/>
  <c r="AU378" i="5436" s="1"/>
  <c r="B379" i="5436"/>
  <c r="B380" i="5436"/>
  <c r="AU380" i="5436" s="1"/>
  <c r="B381" i="5436"/>
  <c r="AT381" i="5436" s="1"/>
  <c r="B382" i="5436"/>
  <c r="AT382" i="5436" s="1"/>
  <c r="B383" i="5436"/>
  <c r="AU383" i="5436" s="1"/>
  <c r="B384" i="5436"/>
  <c r="B385" i="5436"/>
  <c r="B386" i="5436"/>
  <c r="AU386" i="5436" s="1"/>
  <c r="B387" i="5436"/>
  <c r="AT387" i="5436" s="1"/>
  <c r="B388" i="5436"/>
  <c r="AT388" i="5436" s="1"/>
  <c r="B389" i="5436"/>
  <c r="AU389" i="5436" s="1"/>
  <c r="B390" i="5436"/>
  <c r="AT390" i="5436" s="1"/>
  <c r="B391" i="5436"/>
  <c r="B392" i="5436"/>
  <c r="AU392" i="5436" s="1"/>
  <c r="B393" i="5436"/>
  <c r="AT393" i="5436" s="1"/>
  <c r="B394" i="5436"/>
  <c r="AT394" i="5436" s="1"/>
  <c r="B395" i="5436"/>
  <c r="AU395" i="5436" s="1"/>
  <c r="B396" i="5436"/>
  <c r="AU396" i="5436" s="1"/>
  <c r="B397" i="5436"/>
  <c r="B398" i="5436"/>
  <c r="AU398" i="5436" s="1"/>
  <c r="B399" i="5436"/>
  <c r="AT399" i="5436" s="1"/>
  <c r="B400" i="5436"/>
  <c r="AT400" i="5436" s="1"/>
  <c r="B401" i="5436"/>
  <c r="AU401" i="5436" s="1"/>
  <c r="B402" i="5436"/>
  <c r="B403" i="5436"/>
  <c r="B404" i="5436"/>
  <c r="AU404" i="5436" s="1"/>
  <c r="B405" i="5436"/>
  <c r="AT405" i="5436" s="1"/>
  <c r="B406" i="5436"/>
  <c r="AT406" i="5436" s="1"/>
  <c r="B407" i="5436"/>
  <c r="AU407" i="5436" s="1"/>
  <c r="B408" i="5436"/>
  <c r="AT408" i="5436" s="1"/>
  <c r="B409" i="5436"/>
  <c r="B410" i="5436"/>
  <c r="AU410" i="5436" s="1"/>
  <c r="B411" i="5436"/>
  <c r="AT411" i="5436" s="1"/>
  <c r="B412" i="5436"/>
  <c r="AT412" i="5436" s="1"/>
  <c r="B413" i="5436"/>
  <c r="AU413" i="5436" s="1"/>
  <c r="B414" i="5436"/>
  <c r="AU414" i="5436" s="1"/>
  <c r="B415" i="5436"/>
  <c r="B416" i="5436"/>
  <c r="AU416" i="5436" s="1"/>
  <c r="B417" i="5436"/>
  <c r="AT417" i="5436" s="1"/>
  <c r="B418" i="5436"/>
  <c r="AT418" i="5436" s="1"/>
  <c r="B419" i="5436"/>
  <c r="AU419" i="5436" s="1"/>
  <c r="B420" i="5436"/>
  <c r="B421" i="5436"/>
  <c r="B422" i="5436"/>
  <c r="AU422" i="5436" s="1"/>
  <c r="B423" i="5436"/>
  <c r="AT423" i="5436" s="1"/>
  <c r="B424" i="5436"/>
  <c r="AT424" i="5436" s="1"/>
  <c r="B425" i="5436"/>
  <c r="AU425" i="5436" s="1"/>
  <c r="B426" i="5436"/>
  <c r="AT426" i="5436" s="1"/>
  <c r="B427" i="5436"/>
  <c r="B428" i="5436"/>
  <c r="AU428" i="5436" s="1"/>
  <c r="B429" i="5436"/>
  <c r="AT429" i="5436" s="1"/>
  <c r="B430" i="5436"/>
  <c r="AT430" i="5436" s="1"/>
  <c r="B431" i="5436"/>
  <c r="AU431" i="5436" s="1"/>
  <c r="B432" i="5436"/>
  <c r="AU432" i="5436" s="1"/>
  <c r="B433" i="5436"/>
  <c r="B434" i="5436"/>
  <c r="AU434" i="5436" s="1"/>
  <c r="B435" i="5436"/>
  <c r="AT435" i="5436" s="1"/>
  <c r="B436" i="5436"/>
  <c r="AT436" i="5436" s="1"/>
  <c r="B437" i="5436"/>
  <c r="AU437" i="5436" s="1"/>
  <c r="B438" i="5436"/>
  <c r="B439" i="5436"/>
  <c r="B440" i="5436"/>
  <c r="AU440" i="5436" s="1"/>
  <c r="B441" i="5436"/>
  <c r="AT441" i="5436" s="1"/>
  <c r="B442" i="5436"/>
  <c r="AT442" i="5436" s="1"/>
  <c r="B443" i="5436"/>
  <c r="AU443" i="5436" s="1"/>
  <c r="B444" i="5436"/>
  <c r="AT444" i="5436" s="1"/>
  <c r="B445" i="5436"/>
  <c r="B446" i="5436"/>
  <c r="AU446" i="5436" s="1"/>
  <c r="B447" i="5436"/>
  <c r="AT447" i="5436" s="1"/>
  <c r="B448" i="5436"/>
  <c r="AT448" i="5436" s="1"/>
  <c r="B449" i="5436"/>
  <c r="AU449" i="5436" s="1"/>
  <c r="B450" i="5436"/>
  <c r="AU450" i="5436" s="1"/>
  <c r="B451" i="5436"/>
  <c r="B452" i="5436"/>
  <c r="AU452" i="5436" s="1"/>
  <c r="B453" i="5436"/>
  <c r="AT453" i="5436" s="1"/>
  <c r="B454" i="5436"/>
  <c r="AT454" i="5436" s="1"/>
  <c r="B455" i="5436"/>
  <c r="AU455" i="5436" s="1"/>
  <c r="B456" i="5436"/>
  <c r="B457" i="5436"/>
  <c r="B458" i="5436"/>
  <c r="AU458" i="5436" s="1"/>
  <c r="B459" i="5436"/>
  <c r="AT459" i="5436" s="1"/>
  <c r="B460" i="5436"/>
  <c r="AT460" i="5436" s="1"/>
  <c r="B461" i="5436"/>
  <c r="AU461" i="5436" s="1"/>
  <c r="B462" i="5436"/>
  <c r="AT462" i="5436" s="1"/>
  <c r="B463" i="5436"/>
  <c r="B464" i="5436"/>
  <c r="AU464" i="5436" s="1"/>
  <c r="B465" i="5436"/>
  <c r="AT465" i="5436" s="1"/>
  <c r="B466" i="5436"/>
  <c r="AT466" i="5436" s="1"/>
  <c r="B467" i="5436"/>
  <c r="AU467" i="5436" s="1"/>
  <c r="B468" i="5436"/>
  <c r="AU468" i="5436" s="1"/>
  <c r="B469" i="5436"/>
  <c r="B470" i="5436"/>
  <c r="AU470" i="5436" s="1"/>
  <c r="B471" i="5436"/>
  <c r="AT471" i="5436" s="1"/>
  <c r="B472" i="5436"/>
  <c r="AT472" i="5436" s="1"/>
  <c r="B473" i="5436"/>
  <c r="AU473" i="5436" s="1"/>
  <c r="B474" i="5436"/>
  <c r="B475" i="5436"/>
  <c r="B476" i="5436"/>
  <c r="AU476" i="5436" s="1"/>
  <c r="B477" i="5436"/>
  <c r="AT477" i="5436" s="1"/>
  <c r="B478" i="5436"/>
  <c r="AT478" i="5436" s="1"/>
  <c r="B479" i="5436"/>
  <c r="AU479" i="5436" s="1"/>
  <c r="B480" i="5436"/>
  <c r="AT480" i="5436" s="1"/>
  <c r="B481" i="5436"/>
  <c r="B482" i="5436"/>
  <c r="AU482" i="5436" s="1"/>
  <c r="B483" i="5436"/>
  <c r="AT483" i="5436" s="1"/>
  <c r="B484" i="5436"/>
  <c r="AT484" i="5436" s="1"/>
  <c r="B485" i="5436"/>
  <c r="AU485" i="5436" s="1"/>
  <c r="B486" i="5436"/>
  <c r="AU486" i="5436" s="1"/>
  <c r="B487" i="5436"/>
  <c r="B488" i="5436"/>
  <c r="AU488" i="5436" s="1"/>
  <c r="B489" i="5436"/>
  <c r="AT489" i="5436" s="1"/>
  <c r="B490" i="5436"/>
  <c r="AT490" i="5436" s="1"/>
  <c r="B491" i="5436"/>
  <c r="AU491" i="5436" s="1"/>
  <c r="B492" i="5436"/>
  <c r="B493" i="5436"/>
  <c r="B494" i="5436"/>
  <c r="AU494" i="5436" s="1"/>
  <c r="B495" i="5436"/>
  <c r="AT495" i="5436" s="1"/>
  <c r="B496" i="5436"/>
  <c r="AT496" i="5436" s="1"/>
  <c r="B497" i="5436"/>
  <c r="AU497" i="5436" s="1"/>
  <c r="B498" i="5436"/>
  <c r="AT498" i="5436" s="1"/>
  <c r="B499" i="5436"/>
  <c r="B500" i="5436"/>
  <c r="AU500" i="5436" s="1"/>
  <c r="B501" i="5436"/>
  <c r="AT501" i="5436" s="1"/>
  <c r="B502" i="5436"/>
  <c r="AT502" i="5436" s="1"/>
  <c r="B503" i="5436"/>
  <c r="AU503" i="5436" s="1"/>
  <c r="B504" i="5436"/>
  <c r="AU504" i="5436" s="1"/>
  <c r="B505" i="5436"/>
  <c r="B506" i="5436"/>
  <c r="AU506" i="5436" s="1"/>
  <c r="B507" i="5436"/>
  <c r="AT507" i="5436" s="1"/>
  <c r="B508" i="5436"/>
  <c r="AT508" i="5436" s="1"/>
  <c r="B509" i="5436"/>
  <c r="AU509" i="5436" s="1"/>
  <c r="B510" i="5436"/>
  <c r="B511" i="5436"/>
  <c r="B512" i="5436"/>
  <c r="AU512" i="5436" s="1"/>
  <c r="B513" i="5436"/>
  <c r="AT513" i="5436" s="1"/>
  <c r="B514" i="5436"/>
  <c r="AT514" i="5436" s="1"/>
  <c r="B515" i="5436"/>
  <c r="AU515" i="5436" s="1"/>
  <c r="B516" i="5436"/>
  <c r="AT516" i="5436" s="1"/>
  <c r="B517" i="5436"/>
  <c r="B518" i="5436"/>
  <c r="AU518" i="5436" s="1"/>
  <c r="B519" i="5436"/>
  <c r="AT519" i="5436" s="1"/>
  <c r="B520" i="5436"/>
  <c r="AT520" i="5436" s="1"/>
  <c r="B521" i="5436"/>
  <c r="AU521" i="5436" s="1"/>
  <c r="B522" i="5436"/>
  <c r="AU522" i="5436" s="1"/>
  <c r="B523" i="5436"/>
  <c r="B524" i="5436"/>
  <c r="AU524" i="5436" s="1"/>
  <c r="B525" i="5436"/>
  <c r="AT525" i="5436" s="1"/>
  <c r="B526" i="5436"/>
  <c r="AT526" i="5436" s="1"/>
  <c r="B527" i="5436"/>
  <c r="AU527" i="5436" s="1"/>
  <c r="B528" i="5436"/>
  <c r="B529" i="5436"/>
  <c r="B530" i="5436"/>
  <c r="AU530" i="5436" s="1"/>
  <c r="B531" i="5436"/>
  <c r="AT531" i="5436" s="1"/>
  <c r="B532" i="5436"/>
  <c r="AT532" i="5436" s="1"/>
  <c r="B533" i="5436"/>
  <c r="AU533" i="5436" s="1"/>
  <c r="B534" i="5436"/>
  <c r="AT534" i="5436" s="1"/>
  <c r="B535" i="5436"/>
  <c r="B536" i="5436"/>
  <c r="AU536" i="5436" s="1"/>
  <c r="B537" i="5436"/>
  <c r="AT537" i="5436" s="1"/>
  <c r="B538" i="5436"/>
  <c r="AT538" i="5436" s="1"/>
  <c r="B539" i="5436"/>
  <c r="AU539" i="5436" s="1"/>
  <c r="B540" i="5436"/>
  <c r="AU540" i="5436" s="1"/>
  <c r="B541" i="5436"/>
  <c r="B542" i="5436"/>
  <c r="AU542" i="5436" s="1"/>
  <c r="B543" i="5436"/>
  <c r="AT543" i="5436" s="1"/>
  <c r="B544" i="5436"/>
  <c r="AT544" i="5436" s="1"/>
  <c r="B545" i="5436"/>
  <c r="AU545" i="5436" s="1"/>
  <c r="B546" i="5436"/>
  <c r="B547" i="5436"/>
  <c r="B548" i="5436"/>
  <c r="AU548" i="5436" s="1"/>
  <c r="B549" i="5436"/>
  <c r="AT549" i="5436" s="1"/>
  <c r="B550" i="5436"/>
  <c r="AT550" i="5436" s="1"/>
  <c r="B551" i="5436"/>
  <c r="AU551" i="5436" s="1"/>
  <c r="B552" i="5436"/>
  <c r="AT552" i="5436" s="1"/>
  <c r="B553" i="5436"/>
  <c r="B554" i="5436"/>
  <c r="AU554" i="5436" s="1"/>
  <c r="B555" i="5436"/>
  <c r="AT555" i="5436" s="1"/>
  <c r="B556" i="5436"/>
  <c r="AT556" i="5436" s="1"/>
  <c r="B557" i="5436"/>
  <c r="AU557" i="5436" s="1"/>
  <c r="B558" i="5436"/>
  <c r="AU558" i="5436" s="1"/>
  <c r="B559" i="5436"/>
  <c r="B560" i="5436"/>
  <c r="AU560" i="5436" s="1"/>
  <c r="B561" i="5436"/>
  <c r="AT561" i="5436" s="1"/>
  <c r="B562" i="5436"/>
  <c r="AT562" i="5436" s="1"/>
  <c r="B563" i="5436"/>
  <c r="AU563" i="5436" s="1"/>
  <c r="B564" i="5436"/>
  <c r="B565" i="5436"/>
  <c r="B566" i="5436"/>
  <c r="AU566" i="5436" s="1"/>
  <c r="B567" i="5436"/>
  <c r="AT567" i="5436" s="1"/>
  <c r="B568" i="5436"/>
  <c r="AT568" i="5436" s="1"/>
  <c r="B569" i="5436"/>
  <c r="AU569" i="5436" s="1"/>
  <c r="B570" i="5436"/>
  <c r="AT570" i="5436" s="1"/>
  <c r="B571" i="5436"/>
  <c r="B572" i="5436"/>
  <c r="AU572" i="5436" s="1"/>
  <c r="B573" i="5436"/>
  <c r="AT573" i="5436" s="1"/>
  <c r="B574" i="5436"/>
  <c r="AT574" i="5436" s="1"/>
  <c r="B575" i="5436"/>
  <c r="AU575" i="5436" s="1"/>
  <c r="B576" i="5436"/>
  <c r="AU576" i="5436" s="1"/>
  <c r="B577" i="5436"/>
  <c r="B578" i="5436"/>
  <c r="AU578" i="5436" s="1"/>
  <c r="B579" i="5436"/>
  <c r="AT579" i="5436" s="1"/>
  <c r="B580" i="5436"/>
  <c r="AT580" i="5436" s="1"/>
  <c r="B581" i="5436"/>
  <c r="AU581" i="5436" s="1"/>
  <c r="B582" i="5436"/>
  <c r="B583" i="5436"/>
  <c r="B584" i="5436"/>
  <c r="AU584" i="5436" s="1"/>
  <c r="B585" i="5436"/>
  <c r="AT585" i="5436" s="1"/>
  <c r="B586" i="5436"/>
  <c r="AT586" i="5436" s="1"/>
  <c r="B587" i="5436"/>
  <c r="AU587" i="5436" s="1"/>
  <c r="B588" i="5436"/>
  <c r="AT588" i="5436" s="1"/>
  <c r="B589" i="5436"/>
  <c r="B590" i="5436"/>
  <c r="AU590" i="5436" s="1"/>
  <c r="B591" i="5436"/>
  <c r="AT591" i="5436" s="1"/>
  <c r="B592" i="5436"/>
  <c r="AT592" i="5436" s="1"/>
  <c r="B593" i="5436"/>
  <c r="AU593" i="5436" s="1"/>
  <c r="B594" i="5436"/>
  <c r="AU594" i="5436" s="1"/>
  <c r="B595" i="5436"/>
  <c r="B596" i="5436"/>
  <c r="AU596" i="5436" s="1"/>
  <c r="B597" i="5436"/>
  <c r="AT597" i="5436" s="1"/>
  <c r="B598" i="5436"/>
  <c r="AT598" i="5436" s="1"/>
  <c r="B599" i="5436"/>
  <c r="AU599" i="5436" s="1"/>
  <c r="B600" i="5436"/>
  <c r="B601" i="5436"/>
  <c r="B602" i="5436"/>
  <c r="AU602" i="5436" s="1"/>
  <c r="B603" i="5436"/>
  <c r="AT603" i="5436" s="1"/>
  <c r="B604" i="5436"/>
  <c r="AT604" i="5436" s="1"/>
  <c r="B605" i="5436"/>
  <c r="AU605" i="5436" s="1"/>
  <c r="B606" i="5436"/>
  <c r="AT606" i="5436" s="1"/>
  <c r="B607" i="5436"/>
  <c r="B608" i="5436"/>
  <c r="AU608" i="5436" s="1"/>
  <c r="B609" i="5436"/>
  <c r="AT609" i="5436" s="1"/>
  <c r="B610" i="5436"/>
  <c r="AT610" i="5436" s="1"/>
  <c r="B611" i="5436"/>
  <c r="AU611" i="5436" s="1"/>
  <c r="B612" i="5436"/>
  <c r="AU612" i="5436" s="1"/>
  <c r="B613" i="5436"/>
  <c r="B614" i="5436"/>
  <c r="AU614" i="5436" s="1"/>
  <c r="B615" i="5436"/>
  <c r="AT615" i="5436" s="1"/>
  <c r="B616" i="5436"/>
  <c r="AT616" i="5436" s="1"/>
  <c r="B617" i="5436"/>
  <c r="AU617" i="5436" s="1"/>
  <c r="B618" i="5436"/>
  <c r="B619" i="5436"/>
  <c r="B620" i="5436"/>
  <c r="AU620" i="5436" s="1"/>
  <c r="B621" i="5436"/>
  <c r="AT621" i="5436" s="1"/>
  <c r="B622" i="5436"/>
  <c r="AT622" i="5436" s="1"/>
  <c r="B623" i="5436"/>
  <c r="AU623" i="5436" s="1"/>
  <c r="B624" i="5436"/>
  <c r="AT624" i="5436" s="1"/>
  <c r="B625" i="5436"/>
  <c r="B626" i="5436"/>
  <c r="AU626" i="5436" s="1"/>
  <c r="B627" i="5436"/>
  <c r="AT627" i="5436" s="1"/>
  <c r="B628" i="5436"/>
  <c r="AT628" i="5436" s="1"/>
  <c r="B629" i="5436"/>
  <c r="AU629" i="5436" s="1"/>
  <c r="B630" i="5436"/>
  <c r="AU630" i="5436" s="1"/>
  <c r="B631" i="5436"/>
  <c r="B632" i="5436"/>
  <c r="AU632" i="5436" s="1"/>
  <c r="B633" i="5436"/>
  <c r="AT633" i="5436" s="1"/>
  <c r="B634" i="5436"/>
  <c r="AT634" i="5436" s="1"/>
  <c r="B635" i="5436"/>
  <c r="AU635" i="5436" s="1"/>
  <c r="B636" i="5436"/>
  <c r="B637" i="5436"/>
  <c r="B638" i="5436"/>
  <c r="AU638" i="5436" s="1"/>
  <c r="B639" i="5436"/>
  <c r="AT639" i="5436" s="1"/>
  <c r="B640" i="5436"/>
  <c r="AT640" i="5436" s="1"/>
  <c r="B641" i="5436"/>
  <c r="AU641" i="5436" s="1"/>
  <c r="B642" i="5436"/>
  <c r="AT642" i="5436" s="1"/>
  <c r="B643" i="5436"/>
  <c r="B644" i="5436"/>
  <c r="AU644" i="5436" s="1"/>
  <c r="B645" i="5436"/>
  <c r="AT645" i="5436" s="1"/>
  <c r="B646" i="5436"/>
  <c r="AT646" i="5436" s="1"/>
  <c r="B647" i="5436"/>
  <c r="AU647" i="5436" s="1"/>
  <c r="B648" i="5436"/>
  <c r="AU648" i="5436" s="1"/>
  <c r="B649" i="5436"/>
  <c r="B650" i="5436"/>
  <c r="AU650" i="5436" s="1"/>
  <c r="B651" i="5436"/>
  <c r="AT651" i="5436" s="1"/>
  <c r="B652" i="5436"/>
  <c r="AT652" i="5436" s="1"/>
  <c r="B653" i="5436"/>
  <c r="AU653" i="5436" s="1"/>
  <c r="B654" i="5436"/>
  <c r="B655" i="5436"/>
  <c r="B656" i="5436"/>
  <c r="AU656" i="5436" s="1"/>
  <c r="B657" i="5436"/>
  <c r="AT657" i="5436" s="1"/>
  <c r="B658" i="5436"/>
  <c r="AT658" i="5436" s="1"/>
  <c r="B659" i="5436"/>
  <c r="AU659" i="5436" s="1"/>
  <c r="B660" i="5436"/>
  <c r="AT660" i="5436" s="1"/>
  <c r="B661" i="5436"/>
  <c r="B662" i="5436"/>
  <c r="AU662" i="5436" s="1"/>
  <c r="B663" i="5436"/>
  <c r="AT663" i="5436" s="1"/>
  <c r="B664" i="5436"/>
  <c r="AT664" i="5436" s="1"/>
  <c r="B665" i="5436"/>
  <c r="AU665" i="5436" s="1"/>
  <c r="B666" i="5436"/>
  <c r="AU666" i="5436" s="1"/>
  <c r="B667" i="5436"/>
  <c r="B668" i="5436"/>
  <c r="AU668" i="5436" s="1"/>
  <c r="B669" i="5436"/>
  <c r="AT669" i="5436" s="1"/>
  <c r="B670" i="5436"/>
  <c r="AT670" i="5436" s="1"/>
  <c r="B671" i="5436"/>
  <c r="AU671" i="5436" s="1"/>
  <c r="B672" i="5436"/>
  <c r="B673" i="5436"/>
  <c r="B674" i="5436"/>
  <c r="AU674" i="5436" s="1"/>
  <c r="B675" i="5436"/>
  <c r="AT675" i="5436" s="1"/>
  <c r="B676" i="5436"/>
  <c r="AT676" i="5436" s="1"/>
  <c r="B677" i="5436"/>
  <c r="AU677" i="5436" s="1"/>
  <c r="B678" i="5436"/>
  <c r="AT678" i="5436" s="1"/>
  <c r="B679" i="5436"/>
  <c r="B680" i="5436"/>
  <c r="AU680" i="5436" s="1"/>
  <c r="B681" i="5436"/>
  <c r="AT681" i="5436" s="1"/>
  <c r="B682" i="5436"/>
  <c r="AT682" i="5436" s="1"/>
  <c r="B683" i="5436"/>
  <c r="AU683" i="5436" s="1"/>
  <c r="B684" i="5436"/>
  <c r="AU684" i="5436" s="1"/>
  <c r="B685" i="5436"/>
  <c r="B686" i="5436"/>
  <c r="AU686" i="5436" s="1"/>
  <c r="B687" i="5436"/>
  <c r="AT687" i="5436" s="1"/>
  <c r="B688" i="5436"/>
  <c r="AT688" i="5436" s="1"/>
  <c r="B689" i="5436"/>
  <c r="AU689" i="5436" s="1"/>
  <c r="B690" i="5436"/>
  <c r="B691" i="5436"/>
  <c r="B692" i="5436"/>
  <c r="AU692" i="5436" s="1"/>
  <c r="B693" i="5436"/>
  <c r="AT693" i="5436" s="1"/>
  <c r="B694" i="5436"/>
  <c r="AT694" i="5436" s="1"/>
  <c r="B695" i="5436"/>
  <c r="AU695" i="5436" s="1"/>
  <c r="B696" i="5436"/>
  <c r="AT696" i="5436" s="1"/>
  <c r="B697" i="5436"/>
  <c r="B698" i="5436"/>
  <c r="AU698" i="5436" s="1"/>
  <c r="B699" i="5436"/>
  <c r="AT699" i="5436" s="1"/>
  <c r="B700" i="5436"/>
  <c r="AT700" i="5436" s="1"/>
  <c r="B701" i="5436"/>
  <c r="AU701" i="5436" s="1"/>
  <c r="B702" i="5436"/>
  <c r="AU702" i="5436" s="1"/>
  <c r="B703" i="5436"/>
  <c r="B704" i="5436"/>
  <c r="AU704" i="5436" s="1"/>
  <c r="B705" i="5436"/>
  <c r="AT705" i="5436" s="1"/>
  <c r="B706" i="5436"/>
  <c r="AT706" i="5436" s="1"/>
  <c r="B707" i="5436"/>
  <c r="AU707" i="5436" s="1"/>
  <c r="B708" i="5436"/>
  <c r="B709" i="5436"/>
  <c r="B710" i="5436"/>
  <c r="AU710" i="5436" s="1"/>
  <c r="B711" i="5436"/>
  <c r="AT711" i="5436" s="1"/>
  <c r="B712" i="5436"/>
  <c r="AT712" i="5436" s="1"/>
  <c r="B713" i="5436"/>
  <c r="AU713" i="5436" s="1"/>
  <c r="B714" i="5436"/>
  <c r="AT714" i="5436" s="1"/>
  <c r="B715" i="5436"/>
  <c r="B716" i="5436"/>
  <c r="AU716" i="5436" s="1"/>
  <c r="B717" i="5436"/>
  <c r="AT717" i="5436" s="1"/>
  <c r="B718" i="5436"/>
  <c r="AT718" i="5436" s="1"/>
  <c r="B719" i="5436"/>
  <c r="AU719" i="5436" s="1"/>
  <c r="B720" i="5436"/>
  <c r="AU720" i="5436" s="1"/>
  <c r="B721" i="5436"/>
  <c r="B722" i="5436"/>
  <c r="AU722" i="5436" s="1"/>
  <c r="B723" i="5436"/>
  <c r="AT723" i="5436" s="1"/>
  <c r="B724" i="5436"/>
  <c r="AT724" i="5436" s="1"/>
  <c r="B725" i="5436"/>
  <c r="AU725" i="5436" s="1"/>
  <c r="B726" i="5436"/>
  <c r="B727" i="5436"/>
  <c r="B728" i="5436"/>
  <c r="AU728" i="5436" s="1"/>
  <c r="B729" i="5436"/>
  <c r="AT729" i="5436" s="1"/>
  <c r="B730" i="5436"/>
  <c r="AT730" i="5436" s="1"/>
  <c r="B731" i="5436"/>
  <c r="AU731" i="5436" s="1"/>
  <c r="B732" i="5436"/>
  <c r="AT732" i="5436" s="1"/>
  <c r="B733" i="5436"/>
  <c r="B734" i="5436"/>
  <c r="AU734" i="5436" s="1"/>
  <c r="B735" i="5436"/>
  <c r="AT735" i="5436" s="1"/>
  <c r="B736" i="5436"/>
  <c r="AT736" i="5436" s="1"/>
  <c r="B737" i="5436"/>
  <c r="AU737" i="5436" s="1"/>
  <c r="B738" i="5436"/>
  <c r="AU738" i="5436" s="1"/>
  <c r="B739" i="5436"/>
  <c r="B740" i="5436"/>
  <c r="AU740" i="5436" s="1"/>
  <c r="B741" i="5436"/>
  <c r="AT741" i="5436" s="1"/>
  <c r="B742" i="5436"/>
  <c r="AT742" i="5436" s="1"/>
  <c r="B743" i="5436"/>
  <c r="AU743" i="5436" s="1"/>
  <c r="B744" i="5436"/>
  <c r="B745" i="5436"/>
  <c r="B746" i="5436"/>
  <c r="AU746" i="5436" s="1"/>
  <c r="B747" i="5436"/>
  <c r="AT747" i="5436" s="1"/>
  <c r="B748" i="5436"/>
  <c r="AT748" i="5436" s="1"/>
  <c r="B749" i="5436"/>
  <c r="AU749" i="5436" s="1"/>
  <c r="B750" i="5436"/>
  <c r="AT750" i="5436" s="1"/>
  <c r="B751" i="5436"/>
  <c r="B752" i="5436"/>
  <c r="AU752" i="5436" s="1"/>
  <c r="B753" i="5436"/>
  <c r="AT753" i="5436" s="1"/>
  <c r="B754" i="5436"/>
  <c r="AT754" i="5436" s="1"/>
  <c r="B755" i="5436"/>
  <c r="AU755" i="5436" s="1"/>
  <c r="B756" i="5436"/>
  <c r="AU756" i="5436" s="1"/>
  <c r="B757" i="5436"/>
  <c r="B758" i="5436"/>
  <c r="AU758" i="5436" s="1"/>
  <c r="B759" i="5436"/>
  <c r="AT759" i="5436" s="1"/>
  <c r="B760" i="5436"/>
  <c r="AT760" i="5436" s="1"/>
  <c r="B761" i="5436"/>
  <c r="AU761" i="5436" s="1"/>
  <c r="B762" i="5436"/>
  <c r="B763" i="5436"/>
  <c r="B764" i="5436"/>
  <c r="AU764" i="5436" s="1"/>
  <c r="B765" i="5436"/>
  <c r="AT765" i="5436" s="1"/>
  <c r="B766" i="5436"/>
  <c r="AT766" i="5436" s="1"/>
  <c r="B767" i="5436"/>
  <c r="AU767" i="5436" s="1"/>
  <c r="B768" i="5436"/>
  <c r="AT768" i="5436" s="1"/>
  <c r="B769" i="5436"/>
  <c r="B770" i="5436"/>
  <c r="AU770" i="5436" s="1"/>
  <c r="B771" i="5436"/>
  <c r="AT771" i="5436" s="1"/>
  <c r="B772" i="5436"/>
  <c r="AT772" i="5436" s="1"/>
  <c r="B773" i="5436"/>
  <c r="AU773" i="5436" s="1"/>
  <c r="B774" i="5436"/>
  <c r="AU774" i="5436" s="1"/>
  <c r="B775" i="5436"/>
  <c r="B776" i="5436"/>
  <c r="AU776" i="5436" s="1"/>
  <c r="B777" i="5436"/>
  <c r="AT777" i="5436" s="1"/>
  <c r="B778" i="5436"/>
  <c r="AT778" i="5436" s="1"/>
  <c r="B779" i="5436"/>
  <c r="AU779" i="5436" s="1"/>
  <c r="B780" i="5436"/>
  <c r="B781" i="5436"/>
  <c r="B782" i="5436"/>
  <c r="AU782" i="5436" s="1"/>
  <c r="B783" i="5436"/>
  <c r="AT783" i="5436" s="1"/>
  <c r="B784" i="5436"/>
  <c r="AT784" i="5436" s="1"/>
  <c r="B785" i="5436"/>
  <c r="AU785" i="5436" s="1"/>
  <c r="B786" i="5436"/>
  <c r="AT786" i="5436" s="1"/>
  <c r="B787" i="5436"/>
  <c r="B788" i="5436"/>
  <c r="AU788" i="5436" s="1"/>
  <c r="B789" i="5436"/>
  <c r="AT789" i="5436" s="1"/>
  <c r="B790" i="5436"/>
  <c r="AT790" i="5436" s="1"/>
  <c r="B791" i="5436"/>
  <c r="AU791" i="5436" s="1"/>
  <c r="B792" i="5436"/>
  <c r="AU792" i="5436" s="1"/>
  <c r="B793" i="5436"/>
  <c r="B794" i="5436"/>
  <c r="AU794" i="5436" s="1"/>
  <c r="B795" i="5436"/>
  <c r="AT795" i="5436" s="1"/>
  <c r="B796" i="5436"/>
  <c r="AT796" i="5436" s="1"/>
  <c r="B797" i="5436"/>
  <c r="AU797" i="5436" s="1"/>
  <c r="B798" i="5436"/>
  <c r="B799" i="5436"/>
  <c r="B800" i="5436"/>
  <c r="AU800" i="5436" s="1"/>
  <c r="B801" i="5436"/>
  <c r="AT801" i="5436" s="1"/>
  <c r="B802" i="5436"/>
  <c r="AT802" i="5436" s="1"/>
  <c r="B803" i="5436"/>
  <c r="AU803" i="5436" s="1"/>
  <c r="B804" i="5436"/>
  <c r="AT804" i="5436" s="1"/>
  <c r="B805" i="5436"/>
  <c r="B806" i="5436"/>
  <c r="AU806" i="5436" s="1"/>
  <c r="B807" i="5436"/>
  <c r="AT807" i="5436" s="1"/>
  <c r="B808" i="5436"/>
  <c r="AT808" i="5436" s="1"/>
  <c r="B809" i="5436"/>
  <c r="AU809" i="5436" s="1"/>
  <c r="B810" i="5436"/>
  <c r="AU810" i="5436" s="1"/>
  <c r="B811" i="5436"/>
  <c r="B812" i="5436"/>
  <c r="AU812" i="5436" s="1"/>
  <c r="B813" i="5436"/>
  <c r="AT813" i="5436" s="1"/>
  <c r="B814" i="5436"/>
  <c r="AT814" i="5436" s="1"/>
  <c r="B815" i="5436"/>
  <c r="AU815" i="5436" s="1"/>
  <c r="B816" i="5436"/>
  <c r="B817" i="5436"/>
  <c r="B818" i="5436"/>
  <c r="AU818" i="5436" s="1"/>
  <c r="B819" i="5436"/>
  <c r="AT819" i="5436" s="1"/>
  <c r="B820" i="5436"/>
  <c r="AT820" i="5436" s="1"/>
  <c r="B821" i="5436"/>
  <c r="AU821" i="5436" s="1"/>
  <c r="B822" i="5436"/>
  <c r="AT822" i="5436" s="1"/>
  <c r="B823" i="5436"/>
  <c r="B824" i="5436"/>
  <c r="AU824" i="5436" s="1"/>
  <c r="B825" i="5436"/>
  <c r="AT825" i="5436" s="1"/>
  <c r="B826" i="5436"/>
  <c r="AT826" i="5436" s="1"/>
  <c r="B827" i="5436"/>
  <c r="AU827" i="5436" s="1"/>
  <c r="B828" i="5436"/>
  <c r="AU828" i="5436" s="1"/>
  <c r="B829" i="5436"/>
  <c r="B830" i="5436"/>
  <c r="AU830" i="5436" s="1"/>
  <c r="B831" i="5436"/>
  <c r="AT831" i="5436" s="1"/>
  <c r="B832" i="5436"/>
  <c r="AT832" i="5436" s="1"/>
  <c r="B833" i="5436"/>
  <c r="AU833" i="5436" s="1"/>
  <c r="B834" i="5436"/>
  <c r="B835" i="5436"/>
  <c r="B836" i="5436"/>
  <c r="AU836" i="5436" s="1"/>
  <c r="B837" i="5436"/>
  <c r="AT837" i="5436" s="1"/>
  <c r="B838" i="5436"/>
  <c r="AT838" i="5436" s="1"/>
  <c r="B839" i="5436"/>
  <c r="AU839" i="5436" s="1"/>
  <c r="B840" i="5436"/>
  <c r="AT840" i="5436" s="1"/>
  <c r="A6" i="5436"/>
  <c r="A7" i="5436"/>
  <c r="D7" i="5436" s="1"/>
  <c r="A8" i="5436"/>
  <c r="A9" i="5436"/>
  <c r="D9" i="5436" s="1"/>
  <c r="A10" i="5436"/>
  <c r="D10" i="5436" s="1"/>
  <c r="A11" i="5436"/>
  <c r="A12" i="5436"/>
  <c r="D12" i="5436" s="1"/>
  <c r="A13" i="5436"/>
  <c r="D13" i="5436" s="1"/>
  <c r="A14" i="5436"/>
  <c r="D14" i="5436" s="1"/>
  <c r="A15" i="5436"/>
  <c r="D15" i="5436" s="1"/>
  <c r="A16" i="5436"/>
  <c r="D16" i="5436" s="1"/>
  <c r="A17" i="5436"/>
  <c r="A18" i="5436"/>
  <c r="D18" i="5436" s="1"/>
  <c r="A19" i="5436"/>
  <c r="D19" i="5436" s="1"/>
  <c r="A20" i="5436"/>
  <c r="D20" i="5436" s="1"/>
  <c r="A21" i="5436"/>
  <c r="D21" i="5436" s="1"/>
  <c r="A22" i="5436"/>
  <c r="D22" i="5436" s="1"/>
  <c r="A23" i="5436"/>
  <c r="A24" i="5436"/>
  <c r="D24" i="5436" s="1"/>
  <c r="A25" i="5436"/>
  <c r="D25" i="5436" s="1"/>
  <c r="A26" i="5436"/>
  <c r="A27" i="5436"/>
  <c r="D27" i="5436" s="1"/>
  <c r="A28" i="5436"/>
  <c r="D28" i="5436" s="1"/>
  <c r="A29" i="5436"/>
  <c r="A30" i="5436"/>
  <c r="D30" i="5436" s="1"/>
  <c r="A31" i="5436"/>
  <c r="D31" i="5436" s="1"/>
  <c r="A32" i="5436"/>
  <c r="D32" i="5436" s="1"/>
  <c r="A33" i="5436"/>
  <c r="D33" i="5436" s="1"/>
  <c r="A34" i="5436"/>
  <c r="D34" i="5436" s="1"/>
  <c r="A35" i="5436"/>
  <c r="A36" i="5436"/>
  <c r="D36" i="5436" s="1"/>
  <c r="A37" i="5436"/>
  <c r="D37" i="5436" s="1"/>
  <c r="A38" i="5436"/>
  <c r="D38" i="5436" s="1"/>
  <c r="A39" i="5436"/>
  <c r="D39" i="5436" s="1"/>
  <c r="A40" i="5436"/>
  <c r="D40" i="5436" s="1"/>
  <c r="A41" i="5436"/>
  <c r="A42" i="5436"/>
  <c r="D42" i="5436" s="1"/>
  <c r="A43" i="5436"/>
  <c r="D43" i="5436" s="1"/>
  <c r="A44" i="5436"/>
  <c r="A45" i="5436"/>
  <c r="D45" i="5436" s="1"/>
  <c r="A46" i="5436"/>
  <c r="D46" i="5436" s="1"/>
  <c r="A47" i="5436"/>
  <c r="A48" i="5436"/>
  <c r="D48" i="5436" s="1"/>
  <c r="A49" i="5436"/>
  <c r="D49" i="5436" s="1"/>
  <c r="A50" i="5436"/>
  <c r="D50" i="5436" s="1"/>
  <c r="A51" i="5436"/>
  <c r="D51" i="5436" s="1"/>
  <c r="A52" i="5436"/>
  <c r="D52" i="5436" s="1"/>
  <c r="A53" i="5436"/>
  <c r="A54" i="5436"/>
  <c r="D54" i="5436" s="1"/>
  <c r="A55" i="5436"/>
  <c r="D55" i="5436" s="1"/>
  <c r="A56" i="5436"/>
  <c r="D56" i="5436" s="1"/>
  <c r="A57" i="5436"/>
  <c r="D57" i="5436" s="1"/>
  <c r="A58" i="5436"/>
  <c r="D58" i="5436" s="1"/>
  <c r="A59" i="5436"/>
  <c r="A60" i="5436"/>
  <c r="D60" i="5436" s="1"/>
  <c r="A61" i="5436"/>
  <c r="D61" i="5436" s="1"/>
  <c r="A62" i="5436"/>
  <c r="A63" i="5436"/>
  <c r="D63" i="5436" s="1"/>
  <c r="A64" i="5436"/>
  <c r="D64" i="5436" s="1"/>
  <c r="A65" i="5436"/>
  <c r="A66" i="5436"/>
  <c r="D66" i="5436" s="1"/>
  <c r="A67" i="5436"/>
  <c r="D67" i="5436" s="1"/>
  <c r="A68" i="5436"/>
  <c r="D68" i="5436" s="1"/>
  <c r="A69" i="5436"/>
  <c r="D69" i="5436" s="1"/>
  <c r="A70" i="5436"/>
  <c r="D70" i="5436" s="1"/>
  <c r="A71" i="5436"/>
  <c r="A72" i="5436"/>
  <c r="D72" i="5436" s="1"/>
  <c r="A73" i="5436"/>
  <c r="D73" i="5436" s="1"/>
  <c r="A74" i="5436"/>
  <c r="D74" i="5436" s="1"/>
  <c r="A75" i="5436"/>
  <c r="D75" i="5436" s="1"/>
  <c r="A76" i="5436"/>
  <c r="D76" i="5436" s="1"/>
  <c r="A77" i="5436"/>
  <c r="A78" i="5436"/>
  <c r="D78" i="5436" s="1"/>
  <c r="A79" i="5436"/>
  <c r="D79" i="5436" s="1"/>
  <c r="A80" i="5436"/>
  <c r="A81" i="5436"/>
  <c r="D81" i="5436" s="1"/>
  <c r="A82" i="5436"/>
  <c r="D82" i="5436" s="1"/>
  <c r="A83" i="5436"/>
  <c r="A84" i="5436"/>
  <c r="D84" i="5436" s="1"/>
  <c r="A85" i="5436"/>
  <c r="D85" i="5436" s="1"/>
  <c r="A86" i="5436"/>
  <c r="D86" i="5436" s="1"/>
  <c r="A87" i="5436"/>
  <c r="D87" i="5436" s="1"/>
  <c r="A88" i="5436"/>
  <c r="D88" i="5436" s="1"/>
  <c r="A89" i="5436"/>
  <c r="A90" i="5436"/>
  <c r="D90" i="5436" s="1"/>
  <c r="A91" i="5436"/>
  <c r="D91" i="5436" s="1"/>
  <c r="A92" i="5436"/>
  <c r="D92" i="5436" s="1"/>
  <c r="A93" i="5436"/>
  <c r="D93" i="5436" s="1"/>
  <c r="A94" i="5436"/>
  <c r="D94" i="5436" s="1"/>
  <c r="A95" i="5436"/>
  <c r="A96" i="5436"/>
  <c r="D96" i="5436" s="1"/>
  <c r="A97" i="5436"/>
  <c r="D97" i="5436" s="1"/>
  <c r="A98" i="5436"/>
  <c r="A99" i="5436"/>
  <c r="D99" i="5436" s="1"/>
  <c r="A100" i="5436"/>
  <c r="D100" i="5436" s="1"/>
  <c r="A101" i="5436"/>
  <c r="A102" i="5436"/>
  <c r="D102" i="5436" s="1"/>
  <c r="A103" i="5436"/>
  <c r="D103" i="5436" s="1"/>
  <c r="A104" i="5436"/>
  <c r="D104" i="5436" s="1"/>
  <c r="A105" i="5436"/>
  <c r="D105" i="5436" s="1"/>
  <c r="A106" i="5436"/>
  <c r="D106" i="5436" s="1"/>
  <c r="A107" i="5436"/>
  <c r="A108" i="5436"/>
  <c r="D108" i="5436" s="1"/>
  <c r="A109" i="5436"/>
  <c r="D109" i="5436" s="1"/>
  <c r="A110" i="5436"/>
  <c r="D110" i="5436" s="1"/>
  <c r="A111" i="5436"/>
  <c r="D111" i="5436" s="1"/>
  <c r="A112" i="5436"/>
  <c r="D112" i="5436" s="1"/>
  <c r="A113" i="5436"/>
  <c r="A114" i="5436"/>
  <c r="D114" i="5436" s="1"/>
  <c r="A115" i="5436"/>
  <c r="D115" i="5436" s="1"/>
  <c r="A116" i="5436"/>
  <c r="A117" i="5436"/>
  <c r="D117" i="5436" s="1"/>
  <c r="A118" i="5436"/>
  <c r="D118" i="5436" s="1"/>
  <c r="A119" i="5436"/>
  <c r="A120" i="5436"/>
  <c r="D120" i="5436" s="1"/>
  <c r="A121" i="5436"/>
  <c r="D121" i="5436" s="1"/>
  <c r="A122" i="5436"/>
  <c r="D122" i="5436" s="1"/>
  <c r="A123" i="5436"/>
  <c r="D123" i="5436" s="1"/>
  <c r="A124" i="5436"/>
  <c r="D124" i="5436" s="1"/>
  <c r="A125" i="5436"/>
  <c r="A126" i="5436"/>
  <c r="D126" i="5436" s="1"/>
  <c r="A127" i="5436"/>
  <c r="D127" i="5436" s="1"/>
  <c r="A128" i="5436"/>
  <c r="D128" i="5436" s="1"/>
  <c r="A129" i="5436"/>
  <c r="D129" i="5436" s="1"/>
  <c r="A130" i="5436"/>
  <c r="D130" i="5436" s="1"/>
  <c r="A131" i="5436"/>
  <c r="A132" i="5436"/>
  <c r="D132" i="5436" s="1"/>
  <c r="A133" i="5436"/>
  <c r="D133" i="5436" s="1"/>
  <c r="A134" i="5436"/>
  <c r="A135" i="5436"/>
  <c r="D135" i="5436" s="1"/>
  <c r="A136" i="5436"/>
  <c r="D136" i="5436" s="1"/>
  <c r="A137" i="5436"/>
  <c r="A138" i="5436"/>
  <c r="D138" i="5436" s="1"/>
  <c r="A139" i="5436"/>
  <c r="D139" i="5436" s="1"/>
  <c r="A140" i="5436"/>
  <c r="D140" i="5436" s="1"/>
  <c r="A141" i="5436"/>
  <c r="D141" i="5436" s="1"/>
  <c r="A142" i="5436"/>
  <c r="D142" i="5436" s="1"/>
  <c r="A143" i="5436"/>
  <c r="A144" i="5436"/>
  <c r="D144" i="5436" s="1"/>
  <c r="A145" i="5436"/>
  <c r="D145" i="5436" s="1"/>
  <c r="A146" i="5436"/>
  <c r="D146" i="5436" s="1"/>
  <c r="A147" i="5436"/>
  <c r="D147" i="5436" s="1"/>
  <c r="A148" i="5436"/>
  <c r="D148" i="5436" s="1"/>
  <c r="A149" i="5436"/>
  <c r="A150" i="5436"/>
  <c r="D150" i="5436" s="1"/>
  <c r="A151" i="5436"/>
  <c r="D151" i="5436" s="1"/>
  <c r="A152" i="5436"/>
  <c r="A153" i="5436"/>
  <c r="D153" i="5436" s="1"/>
  <c r="A154" i="5436"/>
  <c r="D154" i="5436" s="1"/>
  <c r="A155" i="5436"/>
  <c r="A156" i="5436"/>
  <c r="D156" i="5436" s="1"/>
  <c r="A157" i="5436"/>
  <c r="D157" i="5436" s="1"/>
  <c r="A158" i="5436"/>
  <c r="D158" i="5436" s="1"/>
  <c r="A159" i="5436"/>
  <c r="D159" i="5436" s="1"/>
  <c r="A160" i="5436"/>
  <c r="D160" i="5436" s="1"/>
  <c r="A161" i="5436"/>
  <c r="A162" i="5436"/>
  <c r="D162" i="5436" s="1"/>
  <c r="A163" i="5436"/>
  <c r="D163" i="5436" s="1"/>
  <c r="A164" i="5436"/>
  <c r="D164" i="5436" s="1"/>
  <c r="A165" i="5436"/>
  <c r="D165" i="5436" s="1"/>
  <c r="A166" i="5436"/>
  <c r="D166" i="5436" s="1"/>
  <c r="A167" i="5436"/>
  <c r="A168" i="5436"/>
  <c r="D168" i="5436" s="1"/>
  <c r="A169" i="5436"/>
  <c r="D169" i="5436" s="1"/>
  <c r="A170" i="5436"/>
  <c r="A171" i="5436"/>
  <c r="D171" i="5436" s="1"/>
  <c r="A172" i="5436"/>
  <c r="D172" i="5436" s="1"/>
  <c r="A173" i="5436"/>
  <c r="A174" i="5436"/>
  <c r="D174" i="5436" s="1"/>
  <c r="A175" i="5436"/>
  <c r="D175" i="5436" s="1"/>
  <c r="A176" i="5436"/>
  <c r="D176" i="5436" s="1"/>
  <c r="A177" i="5436"/>
  <c r="D177" i="5436" s="1"/>
  <c r="A178" i="5436"/>
  <c r="D178" i="5436" s="1"/>
  <c r="A179" i="5436"/>
  <c r="A180" i="5436"/>
  <c r="D180" i="5436" s="1"/>
  <c r="A181" i="5436"/>
  <c r="D181" i="5436" s="1"/>
  <c r="A182" i="5436"/>
  <c r="D182" i="5436" s="1"/>
  <c r="A183" i="5436"/>
  <c r="D183" i="5436" s="1"/>
  <c r="A184" i="5436"/>
  <c r="D184" i="5436" s="1"/>
  <c r="A185" i="5436"/>
  <c r="A186" i="5436"/>
  <c r="D186" i="5436" s="1"/>
  <c r="A187" i="5436"/>
  <c r="D187" i="5436" s="1"/>
  <c r="A188" i="5436"/>
  <c r="A189" i="5436"/>
  <c r="D189" i="5436" s="1"/>
  <c r="A190" i="5436"/>
  <c r="D190" i="5436" s="1"/>
  <c r="A191" i="5436"/>
  <c r="A192" i="5436"/>
  <c r="D192" i="5436" s="1"/>
  <c r="A193" i="5436"/>
  <c r="D193" i="5436" s="1"/>
  <c r="A194" i="5436"/>
  <c r="D194" i="5436" s="1"/>
  <c r="A195" i="5436"/>
  <c r="D195" i="5436" s="1"/>
  <c r="A196" i="5436"/>
  <c r="D196" i="5436" s="1"/>
  <c r="A197" i="5436"/>
  <c r="A198" i="5436"/>
  <c r="D198" i="5436" s="1"/>
  <c r="A199" i="5436"/>
  <c r="D199" i="5436" s="1"/>
  <c r="A200" i="5436"/>
  <c r="D200" i="5436" s="1"/>
  <c r="A201" i="5436"/>
  <c r="D201" i="5436" s="1"/>
  <c r="A202" i="5436"/>
  <c r="D202" i="5436" s="1"/>
  <c r="A203" i="5436"/>
  <c r="A204" i="5436"/>
  <c r="D204" i="5436" s="1"/>
  <c r="A205" i="5436"/>
  <c r="D205" i="5436" s="1"/>
  <c r="A206" i="5436"/>
  <c r="A207" i="5436"/>
  <c r="D207" i="5436" s="1"/>
  <c r="A208" i="5436"/>
  <c r="D208" i="5436" s="1"/>
  <c r="A209" i="5436"/>
  <c r="A210" i="5436"/>
  <c r="D210" i="5436" s="1"/>
  <c r="A211" i="5436"/>
  <c r="D211" i="5436" s="1"/>
  <c r="A212" i="5436"/>
  <c r="D212" i="5436" s="1"/>
  <c r="A213" i="5436"/>
  <c r="D213" i="5436" s="1"/>
  <c r="A214" i="5436"/>
  <c r="D214" i="5436" s="1"/>
  <c r="A215" i="5436"/>
  <c r="A216" i="5436"/>
  <c r="D216" i="5436" s="1"/>
  <c r="A217" i="5436"/>
  <c r="D217" i="5436" s="1"/>
  <c r="A218" i="5436"/>
  <c r="D218" i="5436" s="1"/>
  <c r="A219" i="5436"/>
  <c r="D219" i="5436" s="1"/>
  <c r="A220" i="5436"/>
  <c r="D220" i="5436" s="1"/>
  <c r="A221" i="5436"/>
  <c r="A222" i="5436"/>
  <c r="D222" i="5436" s="1"/>
  <c r="A223" i="5436"/>
  <c r="D223" i="5436" s="1"/>
  <c r="A224" i="5436"/>
  <c r="A225" i="5436"/>
  <c r="D225" i="5436" s="1"/>
  <c r="A226" i="5436"/>
  <c r="D226" i="5436" s="1"/>
  <c r="A227" i="5436"/>
  <c r="A228" i="5436"/>
  <c r="D228" i="5436" s="1"/>
  <c r="A229" i="5436"/>
  <c r="D229" i="5436" s="1"/>
  <c r="A230" i="5436"/>
  <c r="D230" i="5436" s="1"/>
  <c r="A231" i="5436"/>
  <c r="D231" i="5436" s="1"/>
  <c r="A232" i="5436"/>
  <c r="D232" i="5436" s="1"/>
  <c r="A233" i="5436"/>
  <c r="A234" i="5436"/>
  <c r="D234" i="5436" s="1"/>
  <c r="A235" i="5436"/>
  <c r="D235" i="5436" s="1"/>
  <c r="A236" i="5436"/>
  <c r="D236" i="5436" s="1"/>
  <c r="A237" i="5436"/>
  <c r="D237" i="5436" s="1"/>
  <c r="A238" i="5436"/>
  <c r="D238" i="5436" s="1"/>
  <c r="A239" i="5436"/>
  <c r="A240" i="5436"/>
  <c r="D240" i="5436" s="1"/>
  <c r="A241" i="5436"/>
  <c r="D241" i="5436" s="1"/>
  <c r="A242" i="5436"/>
  <c r="A243" i="5436"/>
  <c r="D243" i="5436" s="1"/>
  <c r="A244" i="5436"/>
  <c r="D244" i="5436" s="1"/>
  <c r="A245" i="5436"/>
  <c r="A246" i="5436"/>
  <c r="D246" i="5436" s="1"/>
  <c r="A247" i="5436"/>
  <c r="D247" i="5436" s="1"/>
  <c r="A248" i="5436"/>
  <c r="D248" i="5436" s="1"/>
  <c r="A249" i="5436"/>
  <c r="D249" i="5436" s="1"/>
  <c r="A250" i="5436"/>
  <c r="D250" i="5436" s="1"/>
  <c r="A251" i="5436"/>
  <c r="A252" i="5436"/>
  <c r="D252" i="5436" s="1"/>
  <c r="A253" i="5436"/>
  <c r="D253" i="5436" s="1"/>
  <c r="A254" i="5436"/>
  <c r="D254" i="5436" s="1"/>
  <c r="A255" i="5436"/>
  <c r="D255" i="5436" s="1"/>
  <c r="A256" i="5436"/>
  <c r="D256" i="5436" s="1"/>
  <c r="A257" i="5436"/>
  <c r="A258" i="5436"/>
  <c r="D258" i="5436" s="1"/>
  <c r="A259" i="5436"/>
  <c r="D259" i="5436" s="1"/>
  <c r="A260" i="5436"/>
  <c r="A261" i="5436"/>
  <c r="D261" i="5436" s="1"/>
  <c r="A262" i="5436"/>
  <c r="D262" i="5436" s="1"/>
  <c r="A263" i="5436"/>
  <c r="A264" i="5436"/>
  <c r="D264" i="5436" s="1"/>
  <c r="A265" i="5436"/>
  <c r="D265" i="5436" s="1"/>
  <c r="A266" i="5436"/>
  <c r="D266" i="5436" s="1"/>
  <c r="A267" i="5436"/>
  <c r="D267" i="5436" s="1"/>
  <c r="A268" i="5436"/>
  <c r="D268" i="5436" s="1"/>
  <c r="A269" i="5436"/>
  <c r="A270" i="5436"/>
  <c r="D270" i="5436" s="1"/>
  <c r="A271" i="5436"/>
  <c r="D271" i="5436" s="1"/>
  <c r="A272" i="5436"/>
  <c r="D272" i="5436" s="1"/>
  <c r="A273" i="5436"/>
  <c r="D273" i="5436" s="1"/>
  <c r="A274" i="5436"/>
  <c r="D274" i="5436" s="1"/>
  <c r="A275" i="5436"/>
  <c r="A276" i="5436"/>
  <c r="D276" i="5436" s="1"/>
  <c r="A277" i="5436"/>
  <c r="D277" i="5436" s="1"/>
  <c r="A278" i="5436"/>
  <c r="A279" i="5436"/>
  <c r="D279" i="5436" s="1"/>
  <c r="A280" i="5436"/>
  <c r="D280" i="5436" s="1"/>
  <c r="A281" i="5436"/>
  <c r="A282" i="5436"/>
  <c r="D282" i="5436" s="1"/>
  <c r="A283" i="5436"/>
  <c r="D283" i="5436" s="1"/>
  <c r="A284" i="5436"/>
  <c r="D284" i="5436" s="1"/>
  <c r="A285" i="5436"/>
  <c r="D285" i="5436" s="1"/>
  <c r="A286" i="5436"/>
  <c r="D286" i="5436" s="1"/>
  <c r="A287" i="5436"/>
  <c r="A288" i="5436"/>
  <c r="D288" i="5436" s="1"/>
  <c r="A289" i="5436"/>
  <c r="D289" i="5436" s="1"/>
  <c r="A290" i="5436"/>
  <c r="D290" i="5436" s="1"/>
  <c r="A291" i="5436"/>
  <c r="D291" i="5436" s="1"/>
  <c r="A292" i="5436"/>
  <c r="D292" i="5436" s="1"/>
  <c r="A293" i="5436"/>
  <c r="A294" i="5436"/>
  <c r="D294" i="5436" s="1"/>
  <c r="A295" i="5436"/>
  <c r="D295" i="5436" s="1"/>
  <c r="A296" i="5436"/>
  <c r="A297" i="5436"/>
  <c r="D297" i="5436" s="1"/>
  <c r="A298" i="5436"/>
  <c r="D298" i="5436" s="1"/>
  <c r="A299" i="5436"/>
  <c r="A300" i="5436"/>
  <c r="D300" i="5436" s="1"/>
  <c r="A301" i="5436"/>
  <c r="D301" i="5436" s="1"/>
  <c r="A302" i="5436"/>
  <c r="D302" i="5436" s="1"/>
  <c r="A303" i="5436"/>
  <c r="D303" i="5436" s="1"/>
  <c r="A304" i="5436"/>
  <c r="D304" i="5436" s="1"/>
  <c r="A305" i="5436"/>
  <c r="A306" i="5436"/>
  <c r="D306" i="5436" s="1"/>
  <c r="A307" i="5436"/>
  <c r="D307" i="5436" s="1"/>
  <c r="A308" i="5436"/>
  <c r="D308" i="5436" s="1"/>
  <c r="A309" i="5436"/>
  <c r="D309" i="5436" s="1"/>
  <c r="A310" i="5436"/>
  <c r="D310" i="5436" s="1"/>
  <c r="A311" i="5436"/>
  <c r="A312" i="5436"/>
  <c r="D312" i="5436" s="1"/>
  <c r="A313" i="5436"/>
  <c r="D313" i="5436" s="1"/>
  <c r="A314" i="5436"/>
  <c r="A315" i="5436"/>
  <c r="D315" i="5436" s="1"/>
  <c r="A316" i="5436"/>
  <c r="D316" i="5436" s="1"/>
  <c r="A317" i="5436"/>
  <c r="A318" i="5436"/>
  <c r="D318" i="5436" s="1"/>
  <c r="A319" i="5436"/>
  <c r="D319" i="5436" s="1"/>
  <c r="A320" i="5436"/>
  <c r="D320" i="5436" s="1"/>
  <c r="A321" i="5436"/>
  <c r="D321" i="5436" s="1"/>
  <c r="A322" i="5436"/>
  <c r="D322" i="5436" s="1"/>
  <c r="A323" i="5436"/>
  <c r="A324" i="5436"/>
  <c r="D324" i="5436" s="1"/>
  <c r="A325" i="5436"/>
  <c r="D325" i="5436" s="1"/>
  <c r="A326" i="5436"/>
  <c r="D326" i="5436" s="1"/>
  <c r="A327" i="5436"/>
  <c r="D327" i="5436" s="1"/>
  <c r="A328" i="5436"/>
  <c r="D328" i="5436" s="1"/>
  <c r="A329" i="5436"/>
  <c r="A330" i="5436"/>
  <c r="D330" i="5436" s="1"/>
  <c r="A331" i="5436"/>
  <c r="D331" i="5436" s="1"/>
  <c r="A332" i="5436"/>
  <c r="A333" i="5436"/>
  <c r="D333" i="5436" s="1"/>
  <c r="A334" i="5436"/>
  <c r="D334" i="5436" s="1"/>
  <c r="A335" i="5436"/>
  <c r="A336" i="5436"/>
  <c r="D336" i="5436" s="1"/>
  <c r="A337" i="5436"/>
  <c r="D337" i="5436" s="1"/>
  <c r="A338" i="5436"/>
  <c r="D338" i="5436" s="1"/>
  <c r="A339" i="5436"/>
  <c r="D339" i="5436" s="1"/>
  <c r="A340" i="5436"/>
  <c r="D340" i="5436" s="1"/>
  <c r="A341" i="5436"/>
  <c r="A342" i="5436"/>
  <c r="D342" i="5436" s="1"/>
  <c r="A343" i="5436"/>
  <c r="D343" i="5436" s="1"/>
  <c r="A344" i="5436"/>
  <c r="D344" i="5436" s="1"/>
  <c r="A345" i="5436"/>
  <c r="D345" i="5436" s="1"/>
  <c r="A346" i="5436"/>
  <c r="D346" i="5436" s="1"/>
  <c r="A347" i="5436"/>
  <c r="A348" i="5436"/>
  <c r="D348" i="5436" s="1"/>
  <c r="A349" i="5436"/>
  <c r="D349" i="5436" s="1"/>
  <c r="A350" i="5436"/>
  <c r="A351" i="5436"/>
  <c r="D351" i="5436" s="1"/>
  <c r="A352" i="5436"/>
  <c r="D352" i="5436" s="1"/>
  <c r="A353" i="5436"/>
  <c r="A354" i="5436"/>
  <c r="D354" i="5436" s="1"/>
  <c r="A355" i="5436"/>
  <c r="D355" i="5436" s="1"/>
  <c r="A356" i="5436"/>
  <c r="D356" i="5436" s="1"/>
  <c r="A357" i="5436"/>
  <c r="D357" i="5436" s="1"/>
  <c r="A358" i="5436"/>
  <c r="D358" i="5436" s="1"/>
  <c r="A359" i="5436"/>
  <c r="A360" i="5436"/>
  <c r="D360" i="5436" s="1"/>
  <c r="A361" i="5436"/>
  <c r="D361" i="5436" s="1"/>
  <c r="A362" i="5436"/>
  <c r="D362" i="5436" s="1"/>
  <c r="A363" i="5436"/>
  <c r="D363" i="5436" s="1"/>
  <c r="A364" i="5436"/>
  <c r="D364" i="5436" s="1"/>
  <c r="A365" i="5436"/>
  <c r="A366" i="5436"/>
  <c r="D366" i="5436" s="1"/>
  <c r="A367" i="5436"/>
  <c r="D367" i="5436" s="1"/>
  <c r="A368" i="5436"/>
  <c r="A369" i="5436"/>
  <c r="D369" i="5436" s="1"/>
  <c r="A370" i="5436"/>
  <c r="D370" i="5436" s="1"/>
  <c r="A371" i="5436"/>
  <c r="A372" i="5436"/>
  <c r="D372" i="5436" s="1"/>
  <c r="A373" i="5436"/>
  <c r="D373" i="5436" s="1"/>
  <c r="A374" i="5436"/>
  <c r="D374" i="5436" s="1"/>
  <c r="A375" i="5436"/>
  <c r="D375" i="5436" s="1"/>
  <c r="A376" i="5436"/>
  <c r="D376" i="5436" s="1"/>
  <c r="A377" i="5436"/>
  <c r="A378" i="5436"/>
  <c r="D378" i="5436" s="1"/>
  <c r="A379" i="5436"/>
  <c r="D379" i="5436" s="1"/>
  <c r="A380" i="5436"/>
  <c r="D380" i="5436" s="1"/>
  <c r="A381" i="5436"/>
  <c r="D381" i="5436" s="1"/>
  <c r="A382" i="5436"/>
  <c r="D382" i="5436" s="1"/>
  <c r="A383" i="5436"/>
  <c r="A384" i="5436"/>
  <c r="D384" i="5436" s="1"/>
  <c r="A385" i="5436"/>
  <c r="D385" i="5436" s="1"/>
  <c r="A386" i="5436"/>
  <c r="A387" i="5436"/>
  <c r="D387" i="5436" s="1"/>
  <c r="A388" i="5436"/>
  <c r="D388" i="5436" s="1"/>
  <c r="A389" i="5436"/>
  <c r="A390" i="5436"/>
  <c r="D390" i="5436" s="1"/>
  <c r="A391" i="5436"/>
  <c r="D391" i="5436" s="1"/>
  <c r="A392" i="5436"/>
  <c r="D392" i="5436" s="1"/>
  <c r="A393" i="5436"/>
  <c r="D393" i="5436" s="1"/>
  <c r="A394" i="5436"/>
  <c r="D394" i="5436" s="1"/>
  <c r="A395" i="5436"/>
  <c r="A396" i="5436"/>
  <c r="D396" i="5436" s="1"/>
  <c r="A397" i="5436"/>
  <c r="D397" i="5436" s="1"/>
  <c r="A398" i="5436"/>
  <c r="D398" i="5436" s="1"/>
  <c r="A399" i="5436"/>
  <c r="D399" i="5436" s="1"/>
  <c r="A400" i="5436"/>
  <c r="D400" i="5436" s="1"/>
  <c r="A401" i="5436"/>
  <c r="A402" i="5436"/>
  <c r="D402" i="5436" s="1"/>
  <c r="A403" i="5436"/>
  <c r="D403" i="5436" s="1"/>
  <c r="A404" i="5436"/>
  <c r="A405" i="5436"/>
  <c r="D405" i="5436" s="1"/>
  <c r="A406" i="5436"/>
  <c r="D406" i="5436" s="1"/>
  <c r="A407" i="5436"/>
  <c r="A408" i="5436"/>
  <c r="D408" i="5436" s="1"/>
  <c r="A409" i="5436"/>
  <c r="D409" i="5436" s="1"/>
  <c r="A410" i="5436"/>
  <c r="D410" i="5436" s="1"/>
  <c r="A411" i="5436"/>
  <c r="D411" i="5436" s="1"/>
  <c r="A412" i="5436"/>
  <c r="D412" i="5436" s="1"/>
  <c r="A413" i="5436"/>
  <c r="A414" i="5436"/>
  <c r="D414" i="5436" s="1"/>
  <c r="A415" i="5436"/>
  <c r="D415" i="5436" s="1"/>
  <c r="A416" i="5436"/>
  <c r="D416" i="5436" s="1"/>
  <c r="A417" i="5436"/>
  <c r="D417" i="5436" s="1"/>
  <c r="A418" i="5436"/>
  <c r="D418" i="5436" s="1"/>
  <c r="A419" i="5436"/>
  <c r="A420" i="5436"/>
  <c r="D420" i="5436" s="1"/>
  <c r="A421" i="5436"/>
  <c r="D421" i="5436" s="1"/>
  <c r="A422" i="5436"/>
  <c r="A423" i="5436"/>
  <c r="D423" i="5436" s="1"/>
  <c r="A424" i="5436"/>
  <c r="D424" i="5436" s="1"/>
  <c r="A425" i="5436"/>
  <c r="A426" i="5436"/>
  <c r="D426" i="5436" s="1"/>
  <c r="A427" i="5436"/>
  <c r="D427" i="5436" s="1"/>
  <c r="A428" i="5436"/>
  <c r="D428" i="5436" s="1"/>
  <c r="A429" i="5436"/>
  <c r="D429" i="5436" s="1"/>
  <c r="A430" i="5436"/>
  <c r="D430" i="5436" s="1"/>
  <c r="A431" i="5436"/>
  <c r="A432" i="5436"/>
  <c r="D432" i="5436" s="1"/>
  <c r="A433" i="5436"/>
  <c r="D433" i="5436" s="1"/>
  <c r="A434" i="5436"/>
  <c r="D434" i="5436" s="1"/>
  <c r="A435" i="5436"/>
  <c r="D435" i="5436" s="1"/>
  <c r="A436" i="5436"/>
  <c r="D436" i="5436" s="1"/>
  <c r="A437" i="5436"/>
  <c r="A438" i="5436"/>
  <c r="D438" i="5436" s="1"/>
  <c r="A439" i="5436"/>
  <c r="D439" i="5436" s="1"/>
  <c r="A440" i="5436"/>
  <c r="A441" i="5436"/>
  <c r="D441" i="5436" s="1"/>
  <c r="A442" i="5436"/>
  <c r="D442" i="5436" s="1"/>
  <c r="A443" i="5436"/>
  <c r="A444" i="5436"/>
  <c r="D444" i="5436" s="1"/>
  <c r="A445" i="5436"/>
  <c r="D445" i="5436" s="1"/>
  <c r="A446" i="5436"/>
  <c r="D446" i="5436" s="1"/>
  <c r="A447" i="5436"/>
  <c r="D447" i="5436" s="1"/>
  <c r="A448" i="5436"/>
  <c r="D448" i="5436" s="1"/>
  <c r="A449" i="5436"/>
  <c r="A450" i="5436"/>
  <c r="D450" i="5436" s="1"/>
  <c r="A451" i="5436"/>
  <c r="D451" i="5436" s="1"/>
  <c r="A452" i="5436"/>
  <c r="D452" i="5436" s="1"/>
  <c r="A453" i="5436"/>
  <c r="D453" i="5436" s="1"/>
  <c r="A454" i="5436"/>
  <c r="D454" i="5436" s="1"/>
  <c r="A455" i="5436"/>
  <c r="A456" i="5436"/>
  <c r="D456" i="5436" s="1"/>
  <c r="A457" i="5436"/>
  <c r="D457" i="5436" s="1"/>
  <c r="A458" i="5436"/>
  <c r="A459" i="5436"/>
  <c r="D459" i="5436" s="1"/>
  <c r="A460" i="5436"/>
  <c r="D460" i="5436" s="1"/>
  <c r="A461" i="5436"/>
  <c r="A462" i="5436"/>
  <c r="D462" i="5436" s="1"/>
  <c r="A463" i="5436"/>
  <c r="D463" i="5436" s="1"/>
  <c r="A464" i="5436"/>
  <c r="D464" i="5436" s="1"/>
  <c r="A465" i="5436"/>
  <c r="D465" i="5436" s="1"/>
  <c r="A466" i="5436"/>
  <c r="D466" i="5436" s="1"/>
  <c r="A467" i="5436"/>
  <c r="A468" i="5436"/>
  <c r="D468" i="5436" s="1"/>
  <c r="A469" i="5436"/>
  <c r="D469" i="5436" s="1"/>
  <c r="A470" i="5436"/>
  <c r="D470" i="5436" s="1"/>
  <c r="A471" i="5436"/>
  <c r="D471" i="5436" s="1"/>
  <c r="A472" i="5436"/>
  <c r="D472" i="5436" s="1"/>
  <c r="A473" i="5436"/>
  <c r="A474" i="5436"/>
  <c r="D474" i="5436" s="1"/>
  <c r="A475" i="5436"/>
  <c r="D475" i="5436" s="1"/>
  <c r="A476" i="5436"/>
  <c r="A477" i="5436"/>
  <c r="D477" i="5436" s="1"/>
  <c r="A478" i="5436"/>
  <c r="D478" i="5436" s="1"/>
  <c r="A479" i="5436"/>
  <c r="A480" i="5436"/>
  <c r="D480" i="5436" s="1"/>
  <c r="A481" i="5436"/>
  <c r="D481" i="5436" s="1"/>
  <c r="A482" i="5436"/>
  <c r="D482" i="5436" s="1"/>
  <c r="A483" i="5436"/>
  <c r="D483" i="5436" s="1"/>
  <c r="A484" i="5436"/>
  <c r="D484" i="5436" s="1"/>
  <c r="A485" i="5436"/>
  <c r="A486" i="5436"/>
  <c r="D486" i="5436" s="1"/>
  <c r="A487" i="5436"/>
  <c r="D487" i="5436" s="1"/>
  <c r="A488" i="5436"/>
  <c r="D488" i="5436" s="1"/>
  <c r="A489" i="5436"/>
  <c r="D489" i="5436" s="1"/>
  <c r="A490" i="5436"/>
  <c r="D490" i="5436" s="1"/>
  <c r="A491" i="5436"/>
  <c r="A492" i="5436"/>
  <c r="D492" i="5436" s="1"/>
  <c r="A493" i="5436"/>
  <c r="D493" i="5436" s="1"/>
  <c r="A494" i="5436"/>
  <c r="A495" i="5436"/>
  <c r="D495" i="5436" s="1"/>
  <c r="A496" i="5436"/>
  <c r="D496" i="5436" s="1"/>
  <c r="A497" i="5436"/>
  <c r="A498" i="5436"/>
  <c r="D498" i="5436" s="1"/>
  <c r="A499" i="5436"/>
  <c r="D499" i="5436" s="1"/>
  <c r="A500" i="5436"/>
  <c r="D500" i="5436" s="1"/>
  <c r="A501" i="5436"/>
  <c r="D501" i="5436" s="1"/>
  <c r="A502" i="5436"/>
  <c r="D502" i="5436" s="1"/>
  <c r="A503" i="5436"/>
  <c r="A504" i="5436"/>
  <c r="D504" i="5436" s="1"/>
  <c r="A505" i="5436"/>
  <c r="D505" i="5436" s="1"/>
  <c r="A506" i="5436"/>
  <c r="D506" i="5436" s="1"/>
  <c r="A507" i="5436"/>
  <c r="D507" i="5436" s="1"/>
  <c r="A508" i="5436"/>
  <c r="D508" i="5436" s="1"/>
  <c r="A509" i="5436"/>
  <c r="A510" i="5436"/>
  <c r="D510" i="5436" s="1"/>
  <c r="A511" i="5436"/>
  <c r="D511" i="5436" s="1"/>
  <c r="A512" i="5436"/>
  <c r="A513" i="5436"/>
  <c r="D513" i="5436" s="1"/>
  <c r="A514" i="5436"/>
  <c r="D514" i="5436" s="1"/>
  <c r="A515" i="5436"/>
  <c r="A516" i="5436"/>
  <c r="D516" i="5436" s="1"/>
  <c r="A517" i="5436"/>
  <c r="D517" i="5436" s="1"/>
  <c r="A518" i="5436"/>
  <c r="D518" i="5436" s="1"/>
  <c r="A519" i="5436"/>
  <c r="D519" i="5436" s="1"/>
  <c r="A520" i="5436"/>
  <c r="D520" i="5436" s="1"/>
  <c r="A521" i="5436"/>
  <c r="A522" i="5436"/>
  <c r="D522" i="5436" s="1"/>
  <c r="A523" i="5436"/>
  <c r="D523" i="5436" s="1"/>
  <c r="A524" i="5436"/>
  <c r="D524" i="5436" s="1"/>
  <c r="A525" i="5436"/>
  <c r="D525" i="5436" s="1"/>
  <c r="A526" i="5436"/>
  <c r="D526" i="5436" s="1"/>
  <c r="A527" i="5436"/>
  <c r="A528" i="5436"/>
  <c r="D528" i="5436" s="1"/>
  <c r="A529" i="5436"/>
  <c r="D529" i="5436" s="1"/>
  <c r="A530" i="5436"/>
  <c r="A531" i="5436"/>
  <c r="D531" i="5436" s="1"/>
  <c r="A532" i="5436"/>
  <c r="D532" i="5436" s="1"/>
  <c r="A533" i="5436"/>
  <c r="A534" i="5436"/>
  <c r="D534" i="5436" s="1"/>
  <c r="A535" i="5436"/>
  <c r="D535" i="5436" s="1"/>
  <c r="A536" i="5436"/>
  <c r="D536" i="5436" s="1"/>
  <c r="A537" i="5436"/>
  <c r="D537" i="5436" s="1"/>
  <c r="A538" i="5436"/>
  <c r="D538" i="5436" s="1"/>
  <c r="A539" i="5436"/>
  <c r="A540" i="5436"/>
  <c r="D540" i="5436" s="1"/>
  <c r="A541" i="5436"/>
  <c r="D541" i="5436" s="1"/>
  <c r="A542" i="5436"/>
  <c r="D542" i="5436" s="1"/>
  <c r="A543" i="5436"/>
  <c r="D543" i="5436" s="1"/>
  <c r="A544" i="5436"/>
  <c r="D544" i="5436" s="1"/>
  <c r="A545" i="5436"/>
  <c r="A546" i="5436"/>
  <c r="D546" i="5436" s="1"/>
  <c r="A547" i="5436"/>
  <c r="D547" i="5436" s="1"/>
  <c r="A548" i="5436"/>
  <c r="A549" i="5436"/>
  <c r="D549" i="5436" s="1"/>
  <c r="A550" i="5436"/>
  <c r="D550" i="5436" s="1"/>
  <c r="A551" i="5436"/>
  <c r="A552" i="5436"/>
  <c r="D552" i="5436" s="1"/>
  <c r="A553" i="5436"/>
  <c r="D553" i="5436" s="1"/>
  <c r="A554" i="5436"/>
  <c r="D554" i="5436" s="1"/>
  <c r="A555" i="5436"/>
  <c r="D555" i="5436" s="1"/>
  <c r="A556" i="5436"/>
  <c r="D556" i="5436" s="1"/>
  <c r="A557" i="5436"/>
  <c r="A558" i="5436"/>
  <c r="D558" i="5436" s="1"/>
  <c r="A559" i="5436"/>
  <c r="D559" i="5436" s="1"/>
  <c r="A560" i="5436"/>
  <c r="D560" i="5436" s="1"/>
  <c r="A561" i="5436"/>
  <c r="D561" i="5436" s="1"/>
  <c r="A562" i="5436"/>
  <c r="D562" i="5436" s="1"/>
  <c r="A563" i="5436"/>
  <c r="A564" i="5436"/>
  <c r="D564" i="5436" s="1"/>
  <c r="A565" i="5436"/>
  <c r="D565" i="5436" s="1"/>
  <c r="A566" i="5436"/>
  <c r="A567" i="5436"/>
  <c r="D567" i="5436" s="1"/>
  <c r="A568" i="5436"/>
  <c r="D568" i="5436" s="1"/>
  <c r="A569" i="5436"/>
  <c r="A570" i="5436"/>
  <c r="D570" i="5436" s="1"/>
  <c r="A571" i="5436"/>
  <c r="D571" i="5436" s="1"/>
  <c r="A572" i="5436"/>
  <c r="D572" i="5436" s="1"/>
  <c r="A573" i="5436"/>
  <c r="D573" i="5436" s="1"/>
  <c r="A574" i="5436"/>
  <c r="D574" i="5436" s="1"/>
  <c r="A575" i="5436"/>
  <c r="A576" i="5436"/>
  <c r="D576" i="5436" s="1"/>
  <c r="A577" i="5436"/>
  <c r="D577" i="5436" s="1"/>
  <c r="A578" i="5436"/>
  <c r="D578" i="5436" s="1"/>
  <c r="A579" i="5436"/>
  <c r="D579" i="5436" s="1"/>
  <c r="A580" i="5436"/>
  <c r="D580" i="5436" s="1"/>
  <c r="A581" i="5436"/>
  <c r="A582" i="5436"/>
  <c r="D582" i="5436" s="1"/>
  <c r="A583" i="5436"/>
  <c r="D583" i="5436" s="1"/>
  <c r="A584" i="5436"/>
  <c r="A585" i="5436"/>
  <c r="D585" i="5436" s="1"/>
  <c r="A586" i="5436"/>
  <c r="D586" i="5436" s="1"/>
  <c r="A587" i="5436"/>
  <c r="A588" i="5436"/>
  <c r="D588" i="5436" s="1"/>
  <c r="A589" i="5436"/>
  <c r="D589" i="5436" s="1"/>
  <c r="A590" i="5436"/>
  <c r="D590" i="5436" s="1"/>
  <c r="A591" i="5436"/>
  <c r="D591" i="5436" s="1"/>
  <c r="A592" i="5436"/>
  <c r="D592" i="5436" s="1"/>
  <c r="A593" i="5436"/>
  <c r="A594" i="5436"/>
  <c r="D594" i="5436" s="1"/>
  <c r="A595" i="5436"/>
  <c r="D595" i="5436" s="1"/>
  <c r="A596" i="5436"/>
  <c r="D596" i="5436" s="1"/>
  <c r="A597" i="5436"/>
  <c r="D597" i="5436" s="1"/>
  <c r="A598" i="5436"/>
  <c r="D598" i="5436" s="1"/>
  <c r="A599" i="5436"/>
  <c r="A600" i="5436"/>
  <c r="D600" i="5436" s="1"/>
  <c r="A601" i="5436"/>
  <c r="D601" i="5436" s="1"/>
  <c r="A602" i="5436"/>
  <c r="A603" i="5436"/>
  <c r="D603" i="5436" s="1"/>
  <c r="A604" i="5436"/>
  <c r="D604" i="5436" s="1"/>
  <c r="A605" i="5436"/>
  <c r="A606" i="5436"/>
  <c r="D606" i="5436" s="1"/>
  <c r="A607" i="5436"/>
  <c r="D607" i="5436" s="1"/>
  <c r="A608" i="5436"/>
  <c r="D608" i="5436" s="1"/>
  <c r="A609" i="5436"/>
  <c r="D609" i="5436" s="1"/>
  <c r="A610" i="5436"/>
  <c r="D610" i="5436" s="1"/>
  <c r="A611" i="5436"/>
  <c r="A612" i="5436"/>
  <c r="D612" i="5436" s="1"/>
  <c r="A613" i="5436"/>
  <c r="D613" i="5436" s="1"/>
  <c r="A614" i="5436"/>
  <c r="D614" i="5436" s="1"/>
  <c r="A615" i="5436"/>
  <c r="D615" i="5436" s="1"/>
  <c r="A616" i="5436"/>
  <c r="D616" i="5436" s="1"/>
  <c r="A617" i="5436"/>
  <c r="A618" i="5436"/>
  <c r="D618" i="5436" s="1"/>
  <c r="A619" i="5436"/>
  <c r="D619" i="5436" s="1"/>
  <c r="A620" i="5436"/>
  <c r="A621" i="5436"/>
  <c r="D621" i="5436" s="1"/>
  <c r="A622" i="5436"/>
  <c r="D622" i="5436" s="1"/>
  <c r="A623" i="5436"/>
  <c r="A624" i="5436"/>
  <c r="D624" i="5436" s="1"/>
  <c r="A625" i="5436"/>
  <c r="D625" i="5436" s="1"/>
  <c r="A626" i="5436"/>
  <c r="D626" i="5436" s="1"/>
  <c r="A627" i="5436"/>
  <c r="D627" i="5436" s="1"/>
  <c r="A628" i="5436"/>
  <c r="D628" i="5436" s="1"/>
  <c r="A629" i="5436"/>
  <c r="A630" i="5436"/>
  <c r="D630" i="5436" s="1"/>
  <c r="A631" i="5436"/>
  <c r="D631" i="5436" s="1"/>
  <c r="A632" i="5436"/>
  <c r="D632" i="5436" s="1"/>
  <c r="A633" i="5436"/>
  <c r="D633" i="5436" s="1"/>
  <c r="A634" i="5436"/>
  <c r="D634" i="5436" s="1"/>
  <c r="A635" i="5436"/>
  <c r="A636" i="5436"/>
  <c r="D636" i="5436" s="1"/>
  <c r="A637" i="5436"/>
  <c r="D637" i="5436" s="1"/>
  <c r="A638" i="5436"/>
  <c r="A639" i="5436"/>
  <c r="D639" i="5436" s="1"/>
  <c r="A640" i="5436"/>
  <c r="D640" i="5436" s="1"/>
  <c r="A641" i="5436"/>
  <c r="A642" i="5436"/>
  <c r="D642" i="5436" s="1"/>
  <c r="A643" i="5436"/>
  <c r="D643" i="5436" s="1"/>
  <c r="A644" i="5436"/>
  <c r="D644" i="5436" s="1"/>
  <c r="A645" i="5436"/>
  <c r="D645" i="5436" s="1"/>
  <c r="A646" i="5436"/>
  <c r="D646" i="5436" s="1"/>
  <c r="A647" i="5436"/>
  <c r="A648" i="5436"/>
  <c r="D648" i="5436" s="1"/>
  <c r="A649" i="5436"/>
  <c r="D649" i="5436" s="1"/>
  <c r="A650" i="5436"/>
  <c r="D650" i="5436" s="1"/>
  <c r="A651" i="5436"/>
  <c r="D651" i="5436" s="1"/>
  <c r="A652" i="5436"/>
  <c r="D652" i="5436" s="1"/>
  <c r="A653" i="5436"/>
  <c r="A654" i="5436"/>
  <c r="D654" i="5436" s="1"/>
  <c r="A655" i="5436"/>
  <c r="D655" i="5436" s="1"/>
  <c r="A656" i="5436"/>
  <c r="A657" i="5436"/>
  <c r="D657" i="5436" s="1"/>
  <c r="A658" i="5436"/>
  <c r="D658" i="5436" s="1"/>
  <c r="A659" i="5436"/>
  <c r="A660" i="5436"/>
  <c r="D660" i="5436" s="1"/>
  <c r="A661" i="5436"/>
  <c r="D661" i="5436" s="1"/>
  <c r="A662" i="5436"/>
  <c r="D662" i="5436" s="1"/>
  <c r="A663" i="5436"/>
  <c r="D663" i="5436" s="1"/>
  <c r="A664" i="5436"/>
  <c r="D664" i="5436" s="1"/>
  <c r="A665" i="5436"/>
  <c r="A666" i="5436"/>
  <c r="D666" i="5436" s="1"/>
  <c r="A667" i="5436"/>
  <c r="D667" i="5436" s="1"/>
  <c r="A668" i="5436"/>
  <c r="D668" i="5436" s="1"/>
  <c r="A669" i="5436"/>
  <c r="D669" i="5436" s="1"/>
  <c r="A670" i="5436"/>
  <c r="D670" i="5436" s="1"/>
  <c r="A671" i="5436"/>
  <c r="A672" i="5436"/>
  <c r="D672" i="5436" s="1"/>
  <c r="A673" i="5436"/>
  <c r="D673" i="5436" s="1"/>
  <c r="A674" i="5436"/>
  <c r="A675" i="5436"/>
  <c r="D675" i="5436" s="1"/>
  <c r="A676" i="5436"/>
  <c r="D676" i="5436" s="1"/>
  <c r="A677" i="5436"/>
  <c r="A678" i="5436"/>
  <c r="D678" i="5436" s="1"/>
  <c r="A679" i="5436"/>
  <c r="D679" i="5436" s="1"/>
  <c r="A680" i="5436"/>
  <c r="D680" i="5436" s="1"/>
  <c r="A681" i="5436"/>
  <c r="D681" i="5436" s="1"/>
  <c r="A682" i="5436"/>
  <c r="D682" i="5436" s="1"/>
  <c r="A683" i="5436"/>
  <c r="A684" i="5436"/>
  <c r="D684" i="5436" s="1"/>
  <c r="A685" i="5436"/>
  <c r="D685" i="5436" s="1"/>
  <c r="A686" i="5436"/>
  <c r="D686" i="5436" s="1"/>
  <c r="A687" i="5436"/>
  <c r="D687" i="5436" s="1"/>
  <c r="A688" i="5436"/>
  <c r="D688" i="5436" s="1"/>
  <c r="A689" i="5436"/>
  <c r="A690" i="5436"/>
  <c r="D690" i="5436" s="1"/>
  <c r="A691" i="5436"/>
  <c r="D691" i="5436" s="1"/>
  <c r="A692" i="5436"/>
  <c r="A693" i="5436"/>
  <c r="D693" i="5436" s="1"/>
  <c r="A694" i="5436"/>
  <c r="D694" i="5436" s="1"/>
  <c r="A695" i="5436"/>
  <c r="A696" i="5436"/>
  <c r="D696" i="5436" s="1"/>
  <c r="A697" i="5436"/>
  <c r="D697" i="5436" s="1"/>
  <c r="A698" i="5436"/>
  <c r="D698" i="5436" s="1"/>
  <c r="A699" i="5436"/>
  <c r="D699" i="5436" s="1"/>
  <c r="A700" i="5436"/>
  <c r="D700" i="5436" s="1"/>
  <c r="A701" i="5436"/>
  <c r="A702" i="5436"/>
  <c r="D702" i="5436" s="1"/>
  <c r="A703" i="5436"/>
  <c r="D703" i="5436" s="1"/>
  <c r="A704" i="5436"/>
  <c r="D704" i="5436" s="1"/>
  <c r="A705" i="5436"/>
  <c r="D705" i="5436" s="1"/>
  <c r="A706" i="5436"/>
  <c r="D706" i="5436" s="1"/>
  <c r="A707" i="5436"/>
  <c r="A708" i="5436"/>
  <c r="D708" i="5436" s="1"/>
  <c r="A709" i="5436"/>
  <c r="D709" i="5436" s="1"/>
  <c r="A710" i="5436"/>
  <c r="A711" i="5436"/>
  <c r="D711" i="5436" s="1"/>
  <c r="A712" i="5436"/>
  <c r="D712" i="5436" s="1"/>
  <c r="A713" i="5436"/>
  <c r="A714" i="5436"/>
  <c r="D714" i="5436" s="1"/>
  <c r="A715" i="5436"/>
  <c r="D715" i="5436" s="1"/>
  <c r="A716" i="5436"/>
  <c r="D716" i="5436" s="1"/>
  <c r="A717" i="5436"/>
  <c r="D717" i="5436" s="1"/>
  <c r="A718" i="5436"/>
  <c r="D718" i="5436" s="1"/>
  <c r="A719" i="5436"/>
  <c r="A720" i="5436"/>
  <c r="D720" i="5436" s="1"/>
  <c r="A721" i="5436"/>
  <c r="D721" i="5436" s="1"/>
  <c r="A722" i="5436"/>
  <c r="D722" i="5436" s="1"/>
  <c r="A723" i="5436"/>
  <c r="D723" i="5436" s="1"/>
  <c r="A724" i="5436"/>
  <c r="D724" i="5436" s="1"/>
  <c r="A725" i="5436"/>
  <c r="A726" i="5436"/>
  <c r="D726" i="5436" s="1"/>
  <c r="A727" i="5436"/>
  <c r="D727" i="5436" s="1"/>
  <c r="A728" i="5436"/>
  <c r="A729" i="5436"/>
  <c r="D729" i="5436" s="1"/>
  <c r="A730" i="5436"/>
  <c r="D730" i="5436" s="1"/>
  <c r="A731" i="5436"/>
  <c r="A732" i="5436"/>
  <c r="D732" i="5436" s="1"/>
  <c r="A733" i="5436"/>
  <c r="D733" i="5436" s="1"/>
  <c r="A734" i="5436"/>
  <c r="D734" i="5436" s="1"/>
  <c r="A735" i="5436"/>
  <c r="D735" i="5436" s="1"/>
  <c r="A736" i="5436"/>
  <c r="D736" i="5436" s="1"/>
  <c r="A737" i="5436"/>
  <c r="A738" i="5436"/>
  <c r="D738" i="5436" s="1"/>
  <c r="A739" i="5436"/>
  <c r="D739" i="5436" s="1"/>
  <c r="A740" i="5436"/>
  <c r="D740" i="5436" s="1"/>
  <c r="A741" i="5436"/>
  <c r="D741" i="5436" s="1"/>
  <c r="A742" i="5436"/>
  <c r="D742" i="5436" s="1"/>
  <c r="A743" i="5436"/>
  <c r="A744" i="5436"/>
  <c r="D744" i="5436" s="1"/>
  <c r="A745" i="5436"/>
  <c r="D745" i="5436" s="1"/>
  <c r="A746" i="5436"/>
  <c r="A747" i="5436"/>
  <c r="D747" i="5436" s="1"/>
  <c r="A748" i="5436"/>
  <c r="D748" i="5436" s="1"/>
  <c r="A749" i="5436"/>
  <c r="A750" i="5436"/>
  <c r="D750" i="5436" s="1"/>
  <c r="A751" i="5436"/>
  <c r="D751" i="5436" s="1"/>
  <c r="A752" i="5436"/>
  <c r="D752" i="5436" s="1"/>
  <c r="A753" i="5436"/>
  <c r="D753" i="5436" s="1"/>
  <c r="A754" i="5436"/>
  <c r="D754" i="5436" s="1"/>
  <c r="A755" i="5436"/>
  <c r="A756" i="5436"/>
  <c r="D756" i="5436" s="1"/>
  <c r="A757" i="5436"/>
  <c r="D757" i="5436" s="1"/>
  <c r="A758" i="5436"/>
  <c r="D758" i="5436" s="1"/>
  <c r="A759" i="5436"/>
  <c r="D759" i="5436" s="1"/>
  <c r="A760" i="5436"/>
  <c r="D760" i="5436" s="1"/>
  <c r="A761" i="5436"/>
  <c r="A762" i="5436"/>
  <c r="D762" i="5436" s="1"/>
  <c r="A763" i="5436"/>
  <c r="D763" i="5436" s="1"/>
  <c r="A764" i="5436"/>
  <c r="A765" i="5436"/>
  <c r="D765" i="5436" s="1"/>
  <c r="A766" i="5436"/>
  <c r="D766" i="5436" s="1"/>
  <c r="A767" i="5436"/>
  <c r="A768" i="5436"/>
  <c r="D768" i="5436" s="1"/>
  <c r="A769" i="5436"/>
  <c r="D769" i="5436" s="1"/>
  <c r="A770" i="5436"/>
  <c r="D770" i="5436" s="1"/>
  <c r="A771" i="5436"/>
  <c r="D771" i="5436" s="1"/>
  <c r="A772" i="5436"/>
  <c r="D772" i="5436" s="1"/>
  <c r="A773" i="5436"/>
  <c r="A774" i="5436"/>
  <c r="D774" i="5436" s="1"/>
  <c r="A775" i="5436"/>
  <c r="D775" i="5436" s="1"/>
  <c r="A776" i="5436"/>
  <c r="D776" i="5436" s="1"/>
  <c r="A777" i="5436"/>
  <c r="D777" i="5436" s="1"/>
  <c r="A778" i="5436"/>
  <c r="D778" i="5436" s="1"/>
  <c r="A779" i="5436"/>
  <c r="A780" i="5436"/>
  <c r="D780" i="5436" s="1"/>
  <c r="A781" i="5436"/>
  <c r="D781" i="5436" s="1"/>
  <c r="A782" i="5436"/>
  <c r="A783" i="5436"/>
  <c r="D783" i="5436" s="1"/>
  <c r="A784" i="5436"/>
  <c r="D784" i="5436" s="1"/>
  <c r="A785" i="5436"/>
  <c r="A786" i="5436"/>
  <c r="D786" i="5436" s="1"/>
  <c r="A787" i="5436"/>
  <c r="D787" i="5436" s="1"/>
  <c r="A788" i="5436"/>
  <c r="D788" i="5436" s="1"/>
  <c r="A789" i="5436"/>
  <c r="D789" i="5436" s="1"/>
  <c r="A790" i="5436"/>
  <c r="D790" i="5436" s="1"/>
  <c r="A791" i="5436"/>
  <c r="A792" i="5436"/>
  <c r="D792" i="5436" s="1"/>
  <c r="A793" i="5436"/>
  <c r="D793" i="5436" s="1"/>
  <c r="A794" i="5436"/>
  <c r="D794" i="5436" s="1"/>
  <c r="A795" i="5436"/>
  <c r="D795" i="5436" s="1"/>
  <c r="A796" i="5436"/>
  <c r="D796" i="5436" s="1"/>
  <c r="A797" i="5436"/>
  <c r="A798" i="5436"/>
  <c r="D798" i="5436" s="1"/>
  <c r="A799" i="5436"/>
  <c r="D799" i="5436" s="1"/>
  <c r="A800" i="5436"/>
  <c r="A801" i="5436"/>
  <c r="D801" i="5436" s="1"/>
  <c r="A802" i="5436"/>
  <c r="D802" i="5436" s="1"/>
  <c r="A803" i="5436"/>
  <c r="A804" i="5436"/>
  <c r="D804" i="5436" s="1"/>
  <c r="A805" i="5436"/>
  <c r="D805" i="5436" s="1"/>
  <c r="A806" i="5436"/>
  <c r="D806" i="5436" s="1"/>
  <c r="A807" i="5436"/>
  <c r="D807" i="5436" s="1"/>
  <c r="A808" i="5436"/>
  <c r="D808" i="5436" s="1"/>
  <c r="A809" i="5436"/>
  <c r="A810" i="5436"/>
  <c r="D810" i="5436" s="1"/>
  <c r="A811" i="5436"/>
  <c r="D811" i="5436" s="1"/>
  <c r="A812" i="5436"/>
  <c r="D812" i="5436" s="1"/>
  <c r="A813" i="5436"/>
  <c r="D813" i="5436" s="1"/>
  <c r="A814" i="5436"/>
  <c r="D814" i="5436" s="1"/>
  <c r="A815" i="5436"/>
  <c r="A816" i="5436"/>
  <c r="D816" i="5436" s="1"/>
  <c r="A817" i="5436"/>
  <c r="D817" i="5436" s="1"/>
  <c r="A818" i="5436"/>
  <c r="A819" i="5436"/>
  <c r="D819" i="5436" s="1"/>
  <c r="A820" i="5436"/>
  <c r="D820" i="5436" s="1"/>
  <c r="A821" i="5436"/>
  <c r="A822" i="5436"/>
  <c r="D822" i="5436" s="1"/>
  <c r="A823" i="5436"/>
  <c r="D823" i="5436" s="1"/>
  <c r="A824" i="5436"/>
  <c r="D824" i="5436" s="1"/>
  <c r="A825" i="5436"/>
  <c r="D825" i="5436" s="1"/>
  <c r="A826" i="5436"/>
  <c r="D826" i="5436" s="1"/>
  <c r="A827" i="5436"/>
  <c r="A828" i="5436"/>
  <c r="D828" i="5436" s="1"/>
  <c r="A829" i="5436"/>
  <c r="D829" i="5436" s="1"/>
  <c r="A830" i="5436"/>
  <c r="D830" i="5436" s="1"/>
  <c r="A831" i="5436"/>
  <c r="D831" i="5436" s="1"/>
  <c r="A832" i="5436"/>
  <c r="D832" i="5436" s="1"/>
  <c r="A833" i="5436"/>
  <c r="A834" i="5436"/>
  <c r="D834" i="5436" s="1"/>
  <c r="A835" i="5436"/>
  <c r="D835" i="5436" s="1"/>
  <c r="A836" i="5436"/>
  <c r="A837" i="5436"/>
  <c r="D837" i="5436" s="1"/>
  <c r="A838" i="5436"/>
  <c r="D838" i="5436" s="1"/>
  <c r="A839" i="5436"/>
  <c r="A840" i="5436"/>
  <c r="D840" i="5436" s="1"/>
  <c r="D5" i="5436"/>
  <c r="C5" i="5436"/>
  <c r="B5" i="5436"/>
  <c r="AU5" i="5436" s="1"/>
  <c r="A5" i="5436"/>
  <c r="AU12" i="5433"/>
  <c r="AU16" i="5433"/>
  <c r="AU18" i="5433"/>
  <c r="AU30" i="5433"/>
  <c r="AU36" i="5433"/>
  <c r="AU43" i="5433"/>
  <c r="AU48" i="5433"/>
  <c r="AU54" i="5433"/>
  <c r="AU66" i="5433"/>
  <c r="AU70" i="5433"/>
  <c r="AU72" i="5433"/>
  <c r="AU84" i="5433"/>
  <c r="AU90" i="5433"/>
  <c r="AU97" i="5433"/>
  <c r="AU102" i="5433"/>
  <c r="AU108" i="5433"/>
  <c r="AU120" i="5433"/>
  <c r="AU124" i="5433"/>
  <c r="AU126" i="5433"/>
  <c r="AU138" i="5433"/>
  <c r="AU144" i="5433"/>
  <c r="AU151" i="5433"/>
  <c r="AU156" i="5433"/>
  <c r="AU162" i="5433"/>
  <c r="AU174" i="5433"/>
  <c r="AU178" i="5433"/>
  <c r="AU180" i="5433"/>
  <c r="AU192" i="5433"/>
  <c r="AU198" i="5433"/>
  <c r="AU201" i="5433"/>
  <c r="AU204" i="5433"/>
  <c r="AU210" i="5433"/>
  <c r="AU216" i="5433"/>
  <c r="AU228" i="5433"/>
  <c r="AU230" i="5433"/>
  <c r="AU234" i="5433"/>
  <c r="AU240" i="5433"/>
  <c r="AU246" i="5433"/>
  <c r="AU252" i="5433"/>
  <c r="AU264" i="5433"/>
  <c r="AU270" i="5433"/>
  <c r="AU273" i="5433"/>
  <c r="AU276" i="5433"/>
  <c r="AU282" i="5433"/>
  <c r="AU288" i="5433"/>
  <c r="AU300" i="5433"/>
  <c r="AU302" i="5433"/>
  <c r="AU306" i="5433"/>
  <c r="AU312" i="5433"/>
  <c r="AU318" i="5433"/>
  <c r="AU324" i="5433"/>
  <c r="AU336" i="5433"/>
  <c r="AU342" i="5433"/>
  <c r="AU345" i="5433"/>
  <c r="AU348" i="5433"/>
  <c r="AU354" i="5433"/>
  <c r="AU360" i="5433"/>
  <c r="AU372" i="5433"/>
  <c r="AU374" i="5433"/>
  <c r="AU378" i="5433"/>
  <c r="AU384" i="5433"/>
  <c r="AU390" i="5433"/>
  <c r="AU396" i="5433"/>
  <c r="AU408" i="5433"/>
  <c r="AU414" i="5433"/>
  <c r="AU417" i="5433"/>
  <c r="AU420" i="5433"/>
  <c r="AU426" i="5433"/>
  <c r="AU432" i="5433"/>
  <c r="AU444" i="5433"/>
  <c r="AU446" i="5433"/>
  <c r="AU450" i="5433"/>
  <c r="AU456" i="5433"/>
  <c r="AU462" i="5433"/>
  <c r="AU466" i="5433"/>
  <c r="AU468" i="5433"/>
  <c r="AU474" i="5433"/>
  <c r="AU480" i="5433"/>
  <c r="AU484" i="5433"/>
  <c r="AU486" i="5433"/>
  <c r="AU492" i="5433"/>
  <c r="AU498" i="5433"/>
  <c r="AU502" i="5433"/>
  <c r="AU504" i="5433"/>
  <c r="AU510" i="5433"/>
  <c r="AU516" i="5433"/>
  <c r="AU520" i="5433"/>
  <c r="AU522" i="5433"/>
  <c r="AU528" i="5433"/>
  <c r="AU532" i="5433"/>
  <c r="AU534" i="5433"/>
  <c r="AU540" i="5433"/>
  <c r="AU544" i="5433"/>
  <c r="AU546" i="5433"/>
  <c r="AU552" i="5433"/>
  <c r="AU556" i="5433"/>
  <c r="AU558" i="5433"/>
  <c r="AU564" i="5433"/>
  <c r="AU568" i="5433"/>
  <c r="AU570" i="5433"/>
  <c r="AU576" i="5433"/>
  <c r="AU580" i="5433"/>
  <c r="AU582" i="5433"/>
  <c r="AU588" i="5433"/>
  <c r="AU592" i="5433"/>
  <c r="AU594" i="5433"/>
  <c r="AU600" i="5433"/>
  <c r="AU604" i="5433"/>
  <c r="AU606" i="5433"/>
  <c r="AU612" i="5433"/>
  <c r="AU616" i="5433"/>
  <c r="AU618" i="5433"/>
  <c r="AU624" i="5433"/>
  <c r="AU628" i="5433"/>
  <c r="AU630" i="5433"/>
  <c r="AU636" i="5433"/>
  <c r="AU640" i="5433"/>
  <c r="AU642" i="5433"/>
  <c r="AU648" i="5433"/>
  <c r="AU652" i="5433"/>
  <c r="AU654" i="5433"/>
  <c r="AU660" i="5433"/>
  <c r="AU664" i="5433"/>
  <c r="AU666" i="5433"/>
  <c r="AU672" i="5433"/>
  <c r="AU676" i="5433"/>
  <c r="AU678" i="5433"/>
  <c r="AU684" i="5433"/>
  <c r="AU688" i="5433"/>
  <c r="AU690" i="5433"/>
  <c r="AU696" i="5433"/>
  <c r="AU700" i="5433"/>
  <c r="AU702" i="5433"/>
  <c r="AU708" i="5433"/>
  <c r="AU712" i="5433"/>
  <c r="AU714" i="5433"/>
  <c r="AU720" i="5433"/>
  <c r="AU724" i="5433"/>
  <c r="AU726" i="5433"/>
  <c r="AU732" i="5433"/>
  <c r="AU736" i="5433"/>
  <c r="AU738" i="5433"/>
  <c r="AU744" i="5433"/>
  <c r="AU748" i="5433"/>
  <c r="AU750" i="5433"/>
  <c r="AU756" i="5433"/>
  <c r="AU760" i="5433"/>
  <c r="AU762" i="5433"/>
  <c r="AU768" i="5433"/>
  <c r="AU772" i="5433"/>
  <c r="AU774" i="5433"/>
  <c r="AU780" i="5433"/>
  <c r="AU784" i="5433"/>
  <c r="AU786" i="5433"/>
  <c r="AU792" i="5433"/>
  <c r="AU796" i="5433"/>
  <c r="AU798" i="5433"/>
  <c r="AU804" i="5433"/>
  <c r="AU808" i="5433"/>
  <c r="AU810" i="5433"/>
  <c r="AU816" i="5433"/>
  <c r="AU820" i="5433"/>
  <c r="AU822" i="5433"/>
  <c r="AT6" i="5433"/>
  <c r="AT12" i="5433"/>
  <c r="AT15" i="5433"/>
  <c r="AT17" i="5433"/>
  <c r="AT18" i="5433"/>
  <c r="AT24" i="5433"/>
  <c r="AT27" i="5433"/>
  <c r="AT29" i="5433"/>
  <c r="AT30" i="5433"/>
  <c r="AT36" i="5433"/>
  <c r="AT39" i="5433"/>
  <c r="AT41" i="5433"/>
  <c r="AT42" i="5433"/>
  <c r="AT48" i="5433"/>
  <c r="AT51" i="5433"/>
  <c r="AT53" i="5433"/>
  <c r="AT54" i="5433"/>
  <c r="AT60" i="5433"/>
  <c r="AT63" i="5433"/>
  <c r="AT65" i="5433"/>
  <c r="AT66" i="5433"/>
  <c r="AT72" i="5433"/>
  <c r="AT75" i="5433"/>
  <c r="AT77" i="5433"/>
  <c r="AT78" i="5433"/>
  <c r="AT84" i="5433"/>
  <c r="AT87" i="5433"/>
  <c r="AT89" i="5433"/>
  <c r="AT90" i="5433"/>
  <c r="AT96" i="5433"/>
  <c r="AT99" i="5433"/>
  <c r="AT101" i="5433"/>
  <c r="AT102" i="5433"/>
  <c r="AT108" i="5433"/>
  <c r="AT111" i="5433"/>
  <c r="AT113" i="5433"/>
  <c r="AT114" i="5433"/>
  <c r="AT120" i="5433"/>
  <c r="AT123" i="5433"/>
  <c r="AT125" i="5433"/>
  <c r="AT126" i="5433"/>
  <c r="AT132" i="5433"/>
  <c r="AT135" i="5433"/>
  <c r="AT137" i="5433"/>
  <c r="AT138" i="5433"/>
  <c r="AT144" i="5433"/>
  <c r="AT147" i="5433"/>
  <c r="AT149" i="5433"/>
  <c r="AT150" i="5433"/>
  <c r="AT156" i="5433"/>
  <c r="AT159" i="5433"/>
  <c r="AT161" i="5433"/>
  <c r="AT162" i="5433"/>
  <c r="AT168" i="5433"/>
  <c r="AT171" i="5433"/>
  <c r="AT173" i="5433"/>
  <c r="AT174" i="5433"/>
  <c r="AT180" i="5433"/>
  <c r="AT183" i="5433"/>
  <c r="AT185" i="5433"/>
  <c r="AT186" i="5433"/>
  <c r="AT192" i="5433"/>
  <c r="AT195" i="5433"/>
  <c r="AT197" i="5433"/>
  <c r="AT198" i="5433"/>
  <c r="AT204" i="5433"/>
  <c r="AT207" i="5433"/>
  <c r="AT209" i="5433"/>
  <c r="AT210" i="5433"/>
  <c r="AT216" i="5433"/>
  <c r="AT219" i="5433"/>
  <c r="AT221" i="5433"/>
  <c r="AT222" i="5433"/>
  <c r="AT228" i="5433"/>
  <c r="AT231" i="5433"/>
  <c r="AT233" i="5433"/>
  <c r="AT234" i="5433"/>
  <c r="AT240" i="5433"/>
  <c r="AT243" i="5433"/>
  <c r="AT245" i="5433"/>
  <c r="AT246" i="5433"/>
  <c r="AT252" i="5433"/>
  <c r="AT255" i="5433"/>
  <c r="AT257" i="5433"/>
  <c r="AT258" i="5433"/>
  <c r="AT264" i="5433"/>
  <c r="AT267" i="5433"/>
  <c r="AT269" i="5433"/>
  <c r="AT270" i="5433"/>
  <c r="AT276" i="5433"/>
  <c r="AT279" i="5433"/>
  <c r="AT281" i="5433"/>
  <c r="AT282" i="5433"/>
  <c r="AT288" i="5433"/>
  <c r="AT291" i="5433"/>
  <c r="AT293" i="5433"/>
  <c r="AT294" i="5433"/>
  <c r="AT300" i="5433"/>
  <c r="AT303" i="5433"/>
  <c r="AT305" i="5433"/>
  <c r="AT306" i="5433"/>
  <c r="AT312" i="5433"/>
  <c r="AT315" i="5433"/>
  <c r="AT317" i="5433"/>
  <c r="AT318" i="5433"/>
  <c r="AT324" i="5433"/>
  <c r="AT327" i="5433"/>
  <c r="AT329" i="5433"/>
  <c r="AT330" i="5433"/>
  <c r="AT336" i="5433"/>
  <c r="AT339" i="5433"/>
  <c r="AT341" i="5433"/>
  <c r="AT342" i="5433"/>
  <c r="AT348" i="5433"/>
  <c r="AT351" i="5433"/>
  <c r="AT353" i="5433"/>
  <c r="AT354" i="5433"/>
  <c r="AT360" i="5433"/>
  <c r="AT363" i="5433"/>
  <c r="AT365" i="5433"/>
  <c r="AT366" i="5433"/>
  <c r="AT372" i="5433"/>
  <c r="AT375" i="5433"/>
  <c r="AT377" i="5433"/>
  <c r="AT378" i="5433"/>
  <c r="AT384" i="5433"/>
  <c r="AT387" i="5433"/>
  <c r="AT389" i="5433"/>
  <c r="AT390" i="5433"/>
  <c r="AT396" i="5433"/>
  <c r="AT399" i="5433"/>
  <c r="AT401" i="5433"/>
  <c r="AT402" i="5433"/>
  <c r="AT408" i="5433"/>
  <c r="AT411" i="5433"/>
  <c r="AT413" i="5433"/>
  <c r="AT414" i="5433"/>
  <c r="AT420" i="5433"/>
  <c r="AT423" i="5433"/>
  <c r="AT425" i="5433"/>
  <c r="AT426" i="5433"/>
  <c r="AT432" i="5433"/>
  <c r="AT435" i="5433"/>
  <c r="AT437" i="5433"/>
  <c r="AT438" i="5433"/>
  <c r="AT444" i="5433"/>
  <c r="AT447" i="5433"/>
  <c r="AT449" i="5433"/>
  <c r="AT450" i="5433"/>
  <c r="AT456" i="5433"/>
  <c r="AT459" i="5433"/>
  <c r="AT461" i="5433"/>
  <c r="AT462" i="5433"/>
  <c r="AT468" i="5433"/>
  <c r="AT471" i="5433"/>
  <c r="AT473" i="5433"/>
  <c r="AT474" i="5433"/>
  <c r="AT480" i="5433"/>
  <c r="AT483" i="5433"/>
  <c r="AT485" i="5433"/>
  <c r="AT486" i="5433"/>
  <c r="AT492" i="5433"/>
  <c r="AT495" i="5433"/>
  <c r="AT497" i="5433"/>
  <c r="AT498" i="5433"/>
  <c r="AT504" i="5433"/>
  <c r="AT507" i="5433"/>
  <c r="AT509" i="5433"/>
  <c r="AT510" i="5433"/>
  <c r="AT516" i="5433"/>
  <c r="AT519" i="5433"/>
  <c r="AT521" i="5433"/>
  <c r="AT522" i="5433"/>
  <c r="AT528" i="5433"/>
  <c r="AT531" i="5433"/>
  <c r="AT533" i="5433"/>
  <c r="AT534" i="5433"/>
  <c r="AT540" i="5433"/>
  <c r="AT543" i="5433"/>
  <c r="AT545" i="5433"/>
  <c r="AT546" i="5433"/>
  <c r="AT552" i="5433"/>
  <c r="AT555" i="5433"/>
  <c r="AT557" i="5433"/>
  <c r="AT558" i="5433"/>
  <c r="AT564" i="5433"/>
  <c r="AT567" i="5433"/>
  <c r="AT569" i="5433"/>
  <c r="AT570" i="5433"/>
  <c r="AT576" i="5433"/>
  <c r="AT579" i="5433"/>
  <c r="AT581" i="5433"/>
  <c r="AT582" i="5433"/>
  <c r="AT588" i="5433"/>
  <c r="AT591" i="5433"/>
  <c r="AT593" i="5433"/>
  <c r="AT594" i="5433"/>
  <c r="AT600" i="5433"/>
  <c r="AT603" i="5433"/>
  <c r="AT605" i="5433"/>
  <c r="AT606" i="5433"/>
  <c r="AT612" i="5433"/>
  <c r="AT615" i="5433"/>
  <c r="AT617" i="5433"/>
  <c r="AT618" i="5433"/>
  <c r="AT624" i="5433"/>
  <c r="AT627" i="5433"/>
  <c r="AT629" i="5433"/>
  <c r="AT630" i="5433"/>
  <c r="AT636" i="5433"/>
  <c r="AT639" i="5433"/>
  <c r="AT641" i="5433"/>
  <c r="AT642" i="5433"/>
  <c r="AT648" i="5433"/>
  <c r="AT651" i="5433"/>
  <c r="AT653" i="5433"/>
  <c r="AT654" i="5433"/>
  <c r="AT660" i="5433"/>
  <c r="AT663" i="5433"/>
  <c r="AT665" i="5433"/>
  <c r="AT666" i="5433"/>
  <c r="AT672" i="5433"/>
  <c r="AT675" i="5433"/>
  <c r="AT677" i="5433"/>
  <c r="AT678" i="5433"/>
  <c r="AT684" i="5433"/>
  <c r="AT687" i="5433"/>
  <c r="AT689" i="5433"/>
  <c r="AT690" i="5433"/>
  <c r="AT696" i="5433"/>
  <c r="AT699" i="5433"/>
  <c r="AT701" i="5433"/>
  <c r="AT702" i="5433"/>
  <c r="AT708" i="5433"/>
  <c r="AT711" i="5433"/>
  <c r="AT713" i="5433"/>
  <c r="AT714" i="5433"/>
  <c r="AT720" i="5433"/>
  <c r="AT723" i="5433"/>
  <c r="AT725" i="5433"/>
  <c r="AT726" i="5433"/>
  <c r="AT732" i="5433"/>
  <c r="AT735" i="5433"/>
  <c r="AT737" i="5433"/>
  <c r="AT738" i="5433"/>
  <c r="AT744" i="5433"/>
  <c r="AT747" i="5433"/>
  <c r="AT749" i="5433"/>
  <c r="AT750" i="5433"/>
  <c r="AT756" i="5433"/>
  <c r="AT759" i="5433"/>
  <c r="AT761" i="5433"/>
  <c r="AT762" i="5433"/>
  <c r="AT768" i="5433"/>
  <c r="AT771" i="5433"/>
  <c r="AT773" i="5433"/>
  <c r="AT774" i="5433"/>
  <c r="AT780" i="5433"/>
  <c r="AT783" i="5433"/>
  <c r="AT785" i="5433"/>
  <c r="AT786" i="5433"/>
  <c r="AT792" i="5433"/>
  <c r="AT795" i="5433"/>
  <c r="AT797" i="5433"/>
  <c r="AT798" i="5433"/>
  <c r="AT804" i="5433"/>
  <c r="AT807" i="5433"/>
  <c r="AT809" i="5433"/>
  <c r="AT810" i="5433"/>
  <c r="AT816" i="5433"/>
  <c r="AT819" i="5433"/>
  <c r="AT821" i="5433"/>
  <c r="AT822" i="5433"/>
  <c r="AD10" i="5433"/>
  <c r="AD11" i="5433"/>
  <c r="AD14" i="5433"/>
  <c r="AE14" i="5433" s="1"/>
  <c r="AD16" i="5433"/>
  <c r="AD17" i="5433"/>
  <c r="AE17" i="5433" s="1"/>
  <c r="AD22" i="5433"/>
  <c r="AD23" i="5433"/>
  <c r="AD26" i="5433"/>
  <c r="AE26" i="5433" s="1"/>
  <c r="AJ26" i="5433" s="1"/>
  <c r="AD28" i="5433"/>
  <c r="AD29" i="5433"/>
  <c r="AE29" i="5433" s="1"/>
  <c r="AD34" i="5433"/>
  <c r="AD35" i="5433"/>
  <c r="AD38" i="5433"/>
  <c r="AE38" i="5433" s="1"/>
  <c r="AD40" i="5433"/>
  <c r="AD41" i="5433"/>
  <c r="AE41" i="5433" s="1"/>
  <c r="AD46" i="5433"/>
  <c r="AD47" i="5433"/>
  <c r="AD50" i="5433"/>
  <c r="AE50" i="5433" s="1"/>
  <c r="AD52" i="5433"/>
  <c r="AD53" i="5433"/>
  <c r="AE53" i="5433" s="1"/>
  <c r="AD58" i="5433"/>
  <c r="AD59" i="5433"/>
  <c r="AD62" i="5433"/>
  <c r="AE62" i="5433" s="1"/>
  <c r="AD64" i="5433"/>
  <c r="AD65" i="5433"/>
  <c r="AE65" i="5433" s="1"/>
  <c r="AD70" i="5433"/>
  <c r="AD71" i="5433"/>
  <c r="AD74" i="5433"/>
  <c r="AE74" i="5433" s="1"/>
  <c r="AD76" i="5433"/>
  <c r="AD77" i="5433"/>
  <c r="AE77" i="5433" s="1"/>
  <c r="AD82" i="5433"/>
  <c r="AD83" i="5433"/>
  <c r="AD86" i="5433"/>
  <c r="AE86" i="5433" s="1"/>
  <c r="AJ86" i="5433" s="1"/>
  <c r="AD88" i="5433"/>
  <c r="AD89" i="5433"/>
  <c r="AE89" i="5433" s="1"/>
  <c r="AD94" i="5433"/>
  <c r="AD95" i="5433"/>
  <c r="AD98" i="5433"/>
  <c r="AE98" i="5433" s="1"/>
  <c r="AD100" i="5433"/>
  <c r="AD101" i="5433"/>
  <c r="AE101" i="5433" s="1"/>
  <c r="AD106" i="5433"/>
  <c r="AD107" i="5433"/>
  <c r="AD110" i="5433"/>
  <c r="AE110" i="5433" s="1"/>
  <c r="AD112" i="5433"/>
  <c r="AD113" i="5433"/>
  <c r="AE113" i="5433" s="1"/>
  <c r="AD118" i="5433"/>
  <c r="AD119" i="5433"/>
  <c r="AD122" i="5433"/>
  <c r="AE122" i="5433" s="1"/>
  <c r="AD124" i="5433"/>
  <c r="AD125" i="5433"/>
  <c r="AE125" i="5433" s="1"/>
  <c r="AD130" i="5433"/>
  <c r="AD131" i="5433"/>
  <c r="AD134" i="5433"/>
  <c r="AE134" i="5433" s="1"/>
  <c r="AD136" i="5433"/>
  <c r="AD137" i="5433"/>
  <c r="AE137" i="5433" s="1"/>
  <c r="AD142" i="5433"/>
  <c r="AD143" i="5433"/>
  <c r="AD146" i="5433"/>
  <c r="AE146" i="5433" s="1"/>
  <c r="AJ146" i="5433" s="1"/>
  <c r="AD148" i="5433"/>
  <c r="AD149" i="5433"/>
  <c r="AE149" i="5433" s="1"/>
  <c r="AD154" i="5433"/>
  <c r="AD155" i="5433"/>
  <c r="AD158" i="5433"/>
  <c r="AE158" i="5433" s="1"/>
  <c r="AD160" i="5433"/>
  <c r="AD161" i="5433"/>
  <c r="AE161" i="5433" s="1"/>
  <c r="AD166" i="5433"/>
  <c r="AD167" i="5433"/>
  <c r="AD170" i="5433"/>
  <c r="AE170" i="5433" s="1"/>
  <c r="AD172" i="5433"/>
  <c r="AD173" i="5433"/>
  <c r="AE173" i="5433" s="1"/>
  <c r="AD178" i="5433"/>
  <c r="AD179" i="5433"/>
  <c r="AD182" i="5433"/>
  <c r="AE182" i="5433" s="1"/>
  <c r="AD184" i="5433"/>
  <c r="AD185" i="5433"/>
  <c r="AE185" i="5433" s="1"/>
  <c r="AD190" i="5433"/>
  <c r="AD191" i="5433"/>
  <c r="AD194" i="5433"/>
  <c r="AE194" i="5433" s="1"/>
  <c r="AD196" i="5433"/>
  <c r="AD197" i="5433"/>
  <c r="AE197" i="5433" s="1"/>
  <c r="AD202" i="5433"/>
  <c r="AD203" i="5433"/>
  <c r="AC7" i="5433"/>
  <c r="AC8" i="5433"/>
  <c r="AC9" i="5433"/>
  <c r="AC10" i="5433"/>
  <c r="AC11" i="5433"/>
  <c r="AC12" i="5433"/>
  <c r="AC13" i="5433"/>
  <c r="AC14" i="5433"/>
  <c r="AC15" i="5433"/>
  <c r="AC16" i="5433"/>
  <c r="AC17" i="5433"/>
  <c r="AC18" i="5433"/>
  <c r="AC19" i="5433"/>
  <c r="AC20" i="5433"/>
  <c r="AC21" i="5433"/>
  <c r="AC22" i="5433"/>
  <c r="AC23" i="5433"/>
  <c r="AC24" i="5433"/>
  <c r="AC25" i="5433"/>
  <c r="AC26" i="5433"/>
  <c r="AC27" i="5433"/>
  <c r="AC28" i="5433"/>
  <c r="AC29" i="5433"/>
  <c r="AC30" i="5433"/>
  <c r="AC31" i="5433"/>
  <c r="AC32" i="5433"/>
  <c r="AC33" i="5433"/>
  <c r="AC34" i="5433"/>
  <c r="AC35" i="5433"/>
  <c r="AC36" i="5433"/>
  <c r="AC37" i="5433"/>
  <c r="AC38" i="5433"/>
  <c r="AC39" i="5433"/>
  <c r="AC40" i="5433"/>
  <c r="AC41" i="5433"/>
  <c r="AC42" i="5433"/>
  <c r="AC43" i="5433"/>
  <c r="AC44" i="5433"/>
  <c r="AC45" i="5433"/>
  <c r="AC46" i="5433"/>
  <c r="AC47" i="5433"/>
  <c r="AC48" i="5433"/>
  <c r="AC49" i="5433"/>
  <c r="AC50" i="5433"/>
  <c r="AC51" i="5433"/>
  <c r="AC52" i="5433"/>
  <c r="AC53" i="5433"/>
  <c r="AC54" i="5433"/>
  <c r="AC55" i="5433"/>
  <c r="AC56" i="5433"/>
  <c r="AC57" i="5433"/>
  <c r="AC58" i="5433"/>
  <c r="AC59" i="5433"/>
  <c r="AC60" i="5433"/>
  <c r="AC61" i="5433"/>
  <c r="AC62" i="5433"/>
  <c r="AC63" i="5433"/>
  <c r="AC64" i="5433"/>
  <c r="AC65" i="5433"/>
  <c r="AC66" i="5433"/>
  <c r="AC67" i="5433"/>
  <c r="AC68" i="5433"/>
  <c r="AC69" i="5433"/>
  <c r="AC70" i="5433"/>
  <c r="AC71" i="5433"/>
  <c r="AC72" i="5433"/>
  <c r="AC73" i="5433"/>
  <c r="AC74" i="5433"/>
  <c r="AC75" i="5433"/>
  <c r="AC76" i="5433"/>
  <c r="AC77" i="5433"/>
  <c r="AC78" i="5433"/>
  <c r="AC79" i="5433"/>
  <c r="AC80" i="5433"/>
  <c r="AC81" i="5433"/>
  <c r="AC82" i="5433"/>
  <c r="AC83" i="5433"/>
  <c r="AC84" i="5433"/>
  <c r="AC85" i="5433"/>
  <c r="AC86" i="5433"/>
  <c r="AC87" i="5433"/>
  <c r="AC88" i="5433"/>
  <c r="AC89" i="5433"/>
  <c r="AC90" i="5433"/>
  <c r="AC91" i="5433"/>
  <c r="AC92" i="5433"/>
  <c r="AC93" i="5433"/>
  <c r="AC94" i="5433"/>
  <c r="AC95" i="5433"/>
  <c r="AC96" i="5433"/>
  <c r="AC97" i="5433"/>
  <c r="AC98" i="5433"/>
  <c r="AC99" i="5433"/>
  <c r="AC100" i="5433"/>
  <c r="AC101" i="5433"/>
  <c r="AC102" i="5433"/>
  <c r="AC103" i="5433"/>
  <c r="AC104" i="5433"/>
  <c r="AC105" i="5433"/>
  <c r="AC106" i="5433"/>
  <c r="AC107" i="5433"/>
  <c r="AC108" i="5433"/>
  <c r="AC109" i="5433"/>
  <c r="AC110" i="5433"/>
  <c r="AC111" i="5433"/>
  <c r="AC112" i="5433"/>
  <c r="AC113" i="5433"/>
  <c r="AC114" i="5433"/>
  <c r="AC115" i="5433"/>
  <c r="AC116" i="5433"/>
  <c r="AC117" i="5433"/>
  <c r="AC118" i="5433"/>
  <c r="AC119" i="5433"/>
  <c r="AC120" i="5433"/>
  <c r="AC121" i="5433"/>
  <c r="AC122" i="5433"/>
  <c r="AC123" i="5433"/>
  <c r="AC124" i="5433"/>
  <c r="AC125" i="5433"/>
  <c r="AC126" i="5433"/>
  <c r="AC127" i="5433"/>
  <c r="AC128" i="5433"/>
  <c r="AC129" i="5433"/>
  <c r="AC130" i="5433"/>
  <c r="AC131" i="5433"/>
  <c r="AC132" i="5433"/>
  <c r="AC133" i="5433"/>
  <c r="AC134" i="5433"/>
  <c r="AC135" i="5433"/>
  <c r="AC136" i="5433"/>
  <c r="AC137" i="5433"/>
  <c r="AC138" i="5433"/>
  <c r="AC139" i="5433"/>
  <c r="AC140" i="5433"/>
  <c r="AC141" i="5433"/>
  <c r="AC142" i="5433"/>
  <c r="AC143" i="5433"/>
  <c r="AC144" i="5433"/>
  <c r="AC145" i="5433"/>
  <c r="AC146" i="5433"/>
  <c r="AC147" i="5433"/>
  <c r="AC148" i="5433"/>
  <c r="AC149" i="5433"/>
  <c r="AC150" i="5433"/>
  <c r="AC151" i="5433"/>
  <c r="AC152" i="5433"/>
  <c r="AC153" i="5433"/>
  <c r="AC154" i="5433"/>
  <c r="AC155" i="5433"/>
  <c r="AC156" i="5433"/>
  <c r="AC157" i="5433"/>
  <c r="AC158" i="5433"/>
  <c r="AC159" i="5433"/>
  <c r="AC160" i="5433"/>
  <c r="AC161" i="5433"/>
  <c r="AC162" i="5433"/>
  <c r="AC163" i="5433"/>
  <c r="AC164" i="5433"/>
  <c r="AC165" i="5433"/>
  <c r="AC166" i="5433"/>
  <c r="AC167" i="5433"/>
  <c r="AC168" i="5433"/>
  <c r="AC169" i="5433"/>
  <c r="AC170" i="5433"/>
  <c r="AC171" i="5433"/>
  <c r="AC172" i="5433"/>
  <c r="AC173" i="5433"/>
  <c r="AC174" i="5433"/>
  <c r="AC175" i="5433"/>
  <c r="AC176" i="5433"/>
  <c r="AC177" i="5433"/>
  <c r="AC178" i="5433"/>
  <c r="AC179" i="5433"/>
  <c r="AC180" i="5433"/>
  <c r="AC181" i="5433"/>
  <c r="AC182" i="5433"/>
  <c r="AC183" i="5433"/>
  <c r="AC184" i="5433"/>
  <c r="AC185" i="5433"/>
  <c r="AC186" i="5433"/>
  <c r="AC187" i="5433"/>
  <c r="AC188" i="5433"/>
  <c r="AC189" i="5433"/>
  <c r="AC190" i="5433"/>
  <c r="AC191" i="5433"/>
  <c r="AC192" i="5433"/>
  <c r="AC193" i="5433"/>
  <c r="AC194" i="5433"/>
  <c r="AC195" i="5433"/>
  <c r="AC196" i="5433"/>
  <c r="AC197" i="5433"/>
  <c r="AC198" i="5433"/>
  <c r="AC199" i="5433"/>
  <c r="AC200" i="5433"/>
  <c r="AC201" i="5433"/>
  <c r="AC202" i="5433"/>
  <c r="AC203" i="5433"/>
  <c r="AC204" i="5433"/>
  <c r="AC205" i="5433"/>
  <c r="AB7" i="5433"/>
  <c r="AB8" i="5433"/>
  <c r="AD8" i="5433" s="1"/>
  <c r="AE8" i="5433" s="1"/>
  <c r="AB9" i="5433"/>
  <c r="AB10" i="5433"/>
  <c r="AB11" i="5433"/>
  <c r="AB12" i="5433"/>
  <c r="AD12" i="5433" s="1"/>
  <c r="AE12" i="5433" s="1"/>
  <c r="AB13" i="5433"/>
  <c r="AB14" i="5433"/>
  <c r="AB15" i="5433"/>
  <c r="AB16" i="5433"/>
  <c r="AB17" i="5433"/>
  <c r="AB18" i="5433"/>
  <c r="AD18" i="5433" s="1"/>
  <c r="AE18" i="5433" s="1"/>
  <c r="AB19" i="5433"/>
  <c r="AB20" i="5433"/>
  <c r="AD20" i="5433" s="1"/>
  <c r="AE20" i="5433" s="1"/>
  <c r="AB21" i="5433"/>
  <c r="AB22" i="5433"/>
  <c r="AB23" i="5433"/>
  <c r="AB24" i="5433"/>
  <c r="AD24" i="5433" s="1"/>
  <c r="AE24" i="5433" s="1"/>
  <c r="AB25" i="5433"/>
  <c r="AB26" i="5433"/>
  <c r="AB27" i="5433"/>
  <c r="AB28" i="5433"/>
  <c r="AB29" i="5433"/>
  <c r="AB30" i="5433"/>
  <c r="AD30" i="5433" s="1"/>
  <c r="AE30" i="5433" s="1"/>
  <c r="AB31" i="5433"/>
  <c r="AB32" i="5433"/>
  <c r="AD32" i="5433" s="1"/>
  <c r="AE32" i="5433" s="1"/>
  <c r="AB33" i="5433"/>
  <c r="AB34" i="5433"/>
  <c r="AB35" i="5433"/>
  <c r="AB36" i="5433"/>
  <c r="AD36" i="5433" s="1"/>
  <c r="AE36" i="5433" s="1"/>
  <c r="AB37" i="5433"/>
  <c r="AB38" i="5433"/>
  <c r="AB39" i="5433"/>
  <c r="AB40" i="5433"/>
  <c r="AB41" i="5433"/>
  <c r="AB42" i="5433"/>
  <c r="AD42" i="5433" s="1"/>
  <c r="AE42" i="5433" s="1"/>
  <c r="AB43" i="5433"/>
  <c r="AB44" i="5433"/>
  <c r="AD44" i="5433" s="1"/>
  <c r="AE44" i="5433" s="1"/>
  <c r="AB45" i="5433"/>
  <c r="AB46" i="5433"/>
  <c r="AB47" i="5433"/>
  <c r="AB48" i="5433"/>
  <c r="AD48" i="5433" s="1"/>
  <c r="AE48" i="5433" s="1"/>
  <c r="AB49" i="5433"/>
  <c r="AB50" i="5433"/>
  <c r="AB51" i="5433"/>
  <c r="AB52" i="5433"/>
  <c r="AB53" i="5433"/>
  <c r="AB54" i="5433"/>
  <c r="AD54" i="5433" s="1"/>
  <c r="AE54" i="5433" s="1"/>
  <c r="AB55" i="5433"/>
  <c r="AB56" i="5433"/>
  <c r="AD56" i="5433" s="1"/>
  <c r="AE56" i="5433" s="1"/>
  <c r="AB57" i="5433"/>
  <c r="AB58" i="5433"/>
  <c r="AB59" i="5433"/>
  <c r="AB60" i="5433"/>
  <c r="AD60" i="5433" s="1"/>
  <c r="AE60" i="5433" s="1"/>
  <c r="AB61" i="5433"/>
  <c r="AB62" i="5433"/>
  <c r="AB63" i="5433"/>
  <c r="AB64" i="5433"/>
  <c r="AB65" i="5433"/>
  <c r="AB66" i="5433"/>
  <c r="AD66" i="5433" s="1"/>
  <c r="AE66" i="5433" s="1"/>
  <c r="AB67" i="5433"/>
  <c r="AB68" i="5433"/>
  <c r="AD68" i="5433" s="1"/>
  <c r="AE68" i="5433" s="1"/>
  <c r="AB69" i="5433"/>
  <c r="AB70" i="5433"/>
  <c r="AB71" i="5433"/>
  <c r="AB72" i="5433"/>
  <c r="AD72" i="5433" s="1"/>
  <c r="AE72" i="5433" s="1"/>
  <c r="AB73" i="5433"/>
  <c r="AB74" i="5433"/>
  <c r="AB75" i="5433"/>
  <c r="AB76" i="5433"/>
  <c r="AB77" i="5433"/>
  <c r="AB78" i="5433"/>
  <c r="AD78" i="5433" s="1"/>
  <c r="AE78" i="5433" s="1"/>
  <c r="AB79" i="5433"/>
  <c r="AB80" i="5433"/>
  <c r="AD80" i="5433" s="1"/>
  <c r="AE80" i="5433" s="1"/>
  <c r="AB81" i="5433"/>
  <c r="AB82" i="5433"/>
  <c r="AB83" i="5433"/>
  <c r="AB84" i="5433"/>
  <c r="AD84" i="5433" s="1"/>
  <c r="AE84" i="5433" s="1"/>
  <c r="AB85" i="5433"/>
  <c r="AB86" i="5433"/>
  <c r="AB87" i="5433"/>
  <c r="AB88" i="5433"/>
  <c r="AB89" i="5433"/>
  <c r="AB90" i="5433"/>
  <c r="AD90" i="5433" s="1"/>
  <c r="AE90" i="5433" s="1"/>
  <c r="AB91" i="5433"/>
  <c r="AB92" i="5433"/>
  <c r="AD92" i="5433" s="1"/>
  <c r="AE92" i="5433" s="1"/>
  <c r="AB93" i="5433"/>
  <c r="AB94" i="5433"/>
  <c r="AB95" i="5433"/>
  <c r="AB96" i="5433"/>
  <c r="AD96" i="5433" s="1"/>
  <c r="AE96" i="5433" s="1"/>
  <c r="AB97" i="5433"/>
  <c r="AB98" i="5433"/>
  <c r="AB99" i="5433"/>
  <c r="AB100" i="5433"/>
  <c r="AB101" i="5433"/>
  <c r="AB102" i="5433"/>
  <c r="AD102" i="5433" s="1"/>
  <c r="AE102" i="5433" s="1"/>
  <c r="AB103" i="5433"/>
  <c r="AB104" i="5433"/>
  <c r="AD104" i="5433" s="1"/>
  <c r="AE104" i="5433" s="1"/>
  <c r="AB105" i="5433"/>
  <c r="AB106" i="5433"/>
  <c r="AB107" i="5433"/>
  <c r="AB108" i="5433"/>
  <c r="AD108" i="5433" s="1"/>
  <c r="AE108" i="5433" s="1"/>
  <c r="AB109" i="5433"/>
  <c r="AB110" i="5433"/>
  <c r="AB111" i="5433"/>
  <c r="AB112" i="5433"/>
  <c r="AB113" i="5433"/>
  <c r="AB114" i="5433"/>
  <c r="AD114" i="5433" s="1"/>
  <c r="AE114" i="5433" s="1"/>
  <c r="AB115" i="5433"/>
  <c r="AB116" i="5433"/>
  <c r="AD116" i="5433" s="1"/>
  <c r="AE116" i="5433" s="1"/>
  <c r="AB117" i="5433"/>
  <c r="AB118" i="5433"/>
  <c r="AB119" i="5433"/>
  <c r="AB120" i="5433"/>
  <c r="AD120" i="5433" s="1"/>
  <c r="AE120" i="5433" s="1"/>
  <c r="AB121" i="5433"/>
  <c r="AB122" i="5433"/>
  <c r="AB123" i="5433"/>
  <c r="AB124" i="5433"/>
  <c r="AB125" i="5433"/>
  <c r="AB126" i="5433"/>
  <c r="AD126" i="5433" s="1"/>
  <c r="AE126" i="5433" s="1"/>
  <c r="AB127" i="5433"/>
  <c r="AB128" i="5433"/>
  <c r="AD128" i="5433" s="1"/>
  <c r="AE128" i="5433" s="1"/>
  <c r="AB129" i="5433"/>
  <c r="AB130" i="5433"/>
  <c r="AB131" i="5433"/>
  <c r="AB132" i="5433"/>
  <c r="AD132" i="5433" s="1"/>
  <c r="AE132" i="5433" s="1"/>
  <c r="AB133" i="5433"/>
  <c r="AB134" i="5433"/>
  <c r="AB135" i="5433"/>
  <c r="AB136" i="5433"/>
  <c r="AB137" i="5433"/>
  <c r="AB138" i="5433"/>
  <c r="AD138" i="5433" s="1"/>
  <c r="AE138" i="5433" s="1"/>
  <c r="AB139" i="5433"/>
  <c r="AB140" i="5433"/>
  <c r="AD140" i="5433" s="1"/>
  <c r="AE140" i="5433" s="1"/>
  <c r="AB141" i="5433"/>
  <c r="AB142" i="5433"/>
  <c r="AB143" i="5433"/>
  <c r="AB144" i="5433"/>
  <c r="AD144" i="5433" s="1"/>
  <c r="AE144" i="5433" s="1"/>
  <c r="AB145" i="5433"/>
  <c r="AB146" i="5433"/>
  <c r="AB147" i="5433"/>
  <c r="AB148" i="5433"/>
  <c r="AB149" i="5433"/>
  <c r="AB150" i="5433"/>
  <c r="AD150" i="5433" s="1"/>
  <c r="AE150" i="5433" s="1"/>
  <c r="AB151" i="5433"/>
  <c r="AB152" i="5433"/>
  <c r="AD152" i="5433" s="1"/>
  <c r="AE152" i="5433" s="1"/>
  <c r="AB153" i="5433"/>
  <c r="AB154" i="5433"/>
  <c r="AB155" i="5433"/>
  <c r="AB156" i="5433"/>
  <c r="AD156" i="5433" s="1"/>
  <c r="AE156" i="5433" s="1"/>
  <c r="AB157" i="5433"/>
  <c r="AB158" i="5433"/>
  <c r="AB159" i="5433"/>
  <c r="AB160" i="5433"/>
  <c r="AB161" i="5433"/>
  <c r="AB162" i="5433"/>
  <c r="AD162" i="5433" s="1"/>
  <c r="AE162" i="5433" s="1"/>
  <c r="AB163" i="5433"/>
  <c r="AB164" i="5433"/>
  <c r="AD164" i="5433" s="1"/>
  <c r="AE164" i="5433" s="1"/>
  <c r="AB165" i="5433"/>
  <c r="AB166" i="5433"/>
  <c r="AB167" i="5433"/>
  <c r="AB168" i="5433"/>
  <c r="AD168" i="5433" s="1"/>
  <c r="AE168" i="5433" s="1"/>
  <c r="AB169" i="5433"/>
  <c r="AB170" i="5433"/>
  <c r="AB171" i="5433"/>
  <c r="AB172" i="5433"/>
  <c r="AB173" i="5433"/>
  <c r="AB174" i="5433"/>
  <c r="AD174" i="5433" s="1"/>
  <c r="AE174" i="5433" s="1"/>
  <c r="AB175" i="5433"/>
  <c r="AB176" i="5433"/>
  <c r="AD176" i="5433" s="1"/>
  <c r="AE176" i="5433" s="1"/>
  <c r="AB177" i="5433"/>
  <c r="AB178" i="5433"/>
  <c r="AB179" i="5433"/>
  <c r="AB180" i="5433"/>
  <c r="AD180" i="5433" s="1"/>
  <c r="AE180" i="5433" s="1"/>
  <c r="AB181" i="5433"/>
  <c r="AB182" i="5433"/>
  <c r="AB183" i="5433"/>
  <c r="AB184" i="5433"/>
  <c r="AB185" i="5433"/>
  <c r="AB186" i="5433"/>
  <c r="AD186" i="5433" s="1"/>
  <c r="AE186" i="5433" s="1"/>
  <c r="AB187" i="5433"/>
  <c r="AB188" i="5433"/>
  <c r="AD188" i="5433" s="1"/>
  <c r="AE188" i="5433" s="1"/>
  <c r="AB189" i="5433"/>
  <c r="AB190" i="5433"/>
  <c r="AB191" i="5433"/>
  <c r="AB192" i="5433"/>
  <c r="AD192" i="5433" s="1"/>
  <c r="AE192" i="5433" s="1"/>
  <c r="AB193" i="5433"/>
  <c r="AB194" i="5433"/>
  <c r="AB195" i="5433"/>
  <c r="AB196" i="5433"/>
  <c r="AB197" i="5433"/>
  <c r="AB198" i="5433"/>
  <c r="AD198" i="5433" s="1"/>
  <c r="AE198" i="5433" s="1"/>
  <c r="AB199" i="5433"/>
  <c r="AB200" i="5433"/>
  <c r="AD200" i="5433" s="1"/>
  <c r="AE200" i="5433" s="1"/>
  <c r="AB201" i="5433"/>
  <c r="AB202" i="5433"/>
  <c r="AB203" i="5433"/>
  <c r="AB204" i="5433"/>
  <c r="AD204" i="5433" s="1"/>
  <c r="AE204" i="5433" s="1"/>
  <c r="AB205" i="5433"/>
  <c r="AC6" i="5433"/>
  <c r="AB6" i="5433"/>
  <c r="F2" i="5433"/>
  <c r="D11" i="5433"/>
  <c r="D17" i="5433"/>
  <c r="D23" i="5433"/>
  <c r="D29" i="5433"/>
  <c r="D35" i="5433"/>
  <c r="D41" i="5433"/>
  <c r="D47" i="5433"/>
  <c r="D53" i="5433"/>
  <c r="D59" i="5433"/>
  <c r="D65" i="5433"/>
  <c r="D71" i="5433"/>
  <c r="D77" i="5433"/>
  <c r="D83" i="5433"/>
  <c r="D89" i="5433"/>
  <c r="D95" i="5433"/>
  <c r="D101" i="5433"/>
  <c r="D107" i="5433"/>
  <c r="D113" i="5433"/>
  <c r="D119" i="5433"/>
  <c r="D125" i="5433"/>
  <c r="D131" i="5433"/>
  <c r="D137" i="5433"/>
  <c r="D143" i="5433"/>
  <c r="D149" i="5433"/>
  <c r="D155" i="5433"/>
  <c r="D161" i="5433"/>
  <c r="D167" i="5433"/>
  <c r="D173" i="5433"/>
  <c r="D179" i="5433"/>
  <c r="D185" i="5433"/>
  <c r="D191" i="5433"/>
  <c r="D197" i="5433"/>
  <c r="D203" i="5433"/>
  <c r="D209" i="5433"/>
  <c r="D215" i="5433"/>
  <c r="D221" i="5433"/>
  <c r="D227" i="5433"/>
  <c r="D233" i="5433"/>
  <c r="D239" i="5433"/>
  <c r="D245" i="5433"/>
  <c r="D251" i="5433"/>
  <c r="D257" i="5433"/>
  <c r="D263" i="5433"/>
  <c r="D269" i="5433"/>
  <c r="D275" i="5433"/>
  <c r="D281" i="5433"/>
  <c r="D287" i="5433"/>
  <c r="D293" i="5433"/>
  <c r="D299" i="5433"/>
  <c r="D305" i="5433"/>
  <c r="D311" i="5433"/>
  <c r="D317" i="5433"/>
  <c r="D323" i="5433"/>
  <c r="D329" i="5433"/>
  <c r="D335" i="5433"/>
  <c r="D341" i="5433"/>
  <c r="D347" i="5433"/>
  <c r="D353" i="5433"/>
  <c r="D359" i="5433"/>
  <c r="D365" i="5433"/>
  <c r="D371" i="5433"/>
  <c r="D377" i="5433"/>
  <c r="D383" i="5433"/>
  <c r="D389" i="5433"/>
  <c r="D395" i="5433"/>
  <c r="D401" i="5433"/>
  <c r="D407" i="5433"/>
  <c r="D413" i="5433"/>
  <c r="D419" i="5433"/>
  <c r="D425" i="5433"/>
  <c r="D431" i="5433"/>
  <c r="D437" i="5433"/>
  <c r="D443" i="5433"/>
  <c r="D449" i="5433"/>
  <c r="D455" i="5433"/>
  <c r="D461" i="5433"/>
  <c r="D467" i="5433"/>
  <c r="D473" i="5433"/>
  <c r="D479" i="5433"/>
  <c r="D485" i="5433"/>
  <c r="D491" i="5433"/>
  <c r="D497" i="5433"/>
  <c r="D503" i="5433"/>
  <c r="D509" i="5433"/>
  <c r="D515" i="5433"/>
  <c r="D521" i="5433"/>
  <c r="D527" i="5433"/>
  <c r="D533" i="5433"/>
  <c r="D539" i="5433"/>
  <c r="D545" i="5433"/>
  <c r="D551" i="5433"/>
  <c r="D557" i="5433"/>
  <c r="D563" i="5433"/>
  <c r="D569" i="5433"/>
  <c r="D575" i="5433"/>
  <c r="D581" i="5433"/>
  <c r="D587" i="5433"/>
  <c r="D593" i="5433"/>
  <c r="D599" i="5433"/>
  <c r="D605" i="5433"/>
  <c r="D611" i="5433"/>
  <c r="D617" i="5433"/>
  <c r="D623" i="5433"/>
  <c r="D629" i="5433"/>
  <c r="D635" i="5433"/>
  <c r="D641" i="5433"/>
  <c r="D647" i="5433"/>
  <c r="D653" i="5433"/>
  <c r="D659" i="5433"/>
  <c r="D665" i="5433"/>
  <c r="D671" i="5433"/>
  <c r="D677" i="5433"/>
  <c r="D683" i="5433"/>
  <c r="D689" i="5433"/>
  <c r="D695" i="5433"/>
  <c r="D701" i="5433"/>
  <c r="D707" i="5433"/>
  <c r="D713" i="5433"/>
  <c r="D719" i="5433"/>
  <c r="D725" i="5433"/>
  <c r="D731" i="5433"/>
  <c r="D737" i="5433"/>
  <c r="D743" i="5433"/>
  <c r="D749" i="5433"/>
  <c r="D755" i="5433"/>
  <c r="D761" i="5433"/>
  <c r="D767" i="5433"/>
  <c r="D773" i="5433"/>
  <c r="D779" i="5433"/>
  <c r="D785" i="5433"/>
  <c r="D791" i="5433"/>
  <c r="D797" i="5433"/>
  <c r="D803" i="5433"/>
  <c r="D809" i="5433"/>
  <c r="D815" i="5433"/>
  <c r="D821" i="5433"/>
  <c r="C6" i="5433"/>
  <c r="C7" i="5433"/>
  <c r="C8" i="5433"/>
  <c r="C9" i="5433"/>
  <c r="C10" i="5433"/>
  <c r="C11" i="5433"/>
  <c r="C12" i="5433"/>
  <c r="C13" i="5433"/>
  <c r="C14" i="5433"/>
  <c r="C15" i="5433"/>
  <c r="C16" i="5433"/>
  <c r="C17" i="5433"/>
  <c r="C18" i="5433"/>
  <c r="C19" i="5433"/>
  <c r="C20" i="5433"/>
  <c r="C21" i="5433"/>
  <c r="C22" i="5433"/>
  <c r="C23" i="5433"/>
  <c r="C24" i="5433"/>
  <c r="C25" i="5433"/>
  <c r="C26" i="5433"/>
  <c r="C27" i="5433"/>
  <c r="C28" i="5433"/>
  <c r="C29" i="5433"/>
  <c r="C30" i="5433"/>
  <c r="C31" i="5433"/>
  <c r="C32" i="5433"/>
  <c r="C33" i="5433"/>
  <c r="C34" i="5433"/>
  <c r="C35" i="5433"/>
  <c r="C36" i="5433"/>
  <c r="C37" i="5433"/>
  <c r="C38" i="5433"/>
  <c r="C39" i="5433"/>
  <c r="C40" i="5433"/>
  <c r="C41" i="5433"/>
  <c r="C42" i="5433"/>
  <c r="C43" i="5433"/>
  <c r="C44" i="5433"/>
  <c r="C45" i="5433"/>
  <c r="C46" i="5433"/>
  <c r="C47" i="5433"/>
  <c r="C48" i="5433"/>
  <c r="C49" i="5433"/>
  <c r="C50" i="5433"/>
  <c r="C51" i="5433"/>
  <c r="C52" i="5433"/>
  <c r="C53" i="5433"/>
  <c r="C54" i="5433"/>
  <c r="C55" i="5433"/>
  <c r="C56" i="5433"/>
  <c r="C57" i="5433"/>
  <c r="C58" i="5433"/>
  <c r="C59" i="5433"/>
  <c r="C60" i="5433"/>
  <c r="C61" i="5433"/>
  <c r="C62" i="5433"/>
  <c r="C63" i="5433"/>
  <c r="C64" i="5433"/>
  <c r="C65" i="5433"/>
  <c r="C66" i="5433"/>
  <c r="C67" i="5433"/>
  <c r="C68" i="5433"/>
  <c r="C69" i="5433"/>
  <c r="C70" i="5433"/>
  <c r="C71" i="5433"/>
  <c r="C72" i="5433"/>
  <c r="C73" i="5433"/>
  <c r="C74" i="5433"/>
  <c r="C75" i="5433"/>
  <c r="C76" i="5433"/>
  <c r="C77" i="5433"/>
  <c r="C78" i="5433"/>
  <c r="C79" i="5433"/>
  <c r="C80" i="5433"/>
  <c r="C81" i="5433"/>
  <c r="C82" i="5433"/>
  <c r="C83" i="5433"/>
  <c r="C84" i="5433"/>
  <c r="C85" i="5433"/>
  <c r="C86" i="5433"/>
  <c r="C87" i="5433"/>
  <c r="C88" i="5433"/>
  <c r="C89" i="5433"/>
  <c r="C90" i="5433"/>
  <c r="C91" i="5433"/>
  <c r="C92" i="5433"/>
  <c r="C93" i="5433"/>
  <c r="C94" i="5433"/>
  <c r="C95" i="5433"/>
  <c r="C96" i="5433"/>
  <c r="C97" i="5433"/>
  <c r="C98" i="5433"/>
  <c r="C99" i="5433"/>
  <c r="C100" i="5433"/>
  <c r="C101" i="5433"/>
  <c r="C102" i="5433"/>
  <c r="C103" i="5433"/>
  <c r="C104" i="5433"/>
  <c r="C105" i="5433"/>
  <c r="C106" i="5433"/>
  <c r="C107" i="5433"/>
  <c r="C108" i="5433"/>
  <c r="C109" i="5433"/>
  <c r="C110" i="5433"/>
  <c r="C111" i="5433"/>
  <c r="C112" i="5433"/>
  <c r="C113" i="5433"/>
  <c r="C114" i="5433"/>
  <c r="C115" i="5433"/>
  <c r="C116" i="5433"/>
  <c r="C117" i="5433"/>
  <c r="C118" i="5433"/>
  <c r="C119" i="5433"/>
  <c r="C120" i="5433"/>
  <c r="C121" i="5433"/>
  <c r="C122" i="5433"/>
  <c r="C123" i="5433"/>
  <c r="C124" i="5433"/>
  <c r="C125" i="5433"/>
  <c r="C126" i="5433"/>
  <c r="C127" i="5433"/>
  <c r="C128" i="5433"/>
  <c r="C129" i="5433"/>
  <c r="C130" i="5433"/>
  <c r="C131" i="5433"/>
  <c r="C132" i="5433"/>
  <c r="C133" i="5433"/>
  <c r="C134" i="5433"/>
  <c r="C135" i="5433"/>
  <c r="C136" i="5433"/>
  <c r="C137" i="5433"/>
  <c r="C138" i="5433"/>
  <c r="C139" i="5433"/>
  <c r="C140" i="5433"/>
  <c r="C141" i="5433"/>
  <c r="C142" i="5433"/>
  <c r="C143" i="5433"/>
  <c r="C144" i="5433"/>
  <c r="C145" i="5433"/>
  <c r="C146" i="5433"/>
  <c r="C147" i="5433"/>
  <c r="C148" i="5433"/>
  <c r="C149" i="5433"/>
  <c r="C150" i="5433"/>
  <c r="C151" i="5433"/>
  <c r="C152" i="5433"/>
  <c r="C153" i="5433"/>
  <c r="C154" i="5433"/>
  <c r="C155" i="5433"/>
  <c r="C156" i="5433"/>
  <c r="C157" i="5433"/>
  <c r="C158" i="5433"/>
  <c r="C159" i="5433"/>
  <c r="C160" i="5433"/>
  <c r="C161" i="5433"/>
  <c r="C162" i="5433"/>
  <c r="C163" i="5433"/>
  <c r="C164" i="5433"/>
  <c r="C165" i="5433"/>
  <c r="C166" i="5433"/>
  <c r="C167" i="5433"/>
  <c r="C168" i="5433"/>
  <c r="C169" i="5433"/>
  <c r="C170" i="5433"/>
  <c r="C171" i="5433"/>
  <c r="C172" i="5433"/>
  <c r="C173" i="5433"/>
  <c r="C174" i="5433"/>
  <c r="C175" i="5433"/>
  <c r="C176" i="5433"/>
  <c r="C177" i="5433"/>
  <c r="C178" i="5433"/>
  <c r="C179" i="5433"/>
  <c r="C180" i="5433"/>
  <c r="C181" i="5433"/>
  <c r="C182" i="5433"/>
  <c r="C183" i="5433"/>
  <c r="C184" i="5433"/>
  <c r="C185" i="5433"/>
  <c r="C186" i="5433"/>
  <c r="C187" i="5433"/>
  <c r="C188" i="5433"/>
  <c r="C189" i="5433"/>
  <c r="C190" i="5433"/>
  <c r="C191" i="5433"/>
  <c r="C192" i="5433"/>
  <c r="C193" i="5433"/>
  <c r="C194" i="5433"/>
  <c r="C195" i="5433"/>
  <c r="C196" i="5433"/>
  <c r="C197" i="5433"/>
  <c r="C198" i="5433"/>
  <c r="C199" i="5433"/>
  <c r="C200" i="5433"/>
  <c r="C201" i="5433"/>
  <c r="C202" i="5433"/>
  <c r="C203" i="5433"/>
  <c r="C204" i="5433"/>
  <c r="C205" i="5433"/>
  <c r="C206" i="5433"/>
  <c r="C207" i="5433"/>
  <c r="C208" i="5433"/>
  <c r="C209" i="5433"/>
  <c r="C210" i="5433"/>
  <c r="C211" i="5433"/>
  <c r="C212" i="5433"/>
  <c r="C213" i="5433"/>
  <c r="C214" i="5433"/>
  <c r="C215" i="5433"/>
  <c r="C216" i="5433"/>
  <c r="C217" i="5433"/>
  <c r="C218" i="5433"/>
  <c r="C219" i="5433"/>
  <c r="C220" i="5433"/>
  <c r="C221" i="5433"/>
  <c r="C222" i="5433"/>
  <c r="C223" i="5433"/>
  <c r="C224" i="5433"/>
  <c r="C225" i="5433"/>
  <c r="C226" i="5433"/>
  <c r="C227" i="5433"/>
  <c r="C228" i="5433"/>
  <c r="C229" i="5433"/>
  <c r="C230" i="5433"/>
  <c r="C231" i="5433"/>
  <c r="C232" i="5433"/>
  <c r="C233" i="5433"/>
  <c r="C234" i="5433"/>
  <c r="C235" i="5433"/>
  <c r="C236" i="5433"/>
  <c r="C237" i="5433"/>
  <c r="C238" i="5433"/>
  <c r="C239" i="5433"/>
  <c r="C240" i="5433"/>
  <c r="C241" i="5433"/>
  <c r="C242" i="5433"/>
  <c r="C243" i="5433"/>
  <c r="C244" i="5433"/>
  <c r="C245" i="5433"/>
  <c r="C246" i="5433"/>
  <c r="C247" i="5433"/>
  <c r="C248" i="5433"/>
  <c r="C249" i="5433"/>
  <c r="C250" i="5433"/>
  <c r="C251" i="5433"/>
  <c r="C252" i="5433"/>
  <c r="C253" i="5433"/>
  <c r="C254" i="5433"/>
  <c r="C255" i="5433"/>
  <c r="C256" i="5433"/>
  <c r="C257" i="5433"/>
  <c r="C258" i="5433"/>
  <c r="C259" i="5433"/>
  <c r="C260" i="5433"/>
  <c r="C261" i="5433"/>
  <c r="C262" i="5433"/>
  <c r="C263" i="5433"/>
  <c r="C264" i="5433"/>
  <c r="C265" i="5433"/>
  <c r="C266" i="5433"/>
  <c r="C267" i="5433"/>
  <c r="C268" i="5433"/>
  <c r="C269" i="5433"/>
  <c r="C270" i="5433"/>
  <c r="C271" i="5433"/>
  <c r="C272" i="5433"/>
  <c r="C273" i="5433"/>
  <c r="C274" i="5433"/>
  <c r="C275" i="5433"/>
  <c r="C276" i="5433"/>
  <c r="C277" i="5433"/>
  <c r="C278" i="5433"/>
  <c r="C279" i="5433"/>
  <c r="C280" i="5433"/>
  <c r="C281" i="5433"/>
  <c r="C282" i="5433"/>
  <c r="C283" i="5433"/>
  <c r="C284" i="5433"/>
  <c r="C285" i="5433"/>
  <c r="C286" i="5433"/>
  <c r="C287" i="5433"/>
  <c r="C288" i="5433"/>
  <c r="C289" i="5433"/>
  <c r="C290" i="5433"/>
  <c r="C291" i="5433"/>
  <c r="C292" i="5433"/>
  <c r="C293" i="5433"/>
  <c r="C294" i="5433"/>
  <c r="C295" i="5433"/>
  <c r="C296" i="5433"/>
  <c r="C297" i="5433"/>
  <c r="C298" i="5433"/>
  <c r="C299" i="5433"/>
  <c r="C300" i="5433"/>
  <c r="C301" i="5433"/>
  <c r="C302" i="5433"/>
  <c r="C303" i="5433"/>
  <c r="C304" i="5433"/>
  <c r="C305" i="5433"/>
  <c r="C306" i="5433"/>
  <c r="C307" i="5433"/>
  <c r="C308" i="5433"/>
  <c r="C309" i="5433"/>
  <c r="C310" i="5433"/>
  <c r="C311" i="5433"/>
  <c r="C312" i="5433"/>
  <c r="C313" i="5433"/>
  <c r="C314" i="5433"/>
  <c r="C315" i="5433"/>
  <c r="C316" i="5433"/>
  <c r="C317" i="5433"/>
  <c r="C318" i="5433"/>
  <c r="C319" i="5433"/>
  <c r="C320" i="5433"/>
  <c r="C321" i="5433"/>
  <c r="C322" i="5433"/>
  <c r="C323" i="5433"/>
  <c r="C324" i="5433"/>
  <c r="C325" i="5433"/>
  <c r="C326" i="5433"/>
  <c r="C327" i="5433"/>
  <c r="C328" i="5433"/>
  <c r="C329" i="5433"/>
  <c r="C330" i="5433"/>
  <c r="C331" i="5433"/>
  <c r="C332" i="5433"/>
  <c r="C333" i="5433"/>
  <c r="C334" i="5433"/>
  <c r="C335" i="5433"/>
  <c r="C336" i="5433"/>
  <c r="C337" i="5433"/>
  <c r="C338" i="5433"/>
  <c r="C339" i="5433"/>
  <c r="C340" i="5433"/>
  <c r="C341" i="5433"/>
  <c r="C342" i="5433"/>
  <c r="C343" i="5433"/>
  <c r="C344" i="5433"/>
  <c r="C345" i="5433"/>
  <c r="C346" i="5433"/>
  <c r="C347" i="5433"/>
  <c r="C348" i="5433"/>
  <c r="C349" i="5433"/>
  <c r="C350" i="5433"/>
  <c r="C351" i="5433"/>
  <c r="C352" i="5433"/>
  <c r="C353" i="5433"/>
  <c r="C354" i="5433"/>
  <c r="C355" i="5433"/>
  <c r="C356" i="5433"/>
  <c r="C357" i="5433"/>
  <c r="C358" i="5433"/>
  <c r="C359" i="5433"/>
  <c r="C360" i="5433"/>
  <c r="C361" i="5433"/>
  <c r="C362" i="5433"/>
  <c r="C363" i="5433"/>
  <c r="C364" i="5433"/>
  <c r="C365" i="5433"/>
  <c r="C366" i="5433"/>
  <c r="C367" i="5433"/>
  <c r="C368" i="5433"/>
  <c r="C369" i="5433"/>
  <c r="C370" i="5433"/>
  <c r="C371" i="5433"/>
  <c r="C372" i="5433"/>
  <c r="C373" i="5433"/>
  <c r="C374" i="5433"/>
  <c r="C375" i="5433"/>
  <c r="C376" i="5433"/>
  <c r="C377" i="5433"/>
  <c r="C378" i="5433"/>
  <c r="C379" i="5433"/>
  <c r="C380" i="5433"/>
  <c r="C381" i="5433"/>
  <c r="C382" i="5433"/>
  <c r="C383" i="5433"/>
  <c r="C384" i="5433"/>
  <c r="C385" i="5433"/>
  <c r="C386" i="5433"/>
  <c r="C387" i="5433"/>
  <c r="C388" i="5433"/>
  <c r="C389" i="5433"/>
  <c r="C390" i="5433"/>
  <c r="C391" i="5433"/>
  <c r="C392" i="5433"/>
  <c r="C393" i="5433"/>
  <c r="C394" i="5433"/>
  <c r="C395" i="5433"/>
  <c r="C396" i="5433"/>
  <c r="C397" i="5433"/>
  <c r="C398" i="5433"/>
  <c r="C399" i="5433"/>
  <c r="C400" i="5433"/>
  <c r="C401" i="5433"/>
  <c r="C402" i="5433"/>
  <c r="C403" i="5433"/>
  <c r="C404" i="5433"/>
  <c r="C405" i="5433"/>
  <c r="C406" i="5433"/>
  <c r="C407" i="5433"/>
  <c r="C408" i="5433"/>
  <c r="C409" i="5433"/>
  <c r="C410" i="5433"/>
  <c r="C411" i="5433"/>
  <c r="C412" i="5433"/>
  <c r="C413" i="5433"/>
  <c r="C414" i="5433"/>
  <c r="C415" i="5433"/>
  <c r="C416" i="5433"/>
  <c r="C417" i="5433"/>
  <c r="C418" i="5433"/>
  <c r="C419" i="5433"/>
  <c r="C420" i="5433"/>
  <c r="C421" i="5433"/>
  <c r="C422" i="5433"/>
  <c r="C423" i="5433"/>
  <c r="C424" i="5433"/>
  <c r="C425" i="5433"/>
  <c r="C426" i="5433"/>
  <c r="C427" i="5433"/>
  <c r="C428" i="5433"/>
  <c r="C429" i="5433"/>
  <c r="C430" i="5433"/>
  <c r="C431" i="5433"/>
  <c r="C432" i="5433"/>
  <c r="C433" i="5433"/>
  <c r="C434" i="5433"/>
  <c r="C435" i="5433"/>
  <c r="C436" i="5433"/>
  <c r="C437" i="5433"/>
  <c r="C438" i="5433"/>
  <c r="C439" i="5433"/>
  <c r="C440" i="5433"/>
  <c r="C441" i="5433"/>
  <c r="C442" i="5433"/>
  <c r="C443" i="5433"/>
  <c r="C444" i="5433"/>
  <c r="C445" i="5433"/>
  <c r="C446" i="5433"/>
  <c r="C447" i="5433"/>
  <c r="C448" i="5433"/>
  <c r="C449" i="5433"/>
  <c r="C450" i="5433"/>
  <c r="C451" i="5433"/>
  <c r="C452" i="5433"/>
  <c r="C453" i="5433"/>
  <c r="C454" i="5433"/>
  <c r="C455" i="5433"/>
  <c r="C456" i="5433"/>
  <c r="C457" i="5433"/>
  <c r="C458" i="5433"/>
  <c r="C459" i="5433"/>
  <c r="C460" i="5433"/>
  <c r="C461" i="5433"/>
  <c r="C462" i="5433"/>
  <c r="C463" i="5433"/>
  <c r="C464" i="5433"/>
  <c r="C465" i="5433"/>
  <c r="C466" i="5433"/>
  <c r="C467" i="5433"/>
  <c r="C468" i="5433"/>
  <c r="C469" i="5433"/>
  <c r="C470" i="5433"/>
  <c r="C471" i="5433"/>
  <c r="C472" i="5433"/>
  <c r="C473" i="5433"/>
  <c r="C474" i="5433"/>
  <c r="C475" i="5433"/>
  <c r="C476" i="5433"/>
  <c r="C477" i="5433"/>
  <c r="C478" i="5433"/>
  <c r="C479" i="5433"/>
  <c r="C480" i="5433"/>
  <c r="C481" i="5433"/>
  <c r="C482" i="5433"/>
  <c r="C483" i="5433"/>
  <c r="C484" i="5433"/>
  <c r="C485" i="5433"/>
  <c r="C486" i="5433"/>
  <c r="C487" i="5433"/>
  <c r="C488" i="5433"/>
  <c r="C489" i="5433"/>
  <c r="C490" i="5433"/>
  <c r="C491" i="5433"/>
  <c r="C492" i="5433"/>
  <c r="C493" i="5433"/>
  <c r="C494" i="5433"/>
  <c r="C495" i="5433"/>
  <c r="C496" i="5433"/>
  <c r="C497" i="5433"/>
  <c r="C498" i="5433"/>
  <c r="C499" i="5433"/>
  <c r="C500" i="5433"/>
  <c r="C501" i="5433"/>
  <c r="C502" i="5433"/>
  <c r="C503" i="5433"/>
  <c r="C504" i="5433"/>
  <c r="C505" i="5433"/>
  <c r="C506" i="5433"/>
  <c r="C507" i="5433"/>
  <c r="C508" i="5433"/>
  <c r="C509" i="5433"/>
  <c r="C510" i="5433"/>
  <c r="C511" i="5433"/>
  <c r="C512" i="5433"/>
  <c r="C513" i="5433"/>
  <c r="C514" i="5433"/>
  <c r="C515" i="5433"/>
  <c r="C516" i="5433"/>
  <c r="C517" i="5433"/>
  <c r="C518" i="5433"/>
  <c r="C519" i="5433"/>
  <c r="C520" i="5433"/>
  <c r="C521" i="5433"/>
  <c r="C522" i="5433"/>
  <c r="C523" i="5433"/>
  <c r="C524" i="5433"/>
  <c r="C525" i="5433"/>
  <c r="C526" i="5433"/>
  <c r="C527" i="5433"/>
  <c r="C528" i="5433"/>
  <c r="C529" i="5433"/>
  <c r="C530" i="5433"/>
  <c r="C531" i="5433"/>
  <c r="C532" i="5433"/>
  <c r="C533" i="5433"/>
  <c r="C534" i="5433"/>
  <c r="C535" i="5433"/>
  <c r="C536" i="5433"/>
  <c r="C537" i="5433"/>
  <c r="C538" i="5433"/>
  <c r="C539" i="5433"/>
  <c r="C540" i="5433"/>
  <c r="C541" i="5433"/>
  <c r="C542" i="5433"/>
  <c r="C543" i="5433"/>
  <c r="C544" i="5433"/>
  <c r="C545" i="5433"/>
  <c r="C546" i="5433"/>
  <c r="C547" i="5433"/>
  <c r="C548" i="5433"/>
  <c r="C549" i="5433"/>
  <c r="C550" i="5433"/>
  <c r="C551" i="5433"/>
  <c r="C552" i="5433"/>
  <c r="C553" i="5433"/>
  <c r="C554" i="5433"/>
  <c r="C555" i="5433"/>
  <c r="C556" i="5433"/>
  <c r="C557" i="5433"/>
  <c r="C558" i="5433"/>
  <c r="C559" i="5433"/>
  <c r="C560" i="5433"/>
  <c r="C561" i="5433"/>
  <c r="C562" i="5433"/>
  <c r="C563" i="5433"/>
  <c r="C564" i="5433"/>
  <c r="C565" i="5433"/>
  <c r="C566" i="5433"/>
  <c r="C567" i="5433"/>
  <c r="C568" i="5433"/>
  <c r="C569" i="5433"/>
  <c r="C570" i="5433"/>
  <c r="C571" i="5433"/>
  <c r="C572" i="5433"/>
  <c r="C573" i="5433"/>
  <c r="C574" i="5433"/>
  <c r="C575" i="5433"/>
  <c r="C576" i="5433"/>
  <c r="C577" i="5433"/>
  <c r="C578" i="5433"/>
  <c r="C579" i="5433"/>
  <c r="C580" i="5433"/>
  <c r="C581" i="5433"/>
  <c r="C582" i="5433"/>
  <c r="C583" i="5433"/>
  <c r="C584" i="5433"/>
  <c r="C585" i="5433"/>
  <c r="C586" i="5433"/>
  <c r="C587" i="5433"/>
  <c r="C588" i="5433"/>
  <c r="C589" i="5433"/>
  <c r="C590" i="5433"/>
  <c r="C591" i="5433"/>
  <c r="C592" i="5433"/>
  <c r="C593" i="5433"/>
  <c r="C594" i="5433"/>
  <c r="C595" i="5433"/>
  <c r="C596" i="5433"/>
  <c r="C597" i="5433"/>
  <c r="C598" i="5433"/>
  <c r="C599" i="5433"/>
  <c r="C600" i="5433"/>
  <c r="C601" i="5433"/>
  <c r="C602" i="5433"/>
  <c r="C603" i="5433"/>
  <c r="C604" i="5433"/>
  <c r="C605" i="5433"/>
  <c r="C606" i="5433"/>
  <c r="C607" i="5433"/>
  <c r="C608" i="5433"/>
  <c r="C609" i="5433"/>
  <c r="C610" i="5433"/>
  <c r="C611" i="5433"/>
  <c r="C612" i="5433"/>
  <c r="C613" i="5433"/>
  <c r="C614" i="5433"/>
  <c r="C615" i="5433"/>
  <c r="C616" i="5433"/>
  <c r="C617" i="5433"/>
  <c r="C618" i="5433"/>
  <c r="C619" i="5433"/>
  <c r="C620" i="5433"/>
  <c r="C621" i="5433"/>
  <c r="C622" i="5433"/>
  <c r="C623" i="5433"/>
  <c r="C624" i="5433"/>
  <c r="C625" i="5433"/>
  <c r="C626" i="5433"/>
  <c r="C627" i="5433"/>
  <c r="C628" i="5433"/>
  <c r="C629" i="5433"/>
  <c r="C630" i="5433"/>
  <c r="C631" i="5433"/>
  <c r="C632" i="5433"/>
  <c r="C633" i="5433"/>
  <c r="C634" i="5433"/>
  <c r="C635" i="5433"/>
  <c r="C636" i="5433"/>
  <c r="C637" i="5433"/>
  <c r="C638" i="5433"/>
  <c r="C639" i="5433"/>
  <c r="C640" i="5433"/>
  <c r="C641" i="5433"/>
  <c r="C642" i="5433"/>
  <c r="C643" i="5433"/>
  <c r="C644" i="5433"/>
  <c r="C645" i="5433"/>
  <c r="C646" i="5433"/>
  <c r="C647" i="5433"/>
  <c r="C648" i="5433"/>
  <c r="C649" i="5433"/>
  <c r="C650" i="5433"/>
  <c r="C651" i="5433"/>
  <c r="C652" i="5433"/>
  <c r="C653" i="5433"/>
  <c r="C654" i="5433"/>
  <c r="C655" i="5433"/>
  <c r="C656" i="5433"/>
  <c r="C657" i="5433"/>
  <c r="C658" i="5433"/>
  <c r="C659" i="5433"/>
  <c r="C660" i="5433"/>
  <c r="C661" i="5433"/>
  <c r="C662" i="5433"/>
  <c r="C663" i="5433"/>
  <c r="C664" i="5433"/>
  <c r="C665" i="5433"/>
  <c r="C666" i="5433"/>
  <c r="C667" i="5433"/>
  <c r="C668" i="5433"/>
  <c r="C669" i="5433"/>
  <c r="C670" i="5433"/>
  <c r="C671" i="5433"/>
  <c r="C672" i="5433"/>
  <c r="C673" i="5433"/>
  <c r="C674" i="5433"/>
  <c r="C675" i="5433"/>
  <c r="C676" i="5433"/>
  <c r="C677" i="5433"/>
  <c r="C678" i="5433"/>
  <c r="C679" i="5433"/>
  <c r="C680" i="5433"/>
  <c r="C681" i="5433"/>
  <c r="C682" i="5433"/>
  <c r="C683" i="5433"/>
  <c r="C684" i="5433"/>
  <c r="C685" i="5433"/>
  <c r="C686" i="5433"/>
  <c r="C687" i="5433"/>
  <c r="C688" i="5433"/>
  <c r="C689" i="5433"/>
  <c r="C690" i="5433"/>
  <c r="C691" i="5433"/>
  <c r="C692" i="5433"/>
  <c r="C693" i="5433"/>
  <c r="C694" i="5433"/>
  <c r="C695" i="5433"/>
  <c r="C696" i="5433"/>
  <c r="C697" i="5433"/>
  <c r="C698" i="5433"/>
  <c r="C699" i="5433"/>
  <c r="C700" i="5433"/>
  <c r="C701" i="5433"/>
  <c r="C702" i="5433"/>
  <c r="C703" i="5433"/>
  <c r="C704" i="5433"/>
  <c r="C705" i="5433"/>
  <c r="C706" i="5433"/>
  <c r="C707" i="5433"/>
  <c r="C708" i="5433"/>
  <c r="C709" i="5433"/>
  <c r="C710" i="5433"/>
  <c r="C711" i="5433"/>
  <c r="C712" i="5433"/>
  <c r="C713" i="5433"/>
  <c r="C714" i="5433"/>
  <c r="C715" i="5433"/>
  <c r="C716" i="5433"/>
  <c r="C717" i="5433"/>
  <c r="C718" i="5433"/>
  <c r="C719" i="5433"/>
  <c r="C720" i="5433"/>
  <c r="C721" i="5433"/>
  <c r="C722" i="5433"/>
  <c r="C723" i="5433"/>
  <c r="C724" i="5433"/>
  <c r="C725" i="5433"/>
  <c r="C726" i="5433"/>
  <c r="C727" i="5433"/>
  <c r="C728" i="5433"/>
  <c r="C729" i="5433"/>
  <c r="C730" i="5433"/>
  <c r="C731" i="5433"/>
  <c r="C732" i="5433"/>
  <c r="C733" i="5433"/>
  <c r="C734" i="5433"/>
  <c r="C735" i="5433"/>
  <c r="C736" i="5433"/>
  <c r="C737" i="5433"/>
  <c r="C738" i="5433"/>
  <c r="C739" i="5433"/>
  <c r="C740" i="5433"/>
  <c r="C741" i="5433"/>
  <c r="C742" i="5433"/>
  <c r="C743" i="5433"/>
  <c r="C744" i="5433"/>
  <c r="C745" i="5433"/>
  <c r="C746" i="5433"/>
  <c r="C747" i="5433"/>
  <c r="C748" i="5433"/>
  <c r="C749" i="5433"/>
  <c r="C750" i="5433"/>
  <c r="C751" i="5433"/>
  <c r="C752" i="5433"/>
  <c r="C753" i="5433"/>
  <c r="C754" i="5433"/>
  <c r="C755" i="5433"/>
  <c r="C756" i="5433"/>
  <c r="C757" i="5433"/>
  <c r="C758" i="5433"/>
  <c r="C759" i="5433"/>
  <c r="C760" i="5433"/>
  <c r="C761" i="5433"/>
  <c r="C762" i="5433"/>
  <c r="C763" i="5433"/>
  <c r="C764" i="5433"/>
  <c r="C765" i="5433"/>
  <c r="C766" i="5433"/>
  <c r="C767" i="5433"/>
  <c r="C768" i="5433"/>
  <c r="C769" i="5433"/>
  <c r="C770" i="5433"/>
  <c r="C771" i="5433"/>
  <c r="C772" i="5433"/>
  <c r="C773" i="5433"/>
  <c r="C774" i="5433"/>
  <c r="C775" i="5433"/>
  <c r="C776" i="5433"/>
  <c r="C777" i="5433"/>
  <c r="C778" i="5433"/>
  <c r="C779" i="5433"/>
  <c r="C780" i="5433"/>
  <c r="C781" i="5433"/>
  <c r="C782" i="5433"/>
  <c r="C783" i="5433"/>
  <c r="C784" i="5433"/>
  <c r="C785" i="5433"/>
  <c r="C786" i="5433"/>
  <c r="C787" i="5433"/>
  <c r="C788" i="5433"/>
  <c r="C789" i="5433"/>
  <c r="C790" i="5433"/>
  <c r="C791" i="5433"/>
  <c r="C792" i="5433"/>
  <c r="C793" i="5433"/>
  <c r="C794" i="5433"/>
  <c r="C795" i="5433"/>
  <c r="C796" i="5433"/>
  <c r="C797" i="5433"/>
  <c r="C798" i="5433"/>
  <c r="C799" i="5433"/>
  <c r="C800" i="5433"/>
  <c r="C801" i="5433"/>
  <c r="C802" i="5433"/>
  <c r="C803" i="5433"/>
  <c r="C804" i="5433"/>
  <c r="C805" i="5433"/>
  <c r="C806" i="5433"/>
  <c r="C807" i="5433"/>
  <c r="C808" i="5433"/>
  <c r="C809" i="5433"/>
  <c r="C810" i="5433"/>
  <c r="C811" i="5433"/>
  <c r="C812" i="5433"/>
  <c r="C813" i="5433"/>
  <c r="C814" i="5433"/>
  <c r="C815" i="5433"/>
  <c r="C816" i="5433"/>
  <c r="C817" i="5433"/>
  <c r="C818" i="5433"/>
  <c r="C819" i="5433"/>
  <c r="C820" i="5433"/>
  <c r="C821" i="5433"/>
  <c r="C822" i="5433"/>
  <c r="B6" i="5433"/>
  <c r="AU6" i="5433" s="1"/>
  <c r="B7" i="5433"/>
  <c r="AT7" i="5433" s="1"/>
  <c r="B8" i="5433"/>
  <c r="AU8" i="5433" s="1"/>
  <c r="B9" i="5433"/>
  <c r="AU9" i="5433" s="1"/>
  <c r="B10" i="5433"/>
  <c r="B11" i="5433"/>
  <c r="AU11" i="5433" s="1"/>
  <c r="B12" i="5433"/>
  <c r="B13" i="5433"/>
  <c r="B14" i="5433"/>
  <c r="AU14" i="5433" s="1"/>
  <c r="B15" i="5433"/>
  <c r="AU15" i="5433" s="1"/>
  <c r="B16" i="5433"/>
  <c r="AT16" i="5433" s="1"/>
  <c r="B17" i="5433"/>
  <c r="AU17" i="5433" s="1"/>
  <c r="B18" i="5433"/>
  <c r="B19" i="5433"/>
  <c r="B20" i="5433"/>
  <c r="AU20" i="5433" s="1"/>
  <c r="B21" i="5433"/>
  <c r="AU21" i="5433" s="1"/>
  <c r="B22" i="5433"/>
  <c r="B23" i="5433"/>
  <c r="AU23" i="5433" s="1"/>
  <c r="B24" i="5433"/>
  <c r="AU24" i="5433" s="1"/>
  <c r="B25" i="5433"/>
  <c r="AT25" i="5433" s="1"/>
  <c r="B26" i="5433"/>
  <c r="AU26" i="5433" s="1"/>
  <c r="B27" i="5433"/>
  <c r="AU27" i="5433" s="1"/>
  <c r="B28" i="5433"/>
  <c r="B29" i="5433"/>
  <c r="AU29" i="5433" s="1"/>
  <c r="B30" i="5433"/>
  <c r="B31" i="5433"/>
  <c r="B32" i="5433"/>
  <c r="AU32" i="5433" s="1"/>
  <c r="B33" i="5433"/>
  <c r="AU33" i="5433" s="1"/>
  <c r="B34" i="5433"/>
  <c r="AT34" i="5433" s="1"/>
  <c r="B35" i="5433"/>
  <c r="AU35" i="5433" s="1"/>
  <c r="B36" i="5433"/>
  <c r="B37" i="5433"/>
  <c r="B38" i="5433"/>
  <c r="AU38" i="5433" s="1"/>
  <c r="B39" i="5433"/>
  <c r="AU39" i="5433" s="1"/>
  <c r="B40" i="5433"/>
  <c r="B41" i="5433"/>
  <c r="AU41" i="5433" s="1"/>
  <c r="B42" i="5433"/>
  <c r="AU42" i="5433" s="1"/>
  <c r="B43" i="5433"/>
  <c r="AT43" i="5433" s="1"/>
  <c r="B44" i="5433"/>
  <c r="B45" i="5433"/>
  <c r="AU45" i="5433" s="1"/>
  <c r="B46" i="5433"/>
  <c r="B47" i="5433"/>
  <c r="AU47" i="5433" s="1"/>
  <c r="B48" i="5433"/>
  <c r="B49" i="5433"/>
  <c r="B50" i="5433"/>
  <c r="B51" i="5433"/>
  <c r="AU51" i="5433" s="1"/>
  <c r="B52" i="5433"/>
  <c r="AT52" i="5433" s="1"/>
  <c r="B53" i="5433"/>
  <c r="AU53" i="5433" s="1"/>
  <c r="B54" i="5433"/>
  <c r="B55" i="5433"/>
  <c r="B56" i="5433"/>
  <c r="B57" i="5433"/>
  <c r="AU57" i="5433" s="1"/>
  <c r="B58" i="5433"/>
  <c r="B59" i="5433"/>
  <c r="AU59" i="5433" s="1"/>
  <c r="B60" i="5433"/>
  <c r="AU60" i="5433" s="1"/>
  <c r="B61" i="5433"/>
  <c r="AT61" i="5433" s="1"/>
  <c r="B62" i="5433"/>
  <c r="B63" i="5433"/>
  <c r="AU63" i="5433" s="1"/>
  <c r="B64" i="5433"/>
  <c r="B65" i="5433"/>
  <c r="AU65" i="5433" s="1"/>
  <c r="B66" i="5433"/>
  <c r="B67" i="5433"/>
  <c r="B68" i="5433"/>
  <c r="B69" i="5433"/>
  <c r="AU69" i="5433" s="1"/>
  <c r="B70" i="5433"/>
  <c r="AT70" i="5433" s="1"/>
  <c r="B71" i="5433"/>
  <c r="AU71" i="5433" s="1"/>
  <c r="B72" i="5433"/>
  <c r="B73" i="5433"/>
  <c r="B74" i="5433"/>
  <c r="B75" i="5433"/>
  <c r="AU75" i="5433" s="1"/>
  <c r="B76" i="5433"/>
  <c r="B77" i="5433"/>
  <c r="AU77" i="5433" s="1"/>
  <c r="B78" i="5433"/>
  <c r="AU78" i="5433" s="1"/>
  <c r="B79" i="5433"/>
  <c r="AT79" i="5433" s="1"/>
  <c r="B80" i="5433"/>
  <c r="B81" i="5433"/>
  <c r="AU81" i="5433" s="1"/>
  <c r="B82" i="5433"/>
  <c r="B83" i="5433"/>
  <c r="AU83" i="5433" s="1"/>
  <c r="B84" i="5433"/>
  <c r="B85" i="5433"/>
  <c r="B86" i="5433"/>
  <c r="B87" i="5433"/>
  <c r="AU87" i="5433" s="1"/>
  <c r="B88" i="5433"/>
  <c r="AT88" i="5433" s="1"/>
  <c r="B89" i="5433"/>
  <c r="AU89" i="5433" s="1"/>
  <c r="B90" i="5433"/>
  <c r="B91" i="5433"/>
  <c r="B92" i="5433"/>
  <c r="B93" i="5433"/>
  <c r="AU93" i="5433" s="1"/>
  <c r="B94" i="5433"/>
  <c r="B95" i="5433"/>
  <c r="AU95" i="5433" s="1"/>
  <c r="B96" i="5433"/>
  <c r="AU96" i="5433" s="1"/>
  <c r="B97" i="5433"/>
  <c r="AT97" i="5433" s="1"/>
  <c r="B98" i="5433"/>
  <c r="B99" i="5433"/>
  <c r="AU99" i="5433" s="1"/>
  <c r="B100" i="5433"/>
  <c r="B101" i="5433"/>
  <c r="AU101" i="5433" s="1"/>
  <c r="B102" i="5433"/>
  <c r="B103" i="5433"/>
  <c r="B104" i="5433"/>
  <c r="B105" i="5433"/>
  <c r="AU105" i="5433" s="1"/>
  <c r="B106" i="5433"/>
  <c r="AT106" i="5433" s="1"/>
  <c r="B107" i="5433"/>
  <c r="AU107" i="5433" s="1"/>
  <c r="B108" i="5433"/>
  <c r="B109" i="5433"/>
  <c r="B110" i="5433"/>
  <c r="B111" i="5433"/>
  <c r="AU111" i="5433" s="1"/>
  <c r="B112" i="5433"/>
  <c r="B113" i="5433"/>
  <c r="AU113" i="5433" s="1"/>
  <c r="B114" i="5433"/>
  <c r="AU114" i="5433" s="1"/>
  <c r="B115" i="5433"/>
  <c r="AT115" i="5433" s="1"/>
  <c r="B116" i="5433"/>
  <c r="B117" i="5433"/>
  <c r="AU117" i="5433" s="1"/>
  <c r="B118" i="5433"/>
  <c r="B119" i="5433"/>
  <c r="AU119" i="5433" s="1"/>
  <c r="B120" i="5433"/>
  <c r="B121" i="5433"/>
  <c r="B122" i="5433"/>
  <c r="B123" i="5433"/>
  <c r="AU123" i="5433" s="1"/>
  <c r="B124" i="5433"/>
  <c r="AT124" i="5433" s="1"/>
  <c r="B125" i="5433"/>
  <c r="AU125" i="5433" s="1"/>
  <c r="B126" i="5433"/>
  <c r="B127" i="5433"/>
  <c r="B128" i="5433"/>
  <c r="B129" i="5433"/>
  <c r="AU129" i="5433" s="1"/>
  <c r="B130" i="5433"/>
  <c r="B131" i="5433"/>
  <c r="AU131" i="5433" s="1"/>
  <c r="B132" i="5433"/>
  <c r="AU132" i="5433" s="1"/>
  <c r="B133" i="5433"/>
  <c r="AT133" i="5433" s="1"/>
  <c r="B134" i="5433"/>
  <c r="B135" i="5433"/>
  <c r="AU135" i="5433" s="1"/>
  <c r="B136" i="5433"/>
  <c r="B137" i="5433"/>
  <c r="AU137" i="5433" s="1"/>
  <c r="B138" i="5433"/>
  <c r="B139" i="5433"/>
  <c r="B140" i="5433"/>
  <c r="B141" i="5433"/>
  <c r="AU141" i="5433" s="1"/>
  <c r="B142" i="5433"/>
  <c r="AT142" i="5433" s="1"/>
  <c r="B143" i="5433"/>
  <c r="AU143" i="5433" s="1"/>
  <c r="B144" i="5433"/>
  <c r="B145" i="5433"/>
  <c r="B146" i="5433"/>
  <c r="B147" i="5433"/>
  <c r="AU147" i="5433" s="1"/>
  <c r="B148" i="5433"/>
  <c r="B149" i="5433"/>
  <c r="AU149" i="5433" s="1"/>
  <c r="B150" i="5433"/>
  <c r="AU150" i="5433" s="1"/>
  <c r="B151" i="5433"/>
  <c r="AT151" i="5433" s="1"/>
  <c r="B152" i="5433"/>
  <c r="B153" i="5433"/>
  <c r="AU153" i="5433" s="1"/>
  <c r="B154" i="5433"/>
  <c r="B155" i="5433"/>
  <c r="AU155" i="5433" s="1"/>
  <c r="B156" i="5433"/>
  <c r="B157" i="5433"/>
  <c r="B158" i="5433"/>
  <c r="B159" i="5433"/>
  <c r="AU159" i="5433" s="1"/>
  <c r="B160" i="5433"/>
  <c r="AT160" i="5433" s="1"/>
  <c r="B161" i="5433"/>
  <c r="AU161" i="5433" s="1"/>
  <c r="B162" i="5433"/>
  <c r="B163" i="5433"/>
  <c r="B164" i="5433"/>
  <c r="B165" i="5433"/>
  <c r="AU165" i="5433" s="1"/>
  <c r="B166" i="5433"/>
  <c r="B167" i="5433"/>
  <c r="AU167" i="5433" s="1"/>
  <c r="B168" i="5433"/>
  <c r="AU168" i="5433" s="1"/>
  <c r="B169" i="5433"/>
  <c r="AT169" i="5433" s="1"/>
  <c r="B170" i="5433"/>
  <c r="B171" i="5433"/>
  <c r="AU171" i="5433" s="1"/>
  <c r="B172" i="5433"/>
  <c r="B173" i="5433"/>
  <c r="AU173" i="5433" s="1"/>
  <c r="B174" i="5433"/>
  <c r="B175" i="5433"/>
  <c r="B176" i="5433"/>
  <c r="B177" i="5433"/>
  <c r="AU177" i="5433" s="1"/>
  <c r="B178" i="5433"/>
  <c r="AT178" i="5433" s="1"/>
  <c r="B179" i="5433"/>
  <c r="AU179" i="5433" s="1"/>
  <c r="B180" i="5433"/>
  <c r="B181" i="5433"/>
  <c r="B182" i="5433"/>
  <c r="B183" i="5433"/>
  <c r="AU183" i="5433" s="1"/>
  <c r="B184" i="5433"/>
  <c r="B185" i="5433"/>
  <c r="AU185" i="5433" s="1"/>
  <c r="B186" i="5433"/>
  <c r="AU186" i="5433" s="1"/>
  <c r="B187" i="5433"/>
  <c r="AT187" i="5433" s="1"/>
  <c r="B188" i="5433"/>
  <c r="B189" i="5433"/>
  <c r="AU189" i="5433" s="1"/>
  <c r="B190" i="5433"/>
  <c r="B191" i="5433"/>
  <c r="AU191" i="5433" s="1"/>
  <c r="B192" i="5433"/>
  <c r="B193" i="5433"/>
  <c r="B194" i="5433"/>
  <c r="AT194" i="5433" s="1"/>
  <c r="B195" i="5433"/>
  <c r="AU195" i="5433" s="1"/>
  <c r="B196" i="5433"/>
  <c r="B197" i="5433"/>
  <c r="AU197" i="5433" s="1"/>
  <c r="B198" i="5433"/>
  <c r="B199" i="5433"/>
  <c r="B200" i="5433"/>
  <c r="B201" i="5433"/>
  <c r="AT201" i="5433" s="1"/>
  <c r="B202" i="5433"/>
  <c r="B203" i="5433"/>
  <c r="AU203" i="5433" s="1"/>
  <c r="B204" i="5433"/>
  <c r="B205" i="5433"/>
  <c r="B206" i="5433"/>
  <c r="B207" i="5433"/>
  <c r="AU207" i="5433" s="1"/>
  <c r="B208" i="5433"/>
  <c r="AT208" i="5433" s="1"/>
  <c r="B209" i="5433"/>
  <c r="AU209" i="5433" s="1"/>
  <c r="B210" i="5433"/>
  <c r="B211" i="5433"/>
  <c r="B212" i="5433"/>
  <c r="B213" i="5433"/>
  <c r="AU213" i="5433" s="1"/>
  <c r="B214" i="5433"/>
  <c r="B215" i="5433"/>
  <c r="AU215" i="5433" s="1"/>
  <c r="B216" i="5433"/>
  <c r="B217" i="5433"/>
  <c r="B218" i="5433"/>
  <c r="B219" i="5433"/>
  <c r="AU219" i="5433" s="1"/>
  <c r="B220" i="5433"/>
  <c r="B221" i="5433"/>
  <c r="AU221" i="5433" s="1"/>
  <c r="B222" i="5433"/>
  <c r="AU222" i="5433" s="1"/>
  <c r="B223" i="5433"/>
  <c r="AT223" i="5433" s="1"/>
  <c r="B224" i="5433"/>
  <c r="B225" i="5433"/>
  <c r="AU225" i="5433" s="1"/>
  <c r="B226" i="5433"/>
  <c r="B227" i="5433"/>
  <c r="AU227" i="5433" s="1"/>
  <c r="B228" i="5433"/>
  <c r="B229" i="5433"/>
  <c r="B230" i="5433"/>
  <c r="AT230" i="5433" s="1"/>
  <c r="B231" i="5433"/>
  <c r="AU231" i="5433" s="1"/>
  <c r="B232" i="5433"/>
  <c r="B233" i="5433"/>
  <c r="AU233" i="5433" s="1"/>
  <c r="B234" i="5433"/>
  <c r="B235" i="5433"/>
  <c r="B236" i="5433"/>
  <c r="B237" i="5433"/>
  <c r="AU237" i="5433" s="1"/>
  <c r="B238" i="5433"/>
  <c r="B239" i="5433"/>
  <c r="AU239" i="5433" s="1"/>
  <c r="B240" i="5433"/>
  <c r="B241" i="5433"/>
  <c r="B242" i="5433"/>
  <c r="B243" i="5433"/>
  <c r="AU243" i="5433" s="1"/>
  <c r="B244" i="5433"/>
  <c r="AT244" i="5433" s="1"/>
  <c r="B245" i="5433"/>
  <c r="AU245" i="5433" s="1"/>
  <c r="B246" i="5433"/>
  <c r="B247" i="5433"/>
  <c r="B248" i="5433"/>
  <c r="B249" i="5433"/>
  <c r="AU249" i="5433" s="1"/>
  <c r="B250" i="5433"/>
  <c r="B251" i="5433"/>
  <c r="AU251" i="5433" s="1"/>
  <c r="B252" i="5433"/>
  <c r="B253" i="5433"/>
  <c r="B254" i="5433"/>
  <c r="B255" i="5433"/>
  <c r="AU255" i="5433" s="1"/>
  <c r="B256" i="5433"/>
  <c r="B257" i="5433"/>
  <c r="AU257" i="5433" s="1"/>
  <c r="B258" i="5433"/>
  <c r="AU258" i="5433" s="1"/>
  <c r="B259" i="5433"/>
  <c r="AT259" i="5433" s="1"/>
  <c r="B260" i="5433"/>
  <c r="B261" i="5433"/>
  <c r="AU261" i="5433" s="1"/>
  <c r="B262" i="5433"/>
  <c r="B263" i="5433"/>
  <c r="AU263" i="5433" s="1"/>
  <c r="B264" i="5433"/>
  <c r="B265" i="5433"/>
  <c r="B266" i="5433"/>
  <c r="AT266" i="5433" s="1"/>
  <c r="B267" i="5433"/>
  <c r="AU267" i="5433" s="1"/>
  <c r="B268" i="5433"/>
  <c r="B269" i="5433"/>
  <c r="AU269" i="5433" s="1"/>
  <c r="B270" i="5433"/>
  <c r="B271" i="5433"/>
  <c r="B272" i="5433"/>
  <c r="B273" i="5433"/>
  <c r="AT273" i="5433" s="1"/>
  <c r="B274" i="5433"/>
  <c r="B275" i="5433"/>
  <c r="AU275" i="5433" s="1"/>
  <c r="B276" i="5433"/>
  <c r="B277" i="5433"/>
  <c r="B278" i="5433"/>
  <c r="B279" i="5433"/>
  <c r="AU279" i="5433" s="1"/>
  <c r="B280" i="5433"/>
  <c r="AT280" i="5433" s="1"/>
  <c r="B281" i="5433"/>
  <c r="AU281" i="5433" s="1"/>
  <c r="B282" i="5433"/>
  <c r="B283" i="5433"/>
  <c r="B284" i="5433"/>
  <c r="B285" i="5433"/>
  <c r="AU285" i="5433" s="1"/>
  <c r="B286" i="5433"/>
  <c r="B287" i="5433"/>
  <c r="AU287" i="5433" s="1"/>
  <c r="B288" i="5433"/>
  <c r="B289" i="5433"/>
  <c r="B290" i="5433"/>
  <c r="B291" i="5433"/>
  <c r="AU291" i="5433" s="1"/>
  <c r="B292" i="5433"/>
  <c r="B293" i="5433"/>
  <c r="AU293" i="5433" s="1"/>
  <c r="B294" i="5433"/>
  <c r="AU294" i="5433" s="1"/>
  <c r="B295" i="5433"/>
  <c r="AT295" i="5433" s="1"/>
  <c r="B296" i="5433"/>
  <c r="B297" i="5433"/>
  <c r="AU297" i="5433" s="1"/>
  <c r="B298" i="5433"/>
  <c r="B299" i="5433"/>
  <c r="AU299" i="5433" s="1"/>
  <c r="B300" i="5433"/>
  <c r="B301" i="5433"/>
  <c r="B302" i="5433"/>
  <c r="AT302" i="5433" s="1"/>
  <c r="B303" i="5433"/>
  <c r="AU303" i="5433" s="1"/>
  <c r="B304" i="5433"/>
  <c r="B305" i="5433"/>
  <c r="AU305" i="5433" s="1"/>
  <c r="B306" i="5433"/>
  <c r="B307" i="5433"/>
  <c r="B308" i="5433"/>
  <c r="B309" i="5433"/>
  <c r="AU309" i="5433" s="1"/>
  <c r="B310" i="5433"/>
  <c r="B311" i="5433"/>
  <c r="AU311" i="5433" s="1"/>
  <c r="B312" i="5433"/>
  <c r="B313" i="5433"/>
  <c r="B314" i="5433"/>
  <c r="B315" i="5433"/>
  <c r="AU315" i="5433" s="1"/>
  <c r="B316" i="5433"/>
  <c r="AT316" i="5433" s="1"/>
  <c r="B317" i="5433"/>
  <c r="AU317" i="5433" s="1"/>
  <c r="B318" i="5433"/>
  <c r="B319" i="5433"/>
  <c r="B320" i="5433"/>
  <c r="B321" i="5433"/>
  <c r="AU321" i="5433" s="1"/>
  <c r="B322" i="5433"/>
  <c r="B323" i="5433"/>
  <c r="AU323" i="5433" s="1"/>
  <c r="B324" i="5433"/>
  <c r="B325" i="5433"/>
  <c r="B326" i="5433"/>
  <c r="B327" i="5433"/>
  <c r="AU327" i="5433" s="1"/>
  <c r="B328" i="5433"/>
  <c r="B329" i="5433"/>
  <c r="AU329" i="5433" s="1"/>
  <c r="B330" i="5433"/>
  <c r="AU330" i="5433" s="1"/>
  <c r="B331" i="5433"/>
  <c r="AT331" i="5433" s="1"/>
  <c r="B332" i="5433"/>
  <c r="B333" i="5433"/>
  <c r="AU333" i="5433" s="1"/>
  <c r="B334" i="5433"/>
  <c r="B335" i="5433"/>
  <c r="AU335" i="5433" s="1"/>
  <c r="B336" i="5433"/>
  <c r="B337" i="5433"/>
  <c r="B338" i="5433"/>
  <c r="AT338" i="5433" s="1"/>
  <c r="B339" i="5433"/>
  <c r="AU339" i="5433" s="1"/>
  <c r="B340" i="5433"/>
  <c r="B341" i="5433"/>
  <c r="AU341" i="5433" s="1"/>
  <c r="B342" i="5433"/>
  <c r="B343" i="5433"/>
  <c r="B344" i="5433"/>
  <c r="B345" i="5433"/>
  <c r="AT345" i="5433" s="1"/>
  <c r="B346" i="5433"/>
  <c r="B347" i="5433"/>
  <c r="AU347" i="5433" s="1"/>
  <c r="B348" i="5433"/>
  <c r="B349" i="5433"/>
  <c r="B350" i="5433"/>
  <c r="B351" i="5433"/>
  <c r="AU351" i="5433" s="1"/>
  <c r="B352" i="5433"/>
  <c r="AT352" i="5433" s="1"/>
  <c r="B353" i="5433"/>
  <c r="AU353" i="5433" s="1"/>
  <c r="B354" i="5433"/>
  <c r="B355" i="5433"/>
  <c r="B356" i="5433"/>
  <c r="B357" i="5433"/>
  <c r="AU357" i="5433" s="1"/>
  <c r="B358" i="5433"/>
  <c r="B359" i="5433"/>
  <c r="AU359" i="5433" s="1"/>
  <c r="B360" i="5433"/>
  <c r="B361" i="5433"/>
  <c r="B362" i="5433"/>
  <c r="B363" i="5433"/>
  <c r="AU363" i="5433" s="1"/>
  <c r="B364" i="5433"/>
  <c r="B365" i="5433"/>
  <c r="AU365" i="5433" s="1"/>
  <c r="B366" i="5433"/>
  <c r="AU366" i="5433" s="1"/>
  <c r="B367" i="5433"/>
  <c r="AT367" i="5433" s="1"/>
  <c r="B368" i="5433"/>
  <c r="B369" i="5433"/>
  <c r="AU369" i="5433" s="1"/>
  <c r="B370" i="5433"/>
  <c r="B371" i="5433"/>
  <c r="AU371" i="5433" s="1"/>
  <c r="B372" i="5433"/>
  <c r="B373" i="5433"/>
  <c r="B374" i="5433"/>
  <c r="AT374" i="5433" s="1"/>
  <c r="B375" i="5433"/>
  <c r="AU375" i="5433" s="1"/>
  <c r="B376" i="5433"/>
  <c r="B377" i="5433"/>
  <c r="AU377" i="5433" s="1"/>
  <c r="B378" i="5433"/>
  <c r="B379" i="5433"/>
  <c r="B380" i="5433"/>
  <c r="B381" i="5433"/>
  <c r="AU381" i="5433" s="1"/>
  <c r="B382" i="5433"/>
  <c r="B383" i="5433"/>
  <c r="AU383" i="5433" s="1"/>
  <c r="B384" i="5433"/>
  <c r="B385" i="5433"/>
  <c r="B386" i="5433"/>
  <c r="B387" i="5433"/>
  <c r="AU387" i="5433" s="1"/>
  <c r="B388" i="5433"/>
  <c r="AT388" i="5433" s="1"/>
  <c r="B389" i="5433"/>
  <c r="AU389" i="5433" s="1"/>
  <c r="B390" i="5433"/>
  <c r="B391" i="5433"/>
  <c r="B392" i="5433"/>
  <c r="B393" i="5433"/>
  <c r="AU393" i="5433" s="1"/>
  <c r="B394" i="5433"/>
  <c r="B395" i="5433"/>
  <c r="AU395" i="5433" s="1"/>
  <c r="B396" i="5433"/>
  <c r="B397" i="5433"/>
  <c r="B398" i="5433"/>
  <c r="B399" i="5433"/>
  <c r="AU399" i="5433" s="1"/>
  <c r="B400" i="5433"/>
  <c r="B401" i="5433"/>
  <c r="AU401" i="5433" s="1"/>
  <c r="B402" i="5433"/>
  <c r="AU402" i="5433" s="1"/>
  <c r="B403" i="5433"/>
  <c r="AT403" i="5433" s="1"/>
  <c r="B404" i="5433"/>
  <c r="B405" i="5433"/>
  <c r="AU405" i="5433" s="1"/>
  <c r="B406" i="5433"/>
  <c r="B407" i="5433"/>
  <c r="AU407" i="5433" s="1"/>
  <c r="B408" i="5433"/>
  <c r="B409" i="5433"/>
  <c r="B410" i="5433"/>
  <c r="AT410" i="5433" s="1"/>
  <c r="B411" i="5433"/>
  <c r="AU411" i="5433" s="1"/>
  <c r="B412" i="5433"/>
  <c r="B413" i="5433"/>
  <c r="AU413" i="5433" s="1"/>
  <c r="B414" i="5433"/>
  <c r="B415" i="5433"/>
  <c r="B416" i="5433"/>
  <c r="B417" i="5433"/>
  <c r="AT417" i="5433" s="1"/>
  <c r="B418" i="5433"/>
  <c r="B419" i="5433"/>
  <c r="AU419" i="5433" s="1"/>
  <c r="B420" i="5433"/>
  <c r="B421" i="5433"/>
  <c r="B422" i="5433"/>
  <c r="B423" i="5433"/>
  <c r="AU423" i="5433" s="1"/>
  <c r="B424" i="5433"/>
  <c r="AT424" i="5433" s="1"/>
  <c r="B425" i="5433"/>
  <c r="AU425" i="5433" s="1"/>
  <c r="B426" i="5433"/>
  <c r="B427" i="5433"/>
  <c r="B428" i="5433"/>
  <c r="B429" i="5433"/>
  <c r="AU429" i="5433" s="1"/>
  <c r="B430" i="5433"/>
  <c r="B431" i="5433"/>
  <c r="AU431" i="5433" s="1"/>
  <c r="B432" i="5433"/>
  <c r="B433" i="5433"/>
  <c r="B434" i="5433"/>
  <c r="B435" i="5433"/>
  <c r="AU435" i="5433" s="1"/>
  <c r="B436" i="5433"/>
  <c r="B437" i="5433"/>
  <c r="AU437" i="5433" s="1"/>
  <c r="B438" i="5433"/>
  <c r="AU438" i="5433" s="1"/>
  <c r="B439" i="5433"/>
  <c r="AT439" i="5433" s="1"/>
  <c r="B440" i="5433"/>
  <c r="B441" i="5433"/>
  <c r="AU441" i="5433" s="1"/>
  <c r="B442" i="5433"/>
  <c r="B443" i="5433"/>
  <c r="AU443" i="5433" s="1"/>
  <c r="B444" i="5433"/>
  <c r="B445" i="5433"/>
  <c r="B446" i="5433"/>
  <c r="AT446" i="5433" s="1"/>
  <c r="B447" i="5433"/>
  <c r="AU447" i="5433" s="1"/>
  <c r="B448" i="5433"/>
  <c r="B449" i="5433"/>
  <c r="AU449" i="5433" s="1"/>
  <c r="B450" i="5433"/>
  <c r="B451" i="5433"/>
  <c r="B452" i="5433"/>
  <c r="B453" i="5433"/>
  <c r="AU453" i="5433" s="1"/>
  <c r="B454" i="5433"/>
  <c r="B455" i="5433"/>
  <c r="AU455" i="5433" s="1"/>
  <c r="B456" i="5433"/>
  <c r="B457" i="5433"/>
  <c r="B458" i="5433"/>
  <c r="B459" i="5433"/>
  <c r="AU459" i="5433" s="1"/>
  <c r="B460" i="5433"/>
  <c r="AT460" i="5433" s="1"/>
  <c r="B461" i="5433"/>
  <c r="AU461" i="5433" s="1"/>
  <c r="B462" i="5433"/>
  <c r="B463" i="5433"/>
  <c r="B464" i="5433"/>
  <c r="B465" i="5433"/>
  <c r="AU465" i="5433" s="1"/>
  <c r="B466" i="5433"/>
  <c r="AT466" i="5433" s="1"/>
  <c r="B467" i="5433"/>
  <c r="AU467" i="5433" s="1"/>
  <c r="B468" i="5433"/>
  <c r="B469" i="5433"/>
  <c r="B470" i="5433"/>
  <c r="B471" i="5433"/>
  <c r="AU471" i="5433" s="1"/>
  <c r="B472" i="5433"/>
  <c r="AT472" i="5433" s="1"/>
  <c r="B473" i="5433"/>
  <c r="AU473" i="5433" s="1"/>
  <c r="B474" i="5433"/>
  <c r="B475" i="5433"/>
  <c r="B476" i="5433"/>
  <c r="B477" i="5433"/>
  <c r="AU477" i="5433" s="1"/>
  <c r="B478" i="5433"/>
  <c r="AT478" i="5433" s="1"/>
  <c r="B479" i="5433"/>
  <c r="AU479" i="5433" s="1"/>
  <c r="B480" i="5433"/>
  <c r="B481" i="5433"/>
  <c r="B482" i="5433"/>
  <c r="B483" i="5433"/>
  <c r="AU483" i="5433" s="1"/>
  <c r="B484" i="5433"/>
  <c r="AT484" i="5433" s="1"/>
  <c r="B485" i="5433"/>
  <c r="AU485" i="5433" s="1"/>
  <c r="B486" i="5433"/>
  <c r="B487" i="5433"/>
  <c r="B488" i="5433"/>
  <c r="B489" i="5433"/>
  <c r="AU489" i="5433" s="1"/>
  <c r="B490" i="5433"/>
  <c r="AT490" i="5433" s="1"/>
  <c r="B491" i="5433"/>
  <c r="AU491" i="5433" s="1"/>
  <c r="B492" i="5433"/>
  <c r="B493" i="5433"/>
  <c r="B494" i="5433"/>
  <c r="B495" i="5433"/>
  <c r="AU495" i="5433" s="1"/>
  <c r="B496" i="5433"/>
  <c r="AT496" i="5433" s="1"/>
  <c r="B497" i="5433"/>
  <c r="AU497" i="5433" s="1"/>
  <c r="B498" i="5433"/>
  <c r="B499" i="5433"/>
  <c r="B500" i="5433"/>
  <c r="B501" i="5433"/>
  <c r="AU501" i="5433" s="1"/>
  <c r="B502" i="5433"/>
  <c r="AT502" i="5433" s="1"/>
  <c r="B503" i="5433"/>
  <c r="AU503" i="5433" s="1"/>
  <c r="B504" i="5433"/>
  <c r="B505" i="5433"/>
  <c r="B506" i="5433"/>
  <c r="B507" i="5433"/>
  <c r="AU507" i="5433" s="1"/>
  <c r="B508" i="5433"/>
  <c r="AT508" i="5433" s="1"/>
  <c r="B509" i="5433"/>
  <c r="AU509" i="5433" s="1"/>
  <c r="B510" i="5433"/>
  <c r="B511" i="5433"/>
  <c r="B512" i="5433"/>
  <c r="B513" i="5433"/>
  <c r="AU513" i="5433" s="1"/>
  <c r="B514" i="5433"/>
  <c r="AT514" i="5433" s="1"/>
  <c r="B515" i="5433"/>
  <c r="AU515" i="5433" s="1"/>
  <c r="B516" i="5433"/>
  <c r="B517" i="5433"/>
  <c r="B518" i="5433"/>
  <c r="B519" i="5433"/>
  <c r="AU519" i="5433" s="1"/>
  <c r="B520" i="5433"/>
  <c r="AT520" i="5433" s="1"/>
  <c r="B521" i="5433"/>
  <c r="AU521" i="5433" s="1"/>
  <c r="B522" i="5433"/>
  <c r="B523" i="5433"/>
  <c r="B524" i="5433"/>
  <c r="B525" i="5433"/>
  <c r="AU525" i="5433" s="1"/>
  <c r="B526" i="5433"/>
  <c r="AT526" i="5433" s="1"/>
  <c r="B527" i="5433"/>
  <c r="AU527" i="5433" s="1"/>
  <c r="B528" i="5433"/>
  <c r="B529" i="5433"/>
  <c r="AT529" i="5433" s="1"/>
  <c r="B530" i="5433"/>
  <c r="B531" i="5433"/>
  <c r="AU531" i="5433" s="1"/>
  <c r="B532" i="5433"/>
  <c r="AT532" i="5433" s="1"/>
  <c r="B533" i="5433"/>
  <c r="AU533" i="5433" s="1"/>
  <c r="B534" i="5433"/>
  <c r="B535" i="5433"/>
  <c r="AT535" i="5433" s="1"/>
  <c r="B536" i="5433"/>
  <c r="B537" i="5433"/>
  <c r="AU537" i="5433" s="1"/>
  <c r="B538" i="5433"/>
  <c r="AT538" i="5433" s="1"/>
  <c r="B539" i="5433"/>
  <c r="AU539" i="5433" s="1"/>
  <c r="B540" i="5433"/>
  <c r="B541" i="5433"/>
  <c r="AT541" i="5433" s="1"/>
  <c r="B542" i="5433"/>
  <c r="B543" i="5433"/>
  <c r="AU543" i="5433" s="1"/>
  <c r="B544" i="5433"/>
  <c r="AT544" i="5433" s="1"/>
  <c r="B545" i="5433"/>
  <c r="AU545" i="5433" s="1"/>
  <c r="B546" i="5433"/>
  <c r="B547" i="5433"/>
  <c r="AT547" i="5433" s="1"/>
  <c r="B548" i="5433"/>
  <c r="B549" i="5433"/>
  <c r="AU549" i="5433" s="1"/>
  <c r="B550" i="5433"/>
  <c r="AT550" i="5433" s="1"/>
  <c r="B551" i="5433"/>
  <c r="AU551" i="5433" s="1"/>
  <c r="B552" i="5433"/>
  <c r="B553" i="5433"/>
  <c r="AT553" i="5433" s="1"/>
  <c r="B554" i="5433"/>
  <c r="B555" i="5433"/>
  <c r="AU555" i="5433" s="1"/>
  <c r="B556" i="5433"/>
  <c r="AT556" i="5433" s="1"/>
  <c r="B557" i="5433"/>
  <c r="AU557" i="5433" s="1"/>
  <c r="B558" i="5433"/>
  <c r="B559" i="5433"/>
  <c r="AT559" i="5433" s="1"/>
  <c r="B560" i="5433"/>
  <c r="B561" i="5433"/>
  <c r="AU561" i="5433" s="1"/>
  <c r="B562" i="5433"/>
  <c r="AT562" i="5433" s="1"/>
  <c r="B563" i="5433"/>
  <c r="AU563" i="5433" s="1"/>
  <c r="B564" i="5433"/>
  <c r="B565" i="5433"/>
  <c r="AT565" i="5433" s="1"/>
  <c r="B566" i="5433"/>
  <c r="B567" i="5433"/>
  <c r="AU567" i="5433" s="1"/>
  <c r="B568" i="5433"/>
  <c r="AT568" i="5433" s="1"/>
  <c r="B569" i="5433"/>
  <c r="AU569" i="5433" s="1"/>
  <c r="B570" i="5433"/>
  <c r="B571" i="5433"/>
  <c r="AT571" i="5433" s="1"/>
  <c r="B572" i="5433"/>
  <c r="B573" i="5433"/>
  <c r="AU573" i="5433" s="1"/>
  <c r="B574" i="5433"/>
  <c r="AT574" i="5433" s="1"/>
  <c r="B575" i="5433"/>
  <c r="AU575" i="5433" s="1"/>
  <c r="B576" i="5433"/>
  <c r="B577" i="5433"/>
  <c r="AT577" i="5433" s="1"/>
  <c r="B578" i="5433"/>
  <c r="B579" i="5433"/>
  <c r="AU579" i="5433" s="1"/>
  <c r="B580" i="5433"/>
  <c r="AT580" i="5433" s="1"/>
  <c r="B581" i="5433"/>
  <c r="AU581" i="5433" s="1"/>
  <c r="B582" i="5433"/>
  <c r="B583" i="5433"/>
  <c r="AT583" i="5433" s="1"/>
  <c r="B584" i="5433"/>
  <c r="B585" i="5433"/>
  <c r="AU585" i="5433" s="1"/>
  <c r="B586" i="5433"/>
  <c r="AT586" i="5433" s="1"/>
  <c r="B587" i="5433"/>
  <c r="AU587" i="5433" s="1"/>
  <c r="B588" i="5433"/>
  <c r="B589" i="5433"/>
  <c r="AT589" i="5433" s="1"/>
  <c r="B590" i="5433"/>
  <c r="B591" i="5433"/>
  <c r="AU591" i="5433" s="1"/>
  <c r="B592" i="5433"/>
  <c r="AT592" i="5433" s="1"/>
  <c r="B593" i="5433"/>
  <c r="AU593" i="5433" s="1"/>
  <c r="B594" i="5433"/>
  <c r="B595" i="5433"/>
  <c r="AT595" i="5433" s="1"/>
  <c r="B596" i="5433"/>
  <c r="B597" i="5433"/>
  <c r="AU597" i="5433" s="1"/>
  <c r="B598" i="5433"/>
  <c r="AT598" i="5433" s="1"/>
  <c r="B599" i="5433"/>
  <c r="AU599" i="5433" s="1"/>
  <c r="B600" i="5433"/>
  <c r="B601" i="5433"/>
  <c r="AT601" i="5433" s="1"/>
  <c r="B602" i="5433"/>
  <c r="B603" i="5433"/>
  <c r="AU603" i="5433" s="1"/>
  <c r="B604" i="5433"/>
  <c r="AT604" i="5433" s="1"/>
  <c r="B605" i="5433"/>
  <c r="AU605" i="5433" s="1"/>
  <c r="B606" i="5433"/>
  <c r="B607" i="5433"/>
  <c r="AT607" i="5433" s="1"/>
  <c r="B608" i="5433"/>
  <c r="B609" i="5433"/>
  <c r="AU609" i="5433" s="1"/>
  <c r="B610" i="5433"/>
  <c r="AT610" i="5433" s="1"/>
  <c r="B611" i="5433"/>
  <c r="AU611" i="5433" s="1"/>
  <c r="B612" i="5433"/>
  <c r="B613" i="5433"/>
  <c r="AT613" i="5433" s="1"/>
  <c r="B614" i="5433"/>
  <c r="B615" i="5433"/>
  <c r="AU615" i="5433" s="1"/>
  <c r="B616" i="5433"/>
  <c r="AT616" i="5433" s="1"/>
  <c r="B617" i="5433"/>
  <c r="AU617" i="5433" s="1"/>
  <c r="B618" i="5433"/>
  <c r="B619" i="5433"/>
  <c r="AT619" i="5433" s="1"/>
  <c r="B620" i="5433"/>
  <c r="B621" i="5433"/>
  <c r="AU621" i="5433" s="1"/>
  <c r="B622" i="5433"/>
  <c r="AT622" i="5433" s="1"/>
  <c r="B623" i="5433"/>
  <c r="AU623" i="5433" s="1"/>
  <c r="B624" i="5433"/>
  <c r="B625" i="5433"/>
  <c r="AT625" i="5433" s="1"/>
  <c r="B626" i="5433"/>
  <c r="B627" i="5433"/>
  <c r="AU627" i="5433" s="1"/>
  <c r="B628" i="5433"/>
  <c r="AT628" i="5433" s="1"/>
  <c r="B629" i="5433"/>
  <c r="AU629" i="5433" s="1"/>
  <c r="B630" i="5433"/>
  <c r="B631" i="5433"/>
  <c r="AT631" i="5433" s="1"/>
  <c r="B632" i="5433"/>
  <c r="B633" i="5433"/>
  <c r="AU633" i="5433" s="1"/>
  <c r="B634" i="5433"/>
  <c r="AT634" i="5433" s="1"/>
  <c r="B635" i="5433"/>
  <c r="AU635" i="5433" s="1"/>
  <c r="B636" i="5433"/>
  <c r="B637" i="5433"/>
  <c r="AT637" i="5433" s="1"/>
  <c r="B638" i="5433"/>
  <c r="B639" i="5433"/>
  <c r="AU639" i="5433" s="1"/>
  <c r="B640" i="5433"/>
  <c r="AT640" i="5433" s="1"/>
  <c r="B641" i="5433"/>
  <c r="AU641" i="5433" s="1"/>
  <c r="B642" i="5433"/>
  <c r="B643" i="5433"/>
  <c r="AT643" i="5433" s="1"/>
  <c r="B644" i="5433"/>
  <c r="B645" i="5433"/>
  <c r="AU645" i="5433" s="1"/>
  <c r="B646" i="5433"/>
  <c r="AT646" i="5433" s="1"/>
  <c r="B647" i="5433"/>
  <c r="AU647" i="5433" s="1"/>
  <c r="B648" i="5433"/>
  <c r="B649" i="5433"/>
  <c r="AT649" i="5433" s="1"/>
  <c r="B650" i="5433"/>
  <c r="B651" i="5433"/>
  <c r="AU651" i="5433" s="1"/>
  <c r="B652" i="5433"/>
  <c r="AT652" i="5433" s="1"/>
  <c r="B653" i="5433"/>
  <c r="AU653" i="5433" s="1"/>
  <c r="B654" i="5433"/>
  <c r="B655" i="5433"/>
  <c r="AT655" i="5433" s="1"/>
  <c r="B656" i="5433"/>
  <c r="B657" i="5433"/>
  <c r="AU657" i="5433" s="1"/>
  <c r="B658" i="5433"/>
  <c r="AT658" i="5433" s="1"/>
  <c r="B659" i="5433"/>
  <c r="AU659" i="5433" s="1"/>
  <c r="B660" i="5433"/>
  <c r="B661" i="5433"/>
  <c r="AT661" i="5433" s="1"/>
  <c r="B662" i="5433"/>
  <c r="B663" i="5433"/>
  <c r="AU663" i="5433" s="1"/>
  <c r="B664" i="5433"/>
  <c r="AT664" i="5433" s="1"/>
  <c r="B665" i="5433"/>
  <c r="AU665" i="5433" s="1"/>
  <c r="B666" i="5433"/>
  <c r="B667" i="5433"/>
  <c r="AT667" i="5433" s="1"/>
  <c r="B668" i="5433"/>
  <c r="B669" i="5433"/>
  <c r="AU669" i="5433" s="1"/>
  <c r="B670" i="5433"/>
  <c r="AT670" i="5433" s="1"/>
  <c r="B671" i="5433"/>
  <c r="AU671" i="5433" s="1"/>
  <c r="B672" i="5433"/>
  <c r="B673" i="5433"/>
  <c r="AT673" i="5433" s="1"/>
  <c r="B674" i="5433"/>
  <c r="B675" i="5433"/>
  <c r="AU675" i="5433" s="1"/>
  <c r="B676" i="5433"/>
  <c r="AT676" i="5433" s="1"/>
  <c r="B677" i="5433"/>
  <c r="AU677" i="5433" s="1"/>
  <c r="B678" i="5433"/>
  <c r="B679" i="5433"/>
  <c r="AT679" i="5433" s="1"/>
  <c r="B680" i="5433"/>
  <c r="B681" i="5433"/>
  <c r="AU681" i="5433" s="1"/>
  <c r="B682" i="5433"/>
  <c r="AT682" i="5433" s="1"/>
  <c r="B683" i="5433"/>
  <c r="AU683" i="5433" s="1"/>
  <c r="B684" i="5433"/>
  <c r="B685" i="5433"/>
  <c r="AT685" i="5433" s="1"/>
  <c r="B686" i="5433"/>
  <c r="B687" i="5433"/>
  <c r="AU687" i="5433" s="1"/>
  <c r="B688" i="5433"/>
  <c r="AT688" i="5433" s="1"/>
  <c r="B689" i="5433"/>
  <c r="AU689" i="5433" s="1"/>
  <c r="B690" i="5433"/>
  <c r="B691" i="5433"/>
  <c r="AT691" i="5433" s="1"/>
  <c r="B692" i="5433"/>
  <c r="B693" i="5433"/>
  <c r="AU693" i="5433" s="1"/>
  <c r="B694" i="5433"/>
  <c r="AT694" i="5433" s="1"/>
  <c r="B695" i="5433"/>
  <c r="AU695" i="5433" s="1"/>
  <c r="B696" i="5433"/>
  <c r="B697" i="5433"/>
  <c r="AT697" i="5433" s="1"/>
  <c r="B698" i="5433"/>
  <c r="B699" i="5433"/>
  <c r="AU699" i="5433" s="1"/>
  <c r="B700" i="5433"/>
  <c r="AT700" i="5433" s="1"/>
  <c r="B701" i="5433"/>
  <c r="AU701" i="5433" s="1"/>
  <c r="B702" i="5433"/>
  <c r="B703" i="5433"/>
  <c r="AT703" i="5433" s="1"/>
  <c r="B704" i="5433"/>
  <c r="B705" i="5433"/>
  <c r="AU705" i="5433" s="1"/>
  <c r="B706" i="5433"/>
  <c r="AT706" i="5433" s="1"/>
  <c r="B707" i="5433"/>
  <c r="AU707" i="5433" s="1"/>
  <c r="B708" i="5433"/>
  <c r="B709" i="5433"/>
  <c r="AT709" i="5433" s="1"/>
  <c r="B710" i="5433"/>
  <c r="B711" i="5433"/>
  <c r="AU711" i="5433" s="1"/>
  <c r="B712" i="5433"/>
  <c r="AT712" i="5433" s="1"/>
  <c r="B713" i="5433"/>
  <c r="AU713" i="5433" s="1"/>
  <c r="B714" i="5433"/>
  <c r="B715" i="5433"/>
  <c r="AT715" i="5433" s="1"/>
  <c r="B716" i="5433"/>
  <c r="B717" i="5433"/>
  <c r="AU717" i="5433" s="1"/>
  <c r="B718" i="5433"/>
  <c r="AT718" i="5433" s="1"/>
  <c r="B719" i="5433"/>
  <c r="AU719" i="5433" s="1"/>
  <c r="B720" i="5433"/>
  <c r="B721" i="5433"/>
  <c r="AT721" i="5433" s="1"/>
  <c r="B722" i="5433"/>
  <c r="B723" i="5433"/>
  <c r="AU723" i="5433" s="1"/>
  <c r="B724" i="5433"/>
  <c r="AT724" i="5433" s="1"/>
  <c r="B725" i="5433"/>
  <c r="AU725" i="5433" s="1"/>
  <c r="B726" i="5433"/>
  <c r="B727" i="5433"/>
  <c r="AT727" i="5433" s="1"/>
  <c r="B728" i="5433"/>
  <c r="B729" i="5433"/>
  <c r="AU729" i="5433" s="1"/>
  <c r="B730" i="5433"/>
  <c r="AT730" i="5433" s="1"/>
  <c r="B731" i="5433"/>
  <c r="AU731" i="5433" s="1"/>
  <c r="B732" i="5433"/>
  <c r="B733" i="5433"/>
  <c r="AT733" i="5433" s="1"/>
  <c r="B734" i="5433"/>
  <c r="B735" i="5433"/>
  <c r="AU735" i="5433" s="1"/>
  <c r="B736" i="5433"/>
  <c r="AT736" i="5433" s="1"/>
  <c r="B737" i="5433"/>
  <c r="AU737" i="5433" s="1"/>
  <c r="B738" i="5433"/>
  <c r="B739" i="5433"/>
  <c r="AT739" i="5433" s="1"/>
  <c r="B740" i="5433"/>
  <c r="B741" i="5433"/>
  <c r="AU741" i="5433" s="1"/>
  <c r="B742" i="5433"/>
  <c r="AT742" i="5433" s="1"/>
  <c r="B743" i="5433"/>
  <c r="AU743" i="5433" s="1"/>
  <c r="B744" i="5433"/>
  <c r="B745" i="5433"/>
  <c r="AT745" i="5433" s="1"/>
  <c r="B746" i="5433"/>
  <c r="B747" i="5433"/>
  <c r="AU747" i="5433" s="1"/>
  <c r="B748" i="5433"/>
  <c r="AT748" i="5433" s="1"/>
  <c r="B749" i="5433"/>
  <c r="AU749" i="5433" s="1"/>
  <c r="B750" i="5433"/>
  <c r="B751" i="5433"/>
  <c r="AT751" i="5433" s="1"/>
  <c r="B752" i="5433"/>
  <c r="B753" i="5433"/>
  <c r="AU753" i="5433" s="1"/>
  <c r="B754" i="5433"/>
  <c r="AT754" i="5433" s="1"/>
  <c r="B755" i="5433"/>
  <c r="AU755" i="5433" s="1"/>
  <c r="B756" i="5433"/>
  <c r="B757" i="5433"/>
  <c r="AT757" i="5433" s="1"/>
  <c r="B758" i="5433"/>
  <c r="B759" i="5433"/>
  <c r="AU759" i="5433" s="1"/>
  <c r="B760" i="5433"/>
  <c r="AT760" i="5433" s="1"/>
  <c r="B761" i="5433"/>
  <c r="AU761" i="5433" s="1"/>
  <c r="B762" i="5433"/>
  <c r="B763" i="5433"/>
  <c r="AT763" i="5433" s="1"/>
  <c r="B764" i="5433"/>
  <c r="B765" i="5433"/>
  <c r="AU765" i="5433" s="1"/>
  <c r="B766" i="5433"/>
  <c r="AT766" i="5433" s="1"/>
  <c r="B767" i="5433"/>
  <c r="AU767" i="5433" s="1"/>
  <c r="B768" i="5433"/>
  <c r="B769" i="5433"/>
  <c r="AT769" i="5433" s="1"/>
  <c r="B770" i="5433"/>
  <c r="B771" i="5433"/>
  <c r="AU771" i="5433" s="1"/>
  <c r="B772" i="5433"/>
  <c r="AT772" i="5433" s="1"/>
  <c r="B773" i="5433"/>
  <c r="AU773" i="5433" s="1"/>
  <c r="B774" i="5433"/>
  <c r="B775" i="5433"/>
  <c r="AT775" i="5433" s="1"/>
  <c r="B776" i="5433"/>
  <c r="B777" i="5433"/>
  <c r="AU777" i="5433" s="1"/>
  <c r="B778" i="5433"/>
  <c r="AT778" i="5433" s="1"/>
  <c r="B779" i="5433"/>
  <c r="AU779" i="5433" s="1"/>
  <c r="B780" i="5433"/>
  <c r="B781" i="5433"/>
  <c r="AT781" i="5433" s="1"/>
  <c r="B782" i="5433"/>
  <c r="B783" i="5433"/>
  <c r="AU783" i="5433" s="1"/>
  <c r="B784" i="5433"/>
  <c r="AT784" i="5433" s="1"/>
  <c r="B785" i="5433"/>
  <c r="AU785" i="5433" s="1"/>
  <c r="B786" i="5433"/>
  <c r="B787" i="5433"/>
  <c r="AT787" i="5433" s="1"/>
  <c r="B788" i="5433"/>
  <c r="B789" i="5433"/>
  <c r="AU789" i="5433" s="1"/>
  <c r="B790" i="5433"/>
  <c r="AT790" i="5433" s="1"/>
  <c r="B791" i="5433"/>
  <c r="AU791" i="5433" s="1"/>
  <c r="B792" i="5433"/>
  <c r="B793" i="5433"/>
  <c r="AT793" i="5433" s="1"/>
  <c r="B794" i="5433"/>
  <c r="B795" i="5433"/>
  <c r="AU795" i="5433" s="1"/>
  <c r="B796" i="5433"/>
  <c r="AT796" i="5433" s="1"/>
  <c r="B797" i="5433"/>
  <c r="AU797" i="5433" s="1"/>
  <c r="B798" i="5433"/>
  <c r="B799" i="5433"/>
  <c r="AT799" i="5433" s="1"/>
  <c r="B800" i="5433"/>
  <c r="B801" i="5433"/>
  <c r="AU801" i="5433" s="1"/>
  <c r="B802" i="5433"/>
  <c r="AT802" i="5433" s="1"/>
  <c r="B803" i="5433"/>
  <c r="AU803" i="5433" s="1"/>
  <c r="B804" i="5433"/>
  <c r="B805" i="5433"/>
  <c r="AT805" i="5433" s="1"/>
  <c r="B806" i="5433"/>
  <c r="B807" i="5433"/>
  <c r="AU807" i="5433" s="1"/>
  <c r="B808" i="5433"/>
  <c r="AT808" i="5433" s="1"/>
  <c r="B809" i="5433"/>
  <c r="AU809" i="5433" s="1"/>
  <c r="B810" i="5433"/>
  <c r="B811" i="5433"/>
  <c r="AT811" i="5433" s="1"/>
  <c r="B812" i="5433"/>
  <c r="B813" i="5433"/>
  <c r="AU813" i="5433" s="1"/>
  <c r="B814" i="5433"/>
  <c r="AT814" i="5433" s="1"/>
  <c r="B815" i="5433"/>
  <c r="AU815" i="5433" s="1"/>
  <c r="B816" i="5433"/>
  <c r="B817" i="5433"/>
  <c r="AT817" i="5433" s="1"/>
  <c r="B818" i="5433"/>
  <c r="B819" i="5433"/>
  <c r="AU819" i="5433" s="1"/>
  <c r="B820" i="5433"/>
  <c r="AT820" i="5433" s="1"/>
  <c r="B821" i="5433"/>
  <c r="AU821" i="5433" s="1"/>
  <c r="B822" i="5433"/>
  <c r="A6" i="5433"/>
  <c r="AE11" i="5433" s="1"/>
  <c r="A7" i="5433"/>
  <c r="D7" i="5433" s="1"/>
  <c r="A8" i="5433"/>
  <c r="D8" i="5433" s="1"/>
  <c r="A9" i="5433"/>
  <c r="D9" i="5433" s="1"/>
  <c r="A10" i="5433"/>
  <c r="D10" i="5433" s="1"/>
  <c r="A11" i="5433"/>
  <c r="A12" i="5433"/>
  <c r="D12" i="5433" s="1"/>
  <c r="A13" i="5433"/>
  <c r="D13" i="5433" s="1"/>
  <c r="A14" i="5433"/>
  <c r="D14" i="5433" s="1"/>
  <c r="A15" i="5433"/>
  <c r="D15" i="5433" s="1"/>
  <c r="A16" i="5433"/>
  <c r="D16" i="5433" s="1"/>
  <c r="A17" i="5433"/>
  <c r="A18" i="5433"/>
  <c r="D18" i="5433" s="1"/>
  <c r="A19" i="5433"/>
  <c r="D19" i="5433" s="1"/>
  <c r="A20" i="5433"/>
  <c r="D20" i="5433" s="1"/>
  <c r="A21" i="5433"/>
  <c r="D21" i="5433" s="1"/>
  <c r="A22" i="5433"/>
  <c r="D22" i="5433" s="1"/>
  <c r="A23" i="5433"/>
  <c r="A24" i="5433"/>
  <c r="D24" i="5433" s="1"/>
  <c r="A25" i="5433"/>
  <c r="D25" i="5433" s="1"/>
  <c r="A26" i="5433"/>
  <c r="D26" i="5433" s="1"/>
  <c r="A27" i="5433"/>
  <c r="D27" i="5433" s="1"/>
  <c r="A28" i="5433"/>
  <c r="D28" i="5433" s="1"/>
  <c r="A29" i="5433"/>
  <c r="A30" i="5433"/>
  <c r="D30" i="5433" s="1"/>
  <c r="A31" i="5433"/>
  <c r="D31" i="5433" s="1"/>
  <c r="A32" i="5433"/>
  <c r="D32" i="5433" s="1"/>
  <c r="A33" i="5433"/>
  <c r="D33" i="5433" s="1"/>
  <c r="A34" i="5433"/>
  <c r="D34" i="5433" s="1"/>
  <c r="A35" i="5433"/>
  <c r="A36" i="5433"/>
  <c r="D36" i="5433" s="1"/>
  <c r="A37" i="5433"/>
  <c r="D37" i="5433" s="1"/>
  <c r="A38" i="5433"/>
  <c r="D38" i="5433" s="1"/>
  <c r="A39" i="5433"/>
  <c r="D39" i="5433" s="1"/>
  <c r="A40" i="5433"/>
  <c r="D40" i="5433" s="1"/>
  <c r="A41" i="5433"/>
  <c r="A42" i="5433"/>
  <c r="D42" i="5433" s="1"/>
  <c r="A43" i="5433"/>
  <c r="D43" i="5433" s="1"/>
  <c r="A44" i="5433"/>
  <c r="D44" i="5433" s="1"/>
  <c r="A45" i="5433"/>
  <c r="D45" i="5433" s="1"/>
  <c r="A46" i="5433"/>
  <c r="D46" i="5433" s="1"/>
  <c r="A47" i="5433"/>
  <c r="A48" i="5433"/>
  <c r="D48" i="5433" s="1"/>
  <c r="A49" i="5433"/>
  <c r="D49" i="5433" s="1"/>
  <c r="A50" i="5433"/>
  <c r="D50" i="5433" s="1"/>
  <c r="A51" i="5433"/>
  <c r="D51" i="5433" s="1"/>
  <c r="A52" i="5433"/>
  <c r="D52" i="5433" s="1"/>
  <c r="A53" i="5433"/>
  <c r="A54" i="5433"/>
  <c r="D54" i="5433" s="1"/>
  <c r="A55" i="5433"/>
  <c r="D55" i="5433" s="1"/>
  <c r="A56" i="5433"/>
  <c r="D56" i="5433" s="1"/>
  <c r="A57" i="5433"/>
  <c r="D57" i="5433" s="1"/>
  <c r="A58" i="5433"/>
  <c r="D58" i="5433" s="1"/>
  <c r="A59" i="5433"/>
  <c r="A60" i="5433"/>
  <c r="D60" i="5433" s="1"/>
  <c r="A61" i="5433"/>
  <c r="D61" i="5433" s="1"/>
  <c r="A62" i="5433"/>
  <c r="D62" i="5433" s="1"/>
  <c r="A63" i="5433"/>
  <c r="D63" i="5433" s="1"/>
  <c r="A64" i="5433"/>
  <c r="D64" i="5433" s="1"/>
  <c r="A65" i="5433"/>
  <c r="A66" i="5433"/>
  <c r="D66" i="5433" s="1"/>
  <c r="A67" i="5433"/>
  <c r="D67" i="5433" s="1"/>
  <c r="A68" i="5433"/>
  <c r="D68" i="5433" s="1"/>
  <c r="A69" i="5433"/>
  <c r="D69" i="5433" s="1"/>
  <c r="A70" i="5433"/>
  <c r="D70" i="5433" s="1"/>
  <c r="A71" i="5433"/>
  <c r="A72" i="5433"/>
  <c r="D72" i="5433" s="1"/>
  <c r="A73" i="5433"/>
  <c r="D73" i="5433" s="1"/>
  <c r="A74" i="5433"/>
  <c r="D74" i="5433" s="1"/>
  <c r="A75" i="5433"/>
  <c r="D75" i="5433" s="1"/>
  <c r="A76" i="5433"/>
  <c r="D76" i="5433" s="1"/>
  <c r="A77" i="5433"/>
  <c r="A78" i="5433"/>
  <c r="D78" i="5433" s="1"/>
  <c r="A79" i="5433"/>
  <c r="D79" i="5433" s="1"/>
  <c r="A80" i="5433"/>
  <c r="D80" i="5433" s="1"/>
  <c r="A81" i="5433"/>
  <c r="D81" i="5433" s="1"/>
  <c r="A82" i="5433"/>
  <c r="D82" i="5433" s="1"/>
  <c r="A83" i="5433"/>
  <c r="A84" i="5433"/>
  <c r="D84" i="5433" s="1"/>
  <c r="A85" i="5433"/>
  <c r="D85" i="5433" s="1"/>
  <c r="A86" i="5433"/>
  <c r="D86" i="5433" s="1"/>
  <c r="A87" i="5433"/>
  <c r="D87" i="5433" s="1"/>
  <c r="A88" i="5433"/>
  <c r="D88" i="5433" s="1"/>
  <c r="A89" i="5433"/>
  <c r="A90" i="5433"/>
  <c r="D90" i="5433" s="1"/>
  <c r="A91" i="5433"/>
  <c r="D91" i="5433" s="1"/>
  <c r="A92" i="5433"/>
  <c r="D92" i="5433" s="1"/>
  <c r="A93" i="5433"/>
  <c r="D93" i="5433" s="1"/>
  <c r="A94" i="5433"/>
  <c r="D94" i="5433" s="1"/>
  <c r="A95" i="5433"/>
  <c r="A96" i="5433"/>
  <c r="D96" i="5433" s="1"/>
  <c r="A97" i="5433"/>
  <c r="D97" i="5433" s="1"/>
  <c r="A98" i="5433"/>
  <c r="D98" i="5433" s="1"/>
  <c r="A99" i="5433"/>
  <c r="D99" i="5433" s="1"/>
  <c r="A100" i="5433"/>
  <c r="D100" i="5433" s="1"/>
  <c r="A101" i="5433"/>
  <c r="A102" i="5433"/>
  <c r="D102" i="5433" s="1"/>
  <c r="A103" i="5433"/>
  <c r="D103" i="5433" s="1"/>
  <c r="A104" i="5433"/>
  <c r="D104" i="5433" s="1"/>
  <c r="A105" i="5433"/>
  <c r="D105" i="5433" s="1"/>
  <c r="A106" i="5433"/>
  <c r="D106" i="5433" s="1"/>
  <c r="A107" i="5433"/>
  <c r="A108" i="5433"/>
  <c r="D108" i="5433" s="1"/>
  <c r="A109" i="5433"/>
  <c r="D109" i="5433" s="1"/>
  <c r="A110" i="5433"/>
  <c r="D110" i="5433" s="1"/>
  <c r="A111" i="5433"/>
  <c r="D111" i="5433" s="1"/>
  <c r="A112" i="5433"/>
  <c r="D112" i="5433" s="1"/>
  <c r="A113" i="5433"/>
  <c r="A114" i="5433"/>
  <c r="D114" i="5433" s="1"/>
  <c r="A115" i="5433"/>
  <c r="D115" i="5433" s="1"/>
  <c r="A116" i="5433"/>
  <c r="D116" i="5433" s="1"/>
  <c r="A117" i="5433"/>
  <c r="D117" i="5433" s="1"/>
  <c r="A118" i="5433"/>
  <c r="D118" i="5433" s="1"/>
  <c r="A119" i="5433"/>
  <c r="A120" i="5433"/>
  <c r="D120" i="5433" s="1"/>
  <c r="A121" i="5433"/>
  <c r="D121" i="5433" s="1"/>
  <c r="A122" i="5433"/>
  <c r="D122" i="5433" s="1"/>
  <c r="A123" i="5433"/>
  <c r="D123" i="5433" s="1"/>
  <c r="A124" i="5433"/>
  <c r="D124" i="5433" s="1"/>
  <c r="A125" i="5433"/>
  <c r="A126" i="5433"/>
  <c r="D126" i="5433" s="1"/>
  <c r="A127" i="5433"/>
  <c r="D127" i="5433" s="1"/>
  <c r="A128" i="5433"/>
  <c r="D128" i="5433" s="1"/>
  <c r="A129" i="5433"/>
  <c r="D129" i="5433" s="1"/>
  <c r="A130" i="5433"/>
  <c r="D130" i="5433" s="1"/>
  <c r="A131" i="5433"/>
  <c r="A132" i="5433"/>
  <c r="D132" i="5433" s="1"/>
  <c r="A133" i="5433"/>
  <c r="D133" i="5433" s="1"/>
  <c r="A134" i="5433"/>
  <c r="D134" i="5433" s="1"/>
  <c r="A135" i="5433"/>
  <c r="D135" i="5433" s="1"/>
  <c r="A136" i="5433"/>
  <c r="D136" i="5433" s="1"/>
  <c r="A137" i="5433"/>
  <c r="A138" i="5433"/>
  <c r="D138" i="5433" s="1"/>
  <c r="A139" i="5433"/>
  <c r="D139" i="5433" s="1"/>
  <c r="A140" i="5433"/>
  <c r="D140" i="5433" s="1"/>
  <c r="A141" i="5433"/>
  <c r="D141" i="5433" s="1"/>
  <c r="A142" i="5433"/>
  <c r="D142" i="5433" s="1"/>
  <c r="A143" i="5433"/>
  <c r="A144" i="5433"/>
  <c r="D144" i="5433" s="1"/>
  <c r="A145" i="5433"/>
  <c r="D145" i="5433" s="1"/>
  <c r="A146" i="5433"/>
  <c r="D146" i="5433" s="1"/>
  <c r="A147" i="5433"/>
  <c r="D147" i="5433" s="1"/>
  <c r="A148" i="5433"/>
  <c r="D148" i="5433" s="1"/>
  <c r="A149" i="5433"/>
  <c r="A150" i="5433"/>
  <c r="D150" i="5433" s="1"/>
  <c r="A151" i="5433"/>
  <c r="D151" i="5433" s="1"/>
  <c r="A152" i="5433"/>
  <c r="D152" i="5433" s="1"/>
  <c r="A153" i="5433"/>
  <c r="D153" i="5433" s="1"/>
  <c r="A154" i="5433"/>
  <c r="D154" i="5433" s="1"/>
  <c r="A155" i="5433"/>
  <c r="A156" i="5433"/>
  <c r="D156" i="5433" s="1"/>
  <c r="A157" i="5433"/>
  <c r="D157" i="5433" s="1"/>
  <c r="A158" i="5433"/>
  <c r="D158" i="5433" s="1"/>
  <c r="A159" i="5433"/>
  <c r="D159" i="5433" s="1"/>
  <c r="A160" i="5433"/>
  <c r="D160" i="5433" s="1"/>
  <c r="A161" i="5433"/>
  <c r="A162" i="5433"/>
  <c r="D162" i="5433" s="1"/>
  <c r="A163" i="5433"/>
  <c r="D163" i="5433" s="1"/>
  <c r="A164" i="5433"/>
  <c r="D164" i="5433" s="1"/>
  <c r="A165" i="5433"/>
  <c r="D165" i="5433" s="1"/>
  <c r="A166" i="5433"/>
  <c r="D166" i="5433" s="1"/>
  <c r="A167" i="5433"/>
  <c r="A168" i="5433"/>
  <c r="D168" i="5433" s="1"/>
  <c r="A169" i="5433"/>
  <c r="D169" i="5433" s="1"/>
  <c r="A170" i="5433"/>
  <c r="D170" i="5433" s="1"/>
  <c r="A171" i="5433"/>
  <c r="D171" i="5433" s="1"/>
  <c r="A172" i="5433"/>
  <c r="D172" i="5433" s="1"/>
  <c r="A173" i="5433"/>
  <c r="A174" i="5433"/>
  <c r="D174" i="5433" s="1"/>
  <c r="A175" i="5433"/>
  <c r="D175" i="5433" s="1"/>
  <c r="A176" i="5433"/>
  <c r="D176" i="5433" s="1"/>
  <c r="A177" i="5433"/>
  <c r="D177" i="5433" s="1"/>
  <c r="A178" i="5433"/>
  <c r="D178" i="5433" s="1"/>
  <c r="A179" i="5433"/>
  <c r="A180" i="5433"/>
  <c r="D180" i="5433" s="1"/>
  <c r="A181" i="5433"/>
  <c r="D181" i="5433" s="1"/>
  <c r="A182" i="5433"/>
  <c r="D182" i="5433" s="1"/>
  <c r="A183" i="5433"/>
  <c r="D183" i="5433" s="1"/>
  <c r="A184" i="5433"/>
  <c r="D184" i="5433" s="1"/>
  <c r="A185" i="5433"/>
  <c r="A186" i="5433"/>
  <c r="D186" i="5433" s="1"/>
  <c r="A187" i="5433"/>
  <c r="D187" i="5433" s="1"/>
  <c r="A188" i="5433"/>
  <c r="D188" i="5433" s="1"/>
  <c r="A189" i="5433"/>
  <c r="D189" i="5433" s="1"/>
  <c r="A190" i="5433"/>
  <c r="D190" i="5433" s="1"/>
  <c r="A191" i="5433"/>
  <c r="A192" i="5433"/>
  <c r="D192" i="5433" s="1"/>
  <c r="A193" i="5433"/>
  <c r="D193" i="5433" s="1"/>
  <c r="A194" i="5433"/>
  <c r="D194" i="5433" s="1"/>
  <c r="A195" i="5433"/>
  <c r="D195" i="5433" s="1"/>
  <c r="A196" i="5433"/>
  <c r="D196" i="5433" s="1"/>
  <c r="A197" i="5433"/>
  <c r="A198" i="5433"/>
  <c r="D198" i="5433" s="1"/>
  <c r="A199" i="5433"/>
  <c r="D199" i="5433" s="1"/>
  <c r="A200" i="5433"/>
  <c r="D200" i="5433" s="1"/>
  <c r="A201" i="5433"/>
  <c r="D201" i="5433" s="1"/>
  <c r="A202" i="5433"/>
  <c r="D202" i="5433" s="1"/>
  <c r="A203" i="5433"/>
  <c r="A204" i="5433"/>
  <c r="D204" i="5433" s="1"/>
  <c r="A205" i="5433"/>
  <c r="D205" i="5433" s="1"/>
  <c r="A206" i="5433"/>
  <c r="D206" i="5433" s="1"/>
  <c r="A207" i="5433"/>
  <c r="D207" i="5433" s="1"/>
  <c r="A208" i="5433"/>
  <c r="D208" i="5433" s="1"/>
  <c r="A209" i="5433"/>
  <c r="A210" i="5433"/>
  <c r="D210" i="5433" s="1"/>
  <c r="A211" i="5433"/>
  <c r="D211" i="5433" s="1"/>
  <c r="A212" i="5433"/>
  <c r="D212" i="5433" s="1"/>
  <c r="A213" i="5433"/>
  <c r="D213" i="5433" s="1"/>
  <c r="A214" i="5433"/>
  <c r="D214" i="5433" s="1"/>
  <c r="A215" i="5433"/>
  <c r="A216" i="5433"/>
  <c r="D216" i="5433" s="1"/>
  <c r="A217" i="5433"/>
  <c r="D217" i="5433" s="1"/>
  <c r="A218" i="5433"/>
  <c r="D218" i="5433" s="1"/>
  <c r="A219" i="5433"/>
  <c r="D219" i="5433" s="1"/>
  <c r="A220" i="5433"/>
  <c r="D220" i="5433" s="1"/>
  <c r="A221" i="5433"/>
  <c r="A222" i="5433"/>
  <c r="D222" i="5433" s="1"/>
  <c r="A223" i="5433"/>
  <c r="D223" i="5433" s="1"/>
  <c r="A224" i="5433"/>
  <c r="D224" i="5433" s="1"/>
  <c r="A225" i="5433"/>
  <c r="D225" i="5433" s="1"/>
  <c r="A226" i="5433"/>
  <c r="D226" i="5433" s="1"/>
  <c r="A227" i="5433"/>
  <c r="A228" i="5433"/>
  <c r="D228" i="5433" s="1"/>
  <c r="A229" i="5433"/>
  <c r="D229" i="5433" s="1"/>
  <c r="A230" i="5433"/>
  <c r="D230" i="5433" s="1"/>
  <c r="A231" i="5433"/>
  <c r="D231" i="5433" s="1"/>
  <c r="A232" i="5433"/>
  <c r="D232" i="5433" s="1"/>
  <c r="A233" i="5433"/>
  <c r="A234" i="5433"/>
  <c r="D234" i="5433" s="1"/>
  <c r="A235" i="5433"/>
  <c r="D235" i="5433" s="1"/>
  <c r="A236" i="5433"/>
  <c r="D236" i="5433" s="1"/>
  <c r="A237" i="5433"/>
  <c r="D237" i="5433" s="1"/>
  <c r="A238" i="5433"/>
  <c r="D238" i="5433" s="1"/>
  <c r="A239" i="5433"/>
  <c r="A240" i="5433"/>
  <c r="D240" i="5433" s="1"/>
  <c r="A241" i="5433"/>
  <c r="D241" i="5433" s="1"/>
  <c r="A242" i="5433"/>
  <c r="D242" i="5433" s="1"/>
  <c r="A243" i="5433"/>
  <c r="D243" i="5433" s="1"/>
  <c r="A244" i="5433"/>
  <c r="D244" i="5433" s="1"/>
  <c r="A245" i="5433"/>
  <c r="A246" i="5433"/>
  <c r="D246" i="5433" s="1"/>
  <c r="A247" i="5433"/>
  <c r="D247" i="5433" s="1"/>
  <c r="A248" i="5433"/>
  <c r="D248" i="5433" s="1"/>
  <c r="A249" i="5433"/>
  <c r="D249" i="5433" s="1"/>
  <c r="A250" i="5433"/>
  <c r="D250" i="5433" s="1"/>
  <c r="A251" i="5433"/>
  <c r="A252" i="5433"/>
  <c r="D252" i="5433" s="1"/>
  <c r="A253" i="5433"/>
  <c r="D253" i="5433" s="1"/>
  <c r="A254" i="5433"/>
  <c r="D254" i="5433" s="1"/>
  <c r="A255" i="5433"/>
  <c r="D255" i="5433" s="1"/>
  <c r="A256" i="5433"/>
  <c r="D256" i="5433" s="1"/>
  <c r="A257" i="5433"/>
  <c r="A258" i="5433"/>
  <c r="D258" i="5433" s="1"/>
  <c r="A259" i="5433"/>
  <c r="D259" i="5433" s="1"/>
  <c r="A260" i="5433"/>
  <c r="D260" i="5433" s="1"/>
  <c r="A261" i="5433"/>
  <c r="D261" i="5433" s="1"/>
  <c r="A262" i="5433"/>
  <c r="D262" i="5433" s="1"/>
  <c r="A263" i="5433"/>
  <c r="A264" i="5433"/>
  <c r="D264" i="5433" s="1"/>
  <c r="A265" i="5433"/>
  <c r="D265" i="5433" s="1"/>
  <c r="A266" i="5433"/>
  <c r="D266" i="5433" s="1"/>
  <c r="A267" i="5433"/>
  <c r="D267" i="5433" s="1"/>
  <c r="A268" i="5433"/>
  <c r="D268" i="5433" s="1"/>
  <c r="A269" i="5433"/>
  <c r="A270" i="5433"/>
  <c r="D270" i="5433" s="1"/>
  <c r="A271" i="5433"/>
  <c r="D271" i="5433" s="1"/>
  <c r="A272" i="5433"/>
  <c r="D272" i="5433" s="1"/>
  <c r="A273" i="5433"/>
  <c r="D273" i="5433" s="1"/>
  <c r="A274" i="5433"/>
  <c r="D274" i="5433" s="1"/>
  <c r="A275" i="5433"/>
  <c r="A276" i="5433"/>
  <c r="D276" i="5433" s="1"/>
  <c r="A277" i="5433"/>
  <c r="D277" i="5433" s="1"/>
  <c r="A278" i="5433"/>
  <c r="D278" i="5433" s="1"/>
  <c r="A279" i="5433"/>
  <c r="D279" i="5433" s="1"/>
  <c r="A280" i="5433"/>
  <c r="D280" i="5433" s="1"/>
  <c r="A281" i="5433"/>
  <c r="A282" i="5433"/>
  <c r="D282" i="5433" s="1"/>
  <c r="A283" i="5433"/>
  <c r="D283" i="5433" s="1"/>
  <c r="A284" i="5433"/>
  <c r="D284" i="5433" s="1"/>
  <c r="A285" i="5433"/>
  <c r="D285" i="5433" s="1"/>
  <c r="A286" i="5433"/>
  <c r="D286" i="5433" s="1"/>
  <c r="A287" i="5433"/>
  <c r="A288" i="5433"/>
  <c r="D288" i="5433" s="1"/>
  <c r="A289" i="5433"/>
  <c r="D289" i="5433" s="1"/>
  <c r="A290" i="5433"/>
  <c r="D290" i="5433" s="1"/>
  <c r="A291" i="5433"/>
  <c r="D291" i="5433" s="1"/>
  <c r="A292" i="5433"/>
  <c r="D292" i="5433" s="1"/>
  <c r="A293" i="5433"/>
  <c r="A294" i="5433"/>
  <c r="D294" i="5433" s="1"/>
  <c r="A295" i="5433"/>
  <c r="D295" i="5433" s="1"/>
  <c r="A296" i="5433"/>
  <c r="D296" i="5433" s="1"/>
  <c r="A297" i="5433"/>
  <c r="D297" i="5433" s="1"/>
  <c r="A298" i="5433"/>
  <c r="D298" i="5433" s="1"/>
  <c r="A299" i="5433"/>
  <c r="A300" i="5433"/>
  <c r="D300" i="5433" s="1"/>
  <c r="A301" i="5433"/>
  <c r="D301" i="5433" s="1"/>
  <c r="A302" i="5433"/>
  <c r="D302" i="5433" s="1"/>
  <c r="A303" i="5433"/>
  <c r="D303" i="5433" s="1"/>
  <c r="A304" i="5433"/>
  <c r="D304" i="5433" s="1"/>
  <c r="A305" i="5433"/>
  <c r="A306" i="5433"/>
  <c r="D306" i="5433" s="1"/>
  <c r="A307" i="5433"/>
  <c r="D307" i="5433" s="1"/>
  <c r="A308" i="5433"/>
  <c r="D308" i="5433" s="1"/>
  <c r="A309" i="5433"/>
  <c r="D309" i="5433" s="1"/>
  <c r="A310" i="5433"/>
  <c r="D310" i="5433" s="1"/>
  <c r="A311" i="5433"/>
  <c r="A312" i="5433"/>
  <c r="D312" i="5433" s="1"/>
  <c r="A313" i="5433"/>
  <c r="D313" i="5433" s="1"/>
  <c r="A314" i="5433"/>
  <c r="D314" i="5433" s="1"/>
  <c r="A315" i="5433"/>
  <c r="D315" i="5433" s="1"/>
  <c r="A316" i="5433"/>
  <c r="D316" i="5433" s="1"/>
  <c r="A317" i="5433"/>
  <c r="A318" i="5433"/>
  <c r="D318" i="5433" s="1"/>
  <c r="A319" i="5433"/>
  <c r="D319" i="5433" s="1"/>
  <c r="A320" i="5433"/>
  <c r="D320" i="5433" s="1"/>
  <c r="A321" i="5433"/>
  <c r="D321" i="5433" s="1"/>
  <c r="A322" i="5433"/>
  <c r="D322" i="5433" s="1"/>
  <c r="A323" i="5433"/>
  <c r="A324" i="5433"/>
  <c r="D324" i="5433" s="1"/>
  <c r="A325" i="5433"/>
  <c r="D325" i="5433" s="1"/>
  <c r="A326" i="5433"/>
  <c r="D326" i="5433" s="1"/>
  <c r="A327" i="5433"/>
  <c r="D327" i="5433" s="1"/>
  <c r="A328" i="5433"/>
  <c r="D328" i="5433" s="1"/>
  <c r="A329" i="5433"/>
  <c r="A330" i="5433"/>
  <c r="D330" i="5433" s="1"/>
  <c r="A331" i="5433"/>
  <c r="D331" i="5433" s="1"/>
  <c r="A332" i="5433"/>
  <c r="D332" i="5433" s="1"/>
  <c r="A333" i="5433"/>
  <c r="D333" i="5433" s="1"/>
  <c r="A334" i="5433"/>
  <c r="D334" i="5433" s="1"/>
  <c r="A335" i="5433"/>
  <c r="A336" i="5433"/>
  <c r="D336" i="5433" s="1"/>
  <c r="A337" i="5433"/>
  <c r="D337" i="5433" s="1"/>
  <c r="A338" i="5433"/>
  <c r="D338" i="5433" s="1"/>
  <c r="A339" i="5433"/>
  <c r="D339" i="5433" s="1"/>
  <c r="A340" i="5433"/>
  <c r="D340" i="5433" s="1"/>
  <c r="A341" i="5433"/>
  <c r="A342" i="5433"/>
  <c r="D342" i="5433" s="1"/>
  <c r="A343" i="5433"/>
  <c r="D343" i="5433" s="1"/>
  <c r="A344" i="5433"/>
  <c r="D344" i="5433" s="1"/>
  <c r="A345" i="5433"/>
  <c r="D345" i="5433" s="1"/>
  <c r="A346" i="5433"/>
  <c r="D346" i="5433" s="1"/>
  <c r="A347" i="5433"/>
  <c r="A348" i="5433"/>
  <c r="D348" i="5433" s="1"/>
  <c r="A349" i="5433"/>
  <c r="D349" i="5433" s="1"/>
  <c r="A350" i="5433"/>
  <c r="D350" i="5433" s="1"/>
  <c r="A351" i="5433"/>
  <c r="D351" i="5433" s="1"/>
  <c r="A352" i="5433"/>
  <c r="D352" i="5433" s="1"/>
  <c r="A353" i="5433"/>
  <c r="A354" i="5433"/>
  <c r="D354" i="5433" s="1"/>
  <c r="A355" i="5433"/>
  <c r="D355" i="5433" s="1"/>
  <c r="A356" i="5433"/>
  <c r="D356" i="5433" s="1"/>
  <c r="A357" i="5433"/>
  <c r="D357" i="5433" s="1"/>
  <c r="A358" i="5433"/>
  <c r="D358" i="5433" s="1"/>
  <c r="A359" i="5433"/>
  <c r="A360" i="5433"/>
  <c r="D360" i="5433" s="1"/>
  <c r="A361" i="5433"/>
  <c r="D361" i="5433" s="1"/>
  <c r="A362" i="5433"/>
  <c r="D362" i="5433" s="1"/>
  <c r="A363" i="5433"/>
  <c r="D363" i="5433" s="1"/>
  <c r="A364" i="5433"/>
  <c r="D364" i="5433" s="1"/>
  <c r="A365" i="5433"/>
  <c r="A366" i="5433"/>
  <c r="D366" i="5433" s="1"/>
  <c r="A367" i="5433"/>
  <c r="D367" i="5433" s="1"/>
  <c r="A368" i="5433"/>
  <c r="D368" i="5433" s="1"/>
  <c r="A369" i="5433"/>
  <c r="D369" i="5433" s="1"/>
  <c r="A370" i="5433"/>
  <c r="D370" i="5433" s="1"/>
  <c r="A371" i="5433"/>
  <c r="A372" i="5433"/>
  <c r="D372" i="5433" s="1"/>
  <c r="A373" i="5433"/>
  <c r="D373" i="5433" s="1"/>
  <c r="A374" i="5433"/>
  <c r="D374" i="5433" s="1"/>
  <c r="A375" i="5433"/>
  <c r="D375" i="5433" s="1"/>
  <c r="A376" i="5433"/>
  <c r="D376" i="5433" s="1"/>
  <c r="A377" i="5433"/>
  <c r="A378" i="5433"/>
  <c r="D378" i="5433" s="1"/>
  <c r="A379" i="5433"/>
  <c r="D379" i="5433" s="1"/>
  <c r="A380" i="5433"/>
  <c r="D380" i="5433" s="1"/>
  <c r="A381" i="5433"/>
  <c r="D381" i="5433" s="1"/>
  <c r="A382" i="5433"/>
  <c r="D382" i="5433" s="1"/>
  <c r="A383" i="5433"/>
  <c r="A384" i="5433"/>
  <c r="D384" i="5433" s="1"/>
  <c r="A385" i="5433"/>
  <c r="D385" i="5433" s="1"/>
  <c r="A386" i="5433"/>
  <c r="D386" i="5433" s="1"/>
  <c r="A387" i="5433"/>
  <c r="D387" i="5433" s="1"/>
  <c r="A388" i="5433"/>
  <c r="D388" i="5433" s="1"/>
  <c r="A389" i="5433"/>
  <c r="A390" i="5433"/>
  <c r="D390" i="5433" s="1"/>
  <c r="A391" i="5433"/>
  <c r="D391" i="5433" s="1"/>
  <c r="A392" i="5433"/>
  <c r="D392" i="5433" s="1"/>
  <c r="A393" i="5433"/>
  <c r="D393" i="5433" s="1"/>
  <c r="A394" i="5433"/>
  <c r="D394" i="5433" s="1"/>
  <c r="A395" i="5433"/>
  <c r="A396" i="5433"/>
  <c r="D396" i="5433" s="1"/>
  <c r="A397" i="5433"/>
  <c r="D397" i="5433" s="1"/>
  <c r="A398" i="5433"/>
  <c r="D398" i="5433" s="1"/>
  <c r="A399" i="5433"/>
  <c r="D399" i="5433" s="1"/>
  <c r="A400" i="5433"/>
  <c r="D400" i="5433" s="1"/>
  <c r="A401" i="5433"/>
  <c r="A402" i="5433"/>
  <c r="D402" i="5433" s="1"/>
  <c r="A403" i="5433"/>
  <c r="D403" i="5433" s="1"/>
  <c r="A404" i="5433"/>
  <c r="D404" i="5433" s="1"/>
  <c r="A405" i="5433"/>
  <c r="D405" i="5433" s="1"/>
  <c r="A406" i="5433"/>
  <c r="D406" i="5433" s="1"/>
  <c r="A407" i="5433"/>
  <c r="A408" i="5433"/>
  <c r="D408" i="5433" s="1"/>
  <c r="A409" i="5433"/>
  <c r="D409" i="5433" s="1"/>
  <c r="A410" i="5433"/>
  <c r="D410" i="5433" s="1"/>
  <c r="A411" i="5433"/>
  <c r="D411" i="5433" s="1"/>
  <c r="A412" i="5433"/>
  <c r="D412" i="5433" s="1"/>
  <c r="A413" i="5433"/>
  <c r="A414" i="5433"/>
  <c r="D414" i="5433" s="1"/>
  <c r="A415" i="5433"/>
  <c r="D415" i="5433" s="1"/>
  <c r="A416" i="5433"/>
  <c r="D416" i="5433" s="1"/>
  <c r="A417" i="5433"/>
  <c r="D417" i="5433" s="1"/>
  <c r="A418" i="5433"/>
  <c r="D418" i="5433" s="1"/>
  <c r="A419" i="5433"/>
  <c r="A420" i="5433"/>
  <c r="D420" i="5433" s="1"/>
  <c r="A421" i="5433"/>
  <c r="D421" i="5433" s="1"/>
  <c r="A422" i="5433"/>
  <c r="D422" i="5433" s="1"/>
  <c r="A423" i="5433"/>
  <c r="D423" i="5433" s="1"/>
  <c r="A424" i="5433"/>
  <c r="D424" i="5433" s="1"/>
  <c r="A425" i="5433"/>
  <c r="A426" i="5433"/>
  <c r="D426" i="5433" s="1"/>
  <c r="A427" i="5433"/>
  <c r="D427" i="5433" s="1"/>
  <c r="A428" i="5433"/>
  <c r="D428" i="5433" s="1"/>
  <c r="A429" i="5433"/>
  <c r="D429" i="5433" s="1"/>
  <c r="A430" i="5433"/>
  <c r="D430" i="5433" s="1"/>
  <c r="A431" i="5433"/>
  <c r="A432" i="5433"/>
  <c r="D432" i="5433" s="1"/>
  <c r="A433" i="5433"/>
  <c r="D433" i="5433" s="1"/>
  <c r="A434" i="5433"/>
  <c r="D434" i="5433" s="1"/>
  <c r="A435" i="5433"/>
  <c r="D435" i="5433" s="1"/>
  <c r="A436" i="5433"/>
  <c r="D436" i="5433" s="1"/>
  <c r="A437" i="5433"/>
  <c r="A438" i="5433"/>
  <c r="D438" i="5433" s="1"/>
  <c r="A439" i="5433"/>
  <c r="D439" i="5433" s="1"/>
  <c r="A440" i="5433"/>
  <c r="D440" i="5433" s="1"/>
  <c r="A441" i="5433"/>
  <c r="D441" i="5433" s="1"/>
  <c r="A442" i="5433"/>
  <c r="D442" i="5433" s="1"/>
  <c r="A443" i="5433"/>
  <c r="A444" i="5433"/>
  <c r="D444" i="5433" s="1"/>
  <c r="A445" i="5433"/>
  <c r="D445" i="5433" s="1"/>
  <c r="A446" i="5433"/>
  <c r="D446" i="5433" s="1"/>
  <c r="A447" i="5433"/>
  <c r="D447" i="5433" s="1"/>
  <c r="A448" i="5433"/>
  <c r="D448" i="5433" s="1"/>
  <c r="A449" i="5433"/>
  <c r="A450" i="5433"/>
  <c r="D450" i="5433" s="1"/>
  <c r="A451" i="5433"/>
  <c r="D451" i="5433" s="1"/>
  <c r="A452" i="5433"/>
  <c r="D452" i="5433" s="1"/>
  <c r="A453" i="5433"/>
  <c r="D453" i="5433" s="1"/>
  <c r="A454" i="5433"/>
  <c r="D454" i="5433" s="1"/>
  <c r="A455" i="5433"/>
  <c r="A456" i="5433"/>
  <c r="D456" i="5433" s="1"/>
  <c r="A457" i="5433"/>
  <c r="D457" i="5433" s="1"/>
  <c r="A458" i="5433"/>
  <c r="D458" i="5433" s="1"/>
  <c r="A459" i="5433"/>
  <c r="D459" i="5433" s="1"/>
  <c r="A460" i="5433"/>
  <c r="D460" i="5433" s="1"/>
  <c r="A461" i="5433"/>
  <c r="A462" i="5433"/>
  <c r="D462" i="5433" s="1"/>
  <c r="A463" i="5433"/>
  <c r="D463" i="5433" s="1"/>
  <c r="A464" i="5433"/>
  <c r="D464" i="5433" s="1"/>
  <c r="A465" i="5433"/>
  <c r="D465" i="5433" s="1"/>
  <c r="A466" i="5433"/>
  <c r="D466" i="5433" s="1"/>
  <c r="A467" i="5433"/>
  <c r="A468" i="5433"/>
  <c r="D468" i="5433" s="1"/>
  <c r="A469" i="5433"/>
  <c r="D469" i="5433" s="1"/>
  <c r="A470" i="5433"/>
  <c r="D470" i="5433" s="1"/>
  <c r="A471" i="5433"/>
  <c r="D471" i="5433" s="1"/>
  <c r="A472" i="5433"/>
  <c r="D472" i="5433" s="1"/>
  <c r="A473" i="5433"/>
  <c r="A474" i="5433"/>
  <c r="D474" i="5433" s="1"/>
  <c r="A475" i="5433"/>
  <c r="D475" i="5433" s="1"/>
  <c r="A476" i="5433"/>
  <c r="D476" i="5433" s="1"/>
  <c r="A477" i="5433"/>
  <c r="D477" i="5433" s="1"/>
  <c r="A478" i="5433"/>
  <c r="D478" i="5433" s="1"/>
  <c r="A479" i="5433"/>
  <c r="A480" i="5433"/>
  <c r="D480" i="5433" s="1"/>
  <c r="A481" i="5433"/>
  <c r="D481" i="5433" s="1"/>
  <c r="A482" i="5433"/>
  <c r="D482" i="5433" s="1"/>
  <c r="A483" i="5433"/>
  <c r="D483" i="5433" s="1"/>
  <c r="A484" i="5433"/>
  <c r="D484" i="5433" s="1"/>
  <c r="A485" i="5433"/>
  <c r="A486" i="5433"/>
  <c r="D486" i="5433" s="1"/>
  <c r="A487" i="5433"/>
  <c r="D487" i="5433" s="1"/>
  <c r="A488" i="5433"/>
  <c r="D488" i="5433" s="1"/>
  <c r="A489" i="5433"/>
  <c r="D489" i="5433" s="1"/>
  <c r="A490" i="5433"/>
  <c r="D490" i="5433" s="1"/>
  <c r="A491" i="5433"/>
  <c r="A492" i="5433"/>
  <c r="D492" i="5433" s="1"/>
  <c r="A493" i="5433"/>
  <c r="D493" i="5433" s="1"/>
  <c r="A494" i="5433"/>
  <c r="D494" i="5433" s="1"/>
  <c r="A495" i="5433"/>
  <c r="D495" i="5433" s="1"/>
  <c r="A496" i="5433"/>
  <c r="D496" i="5433" s="1"/>
  <c r="A497" i="5433"/>
  <c r="A498" i="5433"/>
  <c r="D498" i="5433" s="1"/>
  <c r="A499" i="5433"/>
  <c r="D499" i="5433" s="1"/>
  <c r="A500" i="5433"/>
  <c r="D500" i="5433" s="1"/>
  <c r="A501" i="5433"/>
  <c r="D501" i="5433" s="1"/>
  <c r="A502" i="5433"/>
  <c r="D502" i="5433" s="1"/>
  <c r="A503" i="5433"/>
  <c r="A504" i="5433"/>
  <c r="D504" i="5433" s="1"/>
  <c r="A505" i="5433"/>
  <c r="D505" i="5433" s="1"/>
  <c r="A506" i="5433"/>
  <c r="D506" i="5433" s="1"/>
  <c r="A507" i="5433"/>
  <c r="D507" i="5433" s="1"/>
  <c r="A508" i="5433"/>
  <c r="D508" i="5433" s="1"/>
  <c r="A509" i="5433"/>
  <c r="A510" i="5433"/>
  <c r="D510" i="5433" s="1"/>
  <c r="A511" i="5433"/>
  <c r="D511" i="5433" s="1"/>
  <c r="A512" i="5433"/>
  <c r="D512" i="5433" s="1"/>
  <c r="A513" i="5433"/>
  <c r="D513" i="5433" s="1"/>
  <c r="A514" i="5433"/>
  <c r="D514" i="5433" s="1"/>
  <c r="A515" i="5433"/>
  <c r="A516" i="5433"/>
  <c r="D516" i="5433" s="1"/>
  <c r="A517" i="5433"/>
  <c r="D517" i="5433" s="1"/>
  <c r="A518" i="5433"/>
  <c r="D518" i="5433" s="1"/>
  <c r="A519" i="5433"/>
  <c r="D519" i="5433" s="1"/>
  <c r="A520" i="5433"/>
  <c r="D520" i="5433" s="1"/>
  <c r="A521" i="5433"/>
  <c r="A522" i="5433"/>
  <c r="D522" i="5433" s="1"/>
  <c r="A523" i="5433"/>
  <c r="D523" i="5433" s="1"/>
  <c r="A524" i="5433"/>
  <c r="D524" i="5433" s="1"/>
  <c r="A525" i="5433"/>
  <c r="D525" i="5433" s="1"/>
  <c r="A526" i="5433"/>
  <c r="D526" i="5433" s="1"/>
  <c r="A527" i="5433"/>
  <c r="A528" i="5433"/>
  <c r="D528" i="5433" s="1"/>
  <c r="A529" i="5433"/>
  <c r="D529" i="5433" s="1"/>
  <c r="A530" i="5433"/>
  <c r="D530" i="5433" s="1"/>
  <c r="A531" i="5433"/>
  <c r="D531" i="5433" s="1"/>
  <c r="A532" i="5433"/>
  <c r="D532" i="5433" s="1"/>
  <c r="A533" i="5433"/>
  <c r="A534" i="5433"/>
  <c r="D534" i="5433" s="1"/>
  <c r="A535" i="5433"/>
  <c r="D535" i="5433" s="1"/>
  <c r="A536" i="5433"/>
  <c r="D536" i="5433" s="1"/>
  <c r="A537" i="5433"/>
  <c r="D537" i="5433" s="1"/>
  <c r="A538" i="5433"/>
  <c r="D538" i="5433" s="1"/>
  <c r="A539" i="5433"/>
  <c r="A540" i="5433"/>
  <c r="D540" i="5433" s="1"/>
  <c r="A541" i="5433"/>
  <c r="D541" i="5433" s="1"/>
  <c r="A542" i="5433"/>
  <c r="D542" i="5433" s="1"/>
  <c r="A543" i="5433"/>
  <c r="D543" i="5433" s="1"/>
  <c r="A544" i="5433"/>
  <c r="D544" i="5433" s="1"/>
  <c r="A545" i="5433"/>
  <c r="A546" i="5433"/>
  <c r="D546" i="5433" s="1"/>
  <c r="A547" i="5433"/>
  <c r="D547" i="5433" s="1"/>
  <c r="A548" i="5433"/>
  <c r="D548" i="5433" s="1"/>
  <c r="A549" i="5433"/>
  <c r="D549" i="5433" s="1"/>
  <c r="A550" i="5433"/>
  <c r="D550" i="5433" s="1"/>
  <c r="A551" i="5433"/>
  <c r="A552" i="5433"/>
  <c r="D552" i="5433" s="1"/>
  <c r="A553" i="5433"/>
  <c r="D553" i="5433" s="1"/>
  <c r="A554" i="5433"/>
  <c r="D554" i="5433" s="1"/>
  <c r="A555" i="5433"/>
  <c r="D555" i="5433" s="1"/>
  <c r="A556" i="5433"/>
  <c r="D556" i="5433" s="1"/>
  <c r="A557" i="5433"/>
  <c r="A558" i="5433"/>
  <c r="D558" i="5433" s="1"/>
  <c r="A559" i="5433"/>
  <c r="D559" i="5433" s="1"/>
  <c r="A560" i="5433"/>
  <c r="D560" i="5433" s="1"/>
  <c r="A561" i="5433"/>
  <c r="D561" i="5433" s="1"/>
  <c r="A562" i="5433"/>
  <c r="D562" i="5433" s="1"/>
  <c r="A563" i="5433"/>
  <c r="A564" i="5433"/>
  <c r="D564" i="5433" s="1"/>
  <c r="A565" i="5433"/>
  <c r="D565" i="5433" s="1"/>
  <c r="A566" i="5433"/>
  <c r="D566" i="5433" s="1"/>
  <c r="A567" i="5433"/>
  <c r="D567" i="5433" s="1"/>
  <c r="A568" i="5433"/>
  <c r="D568" i="5433" s="1"/>
  <c r="A569" i="5433"/>
  <c r="A570" i="5433"/>
  <c r="D570" i="5433" s="1"/>
  <c r="A571" i="5433"/>
  <c r="D571" i="5433" s="1"/>
  <c r="A572" i="5433"/>
  <c r="D572" i="5433" s="1"/>
  <c r="A573" i="5433"/>
  <c r="D573" i="5433" s="1"/>
  <c r="A574" i="5433"/>
  <c r="D574" i="5433" s="1"/>
  <c r="A575" i="5433"/>
  <c r="A576" i="5433"/>
  <c r="D576" i="5433" s="1"/>
  <c r="A577" i="5433"/>
  <c r="D577" i="5433" s="1"/>
  <c r="A578" i="5433"/>
  <c r="D578" i="5433" s="1"/>
  <c r="A579" i="5433"/>
  <c r="D579" i="5433" s="1"/>
  <c r="A580" i="5433"/>
  <c r="D580" i="5433" s="1"/>
  <c r="A581" i="5433"/>
  <c r="A582" i="5433"/>
  <c r="D582" i="5433" s="1"/>
  <c r="A583" i="5433"/>
  <c r="D583" i="5433" s="1"/>
  <c r="A584" i="5433"/>
  <c r="D584" i="5433" s="1"/>
  <c r="A585" i="5433"/>
  <c r="D585" i="5433" s="1"/>
  <c r="A586" i="5433"/>
  <c r="D586" i="5433" s="1"/>
  <c r="A587" i="5433"/>
  <c r="A588" i="5433"/>
  <c r="D588" i="5433" s="1"/>
  <c r="A589" i="5433"/>
  <c r="D589" i="5433" s="1"/>
  <c r="A590" i="5433"/>
  <c r="D590" i="5433" s="1"/>
  <c r="A591" i="5433"/>
  <c r="D591" i="5433" s="1"/>
  <c r="A592" i="5433"/>
  <c r="D592" i="5433" s="1"/>
  <c r="A593" i="5433"/>
  <c r="A594" i="5433"/>
  <c r="D594" i="5433" s="1"/>
  <c r="A595" i="5433"/>
  <c r="D595" i="5433" s="1"/>
  <c r="A596" i="5433"/>
  <c r="D596" i="5433" s="1"/>
  <c r="A597" i="5433"/>
  <c r="D597" i="5433" s="1"/>
  <c r="A598" i="5433"/>
  <c r="D598" i="5433" s="1"/>
  <c r="A599" i="5433"/>
  <c r="A600" i="5433"/>
  <c r="D600" i="5433" s="1"/>
  <c r="A601" i="5433"/>
  <c r="D601" i="5433" s="1"/>
  <c r="A602" i="5433"/>
  <c r="D602" i="5433" s="1"/>
  <c r="A603" i="5433"/>
  <c r="D603" i="5433" s="1"/>
  <c r="A604" i="5433"/>
  <c r="D604" i="5433" s="1"/>
  <c r="A605" i="5433"/>
  <c r="A606" i="5433"/>
  <c r="D606" i="5433" s="1"/>
  <c r="A607" i="5433"/>
  <c r="D607" i="5433" s="1"/>
  <c r="A608" i="5433"/>
  <c r="D608" i="5433" s="1"/>
  <c r="A609" i="5433"/>
  <c r="D609" i="5433" s="1"/>
  <c r="A610" i="5433"/>
  <c r="D610" i="5433" s="1"/>
  <c r="A611" i="5433"/>
  <c r="A612" i="5433"/>
  <c r="D612" i="5433" s="1"/>
  <c r="A613" i="5433"/>
  <c r="D613" i="5433" s="1"/>
  <c r="A614" i="5433"/>
  <c r="D614" i="5433" s="1"/>
  <c r="A615" i="5433"/>
  <c r="D615" i="5433" s="1"/>
  <c r="A616" i="5433"/>
  <c r="D616" i="5433" s="1"/>
  <c r="A617" i="5433"/>
  <c r="A618" i="5433"/>
  <c r="D618" i="5433" s="1"/>
  <c r="A619" i="5433"/>
  <c r="D619" i="5433" s="1"/>
  <c r="A620" i="5433"/>
  <c r="D620" i="5433" s="1"/>
  <c r="A621" i="5433"/>
  <c r="D621" i="5433" s="1"/>
  <c r="A622" i="5433"/>
  <c r="D622" i="5433" s="1"/>
  <c r="A623" i="5433"/>
  <c r="A624" i="5433"/>
  <c r="D624" i="5433" s="1"/>
  <c r="A625" i="5433"/>
  <c r="D625" i="5433" s="1"/>
  <c r="A626" i="5433"/>
  <c r="D626" i="5433" s="1"/>
  <c r="A627" i="5433"/>
  <c r="D627" i="5433" s="1"/>
  <c r="A628" i="5433"/>
  <c r="D628" i="5433" s="1"/>
  <c r="A629" i="5433"/>
  <c r="A630" i="5433"/>
  <c r="D630" i="5433" s="1"/>
  <c r="A631" i="5433"/>
  <c r="D631" i="5433" s="1"/>
  <c r="A632" i="5433"/>
  <c r="D632" i="5433" s="1"/>
  <c r="A633" i="5433"/>
  <c r="D633" i="5433" s="1"/>
  <c r="A634" i="5433"/>
  <c r="D634" i="5433" s="1"/>
  <c r="A635" i="5433"/>
  <c r="A636" i="5433"/>
  <c r="D636" i="5433" s="1"/>
  <c r="A637" i="5433"/>
  <c r="D637" i="5433" s="1"/>
  <c r="A638" i="5433"/>
  <c r="D638" i="5433" s="1"/>
  <c r="A639" i="5433"/>
  <c r="D639" i="5433" s="1"/>
  <c r="A640" i="5433"/>
  <c r="D640" i="5433" s="1"/>
  <c r="A641" i="5433"/>
  <c r="A642" i="5433"/>
  <c r="D642" i="5433" s="1"/>
  <c r="A643" i="5433"/>
  <c r="D643" i="5433" s="1"/>
  <c r="A644" i="5433"/>
  <c r="D644" i="5433" s="1"/>
  <c r="A645" i="5433"/>
  <c r="D645" i="5433" s="1"/>
  <c r="A646" i="5433"/>
  <c r="D646" i="5433" s="1"/>
  <c r="A647" i="5433"/>
  <c r="A648" i="5433"/>
  <c r="D648" i="5433" s="1"/>
  <c r="A649" i="5433"/>
  <c r="D649" i="5433" s="1"/>
  <c r="A650" i="5433"/>
  <c r="D650" i="5433" s="1"/>
  <c r="A651" i="5433"/>
  <c r="D651" i="5433" s="1"/>
  <c r="A652" i="5433"/>
  <c r="D652" i="5433" s="1"/>
  <c r="A653" i="5433"/>
  <c r="A654" i="5433"/>
  <c r="D654" i="5433" s="1"/>
  <c r="A655" i="5433"/>
  <c r="D655" i="5433" s="1"/>
  <c r="A656" i="5433"/>
  <c r="D656" i="5433" s="1"/>
  <c r="A657" i="5433"/>
  <c r="D657" i="5433" s="1"/>
  <c r="A658" i="5433"/>
  <c r="D658" i="5433" s="1"/>
  <c r="A659" i="5433"/>
  <c r="A660" i="5433"/>
  <c r="D660" i="5433" s="1"/>
  <c r="A661" i="5433"/>
  <c r="D661" i="5433" s="1"/>
  <c r="A662" i="5433"/>
  <c r="D662" i="5433" s="1"/>
  <c r="A663" i="5433"/>
  <c r="D663" i="5433" s="1"/>
  <c r="A664" i="5433"/>
  <c r="D664" i="5433" s="1"/>
  <c r="A665" i="5433"/>
  <c r="A666" i="5433"/>
  <c r="D666" i="5433" s="1"/>
  <c r="A667" i="5433"/>
  <c r="D667" i="5433" s="1"/>
  <c r="A668" i="5433"/>
  <c r="D668" i="5433" s="1"/>
  <c r="A669" i="5433"/>
  <c r="D669" i="5433" s="1"/>
  <c r="A670" i="5433"/>
  <c r="D670" i="5433" s="1"/>
  <c r="A671" i="5433"/>
  <c r="A672" i="5433"/>
  <c r="D672" i="5433" s="1"/>
  <c r="A673" i="5433"/>
  <c r="D673" i="5433" s="1"/>
  <c r="A674" i="5433"/>
  <c r="D674" i="5433" s="1"/>
  <c r="A675" i="5433"/>
  <c r="D675" i="5433" s="1"/>
  <c r="A676" i="5433"/>
  <c r="D676" i="5433" s="1"/>
  <c r="A677" i="5433"/>
  <c r="A678" i="5433"/>
  <c r="D678" i="5433" s="1"/>
  <c r="A679" i="5433"/>
  <c r="D679" i="5433" s="1"/>
  <c r="A680" i="5433"/>
  <c r="D680" i="5433" s="1"/>
  <c r="A681" i="5433"/>
  <c r="D681" i="5433" s="1"/>
  <c r="A682" i="5433"/>
  <c r="D682" i="5433" s="1"/>
  <c r="A683" i="5433"/>
  <c r="A684" i="5433"/>
  <c r="D684" i="5433" s="1"/>
  <c r="A685" i="5433"/>
  <c r="D685" i="5433" s="1"/>
  <c r="A686" i="5433"/>
  <c r="D686" i="5433" s="1"/>
  <c r="A687" i="5433"/>
  <c r="D687" i="5433" s="1"/>
  <c r="A688" i="5433"/>
  <c r="D688" i="5433" s="1"/>
  <c r="A689" i="5433"/>
  <c r="A690" i="5433"/>
  <c r="D690" i="5433" s="1"/>
  <c r="A691" i="5433"/>
  <c r="D691" i="5433" s="1"/>
  <c r="A692" i="5433"/>
  <c r="D692" i="5433" s="1"/>
  <c r="A693" i="5433"/>
  <c r="D693" i="5433" s="1"/>
  <c r="A694" i="5433"/>
  <c r="D694" i="5433" s="1"/>
  <c r="A695" i="5433"/>
  <c r="A696" i="5433"/>
  <c r="D696" i="5433" s="1"/>
  <c r="A697" i="5433"/>
  <c r="D697" i="5433" s="1"/>
  <c r="A698" i="5433"/>
  <c r="D698" i="5433" s="1"/>
  <c r="A699" i="5433"/>
  <c r="D699" i="5433" s="1"/>
  <c r="A700" i="5433"/>
  <c r="D700" i="5433" s="1"/>
  <c r="A701" i="5433"/>
  <c r="A702" i="5433"/>
  <c r="D702" i="5433" s="1"/>
  <c r="A703" i="5433"/>
  <c r="D703" i="5433" s="1"/>
  <c r="A704" i="5433"/>
  <c r="D704" i="5433" s="1"/>
  <c r="A705" i="5433"/>
  <c r="D705" i="5433" s="1"/>
  <c r="A706" i="5433"/>
  <c r="D706" i="5433" s="1"/>
  <c r="A707" i="5433"/>
  <c r="A708" i="5433"/>
  <c r="D708" i="5433" s="1"/>
  <c r="A709" i="5433"/>
  <c r="D709" i="5433" s="1"/>
  <c r="A710" i="5433"/>
  <c r="D710" i="5433" s="1"/>
  <c r="A711" i="5433"/>
  <c r="D711" i="5433" s="1"/>
  <c r="A712" i="5433"/>
  <c r="D712" i="5433" s="1"/>
  <c r="A713" i="5433"/>
  <c r="A714" i="5433"/>
  <c r="D714" i="5433" s="1"/>
  <c r="A715" i="5433"/>
  <c r="D715" i="5433" s="1"/>
  <c r="A716" i="5433"/>
  <c r="D716" i="5433" s="1"/>
  <c r="A717" i="5433"/>
  <c r="D717" i="5433" s="1"/>
  <c r="A718" i="5433"/>
  <c r="D718" i="5433" s="1"/>
  <c r="A719" i="5433"/>
  <c r="A720" i="5433"/>
  <c r="D720" i="5433" s="1"/>
  <c r="A721" i="5433"/>
  <c r="D721" i="5433" s="1"/>
  <c r="A722" i="5433"/>
  <c r="D722" i="5433" s="1"/>
  <c r="A723" i="5433"/>
  <c r="D723" i="5433" s="1"/>
  <c r="A724" i="5433"/>
  <c r="D724" i="5433" s="1"/>
  <c r="A725" i="5433"/>
  <c r="A726" i="5433"/>
  <c r="D726" i="5433" s="1"/>
  <c r="A727" i="5433"/>
  <c r="D727" i="5433" s="1"/>
  <c r="A728" i="5433"/>
  <c r="D728" i="5433" s="1"/>
  <c r="A729" i="5433"/>
  <c r="D729" i="5433" s="1"/>
  <c r="A730" i="5433"/>
  <c r="D730" i="5433" s="1"/>
  <c r="A731" i="5433"/>
  <c r="A732" i="5433"/>
  <c r="D732" i="5433" s="1"/>
  <c r="A733" i="5433"/>
  <c r="D733" i="5433" s="1"/>
  <c r="A734" i="5433"/>
  <c r="D734" i="5433" s="1"/>
  <c r="A735" i="5433"/>
  <c r="D735" i="5433" s="1"/>
  <c r="A736" i="5433"/>
  <c r="D736" i="5433" s="1"/>
  <c r="A737" i="5433"/>
  <c r="A738" i="5433"/>
  <c r="D738" i="5433" s="1"/>
  <c r="A739" i="5433"/>
  <c r="D739" i="5433" s="1"/>
  <c r="A740" i="5433"/>
  <c r="D740" i="5433" s="1"/>
  <c r="A741" i="5433"/>
  <c r="D741" i="5433" s="1"/>
  <c r="A742" i="5433"/>
  <c r="D742" i="5433" s="1"/>
  <c r="A743" i="5433"/>
  <c r="A744" i="5433"/>
  <c r="D744" i="5433" s="1"/>
  <c r="A745" i="5433"/>
  <c r="D745" i="5433" s="1"/>
  <c r="A746" i="5433"/>
  <c r="D746" i="5433" s="1"/>
  <c r="A747" i="5433"/>
  <c r="D747" i="5433" s="1"/>
  <c r="A748" i="5433"/>
  <c r="D748" i="5433" s="1"/>
  <c r="A749" i="5433"/>
  <c r="A750" i="5433"/>
  <c r="D750" i="5433" s="1"/>
  <c r="A751" i="5433"/>
  <c r="D751" i="5433" s="1"/>
  <c r="A752" i="5433"/>
  <c r="D752" i="5433" s="1"/>
  <c r="A753" i="5433"/>
  <c r="D753" i="5433" s="1"/>
  <c r="A754" i="5433"/>
  <c r="D754" i="5433" s="1"/>
  <c r="A755" i="5433"/>
  <c r="A756" i="5433"/>
  <c r="D756" i="5433" s="1"/>
  <c r="A757" i="5433"/>
  <c r="D757" i="5433" s="1"/>
  <c r="A758" i="5433"/>
  <c r="D758" i="5433" s="1"/>
  <c r="A759" i="5433"/>
  <c r="D759" i="5433" s="1"/>
  <c r="A760" i="5433"/>
  <c r="D760" i="5433" s="1"/>
  <c r="A761" i="5433"/>
  <c r="A762" i="5433"/>
  <c r="D762" i="5433" s="1"/>
  <c r="A763" i="5433"/>
  <c r="D763" i="5433" s="1"/>
  <c r="A764" i="5433"/>
  <c r="D764" i="5433" s="1"/>
  <c r="A765" i="5433"/>
  <c r="D765" i="5433" s="1"/>
  <c r="A766" i="5433"/>
  <c r="D766" i="5433" s="1"/>
  <c r="A767" i="5433"/>
  <c r="A768" i="5433"/>
  <c r="D768" i="5433" s="1"/>
  <c r="A769" i="5433"/>
  <c r="D769" i="5433" s="1"/>
  <c r="A770" i="5433"/>
  <c r="D770" i="5433" s="1"/>
  <c r="A771" i="5433"/>
  <c r="D771" i="5433" s="1"/>
  <c r="A772" i="5433"/>
  <c r="D772" i="5433" s="1"/>
  <c r="A773" i="5433"/>
  <c r="A774" i="5433"/>
  <c r="D774" i="5433" s="1"/>
  <c r="A775" i="5433"/>
  <c r="D775" i="5433" s="1"/>
  <c r="A776" i="5433"/>
  <c r="D776" i="5433" s="1"/>
  <c r="A777" i="5433"/>
  <c r="D777" i="5433" s="1"/>
  <c r="A778" i="5433"/>
  <c r="D778" i="5433" s="1"/>
  <c r="A779" i="5433"/>
  <c r="A780" i="5433"/>
  <c r="D780" i="5433" s="1"/>
  <c r="A781" i="5433"/>
  <c r="D781" i="5433" s="1"/>
  <c r="A782" i="5433"/>
  <c r="D782" i="5433" s="1"/>
  <c r="A783" i="5433"/>
  <c r="D783" i="5433" s="1"/>
  <c r="A784" i="5433"/>
  <c r="D784" i="5433" s="1"/>
  <c r="A785" i="5433"/>
  <c r="A786" i="5433"/>
  <c r="D786" i="5433" s="1"/>
  <c r="A787" i="5433"/>
  <c r="D787" i="5433" s="1"/>
  <c r="A788" i="5433"/>
  <c r="D788" i="5433" s="1"/>
  <c r="A789" i="5433"/>
  <c r="D789" i="5433" s="1"/>
  <c r="A790" i="5433"/>
  <c r="D790" i="5433" s="1"/>
  <c r="A791" i="5433"/>
  <c r="A792" i="5433"/>
  <c r="D792" i="5433" s="1"/>
  <c r="A793" i="5433"/>
  <c r="D793" i="5433" s="1"/>
  <c r="A794" i="5433"/>
  <c r="D794" i="5433" s="1"/>
  <c r="A795" i="5433"/>
  <c r="D795" i="5433" s="1"/>
  <c r="A796" i="5433"/>
  <c r="D796" i="5433" s="1"/>
  <c r="A797" i="5433"/>
  <c r="A798" i="5433"/>
  <c r="D798" i="5433" s="1"/>
  <c r="A799" i="5433"/>
  <c r="D799" i="5433" s="1"/>
  <c r="A800" i="5433"/>
  <c r="D800" i="5433" s="1"/>
  <c r="A801" i="5433"/>
  <c r="D801" i="5433" s="1"/>
  <c r="A802" i="5433"/>
  <c r="D802" i="5433" s="1"/>
  <c r="A803" i="5433"/>
  <c r="A804" i="5433"/>
  <c r="D804" i="5433" s="1"/>
  <c r="A805" i="5433"/>
  <c r="D805" i="5433" s="1"/>
  <c r="A806" i="5433"/>
  <c r="D806" i="5433" s="1"/>
  <c r="A807" i="5433"/>
  <c r="D807" i="5433" s="1"/>
  <c r="A808" i="5433"/>
  <c r="D808" i="5433" s="1"/>
  <c r="A809" i="5433"/>
  <c r="A810" i="5433"/>
  <c r="D810" i="5433" s="1"/>
  <c r="A811" i="5433"/>
  <c r="D811" i="5433" s="1"/>
  <c r="A812" i="5433"/>
  <c r="D812" i="5433" s="1"/>
  <c r="A813" i="5433"/>
  <c r="D813" i="5433" s="1"/>
  <c r="A814" i="5433"/>
  <c r="D814" i="5433" s="1"/>
  <c r="A815" i="5433"/>
  <c r="A816" i="5433"/>
  <c r="D816" i="5433" s="1"/>
  <c r="A817" i="5433"/>
  <c r="D817" i="5433" s="1"/>
  <c r="A818" i="5433"/>
  <c r="D818" i="5433" s="1"/>
  <c r="A819" i="5433"/>
  <c r="D819" i="5433" s="1"/>
  <c r="A820" i="5433"/>
  <c r="D820" i="5433" s="1"/>
  <c r="A821" i="5433"/>
  <c r="A822" i="5433"/>
  <c r="D822" i="5433" s="1"/>
  <c r="C5" i="5433"/>
  <c r="B5" i="5433"/>
  <c r="AU5" i="5433" s="1"/>
  <c r="A5" i="5433"/>
  <c r="D5" i="5433" s="1"/>
  <c r="AU7" i="5430"/>
  <c r="AU8" i="5430"/>
  <c r="AU9" i="5430"/>
  <c r="AU13" i="5430"/>
  <c r="AU14" i="5430"/>
  <c r="AU15" i="5430"/>
  <c r="AU21" i="5430"/>
  <c r="AU27" i="5430"/>
  <c r="AU33" i="5430"/>
  <c r="AU37" i="5430"/>
  <c r="AU39" i="5430"/>
  <c r="AU43" i="5430"/>
  <c r="AU44" i="5430"/>
  <c r="AU45" i="5430"/>
  <c r="AU49" i="5430"/>
  <c r="AU50" i="5430"/>
  <c r="AU51" i="5430"/>
  <c r="AU57" i="5430"/>
  <c r="AU63" i="5430"/>
  <c r="AU69" i="5430"/>
  <c r="AU73" i="5430"/>
  <c r="AU75" i="5430"/>
  <c r="AU79" i="5430"/>
  <c r="AU80" i="5430"/>
  <c r="AU81" i="5430"/>
  <c r="AU85" i="5430"/>
  <c r="AU86" i="5430"/>
  <c r="AU87" i="5430"/>
  <c r="AU93" i="5430"/>
  <c r="AU99" i="5430"/>
  <c r="AU105" i="5430"/>
  <c r="AU109" i="5430"/>
  <c r="AU111" i="5430"/>
  <c r="AU115" i="5430"/>
  <c r="AU116" i="5430"/>
  <c r="AU117" i="5430"/>
  <c r="AU121" i="5430"/>
  <c r="AU122" i="5430"/>
  <c r="AU123" i="5430"/>
  <c r="AU129" i="5430"/>
  <c r="AU135" i="5430"/>
  <c r="AU141" i="5430"/>
  <c r="AU145" i="5430"/>
  <c r="AU147" i="5430"/>
  <c r="AU151" i="5430"/>
  <c r="AU152" i="5430"/>
  <c r="AU153" i="5430"/>
  <c r="AU157" i="5430"/>
  <c r="AU158" i="5430"/>
  <c r="AU159" i="5430"/>
  <c r="AU165" i="5430"/>
  <c r="AU171" i="5430"/>
  <c r="AU177" i="5430"/>
  <c r="AU181" i="5430"/>
  <c r="AU183" i="5430"/>
  <c r="AU187" i="5430"/>
  <c r="AU188" i="5430"/>
  <c r="AU189" i="5430"/>
  <c r="AU193" i="5430"/>
  <c r="AU194" i="5430"/>
  <c r="AU195" i="5430"/>
  <c r="AU201" i="5430"/>
  <c r="AU207" i="5430"/>
  <c r="AU213" i="5430"/>
  <c r="AU217" i="5430"/>
  <c r="AU219" i="5430"/>
  <c r="AU223" i="5430"/>
  <c r="AU224" i="5430"/>
  <c r="AU225" i="5430"/>
  <c r="AU229" i="5430"/>
  <c r="AU230" i="5430"/>
  <c r="AU231" i="5430"/>
  <c r="AU237" i="5430"/>
  <c r="AU243" i="5430"/>
  <c r="AU249" i="5430"/>
  <c r="AU253" i="5430"/>
  <c r="AU255" i="5430"/>
  <c r="AU259" i="5430"/>
  <c r="AU260" i="5430"/>
  <c r="AU261" i="5430"/>
  <c r="AU265" i="5430"/>
  <c r="AU266" i="5430"/>
  <c r="AU267" i="5430"/>
  <c r="AU273" i="5430"/>
  <c r="AU279" i="5430"/>
  <c r="AU285" i="5430"/>
  <c r="AU289" i="5430"/>
  <c r="AU291" i="5430"/>
  <c r="AU295" i="5430"/>
  <c r="AU296" i="5430"/>
  <c r="AU297" i="5430"/>
  <c r="AU301" i="5430"/>
  <c r="AU302" i="5430"/>
  <c r="AU303" i="5430"/>
  <c r="AU308" i="5430"/>
  <c r="AU309" i="5430"/>
  <c r="AU315" i="5430"/>
  <c r="AU321" i="5430"/>
  <c r="AU325" i="5430"/>
  <c r="AU327" i="5430"/>
  <c r="AU331" i="5430"/>
  <c r="AU332" i="5430"/>
  <c r="AU333" i="5430"/>
  <c r="AU337" i="5430"/>
  <c r="AU338" i="5430"/>
  <c r="AU339" i="5430"/>
  <c r="AU344" i="5430"/>
  <c r="AU345" i="5430"/>
  <c r="AU351" i="5430"/>
  <c r="AU357" i="5430"/>
  <c r="AU361" i="5430"/>
  <c r="AU363" i="5430"/>
  <c r="AU367" i="5430"/>
  <c r="AU368" i="5430"/>
  <c r="AU369" i="5430"/>
  <c r="AU373" i="5430"/>
  <c r="AU374" i="5430"/>
  <c r="AU375" i="5430"/>
  <c r="AU380" i="5430"/>
  <c r="AU381" i="5430"/>
  <c r="AU387" i="5430"/>
  <c r="AU393" i="5430"/>
  <c r="AU397" i="5430"/>
  <c r="AU399" i="5430"/>
  <c r="AU403" i="5430"/>
  <c r="AU404" i="5430"/>
  <c r="AU405" i="5430"/>
  <c r="AU409" i="5430"/>
  <c r="AU410" i="5430"/>
  <c r="AU411" i="5430"/>
  <c r="AU416" i="5430"/>
  <c r="AU417" i="5430"/>
  <c r="AU423" i="5430"/>
  <c r="AU429" i="5430"/>
  <c r="AU433" i="5430"/>
  <c r="AU435" i="5430"/>
  <c r="AU439" i="5430"/>
  <c r="AU440" i="5430"/>
  <c r="AU441" i="5430"/>
  <c r="AU445" i="5430"/>
  <c r="AU446" i="5430"/>
  <c r="AU447" i="5430"/>
  <c r="AU452" i="5430"/>
  <c r="AU453" i="5430"/>
  <c r="AU459" i="5430"/>
  <c r="AU465" i="5430"/>
  <c r="AU469" i="5430"/>
  <c r="AU471" i="5430"/>
  <c r="AU475" i="5430"/>
  <c r="AU476" i="5430"/>
  <c r="AU477" i="5430"/>
  <c r="AU481" i="5430"/>
  <c r="AU482" i="5430"/>
  <c r="AU483" i="5430"/>
  <c r="AU488" i="5430"/>
  <c r="AU489" i="5430"/>
  <c r="AU495" i="5430"/>
  <c r="AU501" i="5430"/>
  <c r="AU505" i="5430"/>
  <c r="AU507" i="5430"/>
  <c r="AU511" i="5430"/>
  <c r="AU512" i="5430"/>
  <c r="AU513" i="5430"/>
  <c r="AU517" i="5430"/>
  <c r="AU518" i="5430"/>
  <c r="AU519" i="5430"/>
  <c r="AU524" i="5430"/>
  <c r="AU525" i="5430"/>
  <c r="AU531" i="5430"/>
  <c r="AU537" i="5430"/>
  <c r="AU541" i="5430"/>
  <c r="AU543" i="5430"/>
  <c r="AU547" i="5430"/>
  <c r="AU548" i="5430"/>
  <c r="AU549" i="5430"/>
  <c r="AU553" i="5430"/>
  <c r="AU554" i="5430"/>
  <c r="AU555" i="5430"/>
  <c r="AU560" i="5430"/>
  <c r="AU561" i="5430"/>
  <c r="AU567" i="5430"/>
  <c r="AU573" i="5430"/>
  <c r="AU577" i="5430"/>
  <c r="AU579" i="5430"/>
  <c r="AU583" i="5430"/>
  <c r="AU584" i="5430"/>
  <c r="AU585" i="5430"/>
  <c r="AU589" i="5430"/>
  <c r="AU590" i="5430"/>
  <c r="AU591" i="5430"/>
  <c r="AU596" i="5430"/>
  <c r="AU597" i="5430"/>
  <c r="AU603" i="5430"/>
  <c r="AU609" i="5430"/>
  <c r="AU613" i="5430"/>
  <c r="AU615" i="5430"/>
  <c r="AU619" i="5430"/>
  <c r="AU620" i="5430"/>
  <c r="AU621" i="5430"/>
  <c r="AU625" i="5430"/>
  <c r="AU626" i="5430"/>
  <c r="AU627" i="5430"/>
  <c r="AU632" i="5430"/>
  <c r="AU633" i="5430"/>
  <c r="AU634" i="5430"/>
  <c r="AU639" i="5430"/>
  <c r="AU645" i="5430"/>
  <c r="AU649" i="5430"/>
  <c r="AU651" i="5430"/>
  <c r="AU655" i="5430"/>
  <c r="AU656" i="5430"/>
  <c r="AU657" i="5430"/>
  <c r="AU661" i="5430"/>
  <c r="AU662" i="5430"/>
  <c r="AU663" i="5430"/>
  <c r="AU668" i="5430"/>
  <c r="AU669" i="5430"/>
  <c r="AU670" i="5430"/>
  <c r="AU675" i="5430"/>
  <c r="AU681" i="5430"/>
  <c r="AU685" i="5430"/>
  <c r="AU687" i="5430"/>
  <c r="AU691" i="5430"/>
  <c r="AU692" i="5430"/>
  <c r="AU693" i="5430"/>
  <c r="AU697" i="5430"/>
  <c r="AU698" i="5430"/>
  <c r="AU699" i="5430"/>
  <c r="AU704" i="5430"/>
  <c r="AU705" i="5430"/>
  <c r="AU706" i="5430"/>
  <c r="AU711" i="5430"/>
  <c r="AU717" i="5430"/>
  <c r="AU721" i="5430"/>
  <c r="AU723" i="5430"/>
  <c r="AU727" i="5430"/>
  <c r="AU728" i="5430"/>
  <c r="AU729" i="5430"/>
  <c r="AU733" i="5430"/>
  <c r="AU734" i="5430"/>
  <c r="AU735" i="5430"/>
  <c r="AU740" i="5430"/>
  <c r="AU741" i="5430"/>
  <c r="AU742" i="5430"/>
  <c r="AU747" i="5430"/>
  <c r="AU753" i="5430"/>
  <c r="AU757" i="5430"/>
  <c r="AU759" i="5430"/>
  <c r="AU763" i="5430"/>
  <c r="AU764" i="5430"/>
  <c r="AU765" i="5430"/>
  <c r="AU769" i="5430"/>
  <c r="AU770" i="5430"/>
  <c r="AU771" i="5430"/>
  <c r="AU776" i="5430"/>
  <c r="AU777" i="5430"/>
  <c r="AU778" i="5430"/>
  <c r="AU783" i="5430"/>
  <c r="AU789" i="5430"/>
  <c r="AU793" i="5430"/>
  <c r="AU795" i="5430"/>
  <c r="AU799" i="5430"/>
  <c r="AU800" i="5430"/>
  <c r="AU801" i="5430"/>
  <c r="AT6" i="5430"/>
  <c r="AT7" i="5430"/>
  <c r="AT8" i="5430"/>
  <c r="AT9" i="5430"/>
  <c r="AT13" i="5430"/>
  <c r="AT14" i="5430"/>
  <c r="AT15" i="5430"/>
  <c r="AT19" i="5430"/>
  <c r="AT20" i="5430"/>
  <c r="AT21" i="5430"/>
  <c r="AT22" i="5430"/>
  <c r="AT27" i="5430"/>
  <c r="AT30" i="5430"/>
  <c r="AT33" i="5430"/>
  <c r="AT36" i="5430"/>
  <c r="AT37" i="5430"/>
  <c r="AT39" i="5430"/>
  <c r="AT42" i="5430"/>
  <c r="AT43" i="5430"/>
  <c r="AT44" i="5430"/>
  <c r="AT45" i="5430"/>
  <c r="AT49" i="5430"/>
  <c r="AT50" i="5430"/>
  <c r="AT51" i="5430"/>
  <c r="AT55" i="5430"/>
  <c r="AT56" i="5430"/>
  <c r="AT57" i="5430"/>
  <c r="AT58" i="5430"/>
  <c r="AT63" i="5430"/>
  <c r="AT66" i="5430"/>
  <c r="AT69" i="5430"/>
  <c r="AT72" i="5430"/>
  <c r="AT73" i="5430"/>
  <c r="AT75" i="5430"/>
  <c r="AT78" i="5430"/>
  <c r="AT79" i="5430"/>
  <c r="AT80" i="5430"/>
  <c r="AT81" i="5430"/>
  <c r="AT85" i="5430"/>
  <c r="AT86" i="5430"/>
  <c r="AT87" i="5430"/>
  <c r="AT91" i="5430"/>
  <c r="AT92" i="5430"/>
  <c r="AT93" i="5430"/>
  <c r="AT94" i="5430"/>
  <c r="AT99" i="5430"/>
  <c r="AT102" i="5430"/>
  <c r="AT105" i="5430"/>
  <c r="AT108" i="5430"/>
  <c r="AT109" i="5430"/>
  <c r="AT111" i="5430"/>
  <c r="AT114" i="5430"/>
  <c r="AT115" i="5430"/>
  <c r="AT116" i="5430"/>
  <c r="AT117" i="5430"/>
  <c r="AT121" i="5430"/>
  <c r="AT122" i="5430"/>
  <c r="AT123" i="5430"/>
  <c r="AT127" i="5430"/>
  <c r="AT128" i="5430"/>
  <c r="AT129" i="5430"/>
  <c r="AT130" i="5430"/>
  <c r="AT135" i="5430"/>
  <c r="AT138" i="5430"/>
  <c r="AT141" i="5430"/>
  <c r="AT144" i="5430"/>
  <c r="AT145" i="5430"/>
  <c r="AT147" i="5430"/>
  <c r="AT150" i="5430"/>
  <c r="AT151" i="5430"/>
  <c r="AT152" i="5430"/>
  <c r="AT153" i="5430"/>
  <c r="AT157" i="5430"/>
  <c r="AT158" i="5430"/>
  <c r="AT159" i="5430"/>
  <c r="AT163" i="5430"/>
  <c r="AT164" i="5430"/>
  <c r="AT165" i="5430"/>
  <c r="AT166" i="5430"/>
  <c r="AT171" i="5430"/>
  <c r="AT174" i="5430"/>
  <c r="AT177" i="5430"/>
  <c r="AT180" i="5430"/>
  <c r="AT181" i="5430"/>
  <c r="AT183" i="5430"/>
  <c r="AT186" i="5430"/>
  <c r="AT187" i="5430"/>
  <c r="AT188" i="5430"/>
  <c r="AT189" i="5430"/>
  <c r="AT193" i="5430"/>
  <c r="AT194" i="5430"/>
  <c r="AT195" i="5430"/>
  <c r="AT199" i="5430"/>
  <c r="AT200" i="5430"/>
  <c r="AT201" i="5430"/>
  <c r="AT202" i="5430"/>
  <c r="AT207" i="5430"/>
  <c r="AT210" i="5430"/>
  <c r="AT213" i="5430"/>
  <c r="AT216" i="5430"/>
  <c r="AT217" i="5430"/>
  <c r="AT219" i="5430"/>
  <c r="AT222" i="5430"/>
  <c r="AT223" i="5430"/>
  <c r="AT224" i="5430"/>
  <c r="AT225" i="5430"/>
  <c r="AT229" i="5430"/>
  <c r="AT230" i="5430"/>
  <c r="AT231" i="5430"/>
  <c r="AT235" i="5430"/>
  <c r="AT236" i="5430"/>
  <c r="AT237" i="5430"/>
  <c r="AT238" i="5430"/>
  <c r="AT243" i="5430"/>
  <c r="AT246" i="5430"/>
  <c r="AT249" i="5430"/>
  <c r="AT252" i="5430"/>
  <c r="AT253" i="5430"/>
  <c r="AT255" i="5430"/>
  <c r="AT258" i="5430"/>
  <c r="AT259" i="5430"/>
  <c r="AT260" i="5430"/>
  <c r="AT261" i="5430"/>
  <c r="AT265" i="5430"/>
  <c r="AT266" i="5430"/>
  <c r="AT267" i="5430"/>
  <c r="AT271" i="5430"/>
  <c r="AT272" i="5430"/>
  <c r="AT273" i="5430"/>
  <c r="AT274" i="5430"/>
  <c r="AT279" i="5430"/>
  <c r="AT282" i="5430"/>
  <c r="AT285" i="5430"/>
  <c r="AT288" i="5430"/>
  <c r="AT289" i="5430"/>
  <c r="AT291" i="5430"/>
  <c r="AT294" i="5430"/>
  <c r="AT295" i="5430"/>
  <c r="AT296" i="5430"/>
  <c r="AT297" i="5430"/>
  <c r="AT301" i="5430"/>
  <c r="AT302" i="5430"/>
  <c r="AT303" i="5430"/>
  <c r="AT307" i="5430"/>
  <c r="AT308" i="5430"/>
  <c r="AT309" i="5430"/>
  <c r="AT310" i="5430"/>
  <c r="AT315" i="5430"/>
  <c r="AT318" i="5430"/>
  <c r="AT321" i="5430"/>
  <c r="AT324" i="5430"/>
  <c r="AT325" i="5430"/>
  <c r="AT327" i="5430"/>
  <c r="AT330" i="5430"/>
  <c r="AT331" i="5430"/>
  <c r="AT332" i="5430"/>
  <c r="AT333" i="5430"/>
  <c r="AT337" i="5430"/>
  <c r="AT338" i="5430"/>
  <c r="AT339" i="5430"/>
  <c r="AT343" i="5430"/>
  <c r="AT344" i="5430"/>
  <c r="AT345" i="5430"/>
  <c r="AT346" i="5430"/>
  <c r="AT351" i="5430"/>
  <c r="AT354" i="5430"/>
  <c r="AT357" i="5430"/>
  <c r="AT360" i="5430"/>
  <c r="AT361" i="5430"/>
  <c r="AT363" i="5430"/>
  <c r="AT366" i="5430"/>
  <c r="AT367" i="5430"/>
  <c r="AT368" i="5430"/>
  <c r="AT369" i="5430"/>
  <c r="AT373" i="5430"/>
  <c r="AT374" i="5430"/>
  <c r="AT375" i="5430"/>
  <c r="AT379" i="5430"/>
  <c r="AT380" i="5430"/>
  <c r="AT381" i="5430"/>
  <c r="AT382" i="5430"/>
  <c r="AT387" i="5430"/>
  <c r="AT390" i="5430"/>
  <c r="AT393" i="5430"/>
  <c r="AT396" i="5430"/>
  <c r="AT397" i="5430"/>
  <c r="AT399" i="5430"/>
  <c r="AT402" i="5430"/>
  <c r="AT403" i="5430"/>
  <c r="AT404" i="5430"/>
  <c r="AT405" i="5430"/>
  <c r="AT409" i="5430"/>
  <c r="AT410" i="5430"/>
  <c r="AT411" i="5430"/>
  <c r="AT415" i="5430"/>
  <c r="AT416" i="5430"/>
  <c r="AT417" i="5430"/>
  <c r="AT418" i="5430"/>
  <c r="AT423" i="5430"/>
  <c r="AT426" i="5430"/>
  <c r="AT429" i="5430"/>
  <c r="AT432" i="5430"/>
  <c r="AT433" i="5430"/>
  <c r="AT435" i="5430"/>
  <c r="AT438" i="5430"/>
  <c r="AT439" i="5430"/>
  <c r="AT440" i="5430"/>
  <c r="AT441" i="5430"/>
  <c r="AT445" i="5430"/>
  <c r="AT446" i="5430"/>
  <c r="AT447" i="5430"/>
  <c r="AT451" i="5430"/>
  <c r="AT452" i="5430"/>
  <c r="AT453" i="5430"/>
  <c r="AT454" i="5430"/>
  <c r="AT459" i="5430"/>
  <c r="AT462" i="5430"/>
  <c r="AT465" i="5430"/>
  <c r="AT468" i="5430"/>
  <c r="AT469" i="5430"/>
  <c r="AT471" i="5430"/>
  <c r="AT475" i="5430"/>
  <c r="AT476" i="5430"/>
  <c r="AT477" i="5430"/>
  <c r="AT481" i="5430"/>
  <c r="AT482" i="5430"/>
  <c r="AT483" i="5430"/>
  <c r="AT487" i="5430"/>
  <c r="AT488" i="5430"/>
  <c r="AT489" i="5430"/>
  <c r="AT490" i="5430"/>
  <c r="AT495" i="5430"/>
  <c r="AT498" i="5430"/>
  <c r="AT501" i="5430"/>
  <c r="AT504" i="5430"/>
  <c r="AT505" i="5430"/>
  <c r="AT507" i="5430"/>
  <c r="AT511" i="5430"/>
  <c r="AT512" i="5430"/>
  <c r="AT513" i="5430"/>
  <c r="AT517" i="5430"/>
  <c r="AT518" i="5430"/>
  <c r="AT519" i="5430"/>
  <c r="AT523" i="5430"/>
  <c r="AT524" i="5430"/>
  <c r="AT525" i="5430"/>
  <c r="AT526" i="5430"/>
  <c r="AT531" i="5430"/>
  <c r="AT534" i="5430"/>
  <c r="AT537" i="5430"/>
  <c r="AT540" i="5430"/>
  <c r="AT541" i="5430"/>
  <c r="AT543" i="5430"/>
  <c r="AT547" i="5430"/>
  <c r="AT548" i="5430"/>
  <c r="AT549" i="5430"/>
  <c r="AT553" i="5430"/>
  <c r="AT554" i="5430"/>
  <c r="AT555" i="5430"/>
  <c r="AT559" i="5430"/>
  <c r="AT560" i="5430"/>
  <c r="AT561" i="5430"/>
  <c r="AT562" i="5430"/>
  <c r="AT567" i="5430"/>
  <c r="AT570" i="5430"/>
  <c r="AT573" i="5430"/>
  <c r="AT576" i="5430"/>
  <c r="AT577" i="5430"/>
  <c r="AT579" i="5430"/>
  <c r="AT583" i="5430"/>
  <c r="AT584" i="5430"/>
  <c r="AT585" i="5430"/>
  <c r="AT589" i="5430"/>
  <c r="AT590" i="5430"/>
  <c r="AT591" i="5430"/>
  <c r="AT595" i="5430"/>
  <c r="AT596" i="5430"/>
  <c r="AT597" i="5430"/>
  <c r="AT598" i="5430"/>
  <c r="AT603" i="5430"/>
  <c r="AT606" i="5430"/>
  <c r="AT609" i="5430"/>
  <c r="AT612" i="5430"/>
  <c r="AT613" i="5430"/>
  <c r="AT615" i="5430"/>
  <c r="AT619" i="5430"/>
  <c r="AT620" i="5430"/>
  <c r="AT621" i="5430"/>
  <c r="AT625" i="5430"/>
  <c r="AT626" i="5430"/>
  <c r="AT627" i="5430"/>
  <c r="AT631" i="5430"/>
  <c r="AT632" i="5430"/>
  <c r="AT633" i="5430"/>
  <c r="AT634" i="5430"/>
  <c r="AT639" i="5430"/>
  <c r="AT642" i="5430"/>
  <c r="AT645" i="5430"/>
  <c r="AT648" i="5430"/>
  <c r="AT649" i="5430"/>
  <c r="AT651" i="5430"/>
  <c r="AT655" i="5430"/>
  <c r="AT656" i="5430"/>
  <c r="AT657" i="5430"/>
  <c r="AT661" i="5430"/>
  <c r="AT662" i="5430"/>
  <c r="AT663" i="5430"/>
  <c r="AT667" i="5430"/>
  <c r="AT668" i="5430"/>
  <c r="AT669" i="5430"/>
  <c r="AT670" i="5430"/>
  <c r="AT675" i="5430"/>
  <c r="AT678" i="5430"/>
  <c r="AT681" i="5430"/>
  <c r="AT684" i="5430"/>
  <c r="AT685" i="5430"/>
  <c r="AT687" i="5430"/>
  <c r="AT691" i="5430"/>
  <c r="AT692" i="5430"/>
  <c r="AT693" i="5430"/>
  <c r="AT697" i="5430"/>
  <c r="AT698" i="5430"/>
  <c r="AT699" i="5430"/>
  <c r="AT703" i="5430"/>
  <c r="AT704" i="5430"/>
  <c r="AT705" i="5430"/>
  <c r="AT706" i="5430"/>
  <c r="AT711" i="5430"/>
  <c r="AT714" i="5430"/>
  <c r="AT717" i="5430"/>
  <c r="AT720" i="5430"/>
  <c r="AT721" i="5430"/>
  <c r="AT723" i="5430"/>
  <c r="AT727" i="5430"/>
  <c r="AT728" i="5430"/>
  <c r="AT729" i="5430"/>
  <c r="AT733" i="5430"/>
  <c r="AT734" i="5430"/>
  <c r="AT735" i="5430"/>
  <c r="AT739" i="5430"/>
  <c r="AT740" i="5430"/>
  <c r="AT741" i="5430"/>
  <c r="AT742" i="5430"/>
  <c r="AT747" i="5430"/>
  <c r="AT750" i="5430"/>
  <c r="AT753" i="5430"/>
  <c r="AT756" i="5430"/>
  <c r="AT757" i="5430"/>
  <c r="AT759" i="5430"/>
  <c r="AT763" i="5430"/>
  <c r="AT764" i="5430"/>
  <c r="AT765" i="5430"/>
  <c r="AT769" i="5430"/>
  <c r="AT770" i="5430"/>
  <c r="AT771" i="5430"/>
  <c r="AT775" i="5430"/>
  <c r="AT776" i="5430"/>
  <c r="AT777" i="5430"/>
  <c r="AT778" i="5430"/>
  <c r="AT783" i="5430"/>
  <c r="AT786" i="5430"/>
  <c r="AT789" i="5430"/>
  <c r="AT792" i="5430"/>
  <c r="AT793" i="5430"/>
  <c r="AT795" i="5430"/>
  <c r="AT799" i="5430"/>
  <c r="AT800" i="5430"/>
  <c r="AT801" i="5430"/>
  <c r="AD9" i="5430"/>
  <c r="AD21" i="5430"/>
  <c r="AD27" i="5430"/>
  <c r="AE27" i="5430" s="1"/>
  <c r="AD33" i="5430"/>
  <c r="AE33" i="5430" s="1"/>
  <c r="AD35" i="5430"/>
  <c r="AD39" i="5430"/>
  <c r="AD41" i="5430"/>
  <c r="AD42" i="5430"/>
  <c r="AE42" i="5430" s="1"/>
  <c r="AD45" i="5430"/>
  <c r="AD57" i="5430"/>
  <c r="AD63" i="5430"/>
  <c r="AE63" i="5430" s="1"/>
  <c r="AD69" i="5430"/>
  <c r="AE69" i="5430" s="1"/>
  <c r="AD71" i="5430"/>
  <c r="AD75" i="5430"/>
  <c r="AD77" i="5430"/>
  <c r="AD78" i="5430"/>
  <c r="AE78" i="5430" s="1"/>
  <c r="AD81" i="5430"/>
  <c r="AD93" i="5430"/>
  <c r="AD99" i="5430"/>
  <c r="AE99" i="5430" s="1"/>
  <c r="AD105" i="5430"/>
  <c r="AE105" i="5430" s="1"/>
  <c r="AD107" i="5430"/>
  <c r="AD111" i="5430"/>
  <c r="AD113" i="5430"/>
  <c r="AD114" i="5430"/>
  <c r="AE114" i="5430" s="1"/>
  <c r="AD117" i="5430"/>
  <c r="AD129" i="5430"/>
  <c r="AD135" i="5430"/>
  <c r="AE135" i="5430" s="1"/>
  <c r="AD141" i="5430"/>
  <c r="AE141" i="5430" s="1"/>
  <c r="AD143" i="5430"/>
  <c r="AD147" i="5430"/>
  <c r="AD149" i="5430"/>
  <c r="AD150" i="5430"/>
  <c r="AE150" i="5430" s="1"/>
  <c r="AD153" i="5430"/>
  <c r="AD165" i="5430"/>
  <c r="AD171" i="5430"/>
  <c r="AE171" i="5430" s="1"/>
  <c r="AD177" i="5430"/>
  <c r="AE177" i="5430" s="1"/>
  <c r="AD179" i="5430"/>
  <c r="AD183" i="5430"/>
  <c r="AD185" i="5430"/>
  <c r="AD186" i="5430"/>
  <c r="AE186" i="5430" s="1"/>
  <c r="AD189" i="5430"/>
  <c r="AD201" i="5430"/>
  <c r="AC7" i="5430"/>
  <c r="AC8" i="5430"/>
  <c r="AD8" i="5430" s="1"/>
  <c r="AE8" i="5430" s="1"/>
  <c r="AC9" i="5430"/>
  <c r="AC10" i="5430"/>
  <c r="AC11" i="5430"/>
  <c r="AC12" i="5430"/>
  <c r="AC13" i="5430"/>
  <c r="AC14" i="5430"/>
  <c r="AD14" i="5430" s="1"/>
  <c r="AE14" i="5430" s="1"/>
  <c r="AC15" i="5430"/>
  <c r="AC16" i="5430"/>
  <c r="AC17" i="5430"/>
  <c r="AC18" i="5430"/>
  <c r="AC19" i="5430"/>
  <c r="AC20" i="5430"/>
  <c r="AD20" i="5430" s="1"/>
  <c r="AE20" i="5430" s="1"/>
  <c r="AC21" i="5430"/>
  <c r="AC22" i="5430"/>
  <c r="AC23" i="5430"/>
  <c r="AC24" i="5430"/>
  <c r="AC25" i="5430"/>
  <c r="AC26" i="5430"/>
  <c r="AD26" i="5430" s="1"/>
  <c r="AE26" i="5430" s="1"/>
  <c r="AC27" i="5430"/>
  <c r="AC28" i="5430"/>
  <c r="AC29" i="5430"/>
  <c r="AC30" i="5430"/>
  <c r="AC31" i="5430"/>
  <c r="AC32" i="5430"/>
  <c r="AD32" i="5430" s="1"/>
  <c r="AE32" i="5430" s="1"/>
  <c r="AC33" i="5430"/>
  <c r="AC34" i="5430"/>
  <c r="AC35" i="5430"/>
  <c r="AC36" i="5430"/>
  <c r="AC37" i="5430"/>
  <c r="AC38" i="5430"/>
  <c r="AD38" i="5430" s="1"/>
  <c r="AE38" i="5430" s="1"/>
  <c r="AC39" i="5430"/>
  <c r="AC40" i="5430"/>
  <c r="AC41" i="5430"/>
  <c r="AC42" i="5430"/>
  <c r="AC43" i="5430"/>
  <c r="AC44" i="5430"/>
  <c r="AD44" i="5430" s="1"/>
  <c r="AE44" i="5430" s="1"/>
  <c r="AC45" i="5430"/>
  <c r="AC46" i="5430"/>
  <c r="AC47" i="5430"/>
  <c r="AC48" i="5430"/>
  <c r="AC49" i="5430"/>
  <c r="AC50" i="5430"/>
  <c r="AD50" i="5430" s="1"/>
  <c r="AE50" i="5430" s="1"/>
  <c r="AC51" i="5430"/>
  <c r="AC52" i="5430"/>
  <c r="AC53" i="5430"/>
  <c r="AC54" i="5430"/>
  <c r="AC55" i="5430"/>
  <c r="AC56" i="5430"/>
  <c r="AD56" i="5430" s="1"/>
  <c r="AE56" i="5430" s="1"/>
  <c r="AC57" i="5430"/>
  <c r="AC58" i="5430"/>
  <c r="AC59" i="5430"/>
  <c r="AC60" i="5430"/>
  <c r="AC61" i="5430"/>
  <c r="AC62" i="5430"/>
  <c r="AD62" i="5430" s="1"/>
  <c r="AE62" i="5430" s="1"/>
  <c r="AC63" i="5430"/>
  <c r="AC64" i="5430"/>
  <c r="AC65" i="5430"/>
  <c r="AC66" i="5430"/>
  <c r="AC67" i="5430"/>
  <c r="AC68" i="5430"/>
  <c r="AD68" i="5430" s="1"/>
  <c r="AE68" i="5430" s="1"/>
  <c r="AC69" i="5430"/>
  <c r="AC70" i="5430"/>
  <c r="AC71" i="5430"/>
  <c r="AC72" i="5430"/>
  <c r="AC73" i="5430"/>
  <c r="AC74" i="5430"/>
  <c r="AD74" i="5430" s="1"/>
  <c r="AE74" i="5430" s="1"/>
  <c r="AC75" i="5430"/>
  <c r="AC76" i="5430"/>
  <c r="AC77" i="5430"/>
  <c r="AC78" i="5430"/>
  <c r="AC79" i="5430"/>
  <c r="AC80" i="5430"/>
  <c r="AD80" i="5430" s="1"/>
  <c r="AE80" i="5430" s="1"/>
  <c r="AC81" i="5430"/>
  <c r="AC82" i="5430"/>
  <c r="AC83" i="5430"/>
  <c r="AC84" i="5430"/>
  <c r="AC85" i="5430"/>
  <c r="AC86" i="5430"/>
  <c r="AD86" i="5430" s="1"/>
  <c r="AE86" i="5430" s="1"/>
  <c r="AC87" i="5430"/>
  <c r="AC88" i="5430"/>
  <c r="AC89" i="5430"/>
  <c r="AC90" i="5430"/>
  <c r="AC91" i="5430"/>
  <c r="AC92" i="5430"/>
  <c r="AD92" i="5430" s="1"/>
  <c r="AE92" i="5430" s="1"/>
  <c r="AC93" i="5430"/>
  <c r="AC94" i="5430"/>
  <c r="AC95" i="5430"/>
  <c r="AC96" i="5430"/>
  <c r="AC97" i="5430"/>
  <c r="AC98" i="5430"/>
  <c r="AD98" i="5430" s="1"/>
  <c r="AE98" i="5430" s="1"/>
  <c r="AC99" i="5430"/>
  <c r="AC100" i="5430"/>
  <c r="AC101" i="5430"/>
  <c r="AC102" i="5430"/>
  <c r="AC103" i="5430"/>
  <c r="AC104" i="5430"/>
  <c r="AD104" i="5430" s="1"/>
  <c r="AE104" i="5430" s="1"/>
  <c r="AC105" i="5430"/>
  <c r="AC106" i="5430"/>
  <c r="AC107" i="5430"/>
  <c r="AC108" i="5430"/>
  <c r="AC109" i="5430"/>
  <c r="AC110" i="5430"/>
  <c r="AD110" i="5430" s="1"/>
  <c r="AE110" i="5430" s="1"/>
  <c r="AC111" i="5430"/>
  <c r="AC112" i="5430"/>
  <c r="AC113" i="5430"/>
  <c r="AC114" i="5430"/>
  <c r="AC115" i="5430"/>
  <c r="AC116" i="5430"/>
  <c r="AD116" i="5430" s="1"/>
  <c r="AE116" i="5430" s="1"/>
  <c r="AC117" i="5430"/>
  <c r="AC118" i="5430"/>
  <c r="AC119" i="5430"/>
  <c r="AC120" i="5430"/>
  <c r="AC121" i="5430"/>
  <c r="AC122" i="5430"/>
  <c r="AD122" i="5430" s="1"/>
  <c r="AE122" i="5430" s="1"/>
  <c r="AC123" i="5430"/>
  <c r="AC124" i="5430"/>
  <c r="AC125" i="5430"/>
  <c r="AC126" i="5430"/>
  <c r="AC127" i="5430"/>
  <c r="AC128" i="5430"/>
  <c r="AD128" i="5430" s="1"/>
  <c r="AE128" i="5430" s="1"/>
  <c r="AC129" i="5430"/>
  <c r="AC130" i="5430"/>
  <c r="AC131" i="5430"/>
  <c r="AC132" i="5430"/>
  <c r="AC133" i="5430"/>
  <c r="AC134" i="5430"/>
  <c r="AD134" i="5430" s="1"/>
  <c r="AE134" i="5430" s="1"/>
  <c r="AC135" i="5430"/>
  <c r="AC136" i="5430"/>
  <c r="AC137" i="5430"/>
  <c r="AC138" i="5430"/>
  <c r="AC139" i="5430"/>
  <c r="AC140" i="5430"/>
  <c r="AD140" i="5430" s="1"/>
  <c r="AE140" i="5430" s="1"/>
  <c r="AC141" i="5430"/>
  <c r="AC142" i="5430"/>
  <c r="AC143" i="5430"/>
  <c r="AC144" i="5430"/>
  <c r="AC145" i="5430"/>
  <c r="AC146" i="5430"/>
  <c r="AD146" i="5430" s="1"/>
  <c r="AE146" i="5430" s="1"/>
  <c r="AC147" i="5430"/>
  <c r="AC148" i="5430"/>
  <c r="AC149" i="5430"/>
  <c r="AC150" i="5430"/>
  <c r="AC151" i="5430"/>
  <c r="AC152" i="5430"/>
  <c r="AD152" i="5430" s="1"/>
  <c r="AE152" i="5430" s="1"/>
  <c r="AC153" i="5430"/>
  <c r="AC154" i="5430"/>
  <c r="AC155" i="5430"/>
  <c r="AC156" i="5430"/>
  <c r="AC157" i="5430"/>
  <c r="AC158" i="5430"/>
  <c r="AD158" i="5430" s="1"/>
  <c r="AE158" i="5430" s="1"/>
  <c r="AC159" i="5430"/>
  <c r="AC160" i="5430"/>
  <c r="AC161" i="5430"/>
  <c r="AC162" i="5430"/>
  <c r="AC163" i="5430"/>
  <c r="AC164" i="5430"/>
  <c r="AD164" i="5430" s="1"/>
  <c r="AE164" i="5430" s="1"/>
  <c r="AC165" i="5430"/>
  <c r="AC166" i="5430"/>
  <c r="AC167" i="5430"/>
  <c r="AC168" i="5430"/>
  <c r="AC169" i="5430"/>
  <c r="AC170" i="5430"/>
  <c r="AD170" i="5430" s="1"/>
  <c r="AE170" i="5430" s="1"/>
  <c r="AC171" i="5430"/>
  <c r="AC172" i="5430"/>
  <c r="AC173" i="5430"/>
  <c r="AC174" i="5430"/>
  <c r="AC175" i="5430"/>
  <c r="AC176" i="5430"/>
  <c r="AD176" i="5430" s="1"/>
  <c r="AE176" i="5430" s="1"/>
  <c r="AC177" i="5430"/>
  <c r="AC178" i="5430"/>
  <c r="AC179" i="5430"/>
  <c r="AC180" i="5430"/>
  <c r="AC181" i="5430"/>
  <c r="AC182" i="5430"/>
  <c r="AD182" i="5430" s="1"/>
  <c r="AE182" i="5430" s="1"/>
  <c r="AC183" i="5430"/>
  <c r="AC184" i="5430"/>
  <c r="AC185" i="5430"/>
  <c r="AC186" i="5430"/>
  <c r="AC187" i="5430"/>
  <c r="AC188" i="5430"/>
  <c r="AD188" i="5430" s="1"/>
  <c r="AE188" i="5430" s="1"/>
  <c r="AC189" i="5430"/>
  <c r="AC190" i="5430"/>
  <c r="AC191" i="5430"/>
  <c r="AC192" i="5430"/>
  <c r="AC193" i="5430"/>
  <c r="AC194" i="5430"/>
  <c r="AD194" i="5430" s="1"/>
  <c r="AE194" i="5430" s="1"/>
  <c r="AC195" i="5430"/>
  <c r="AC196" i="5430"/>
  <c r="AC197" i="5430"/>
  <c r="AC198" i="5430"/>
  <c r="AC199" i="5430"/>
  <c r="AC200" i="5430"/>
  <c r="AD200" i="5430" s="1"/>
  <c r="AE200" i="5430" s="1"/>
  <c r="AC201" i="5430"/>
  <c r="AC202" i="5430"/>
  <c r="AC203" i="5430"/>
  <c r="AC204" i="5430"/>
  <c r="AC205" i="5430"/>
  <c r="AB7" i="5430"/>
  <c r="AD7" i="5430" s="1"/>
  <c r="AE7" i="5430" s="1"/>
  <c r="AB8" i="5430"/>
  <c r="AB9" i="5430"/>
  <c r="AB10" i="5430"/>
  <c r="AD10" i="5430" s="1"/>
  <c r="AB11" i="5430"/>
  <c r="AD11" i="5430" s="1"/>
  <c r="AE11" i="5430" s="1"/>
  <c r="AB12" i="5430"/>
  <c r="AD12" i="5430" s="1"/>
  <c r="AE12" i="5430" s="1"/>
  <c r="AB13" i="5430"/>
  <c r="AD13" i="5430" s="1"/>
  <c r="AE13" i="5430" s="1"/>
  <c r="AB14" i="5430"/>
  <c r="AB15" i="5430"/>
  <c r="AD15" i="5430" s="1"/>
  <c r="AE15" i="5430" s="1"/>
  <c r="AB16" i="5430"/>
  <c r="AD16" i="5430" s="1"/>
  <c r="AB17" i="5430"/>
  <c r="AD17" i="5430" s="1"/>
  <c r="AE17" i="5430" s="1"/>
  <c r="AB18" i="5430"/>
  <c r="AD18" i="5430" s="1"/>
  <c r="AE18" i="5430" s="1"/>
  <c r="AB19" i="5430"/>
  <c r="AD19" i="5430" s="1"/>
  <c r="AE19" i="5430" s="1"/>
  <c r="AB20" i="5430"/>
  <c r="AB21" i="5430"/>
  <c r="AB22" i="5430"/>
  <c r="AD22" i="5430" s="1"/>
  <c r="AB23" i="5430"/>
  <c r="AD23" i="5430" s="1"/>
  <c r="AE23" i="5430" s="1"/>
  <c r="AB24" i="5430"/>
  <c r="AD24" i="5430" s="1"/>
  <c r="AE24" i="5430" s="1"/>
  <c r="AB25" i="5430"/>
  <c r="AD25" i="5430" s="1"/>
  <c r="AE25" i="5430" s="1"/>
  <c r="AB26" i="5430"/>
  <c r="AB27" i="5430"/>
  <c r="AB28" i="5430"/>
  <c r="AD28" i="5430" s="1"/>
  <c r="AE28" i="5430" s="1"/>
  <c r="AB29" i="5430"/>
  <c r="AD29" i="5430" s="1"/>
  <c r="AE29" i="5430" s="1"/>
  <c r="AB30" i="5430"/>
  <c r="AD30" i="5430" s="1"/>
  <c r="AE30" i="5430" s="1"/>
  <c r="AB31" i="5430"/>
  <c r="AD31" i="5430" s="1"/>
  <c r="AE31" i="5430" s="1"/>
  <c r="AB32" i="5430"/>
  <c r="AB33" i="5430"/>
  <c r="AB34" i="5430"/>
  <c r="AD34" i="5430" s="1"/>
  <c r="AE34" i="5430" s="1"/>
  <c r="AB35" i="5430"/>
  <c r="AB36" i="5430"/>
  <c r="AD36" i="5430" s="1"/>
  <c r="AE36" i="5430" s="1"/>
  <c r="AB37" i="5430"/>
  <c r="AD37" i="5430" s="1"/>
  <c r="AE37" i="5430" s="1"/>
  <c r="AB38" i="5430"/>
  <c r="AB39" i="5430"/>
  <c r="AB40" i="5430"/>
  <c r="AD40" i="5430" s="1"/>
  <c r="AE40" i="5430" s="1"/>
  <c r="AB41" i="5430"/>
  <c r="AB42" i="5430"/>
  <c r="AB43" i="5430"/>
  <c r="AD43" i="5430" s="1"/>
  <c r="AE43" i="5430" s="1"/>
  <c r="AB44" i="5430"/>
  <c r="AB45" i="5430"/>
  <c r="AB46" i="5430"/>
  <c r="AD46" i="5430" s="1"/>
  <c r="AB47" i="5430"/>
  <c r="AD47" i="5430" s="1"/>
  <c r="AE47" i="5430" s="1"/>
  <c r="AB48" i="5430"/>
  <c r="AD48" i="5430" s="1"/>
  <c r="AE48" i="5430" s="1"/>
  <c r="AB49" i="5430"/>
  <c r="AD49" i="5430" s="1"/>
  <c r="AE49" i="5430" s="1"/>
  <c r="AB50" i="5430"/>
  <c r="AB51" i="5430"/>
  <c r="AD51" i="5430" s="1"/>
  <c r="AE51" i="5430" s="1"/>
  <c r="AB52" i="5430"/>
  <c r="AD52" i="5430" s="1"/>
  <c r="AB53" i="5430"/>
  <c r="AD53" i="5430" s="1"/>
  <c r="AE53" i="5430" s="1"/>
  <c r="AB54" i="5430"/>
  <c r="AD54" i="5430" s="1"/>
  <c r="AE54" i="5430" s="1"/>
  <c r="AB55" i="5430"/>
  <c r="AD55" i="5430" s="1"/>
  <c r="AE55" i="5430" s="1"/>
  <c r="AB56" i="5430"/>
  <c r="AB57" i="5430"/>
  <c r="AB58" i="5430"/>
  <c r="AD58" i="5430" s="1"/>
  <c r="AB59" i="5430"/>
  <c r="AD59" i="5430" s="1"/>
  <c r="AE59" i="5430" s="1"/>
  <c r="AB60" i="5430"/>
  <c r="AD60" i="5430" s="1"/>
  <c r="AE60" i="5430" s="1"/>
  <c r="AB61" i="5430"/>
  <c r="AD61" i="5430" s="1"/>
  <c r="AE61" i="5430" s="1"/>
  <c r="AB62" i="5430"/>
  <c r="AB63" i="5430"/>
  <c r="AB64" i="5430"/>
  <c r="AD64" i="5430" s="1"/>
  <c r="AE64" i="5430" s="1"/>
  <c r="AB65" i="5430"/>
  <c r="AD65" i="5430" s="1"/>
  <c r="AE65" i="5430" s="1"/>
  <c r="AB66" i="5430"/>
  <c r="AD66" i="5430" s="1"/>
  <c r="AE66" i="5430" s="1"/>
  <c r="AB67" i="5430"/>
  <c r="AD67" i="5430" s="1"/>
  <c r="AE67" i="5430" s="1"/>
  <c r="AB68" i="5430"/>
  <c r="AB69" i="5430"/>
  <c r="AB70" i="5430"/>
  <c r="AD70" i="5430" s="1"/>
  <c r="AE70" i="5430" s="1"/>
  <c r="AB71" i="5430"/>
  <c r="AB72" i="5430"/>
  <c r="AD72" i="5430" s="1"/>
  <c r="AE72" i="5430" s="1"/>
  <c r="AB73" i="5430"/>
  <c r="AD73" i="5430" s="1"/>
  <c r="AE73" i="5430" s="1"/>
  <c r="AB74" i="5430"/>
  <c r="AB75" i="5430"/>
  <c r="AB76" i="5430"/>
  <c r="AD76" i="5430" s="1"/>
  <c r="AE76" i="5430" s="1"/>
  <c r="AB77" i="5430"/>
  <c r="AB78" i="5430"/>
  <c r="AB79" i="5430"/>
  <c r="AD79" i="5430" s="1"/>
  <c r="AE79" i="5430" s="1"/>
  <c r="AB80" i="5430"/>
  <c r="AB81" i="5430"/>
  <c r="AB82" i="5430"/>
  <c r="AD82" i="5430" s="1"/>
  <c r="AB83" i="5430"/>
  <c r="AD83" i="5430" s="1"/>
  <c r="AE83" i="5430" s="1"/>
  <c r="AB84" i="5430"/>
  <c r="AD84" i="5430" s="1"/>
  <c r="AE84" i="5430" s="1"/>
  <c r="AB85" i="5430"/>
  <c r="AD85" i="5430" s="1"/>
  <c r="AE85" i="5430" s="1"/>
  <c r="AB86" i="5430"/>
  <c r="AB87" i="5430"/>
  <c r="AD87" i="5430" s="1"/>
  <c r="AE87" i="5430" s="1"/>
  <c r="AB88" i="5430"/>
  <c r="AD88" i="5430" s="1"/>
  <c r="AB89" i="5430"/>
  <c r="AD89" i="5430" s="1"/>
  <c r="AE89" i="5430" s="1"/>
  <c r="AB90" i="5430"/>
  <c r="AD90" i="5430" s="1"/>
  <c r="AE90" i="5430" s="1"/>
  <c r="AB91" i="5430"/>
  <c r="AD91" i="5430" s="1"/>
  <c r="AE91" i="5430" s="1"/>
  <c r="AB92" i="5430"/>
  <c r="AB93" i="5430"/>
  <c r="AB94" i="5430"/>
  <c r="AD94" i="5430" s="1"/>
  <c r="AB95" i="5430"/>
  <c r="AD95" i="5430" s="1"/>
  <c r="AE95" i="5430" s="1"/>
  <c r="AB96" i="5430"/>
  <c r="AD96" i="5430" s="1"/>
  <c r="AE96" i="5430" s="1"/>
  <c r="AB97" i="5430"/>
  <c r="AD97" i="5430" s="1"/>
  <c r="AE97" i="5430" s="1"/>
  <c r="AB98" i="5430"/>
  <c r="AB99" i="5430"/>
  <c r="AB100" i="5430"/>
  <c r="AD100" i="5430" s="1"/>
  <c r="AE100" i="5430" s="1"/>
  <c r="AB101" i="5430"/>
  <c r="AD101" i="5430" s="1"/>
  <c r="AE101" i="5430" s="1"/>
  <c r="AB102" i="5430"/>
  <c r="AD102" i="5430" s="1"/>
  <c r="AE102" i="5430" s="1"/>
  <c r="AB103" i="5430"/>
  <c r="AD103" i="5430" s="1"/>
  <c r="AE103" i="5430" s="1"/>
  <c r="AB104" i="5430"/>
  <c r="AB105" i="5430"/>
  <c r="AB106" i="5430"/>
  <c r="AD106" i="5430" s="1"/>
  <c r="AE106" i="5430" s="1"/>
  <c r="AB107" i="5430"/>
  <c r="AB108" i="5430"/>
  <c r="AD108" i="5430" s="1"/>
  <c r="AE108" i="5430" s="1"/>
  <c r="AB109" i="5430"/>
  <c r="AD109" i="5430" s="1"/>
  <c r="AE109" i="5430" s="1"/>
  <c r="AB110" i="5430"/>
  <c r="AB111" i="5430"/>
  <c r="AB112" i="5430"/>
  <c r="AD112" i="5430" s="1"/>
  <c r="AE112" i="5430" s="1"/>
  <c r="AB113" i="5430"/>
  <c r="AB114" i="5430"/>
  <c r="AB115" i="5430"/>
  <c r="AD115" i="5430" s="1"/>
  <c r="AE115" i="5430" s="1"/>
  <c r="AB116" i="5430"/>
  <c r="AB117" i="5430"/>
  <c r="AB118" i="5430"/>
  <c r="AD118" i="5430" s="1"/>
  <c r="AB119" i="5430"/>
  <c r="AD119" i="5430" s="1"/>
  <c r="AE119" i="5430" s="1"/>
  <c r="AB120" i="5430"/>
  <c r="AD120" i="5430" s="1"/>
  <c r="AE120" i="5430" s="1"/>
  <c r="AB121" i="5430"/>
  <c r="AD121" i="5430" s="1"/>
  <c r="AE121" i="5430" s="1"/>
  <c r="AB122" i="5430"/>
  <c r="AB123" i="5430"/>
  <c r="AD123" i="5430" s="1"/>
  <c r="AE123" i="5430" s="1"/>
  <c r="AB124" i="5430"/>
  <c r="AD124" i="5430" s="1"/>
  <c r="AB125" i="5430"/>
  <c r="AD125" i="5430" s="1"/>
  <c r="AE125" i="5430" s="1"/>
  <c r="AB126" i="5430"/>
  <c r="AD126" i="5430" s="1"/>
  <c r="AE126" i="5430" s="1"/>
  <c r="AB127" i="5430"/>
  <c r="AD127" i="5430" s="1"/>
  <c r="AE127" i="5430" s="1"/>
  <c r="AB128" i="5430"/>
  <c r="AB129" i="5430"/>
  <c r="AB130" i="5430"/>
  <c r="AD130" i="5430" s="1"/>
  <c r="AB131" i="5430"/>
  <c r="AD131" i="5430" s="1"/>
  <c r="AE131" i="5430" s="1"/>
  <c r="AB132" i="5430"/>
  <c r="AD132" i="5430" s="1"/>
  <c r="AE132" i="5430" s="1"/>
  <c r="AB133" i="5430"/>
  <c r="AD133" i="5430" s="1"/>
  <c r="AE133" i="5430" s="1"/>
  <c r="AB134" i="5430"/>
  <c r="AB135" i="5430"/>
  <c r="AB136" i="5430"/>
  <c r="AD136" i="5430" s="1"/>
  <c r="AE136" i="5430" s="1"/>
  <c r="AB137" i="5430"/>
  <c r="AD137" i="5430" s="1"/>
  <c r="AE137" i="5430" s="1"/>
  <c r="AB138" i="5430"/>
  <c r="AD138" i="5430" s="1"/>
  <c r="AE138" i="5430" s="1"/>
  <c r="AB139" i="5430"/>
  <c r="AD139" i="5430" s="1"/>
  <c r="AE139" i="5430" s="1"/>
  <c r="AB140" i="5430"/>
  <c r="AB141" i="5430"/>
  <c r="AB142" i="5430"/>
  <c r="AD142" i="5430" s="1"/>
  <c r="AE142" i="5430" s="1"/>
  <c r="AB143" i="5430"/>
  <c r="AB144" i="5430"/>
  <c r="AD144" i="5430" s="1"/>
  <c r="AE144" i="5430" s="1"/>
  <c r="AB145" i="5430"/>
  <c r="AD145" i="5430" s="1"/>
  <c r="AE145" i="5430" s="1"/>
  <c r="AB146" i="5430"/>
  <c r="AB147" i="5430"/>
  <c r="AB148" i="5430"/>
  <c r="AD148" i="5430" s="1"/>
  <c r="AE148" i="5430" s="1"/>
  <c r="AB149" i="5430"/>
  <c r="AB150" i="5430"/>
  <c r="AB151" i="5430"/>
  <c r="AD151" i="5430" s="1"/>
  <c r="AE151" i="5430" s="1"/>
  <c r="AB152" i="5430"/>
  <c r="AB153" i="5430"/>
  <c r="AB154" i="5430"/>
  <c r="AD154" i="5430" s="1"/>
  <c r="AB155" i="5430"/>
  <c r="AD155" i="5430" s="1"/>
  <c r="AE155" i="5430" s="1"/>
  <c r="AB156" i="5430"/>
  <c r="AD156" i="5430" s="1"/>
  <c r="AE156" i="5430" s="1"/>
  <c r="AB157" i="5430"/>
  <c r="AD157" i="5430" s="1"/>
  <c r="AE157" i="5430" s="1"/>
  <c r="AB158" i="5430"/>
  <c r="AB159" i="5430"/>
  <c r="AD159" i="5430" s="1"/>
  <c r="AE159" i="5430" s="1"/>
  <c r="AB160" i="5430"/>
  <c r="AD160" i="5430" s="1"/>
  <c r="AB161" i="5430"/>
  <c r="AD161" i="5430" s="1"/>
  <c r="AE161" i="5430" s="1"/>
  <c r="AB162" i="5430"/>
  <c r="AD162" i="5430" s="1"/>
  <c r="AE162" i="5430" s="1"/>
  <c r="AB163" i="5430"/>
  <c r="AD163" i="5430" s="1"/>
  <c r="AE163" i="5430" s="1"/>
  <c r="AB164" i="5430"/>
  <c r="AB165" i="5430"/>
  <c r="AB166" i="5430"/>
  <c r="AD166" i="5430" s="1"/>
  <c r="AB167" i="5430"/>
  <c r="AD167" i="5430" s="1"/>
  <c r="AE167" i="5430" s="1"/>
  <c r="AB168" i="5430"/>
  <c r="AD168" i="5430" s="1"/>
  <c r="AE168" i="5430" s="1"/>
  <c r="AB169" i="5430"/>
  <c r="AD169" i="5430" s="1"/>
  <c r="AE169" i="5430" s="1"/>
  <c r="AB170" i="5430"/>
  <c r="AB171" i="5430"/>
  <c r="AB172" i="5430"/>
  <c r="AD172" i="5430" s="1"/>
  <c r="AE172" i="5430" s="1"/>
  <c r="AB173" i="5430"/>
  <c r="AD173" i="5430" s="1"/>
  <c r="AE173" i="5430" s="1"/>
  <c r="AB174" i="5430"/>
  <c r="AD174" i="5430" s="1"/>
  <c r="AE174" i="5430" s="1"/>
  <c r="AB175" i="5430"/>
  <c r="AD175" i="5430" s="1"/>
  <c r="AE175" i="5430" s="1"/>
  <c r="AB176" i="5430"/>
  <c r="AB177" i="5430"/>
  <c r="AB178" i="5430"/>
  <c r="AD178" i="5430" s="1"/>
  <c r="AE178" i="5430" s="1"/>
  <c r="AB179" i="5430"/>
  <c r="AB180" i="5430"/>
  <c r="AD180" i="5430" s="1"/>
  <c r="AE180" i="5430" s="1"/>
  <c r="AB181" i="5430"/>
  <c r="AD181" i="5430" s="1"/>
  <c r="AE181" i="5430" s="1"/>
  <c r="AB182" i="5430"/>
  <c r="AB183" i="5430"/>
  <c r="AB184" i="5430"/>
  <c r="AD184" i="5430" s="1"/>
  <c r="AE184" i="5430" s="1"/>
  <c r="AB185" i="5430"/>
  <c r="AB186" i="5430"/>
  <c r="AB187" i="5430"/>
  <c r="AD187" i="5430" s="1"/>
  <c r="AE187" i="5430" s="1"/>
  <c r="AB188" i="5430"/>
  <c r="AB189" i="5430"/>
  <c r="AB190" i="5430"/>
  <c r="AD190" i="5430" s="1"/>
  <c r="AB191" i="5430"/>
  <c r="AD191" i="5430" s="1"/>
  <c r="AE191" i="5430" s="1"/>
  <c r="AB192" i="5430"/>
  <c r="AD192" i="5430" s="1"/>
  <c r="AE192" i="5430" s="1"/>
  <c r="AB193" i="5430"/>
  <c r="AD193" i="5430" s="1"/>
  <c r="AE193" i="5430" s="1"/>
  <c r="AB194" i="5430"/>
  <c r="AB195" i="5430"/>
  <c r="AD195" i="5430" s="1"/>
  <c r="AE195" i="5430" s="1"/>
  <c r="AB196" i="5430"/>
  <c r="AD196" i="5430" s="1"/>
  <c r="AB197" i="5430"/>
  <c r="AD197" i="5430" s="1"/>
  <c r="AE197" i="5430" s="1"/>
  <c r="AB198" i="5430"/>
  <c r="AD198" i="5430" s="1"/>
  <c r="AE198" i="5430" s="1"/>
  <c r="AB199" i="5430"/>
  <c r="AD199" i="5430" s="1"/>
  <c r="AE199" i="5430" s="1"/>
  <c r="AB200" i="5430"/>
  <c r="AB201" i="5430"/>
  <c r="AB202" i="5430"/>
  <c r="AD202" i="5430" s="1"/>
  <c r="AB203" i="5430"/>
  <c r="AD203" i="5430" s="1"/>
  <c r="AE203" i="5430" s="1"/>
  <c r="AB204" i="5430"/>
  <c r="AD204" i="5430" s="1"/>
  <c r="AE204" i="5430" s="1"/>
  <c r="AB205" i="5430"/>
  <c r="AD205" i="5430" s="1"/>
  <c r="AE205" i="5430" s="1"/>
  <c r="AC6" i="5430"/>
  <c r="AB6" i="5430"/>
  <c r="AD6" i="5430" s="1"/>
  <c r="AE6" i="5430" s="1"/>
  <c r="F2" i="5430"/>
  <c r="D6" i="5430"/>
  <c r="D8" i="5430"/>
  <c r="D12" i="5430"/>
  <c r="D13" i="5430"/>
  <c r="D14" i="5430"/>
  <c r="D18" i="5430"/>
  <c r="D19" i="5430"/>
  <c r="D20" i="5430"/>
  <c r="D24" i="5430"/>
  <c r="D25" i="5430"/>
  <c r="D26" i="5430"/>
  <c r="D27" i="5430"/>
  <c r="D32" i="5430"/>
  <c r="D38" i="5430"/>
  <c r="D42" i="5430"/>
  <c r="D44" i="5430"/>
  <c r="D48" i="5430"/>
  <c r="D49" i="5430"/>
  <c r="D50" i="5430"/>
  <c r="D54" i="5430"/>
  <c r="D55" i="5430"/>
  <c r="D56" i="5430"/>
  <c r="D60" i="5430"/>
  <c r="D61" i="5430"/>
  <c r="D62" i="5430"/>
  <c r="D63" i="5430"/>
  <c r="D68" i="5430"/>
  <c r="D74" i="5430"/>
  <c r="D78" i="5430"/>
  <c r="D80" i="5430"/>
  <c r="D84" i="5430"/>
  <c r="D85" i="5430"/>
  <c r="D86" i="5430"/>
  <c r="D90" i="5430"/>
  <c r="D91" i="5430"/>
  <c r="D92" i="5430"/>
  <c r="D96" i="5430"/>
  <c r="D97" i="5430"/>
  <c r="D98" i="5430"/>
  <c r="D99" i="5430"/>
  <c r="D104" i="5430"/>
  <c r="D110" i="5430"/>
  <c r="D114" i="5430"/>
  <c r="D116" i="5430"/>
  <c r="D120" i="5430"/>
  <c r="D121" i="5430"/>
  <c r="D122" i="5430"/>
  <c r="D126" i="5430"/>
  <c r="D127" i="5430"/>
  <c r="D128" i="5430"/>
  <c r="D132" i="5430"/>
  <c r="D133" i="5430"/>
  <c r="D134" i="5430"/>
  <c r="D135" i="5430"/>
  <c r="D140" i="5430"/>
  <c r="D146" i="5430"/>
  <c r="D150" i="5430"/>
  <c r="D152" i="5430"/>
  <c r="D156" i="5430"/>
  <c r="D157" i="5430"/>
  <c r="D158" i="5430"/>
  <c r="D162" i="5430"/>
  <c r="D163" i="5430"/>
  <c r="D164" i="5430"/>
  <c r="D168" i="5430"/>
  <c r="D169" i="5430"/>
  <c r="D170" i="5430"/>
  <c r="D171" i="5430"/>
  <c r="D176" i="5430"/>
  <c r="D182" i="5430"/>
  <c r="D186" i="5430"/>
  <c r="D188" i="5430"/>
  <c r="D192" i="5430"/>
  <c r="D193" i="5430"/>
  <c r="D194" i="5430"/>
  <c r="D198" i="5430"/>
  <c r="D199" i="5430"/>
  <c r="D200" i="5430"/>
  <c r="D204" i="5430"/>
  <c r="D205" i="5430"/>
  <c r="D206" i="5430"/>
  <c r="D207" i="5430"/>
  <c r="D212" i="5430"/>
  <c r="D218" i="5430"/>
  <c r="D222" i="5430"/>
  <c r="D224" i="5430"/>
  <c r="D228" i="5430"/>
  <c r="D229" i="5430"/>
  <c r="D230" i="5430"/>
  <c r="D234" i="5430"/>
  <c r="D235" i="5430"/>
  <c r="D236" i="5430"/>
  <c r="D240" i="5430"/>
  <c r="D241" i="5430"/>
  <c r="D242" i="5430"/>
  <c r="D243" i="5430"/>
  <c r="D248" i="5430"/>
  <c r="D254" i="5430"/>
  <c r="D258" i="5430"/>
  <c r="D260" i="5430"/>
  <c r="D264" i="5430"/>
  <c r="D265" i="5430"/>
  <c r="D266" i="5430"/>
  <c r="D270" i="5430"/>
  <c r="D271" i="5430"/>
  <c r="D272" i="5430"/>
  <c r="D276" i="5430"/>
  <c r="D277" i="5430"/>
  <c r="D278" i="5430"/>
  <c r="D279" i="5430"/>
  <c r="D284" i="5430"/>
  <c r="D290" i="5430"/>
  <c r="D294" i="5430"/>
  <c r="D296" i="5430"/>
  <c r="D300" i="5430"/>
  <c r="D301" i="5430"/>
  <c r="D302" i="5430"/>
  <c r="D306" i="5430"/>
  <c r="D307" i="5430"/>
  <c r="D308" i="5430"/>
  <c r="D312" i="5430"/>
  <c r="D313" i="5430"/>
  <c r="D314" i="5430"/>
  <c r="D315" i="5430"/>
  <c r="D320" i="5430"/>
  <c r="D326" i="5430"/>
  <c r="D330" i="5430"/>
  <c r="D332" i="5430"/>
  <c r="D336" i="5430"/>
  <c r="D337" i="5430"/>
  <c r="D338" i="5430"/>
  <c r="D342" i="5430"/>
  <c r="D343" i="5430"/>
  <c r="D344" i="5430"/>
  <c r="D348" i="5430"/>
  <c r="D349" i="5430"/>
  <c r="D350" i="5430"/>
  <c r="D351" i="5430"/>
  <c r="D356" i="5430"/>
  <c r="D362" i="5430"/>
  <c r="D366" i="5430"/>
  <c r="D368" i="5430"/>
  <c r="D372" i="5430"/>
  <c r="D373" i="5430"/>
  <c r="D374" i="5430"/>
  <c r="D378" i="5430"/>
  <c r="D379" i="5430"/>
  <c r="D380" i="5430"/>
  <c r="D384" i="5430"/>
  <c r="D385" i="5430"/>
  <c r="D386" i="5430"/>
  <c r="D387" i="5430"/>
  <c r="D392" i="5430"/>
  <c r="D398" i="5430"/>
  <c r="D402" i="5430"/>
  <c r="D404" i="5430"/>
  <c r="D408" i="5430"/>
  <c r="D409" i="5430"/>
  <c r="D410" i="5430"/>
  <c r="D414" i="5430"/>
  <c r="D415" i="5430"/>
  <c r="D416" i="5430"/>
  <c r="D420" i="5430"/>
  <c r="D421" i="5430"/>
  <c r="D422" i="5430"/>
  <c r="D423" i="5430"/>
  <c r="D428" i="5430"/>
  <c r="D434" i="5430"/>
  <c r="D438" i="5430"/>
  <c r="D440" i="5430"/>
  <c r="D444" i="5430"/>
  <c r="D445" i="5430"/>
  <c r="D446" i="5430"/>
  <c r="D450" i="5430"/>
  <c r="D451" i="5430"/>
  <c r="D452" i="5430"/>
  <c r="D456" i="5430"/>
  <c r="D457" i="5430"/>
  <c r="D458" i="5430"/>
  <c r="D459" i="5430"/>
  <c r="D464" i="5430"/>
  <c r="D470" i="5430"/>
  <c r="D474" i="5430"/>
  <c r="D476" i="5430"/>
  <c r="D480" i="5430"/>
  <c r="D481" i="5430"/>
  <c r="D482" i="5430"/>
  <c r="D486" i="5430"/>
  <c r="D487" i="5430"/>
  <c r="D488" i="5430"/>
  <c r="D492" i="5430"/>
  <c r="D493" i="5430"/>
  <c r="D494" i="5430"/>
  <c r="D495" i="5430"/>
  <c r="D500" i="5430"/>
  <c r="D506" i="5430"/>
  <c r="D510" i="5430"/>
  <c r="D512" i="5430"/>
  <c r="D516" i="5430"/>
  <c r="D517" i="5430"/>
  <c r="D518" i="5430"/>
  <c r="D522" i="5430"/>
  <c r="D523" i="5430"/>
  <c r="D524" i="5430"/>
  <c r="D528" i="5430"/>
  <c r="D529" i="5430"/>
  <c r="D530" i="5430"/>
  <c r="D531" i="5430"/>
  <c r="D536" i="5430"/>
  <c r="D542" i="5430"/>
  <c r="D546" i="5430"/>
  <c r="D548" i="5430"/>
  <c r="D552" i="5430"/>
  <c r="D553" i="5430"/>
  <c r="D554" i="5430"/>
  <c r="D558" i="5430"/>
  <c r="D559" i="5430"/>
  <c r="D560" i="5430"/>
  <c r="D564" i="5430"/>
  <c r="D565" i="5430"/>
  <c r="D566" i="5430"/>
  <c r="D567" i="5430"/>
  <c r="D572" i="5430"/>
  <c r="D578" i="5430"/>
  <c r="D582" i="5430"/>
  <c r="D584" i="5430"/>
  <c r="D588" i="5430"/>
  <c r="D589" i="5430"/>
  <c r="D590" i="5430"/>
  <c r="D594" i="5430"/>
  <c r="D595" i="5430"/>
  <c r="D596" i="5430"/>
  <c r="D600" i="5430"/>
  <c r="D601" i="5430"/>
  <c r="D602" i="5430"/>
  <c r="D603" i="5430"/>
  <c r="D608" i="5430"/>
  <c r="D614" i="5430"/>
  <c r="D618" i="5430"/>
  <c r="D620" i="5430"/>
  <c r="D624" i="5430"/>
  <c r="D625" i="5430"/>
  <c r="D626" i="5430"/>
  <c r="D630" i="5430"/>
  <c r="D631" i="5430"/>
  <c r="D632" i="5430"/>
  <c r="D636" i="5430"/>
  <c r="D637" i="5430"/>
  <c r="D638" i="5430"/>
  <c r="D639" i="5430"/>
  <c r="D644" i="5430"/>
  <c r="D650" i="5430"/>
  <c r="D654" i="5430"/>
  <c r="D656" i="5430"/>
  <c r="D660" i="5430"/>
  <c r="D661" i="5430"/>
  <c r="D662" i="5430"/>
  <c r="D666" i="5430"/>
  <c r="D667" i="5430"/>
  <c r="D668" i="5430"/>
  <c r="D672" i="5430"/>
  <c r="D673" i="5430"/>
  <c r="D674" i="5430"/>
  <c r="D675" i="5430"/>
  <c r="D680" i="5430"/>
  <c r="D686" i="5430"/>
  <c r="D690" i="5430"/>
  <c r="D692" i="5430"/>
  <c r="D696" i="5430"/>
  <c r="D697" i="5430"/>
  <c r="D698" i="5430"/>
  <c r="D702" i="5430"/>
  <c r="D703" i="5430"/>
  <c r="D704" i="5430"/>
  <c r="D708" i="5430"/>
  <c r="D709" i="5430"/>
  <c r="D710" i="5430"/>
  <c r="D711" i="5430"/>
  <c r="D716" i="5430"/>
  <c r="D722" i="5430"/>
  <c r="D726" i="5430"/>
  <c r="D728" i="5430"/>
  <c r="D732" i="5430"/>
  <c r="D733" i="5430"/>
  <c r="D734" i="5430"/>
  <c r="D738" i="5430"/>
  <c r="D739" i="5430"/>
  <c r="D740" i="5430"/>
  <c r="D744" i="5430"/>
  <c r="D745" i="5430"/>
  <c r="D746" i="5430"/>
  <c r="D747" i="5430"/>
  <c r="D752" i="5430"/>
  <c r="D758" i="5430"/>
  <c r="D762" i="5430"/>
  <c r="D764" i="5430"/>
  <c r="D768" i="5430"/>
  <c r="D769" i="5430"/>
  <c r="D770" i="5430"/>
  <c r="D774" i="5430"/>
  <c r="D775" i="5430"/>
  <c r="D776" i="5430"/>
  <c r="D780" i="5430"/>
  <c r="D781" i="5430"/>
  <c r="D782" i="5430"/>
  <c r="D783" i="5430"/>
  <c r="D788" i="5430"/>
  <c r="D794" i="5430"/>
  <c r="D798" i="5430"/>
  <c r="D800" i="5430"/>
  <c r="D804" i="5430"/>
  <c r="C6" i="5430"/>
  <c r="C7" i="5430"/>
  <c r="C8" i="5430"/>
  <c r="C9" i="5430"/>
  <c r="C10" i="5430"/>
  <c r="C11" i="5430"/>
  <c r="C12" i="5430"/>
  <c r="C13" i="5430"/>
  <c r="C14" i="5430"/>
  <c r="C15" i="5430"/>
  <c r="C16" i="5430"/>
  <c r="C17" i="5430"/>
  <c r="C18" i="5430"/>
  <c r="C19" i="5430"/>
  <c r="C20" i="5430"/>
  <c r="C21" i="5430"/>
  <c r="C22" i="5430"/>
  <c r="C23" i="5430"/>
  <c r="C24" i="5430"/>
  <c r="C25" i="5430"/>
  <c r="C26" i="5430"/>
  <c r="C27" i="5430"/>
  <c r="C28" i="5430"/>
  <c r="C29" i="5430"/>
  <c r="C30" i="5430"/>
  <c r="C31" i="5430"/>
  <c r="C32" i="5430"/>
  <c r="C33" i="5430"/>
  <c r="C34" i="5430"/>
  <c r="C35" i="5430"/>
  <c r="C36" i="5430"/>
  <c r="C37" i="5430"/>
  <c r="C38" i="5430"/>
  <c r="C39" i="5430"/>
  <c r="C40" i="5430"/>
  <c r="C41" i="5430"/>
  <c r="C42" i="5430"/>
  <c r="C43" i="5430"/>
  <c r="C44" i="5430"/>
  <c r="C45" i="5430"/>
  <c r="C46" i="5430"/>
  <c r="C47" i="5430"/>
  <c r="C48" i="5430"/>
  <c r="C49" i="5430"/>
  <c r="C50" i="5430"/>
  <c r="C51" i="5430"/>
  <c r="C52" i="5430"/>
  <c r="C53" i="5430"/>
  <c r="C54" i="5430"/>
  <c r="C55" i="5430"/>
  <c r="C56" i="5430"/>
  <c r="C57" i="5430"/>
  <c r="C58" i="5430"/>
  <c r="C59" i="5430"/>
  <c r="C60" i="5430"/>
  <c r="C61" i="5430"/>
  <c r="C62" i="5430"/>
  <c r="C63" i="5430"/>
  <c r="C64" i="5430"/>
  <c r="C65" i="5430"/>
  <c r="C66" i="5430"/>
  <c r="C67" i="5430"/>
  <c r="C68" i="5430"/>
  <c r="C69" i="5430"/>
  <c r="C70" i="5430"/>
  <c r="C71" i="5430"/>
  <c r="C72" i="5430"/>
  <c r="C73" i="5430"/>
  <c r="C74" i="5430"/>
  <c r="C75" i="5430"/>
  <c r="C76" i="5430"/>
  <c r="C77" i="5430"/>
  <c r="C78" i="5430"/>
  <c r="C79" i="5430"/>
  <c r="C80" i="5430"/>
  <c r="C81" i="5430"/>
  <c r="C82" i="5430"/>
  <c r="C83" i="5430"/>
  <c r="C84" i="5430"/>
  <c r="C85" i="5430"/>
  <c r="C86" i="5430"/>
  <c r="C87" i="5430"/>
  <c r="C88" i="5430"/>
  <c r="C89" i="5430"/>
  <c r="C90" i="5430"/>
  <c r="C91" i="5430"/>
  <c r="C92" i="5430"/>
  <c r="C93" i="5430"/>
  <c r="C94" i="5430"/>
  <c r="C95" i="5430"/>
  <c r="C96" i="5430"/>
  <c r="C97" i="5430"/>
  <c r="C98" i="5430"/>
  <c r="C99" i="5430"/>
  <c r="C100" i="5430"/>
  <c r="C101" i="5430"/>
  <c r="C102" i="5430"/>
  <c r="C103" i="5430"/>
  <c r="C104" i="5430"/>
  <c r="C105" i="5430"/>
  <c r="C106" i="5430"/>
  <c r="C107" i="5430"/>
  <c r="C108" i="5430"/>
  <c r="C109" i="5430"/>
  <c r="C110" i="5430"/>
  <c r="C111" i="5430"/>
  <c r="C112" i="5430"/>
  <c r="C113" i="5430"/>
  <c r="C114" i="5430"/>
  <c r="C115" i="5430"/>
  <c r="C116" i="5430"/>
  <c r="C117" i="5430"/>
  <c r="C118" i="5430"/>
  <c r="C119" i="5430"/>
  <c r="C120" i="5430"/>
  <c r="C121" i="5430"/>
  <c r="C122" i="5430"/>
  <c r="C123" i="5430"/>
  <c r="C124" i="5430"/>
  <c r="C125" i="5430"/>
  <c r="C126" i="5430"/>
  <c r="C127" i="5430"/>
  <c r="C128" i="5430"/>
  <c r="C129" i="5430"/>
  <c r="C130" i="5430"/>
  <c r="C131" i="5430"/>
  <c r="C132" i="5430"/>
  <c r="C133" i="5430"/>
  <c r="C134" i="5430"/>
  <c r="C135" i="5430"/>
  <c r="C136" i="5430"/>
  <c r="C137" i="5430"/>
  <c r="C138" i="5430"/>
  <c r="C139" i="5430"/>
  <c r="C140" i="5430"/>
  <c r="C141" i="5430"/>
  <c r="C142" i="5430"/>
  <c r="C143" i="5430"/>
  <c r="C144" i="5430"/>
  <c r="C145" i="5430"/>
  <c r="C146" i="5430"/>
  <c r="C147" i="5430"/>
  <c r="C148" i="5430"/>
  <c r="C149" i="5430"/>
  <c r="C150" i="5430"/>
  <c r="C151" i="5430"/>
  <c r="C152" i="5430"/>
  <c r="C153" i="5430"/>
  <c r="C154" i="5430"/>
  <c r="C155" i="5430"/>
  <c r="C156" i="5430"/>
  <c r="C157" i="5430"/>
  <c r="C158" i="5430"/>
  <c r="C159" i="5430"/>
  <c r="C160" i="5430"/>
  <c r="C161" i="5430"/>
  <c r="C162" i="5430"/>
  <c r="C163" i="5430"/>
  <c r="C164" i="5430"/>
  <c r="C165" i="5430"/>
  <c r="C166" i="5430"/>
  <c r="C167" i="5430"/>
  <c r="C168" i="5430"/>
  <c r="C169" i="5430"/>
  <c r="C170" i="5430"/>
  <c r="C171" i="5430"/>
  <c r="C172" i="5430"/>
  <c r="C173" i="5430"/>
  <c r="C174" i="5430"/>
  <c r="C175" i="5430"/>
  <c r="C176" i="5430"/>
  <c r="C177" i="5430"/>
  <c r="C178" i="5430"/>
  <c r="C179" i="5430"/>
  <c r="C180" i="5430"/>
  <c r="C181" i="5430"/>
  <c r="C182" i="5430"/>
  <c r="C183" i="5430"/>
  <c r="C184" i="5430"/>
  <c r="C185" i="5430"/>
  <c r="C186" i="5430"/>
  <c r="C187" i="5430"/>
  <c r="C188" i="5430"/>
  <c r="C189" i="5430"/>
  <c r="C190" i="5430"/>
  <c r="C191" i="5430"/>
  <c r="C192" i="5430"/>
  <c r="C193" i="5430"/>
  <c r="C194" i="5430"/>
  <c r="C195" i="5430"/>
  <c r="C196" i="5430"/>
  <c r="C197" i="5430"/>
  <c r="C198" i="5430"/>
  <c r="C199" i="5430"/>
  <c r="C200" i="5430"/>
  <c r="C201" i="5430"/>
  <c r="C202" i="5430"/>
  <c r="C203" i="5430"/>
  <c r="C204" i="5430"/>
  <c r="C205" i="5430"/>
  <c r="C206" i="5430"/>
  <c r="C207" i="5430"/>
  <c r="C208" i="5430"/>
  <c r="C209" i="5430"/>
  <c r="C210" i="5430"/>
  <c r="C211" i="5430"/>
  <c r="C212" i="5430"/>
  <c r="C213" i="5430"/>
  <c r="C214" i="5430"/>
  <c r="C215" i="5430"/>
  <c r="C216" i="5430"/>
  <c r="C217" i="5430"/>
  <c r="C218" i="5430"/>
  <c r="C219" i="5430"/>
  <c r="C220" i="5430"/>
  <c r="C221" i="5430"/>
  <c r="C222" i="5430"/>
  <c r="C223" i="5430"/>
  <c r="C224" i="5430"/>
  <c r="C225" i="5430"/>
  <c r="C226" i="5430"/>
  <c r="C227" i="5430"/>
  <c r="C228" i="5430"/>
  <c r="C229" i="5430"/>
  <c r="C230" i="5430"/>
  <c r="C231" i="5430"/>
  <c r="C232" i="5430"/>
  <c r="C233" i="5430"/>
  <c r="C234" i="5430"/>
  <c r="C235" i="5430"/>
  <c r="C236" i="5430"/>
  <c r="C237" i="5430"/>
  <c r="C238" i="5430"/>
  <c r="C239" i="5430"/>
  <c r="C240" i="5430"/>
  <c r="C241" i="5430"/>
  <c r="C242" i="5430"/>
  <c r="C243" i="5430"/>
  <c r="C244" i="5430"/>
  <c r="C245" i="5430"/>
  <c r="C246" i="5430"/>
  <c r="C247" i="5430"/>
  <c r="C248" i="5430"/>
  <c r="C249" i="5430"/>
  <c r="C250" i="5430"/>
  <c r="C251" i="5430"/>
  <c r="C252" i="5430"/>
  <c r="C253" i="5430"/>
  <c r="C254" i="5430"/>
  <c r="C255" i="5430"/>
  <c r="C256" i="5430"/>
  <c r="C257" i="5430"/>
  <c r="C258" i="5430"/>
  <c r="C259" i="5430"/>
  <c r="C260" i="5430"/>
  <c r="C261" i="5430"/>
  <c r="C262" i="5430"/>
  <c r="C263" i="5430"/>
  <c r="C264" i="5430"/>
  <c r="C265" i="5430"/>
  <c r="C266" i="5430"/>
  <c r="C267" i="5430"/>
  <c r="C268" i="5430"/>
  <c r="C269" i="5430"/>
  <c r="C270" i="5430"/>
  <c r="C271" i="5430"/>
  <c r="C272" i="5430"/>
  <c r="C273" i="5430"/>
  <c r="C274" i="5430"/>
  <c r="C275" i="5430"/>
  <c r="C276" i="5430"/>
  <c r="C277" i="5430"/>
  <c r="C278" i="5430"/>
  <c r="C279" i="5430"/>
  <c r="C280" i="5430"/>
  <c r="C281" i="5430"/>
  <c r="C282" i="5430"/>
  <c r="C283" i="5430"/>
  <c r="C284" i="5430"/>
  <c r="C285" i="5430"/>
  <c r="C286" i="5430"/>
  <c r="C287" i="5430"/>
  <c r="C288" i="5430"/>
  <c r="C289" i="5430"/>
  <c r="C290" i="5430"/>
  <c r="C291" i="5430"/>
  <c r="C292" i="5430"/>
  <c r="C293" i="5430"/>
  <c r="C294" i="5430"/>
  <c r="C295" i="5430"/>
  <c r="C296" i="5430"/>
  <c r="C297" i="5430"/>
  <c r="C298" i="5430"/>
  <c r="C299" i="5430"/>
  <c r="C300" i="5430"/>
  <c r="C301" i="5430"/>
  <c r="C302" i="5430"/>
  <c r="C303" i="5430"/>
  <c r="C304" i="5430"/>
  <c r="C305" i="5430"/>
  <c r="C306" i="5430"/>
  <c r="C307" i="5430"/>
  <c r="C308" i="5430"/>
  <c r="C309" i="5430"/>
  <c r="C310" i="5430"/>
  <c r="C311" i="5430"/>
  <c r="C312" i="5430"/>
  <c r="C313" i="5430"/>
  <c r="C314" i="5430"/>
  <c r="C315" i="5430"/>
  <c r="C316" i="5430"/>
  <c r="C317" i="5430"/>
  <c r="C318" i="5430"/>
  <c r="C319" i="5430"/>
  <c r="C320" i="5430"/>
  <c r="C321" i="5430"/>
  <c r="C322" i="5430"/>
  <c r="C323" i="5430"/>
  <c r="C324" i="5430"/>
  <c r="C325" i="5430"/>
  <c r="C326" i="5430"/>
  <c r="C327" i="5430"/>
  <c r="C328" i="5430"/>
  <c r="C329" i="5430"/>
  <c r="C330" i="5430"/>
  <c r="C331" i="5430"/>
  <c r="C332" i="5430"/>
  <c r="C333" i="5430"/>
  <c r="C334" i="5430"/>
  <c r="C335" i="5430"/>
  <c r="C336" i="5430"/>
  <c r="C337" i="5430"/>
  <c r="C338" i="5430"/>
  <c r="C339" i="5430"/>
  <c r="C340" i="5430"/>
  <c r="C341" i="5430"/>
  <c r="C342" i="5430"/>
  <c r="C343" i="5430"/>
  <c r="C344" i="5430"/>
  <c r="C345" i="5430"/>
  <c r="C346" i="5430"/>
  <c r="C347" i="5430"/>
  <c r="C348" i="5430"/>
  <c r="C349" i="5430"/>
  <c r="C350" i="5430"/>
  <c r="C351" i="5430"/>
  <c r="C352" i="5430"/>
  <c r="C353" i="5430"/>
  <c r="C354" i="5430"/>
  <c r="C355" i="5430"/>
  <c r="C356" i="5430"/>
  <c r="C357" i="5430"/>
  <c r="C358" i="5430"/>
  <c r="C359" i="5430"/>
  <c r="C360" i="5430"/>
  <c r="C361" i="5430"/>
  <c r="C362" i="5430"/>
  <c r="C363" i="5430"/>
  <c r="C364" i="5430"/>
  <c r="C365" i="5430"/>
  <c r="C366" i="5430"/>
  <c r="C367" i="5430"/>
  <c r="C368" i="5430"/>
  <c r="C369" i="5430"/>
  <c r="C370" i="5430"/>
  <c r="C371" i="5430"/>
  <c r="C372" i="5430"/>
  <c r="C373" i="5430"/>
  <c r="C374" i="5430"/>
  <c r="C375" i="5430"/>
  <c r="C376" i="5430"/>
  <c r="C377" i="5430"/>
  <c r="C378" i="5430"/>
  <c r="C379" i="5430"/>
  <c r="C380" i="5430"/>
  <c r="C381" i="5430"/>
  <c r="C382" i="5430"/>
  <c r="C383" i="5430"/>
  <c r="C384" i="5430"/>
  <c r="C385" i="5430"/>
  <c r="C386" i="5430"/>
  <c r="C387" i="5430"/>
  <c r="C388" i="5430"/>
  <c r="C389" i="5430"/>
  <c r="C390" i="5430"/>
  <c r="C391" i="5430"/>
  <c r="C392" i="5430"/>
  <c r="C393" i="5430"/>
  <c r="C394" i="5430"/>
  <c r="C395" i="5430"/>
  <c r="C396" i="5430"/>
  <c r="C397" i="5430"/>
  <c r="C398" i="5430"/>
  <c r="C399" i="5430"/>
  <c r="C400" i="5430"/>
  <c r="C401" i="5430"/>
  <c r="C402" i="5430"/>
  <c r="C403" i="5430"/>
  <c r="C404" i="5430"/>
  <c r="C405" i="5430"/>
  <c r="C406" i="5430"/>
  <c r="C407" i="5430"/>
  <c r="C408" i="5430"/>
  <c r="C409" i="5430"/>
  <c r="C410" i="5430"/>
  <c r="C411" i="5430"/>
  <c r="C412" i="5430"/>
  <c r="C413" i="5430"/>
  <c r="C414" i="5430"/>
  <c r="C415" i="5430"/>
  <c r="C416" i="5430"/>
  <c r="C417" i="5430"/>
  <c r="C418" i="5430"/>
  <c r="C419" i="5430"/>
  <c r="C420" i="5430"/>
  <c r="C421" i="5430"/>
  <c r="C422" i="5430"/>
  <c r="C423" i="5430"/>
  <c r="C424" i="5430"/>
  <c r="C425" i="5430"/>
  <c r="C426" i="5430"/>
  <c r="C427" i="5430"/>
  <c r="C428" i="5430"/>
  <c r="C429" i="5430"/>
  <c r="C430" i="5430"/>
  <c r="C431" i="5430"/>
  <c r="C432" i="5430"/>
  <c r="C433" i="5430"/>
  <c r="C434" i="5430"/>
  <c r="C435" i="5430"/>
  <c r="C436" i="5430"/>
  <c r="C437" i="5430"/>
  <c r="C438" i="5430"/>
  <c r="C439" i="5430"/>
  <c r="C440" i="5430"/>
  <c r="C441" i="5430"/>
  <c r="C442" i="5430"/>
  <c r="C443" i="5430"/>
  <c r="C444" i="5430"/>
  <c r="C445" i="5430"/>
  <c r="C446" i="5430"/>
  <c r="C447" i="5430"/>
  <c r="C448" i="5430"/>
  <c r="C449" i="5430"/>
  <c r="C450" i="5430"/>
  <c r="C451" i="5430"/>
  <c r="C452" i="5430"/>
  <c r="C453" i="5430"/>
  <c r="C454" i="5430"/>
  <c r="C455" i="5430"/>
  <c r="C456" i="5430"/>
  <c r="C457" i="5430"/>
  <c r="C458" i="5430"/>
  <c r="C459" i="5430"/>
  <c r="C460" i="5430"/>
  <c r="C461" i="5430"/>
  <c r="C462" i="5430"/>
  <c r="C463" i="5430"/>
  <c r="C464" i="5430"/>
  <c r="C465" i="5430"/>
  <c r="C466" i="5430"/>
  <c r="C467" i="5430"/>
  <c r="C468" i="5430"/>
  <c r="C469" i="5430"/>
  <c r="C470" i="5430"/>
  <c r="C471" i="5430"/>
  <c r="C472" i="5430"/>
  <c r="C473" i="5430"/>
  <c r="C474" i="5430"/>
  <c r="C475" i="5430"/>
  <c r="C476" i="5430"/>
  <c r="C477" i="5430"/>
  <c r="C478" i="5430"/>
  <c r="C479" i="5430"/>
  <c r="C480" i="5430"/>
  <c r="C481" i="5430"/>
  <c r="C482" i="5430"/>
  <c r="C483" i="5430"/>
  <c r="C484" i="5430"/>
  <c r="C485" i="5430"/>
  <c r="C486" i="5430"/>
  <c r="C487" i="5430"/>
  <c r="C488" i="5430"/>
  <c r="C489" i="5430"/>
  <c r="C490" i="5430"/>
  <c r="C491" i="5430"/>
  <c r="C492" i="5430"/>
  <c r="C493" i="5430"/>
  <c r="C494" i="5430"/>
  <c r="C495" i="5430"/>
  <c r="C496" i="5430"/>
  <c r="C497" i="5430"/>
  <c r="C498" i="5430"/>
  <c r="C499" i="5430"/>
  <c r="C500" i="5430"/>
  <c r="C501" i="5430"/>
  <c r="C502" i="5430"/>
  <c r="C503" i="5430"/>
  <c r="C504" i="5430"/>
  <c r="C505" i="5430"/>
  <c r="C506" i="5430"/>
  <c r="C507" i="5430"/>
  <c r="C508" i="5430"/>
  <c r="C509" i="5430"/>
  <c r="C510" i="5430"/>
  <c r="C511" i="5430"/>
  <c r="C512" i="5430"/>
  <c r="C513" i="5430"/>
  <c r="C514" i="5430"/>
  <c r="C515" i="5430"/>
  <c r="C516" i="5430"/>
  <c r="C517" i="5430"/>
  <c r="C518" i="5430"/>
  <c r="C519" i="5430"/>
  <c r="C520" i="5430"/>
  <c r="C521" i="5430"/>
  <c r="C522" i="5430"/>
  <c r="C523" i="5430"/>
  <c r="C524" i="5430"/>
  <c r="C525" i="5430"/>
  <c r="C526" i="5430"/>
  <c r="C527" i="5430"/>
  <c r="C528" i="5430"/>
  <c r="C529" i="5430"/>
  <c r="C530" i="5430"/>
  <c r="C531" i="5430"/>
  <c r="C532" i="5430"/>
  <c r="C533" i="5430"/>
  <c r="C534" i="5430"/>
  <c r="C535" i="5430"/>
  <c r="C536" i="5430"/>
  <c r="C537" i="5430"/>
  <c r="C538" i="5430"/>
  <c r="C539" i="5430"/>
  <c r="C540" i="5430"/>
  <c r="C541" i="5430"/>
  <c r="C542" i="5430"/>
  <c r="C543" i="5430"/>
  <c r="C544" i="5430"/>
  <c r="C545" i="5430"/>
  <c r="C546" i="5430"/>
  <c r="C547" i="5430"/>
  <c r="C548" i="5430"/>
  <c r="C549" i="5430"/>
  <c r="C550" i="5430"/>
  <c r="C551" i="5430"/>
  <c r="C552" i="5430"/>
  <c r="C553" i="5430"/>
  <c r="C554" i="5430"/>
  <c r="C555" i="5430"/>
  <c r="C556" i="5430"/>
  <c r="C557" i="5430"/>
  <c r="C558" i="5430"/>
  <c r="C559" i="5430"/>
  <c r="C560" i="5430"/>
  <c r="C561" i="5430"/>
  <c r="C562" i="5430"/>
  <c r="C563" i="5430"/>
  <c r="C564" i="5430"/>
  <c r="C565" i="5430"/>
  <c r="C566" i="5430"/>
  <c r="C567" i="5430"/>
  <c r="C568" i="5430"/>
  <c r="C569" i="5430"/>
  <c r="C570" i="5430"/>
  <c r="C571" i="5430"/>
  <c r="C572" i="5430"/>
  <c r="C573" i="5430"/>
  <c r="C574" i="5430"/>
  <c r="C575" i="5430"/>
  <c r="C576" i="5430"/>
  <c r="C577" i="5430"/>
  <c r="C578" i="5430"/>
  <c r="C579" i="5430"/>
  <c r="C580" i="5430"/>
  <c r="C581" i="5430"/>
  <c r="C582" i="5430"/>
  <c r="C583" i="5430"/>
  <c r="C584" i="5430"/>
  <c r="C585" i="5430"/>
  <c r="C586" i="5430"/>
  <c r="C587" i="5430"/>
  <c r="C588" i="5430"/>
  <c r="C589" i="5430"/>
  <c r="C590" i="5430"/>
  <c r="C591" i="5430"/>
  <c r="C592" i="5430"/>
  <c r="C593" i="5430"/>
  <c r="C594" i="5430"/>
  <c r="C595" i="5430"/>
  <c r="C596" i="5430"/>
  <c r="C597" i="5430"/>
  <c r="C598" i="5430"/>
  <c r="C599" i="5430"/>
  <c r="C600" i="5430"/>
  <c r="C601" i="5430"/>
  <c r="C602" i="5430"/>
  <c r="C603" i="5430"/>
  <c r="C604" i="5430"/>
  <c r="C605" i="5430"/>
  <c r="C606" i="5430"/>
  <c r="C607" i="5430"/>
  <c r="C608" i="5430"/>
  <c r="C609" i="5430"/>
  <c r="C610" i="5430"/>
  <c r="C611" i="5430"/>
  <c r="C612" i="5430"/>
  <c r="C613" i="5430"/>
  <c r="C614" i="5430"/>
  <c r="C615" i="5430"/>
  <c r="C616" i="5430"/>
  <c r="C617" i="5430"/>
  <c r="C618" i="5430"/>
  <c r="C619" i="5430"/>
  <c r="C620" i="5430"/>
  <c r="C621" i="5430"/>
  <c r="C622" i="5430"/>
  <c r="C623" i="5430"/>
  <c r="C624" i="5430"/>
  <c r="C625" i="5430"/>
  <c r="C626" i="5430"/>
  <c r="C627" i="5430"/>
  <c r="C628" i="5430"/>
  <c r="C629" i="5430"/>
  <c r="C630" i="5430"/>
  <c r="C631" i="5430"/>
  <c r="C632" i="5430"/>
  <c r="C633" i="5430"/>
  <c r="C634" i="5430"/>
  <c r="C635" i="5430"/>
  <c r="C636" i="5430"/>
  <c r="C637" i="5430"/>
  <c r="C638" i="5430"/>
  <c r="C639" i="5430"/>
  <c r="C640" i="5430"/>
  <c r="C641" i="5430"/>
  <c r="C642" i="5430"/>
  <c r="C643" i="5430"/>
  <c r="C644" i="5430"/>
  <c r="C645" i="5430"/>
  <c r="C646" i="5430"/>
  <c r="C647" i="5430"/>
  <c r="C648" i="5430"/>
  <c r="C649" i="5430"/>
  <c r="C650" i="5430"/>
  <c r="C651" i="5430"/>
  <c r="C652" i="5430"/>
  <c r="C653" i="5430"/>
  <c r="C654" i="5430"/>
  <c r="C655" i="5430"/>
  <c r="C656" i="5430"/>
  <c r="C657" i="5430"/>
  <c r="C658" i="5430"/>
  <c r="C659" i="5430"/>
  <c r="C660" i="5430"/>
  <c r="C661" i="5430"/>
  <c r="C662" i="5430"/>
  <c r="C663" i="5430"/>
  <c r="C664" i="5430"/>
  <c r="C665" i="5430"/>
  <c r="C666" i="5430"/>
  <c r="C667" i="5430"/>
  <c r="C668" i="5430"/>
  <c r="C669" i="5430"/>
  <c r="C670" i="5430"/>
  <c r="C671" i="5430"/>
  <c r="C672" i="5430"/>
  <c r="C673" i="5430"/>
  <c r="C674" i="5430"/>
  <c r="C675" i="5430"/>
  <c r="C676" i="5430"/>
  <c r="C677" i="5430"/>
  <c r="C678" i="5430"/>
  <c r="C679" i="5430"/>
  <c r="C680" i="5430"/>
  <c r="C681" i="5430"/>
  <c r="C682" i="5430"/>
  <c r="C683" i="5430"/>
  <c r="C684" i="5430"/>
  <c r="C685" i="5430"/>
  <c r="C686" i="5430"/>
  <c r="C687" i="5430"/>
  <c r="C688" i="5430"/>
  <c r="C689" i="5430"/>
  <c r="C690" i="5430"/>
  <c r="C691" i="5430"/>
  <c r="C692" i="5430"/>
  <c r="C693" i="5430"/>
  <c r="C694" i="5430"/>
  <c r="C695" i="5430"/>
  <c r="C696" i="5430"/>
  <c r="C697" i="5430"/>
  <c r="C698" i="5430"/>
  <c r="C699" i="5430"/>
  <c r="C700" i="5430"/>
  <c r="C701" i="5430"/>
  <c r="C702" i="5430"/>
  <c r="C703" i="5430"/>
  <c r="C704" i="5430"/>
  <c r="C705" i="5430"/>
  <c r="C706" i="5430"/>
  <c r="C707" i="5430"/>
  <c r="C708" i="5430"/>
  <c r="C709" i="5430"/>
  <c r="C710" i="5430"/>
  <c r="C711" i="5430"/>
  <c r="C712" i="5430"/>
  <c r="C713" i="5430"/>
  <c r="C714" i="5430"/>
  <c r="C715" i="5430"/>
  <c r="C716" i="5430"/>
  <c r="C717" i="5430"/>
  <c r="C718" i="5430"/>
  <c r="C719" i="5430"/>
  <c r="C720" i="5430"/>
  <c r="C721" i="5430"/>
  <c r="C722" i="5430"/>
  <c r="C723" i="5430"/>
  <c r="C724" i="5430"/>
  <c r="C725" i="5430"/>
  <c r="C726" i="5430"/>
  <c r="C727" i="5430"/>
  <c r="C728" i="5430"/>
  <c r="C729" i="5430"/>
  <c r="C730" i="5430"/>
  <c r="C731" i="5430"/>
  <c r="C732" i="5430"/>
  <c r="C733" i="5430"/>
  <c r="C734" i="5430"/>
  <c r="C735" i="5430"/>
  <c r="C736" i="5430"/>
  <c r="C737" i="5430"/>
  <c r="C738" i="5430"/>
  <c r="C739" i="5430"/>
  <c r="C740" i="5430"/>
  <c r="C741" i="5430"/>
  <c r="C742" i="5430"/>
  <c r="C743" i="5430"/>
  <c r="C744" i="5430"/>
  <c r="C745" i="5430"/>
  <c r="C746" i="5430"/>
  <c r="C747" i="5430"/>
  <c r="C748" i="5430"/>
  <c r="C749" i="5430"/>
  <c r="C750" i="5430"/>
  <c r="C751" i="5430"/>
  <c r="C752" i="5430"/>
  <c r="C753" i="5430"/>
  <c r="C754" i="5430"/>
  <c r="C755" i="5430"/>
  <c r="C756" i="5430"/>
  <c r="C757" i="5430"/>
  <c r="C758" i="5430"/>
  <c r="C759" i="5430"/>
  <c r="C760" i="5430"/>
  <c r="C761" i="5430"/>
  <c r="C762" i="5430"/>
  <c r="C763" i="5430"/>
  <c r="C764" i="5430"/>
  <c r="C765" i="5430"/>
  <c r="C766" i="5430"/>
  <c r="C767" i="5430"/>
  <c r="C768" i="5430"/>
  <c r="C769" i="5430"/>
  <c r="C770" i="5430"/>
  <c r="C771" i="5430"/>
  <c r="C772" i="5430"/>
  <c r="C773" i="5430"/>
  <c r="C774" i="5430"/>
  <c r="C775" i="5430"/>
  <c r="C776" i="5430"/>
  <c r="C777" i="5430"/>
  <c r="C778" i="5430"/>
  <c r="C779" i="5430"/>
  <c r="C780" i="5430"/>
  <c r="C781" i="5430"/>
  <c r="C782" i="5430"/>
  <c r="C783" i="5430"/>
  <c r="C784" i="5430"/>
  <c r="C785" i="5430"/>
  <c r="C786" i="5430"/>
  <c r="C787" i="5430"/>
  <c r="C788" i="5430"/>
  <c r="C789" i="5430"/>
  <c r="C790" i="5430"/>
  <c r="C791" i="5430"/>
  <c r="C792" i="5430"/>
  <c r="C793" i="5430"/>
  <c r="C794" i="5430"/>
  <c r="C795" i="5430"/>
  <c r="C796" i="5430"/>
  <c r="C797" i="5430"/>
  <c r="C798" i="5430"/>
  <c r="C799" i="5430"/>
  <c r="C800" i="5430"/>
  <c r="C801" i="5430"/>
  <c r="C802" i="5430"/>
  <c r="C803" i="5430"/>
  <c r="C804" i="5430"/>
  <c r="B6" i="5430"/>
  <c r="AU6" i="5430" s="1"/>
  <c r="B7" i="5430"/>
  <c r="B8" i="5430"/>
  <c r="B9" i="5430"/>
  <c r="B10" i="5430"/>
  <c r="AU10" i="5430" s="1"/>
  <c r="B11" i="5430"/>
  <c r="AT11" i="5430" s="1"/>
  <c r="B12" i="5430"/>
  <c r="AU12" i="5430" s="1"/>
  <c r="B13" i="5430"/>
  <c r="B14" i="5430"/>
  <c r="B15" i="5430"/>
  <c r="B16" i="5430"/>
  <c r="AU16" i="5430" s="1"/>
  <c r="B17" i="5430"/>
  <c r="AT17" i="5430" s="1"/>
  <c r="B18" i="5430"/>
  <c r="AU18" i="5430" s="1"/>
  <c r="B19" i="5430"/>
  <c r="AU19" i="5430" s="1"/>
  <c r="B20" i="5430"/>
  <c r="AU20" i="5430" s="1"/>
  <c r="B21" i="5430"/>
  <c r="B22" i="5430"/>
  <c r="AU22" i="5430" s="1"/>
  <c r="B23" i="5430"/>
  <c r="AT23" i="5430" s="1"/>
  <c r="B24" i="5430"/>
  <c r="AU24" i="5430" s="1"/>
  <c r="B25" i="5430"/>
  <c r="AU25" i="5430" s="1"/>
  <c r="B26" i="5430"/>
  <c r="AU26" i="5430" s="1"/>
  <c r="B27" i="5430"/>
  <c r="B28" i="5430"/>
  <c r="AU28" i="5430" s="1"/>
  <c r="B29" i="5430"/>
  <c r="AT29" i="5430" s="1"/>
  <c r="B30" i="5430"/>
  <c r="AU30" i="5430" s="1"/>
  <c r="B31" i="5430"/>
  <c r="AU31" i="5430" s="1"/>
  <c r="B32" i="5430"/>
  <c r="AU32" i="5430" s="1"/>
  <c r="B33" i="5430"/>
  <c r="B34" i="5430"/>
  <c r="AT34" i="5430" s="1"/>
  <c r="B35" i="5430"/>
  <c r="AT35" i="5430" s="1"/>
  <c r="B36" i="5430"/>
  <c r="AU36" i="5430" s="1"/>
  <c r="B37" i="5430"/>
  <c r="B38" i="5430"/>
  <c r="AU38" i="5430" s="1"/>
  <c r="B39" i="5430"/>
  <c r="B40" i="5430"/>
  <c r="AU40" i="5430" s="1"/>
  <c r="B41" i="5430"/>
  <c r="AT41" i="5430" s="1"/>
  <c r="B42" i="5430"/>
  <c r="AU42" i="5430" s="1"/>
  <c r="B43" i="5430"/>
  <c r="B44" i="5430"/>
  <c r="B45" i="5430"/>
  <c r="B46" i="5430"/>
  <c r="AU46" i="5430" s="1"/>
  <c r="B47" i="5430"/>
  <c r="AT47" i="5430" s="1"/>
  <c r="B48" i="5430"/>
  <c r="AU48" i="5430" s="1"/>
  <c r="B49" i="5430"/>
  <c r="B50" i="5430"/>
  <c r="B51" i="5430"/>
  <c r="B52" i="5430"/>
  <c r="AU52" i="5430" s="1"/>
  <c r="B53" i="5430"/>
  <c r="AT53" i="5430" s="1"/>
  <c r="B54" i="5430"/>
  <c r="AU54" i="5430" s="1"/>
  <c r="B55" i="5430"/>
  <c r="AU55" i="5430" s="1"/>
  <c r="B56" i="5430"/>
  <c r="AU56" i="5430" s="1"/>
  <c r="B57" i="5430"/>
  <c r="B58" i="5430"/>
  <c r="AU58" i="5430" s="1"/>
  <c r="B59" i="5430"/>
  <c r="AT59" i="5430" s="1"/>
  <c r="B60" i="5430"/>
  <c r="AU60" i="5430" s="1"/>
  <c r="B61" i="5430"/>
  <c r="AU61" i="5430" s="1"/>
  <c r="B62" i="5430"/>
  <c r="AU62" i="5430" s="1"/>
  <c r="B63" i="5430"/>
  <c r="B64" i="5430"/>
  <c r="AT64" i="5430" s="1"/>
  <c r="B65" i="5430"/>
  <c r="AT65" i="5430" s="1"/>
  <c r="B66" i="5430"/>
  <c r="AU66" i="5430" s="1"/>
  <c r="B67" i="5430"/>
  <c r="AU67" i="5430" s="1"/>
  <c r="B68" i="5430"/>
  <c r="AU68" i="5430" s="1"/>
  <c r="B69" i="5430"/>
  <c r="B70" i="5430"/>
  <c r="AT70" i="5430" s="1"/>
  <c r="B71" i="5430"/>
  <c r="AT71" i="5430" s="1"/>
  <c r="B72" i="5430"/>
  <c r="AU72" i="5430" s="1"/>
  <c r="B73" i="5430"/>
  <c r="B74" i="5430"/>
  <c r="AU74" i="5430" s="1"/>
  <c r="B75" i="5430"/>
  <c r="B76" i="5430"/>
  <c r="AU76" i="5430" s="1"/>
  <c r="B77" i="5430"/>
  <c r="AT77" i="5430" s="1"/>
  <c r="B78" i="5430"/>
  <c r="AU78" i="5430" s="1"/>
  <c r="B79" i="5430"/>
  <c r="B80" i="5430"/>
  <c r="B81" i="5430"/>
  <c r="B82" i="5430"/>
  <c r="AU82" i="5430" s="1"/>
  <c r="B83" i="5430"/>
  <c r="AT83" i="5430" s="1"/>
  <c r="B84" i="5430"/>
  <c r="AU84" i="5430" s="1"/>
  <c r="B85" i="5430"/>
  <c r="B86" i="5430"/>
  <c r="B87" i="5430"/>
  <c r="B88" i="5430"/>
  <c r="AU88" i="5430" s="1"/>
  <c r="B89" i="5430"/>
  <c r="AT89" i="5430" s="1"/>
  <c r="B90" i="5430"/>
  <c r="AU90" i="5430" s="1"/>
  <c r="B91" i="5430"/>
  <c r="AU91" i="5430" s="1"/>
  <c r="B92" i="5430"/>
  <c r="AU92" i="5430" s="1"/>
  <c r="B93" i="5430"/>
  <c r="B94" i="5430"/>
  <c r="AU94" i="5430" s="1"/>
  <c r="B95" i="5430"/>
  <c r="AT95" i="5430" s="1"/>
  <c r="B96" i="5430"/>
  <c r="AU96" i="5430" s="1"/>
  <c r="B97" i="5430"/>
  <c r="AU97" i="5430" s="1"/>
  <c r="B98" i="5430"/>
  <c r="AU98" i="5430" s="1"/>
  <c r="B99" i="5430"/>
  <c r="B100" i="5430"/>
  <c r="AU100" i="5430" s="1"/>
  <c r="B101" i="5430"/>
  <c r="AT101" i="5430" s="1"/>
  <c r="B102" i="5430"/>
  <c r="AU102" i="5430" s="1"/>
  <c r="B103" i="5430"/>
  <c r="AU103" i="5430" s="1"/>
  <c r="B104" i="5430"/>
  <c r="AU104" i="5430" s="1"/>
  <c r="B105" i="5430"/>
  <c r="B106" i="5430"/>
  <c r="AT106" i="5430" s="1"/>
  <c r="B107" i="5430"/>
  <c r="AT107" i="5430" s="1"/>
  <c r="B108" i="5430"/>
  <c r="AU108" i="5430" s="1"/>
  <c r="B109" i="5430"/>
  <c r="B110" i="5430"/>
  <c r="AU110" i="5430" s="1"/>
  <c r="B111" i="5430"/>
  <c r="B112" i="5430"/>
  <c r="AU112" i="5430" s="1"/>
  <c r="B113" i="5430"/>
  <c r="AT113" i="5430" s="1"/>
  <c r="B114" i="5430"/>
  <c r="AU114" i="5430" s="1"/>
  <c r="B115" i="5430"/>
  <c r="B116" i="5430"/>
  <c r="B117" i="5430"/>
  <c r="B118" i="5430"/>
  <c r="AU118" i="5430" s="1"/>
  <c r="B119" i="5430"/>
  <c r="AT119" i="5430" s="1"/>
  <c r="B120" i="5430"/>
  <c r="AU120" i="5430" s="1"/>
  <c r="B121" i="5430"/>
  <c r="B122" i="5430"/>
  <c r="B123" i="5430"/>
  <c r="B124" i="5430"/>
  <c r="AU124" i="5430" s="1"/>
  <c r="B125" i="5430"/>
  <c r="AT125" i="5430" s="1"/>
  <c r="B126" i="5430"/>
  <c r="AU126" i="5430" s="1"/>
  <c r="B127" i="5430"/>
  <c r="AU127" i="5430" s="1"/>
  <c r="B128" i="5430"/>
  <c r="AU128" i="5430" s="1"/>
  <c r="B129" i="5430"/>
  <c r="B130" i="5430"/>
  <c r="AU130" i="5430" s="1"/>
  <c r="B131" i="5430"/>
  <c r="AT131" i="5430" s="1"/>
  <c r="B132" i="5430"/>
  <c r="AU132" i="5430" s="1"/>
  <c r="B133" i="5430"/>
  <c r="AU133" i="5430" s="1"/>
  <c r="B134" i="5430"/>
  <c r="AU134" i="5430" s="1"/>
  <c r="B135" i="5430"/>
  <c r="B136" i="5430"/>
  <c r="AU136" i="5430" s="1"/>
  <c r="B137" i="5430"/>
  <c r="AT137" i="5430" s="1"/>
  <c r="B138" i="5430"/>
  <c r="AU138" i="5430" s="1"/>
  <c r="B139" i="5430"/>
  <c r="AU139" i="5430" s="1"/>
  <c r="B140" i="5430"/>
  <c r="AU140" i="5430" s="1"/>
  <c r="B141" i="5430"/>
  <c r="B142" i="5430"/>
  <c r="AU142" i="5430" s="1"/>
  <c r="B143" i="5430"/>
  <c r="AT143" i="5430" s="1"/>
  <c r="B144" i="5430"/>
  <c r="AU144" i="5430" s="1"/>
  <c r="B145" i="5430"/>
  <c r="B146" i="5430"/>
  <c r="AU146" i="5430" s="1"/>
  <c r="B147" i="5430"/>
  <c r="B148" i="5430"/>
  <c r="AU148" i="5430" s="1"/>
  <c r="B149" i="5430"/>
  <c r="AT149" i="5430" s="1"/>
  <c r="B150" i="5430"/>
  <c r="AU150" i="5430" s="1"/>
  <c r="B151" i="5430"/>
  <c r="B152" i="5430"/>
  <c r="B153" i="5430"/>
  <c r="B154" i="5430"/>
  <c r="AU154" i="5430" s="1"/>
  <c r="B155" i="5430"/>
  <c r="AT155" i="5430" s="1"/>
  <c r="B156" i="5430"/>
  <c r="AU156" i="5430" s="1"/>
  <c r="B157" i="5430"/>
  <c r="B158" i="5430"/>
  <c r="B159" i="5430"/>
  <c r="B160" i="5430"/>
  <c r="AU160" i="5430" s="1"/>
  <c r="B161" i="5430"/>
  <c r="AT161" i="5430" s="1"/>
  <c r="B162" i="5430"/>
  <c r="AU162" i="5430" s="1"/>
  <c r="B163" i="5430"/>
  <c r="AU163" i="5430" s="1"/>
  <c r="B164" i="5430"/>
  <c r="AU164" i="5430" s="1"/>
  <c r="B165" i="5430"/>
  <c r="B166" i="5430"/>
  <c r="AU166" i="5430" s="1"/>
  <c r="B167" i="5430"/>
  <c r="AT167" i="5430" s="1"/>
  <c r="B168" i="5430"/>
  <c r="AU168" i="5430" s="1"/>
  <c r="B169" i="5430"/>
  <c r="AU169" i="5430" s="1"/>
  <c r="B170" i="5430"/>
  <c r="AU170" i="5430" s="1"/>
  <c r="B171" i="5430"/>
  <c r="B172" i="5430"/>
  <c r="AT172" i="5430" s="1"/>
  <c r="B173" i="5430"/>
  <c r="AT173" i="5430" s="1"/>
  <c r="B174" i="5430"/>
  <c r="AU174" i="5430" s="1"/>
  <c r="B175" i="5430"/>
  <c r="AU175" i="5430" s="1"/>
  <c r="B176" i="5430"/>
  <c r="AU176" i="5430" s="1"/>
  <c r="B177" i="5430"/>
  <c r="B178" i="5430"/>
  <c r="AT178" i="5430" s="1"/>
  <c r="B179" i="5430"/>
  <c r="AT179" i="5430" s="1"/>
  <c r="B180" i="5430"/>
  <c r="AU180" i="5430" s="1"/>
  <c r="B181" i="5430"/>
  <c r="B182" i="5430"/>
  <c r="AU182" i="5430" s="1"/>
  <c r="B183" i="5430"/>
  <c r="B184" i="5430"/>
  <c r="AU184" i="5430" s="1"/>
  <c r="B185" i="5430"/>
  <c r="AT185" i="5430" s="1"/>
  <c r="B186" i="5430"/>
  <c r="AU186" i="5430" s="1"/>
  <c r="B187" i="5430"/>
  <c r="B188" i="5430"/>
  <c r="B189" i="5430"/>
  <c r="B190" i="5430"/>
  <c r="AU190" i="5430" s="1"/>
  <c r="B191" i="5430"/>
  <c r="AT191" i="5430" s="1"/>
  <c r="B192" i="5430"/>
  <c r="AU192" i="5430" s="1"/>
  <c r="B193" i="5430"/>
  <c r="B194" i="5430"/>
  <c r="B195" i="5430"/>
  <c r="B196" i="5430"/>
  <c r="AU196" i="5430" s="1"/>
  <c r="B197" i="5430"/>
  <c r="AT197" i="5430" s="1"/>
  <c r="B198" i="5430"/>
  <c r="AU198" i="5430" s="1"/>
  <c r="B199" i="5430"/>
  <c r="AU199" i="5430" s="1"/>
  <c r="B200" i="5430"/>
  <c r="AU200" i="5430" s="1"/>
  <c r="B201" i="5430"/>
  <c r="B202" i="5430"/>
  <c r="AU202" i="5430" s="1"/>
  <c r="B203" i="5430"/>
  <c r="AT203" i="5430" s="1"/>
  <c r="B204" i="5430"/>
  <c r="AU204" i="5430" s="1"/>
  <c r="B205" i="5430"/>
  <c r="AU205" i="5430" s="1"/>
  <c r="B206" i="5430"/>
  <c r="AU206" i="5430" s="1"/>
  <c r="B207" i="5430"/>
  <c r="B208" i="5430"/>
  <c r="AU208" i="5430" s="1"/>
  <c r="B209" i="5430"/>
  <c r="AT209" i="5430" s="1"/>
  <c r="B210" i="5430"/>
  <c r="AU210" i="5430" s="1"/>
  <c r="B211" i="5430"/>
  <c r="AU211" i="5430" s="1"/>
  <c r="B212" i="5430"/>
  <c r="AU212" i="5430" s="1"/>
  <c r="B213" i="5430"/>
  <c r="B214" i="5430"/>
  <c r="AT214" i="5430" s="1"/>
  <c r="B215" i="5430"/>
  <c r="AT215" i="5430" s="1"/>
  <c r="B216" i="5430"/>
  <c r="AU216" i="5430" s="1"/>
  <c r="B217" i="5430"/>
  <c r="B218" i="5430"/>
  <c r="AU218" i="5430" s="1"/>
  <c r="B219" i="5430"/>
  <c r="B220" i="5430"/>
  <c r="AU220" i="5430" s="1"/>
  <c r="B221" i="5430"/>
  <c r="AT221" i="5430" s="1"/>
  <c r="B222" i="5430"/>
  <c r="AU222" i="5430" s="1"/>
  <c r="B223" i="5430"/>
  <c r="B224" i="5430"/>
  <c r="B225" i="5430"/>
  <c r="B226" i="5430"/>
  <c r="AU226" i="5430" s="1"/>
  <c r="B227" i="5430"/>
  <c r="AT227" i="5430" s="1"/>
  <c r="B228" i="5430"/>
  <c r="AU228" i="5430" s="1"/>
  <c r="B229" i="5430"/>
  <c r="B230" i="5430"/>
  <c r="B231" i="5430"/>
  <c r="B232" i="5430"/>
  <c r="AU232" i="5430" s="1"/>
  <c r="B233" i="5430"/>
  <c r="AT233" i="5430" s="1"/>
  <c r="B234" i="5430"/>
  <c r="AU234" i="5430" s="1"/>
  <c r="B235" i="5430"/>
  <c r="AU235" i="5430" s="1"/>
  <c r="B236" i="5430"/>
  <c r="AU236" i="5430" s="1"/>
  <c r="B237" i="5430"/>
  <c r="B238" i="5430"/>
  <c r="AU238" i="5430" s="1"/>
  <c r="B239" i="5430"/>
  <c r="AT239" i="5430" s="1"/>
  <c r="B240" i="5430"/>
  <c r="AU240" i="5430" s="1"/>
  <c r="B241" i="5430"/>
  <c r="AU241" i="5430" s="1"/>
  <c r="B242" i="5430"/>
  <c r="AU242" i="5430" s="1"/>
  <c r="B243" i="5430"/>
  <c r="B244" i="5430"/>
  <c r="AT244" i="5430" s="1"/>
  <c r="B245" i="5430"/>
  <c r="AT245" i="5430" s="1"/>
  <c r="B246" i="5430"/>
  <c r="AU246" i="5430" s="1"/>
  <c r="B247" i="5430"/>
  <c r="AU247" i="5430" s="1"/>
  <c r="B248" i="5430"/>
  <c r="AU248" i="5430" s="1"/>
  <c r="B249" i="5430"/>
  <c r="B250" i="5430"/>
  <c r="AT250" i="5430" s="1"/>
  <c r="B251" i="5430"/>
  <c r="AT251" i="5430" s="1"/>
  <c r="B252" i="5430"/>
  <c r="AU252" i="5430" s="1"/>
  <c r="B253" i="5430"/>
  <c r="B254" i="5430"/>
  <c r="AU254" i="5430" s="1"/>
  <c r="B255" i="5430"/>
  <c r="B256" i="5430"/>
  <c r="AU256" i="5430" s="1"/>
  <c r="B257" i="5430"/>
  <c r="AT257" i="5430" s="1"/>
  <c r="B258" i="5430"/>
  <c r="AU258" i="5430" s="1"/>
  <c r="B259" i="5430"/>
  <c r="B260" i="5430"/>
  <c r="B261" i="5430"/>
  <c r="B262" i="5430"/>
  <c r="AU262" i="5430" s="1"/>
  <c r="B263" i="5430"/>
  <c r="AT263" i="5430" s="1"/>
  <c r="B264" i="5430"/>
  <c r="AU264" i="5430" s="1"/>
  <c r="B265" i="5430"/>
  <c r="B266" i="5430"/>
  <c r="B267" i="5430"/>
  <c r="B268" i="5430"/>
  <c r="AU268" i="5430" s="1"/>
  <c r="B269" i="5430"/>
  <c r="AT269" i="5430" s="1"/>
  <c r="B270" i="5430"/>
  <c r="AU270" i="5430" s="1"/>
  <c r="B271" i="5430"/>
  <c r="AU271" i="5430" s="1"/>
  <c r="B272" i="5430"/>
  <c r="AU272" i="5430" s="1"/>
  <c r="B273" i="5430"/>
  <c r="B274" i="5430"/>
  <c r="AU274" i="5430" s="1"/>
  <c r="B275" i="5430"/>
  <c r="AT275" i="5430" s="1"/>
  <c r="B276" i="5430"/>
  <c r="AU276" i="5430" s="1"/>
  <c r="B277" i="5430"/>
  <c r="AU277" i="5430" s="1"/>
  <c r="B278" i="5430"/>
  <c r="AU278" i="5430" s="1"/>
  <c r="B279" i="5430"/>
  <c r="B280" i="5430"/>
  <c r="AU280" i="5430" s="1"/>
  <c r="B281" i="5430"/>
  <c r="AT281" i="5430" s="1"/>
  <c r="B282" i="5430"/>
  <c r="AU282" i="5430" s="1"/>
  <c r="B283" i="5430"/>
  <c r="AU283" i="5430" s="1"/>
  <c r="B284" i="5430"/>
  <c r="AU284" i="5430" s="1"/>
  <c r="B285" i="5430"/>
  <c r="B286" i="5430"/>
  <c r="AT286" i="5430" s="1"/>
  <c r="B287" i="5430"/>
  <c r="AT287" i="5430" s="1"/>
  <c r="B288" i="5430"/>
  <c r="AU288" i="5430" s="1"/>
  <c r="B289" i="5430"/>
  <c r="B290" i="5430"/>
  <c r="AU290" i="5430" s="1"/>
  <c r="B291" i="5430"/>
  <c r="B292" i="5430"/>
  <c r="AU292" i="5430" s="1"/>
  <c r="B293" i="5430"/>
  <c r="AT293" i="5430" s="1"/>
  <c r="B294" i="5430"/>
  <c r="AU294" i="5430" s="1"/>
  <c r="B295" i="5430"/>
  <c r="B296" i="5430"/>
  <c r="B297" i="5430"/>
  <c r="B298" i="5430"/>
  <c r="AU298" i="5430" s="1"/>
  <c r="B299" i="5430"/>
  <c r="AT299" i="5430" s="1"/>
  <c r="B300" i="5430"/>
  <c r="AU300" i="5430" s="1"/>
  <c r="B301" i="5430"/>
  <c r="B302" i="5430"/>
  <c r="B303" i="5430"/>
  <c r="B304" i="5430"/>
  <c r="AU304" i="5430" s="1"/>
  <c r="B305" i="5430"/>
  <c r="AT305" i="5430" s="1"/>
  <c r="B306" i="5430"/>
  <c r="AU306" i="5430" s="1"/>
  <c r="B307" i="5430"/>
  <c r="AU307" i="5430" s="1"/>
  <c r="B308" i="5430"/>
  <c r="B309" i="5430"/>
  <c r="B310" i="5430"/>
  <c r="AU310" i="5430" s="1"/>
  <c r="B311" i="5430"/>
  <c r="AT311" i="5430" s="1"/>
  <c r="B312" i="5430"/>
  <c r="AU312" i="5430" s="1"/>
  <c r="B313" i="5430"/>
  <c r="AU313" i="5430" s="1"/>
  <c r="B314" i="5430"/>
  <c r="AT314" i="5430" s="1"/>
  <c r="B315" i="5430"/>
  <c r="B316" i="5430"/>
  <c r="AT316" i="5430" s="1"/>
  <c r="B317" i="5430"/>
  <c r="AT317" i="5430" s="1"/>
  <c r="B318" i="5430"/>
  <c r="AU318" i="5430" s="1"/>
  <c r="B319" i="5430"/>
  <c r="AU319" i="5430" s="1"/>
  <c r="B320" i="5430"/>
  <c r="AU320" i="5430" s="1"/>
  <c r="B321" i="5430"/>
  <c r="B322" i="5430"/>
  <c r="AU322" i="5430" s="1"/>
  <c r="B323" i="5430"/>
  <c r="AT323" i="5430" s="1"/>
  <c r="B324" i="5430"/>
  <c r="AU324" i="5430" s="1"/>
  <c r="B325" i="5430"/>
  <c r="B326" i="5430"/>
  <c r="AU326" i="5430" s="1"/>
  <c r="B327" i="5430"/>
  <c r="B328" i="5430"/>
  <c r="AU328" i="5430" s="1"/>
  <c r="B329" i="5430"/>
  <c r="AT329" i="5430" s="1"/>
  <c r="B330" i="5430"/>
  <c r="AU330" i="5430" s="1"/>
  <c r="B331" i="5430"/>
  <c r="B332" i="5430"/>
  <c r="B333" i="5430"/>
  <c r="B334" i="5430"/>
  <c r="AU334" i="5430" s="1"/>
  <c r="B335" i="5430"/>
  <c r="AT335" i="5430" s="1"/>
  <c r="B336" i="5430"/>
  <c r="AU336" i="5430" s="1"/>
  <c r="B337" i="5430"/>
  <c r="B338" i="5430"/>
  <c r="B339" i="5430"/>
  <c r="B340" i="5430"/>
  <c r="AU340" i="5430" s="1"/>
  <c r="B341" i="5430"/>
  <c r="AT341" i="5430" s="1"/>
  <c r="B342" i="5430"/>
  <c r="AU342" i="5430" s="1"/>
  <c r="B343" i="5430"/>
  <c r="AU343" i="5430" s="1"/>
  <c r="B344" i="5430"/>
  <c r="B345" i="5430"/>
  <c r="B346" i="5430"/>
  <c r="AU346" i="5430" s="1"/>
  <c r="B347" i="5430"/>
  <c r="AT347" i="5430" s="1"/>
  <c r="B348" i="5430"/>
  <c r="AU348" i="5430" s="1"/>
  <c r="B349" i="5430"/>
  <c r="AU349" i="5430" s="1"/>
  <c r="B350" i="5430"/>
  <c r="AU350" i="5430" s="1"/>
  <c r="B351" i="5430"/>
  <c r="B352" i="5430"/>
  <c r="AT352" i="5430" s="1"/>
  <c r="B353" i="5430"/>
  <c r="AT353" i="5430" s="1"/>
  <c r="B354" i="5430"/>
  <c r="AU354" i="5430" s="1"/>
  <c r="B355" i="5430"/>
  <c r="AU355" i="5430" s="1"/>
  <c r="B356" i="5430"/>
  <c r="AU356" i="5430" s="1"/>
  <c r="B357" i="5430"/>
  <c r="B358" i="5430"/>
  <c r="AT358" i="5430" s="1"/>
  <c r="B359" i="5430"/>
  <c r="AT359" i="5430" s="1"/>
  <c r="B360" i="5430"/>
  <c r="AU360" i="5430" s="1"/>
  <c r="B361" i="5430"/>
  <c r="B362" i="5430"/>
  <c r="AU362" i="5430" s="1"/>
  <c r="B363" i="5430"/>
  <c r="B364" i="5430"/>
  <c r="AU364" i="5430" s="1"/>
  <c r="B365" i="5430"/>
  <c r="AT365" i="5430" s="1"/>
  <c r="B366" i="5430"/>
  <c r="AU366" i="5430" s="1"/>
  <c r="B367" i="5430"/>
  <c r="B368" i="5430"/>
  <c r="B369" i="5430"/>
  <c r="B370" i="5430"/>
  <c r="AU370" i="5430" s="1"/>
  <c r="B371" i="5430"/>
  <c r="AT371" i="5430" s="1"/>
  <c r="B372" i="5430"/>
  <c r="AU372" i="5430" s="1"/>
  <c r="B373" i="5430"/>
  <c r="B374" i="5430"/>
  <c r="B375" i="5430"/>
  <c r="B376" i="5430"/>
  <c r="AU376" i="5430" s="1"/>
  <c r="B377" i="5430"/>
  <c r="AT377" i="5430" s="1"/>
  <c r="B378" i="5430"/>
  <c r="AU378" i="5430" s="1"/>
  <c r="B379" i="5430"/>
  <c r="AU379" i="5430" s="1"/>
  <c r="B380" i="5430"/>
  <c r="B381" i="5430"/>
  <c r="B382" i="5430"/>
  <c r="AU382" i="5430" s="1"/>
  <c r="B383" i="5430"/>
  <c r="AT383" i="5430" s="1"/>
  <c r="B384" i="5430"/>
  <c r="AU384" i="5430" s="1"/>
  <c r="B385" i="5430"/>
  <c r="AU385" i="5430" s="1"/>
  <c r="B386" i="5430"/>
  <c r="AT386" i="5430" s="1"/>
  <c r="B387" i="5430"/>
  <c r="B388" i="5430"/>
  <c r="AU388" i="5430" s="1"/>
  <c r="B389" i="5430"/>
  <c r="AT389" i="5430" s="1"/>
  <c r="B390" i="5430"/>
  <c r="AU390" i="5430" s="1"/>
  <c r="B391" i="5430"/>
  <c r="AU391" i="5430" s="1"/>
  <c r="B392" i="5430"/>
  <c r="AU392" i="5430" s="1"/>
  <c r="B393" i="5430"/>
  <c r="B394" i="5430"/>
  <c r="AT394" i="5430" s="1"/>
  <c r="B395" i="5430"/>
  <c r="AT395" i="5430" s="1"/>
  <c r="B396" i="5430"/>
  <c r="AU396" i="5430" s="1"/>
  <c r="B397" i="5430"/>
  <c r="B398" i="5430"/>
  <c r="AU398" i="5430" s="1"/>
  <c r="B399" i="5430"/>
  <c r="B400" i="5430"/>
  <c r="AU400" i="5430" s="1"/>
  <c r="B401" i="5430"/>
  <c r="AT401" i="5430" s="1"/>
  <c r="B402" i="5430"/>
  <c r="AU402" i="5430" s="1"/>
  <c r="B403" i="5430"/>
  <c r="B404" i="5430"/>
  <c r="B405" i="5430"/>
  <c r="B406" i="5430"/>
  <c r="AU406" i="5430" s="1"/>
  <c r="B407" i="5430"/>
  <c r="AT407" i="5430" s="1"/>
  <c r="B408" i="5430"/>
  <c r="AU408" i="5430" s="1"/>
  <c r="B409" i="5430"/>
  <c r="B410" i="5430"/>
  <c r="B411" i="5430"/>
  <c r="B412" i="5430"/>
  <c r="AU412" i="5430" s="1"/>
  <c r="B413" i="5430"/>
  <c r="AT413" i="5430" s="1"/>
  <c r="B414" i="5430"/>
  <c r="AU414" i="5430" s="1"/>
  <c r="B415" i="5430"/>
  <c r="AU415" i="5430" s="1"/>
  <c r="B416" i="5430"/>
  <c r="B417" i="5430"/>
  <c r="B418" i="5430"/>
  <c r="AU418" i="5430" s="1"/>
  <c r="B419" i="5430"/>
  <c r="AT419" i="5430" s="1"/>
  <c r="B420" i="5430"/>
  <c r="AU420" i="5430" s="1"/>
  <c r="B421" i="5430"/>
  <c r="AU421" i="5430" s="1"/>
  <c r="B422" i="5430"/>
  <c r="AT422" i="5430" s="1"/>
  <c r="B423" i="5430"/>
  <c r="B424" i="5430"/>
  <c r="AU424" i="5430" s="1"/>
  <c r="B425" i="5430"/>
  <c r="AT425" i="5430" s="1"/>
  <c r="B426" i="5430"/>
  <c r="AU426" i="5430" s="1"/>
  <c r="B427" i="5430"/>
  <c r="AU427" i="5430" s="1"/>
  <c r="B428" i="5430"/>
  <c r="AU428" i="5430" s="1"/>
  <c r="B429" i="5430"/>
  <c r="B430" i="5430"/>
  <c r="AT430" i="5430" s="1"/>
  <c r="B431" i="5430"/>
  <c r="AT431" i="5430" s="1"/>
  <c r="B432" i="5430"/>
  <c r="AU432" i="5430" s="1"/>
  <c r="B433" i="5430"/>
  <c r="B434" i="5430"/>
  <c r="AU434" i="5430" s="1"/>
  <c r="B435" i="5430"/>
  <c r="B436" i="5430"/>
  <c r="AU436" i="5430" s="1"/>
  <c r="B437" i="5430"/>
  <c r="AT437" i="5430" s="1"/>
  <c r="B438" i="5430"/>
  <c r="AU438" i="5430" s="1"/>
  <c r="B439" i="5430"/>
  <c r="B440" i="5430"/>
  <c r="B441" i="5430"/>
  <c r="B442" i="5430"/>
  <c r="AU442" i="5430" s="1"/>
  <c r="B443" i="5430"/>
  <c r="AT443" i="5430" s="1"/>
  <c r="B444" i="5430"/>
  <c r="AU444" i="5430" s="1"/>
  <c r="B445" i="5430"/>
  <c r="B446" i="5430"/>
  <c r="B447" i="5430"/>
  <c r="B448" i="5430"/>
  <c r="AU448" i="5430" s="1"/>
  <c r="B449" i="5430"/>
  <c r="AT449" i="5430" s="1"/>
  <c r="B450" i="5430"/>
  <c r="AU450" i="5430" s="1"/>
  <c r="B451" i="5430"/>
  <c r="AU451" i="5430" s="1"/>
  <c r="B452" i="5430"/>
  <c r="B453" i="5430"/>
  <c r="B454" i="5430"/>
  <c r="AU454" i="5430" s="1"/>
  <c r="B455" i="5430"/>
  <c r="AT455" i="5430" s="1"/>
  <c r="B456" i="5430"/>
  <c r="AU456" i="5430" s="1"/>
  <c r="B457" i="5430"/>
  <c r="AU457" i="5430" s="1"/>
  <c r="B458" i="5430"/>
  <c r="AT458" i="5430" s="1"/>
  <c r="B459" i="5430"/>
  <c r="B460" i="5430"/>
  <c r="AU460" i="5430" s="1"/>
  <c r="B461" i="5430"/>
  <c r="AT461" i="5430" s="1"/>
  <c r="B462" i="5430"/>
  <c r="AU462" i="5430" s="1"/>
  <c r="B463" i="5430"/>
  <c r="AU463" i="5430" s="1"/>
  <c r="B464" i="5430"/>
  <c r="AU464" i="5430" s="1"/>
  <c r="B465" i="5430"/>
  <c r="B466" i="5430"/>
  <c r="AU466" i="5430" s="1"/>
  <c r="B467" i="5430"/>
  <c r="AT467" i="5430" s="1"/>
  <c r="B468" i="5430"/>
  <c r="AU468" i="5430" s="1"/>
  <c r="B469" i="5430"/>
  <c r="B470" i="5430"/>
  <c r="AU470" i="5430" s="1"/>
  <c r="B471" i="5430"/>
  <c r="B472" i="5430"/>
  <c r="AU472" i="5430" s="1"/>
  <c r="B473" i="5430"/>
  <c r="AT473" i="5430" s="1"/>
  <c r="B474" i="5430"/>
  <c r="AU474" i="5430" s="1"/>
  <c r="B475" i="5430"/>
  <c r="B476" i="5430"/>
  <c r="B477" i="5430"/>
  <c r="B478" i="5430"/>
  <c r="AU478" i="5430" s="1"/>
  <c r="B479" i="5430"/>
  <c r="AT479" i="5430" s="1"/>
  <c r="B480" i="5430"/>
  <c r="AU480" i="5430" s="1"/>
  <c r="B481" i="5430"/>
  <c r="B482" i="5430"/>
  <c r="B483" i="5430"/>
  <c r="B484" i="5430"/>
  <c r="AU484" i="5430" s="1"/>
  <c r="B485" i="5430"/>
  <c r="AT485" i="5430" s="1"/>
  <c r="B486" i="5430"/>
  <c r="AU486" i="5430" s="1"/>
  <c r="B487" i="5430"/>
  <c r="AU487" i="5430" s="1"/>
  <c r="B488" i="5430"/>
  <c r="B489" i="5430"/>
  <c r="B490" i="5430"/>
  <c r="AU490" i="5430" s="1"/>
  <c r="B491" i="5430"/>
  <c r="AT491" i="5430" s="1"/>
  <c r="B492" i="5430"/>
  <c r="AU492" i="5430" s="1"/>
  <c r="B493" i="5430"/>
  <c r="AU493" i="5430" s="1"/>
  <c r="B494" i="5430"/>
  <c r="AT494" i="5430" s="1"/>
  <c r="B495" i="5430"/>
  <c r="B496" i="5430"/>
  <c r="AU496" i="5430" s="1"/>
  <c r="B497" i="5430"/>
  <c r="AT497" i="5430" s="1"/>
  <c r="B498" i="5430"/>
  <c r="AU498" i="5430" s="1"/>
  <c r="B499" i="5430"/>
  <c r="AU499" i="5430" s="1"/>
  <c r="B500" i="5430"/>
  <c r="AU500" i="5430" s="1"/>
  <c r="B501" i="5430"/>
  <c r="B502" i="5430"/>
  <c r="AU502" i="5430" s="1"/>
  <c r="B503" i="5430"/>
  <c r="AT503" i="5430" s="1"/>
  <c r="B504" i="5430"/>
  <c r="AU504" i="5430" s="1"/>
  <c r="B505" i="5430"/>
  <c r="B506" i="5430"/>
  <c r="AU506" i="5430" s="1"/>
  <c r="B507" i="5430"/>
  <c r="B508" i="5430"/>
  <c r="AU508" i="5430" s="1"/>
  <c r="B509" i="5430"/>
  <c r="AT509" i="5430" s="1"/>
  <c r="B510" i="5430"/>
  <c r="AU510" i="5430" s="1"/>
  <c r="B511" i="5430"/>
  <c r="B512" i="5430"/>
  <c r="B513" i="5430"/>
  <c r="B514" i="5430"/>
  <c r="AU514" i="5430" s="1"/>
  <c r="B515" i="5430"/>
  <c r="AT515" i="5430" s="1"/>
  <c r="B516" i="5430"/>
  <c r="AU516" i="5430" s="1"/>
  <c r="B517" i="5430"/>
  <c r="B518" i="5430"/>
  <c r="B519" i="5430"/>
  <c r="B520" i="5430"/>
  <c r="AU520" i="5430" s="1"/>
  <c r="B521" i="5430"/>
  <c r="AT521" i="5430" s="1"/>
  <c r="B522" i="5430"/>
  <c r="AU522" i="5430" s="1"/>
  <c r="B523" i="5430"/>
  <c r="AU523" i="5430" s="1"/>
  <c r="B524" i="5430"/>
  <c r="B525" i="5430"/>
  <c r="B526" i="5430"/>
  <c r="AU526" i="5430" s="1"/>
  <c r="B527" i="5430"/>
  <c r="AT527" i="5430" s="1"/>
  <c r="B528" i="5430"/>
  <c r="AU528" i="5430" s="1"/>
  <c r="B529" i="5430"/>
  <c r="AU529" i="5430" s="1"/>
  <c r="B530" i="5430"/>
  <c r="AT530" i="5430" s="1"/>
  <c r="B531" i="5430"/>
  <c r="B532" i="5430"/>
  <c r="AT532" i="5430" s="1"/>
  <c r="B533" i="5430"/>
  <c r="AT533" i="5430" s="1"/>
  <c r="B534" i="5430"/>
  <c r="AU534" i="5430" s="1"/>
  <c r="B535" i="5430"/>
  <c r="AU535" i="5430" s="1"/>
  <c r="B536" i="5430"/>
  <c r="AU536" i="5430" s="1"/>
  <c r="B537" i="5430"/>
  <c r="B538" i="5430"/>
  <c r="AU538" i="5430" s="1"/>
  <c r="B539" i="5430"/>
  <c r="AT539" i="5430" s="1"/>
  <c r="B540" i="5430"/>
  <c r="AU540" i="5430" s="1"/>
  <c r="B541" i="5430"/>
  <c r="B542" i="5430"/>
  <c r="AU542" i="5430" s="1"/>
  <c r="B543" i="5430"/>
  <c r="B544" i="5430"/>
  <c r="AU544" i="5430" s="1"/>
  <c r="B545" i="5430"/>
  <c r="AT545" i="5430" s="1"/>
  <c r="B546" i="5430"/>
  <c r="AU546" i="5430" s="1"/>
  <c r="B547" i="5430"/>
  <c r="B548" i="5430"/>
  <c r="B549" i="5430"/>
  <c r="B550" i="5430"/>
  <c r="AU550" i="5430" s="1"/>
  <c r="B551" i="5430"/>
  <c r="AT551" i="5430" s="1"/>
  <c r="B552" i="5430"/>
  <c r="AU552" i="5430" s="1"/>
  <c r="B553" i="5430"/>
  <c r="B554" i="5430"/>
  <c r="B555" i="5430"/>
  <c r="B556" i="5430"/>
  <c r="AU556" i="5430" s="1"/>
  <c r="B557" i="5430"/>
  <c r="AT557" i="5430" s="1"/>
  <c r="B558" i="5430"/>
  <c r="AU558" i="5430" s="1"/>
  <c r="B559" i="5430"/>
  <c r="AU559" i="5430" s="1"/>
  <c r="B560" i="5430"/>
  <c r="B561" i="5430"/>
  <c r="B562" i="5430"/>
  <c r="AU562" i="5430" s="1"/>
  <c r="B563" i="5430"/>
  <c r="AT563" i="5430" s="1"/>
  <c r="B564" i="5430"/>
  <c r="AU564" i="5430" s="1"/>
  <c r="B565" i="5430"/>
  <c r="AU565" i="5430" s="1"/>
  <c r="B566" i="5430"/>
  <c r="AT566" i="5430" s="1"/>
  <c r="B567" i="5430"/>
  <c r="B568" i="5430"/>
  <c r="AU568" i="5430" s="1"/>
  <c r="B569" i="5430"/>
  <c r="AT569" i="5430" s="1"/>
  <c r="B570" i="5430"/>
  <c r="AU570" i="5430" s="1"/>
  <c r="B571" i="5430"/>
  <c r="AU571" i="5430" s="1"/>
  <c r="B572" i="5430"/>
  <c r="AU572" i="5430" s="1"/>
  <c r="B573" i="5430"/>
  <c r="B574" i="5430"/>
  <c r="AU574" i="5430" s="1"/>
  <c r="B575" i="5430"/>
  <c r="AT575" i="5430" s="1"/>
  <c r="B576" i="5430"/>
  <c r="AU576" i="5430" s="1"/>
  <c r="B577" i="5430"/>
  <c r="B578" i="5430"/>
  <c r="AU578" i="5430" s="1"/>
  <c r="B579" i="5430"/>
  <c r="B580" i="5430"/>
  <c r="AU580" i="5430" s="1"/>
  <c r="B581" i="5430"/>
  <c r="AT581" i="5430" s="1"/>
  <c r="B582" i="5430"/>
  <c r="AU582" i="5430" s="1"/>
  <c r="B583" i="5430"/>
  <c r="B584" i="5430"/>
  <c r="B585" i="5430"/>
  <c r="B586" i="5430"/>
  <c r="AU586" i="5430" s="1"/>
  <c r="B587" i="5430"/>
  <c r="AT587" i="5430" s="1"/>
  <c r="B588" i="5430"/>
  <c r="AU588" i="5430" s="1"/>
  <c r="B589" i="5430"/>
  <c r="B590" i="5430"/>
  <c r="B591" i="5430"/>
  <c r="B592" i="5430"/>
  <c r="AU592" i="5430" s="1"/>
  <c r="B593" i="5430"/>
  <c r="AT593" i="5430" s="1"/>
  <c r="B594" i="5430"/>
  <c r="AU594" i="5430" s="1"/>
  <c r="B595" i="5430"/>
  <c r="AU595" i="5430" s="1"/>
  <c r="B596" i="5430"/>
  <c r="B597" i="5430"/>
  <c r="B598" i="5430"/>
  <c r="AU598" i="5430" s="1"/>
  <c r="B599" i="5430"/>
  <c r="AT599" i="5430" s="1"/>
  <c r="B600" i="5430"/>
  <c r="AU600" i="5430" s="1"/>
  <c r="B601" i="5430"/>
  <c r="AU601" i="5430" s="1"/>
  <c r="B602" i="5430"/>
  <c r="AT602" i="5430" s="1"/>
  <c r="B603" i="5430"/>
  <c r="B604" i="5430"/>
  <c r="AT604" i="5430" s="1"/>
  <c r="B605" i="5430"/>
  <c r="AT605" i="5430" s="1"/>
  <c r="B606" i="5430"/>
  <c r="AU606" i="5430" s="1"/>
  <c r="B607" i="5430"/>
  <c r="AU607" i="5430" s="1"/>
  <c r="B608" i="5430"/>
  <c r="AU608" i="5430" s="1"/>
  <c r="B609" i="5430"/>
  <c r="B610" i="5430"/>
  <c r="AU610" i="5430" s="1"/>
  <c r="B611" i="5430"/>
  <c r="AT611" i="5430" s="1"/>
  <c r="B612" i="5430"/>
  <c r="AU612" i="5430" s="1"/>
  <c r="B613" i="5430"/>
  <c r="B614" i="5430"/>
  <c r="AU614" i="5430" s="1"/>
  <c r="B615" i="5430"/>
  <c r="B616" i="5430"/>
  <c r="AU616" i="5430" s="1"/>
  <c r="B617" i="5430"/>
  <c r="AT617" i="5430" s="1"/>
  <c r="B618" i="5430"/>
  <c r="AU618" i="5430" s="1"/>
  <c r="B619" i="5430"/>
  <c r="B620" i="5430"/>
  <c r="B621" i="5430"/>
  <c r="B622" i="5430"/>
  <c r="AU622" i="5430" s="1"/>
  <c r="B623" i="5430"/>
  <c r="AT623" i="5430" s="1"/>
  <c r="B624" i="5430"/>
  <c r="AU624" i="5430" s="1"/>
  <c r="B625" i="5430"/>
  <c r="B626" i="5430"/>
  <c r="B627" i="5430"/>
  <c r="B628" i="5430"/>
  <c r="AU628" i="5430" s="1"/>
  <c r="B629" i="5430"/>
  <c r="AT629" i="5430" s="1"/>
  <c r="B630" i="5430"/>
  <c r="AU630" i="5430" s="1"/>
  <c r="B631" i="5430"/>
  <c r="AU631" i="5430" s="1"/>
  <c r="B632" i="5430"/>
  <c r="B633" i="5430"/>
  <c r="B634" i="5430"/>
  <c r="B635" i="5430"/>
  <c r="AT635" i="5430" s="1"/>
  <c r="B636" i="5430"/>
  <c r="AU636" i="5430" s="1"/>
  <c r="B637" i="5430"/>
  <c r="AU637" i="5430" s="1"/>
  <c r="B638" i="5430"/>
  <c r="AT638" i="5430" s="1"/>
  <c r="B639" i="5430"/>
  <c r="B640" i="5430"/>
  <c r="AU640" i="5430" s="1"/>
  <c r="B641" i="5430"/>
  <c r="AT641" i="5430" s="1"/>
  <c r="B642" i="5430"/>
  <c r="AU642" i="5430" s="1"/>
  <c r="B643" i="5430"/>
  <c r="AU643" i="5430" s="1"/>
  <c r="B644" i="5430"/>
  <c r="AU644" i="5430" s="1"/>
  <c r="B645" i="5430"/>
  <c r="B646" i="5430"/>
  <c r="AU646" i="5430" s="1"/>
  <c r="B647" i="5430"/>
  <c r="AT647" i="5430" s="1"/>
  <c r="B648" i="5430"/>
  <c r="AU648" i="5430" s="1"/>
  <c r="B649" i="5430"/>
  <c r="B650" i="5430"/>
  <c r="AU650" i="5430" s="1"/>
  <c r="B651" i="5430"/>
  <c r="B652" i="5430"/>
  <c r="AU652" i="5430" s="1"/>
  <c r="B653" i="5430"/>
  <c r="AT653" i="5430" s="1"/>
  <c r="B654" i="5430"/>
  <c r="AU654" i="5430" s="1"/>
  <c r="B655" i="5430"/>
  <c r="B656" i="5430"/>
  <c r="B657" i="5430"/>
  <c r="B658" i="5430"/>
  <c r="AU658" i="5430" s="1"/>
  <c r="B659" i="5430"/>
  <c r="AT659" i="5430" s="1"/>
  <c r="B660" i="5430"/>
  <c r="AU660" i="5430" s="1"/>
  <c r="B661" i="5430"/>
  <c r="B662" i="5430"/>
  <c r="B663" i="5430"/>
  <c r="B664" i="5430"/>
  <c r="AU664" i="5430" s="1"/>
  <c r="B665" i="5430"/>
  <c r="AT665" i="5430" s="1"/>
  <c r="B666" i="5430"/>
  <c r="AU666" i="5430" s="1"/>
  <c r="B667" i="5430"/>
  <c r="AU667" i="5430" s="1"/>
  <c r="B668" i="5430"/>
  <c r="B669" i="5430"/>
  <c r="B670" i="5430"/>
  <c r="B671" i="5430"/>
  <c r="AT671" i="5430" s="1"/>
  <c r="B672" i="5430"/>
  <c r="AU672" i="5430" s="1"/>
  <c r="B673" i="5430"/>
  <c r="AU673" i="5430" s="1"/>
  <c r="B674" i="5430"/>
  <c r="AT674" i="5430" s="1"/>
  <c r="B675" i="5430"/>
  <c r="B676" i="5430"/>
  <c r="AU676" i="5430" s="1"/>
  <c r="B677" i="5430"/>
  <c r="AT677" i="5430" s="1"/>
  <c r="B678" i="5430"/>
  <c r="AU678" i="5430" s="1"/>
  <c r="B679" i="5430"/>
  <c r="AU679" i="5430" s="1"/>
  <c r="B680" i="5430"/>
  <c r="AU680" i="5430" s="1"/>
  <c r="B681" i="5430"/>
  <c r="B682" i="5430"/>
  <c r="AU682" i="5430" s="1"/>
  <c r="B683" i="5430"/>
  <c r="AT683" i="5430" s="1"/>
  <c r="B684" i="5430"/>
  <c r="AU684" i="5430" s="1"/>
  <c r="B685" i="5430"/>
  <c r="B686" i="5430"/>
  <c r="AU686" i="5430" s="1"/>
  <c r="B687" i="5430"/>
  <c r="B688" i="5430"/>
  <c r="AU688" i="5430" s="1"/>
  <c r="B689" i="5430"/>
  <c r="AT689" i="5430" s="1"/>
  <c r="B690" i="5430"/>
  <c r="AU690" i="5430" s="1"/>
  <c r="B691" i="5430"/>
  <c r="B692" i="5430"/>
  <c r="B693" i="5430"/>
  <c r="B694" i="5430"/>
  <c r="AU694" i="5430" s="1"/>
  <c r="B695" i="5430"/>
  <c r="AT695" i="5430" s="1"/>
  <c r="B696" i="5430"/>
  <c r="AU696" i="5430" s="1"/>
  <c r="B697" i="5430"/>
  <c r="B698" i="5430"/>
  <c r="B699" i="5430"/>
  <c r="B700" i="5430"/>
  <c r="AU700" i="5430" s="1"/>
  <c r="B701" i="5430"/>
  <c r="AT701" i="5430" s="1"/>
  <c r="B702" i="5430"/>
  <c r="AU702" i="5430" s="1"/>
  <c r="B703" i="5430"/>
  <c r="AU703" i="5430" s="1"/>
  <c r="B704" i="5430"/>
  <c r="B705" i="5430"/>
  <c r="B706" i="5430"/>
  <c r="B707" i="5430"/>
  <c r="AT707" i="5430" s="1"/>
  <c r="B708" i="5430"/>
  <c r="AU708" i="5430" s="1"/>
  <c r="B709" i="5430"/>
  <c r="AU709" i="5430" s="1"/>
  <c r="B710" i="5430"/>
  <c r="AT710" i="5430" s="1"/>
  <c r="B711" i="5430"/>
  <c r="B712" i="5430"/>
  <c r="AU712" i="5430" s="1"/>
  <c r="B713" i="5430"/>
  <c r="AT713" i="5430" s="1"/>
  <c r="B714" i="5430"/>
  <c r="AU714" i="5430" s="1"/>
  <c r="B715" i="5430"/>
  <c r="AU715" i="5430" s="1"/>
  <c r="B716" i="5430"/>
  <c r="AU716" i="5430" s="1"/>
  <c r="B717" i="5430"/>
  <c r="B718" i="5430"/>
  <c r="AU718" i="5430" s="1"/>
  <c r="B719" i="5430"/>
  <c r="AT719" i="5430" s="1"/>
  <c r="B720" i="5430"/>
  <c r="AU720" i="5430" s="1"/>
  <c r="B721" i="5430"/>
  <c r="B722" i="5430"/>
  <c r="AU722" i="5430" s="1"/>
  <c r="B723" i="5430"/>
  <c r="B724" i="5430"/>
  <c r="AU724" i="5430" s="1"/>
  <c r="B725" i="5430"/>
  <c r="AT725" i="5430" s="1"/>
  <c r="B726" i="5430"/>
  <c r="AU726" i="5430" s="1"/>
  <c r="B727" i="5430"/>
  <c r="B728" i="5430"/>
  <c r="B729" i="5430"/>
  <c r="B730" i="5430"/>
  <c r="AU730" i="5430" s="1"/>
  <c r="B731" i="5430"/>
  <c r="AT731" i="5430" s="1"/>
  <c r="B732" i="5430"/>
  <c r="AU732" i="5430" s="1"/>
  <c r="B733" i="5430"/>
  <c r="B734" i="5430"/>
  <c r="B735" i="5430"/>
  <c r="B736" i="5430"/>
  <c r="AU736" i="5430" s="1"/>
  <c r="B737" i="5430"/>
  <c r="AT737" i="5430" s="1"/>
  <c r="B738" i="5430"/>
  <c r="AU738" i="5430" s="1"/>
  <c r="B739" i="5430"/>
  <c r="AU739" i="5430" s="1"/>
  <c r="B740" i="5430"/>
  <c r="B741" i="5430"/>
  <c r="B742" i="5430"/>
  <c r="B743" i="5430"/>
  <c r="AT743" i="5430" s="1"/>
  <c r="B744" i="5430"/>
  <c r="AU744" i="5430" s="1"/>
  <c r="B745" i="5430"/>
  <c r="AU745" i="5430" s="1"/>
  <c r="B746" i="5430"/>
  <c r="AT746" i="5430" s="1"/>
  <c r="B747" i="5430"/>
  <c r="B748" i="5430"/>
  <c r="AU748" i="5430" s="1"/>
  <c r="B749" i="5430"/>
  <c r="AT749" i="5430" s="1"/>
  <c r="B750" i="5430"/>
  <c r="AU750" i="5430" s="1"/>
  <c r="B751" i="5430"/>
  <c r="AU751" i="5430" s="1"/>
  <c r="B752" i="5430"/>
  <c r="AU752" i="5430" s="1"/>
  <c r="B753" i="5430"/>
  <c r="B754" i="5430"/>
  <c r="AU754" i="5430" s="1"/>
  <c r="B755" i="5430"/>
  <c r="AT755" i="5430" s="1"/>
  <c r="B756" i="5430"/>
  <c r="AU756" i="5430" s="1"/>
  <c r="B757" i="5430"/>
  <c r="B758" i="5430"/>
  <c r="AU758" i="5430" s="1"/>
  <c r="B759" i="5430"/>
  <c r="B760" i="5430"/>
  <c r="AU760" i="5430" s="1"/>
  <c r="B761" i="5430"/>
  <c r="AT761" i="5430" s="1"/>
  <c r="B762" i="5430"/>
  <c r="AU762" i="5430" s="1"/>
  <c r="B763" i="5430"/>
  <c r="B764" i="5430"/>
  <c r="B765" i="5430"/>
  <c r="B766" i="5430"/>
  <c r="AU766" i="5430" s="1"/>
  <c r="B767" i="5430"/>
  <c r="AT767" i="5430" s="1"/>
  <c r="B768" i="5430"/>
  <c r="AU768" i="5430" s="1"/>
  <c r="B769" i="5430"/>
  <c r="B770" i="5430"/>
  <c r="B771" i="5430"/>
  <c r="B772" i="5430"/>
  <c r="AU772" i="5430" s="1"/>
  <c r="B773" i="5430"/>
  <c r="AT773" i="5430" s="1"/>
  <c r="B774" i="5430"/>
  <c r="AU774" i="5430" s="1"/>
  <c r="B775" i="5430"/>
  <c r="AU775" i="5430" s="1"/>
  <c r="B776" i="5430"/>
  <c r="B777" i="5430"/>
  <c r="B778" i="5430"/>
  <c r="B779" i="5430"/>
  <c r="AT779" i="5430" s="1"/>
  <c r="B780" i="5430"/>
  <c r="AU780" i="5430" s="1"/>
  <c r="B781" i="5430"/>
  <c r="AU781" i="5430" s="1"/>
  <c r="B782" i="5430"/>
  <c r="AT782" i="5430" s="1"/>
  <c r="B783" i="5430"/>
  <c r="B784" i="5430"/>
  <c r="AT784" i="5430" s="1"/>
  <c r="B785" i="5430"/>
  <c r="AT785" i="5430" s="1"/>
  <c r="B786" i="5430"/>
  <c r="AU786" i="5430" s="1"/>
  <c r="B787" i="5430"/>
  <c r="AU787" i="5430" s="1"/>
  <c r="B788" i="5430"/>
  <c r="AU788" i="5430" s="1"/>
  <c r="B789" i="5430"/>
  <c r="B790" i="5430"/>
  <c r="AU790" i="5430" s="1"/>
  <c r="B791" i="5430"/>
  <c r="AT791" i="5430" s="1"/>
  <c r="B792" i="5430"/>
  <c r="AU792" i="5430" s="1"/>
  <c r="B793" i="5430"/>
  <c r="B794" i="5430"/>
  <c r="AU794" i="5430" s="1"/>
  <c r="B795" i="5430"/>
  <c r="B796" i="5430"/>
  <c r="AU796" i="5430" s="1"/>
  <c r="B797" i="5430"/>
  <c r="AT797" i="5430" s="1"/>
  <c r="B798" i="5430"/>
  <c r="AU798" i="5430" s="1"/>
  <c r="B799" i="5430"/>
  <c r="B800" i="5430"/>
  <c r="B801" i="5430"/>
  <c r="B802" i="5430"/>
  <c r="AU802" i="5430" s="1"/>
  <c r="B803" i="5430"/>
  <c r="AT803" i="5430" s="1"/>
  <c r="B804" i="5430"/>
  <c r="AU804" i="5430" s="1"/>
  <c r="A6" i="5430"/>
  <c r="A7" i="5430"/>
  <c r="D7" i="5430" s="1"/>
  <c r="A8" i="5430"/>
  <c r="A9" i="5430"/>
  <c r="D9" i="5430" s="1"/>
  <c r="A10" i="5430"/>
  <c r="D10" i="5430" s="1"/>
  <c r="A11" i="5430"/>
  <c r="D11" i="5430" s="1"/>
  <c r="A12" i="5430"/>
  <c r="A13" i="5430"/>
  <c r="A14" i="5430"/>
  <c r="A15" i="5430"/>
  <c r="D15" i="5430" s="1"/>
  <c r="A16" i="5430"/>
  <c r="D16" i="5430" s="1"/>
  <c r="A17" i="5430"/>
  <c r="D17" i="5430" s="1"/>
  <c r="A18" i="5430"/>
  <c r="A19" i="5430"/>
  <c r="A20" i="5430"/>
  <c r="A21" i="5430"/>
  <c r="D21" i="5430" s="1"/>
  <c r="A22" i="5430"/>
  <c r="D22" i="5430" s="1"/>
  <c r="A23" i="5430"/>
  <c r="D23" i="5430" s="1"/>
  <c r="A24" i="5430"/>
  <c r="A25" i="5430"/>
  <c r="A26" i="5430"/>
  <c r="A27" i="5430"/>
  <c r="A28" i="5430"/>
  <c r="D28" i="5430" s="1"/>
  <c r="A29" i="5430"/>
  <c r="D29" i="5430" s="1"/>
  <c r="A30" i="5430"/>
  <c r="D30" i="5430" s="1"/>
  <c r="A31" i="5430"/>
  <c r="D31" i="5430" s="1"/>
  <c r="A32" i="5430"/>
  <c r="A33" i="5430"/>
  <c r="D33" i="5430" s="1"/>
  <c r="A34" i="5430"/>
  <c r="D34" i="5430" s="1"/>
  <c r="A35" i="5430"/>
  <c r="D35" i="5430" s="1"/>
  <c r="A36" i="5430"/>
  <c r="D36" i="5430" s="1"/>
  <c r="A37" i="5430"/>
  <c r="D37" i="5430" s="1"/>
  <c r="A38" i="5430"/>
  <c r="A39" i="5430"/>
  <c r="D39" i="5430" s="1"/>
  <c r="A40" i="5430"/>
  <c r="D40" i="5430" s="1"/>
  <c r="A41" i="5430"/>
  <c r="D41" i="5430" s="1"/>
  <c r="A42" i="5430"/>
  <c r="A43" i="5430"/>
  <c r="D43" i="5430" s="1"/>
  <c r="A44" i="5430"/>
  <c r="A45" i="5430"/>
  <c r="D45" i="5430" s="1"/>
  <c r="A46" i="5430"/>
  <c r="D46" i="5430" s="1"/>
  <c r="A47" i="5430"/>
  <c r="D47" i="5430" s="1"/>
  <c r="A48" i="5430"/>
  <c r="A49" i="5430"/>
  <c r="A50" i="5430"/>
  <c r="A51" i="5430"/>
  <c r="D51" i="5430" s="1"/>
  <c r="A52" i="5430"/>
  <c r="D52" i="5430" s="1"/>
  <c r="A53" i="5430"/>
  <c r="D53" i="5430" s="1"/>
  <c r="A54" i="5430"/>
  <c r="A55" i="5430"/>
  <c r="A56" i="5430"/>
  <c r="A57" i="5430"/>
  <c r="D57" i="5430" s="1"/>
  <c r="A58" i="5430"/>
  <c r="D58" i="5430" s="1"/>
  <c r="A59" i="5430"/>
  <c r="D59" i="5430" s="1"/>
  <c r="A60" i="5430"/>
  <c r="A61" i="5430"/>
  <c r="A62" i="5430"/>
  <c r="A63" i="5430"/>
  <c r="A64" i="5430"/>
  <c r="D64" i="5430" s="1"/>
  <c r="A65" i="5430"/>
  <c r="D65" i="5430" s="1"/>
  <c r="A66" i="5430"/>
  <c r="D66" i="5430" s="1"/>
  <c r="A67" i="5430"/>
  <c r="D67" i="5430" s="1"/>
  <c r="A68" i="5430"/>
  <c r="A69" i="5430"/>
  <c r="D69" i="5430" s="1"/>
  <c r="A70" i="5430"/>
  <c r="D70" i="5430" s="1"/>
  <c r="A71" i="5430"/>
  <c r="D71" i="5430" s="1"/>
  <c r="A72" i="5430"/>
  <c r="D72" i="5430" s="1"/>
  <c r="A73" i="5430"/>
  <c r="D73" i="5430" s="1"/>
  <c r="A74" i="5430"/>
  <c r="A75" i="5430"/>
  <c r="D75" i="5430" s="1"/>
  <c r="A76" i="5430"/>
  <c r="D76" i="5430" s="1"/>
  <c r="A77" i="5430"/>
  <c r="D77" i="5430" s="1"/>
  <c r="A78" i="5430"/>
  <c r="A79" i="5430"/>
  <c r="D79" i="5430" s="1"/>
  <c r="A80" i="5430"/>
  <c r="A81" i="5430"/>
  <c r="D81" i="5430" s="1"/>
  <c r="A82" i="5430"/>
  <c r="D82" i="5430" s="1"/>
  <c r="A83" i="5430"/>
  <c r="D83" i="5430" s="1"/>
  <c r="A84" i="5430"/>
  <c r="A85" i="5430"/>
  <c r="A86" i="5430"/>
  <c r="A87" i="5430"/>
  <c r="D87" i="5430" s="1"/>
  <c r="A88" i="5430"/>
  <c r="D88" i="5430" s="1"/>
  <c r="A89" i="5430"/>
  <c r="D89" i="5430" s="1"/>
  <c r="A90" i="5430"/>
  <c r="A91" i="5430"/>
  <c r="A92" i="5430"/>
  <c r="A93" i="5430"/>
  <c r="D93" i="5430" s="1"/>
  <c r="A94" i="5430"/>
  <c r="D94" i="5430" s="1"/>
  <c r="A95" i="5430"/>
  <c r="D95" i="5430" s="1"/>
  <c r="A96" i="5430"/>
  <c r="A97" i="5430"/>
  <c r="A98" i="5430"/>
  <c r="A99" i="5430"/>
  <c r="A100" i="5430"/>
  <c r="D100" i="5430" s="1"/>
  <c r="A101" i="5430"/>
  <c r="D101" i="5430" s="1"/>
  <c r="A102" i="5430"/>
  <c r="D102" i="5430" s="1"/>
  <c r="A103" i="5430"/>
  <c r="D103" i="5430" s="1"/>
  <c r="A104" i="5430"/>
  <c r="A105" i="5430"/>
  <c r="D105" i="5430" s="1"/>
  <c r="A106" i="5430"/>
  <c r="D106" i="5430" s="1"/>
  <c r="A107" i="5430"/>
  <c r="D107" i="5430" s="1"/>
  <c r="A108" i="5430"/>
  <c r="D108" i="5430" s="1"/>
  <c r="A109" i="5430"/>
  <c r="D109" i="5430" s="1"/>
  <c r="A110" i="5430"/>
  <c r="A111" i="5430"/>
  <c r="D111" i="5430" s="1"/>
  <c r="A112" i="5430"/>
  <c r="D112" i="5430" s="1"/>
  <c r="A113" i="5430"/>
  <c r="D113" i="5430" s="1"/>
  <c r="A114" i="5430"/>
  <c r="A115" i="5430"/>
  <c r="D115" i="5430" s="1"/>
  <c r="A116" i="5430"/>
  <c r="A117" i="5430"/>
  <c r="D117" i="5430" s="1"/>
  <c r="A118" i="5430"/>
  <c r="D118" i="5430" s="1"/>
  <c r="A119" i="5430"/>
  <c r="D119" i="5430" s="1"/>
  <c r="A120" i="5430"/>
  <c r="A121" i="5430"/>
  <c r="A122" i="5430"/>
  <c r="A123" i="5430"/>
  <c r="D123" i="5430" s="1"/>
  <c r="A124" i="5430"/>
  <c r="D124" i="5430" s="1"/>
  <c r="A125" i="5430"/>
  <c r="D125" i="5430" s="1"/>
  <c r="A126" i="5430"/>
  <c r="A127" i="5430"/>
  <c r="A128" i="5430"/>
  <c r="A129" i="5430"/>
  <c r="D129" i="5430" s="1"/>
  <c r="A130" i="5430"/>
  <c r="D130" i="5430" s="1"/>
  <c r="A131" i="5430"/>
  <c r="D131" i="5430" s="1"/>
  <c r="A132" i="5430"/>
  <c r="A133" i="5430"/>
  <c r="A134" i="5430"/>
  <c r="A135" i="5430"/>
  <c r="A136" i="5430"/>
  <c r="D136" i="5430" s="1"/>
  <c r="A137" i="5430"/>
  <c r="D137" i="5430" s="1"/>
  <c r="A138" i="5430"/>
  <c r="D138" i="5430" s="1"/>
  <c r="A139" i="5430"/>
  <c r="D139" i="5430" s="1"/>
  <c r="A140" i="5430"/>
  <c r="A141" i="5430"/>
  <c r="D141" i="5430" s="1"/>
  <c r="A142" i="5430"/>
  <c r="D142" i="5430" s="1"/>
  <c r="A143" i="5430"/>
  <c r="D143" i="5430" s="1"/>
  <c r="A144" i="5430"/>
  <c r="D144" i="5430" s="1"/>
  <c r="A145" i="5430"/>
  <c r="D145" i="5430" s="1"/>
  <c r="A146" i="5430"/>
  <c r="A147" i="5430"/>
  <c r="D147" i="5430" s="1"/>
  <c r="A148" i="5430"/>
  <c r="D148" i="5430" s="1"/>
  <c r="A149" i="5430"/>
  <c r="D149" i="5430" s="1"/>
  <c r="A150" i="5430"/>
  <c r="A151" i="5430"/>
  <c r="D151" i="5430" s="1"/>
  <c r="A152" i="5430"/>
  <c r="A153" i="5430"/>
  <c r="D153" i="5430" s="1"/>
  <c r="A154" i="5430"/>
  <c r="D154" i="5430" s="1"/>
  <c r="A155" i="5430"/>
  <c r="D155" i="5430" s="1"/>
  <c r="A156" i="5430"/>
  <c r="A157" i="5430"/>
  <c r="A158" i="5430"/>
  <c r="A159" i="5430"/>
  <c r="D159" i="5430" s="1"/>
  <c r="A160" i="5430"/>
  <c r="D160" i="5430" s="1"/>
  <c r="A161" i="5430"/>
  <c r="D161" i="5430" s="1"/>
  <c r="A162" i="5430"/>
  <c r="A163" i="5430"/>
  <c r="A164" i="5430"/>
  <c r="A165" i="5430"/>
  <c r="D165" i="5430" s="1"/>
  <c r="A166" i="5430"/>
  <c r="D166" i="5430" s="1"/>
  <c r="A167" i="5430"/>
  <c r="D167" i="5430" s="1"/>
  <c r="A168" i="5430"/>
  <c r="A169" i="5430"/>
  <c r="A170" i="5430"/>
  <c r="A171" i="5430"/>
  <c r="A172" i="5430"/>
  <c r="D172" i="5430" s="1"/>
  <c r="A173" i="5430"/>
  <c r="D173" i="5430" s="1"/>
  <c r="A174" i="5430"/>
  <c r="D174" i="5430" s="1"/>
  <c r="A175" i="5430"/>
  <c r="D175" i="5430" s="1"/>
  <c r="A176" i="5430"/>
  <c r="A177" i="5430"/>
  <c r="D177" i="5430" s="1"/>
  <c r="A178" i="5430"/>
  <c r="D178" i="5430" s="1"/>
  <c r="A179" i="5430"/>
  <c r="D179" i="5430" s="1"/>
  <c r="A180" i="5430"/>
  <c r="D180" i="5430" s="1"/>
  <c r="A181" i="5430"/>
  <c r="D181" i="5430" s="1"/>
  <c r="A182" i="5430"/>
  <c r="A183" i="5430"/>
  <c r="D183" i="5430" s="1"/>
  <c r="A184" i="5430"/>
  <c r="D184" i="5430" s="1"/>
  <c r="A185" i="5430"/>
  <c r="D185" i="5430" s="1"/>
  <c r="A186" i="5430"/>
  <c r="A187" i="5430"/>
  <c r="D187" i="5430" s="1"/>
  <c r="A188" i="5430"/>
  <c r="A189" i="5430"/>
  <c r="D189" i="5430" s="1"/>
  <c r="A190" i="5430"/>
  <c r="D190" i="5430" s="1"/>
  <c r="A191" i="5430"/>
  <c r="D191" i="5430" s="1"/>
  <c r="A192" i="5430"/>
  <c r="A193" i="5430"/>
  <c r="A194" i="5430"/>
  <c r="A195" i="5430"/>
  <c r="D195" i="5430" s="1"/>
  <c r="A196" i="5430"/>
  <c r="D196" i="5430" s="1"/>
  <c r="A197" i="5430"/>
  <c r="D197" i="5430" s="1"/>
  <c r="A198" i="5430"/>
  <c r="A199" i="5430"/>
  <c r="A200" i="5430"/>
  <c r="A201" i="5430"/>
  <c r="D201" i="5430" s="1"/>
  <c r="A202" i="5430"/>
  <c r="D202" i="5430" s="1"/>
  <c r="A203" i="5430"/>
  <c r="D203" i="5430" s="1"/>
  <c r="A204" i="5430"/>
  <c r="A205" i="5430"/>
  <c r="A206" i="5430"/>
  <c r="A207" i="5430"/>
  <c r="A208" i="5430"/>
  <c r="D208" i="5430" s="1"/>
  <c r="A209" i="5430"/>
  <c r="D209" i="5430" s="1"/>
  <c r="A210" i="5430"/>
  <c r="D210" i="5430" s="1"/>
  <c r="A211" i="5430"/>
  <c r="D211" i="5430" s="1"/>
  <c r="A212" i="5430"/>
  <c r="A213" i="5430"/>
  <c r="D213" i="5430" s="1"/>
  <c r="A214" i="5430"/>
  <c r="D214" i="5430" s="1"/>
  <c r="A215" i="5430"/>
  <c r="D215" i="5430" s="1"/>
  <c r="A216" i="5430"/>
  <c r="D216" i="5430" s="1"/>
  <c r="A217" i="5430"/>
  <c r="D217" i="5430" s="1"/>
  <c r="A218" i="5430"/>
  <c r="A219" i="5430"/>
  <c r="D219" i="5430" s="1"/>
  <c r="A220" i="5430"/>
  <c r="D220" i="5430" s="1"/>
  <c r="A221" i="5430"/>
  <c r="D221" i="5430" s="1"/>
  <c r="A222" i="5430"/>
  <c r="A223" i="5430"/>
  <c r="D223" i="5430" s="1"/>
  <c r="A224" i="5430"/>
  <c r="A225" i="5430"/>
  <c r="D225" i="5430" s="1"/>
  <c r="A226" i="5430"/>
  <c r="D226" i="5430" s="1"/>
  <c r="A227" i="5430"/>
  <c r="D227" i="5430" s="1"/>
  <c r="A228" i="5430"/>
  <c r="A229" i="5430"/>
  <c r="A230" i="5430"/>
  <c r="A231" i="5430"/>
  <c r="D231" i="5430" s="1"/>
  <c r="A232" i="5430"/>
  <c r="D232" i="5430" s="1"/>
  <c r="A233" i="5430"/>
  <c r="D233" i="5430" s="1"/>
  <c r="A234" i="5430"/>
  <c r="A235" i="5430"/>
  <c r="A236" i="5430"/>
  <c r="A237" i="5430"/>
  <c r="D237" i="5430" s="1"/>
  <c r="A238" i="5430"/>
  <c r="D238" i="5430" s="1"/>
  <c r="A239" i="5430"/>
  <c r="D239" i="5430" s="1"/>
  <c r="A240" i="5430"/>
  <c r="A241" i="5430"/>
  <c r="A242" i="5430"/>
  <c r="A243" i="5430"/>
  <c r="A244" i="5430"/>
  <c r="D244" i="5430" s="1"/>
  <c r="A245" i="5430"/>
  <c r="D245" i="5430" s="1"/>
  <c r="A246" i="5430"/>
  <c r="D246" i="5430" s="1"/>
  <c r="A247" i="5430"/>
  <c r="D247" i="5430" s="1"/>
  <c r="A248" i="5430"/>
  <c r="A249" i="5430"/>
  <c r="D249" i="5430" s="1"/>
  <c r="A250" i="5430"/>
  <c r="D250" i="5430" s="1"/>
  <c r="A251" i="5430"/>
  <c r="D251" i="5430" s="1"/>
  <c r="A252" i="5430"/>
  <c r="D252" i="5430" s="1"/>
  <c r="A253" i="5430"/>
  <c r="D253" i="5430" s="1"/>
  <c r="A254" i="5430"/>
  <c r="A255" i="5430"/>
  <c r="D255" i="5430" s="1"/>
  <c r="A256" i="5430"/>
  <c r="D256" i="5430" s="1"/>
  <c r="A257" i="5430"/>
  <c r="D257" i="5430" s="1"/>
  <c r="A258" i="5430"/>
  <c r="A259" i="5430"/>
  <c r="D259" i="5430" s="1"/>
  <c r="A260" i="5430"/>
  <c r="A261" i="5430"/>
  <c r="D261" i="5430" s="1"/>
  <c r="A262" i="5430"/>
  <c r="D262" i="5430" s="1"/>
  <c r="A263" i="5430"/>
  <c r="D263" i="5430" s="1"/>
  <c r="A264" i="5430"/>
  <c r="A265" i="5430"/>
  <c r="A266" i="5430"/>
  <c r="A267" i="5430"/>
  <c r="D267" i="5430" s="1"/>
  <c r="A268" i="5430"/>
  <c r="D268" i="5430" s="1"/>
  <c r="A269" i="5430"/>
  <c r="D269" i="5430" s="1"/>
  <c r="A270" i="5430"/>
  <c r="A271" i="5430"/>
  <c r="A272" i="5430"/>
  <c r="A273" i="5430"/>
  <c r="D273" i="5430" s="1"/>
  <c r="A274" i="5430"/>
  <c r="D274" i="5430" s="1"/>
  <c r="A275" i="5430"/>
  <c r="D275" i="5430" s="1"/>
  <c r="A276" i="5430"/>
  <c r="A277" i="5430"/>
  <c r="A278" i="5430"/>
  <c r="A279" i="5430"/>
  <c r="A280" i="5430"/>
  <c r="D280" i="5430" s="1"/>
  <c r="A281" i="5430"/>
  <c r="D281" i="5430" s="1"/>
  <c r="A282" i="5430"/>
  <c r="D282" i="5430" s="1"/>
  <c r="A283" i="5430"/>
  <c r="D283" i="5430" s="1"/>
  <c r="A284" i="5430"/>
  <c r="A285" i="5430"/>
  <c r="D285" i="5430" s="1"/>
  <c r="A286" i="5430"/>
  <c r="D286" i="5430" s="1"/>
  <c r="A287" i="5430"/>
  <c r="D287" i="5430" s="1"/>
  <c r="A288" i="5430"/>
  <c r="D288" i="5430" s="1"/>
  <c r="A289" i="5430"/>
  <c r="D289" i="5430" s="1"/>
  <c r="A290" i="5430"/>
  <c r="A291" i="5430"/>
  <c r="D291" i="5430" s="1"/>
  <c r="A292" i="5430"/>
  <c r="D292" i="5430" s="1"/>
  <c r="A293" i="5430"/>
  <c r="D293" i="5430" s="1"/>
  <c r="A294" i="5430"/>
  <c r="A295" i="5430"/>
  <c r="D295" i="5430" s="1"/>
  <c r="A296" i="5430"/>
  <c r="A297" i="5430"/>
  <c r="D297" i="5430" s="1"/>
  <c r="A298" i="5430"/>
  <c r="D298" i="5430" s="1"/>
  <c r="A299" i="5430"/>
  <c r="D299" i="5430" s="1"/>
  <c r="A300" i="5430"/>
  <c r="A301" i="5430"/>
  <c r="A302" i="5430"/>
  <c r="A303" i="5430"/>
  <c r="D303" i="5430" s="1"/>
  <c r="A304" i="5430"/>
  <c r="D304" i="5430" s="1"/>
  <c r="A305" i="5430"/>
  <c r="D305" i="5430" s="1"/>
  <c r="A306" i="5430"/>
  <c r="A307" i="5430"/>
  <c r="A308" i="5430"/>
  <c r="A309" i="5430"/>
  <c r="D309" i="5430" s="1"/>
  <c r="A310" i="5430"/>
  <c r="D310" i="5430" s="1"/>
  <c r="A311" i="5430"/>
  <c r="D311" i="5430" s="1"/>
  <c r="A312" i="5430"/>
  <c r="A313" i="5430"/>
  <c r="A314" i="5430"/>
  <c r="A315" i="5430"/>
  <c r="A316" i="5430"/>
  <c r="D316" i="5430" s="1"/>
  <c r="A317" i="5430"/>
  <c r="D317" i="5430" s="1"/>
  <c r="A318" i="5430"/>
  <c r="D318" i="5430" s="1"/>
  <c r="A319" i="5430"/>
  <c r="D319" i="5430" s="1"/>
  <c r="A320" i="5430"/>
  <c r="A321" i="5430"/>
  <c r="D321" i="5430" s="1"/>
  <c r="A322" i="5430"/>
  <c r="D322" i="5430" s="1"/>
  <c r="A323" i="5430"/>
  <c r="D323" i="5430" s="1"/>
  <c r="A324" i="5430"/>
  <c r="D324" i="5430" s="1"/>
  <c r="A325" i="5430"/>
  <c r="D325" i="5430" s="1"/>
  <c r="A326" i="5430"/>
  <c r="A327" i="5430"/>
  <c r="D327" i="5430" s="1"/>
  <c r="A328" i="5430"/>
  <c r="D328" i="5430" s="1"/>
  <c r="A329" i="5430"/>
  <c r="D329" i="5430" s="1"/>
  <c r="A330" i="5430"/>
  <c r="A331" i="5430"/>
  <c r="D331" i="5430" s="1"/>
  <c r="A332" i="5430"/>
  <c r="A333" i="5430"/>
  <c r="D333" i="5430" s="1"/>
  <c r="A334" i="5430"/>
  <c r="D334" i="5430" s="1"/>
  <c r="A335" i="5430"/>
  <c r="D335" i="5430" s="1"/>
  <c r="A336" i="5430"/>
  <c r="A337" i="5430"/>
  <c r="A338" i="5430"/>
  <c r="A339" i="5430"/>
  <c r="D339" i="5430" s="1"/>
  <c r="A340" i="5430"/>
  <c r="D340" i="5430" s="1"/>
  <c r="A341" i="5430"/>
  <c r="D341" i="5430" s="1"/>
  <c r="A342" i="5430"/>
  <c r="A343" i="5430"/>
  <c r="A344" i="5430"/>
  <c r="A345" i="5430"/>
  <c r="D345" i="5430" s="1"/>
  <c r="A346" i="5430"/>
  <c r="D346" i="5430" s="1"/>
  <c r="A347" i="5430"/>
  <c r="D347" i="5430" s="1"/>
  <c r="A348" i="5430"/>
  <c r="A349" i="5430"/>
  <c r="A350" i="5430"/>
  <c r="A351" i="5430"/>
  <c r="A352" i="5430"/>
  <c r="D352" i="5430" s="1"/>
  <c r="A353" i="5430"/>
  <c r="D353" i="5430" s="1"/>
  <c r="A354" i="5430"/>
  <c r="D354" i="5430" s="1"/>
  <c r="A355" i="5430"/>
  <c r="D355" i="5430" s="1"/>
  <c r="A356" i="5430"/>
  <c r="A357" i="5430"/>
  <c r="D357" i="5430" s="1"/>
  <c r="A358" i="5430"/>
  <c r="D358" i="5430" s="1"/>
  <c r="A359" i="5430"/>
  <c r="D359" i="5430" s="1"/>
  <c r="A360" i="5430"/>
  <c r="D360" i="5430" s="1"/>
  <c r="A361" i="5430"/>
  <c r="D361" i="5430" s="1"/>
  <c r="A362" i="5430"/>
  <c r="A363" i="5430"/>
  <c r="D363" i="5430" s="1"/>
  <c r="A364" i="5430"/>
  <c r="D364" i="5430" s="1"/>
  <c r="A365" i="5430"/>
  <c r="D365" i="5430" s="1"/>
  <c r="A366" i="5430"/>
  <c r="A367" i="5430"/>
  <c r="D367" i="5430" s="1"/>
  <c r="A368" i="5430"/>
  <c r="A369" i="5430"/>
  <c r="D369" i="5430" s="1"/>
  <c r="A370" i="5430"/>
  <c r="D370" i="5430" s="1"/>
  <c r="A371" i="5430"/>
  <c r="D371" i="5430" s="1"/>
  <c r="A372" i="5430"/>
  <c r="A373" i="5430"/>
  <c r="A374" i="5430"/>
  <c r="A375" i="5430"/>
  <c r="D375" i="5430" s="1"/>
  <c r="A376" i="5430"/>
  <c r="D376" i="5430" s="1"/>
  <c r="A377" i="5430"/>
  <c r="D377" i="5430" s="1"/>
  <c r="A378" i="5430"/>
  <c r="A379" i="5430"/>
  <c r="A380" i="5430"/>
  <c r="A381" i="5430"/>
  <c r="D381" i="5430" s="1"/>
  <c r="A382" i="5430"/>
  <c r="D382" i="5430" s="1"/>
  <c r="A383" i="5430"/>
  <c r="D383" i="5430" s="1"/>
  <c r="A384" i="5430"/>
  <c r="A385" i="5430"/>
  <c r="A386" i="5430"/>
  <c r="A387" i="5430"/>
  <c r="A388" i="5430"/>
  <c r="D388" i="5430" s="1"/>
  <c r="A389" i="5430"/>
  <c r="D389" i="5430" s="1"/>
  <c r="A390" i="5430"/>
  <c r="D390" i="5430" s="1"/>
  <c r="A391" i="5430"/>
  <c r="D391" i="5430" s="1"/>
  <c r="A392" i="5430"/>
  <c r="A393" i="5430"/>
  <c r="D393" i="5430" s="1"/>
  <c r="A394" i="5430"/>
  <c r="D394" i="5430" s="1"/>
  <c r="A395" i="5430"/>
  <c r="D395" i="5430" s="1"/>
  <c r="A396" i="5430"/>
  <c r="D396" i="5430" s="1"/>
  <c r="A397" i="5430"/>
  <c r="D397" i="5430" s="1"/>
  <c r="A398" i="5430"/>
  <c r="A399" i="5430"/>
  <c r="D399" i="5430" s="1"/>
  <c r="A400" i="5430"/>
  <c r="D400" i="5430" s="1"/>
  <c r="A401" i="5430"/>
  <c r="D401" i="5430" s="1"/>
  <c r="A402" i="5430"/>
  <c r="A403" i="5430"/>
  <c r="D403" i="5430" s="1"/>
  <c r="A404" i="5430"/>
  <c r="A405" i="5430"/>
  <c r="D405" i="5430" s="1"/>
  <c r="A406" i="5430"/>
  <c r="D406" i="5430" s="1"/>
  <c r="A407" i="5430"/>
  <c r="D407" i="5430" s="1"/>
  <c r="A408" i="5430"/>
  <c r="A409" i="5430"/>
  <c r="A410" i="5430"/>
  <c r="A411" i="5430"/>
  <c r="D411" i="5430" s="1"/>
  <c r="A412" i="5430"/>
  <c r="D412" i="5430" s="1"/>
  <c r="A413" i="5430"/>
  <c r="D413" i="5430" s="1"/>
  <c r="A414" i="5430"/>
  <c r="A415" i="5430"/>
  <c r="A416" i="5430"/>
  <c r="A417" i="5430"/>
  <c r="D417" i="5430" s="1"/>
  <c r="A418" i="5430"/>
  <c r="D418" i="5430" s="1"/>
  <c r="A419" i="5430"/>
  <c r="D419" i="5430" s="1"/>
  <c r="A420" i="5430"/>
  <c r="A421" i="5430"/>
  <c r="A422" i="5430"/>
  <c r="A423" i="5430"/>
  <c r="A424" i="5430"/>
  <c r="D424" i="5430" s="1"/>
  <c r="A425" i="5430"/>
  <c r="D425" i="5430" s="1"/>
  <c r="A426" i="5430"/>
  <c r="D426" i="5430" s="1"/>
  <c r="A427" i="5430"/>
  <c r="D427" i="5430" s="1"/>
  <c r="A428" i="5430"/>
  <c r="A429" i="5430"/>
  <c r="D429" i="5430" s="1"/>
  <c r="A430" i="5430"/>
  <c r="D430" i="5430" s="1"/>
  <c r="A431" i="5430"/>
  <c r="D431" i="5430" s="1"/>
  <c r="A432" i="5430"/>
  <c r="D432" i="5430" s="1"/>
  <c r="A433" i="5430"/>
  <c r="D433" i="5430" s="1"/>
  <c r="A434" i="5430"/>
  <c r="A435" i="5430"/>
  <c r="D435" i="5430" s="1"/>
  <c r="A436" i="5430"/>
  <c r="D436" i="5430" s="1"/>
  <c r="A437" i="5430"/>
  <c r="D437" i="5430" s="1"/>
  <c r="A438" i="5430"/>
  <c r="A439" i="5430"/>
  <c r="D439" i="5430" s="1"/>
  <c r="A440" i="5430"/>
  <c r="A441" i="5430"/>
  <c r="D441" i="5430" s="1"/>
  <c r="A442" i="5430"/>
  <c r="D442" i="5430" s="1"/>
  <c r="A443" i="5430"/>
  <c r="D443" i="5430" s="1"/>
  <c r="A444" i="5430"/>
  <c r="A445" i="5430"/>
  <c r="A446" i="5430"/>
  <c r="A447" i="5430"/>
  <c r="D447" i="5430" s="1"/>
  <c r="A448" i="5430"/>
  <c r="D448" i="5430" s="1"/>
  <c r="A449" i="5430"/>
  <c r="D449" i="5430" s="1"/>
  <c r="A450" i="5430"/>
  <c r="A451" i="5430"/>
  <c r="A452" i="5430"/>
  <c r="A453" i="5430"/>
  <c r="D453" i="5430" s="1"/>
  <c r="A454" i="5430"/>
  <c r="D454" i="5430" s="1"/>
  <c r="A455" i="5430"/>
  <c r="D455" i="5430" s="1"/>
  <c r="A456" i="5430"/>
  <c r="A457" i="5430"/>
  <c r="A458" i="5430"/>
  <c r="A459" i="5430"/>
  <c r="A460" i="5430"/>
  <c r="D460" i="5430" s="1"/>
  <c r="A461" i="5430"/>
  <c r="D461" i="5430" s="1"/>
  <c r="A462" i="5430"/>
  <c r="D462" i="5430" s="1"/>
  <c r="A463" i="5430"/>
  <c r="D463" i="5430" s="1"/>
  <c r="A464" i="5430"/>
  <c r="A465" i="5430"/>
  <c r="D465" i="5430" s="1"/>
  <c r="A466" i="5430"/>
  <c r="D466" i="5430" s="1"/>
  <c r="A467" i="5430"/>
  <c r="D467" i="5430" s="1"/>
  <c r="A468" i="5430"/>
  <c r="D468" i="5430" s="1"/>
  <c r="A469" i="5430"/>
  <c r="D469" i="5430" s="1"/>
  <c r="A470" i="5430"/>
  <c r="A471" i="5430"/>
  <c r="D471" i="5430" s="1"/>
  <c r="A472" i="5430"/>
  <c r="D472" i="5430" s="1"/>
  <c r="A473" i="5430"/>
  <c r="D473" i="5430" s="1"/>
  <c r="A474" i="5430"/>
  <c r="A475" i="5430"/>
  <c r="D475" i="5430" s="1"/>
  <c r="A476" i="5430"/>
  <c r="A477" i="5430"/>
  <c r="D477" i="5430" s="1"/>
  <c r="A478" i="5430"/>
  <c r="D478" i="5430" s="1"/>
  <c r="A479" i="5430"/>
  <c r="D479" i="5430" s="1"/>
  <c r="A480" i="5430"/>
  <c r="A481" i="5430"/>
  <c r="A482" i="5430"/>
  <c r="A483" i="5430"/>
  <c r="D483" i="5430" s="1"/>
  <c r="A484" i="5430"/>
  <c r="D484" i="5430" s="1"/>
  <c r="A485" i="5430"/>
  <c r="D485" i="5430" s="1"/>
  <c r="A486" i="5430"/>
  <c r="A487" i="5430"/>
  <c r="A488" i="5430"/>
  <c r="A489" i="5430"/>
  <c r="D489" i="5430" s="1"/>
  <c r="A490" i="5430"/>
  <c r="D490" i="5430" s="1"/>
  <c r="A491" i="5430"/>
  <c r="D491" i="5430" s="1"/>
  <c r="A492" i="5430"/>
  <c r="A493" i="5430"/>
  <c r="A494" i="5430"/>
  <c r="A495" i="5430"/>
  <c r="A496" i="5430"/>
  <c r="D496" i="5430" s="1"/>
  <c r="A497" i="5430"/>
  <c r="D497" i="5430" s="1"/>
  <c r="A498" i="5430"/>
  <c r="D498" i="5430" s="1"/>
  <c r="A499" i="5430"/>
  <c r="D499" i="5430" s="1"/>
  <c r="A500" i="5430"/>
  <c r="A501" i="5430"/>
  <c r="D501" i="5430" s="1"/>
  <c r="A502" i="5430"/>
  <c r="D502" i="5430" s="1"/>
  <c r="A503" i="5430"/>
  <c r="D503" i="5430" s="1"/>
  <c r="A504" i="5430"/>
  <c r="D504" i="5430" s="1"/>
  <c r="A505" i="5430"/>
  <c r="D505" i="5430" s="1"/>
  <c r="A506" i="5430"/>
  <c r="A507" i="5430"/>
  <c r="D507" i="5430" s="1"/>
  <c r="A508" i="5430"/>
  <c r="D508" i="5430" s="1"/>
  <c r="A509" i="5430"/>
  <c r="D509" i="5430" s="1"/>
  <c r="A510" i="5430"/>
  <c r="A511" i="5430"/>
  <c r="D511" i="5430" s="1"/>
  <c r="A512" i="5430"/>
  <c r="A513" i="5430"/>
  <c r="D513" i="5430" s="1"/>
  <c r="A514" i="5430"/>
  <c r="D514" i="5430" s="1"/>
  <c r="A515" i="5430"/>
  <c r="D515" i="5430" s="1"/>
  <c r="A516" i="5430"/>
  <c r="A517" i="5430"/>
  <c r="A518" i="5430"/>
  <c r="A519" i="5430"/>
  <c r="D519" i="5430" s="1"/>
  <c r="A520" i="5430"/>
  <c r="D520" i="5430" s="1"/>
  <c r="A521" i="5430"/>
  <c r="D521" i="5430" s="1"/>
  <c r="A522" i="5430"/>
  <c r="A523" i="5430"/>
  <c r="A524" i="5430"/>
  <c r="A525" i="5430"/>
  <c r="D525" i="5430" s="1"/>
  <c r="A526" i="5430"/>
  <c r="D526" i="5430" s="1"/>
  <c r="A527" i="5430"/>
  <c r="D527" i="5430" s="1"/>
  <c r="A528" i="5430"/>
  <c r="A529" i="5430"/>
  <c r="A530" i="5430"/>
  <c r="A531" i="5430"/>
  <c r="A532" i="5430"/>
  <c r="D532" i="5430" s="1"/>
  <c r="A533" i="5430"/>
  <c r="D533" i="5430" s="1"/>
  <c r="A534" i="5430"/>
  <c r="D534" i="5430" s="1"/>
  <c r="A535" i="5430"/>
  <c r="D535" i="5430" s="1"/>
  <c r="A536" i="5430"/>
  <c r="A537" i="5430"/>
  <c r="D537" i="5430" s="1"/>
  <c r="A538" i="5430"/>
  <c r="D538" i="5430" s="1"/>
  <c r="A539" i="5430"/>
  <c r="D539" i="5430" s="1"/>
  <c r="A540" i="5430"/>
  <c r="D540" i="5430" s="1"/>
  <c r="A541" i="5430"/>
  <c r="D541" i="5430" s="1"/>
  <c r="A542" i="5430"/>
  <c r="A543" i="5430"/>
  <c r="D543" i="5430" s="1"/>
  <c r="A544" i="5430"/>
  <c r="D544" i="5430" s="1"/>
  <c r="A545" i="5430"/>
  <c r="D545" i="5430" s="1"/>
  <c r="A546" i="5430"/>
  <c r="A547" i="5430"/>
  <c r="D547" i="5430" s="1"/>
  <c r="A548" i="5430"/>
  <c r="A549" i="5430"/>
  <c r="D549" i="5430" s="1"/>
  <c r="A550" i="5430"/>
  <c r="D550" i="5430" s="1"/>
  <c r="A551" i="5430"/>
  <c r="D551" i="5430" s="1"/>
  <c r="A552" i="5430"/>
  <c r="A553" i="5430"/>
  <c r="A554" i="5430"/>
  <c r="A555" i="5430"/>
  <c r="D555" i="5430" s="1"/>
  <c r="A556" i="5430"/>
  <c r="D556" i="5430" s="1"/>
  <c r="A557" i="5430"/>
  <c r="D557" i="5430" s="1"/>
  <c r="A558" i="5430"/>
  <c r="A559" i="5430"/>
  <c r="A560" i="5430"/>
  <c r="A561" i="5430"/>
  <c r="D561" i="5430" s="1"/>
  <c r="A562" i="5430"/>
  <c r="D562" i="5430" s="1"/>
  <c r="A563" i="5430"/>
  <c r="D563" i="5430" s="1"/>
  <c r="A564" i="5430"/>
  <c r="A565" i="5430"/>
  <c r="A566" i="5430"/>
  <c r="A567" i="5430"/>
  <c r="A568" i="5430"/>
  <c r="D568" i="5430" s="1"/>
  <c r="A569" i="5430"/>
  <c r="D569" i="5430" s="1"/>
  <c r="A570" i="5430"/>
  <c r="D570" i="5430" s="1"/>
  <c r="A571" i="5430"/>
  <c r="D571" i="5430" s="1"/>
  <c r="A572" i="5430"/>
  <c r="A573" i="5430"/>
  <c r="D573" i="5430" s="1"/>
  <c r="A574" i="5430"/>
  <c r="D574" i="5430" s="1"/>
  <c r="A575" i="5430"/>
  <c r="D575" i="5430" s="1"/>
  <c r="A576" i="5430"/>
  <c r="D576" i="5430" s="1"/>
  <c r="A577" i="5430"/>
  <c r="D577" i="5430" s="1"/>
  <c r="A578" i="5430"/>
  <c r="A579" i="5430"/>
  <c r="D579" i="5430" s="1"/>
  <c r="A580" i="5430"/>
  <c r="D580" i="5430" s="1"/>
  <c r="A581" i="5430"/>
  <c r="D581" i="5430" s="1"/>
  <c r="A582" i="5430"/>
  <c r="A583" i="5430"/>
  <c r="D583" i="5430" s="1"/>
  <c r="A584" i="5430"/>
  <c r="A585" i="5430"/>
  <c r="D585" i="5430" s="1"/>
  <c r="A586" i="5430"/>
  <c r="D586" i="5430" s="1"/>
  <c r="A587" i="5430"/>
  <c r="D587" i="5430" s="1"/>
  <c r="A588" i="5430"/>
  <c r="A589" i="5430"/>
  <c r="A590" i="5430"/>
  <c r="A591" i="5430"/>
  <c r="D591" i="5430" s="1"/>
  <c r="A592" i="5430"/>
  <c r="D592" i="5430" s="1"/>
  <c r="A593" i="5430"/>
  <c r="D593" i="5430" s="1"/>
  <c r="A594" i="5430"/>
  <c r="A595" i="5430"/>
  <c r="A596" i="5430"/>
  <c r="A597" i="5430"/>
  <c r="D597" i="5430" s="1"/>
  <c r="A598" i="5430"/>
  <c r="D598" i="5430" s="1"/>
  <c r="A599" i="5430"/>
  <c r="D599" i="5430" s="1"/>
  <c r="A600" i="5430"/>
  <c r="A601" i="5430"/>
  <c r="A602" i="5430"/>
  <c r="A603" i="5430"/>
  <c r="A604" i="5430"/>
  <c r="D604" i="5430" s="1"/>
  <c r="A605" i="5430"/>
  <c r="D605" i="5430" s="1"/>
  <c r="A606" i="5430"/>
  <c r="D606" i="5430" s="1"/>
  <c r="A607" i="5430"/>
  <c r="D607" i="5430" s="1"/>
  <c r="A608" i="5430"/>
  <c r="A609" i="5430"/>
  <c r="D609" i="5430" s="1"/>
  <c r="A610" i="5430"/>
  <c r="D610" i="5430" s="1"/>
  <c r="A611" i="5430"/>
  <c r="D611" i="5430" s="1"/>
  <c r="A612" i="5430"/>
  <c r="D612" i="5430" s="1"/>
  <c r="A613" i="5430"/>
  <c r="D613" i="5430" s="1"/>
  <c r="A614" i="5430"/>
  <c r="A615" i="5430"/>
  <c r="D615" i="5430" s="1"/>
  <c r="A616" i="5430"/>
  <c r="D616" i="5430" s="1"/>
  <c r="A617" i="5430"/>
  <c r="D617" i="5430" s="1"/>
  <c r="A618" i="5430"/>
  <c r="A619" i="5430"/>
  <c r="D619" i="5430" s="1"/>
  <c r="A620" i="5430"/>
  <c r="A621" i="5430"/>
  <c r="D621" i="5430" s="1"/>
  <c r="A622" i="5430"/>
  <c r="D622" i="5430" s="1"/>
  <c r="A623" i="5430"/>
  <c r="D623" i="5430" s="1"/>
  <c r="A624" i="5430"/>
  <c r="A625" i="5430"/>
  <c r="A626" i="5430"/>
  <c r="A627" i="5430"/>
  <c r="D627" i="5430" s="1"/>
  <c r="A628" i="5430"/>
  <c r="D628" i="5430" s="1"/>
  <c r="A629" i="5430"/>
  <c r="D629" i="5430" s="1"/>
  <c r="A630" i="5430"/>
  <c r="A631" i="5430"/>
  <c r="A632" i="5430"/>
  <c r="A633" i="5430"/>
  <c r="D633" i="5430" s="1"/>
  <c r="A634" i="5430"/>
  <c r="D634" i="5430" s="1"/>
  <c r="A635" i="5430"/>
  <c r="D635" i="5430" s="1"/>
  <c r="A636" i="5430"/>
  <c r="A637" i="5430"/>
  <c r="A638" i="5430"/>
  <c r="A639" i="5430"/>
  <c r="A640" i="5430"/>
  <c r="D640" i="5430" s="1"/>
  <c r="A641" i="5430"/>
  <c r="D641" i="5430" s="1"/>
  <c r="A642" i="5430"/>
  <c r="D642" i="5430" s="1"/>
  <c r="A643" i="5430"/>
  <c r="D643" i="5430" s="1"/>
  <c r="A644" i="5430"/>
  <c r="A645" i="5430"/>
  <c r="D645" i="5430" s="1"/>
  <c r="A646" i="5430"/>
  <c r="D646" i="5430" s="1"/>
  <c r="A647" i="5430"/>
  <c r="D647" i="5430" s="1"/>
  <c r="A648" i="5430"/>
  <c r="D648" i="5430" s="1"/>
  <c r="A649" i="5430"/>
  <c r="D649" i="5430" s="1"/>
  <c r="A650" i="5430"/>
  <c r="A651" i="5430"/>
  <c r="D651" i="5430" s="1"/>
  <c r="A652" i="5430"/>
  <c r="D652" i="5430" s="1"/>
  <c r="A653" i="5430"/>
  <c r="D653" i="5430" s="1"/>
  <c r="A654" i="5430"/>
  <c r="A655" i="5430"/>
  <c r="D655" i="5430" s="1"/>
  <c r="A656" i="5430"/>
  <c r="A657" i="5430"/>
  <c r="D657" i="5430" s="1"/>
  <c r="A658" i="5430"/>
  <c r="D658" i="5430" s="1"/>
  <c r="A659" i="5430"/>
  <c r="D659" i="5430" s="1"/>
  <c r="A660" i="5430"/>
  <c r="A661" i="5430"/>
  <c r="A662" i="5430"/>
  <c r="A663" i="5430"/>
  <c r="D663" i="5430" s="1"/>
  <c r="A664" i="5430"/>
  <c r="D664" i="5430" s="1"/>
  <c r="A665" i="5430"/>
  <c r="D665" i="5430" s="1"/>
  <c r="A666" i="5430"/>
  <c r="A667" i="5430"/>
  <c r="A668" i="5430"/>
  <c r="A669" i="5430"/>
  <c r="D669" i="5430" s="1"/>
  <c r="A670" i="5430"/>
  <c r="D670" i="5430" s="1"/>
  <c r="A671" i="5430"/>
  <c r="D671" i="5430" s="1"/>
  <c r="A672" i="5430"/>
  <c r="A673" i="5430"/>
  <c r="A674" i="5430"/>
  <c r="A675" i="5430"/>
  <c r="A676" i="5430"/>
  <c r="D676" i="5430" s="1"/>
  <c r="A677" i="5430"/>
  <c r="D677" i="5430" s="1"/>
  <c r="A678" i="5430"/>
  <c r="D678" i="5430" s="1"/>
  <c r="A679" i="5430"/>
  <c r="D679" i="5430" s="1"/>
  <c r="A680" i="5430"/>
  <c r="A681" i="5430"/>
  <c r="D681" i="5430" s="1"/>
  <c r="A682" i="5430"/>
  <c r="D682" i="5430" s="1"/>
  <c r="A683" i="5430"/>
  <c r="D683" i="5430" s="1"/>
  <c r="A684" i="5430"/>
  <c r="D684" i="5430" s="1"/>
  <c r="A685" i="5430"/>
  <c r="D685" i="5430" s="1"/>
  <c r="A686" i="5430"/>
  <c r="A687" i="5430"/>
  <c r="D687" i="5430" s="1"/>
  <c r="A688" i="5430"/>
  <c r="D688" i="5430" s="1"/>
  <c r="A689" i="5430"/>
  <c r="D689" i="5430" s="1"/>
  <c r="A690" i="5430"/>
  <c r="A691" i="5430"/>
  <c r="D691" i="5430" s="1"/>
  <c r="A692" i="5430"/>
  <c r="A693" i="5430"/>
  <c r="D693" i="5430" s="1"/>
  <c r="A694" i="5430"/>
  <c r="D694" i="5430" s="1"/>
  <c r="A695" i="5430"/>
  <c r="D695" i="5430" s="1"/>
  <c r="A696" i="5430"/>
  <c r="A697" i="5430"/>
  <c r="A698" i="5430"/>
  <c r="A699" i="5430"/>
  <c r="D699" i="5430" s="1"/>
  <c r="A700" i="5430"/>
  <c r="D700" i="5430" s="1"/>
  <c r="A701" i="5430"/>
  <c r="D701" i="5430" s="1"/>
  <c r="A702" i="5430"/>
  <c r="A703" i="5430"/>
  <c r="A704" i="5430"/>
  <c r="A705" i="5430"/>
  <c r="D705" i="5430" s="1"/>
  <c r="A706" i="5430"/>
  <c r="D706" i="5430" s="1"/>
  <c r="A707" i="5430"/>
  <c r="D707" i="5430" s="1"/>
  <c r="A708" i="5430"/>
  <c r="A709" i="5430"/>
  <c r="A710" i="5430"/>
  <c r="A711" i="5430"/>
  <c r="A712" i="5430"/>
  <c r="D712" i="5430" s="1"/>
  <c r="A713" i="5430"/>
  <c r="D713" i="5430" s="1"/>
  <c r="A714" i="5430"/>
  <c r="D714" i="5430" s="1"/>
  <c r="A715" i="5430"/>
  <c r="D715" i="5430" s="1"/>
  <c r="A716" i="5430"/>
  <c r="A717" i="5430"/>
  <c r="D717" i="5430" s="1"/>
  <c r="A718" i="5430"/>
  <c r="D718" i="5430" s="1"/>
  <c r="A719" i="5430"/>
  <c r="D719" i="5430" s="1"/>
  <c r="A720" i="5430"/>
  <c r="D720" i="5430" s="1"/>
  <c r="A721" i="5430"/>
  <c r="D721" i="5430" s="1"/>
  <c r="A722" i="5430"/>
  <c r="A723" i="5430"/>
  <c r="D723" i="5430" s="1"/>
  <c r="A724" i="5430"/>
  <c r="D724" i="5430" s="1"/>
  <c r="A725" i="5430"/>
  <c r="D725" i="5430" s="1"/>
  <c r="A726" i="5430"/>
  <c r="A727" i="5430"/>
  <c r="D727" i="5430" s="1"/>
  <c r="A728" i="5430"/>
  <c r="A729" i="5430"/>
  <c r="D729" i="5430" s="1"/>
  <c r="A730" i="5430"/>
  <c r="D730" i="5430" s="1"/>
  <c r="A731" i="5430"/>
  <c r="D731" i="5430" s="1"/>
  <c r="A732" i="5430"/>
  <c r="A733" i="5430"/>
  <c r="A734" i="5430"/>
  <c r="A735" i="5430"/>
  <c r="D735" i="5430" s="1"/>
  <c r="A736" i="5430"/>
  <c r="D736" i="5430" s="1"/>
  <c r="A737" i="5430"/>
  <c r="D737" i="5430" s="1"/>
  <c r="A738" i="5430"/>
  <c r="A739" i="5430"/>
  <c r="A740" i="5430"/>
  <c r="A741" i="5430"/>
  <c r="D741" i="5430" s="1"/>
  <c r="A742" i="5430"/>
  <c r="D742" i="5430" s="1"/>
  <c r="A743" i="5430"/>
  <c r="D743" i="5430" s="1"/>
  <c r="A744" i="5430"/>
  <c r="A745" i="5430"/>
  <c r="A746" i="5430"/>
  <c r="A747" i="5430"/>
  <c r="A748" i="5430"/>
  <c r="D748" i="5430" s="1"/>
  <c r="A749" i="5430"/>
  <c r="D749" i="5430" s="1"/>
  <c r="A750" i="5430"/>
  <c r="D750" i="5430" s="1"/>
  <c r="A751" i="5430"/>
  <c r="D751" i="5430" s="1"/>
  <c r="A752" i="5430"/>
  <c r="A753" i="5430"/>
  <c r="D753" i="5430" s="1"/>
  <c r="A754" i="5430"/>
  <c r="D754" i="5430" s="1"/>
  <c r="A755" i="5430"/>
  <c r="D755" i="5430" s="1"/>
  <c r="A756" i="5430"/>
  <c r="D756" i="5430" s="1"/>
  <c r="A757" i="5430"/>
  <c r="D757" i="5430" s="1"/>
  <c r="A758" i="5430"/>
  <c r="A759" i="5430"/>
  <c r="D759" i="5430" s="1"/>
  <c r="A760" i="5430"/>
  <c r="D760" i="5430" s="1"/>
  <c r="A761" i="5430"/>
  <c r="D761" i="5430" s="1"/>
  <c r="A762" i="5430"/>
  <c r="A763" i="5430"/>
  <c r="D763" i="5430" s="1"/>
  <c r="A764" i="5430"/>
  <c r="A765" i="5430"/>
  <c r="D765" i="5430" s="1"/>
  <c r="A766" i="5430"/>
  <c r="D766" i="5430" s="1"/>
  <c r="A767" i="5430"/>
  <c r="D767" i="5430" s="1"/>
  <c r="A768" i="5430"/>
  <c r="A769" i="5430"/>
  <c r="A770" i="5430"/>
  <c r="A771" i="5430"/>
  <c r="D771" i="5430" s="1"/>
  <c r="A772" i="5430"/>
  <c r="D772" i="5430" s="1"/>
  <c r="A773" i="5430"/>
  <c r="D773" i="5430" s="1"/>
  <c r="A774" i="5430"/>
  <c r="A775" i="5430"/>
  <c r="A776" i="5430"/>
  <c r="A777" i="5430"/>
  <c r="D777" i="5430" s="1"/>
  <c r="A778" i="5430"/>
  <c r="D778" i="5430" s="1"/>
  <c r="A779" i="5430"/>
  <c r="D779" i="5430" s="1"/>
  <c r="A780" i="5430"/>
  <c r="A781" i="5430"/>
  <c r="A782" i="5430"/>
  <c r="A783" i="5430"/>
  <c r="A784" i="5430"/>
  <c r="D784" i="5430" s="1"/>
  <c r="A785" i="5430"/>
  <c r="D785" i="5430" s="1"/>
  <c r="A786" i="5430"/>
  <c r="D786" i="5430" s="1"/>
  <c r="A787" i="5430"/>
  <c r="D787" i="5430" s="1"/>
  <c r="A788" i="5430"/>
  <c r="A789" i="5430"/>
  <c r="D789" i="5430" s="1"/>
  <c r="A790" i="5430"/>
  <c r="D790" i="5430" s="1"/>
  <c r="A791" i="5430"/>
  <c r="D791" i="5430" s="1"/>
  <c r="A792" i="5430"/>
  <c r="D792" i="5430" s="1"/>
  <c r="A793" i="5430"/>
  <c r="D793" i="5430" s="1"/>
  <c r="A794" i="5430"/>
  <c r="A795" i="5430"/>
  <c r="D795" i="5430" s="1"/>
  <c r="A796" i="5430"/>
  <c r="D796" i="5430" s="1"/>
  <c r="A797" i="5430"/>
  <c r="D797" i="5430" s="1"/>
  <c r="A798" i="5430"/>
  <c r="A799" i="5430"/>
  <c r="D799" i="5430" s="1"/>
  <c r="A800" i="5430"/>
  <c r="A801" i="5430"/>
  <c r="D801" i="5430" s="1"/>
  <c r="A802" i="5430"/>
  <c r="D802" i="5430" s="1"/>
  <c r="A803" i="5430"/>
  <c r="D803" i="5430" s="1"/>
  <c r="A804" i="5430"/>
  <c r="C5" i="5430"/>
  <c r="B5" i="5430"/>
  <c r="AU5" i="5430" s="1"/>
  <c r="A5" i="5430"/>
  <c r="AE82" i="5430" s="1"/>
  <c r="AJ184" i="5430" l="1"/>
  <c r="AK184" i="5430"/>
  <c r="AI184" i="5430"/>
  <c r="AF184" i="5430"/>
  <c r="AJ148" i="5430"/>
  <c r="AK148" i="5430"/>
  <c r="AI148" i="5430"/>
  <c r="AF148" i="5430"/>
  <c r="AJ112" i="5430"/>
  <c r="AK112" i="5430"/>
  <c r="AI112" i="5430"/>
  <c r="AF112" i="5430"/>
  <c r="AJ76" i="5430"/>
  <c r="AK76" i="5430"/>
  <c r="AF76" i="5430"/>
  <c r="AI76" i="5430"/>
  <c r="AI171" i="5430"/>
  <c r="AJ171" i="5430"/>
  <c r="AK171" i="5430"/>
  <c r="AF171" i="5430"/>
  <c r="AJ82" i="5430"/>
  <c r="AK82" i="5430"/>
  <c r="AI82" i="5430"/>
  <c r="AF82" i="5430"/>
  <c r="AI195" i="5430"/>
  <c r="AF195" i="5430"/>
  <c r="AJ195" i="5430"/>
  <c r="AK195" i="5430"/>
  <c r="AI123" i="5430"/>
  <c r="AF123" i="5430"/>
  <c r="AJ123" i="5430"/>
  <c r="AK123" i="5430"/>
  <c r="AI51" i="5430"/>
  <c r="AJ51" i="5430"/>
  <c r="AK51" i="5430"/>
  <c r="AF51" i="5430"/>
  <c r="AI15" i="5430"/>
  <c r="AJ15" i="5430"/>
  <c r="AK15" i="5430"/>
  <c r="AF15" i="5430"/>
  <c r="AI141" i="5430"/>
  <c r="AK141" i="5430"/>
  <c r="AF141" i="5430"/>
  <c r="AJ141" i="5430"/>
  <c r="AF78" i="5430"/>
  <c r="AJ78" i="5430"/>
  <c r="AI78" i="5430"/>
  <c r="AK78" i="5430"/>
  <c r="AI33" i="5430"/>
  <c r="AK33" i="5430"/>
  <c r="AF33" i="5430"/>
  <c r="AJ33" i="5430"/>
  <c r="AI200" i="5433"/>
  <c r="AF200" i="5433"/>
  <c r="AK200" i="5433"/>
  <c r="AJ200" i="5433"/>
  <c r="AI188" i="5433"/>
  <c r="AF188" i="5433"/>
  <c r="AK188" i="5433"/>
  <c r="AJ188" i="5433"/>
  <c r="AI176" i="5433"/>
  <c r="AF176" i="5433"/>
  <c r="AK176" i="5433"/>
  <c r="AJ176" i="5433"/>
  <c r="AI164" i="5433"/>
  <c r="AF164" i="5433"/>
  <c r="AK164" i="5433"/>
  <c r="AJ164" i="5433"/>
  <c r="AI152" i="5433"/>
  <c r="AF152" i="5433"/>
  <c r="AK152" i="5433"/>
  <c r="AJ152" i="5433"/>
  <c r="AI140" i="5433"/>
  <c r="AF140" i="5433"/>
  <c r="AK140" i="5433"/>
  <c r="AJ140" i="5433"/>
  <c r="AI128" i="5433"/>
  <c r="AF128" i="5433"/>
  <c r="AK128" i="5433"/>
  <c r="AJ128" i="5433"/>
  <c r="AI116" i="5433"/>
  <c r="AF116" i="5433"/>
  <c r="AK116" i="5433"/>
  <c r="AJ116" i="5433"/>
  <c r="AI104" i="5433"/>
  <c r="AF104" i="5433"/>
  <c r="AK104" i="5433"/>
  <c r="AJ104" i="5433"/>
  <c r="AI92" i="5433"/>
  <c r="AF92" i="5433"/>
  <c r="AK92" i="5433"/>
  <c r="AJ92" i="5433"/>
  <c r="AI80" i="5433"/>
  <c r="AF80" i="5433"/>
  <c r="AK80" i="5433"/>
  <c r="AJ80" i="5433"/>
  <c r="AI68" i="5433"/>
  <c r="AF68" i="5433"/>
  <c r="AK68" i="5433"/>
  <c r="AJ68" i="5433"/>
  <c r="AI56" i="5433"/>
  <c r="AF56" i="5433"/>
  <c r="AK56" i="5433"/>
  <c r="AJ56" i="5433"/>
  <c r="AI44" i="5433"/>
  <c r="AF44" i="5433"/>
  <c r="AK44" i="5433"/>
  <c r="AJ44" i="5433"/>
  <c r="AI32" i="5433"/>
  <c r="AF32" i="5433"/>
  <c r="AK32" i="5433"/>
  <c r="AJ32" i="5433"/>
  <c r="AI20" i="5433"/>
  <c r="AF20" i="5433"/>
  <c r="AK20" i="5433"/>
  <c r="AJ20" i="5433"/>
  <c r="AI8" i="5433"/>
  <c r="AF8" i="5433"/>
  <c r="AK8" i="5433"/>
  <c r="AJ8" i="5433"/>
  <c r="AF137" i="5433"/>
  <c r="AI137" i="5433"/>
  <c r="AK137" i="5433"/>
  <c r="AJ137" i="5433"/>
  <c r="AF65" i="5433"/>
  <c r="AI65" i="5433"/>
  <c r="AK65" i="5433"/>
  <c r="AJ65" i="5433"/>
  <c r="AJ172" i="5430"/>
  <c r="AI172" i="5430"/>
  <c r="AF172" i="5430"/>
  <c r="AK172" i="5430"/>
  <c r="AJ136" i="5430"/>
  <c r="AF136" i="5430"/>
  <c r="AK136" i="5430"/>
  <c r="AI136" i="5430"/>
  <c r="AJ100" i="5430"/>
  <c r="AF100" i="5430"/>
  <c r="AK100" i="5430"/>
  <c r="AI100" i="5430"/>
  <c r="AJ64" i="5430"/>
  <c r="AF64" i="5430"/>
  <c r="AI64" i="5430"/>
  <c r="AK64" i="5430"/>
  <c r="AJ40" i="5430"/>
  <c r="AK40" i="5430"/>
  <c r="AI40" i="5430"/>
  <c r="AF40" i="5430"/>
  <c r="AJ34" i="5430"/>
  <c r="AI34" i="5430"/>
  <c r="AK34" i="5430"/>
  <c r="AF34" i="5430"/>
  <c r="AJ28" i="5430"/>
  <c r="AI28" i="5430"/>
  <c r="AK28" i="5430"/>
  <c r="AF28" i="5430"/>
  <c r="AI63" i="5430"/>
  <c r="AJ63" i="5430"/>
  <c r="AK63" i="5430"/>
  <c r="AF63" i="5430"/>
  <c r="AK6" i="5430"/>
  <c r="AI6" i="5430"/>
  <c r="AJ6" i="5430"/>
  <c r="AF6" i="5430"/>
  <c r="AI159" i="5430"/>
  <c r="AJ159" i="5430"/>
  <c r="AK159" i="5430"/>
  <c r="AF159" i="5430"/>
  <c r="AI87" i="5430"/>
  <c r="AJ87" i="5430"/>
  <c r="AK87" i="5430"/>
  <c r="AF87" i="5430"/>
  <c r="AF186" i="5430"/>
  <c r="AJ186" i="5430"/>
  <c r="AK186" i="5430"/>
  <c r="AI186" i="5430"/>
  <c r="AI135" i="5430"/>
  <c r="AJ135" i="5430"/>
  <c r="AK135" i="5430"/>
  <c r="AF135" i="5430"/>
  <c r="AI27" i="5430"/>
  <c r="AJ27" i="5430"/>
  <c r="AK27" i="5430"/>
  <c r="AF27" i="5430"/>
  <c r="AF149" i="5433"/>
  <c r="AI149" i="5433"/>
  <c r="AK149" i="5433"/>
  <c r="AJ149" i="5433"/>
  <c r="AF77" i="5433"/>
  <c r="AI77" i="5433"/>
  <c r="AK77" i="5433"/>
  <c r="AJ77" i="5433"/>
  <c r="AG183" i="5436"/>
  <c r="AH183" i="5436"/>
  <c r="AG129" i="5436"/>
  <c r="AH129" i="5436"/>
  <c r="AG75" i="5436"/>
  <c r="AH75" i="5436"/>
  <c r="AG21" i="5436"/>
  <c r="AH21" i="5436"/>
  <c r="AJ193" i="5430"/>
  <c r="AK193" i="5430"/>
  <c r="AF193" i="5430"/>
  <c r="AI193" i="5430"/>
  <c r="AF175" i="5430"/>
  <c r="AI175" i="5430"/>
  <c r="AJ175" i="5430"/>
  <c r="AK175" i="5430"/>
  <c r="AJ157" i="5430"/>
  <c r="AI157" i="5430"/>
  <c r="AK157" i="5430"/>
  <c r="AF157" i="5430"/>
  <c r="AF139" i="5430"/>
  <c r="AI139" i="5430"/>
  <c r="AJ139" i="5430"/>
  <c r="AK139" i="5430"/>
  <c r="AJ121" i="5430"/>
  <c r="AF121" i="5430"/>
  <c r="AK121" i="5430"/>
  <c r="AI121" i="5430"/>
  <c r="AF103" i="5430"/>
  <c r="AI103" i="5430"/>
  <c r="AJ103" i="5430"/>
  <c r="AK103" i="5430"/>
  <c r="AJ85" i="5430"/>
  <c r="AK85" i="5430"/>
  <c r="AF85" i="5430"/>
  <c r="AI85" i="5430"/>
  <c r="AF67" i="5430"/>
  <c r="AI67" i="5430"/>
  <c r="AJ67" i="5430"/>
  <c r="AK67" i="5430"/>
  <c r="AJ49" i="5430"/>
  <c r="AK49" i="5430"/>
  <c r="AF49" i="5430"/>
  <c r="AI49" i="5430"/>
  <c r="AJ200" i="5430"/>
  <c r="AF200" i="5430"/>
  <c r="AK200" i="5430"/>
  <c r="AI200" i="5430"/>
  <c r="AF182" i="5430"/>
  <c r="AI182" i="5430"/>
  <c r="AJ182" i="5430"/>
  <c r="AK182" i="5430"/>
  <c r="AJ164" i="5430"/>
  <c r="AF164" i="5430"/>
  <c r="AK164" i="5430"/>
  <c r="AI164" i="5430"/>
  <c r="AF158" i="5430"/>
  <c r="AJ158" i="5430"/>
  <c r="AK158" i="5430"/>
  <c r="AI158" i="5430"/>
  <c r="AK140" i="5430"/>
  <c r="AF140" i="5430"/>
  <c r="AI140" i="5430"/>
  <c r="AJ140" i="5430"/>
  <c r="AJ134" i="5430"/>
  <c r="AK134" i="5430"/>
  <c r="AF134" i="5430"/>
  <c r="AI134" i="5430"/>
  <c r="AJ128" i="5430"/>
  <c r="AI128" i="5430"/>
  <c r="AK128" i="5430"/>
  <c r="AF128" i="5430"/>
  <c r="AJ122" i="5430"/>
  <c r="AI122" i="5430"/>
  <c r="AF122" i="5430"/>
  <c r="AK122" i="5430"/>
  <c r="AF116" i="5430"/>
  <c r="AI116" i="5430"/>
  <c r="AJ116" i="5430"/>
  <c r="AK116" i="5430"/>
  <c r="AF110" i="5430"/>
  <c r="AI110" i="5430"/>
  <c r="AJ110" i="5430"/>
  <c r="AK110" i="5430"/>
  <c r="AK104" i="5430"/>
  <c r="AF104" i="5430"/>
  <c r="AI104" i="5430"/>
  <c r="AJ104" i="5430"/>
  <c r="AK98" i="5430"/>
  <c r="AI98" i="5430"/>
  <c r="AF98" i="5430"/>
  <c r="AJ98" i="5430"/>
  <c r="AJ92" i="5430"/>
  <c r="AK92" i="5430"/>
  <c r="AI92" i="5430"/>
  <c r="AF92" i="5430"/>
  <c r="AJ86" i="5430"/>
  <c r="AK86" i="5430"/>
  <c r="AI86" i="5430"/>
  <c r="AF86" i="5430"/>
  <c r="AI80" i="5430"/>
  <c r="AJ80" i="5430"/>
  <c r="AK80" i="5430"/>
  <c r="AF80" i="5430"/>
  <c r="AF74" i="5430"/>
  <c r="AI74" i="5430"/>
  <c r="AJ74" i="5430"/>
  <c r="AK74" i="5430"/>
  <c r="AK68" i="5430"/>
  <c r="AF68" i="5430"/>
  <c r="AI68" i="5430"/>
  <c r="AJ68" i="5430"/>
  <c r="AK62" i="5430"/>
  <c r="AF62" i="5430"/>
  <c r="AI62" i="5430"/>
  <c r="AJ62" i="5430"/>
  <c r="AJ56" i="5430"/>
  <c r="AF56" i="5430"/>
  <c r="AI56" i="5430"/>
  <c r="AK56" i="5430"/>
  <c r="AJ50" i="5430"/>
  <c r="AK50" i="5430"/>
  <c r="AF50" i="5430"/>
  <c r="AI50" i="5430"/>
  <c r="AF44" i="5430"/>
  <c r="AI44" i="5430"/>
  <c r="AJ44" i="5430"/>
  <c r="AK44" i="5430"/>
  <c r="AF38" i="5430"/>
  <c r="AI38" i="5430"/>
  <c r="AJ38" i="5430"/>
  <c r="AK38" i="5430"/>
  <c r="AK32" i="5430"/>
  <c r="AF32" i="5430"/>
  <c r="AI32" i="5430"/>
  <c r="AJ32" i="5430"/>
  <c r="AK26" i="5430"/>
  <c r="AI26" i="5430"/>
  <c r="AF26" i="5430"/>
  <c r="AJ26" i="5430"/>
  <c r="AJ20" i="5430"/>
  <c r="AK20" i="5430"/>
  <c r="AF20" i="5430"/>
  <c r="AI20" i="5430"/>
  <c r="AJ14" i="5430"/>
  <c r="AF14" i="5430"/>
  <c r="AK14" i="5430"/>
  <c r="AI14" i="5430"/>
  <c r="AI8" i="5430"/>
  <c r="AJ8" i="5430"/>
  <c r="AK8" i="5430"/>
  <c r="AF8" i="5430"/>
  <c r="AF150" i="5430"/>
  <c r="AJ150" i="5430"/>
  <c r="AK150" i="5430"/>
  <c r="AI150" i="5430"/>
  <c r="AI105" i="5430"/>
  <c r="AK105" i="5430"/>
  <c r="AF105" i="5430"/>
  <c r="AJ105" i="5430"/>
  <c r="AF42" i="5430"/>
  <c r="AJ42" i="5430"/>
  <c r="AI42" i="5430"/>
  <c r="AK42" i="5430"/>
  <c r="AJ204" i="5433"/>
  <c r="AI204" i="5433"/>
  <c r="AF204" i="5433"/>
  <c r="AK204" i="5433"/>
  <c r="AJ198" i="5433"/>
  <c r="AI198" i="5433"/>
  <c r="AF198" i="5433"/>
  <c r="AK198" i="5433"/>
  <c r="AJ192" i="5433"/>
  <c r="AI192" i="5433"/>
  <c r="AF192" i="5433"/>
  <c r="AK192" i="5433"/>
  <c r="AJ186" i="5433"/>
  <c r="AI186" i="5433"/>
  <c r="AF186" i="5433"/>
  <c r="AK186" i="5433"/>
  <c r="AJ180" i="5433"/>
  <c r="AI180" i="5433"/>
  <c r="AF180" i="5433"/>
  <c r="AK180" i="5433"/>
  <c r="AJ174" i="5433"/>
  <c r="AI174" i="5433"/>
  <c r="AF174" i="5433"/>
  <c r="AK174" i="5433"/>
  <c r="AJ168" i="5433"/>
  <c r="AI168" i="5433"/>
  <c r="AF168" i="5433"/>
  <c r="AK168" i="5433"/>
  <c r="AJ162" i="5433"/>
  <c r="AI162" i="5433"/>
  <c r="AF162" i="5433"/>
  <c r="AK162" i="5433"/>
  <c r="AJ156" i="5433"/>
  <c r="AI156" i="5433"/>
  <c r="AF156" i="5433"/>
  <c r="AK156" i="5433"/>
  <c r="AJ150" i="5433"/>
  <c r="AI150" i="5433"/>
  <c r="AF150" i="5433"/>
  <c r="AK150" i="5433"/>
  <c r="AJ144" i="5433"/>
  <c r="AI144" i="5433"/>
  <c r="AF144" i="5433"/>
  <c r="AK144" i="5433"/>
  <c r="AJ138" i="5433"/>
  <c r="AI138" i="5433"/>
  <c r="AF138" i="5433"/>
  <c r="AK138" i="5433"/>
  <c r="AJ132" i="5433"/>
  <c r="AI132" i="5433"/>
  <c r="AF132" i="5433"/>
  <c r="AK132" i="5433"/>
  <c r="AJ126" i="5433"/>
  <c r="AI126" i="5433"/>
  <c r="AF126" i="5433"/>
  <c r="AK126" i="5433"/>
  <c r="AJ120" i="5433"/>
  <c r="AI120" i="5433"/>
  <c r="AF120" i="5433"/>
  <c r="AK120" i="5433"/>
  <c r="AJ114" i="5433"/>
  <c r="AI114" i="5433"/>
  <c r="AF114" i="5433"/>
  <c r="AK114" i="5433"/>
  <c r="AJ108" i="5433"/>
  <c r="AI108" i="5433"/>
  <c r="AF108" i="5433"/>
  <c r="AK108" i="5433"/>
  <c r="AJ102" i="5433"/>
  <c r="AI102" i="5433"/>
  <c r="AF102" i="5433"/>
  <c r="AK102" i="5433"/>
  <c r="AJ96" i="5433"/>
  <c r="AI96" i="5433"/>
  <c r="AF96" i="5433"/>
  <c r="AK96" i="5433"/>
  <c r="AJ90" i="5433"/>
  <c r="AI90" i="5433"/>
  <c r="AF90" i="5433"/>
  <c r="AK90" i="5433"/>
  <c r="AJ84" i="5433"/>
  <c r="AI84" i="5433"/>
  <c r="AF84" i="5433"/>
  <c r="AK84" i="5433"/>
  <c r="AJ78" i="5433"/>
  <c r="AI78" i="5433"/>
  <c r="AF78" i="5433"/>
  <c r="AK78" i="5433"/>
  <c r="AJ72" i="5433"/>
  <c r="AI72" i="5433"/>
  <c r="AF72" i="5433"/>
  <c r="AK72" i="5433"/>
  <c r="AJ66" i="5433"/>
  <c r="AI66" i="5433"/>
  <c r="AF66" i="5433"/>
  <c r="AK66" i="5433"/>
  <c r="AJ60" i="5433"/>
  <c r="AI60" i="5433"/>
  <c r="AF60" i="5433"/>
  <c r="AK60" i="5433"/>
  <c r="AJ54" i="5433"/>
  <c r="AI54" i="5433"/>
  <c r="AF54" i="5433"/>
  <c r="AK54" i="5433"/>
  <c r="AJ48" i="5433"/>
  <c r="AI48" i="5433"/>
  <c r="AF48" i="5433"/>
  <c r="AK48" i="5433"/>
  <c r="AJ42" i="5433"/>
  <c r="AI42" i="5433"/>
  <c r="AF42" i="5433"/>
  <c r="AK42" i="5433"/>
  <c r="AJ36" i="5433"/>
  <c r="AI36" i="5433"/>
  <c r="AF36" i="5433"/>
  <c r="AK36" i="5433"/>
  <c r="AJ30" i="5433"/>
  <c r="AI30" i="5433"/>
  <c r="AF30" i="5433"/>
  <c r="AK30" i="5433"/>
  <c r="AJ24" i="5433"/>
  <c r="AI24" i="5433"/>
  <c r="AF24" i="5433"/>
  <c r="AK24" i="5433"/>
  <c r="AJ18" i="5433"/>
  <c r="AI18" i="5433"/>
  <c r="AF18" i="5433"/>
  <c r="AK18" i="5433"/>
  <c r="AJ12" i="5433"/>
  <c r="AI12" i="5433"/>
  <c r="AF12" i="5433"/>
  <c r="AK12" i="5433"/>
  <c r="AF161" i="5433"/>
  <c r="AI161" i="5433"/>
  <c r="AK161" i="5433"/>
  <c r="AJ161" i="5433"/>
  <c r="AF89" i="5433"/>
  <c r="AI89" i="5433"/>
  <c r="AK89" i="5433"/>
  <c r="AJ89" i="5433"/>
  <c r="AF17" i="5433"/>
  <c r="AI17" i="5433"/>
  <c r="AK17" i="5433"/>
  <c r="AJ17" i="5433"/>
  <c r="AG6" i="5436"/>
  <c r="AI182" i="5436"/>
  <c r="AF182" i="5436"/>
  <c r="AK182" i="5436"/>
  <c r="AJ182" i="5436"/>
  <c r="AI128" i="5436"/>
  <c r="AF128" i="5436"/>
  <c r="AK128" i="5436"/>
  <c r="AJ128" i="5436"/>
  <c r="AI74" i="5436"/>
  <c r="AF74" i="5436"/>
  <c r="AK74" i="5436"/>
  <c r="AJ74" i="5436"/>
  <c r="AI20" i="5436"/>
  <c r="AF20" i="5436"/>
  <c r="AK20" i="5436"/>
  <c r="AJ20" i="5436"/>
  <c r="AJ199" i="5430"/>
  <c r="AK199" i="5430"/>
  <c r="AF199" i="5430"/>
  <c r="AI199" i="5430"/>
  <c r="AF181" i="5430"/>
  <c r="AI181" i="5430"/>
  <c r="AJ181" i="5430"/>
  <c r="AK181" i="5430"/>
  <c r="AK163" i="5430"/>
  <c r="AF163" i="5430"/>
  <c r="AI163" i="5430"/>
  <c r="AJ163" i="5430"/>
  <c r="AI145" i="5430"/>
  <c r="AJ145" i="5430"/>
  <c r="AK145" i="5430"/>
  <c r="AF145" i="5430"/>
  <c r="AK127" i="5430"/>
  <c r="AI127" i="5430"/>
  <c r="AF127" i="5430"/>
  <c r="AJ127" i="5430"/>
  <c r="AI109" i="5430"/>
  <c r="AF109" i="5430"/>
  <c r="AJ109" i="5430"/>
  <c r="AK109" i="5430"/>
  <c r="AK91" i="5430"/>
  <c r="AF91" i="5430"/>
  <c r="AI91" i="5430"/>
  <c r="AJ91" i="5430"/>
  <c r="AI73" i="5430"/>
  <c r="AF73" i="5430"/>
  <c r="AJ73" i="5430"/>
  <c r="AK73" i="5430"/>
  <c r="AK55" i="5430"/>
  <c r="AF55" i="5430"/>
  <c r="AI55" i="5430"/>
  <c r="AJ55" i="5430"/>
  <c r="AI37" i="5430"/>
  <c r="AJ37" i="5430"/>
  <c r="AK37" i="5430"/>
  <c r="AF37" i="5430"/>
  <c r="AK25" i="5430"/>
  <c r="AF25" i="5430"/>
  <c r="AI25" i="5430"/>
  <c r="AJ25" i="5430"/>
  <c r="AJ13" i="5430"/>
  <c r="AF13" i="5430"/>
  <c r="AK13" i="5430"/>
  <c r="AI13" i="5430"/>
  <c r="AF7" i="5430"/>
  <c r="AJ7" i="5430"/>
  <c r="AK7" i="5430"/>
  <c r="AI7" i="5430"/>
  <c r="AI188" i="5430"/>
  <c r="AJ188" i="5430"/>
  <c r="AK188" i="5430"/>
  <c r="AF188" i="5430"/>
  <c r="AK170" i="5430"/>
  <c r="AF170" i="5430"/>
  <c r="AI170" i="5430"/>
  <c r="AJ170" i="5430"/>
  <c r="AF146" i="5430"/>
  <c r="AI146" i="5430"/>
  <c r="AJ146" i="5430"/>
  <c r="AK146" i="5430"/>
  <c r="AF204" i="5430"/>
  <c r="AI204" i="5430"/>
  <c r="AJ204" i="5430"/>
  <c r="AK204" i="5430"/>
  <c r="AF192" i="5430"/>
  <c r="AK192" i="5430"/>
  <c r="AI192" i="5430"/>
  <c r="AJ192" i="5430"/>
  <c r="AF180" i="5430"/>
  <c r="AI180" i="5430"/>
  <c r="AJ180" i="5430"/>
  <c r="AK180" i="5430"/>
  <c r="AF174" i="5430"/>
  <c r="AI174" i="5430"/>
  <c r="AJ174" i="5430"/>
  <c r="AK174" i="5430"/>
  <c r="AF168" i="5430"/>
  <c r="AK168" i="5430"/>
  <c r="AI168" i="5430"/>
  <c r="AJ168" i="5430"/>
  <c r="AF162" i="5430"/>
  <c r="AK162" i="5430"/>
  <c r="AI162" i="5430"/>
  <c r="AJ162" i="5430"/>
  <c r="AF156" i="5430"/>
  <c r="AK156" i="5430"/>
  <c r="AI156" i="5430"/>
  <c r="AJ156" i="5430"/>
  <c r="AF144" i="5430"/>
  <c r="AJ144" i="5430"/>
  <c r="AK144" i="5430"/>
  <c r="AI144" i="5430"/>
  <c r="AF138" i="5430"/>
  <c r="AI138" i="5430"/>
  <c r="AJ138" i="5430"/>
  <c r="AK138" i="5430"/>
  <c r="AF132" i="5430"/>
  <c r="AI132" i="5430"/>
  <c r="AJ132" i="5430"/>
  <c r="AK132" i="5430"/>
  <c r="AF126" i="5430"/>
  <c r="AK126" i="5430"/>
  <c r="AI126" i="5430"/>
  <c r="AJ126" i="5430"/>
  <c r="AF120" i="5430"/>
  <c r="AK120" i="5430"/>
  <c r="AI120" i="5430"/>
  <c r="AJ120" i="5430"/>
  <c r="AF108" i="5430"/>
  <c r="AI108" i="5430"/>
  <c r="AJ108" i="5430"/>
  <c r="AK108" i="5430"/>
  <c r="AF102" i="5430"/>
  <c r="AI102" i="5430"/>
  <c r="AJ102" i="5430"/>
  <c r="AK102" i="5430"/>
  <c r="AF96" i="5430"/>
  <c r="AI96" i="5430"/>
  <c r="AJ96" i="5430"/>
  <c r="AK96" i="5430"/>
  <c r="AF90" i="5430"/>
  <c r="AK90" i="5430"/>
  <c r="AI90" i="5430"/>
  <c r="AJ90" i="5430"/>
  <c r="AF84" i="5430"/>
  <c r="AK84" i="5430"/>
  <c r="AI84" i="5430"/>
  <c r="AJ84" i="5430"/>
  <c r="AF72" i="5430"/>
  <c r="AJ72" i="5430"/>
  <c r="AK72" i="5430"/>
  <c r="AI72" i="5430"/>
  <c r="AF66" i="5430"/>
  <c r="AI66" i="5430"/>
  <c r="AJ66" i="5430"/>
  <c r="AK66" i="5430"/>
  <c r="AF60" i="5430"/>
  <c r="AI60" i="5430"/>
  <c r="AJ60" i="5430"/>
  <c r="AK60" i="5430"/>
  <c r="AF54" i="5430"/>
  <c r="AK54" i="5430"/>
  <c r="AI54" i="5430"/>
  <c r="AJ54" i="5430"/>
  <c r="AF48" i="5430"/>
  <c r="AK48" i="5430"/>
  <c r="AI48" i="5430"/>
  <c r="AJ48" i="5430"/>
  <c r="AF36" i="5430"/>
  <c r="AJ36" i="5430"/>
  <c r="AK36" i="5430"/>
  <c r="AI36" i="5430"/>
  <c r="AF30" i="5430"/>
  <c r="AI30" i="5430"/>
  <c r="AJ30" i="5430"/>
  <c r="AK30" i="5430"/>
  <c r="AF24" i="5430"/>
  <c r="AI24" i="5430"/>
  <c r="AJ24" i="5430"/>
  <c r="AK24" i="5430"/>
  <c r="AF18" i="5430"/>
  <c r="AK18" i="5430"/>
  <c r="AI18" i="5430"/>
  <c r="AJ18" i="5430"/>
  <c r="AF12" i="5430"/>
  <c r="AK12" i="5430"/>
  <c r="AI12" i="5430"/>
  <c r="AJ12" i="5430"/>
  <c r="AI99" i="5430"/>
  <c r="AJ99" i="5430"/>
  <c r="AF99" i="5430"/>
  <c r="AK99" i="5430"/>
  <c r="AF11" i="5433"/>
  <c r="AI11" i="5433"/>
  <c r="AJ11" i="5433"/>
  <c r="AK11" i="5433"/>
  <c r="AF173" i="5433"/>
  <c r="AI173" i="5433"/>
  <c r="AK173" i="5433"/>
  <c r="AJ173" i="5433"/>
  <c r="AF101" i="5433"/>
  <c r="AI101" i="5433"/>
  <c r="AK101" i="5433"/>
  <c r="AJ101" i="5433"/>
  <c r="AF29" i="5433"/>
  <c r="AI29" i="5433"/>
  <c r="AK29" i="5433"/>
  <c r="AJ29" i="5433"/>
  <c r="AK205" i="5430"/>
  <c r="AF205" i="5430"/>
  <c r="AJ205" i="5430"/>
  <c r="AI205" i="5430"/>
  <c r="AJ187" i="5430"/>
  <c r="AK187" i="5430"/>
  <c r="AF187" i="5430"/>
  <c r="AI187" i="5430"/>
  <c r="AK169" i="5430"/>
  <c r="AF169" i="5430"/>
  <c r="AI169" i="5430"/>
  <c r="AJ169" i="5430"/>
  <c r="AI151" i="5430"/>
  <c r="AJ151" i="5430"/>
  <c r="AF151" i="5430"/>
  <c r="AK151" i="5430"/>
  <c r="AK133" i="5430"/>
  <c r="AF133" i="5430"/>
  <c r="AI133" i="5430"/>
  <c r="AJ133" i="5430"/>
  <c r="AJ115" i="5430"/>
  <c r="AK115" i="5430"/>
  <c r="AF115" i="5430"/>
  <c r="AI115" i="5430"/>
  <c r="AK97" i="5430"/>
  <c r="AF97" i="5430"/>
  <c r="AI97" i="5430"/>
  <c r="AJ97" i="5430"/>
  <c r="AI79" i="5430"/>
  <c r="AJ79" i="5430"/>
  <c r="AF79" i="5430"/>
  <c r="AK79" i="5430"/>
  <c r="AK61" i="5430"/>
  <c r="AF61" i="5430"/>
  <c r="AJ61" i="5430"/>
  <c r="AI61" i="5430"/>
  <c r="AJ43" i="5430"/>
  <c r="AK43" i="5430"/>
  <c r="AF43" i="5430"/>
  <c r="AI43" i="5430"/>
  <c r="AF31" i="5430"/>
  <c r="AI31" i="5430"/>
  <c r="AJ31" i="5430"/>
  <c r="AK31" i="5430"/>
  <c r="AK19" i="5430"/>
  <c r="AF19" i="5430"/>
  <c r="AI19" i="5430"/>
  <c r="AJ19" i="5430"/>
  <c r="AF194" i="5430"/>
  <c r="AJ194" i="5430"/>
  <c r="AK194" i="5430"/>
  <c r="AI194" i="5430"/>
  <c r="AK176" i="5430"/>
  <c r="AF176" i="5430"/>
  <c r="AI176" i="5430"/>
  <c r="AJ176" i="5430"/>
  <c r="AI152" i="5430"/>
  <c r="AF152" i="5430"/>
  <c r="AJ152" i="5430"/>
  <c r="AK152" i="5430"/>
  <c r="AF198" i="5430"/>
  <c r="AK198" i="5430"/>
  <c r="AI198" i="5430"/>
  <c r="AJ198" i="5430"/>
  <c r="AK203" i="5430"/>
  <c r="AI203" i="5430"/>
  <c r="AF203" i="5430"/>
  <c r="AJ203" i="5430"/>
  <c r="AK197" i="5430"/>
  <c r="AI197" i="5430"/>
  <c r="AF197" i="5430"/>
  <c r="AJ197" i="5430"/>
  <c r="AK191" i="5430"/>
  <c r="AF191" i="5430"/>
  <c r="AI191" i="5430"/>
  <c r="AJ191" i="5430"/>
  <c r="AK173" i="5430"/>
  <c r="AF173" i="5430"/>
  <c r="AJ173" i="5430"/>
  <c r="AI173" i="5430"/>
  <c r="AK167" i="5430"/>
  <c r="AI167" i="5430"/>
  <c r="AF167" i="5430"/>
  <c r="AJ167" i="5430"/>
  <c r="AK161" i="5430"/>
  <c r="AI161" i="5430"/>
  <c r="AF161" i="5430"/>
  <c r="AJ161" i="5430"/>
  <c r="AK155" i="5430"/>
  <c r="AF155" i="5430"/>
  <c r="AJ155" i="5430"/>
  <c r="AI155" i="5430"/>
  <c r="AK137" i="5430"/>
  <c r="AI137" i="5430"/>
  <c r="AJ137" i="5430"/>
  <c r="AF137" i="5430"/>
  <c r="AK131" i="5430"/>
  <c r="AI131" i="5430"/>
  <c r="AF131" i="5430"/>
  <c r="AJ131" i="5430"/>
  <c r="AK125" i="5430"/>
  <c r="AI125" i="5430"/>
  <c r="AF125" i="5430"/>
  <c r="AJ125" i="5430"/>
  <c r="AK119" i="5430"/>
  <c r="AI119" i="5430"/>
  <c r="AF119" i="5430"/>
  <c r="AJ119" i="5430"/>
  <c r="AK101" i="5430"/>
  <c r="AJ101" i="5430"/>
  <c r="AI101" i="5430"/>
  <c r="AF101" i="5430"/>
  <c r="AK95" i="5430"/>
  <c r="AI95" i="5430"/>
  <c r="AF95" i="5430"/>
  <c r="AJ95" i="5430"/>
  <c r="AK89" i="5430"/>
  <c r="AI89" i="5430"/>
  <c r="AF89" i="5430"/>
  <c r="AJ89" i="5430"/>
  <c r="AK83" i="5430"/>
  <c r="AI83" i="5430"/>
  <c r="AF83" i="5430"/>
  <c r="AJ83" i="5430"/>
  <c r="AK65" i="5430"/>
  <c r="AJ65" i="5430"/>
  <c r="AI65" i="5430"/>
  <c r="AF65" i="5430"/>
  <c r="AK59" i="5430"/>
  <c r="AI59" i="5430"/>
  <c r="AF59" i="5430"/>
  <c r="AJ59" i="5430"/>
  <c r="AK53" i="5430"/>
  <c r="AI53" i="5430"/>
  <c r="AF53" i="5430"/>
  <c r="AJ53" i="5430"/>
  <c r="AK47" i="5430"/>
  <c r="AF47" i="5430"/>
  <c r="AI47" i="5430"/>
  <c r="AJ47" i="5430"/>
  <c r="AK29" i="5430"/>
  <c r="AI29" i="5430"/>
  <c r="AJ29" i="5430"/>
  <c r="AF29" i="5430"/>
  <c r="AK23" i="5430"/>
  <c r="AI23" i="5430"/>
  <c r="AF23" i="5430"/>
  <c r="AJ23" i="5430"/>
  <c r="AK17" i="5430"/>
  <c r="AI17" i="5430"/>
  <c r="AF17" i="5430"/>
  <c r="AJ17" i="5430"/>
  <c r="AK11" i="5430"/>
  <c r="AI11" i="5430"/>
  <c r="AF11" i="5430"/>
  <c r="AJ11" i="5430"/>
  <c r="AI177" i="5430"/>
  <c r="AK177" i="5430"/>
  <c r="AF177" i="5430"/>
  <c r="AJ177" i="5430"/>
  <c r="AF114" i="5430"/>
  <c r="AJ114" i="5430"/>
  <c r="AK114" i="5430"/>
  <c r="AI114" i="5430"/>
  <c r="AI69" i="5430"/>
  <c r="AJ69" i="5430"/>
  <c r="AK69" i="5430"/>
  <c r="AF69" i="5430"/>
  <c r="AF185" i="5433"/>
  <c r="AI185" i="5433"/>
  <c r="AK185" i="5433"/>
  <c r="AJ185" i="5433"/>
  <c r="AF113" i="5433"/>
  <c r="AI113" i="5433"/>
  <c r="AK113" i="5433"/>
  <c r="AJ113" i="5433"/>
  <c r="AF41" i="5433"/>
  <c r="AI41" i="5433"/>
  <c r="AK41" i="5433"/>
  <c r="AJ41" i="5433"/>
  <c r="AJ178" i="5430"/>
  <c r="AK178" i="5430"/>
  <c r="AF178" i="5430"/>
  <c r="AI178" i="5430"/>
  <c r="AJ142" i="5430"/>
  <c r="AF142" i="5430"/>
  <c r="AK142" i="5430"/>
  <c r="AI142" i="5430"/>
  <c r="AJ106" i="5430"/>
  <c r="AK106" i="5430"/>
  <c r="AF106" i="5430"/>
  <c r="AI106" i="5430"/>
  <c r="AJ70" i="5430"/>
  <c r="AI70" i="5430"/>
  <c r="AK70" i="5430"/>
  <c r="AF70" i="5430"/>
  <c r="AF197" i="5433"/>
  <c r="AI197" i="5433"/>
  <c r="AK197" i="5433"/>
  <c r="AJ197" i="5433"/>
  <c r="AF125" i="5433"/>
  <c r="AI125" i="5433"/>
  <c r="AK125" i="5433"/>
  <c r="AJ125" i="5433"/>
  <c r="AF53" i="5433"/>
  <c r="AI53" i="5433"/>
  <c r="AK53" i="5433"/>
  <c r="AJ53" i="5433"/>
  <c r="AF191" i="5436"/>
  <c r="AI191" i="5436"/>
  <c r="AK191" i="5436"/>
  <c r="AJ191" i="5436"/>
  <c r="AF173" i="5436"/>
  <c r="AI173" i="5436"/>
  <c r="AK173" i="5436"/>
  <c r="AJ173" i="5436"/>
  <c r="AF137" i="5436"/>
  <c r="AI137" i="5436"/>
  <c r="AK137" i="5436"/>
  <c r="AJ137" i="5436"/>
  <c r="AF119" i="5436"/>
  <c r="AI119" i="5436"/>
  <c r="AK119" i="5436"/>
  <c r="AJ119" i="5436"/>
  <c r="AF83" i="5436"/>
  <c r="AI83" i="5436"/>
  <c r="AK83" i="5436"/>
  <c r="AJ83" i="5436"/>
  <c r="AF65" i="5436"/>
  <c r="AI65" i="5436"/>
  <c r="AK65" i="5436"/>
  <c r="AJ65" i="5436"/>
  <c r="AF29" i="5436"/>
  <c r="AI29" i="5436"/>
  <c r="AK29" i="5436"/>
  <c r="AJ29" i="5436"/>
  <c r="AF11" i="5436"/>
  <c r="AI11" i="5436"/>
  <c r="AK11" i="5436"/>
  <c r="AJ11" i="5436"/>
  <c r="AE179" i="5430"/>
  <c r="AE71" i="5430"/>
  <c r="AE147" i="5430"/>
  <c r="AE75" i="5430"/>
  <c r="AE77" i="5430"/>
  <c r="AE16" i="5430"/>
  <c r="AT676" i="5430"/>
  <c r="AT640" i="5430"/>
  <c r="AT460" i="5430"/>
  <c r="AT280" i="5430"/>
  <c r="AT100" i="5430"/>
  <c r="AU647" i="5430"/>
  <c r="AU539" i="5430"/>
  <c r="AU532" i="5430"/>
  <c r="AU359" i="5430"/>
  <c r="AU352" i="5430"/>
  <c r="AU172" i="5430"/>
  <c r="AI182" i="5433"/>
  <c r="AF182" i="5433"/>
  <c r="AK182" i="5433"/>
  <c r="AI122" i="5433"/>
  <c r="AF122" i="5433"/>
  <c r="AK122" i="5433"/>
  <c r="AI62" i="5433"/>
  <c r="AF62" i="5433"/>
  <c r="AK62" i="5433"/>
  <c r="AJ189" i="5436"/>
  <c r="AK189" i="5436"/>
  <c r="AI189" i="5436"/>
  <c r="AF189" i="5436"/>
  <c r="AJ165" i="5436"/>
  <c r="AK165" i="5436"/>
  <c r="AI165" i="5436"/>
  <c r="AJ141" i="5436"/>
  <c r="AF141" i="5436"/>
  <c r="AK141" i="5436"/>
  <c r="AJ111" i="5436"/>
  <c r="AK111" i="5436"/>
  <c r="AI111" i="5436"/>
  <c r="AJ105" i="5436"/>
  <c r="AF105" i="5436"/>
  <c r="AK105" i="5436"/>
  <c r="AJ81" i="5436"/>
  <c r="AK81" i="5436"/>
  <c r="AI81" i="5436"/>
  <c r="AF81" i="5436"/>
  <c r="AJ57" i="5436"/>
  <c r="AK57" i="5436"/>
  <c r="AI57" i="5436"/>
  <c r="AJ39" i="5436"/>
  <c r="AK39" i="5436"/>
  <c r="AI39" i="5436"/>
  <c r="AJ27" i="5436"/>
  <c r="AK27" i="5436"/>
  <c r="AI27" i="5436"/>
  <c r="AF27" i="5436"/>
  <c r="AJ15" i="5436"/>
  <c r="AF15" i="5436"/>
  <c r="AK15" i="5436"/>
  <c r="AJ9" i="5436"/>
  <c r="AK9" i="5436"/>
  <c r="AI9" i="5436"/>
  <c r="AF9" i="5436"/>
  <c r="AK178" i="5436"/>
  <c r="AI178" i="5436"/>
  <c r="AF178" i="5436"/>
  <c r="AK142" i="5436"/>
  <c r="AI142" i="5436"/>
  <c r="AF142" i="5436"/>
  <c r="AK106" i="5436"/>
  <c r="AI106" i="5436"/>
  <c r="AF106" i="5436"/>
  <c r="AK70" i="5436"/>
  <c r="AI70" i="5436"/>
  <c r="AF70" i="5436"/>
  <c r="AK40" i="5436"/>
  <c r="AF40" i="5436"/>
  <c r="AJ40" i="5436"/>
  <c r="AI40" i="5436"/>
  <c r="AK22" i="5436"/>
  <c r="AF22" i="5436"/>
  <c r="AJ22" i="5436"/>
  <c r="AI22" i="5436"/>
  <c r="AK109" i="5436"/>
  <c r="AJ109" i="5436"/>
  <c r="AI109" i="5436"/>
  <c r="AF109" i="5436"/>
  <c r="AK46" i="5436"/>
  <c r="AJ46" i="5436"/>
  <c r="AI46" i="5436"/>
  <c r="AF46" i="5436"/>
  <c r="AI92" i="5436"/>
  <c r="AF92" i="5436"/>
  <c r="AK92" i="5436"/>
  <c r="AJ92" i="5436"/>
  <c r="AI38" i="5436"/>
  <c r="AF38" i="5436"/>
  <c r="AK38" i="5436"/>
  <c r="AJ38" i="5436"/>
  <c r="T380" i="5442"/>
  <c r="I380" i="5442"/>
  <c r="H380" i="5442"/>
  <c r="J380" i="5442"/>
  <c r="T254" i="5442"/>
  <c r="I254" i="5442"/>
  <c r="H254" i="5442"/>
  <c r="J254" i="5442"/>
  <c r="T164" i="5442"/>
  <c r="I164" i="5442"/>
  <c r="H164" i="5442"/>
  <c r="J164" i="5442"/>
  <c r="T146" i="5442"/>
  <c r="I146" i="5442"/>
  <c r="H146" i="5442"/>
  <c r="J146" i="5442"/>
  <c r="T56" i="5442"/>
  <c r="I56" i="5442"/>
  <c r="H56" i="5442"/>
  <c r="J56" i="5442"/>
  <c r="AE107" i="5430"/>
  <c r="AE183" i="5430"/>
  <c r="AE118" i="5430"/>
  <c r="AE160" i="5430"/>
  <c r="AE117" i="5430"/>
  <c r="AE45" i="5430"/>
  <c r="AT748" i="5430"/>
  <c r="AT568" i="5430"/>
  <c r="AT424" i="5430"/>
  <c r="AT388" i="5430"/>
  <c r="AT208" i="5430"/>
  <c r="AT28" i="5430"/>
  <c r="AU575" i="5430"/>
  <c r="AU503" i="5430"/>
  <c r="AU323" i="5430"/>
  <c r="AU316" i="5430"/>
  <c r="AU143" i="5430"/>
  <c r="AU35" i="5430"/>
  <c r="AI158" i="5433"/>
  <c r="AF158" i="5433"/>
  <c r="AK158" i="5433"/>
  <c r="AI98" i="5433"/>
  <c r="AF98" i="5433"/>
  <c r="AK98" i="5433"/>
  <c r="AI38" i="5433"/>
  <c r="AF38" i="5433"/>
  <c r="AK38" i="5433"/>
  <c r="AJ201" i="5436"/>
  <c r="AK201" i="5436"/>
  <c r="AI201" i="5436"/>
  <c r="AJ177" i="5436"/>
  <c r="AF177" i="5436"/>
  <c r="AK177" i="5436"/>
  <c r="AJ153" i="5436"/>
  <c r="AK153" i="5436"/>
  <c r="AI153" i="5436"/>
  <c r="AF153" i="5436"/>
  <c r="AJ129" i="5436"/>
  <c r="AK129" i="5436"/>
  <c r="AI129" i="5436"/>
  <c r="AJ99" i="5436"/>
  <c r="AK99" i="5436"/>
  <c r="AI99" i="5436"/>
  <c r="AF99" i="5436"/>
  <c r="AJ75" i="5436"/>
  <c r="AK75" i="5436"/>
  <c r="AI75" i="5436"/>
  <c r="AJ51" i="5436"/>
  <c r="AF51" i="5436"/>
  <c r="AK51" i="5436"/>
  <c r="AK196" i="5436"/>
  <c r="AI196" i="5436"/>
  <c r="AF196" i="5436"/>
  <c r="AK160" i="5436"/>
  <c r="AI160" i="5436"/>
  <c r="AF160" i="5436"/>
  <c r="AK124" i="5436"/>
  <c r="AI124" i="5436"/>
  <c r="AF124" i="5436"/>
  <c r="AK88" i="5436"/>
  <c r="AI88" i="5436"/>
  <c r="AF88" i="5436"/>
  <c r="AK52" i="5436"/>
  <c r="AI52" i="5436"/>
  <c r="AF52" i="5436"/>
  <c r="AK34" i="5436"/>
  <c r="AI34" i="5436"/>
  <c r="AF34" i="5436"/>
  <c r="AK16" i="5436"/>
  <c r="AI16" i="5436"/>
  <c r="AF16" i="5436"/>
  <c r="AI146" i="5436"/>
  <c r="AF146" i="5436"/>
  <c r="AK146" i="5436"/>
  <c r="AJ146" i="5436"/>
  <c r="AE58" i="5430"/>
  <c r="AT798" i="5430"/>
  <c r="AT790" i="5430"/>
  <c r="AT762" i="5430"/>
  <c r="AT754" i="5430"/>
  <c r="AT718" i="5430"/>
  <c r="AT690" i="5430"/>
  <c r="AT682" i="5430"/>
  <c r="AT654" i="5430"/>
  <c r="AT646" i="5430"/>
  <c r="AT618" i="5430"/>
  <c r="AT610" i="5430"/>
  <c r="AT582" i="5430"/>
  <c r="AT574" i="5430"/>
  <c r="AT546" i="5430"/>
  <c r="AT538" i="5430"/>
  <c r="AT510" i="5430"/>
  <c r="AT502" i="5430"/>
  <c r="AT474" i="5430"/>
  <c r="AT466" i="5430"/>
  <c r="AT322" i="5430"/>
  <c r="AT142" i="5430"/>
  <c r="AU689" i="5430"/>
  <c r="AU437" i="5430"/>
  <c r="AU430" i="5430"/>
  <c r="AU401" i="5430"/>
  <c r="AU365" i="5430"/>
  <c r="AU358" i="5430"/>
  <c r="AU329" i="5430"/>
  <c r="AU293" i="5430"/>
  <c r="AU286" i="5430"/>
  <c r="AU257" i="5430"/>
  <c r="AU250" i="5430"/>
  <c r="AU221" i="5430"/>
  <c r="AU214" i="5430"/>
  <c r="AU185" i="5430"/>
  <c r="AU178" i="5430"/>
  <c r="AU149" i="5430"/>
  <c r="AU113" i="5430"/>
  <c r="AU106" i="5430"/>
  <c r="AU77" i="5430"/>
  <c r="AU70" i="5430"/>
  <c r="AU41" i="5430"/>
  <c r="AU34" i="5430"/>
  <c r="AU817" i="5433"/>
  <c r="AU805" i="5433"/>
  <c r="AU793" i="5433"/>
  <c r="AU781" i="5433"/>
  <c r="AU769" i="5433"/>
  <c r="AU757" i="5433"/>
  <c r="AU745" i="5433"/>
  <c r="AU733" i="5433"/>
  <c r="AU721" i="5433"/>
  <c r="AU709" i="5433"/>
  <c r="AU697" i="5433"/>
  <c r="AU685" i="5433"/>
  <c r="AU673" i="5433"/>
  <c r="AU661" i="5433"/>
  <c r="AU649" i="5433"/>
  <c r="AU637" i="5433"/>
  <c r="AU625" i="5433"/>
  <c r="AU613" i="5433"/>
  <c r="AU601" i="5433"/>
  <c r="AU589" i="5433"/>
  <c r="AU577" i="5433"/>
  <c r="AU565" i="5433"/>
  <c r="AU553" i="5433"/>
  <c r="AU541" i="5433"/>
  <c r="AU529" i="5433"/>
  <c r="AU514" i="5433"/>
  <c r="AU496" i="5433"/>
  <c r="AU478" i="5433"/>
  <c r="AU460" i="5433"/>
  <c r="AU439" i="5433"/>
  <c r="AU388" i="5433"/>
  <c r="AU367" i="5433"/>
  <c r="AU316" i="5433"/>
  <c r="AU295" i="5433"/>
  <c r="AU244" i="5433"/>
  <c r="AU223" i="5433"/>
  <c r="AE14" i="5436"/>
  <c r="AE32" i="5436"/>
  <c r="AE50" i="5436"/>
  <c r="AE68" i="5436"/>
  <c r="AE86" i="5436"/>
  <c r="AE104" i="5436"/>
  <c r="AE122" i="5436"/>
  <c r="AE140" i="5436"/>
  <c r="AE158" i="5436"/>
  <c r="AE176" i="5436"/>
  <c r="AE194" i="5436"/>
  <c r="D6" i="5436"/>
  <c r="AH6" i="5436" s="1"/>
  <c r="AT835" i="5436"/>
  <c r="AU835" i="5436"/>
  <c r="AT829" i="5436"/>
  <c r="AU829" i="5436"/>
  <c r="AT823" i="5436"/>
  <c r="AU823" i="5436"/>
  <c r="AT817" i="5436"/>
  <c r="AU817" i="5436"/>
  <c r="AT811" i="5436"/>
  <c r="AU811" i="5436"/>
  <c r="AT805" i="5436"/>
  <c r="AU805" i="5436"/>
  <c r="AT799" i="5436"/>
  <c r="AU799" i="5436"/>
  <c r="AT793" i="5436"/>
  <c r="AU793" i="5436"/>
  <c r="AT787" i="5436"/>
  <c r="AU787" i="5436"/>
  <c r="AT781" i="5436"/>
  <c r="AU781" i="5436"/>
  <c r="AT775" i="5436"/>
  <c r="AU775" i="5436"/>
  <c r="AT769" i="5436"/>
  <c r="AU769" i="5436"/>
  <c r="AT763" i="5436"/>
  <c r="AU763" i="5436"/>
  <c r="AT757" i="5436"/>
  <c r="AU757" i="5436"/>
  <c r="AT751" i="5436"/>
  <c r="AU751" i="5436"/>
  <c r="AT745" i="5436"/>
  <c r="AU745" i="5436"/>
  <c r="AT739" i="5436"/>
  <c r="AU739" i="5436"/>
  <c r="AT733" i="5436"/>
  <c r="AU733" i="5436"/>
  <c r="AT727" i="5436"/>
  <c r="AU727" i="5436"/>
  <c r="AT721" i="5436"/>
  <c r="AU721" i="5436"/>
  <c r="AT715" i="5436"/>
  <c r="AU715" i="5436"/>
  <c r="AT709" i="5436"/>
  <c r="AU709" i="5436"/>
  <c r="AT703" i="5436"/>
  <c r="AU703" i="5436"/>
  <c r="AT697" i="5436"/>
  <c r="AU697" i="5436"/>
  <c r="AT691" i="5436"/>
  <c r="AU691" i="5436"/>
  <c r="AT685" i="5436"/>
  <c r="AU685" i="5436"/>
  <c r="AT679" i="5436"/>
  <c r="AU679" i="5436"/>
  <c r="AT673" i="5436"/>
  <c r="AU673" i="5436"/>
  <c r="AT667" i="5436"/>
  <c r="AU667" i="5436"/>
  <c r="AT661" i="5436"/>
  <c r="AU661" i="5436"/>
  <c r="AT655" i="5436"/>
  <c r="AU655" i="5436"/>
  <c r="AT649" i="5436"/>
  <c r="AU649" i="5436"/>
  <c r="AT643" i="5436"/>
  <c r="AU643" i="5436"/>
  <c r="AT637" i="5436"/>
  <c r="AU637" i="5436"/>
  <c r="AT631" i="5436"/>
  <c r="AU631" i="5436"/>
  <c r="AT625" i="5436"/>
  <c r="AU625" i="5436"/>
  <c r="AT619" i="5436"/>
  <c r="AU619" i="5436"/>
  <c r="AT613" i="5436"/>
  <c r="AU613" i="5436"/>
  <c r="AT607" i="5436"/>
  <c r="AU607" i="5436"/>
  <c r="AT601" i="5436"/>
  <c r="AU601" i="5436"/>
  <c r="AT595" i="5436"/>
  <c r="AU595" i="5436"/>
  <c r="AT589" i="5436"/>
  <c r="AU589" i="5436"/>
  <c r="AT583" i="5436"/>
  <c r="AU583" i="5436"/>
  <c r="AT577" i="5436"/>
  <c r="AU577" i="5436"/>
  <c r="AT571" i="5436"/>
  <c r="AU571" i="5436"/>
  <c r="AT565" i="5436"/>
  <c r="AU565" i="5436"/>
  <c r="AT559" i="5436"/>
  <c r="AU559" i="5436"/>
  <c r="AT553" i="5436"/>
  <c r="AU553" i="5436"/>
  <c r="AT547" i="5436"/>
  <c r="AU547" i="5436"/>
  <c r="AT541" i="5436"/>
  <c r="AU541" i="5436"/>
  <c r="AT535" i="5436"/>
  <c r="AU535" i="5436"/>
  <c r="AT529" i="5436"/>
  <c r="AU529" i="5436"/>
  <c r="AT523" i="5436"/>
  <c r="AU523" i="5436"/>
  <c r="AT517" i="5436"/>
  <c r="AU517" i="5436"/>
  <c r="AT511" i="5436"/>
  <c r="AU511" i="5436"/>
  <c r="AT505" i="5436"/>
  <c r="AU505" i="5436"/>
  <c r="AT499" i="5436"/>
  <c r="AU499" i="5436"/>
  <c r="AT493" i="5436"/>
  <c r="AU493" i="5436"/>
  <c r="AT487" i="5436"/>
  <c r="AU487" i="5436"/>
  <c r="AT481" i="5436"/>
  <c r="AU481" i="5436"/>
  <c r="AT475" i="5436"/>
  <c r="AU475" i="5436"/>
  <c r="AT469" i="5436"/>
  <c r="AU469" i="5436"/>
  <c r="AT463" i="5436"/>
  <c r="AU463" i="5436"/>
  <c r="AT457" i="5436"/>
  <c r="AU457" i="5436"/>
  <c r="AT451" i="5436"/>
  <c r="AU451" i="5436"/>
  <c r="AT445" i="5436"/>
  <c r="AU445" i="5436"/>
  <c r="AT439" i="5436"/>
  <c r="AU439" i="5436"/>
  <c r="AT433" i="5436"/>
  <c r="AU433" i="5436"/>
  <c r="AT427" i="5436"/>
  <c r="AU427" i="5436"/>
  <c r="AT421" i="5436"/>
  <c r="AU421" i="5436"/>
  <c r="AT415" i="5436"/>
  <c r="AU415" i="5436"/>
  <c r="AT409" i="5436"/>
  <c r="AU409" i="5436"/>
  <c r="AT403" i="5436"/>
  <c r="AU403" i="5436"/>
  <c r="AT397" i="5436"/>
  <c r="AU397" i="5436"/>
  <c r="AT391" i="5436"/>
  <c r="AU391" i="5436"/>
  <c r="AT385" i="5436"/>
  <c r="AU385" i="5436"/>
  <c r="AT379" i="5436"/>
  <c r="AU379" i="5436"/>
  <c r="AT373" i="5436"/>
  <c r="AU373" i="5436"/>
  <c r="AT367" i="5436"/>
  <c r="AU367" i="5436"/>
  <c r="AT361" i="5436"/>
  <c r="AU361" i="5436"/>
  <c r="AT355" i="5436"/>
  <c r="AU355" i="5436"/>
  <c r="AT349" i="5436"/>
  <c r="AU349" i="5436"/>
  <c r="AT343" i="5436"/>
  <c r="AU343" i="5436"/>
  <c r="AT337" i="5436"/>
  <c r="AU337" i="5436"/>
  <c r="AT331" i="5436"/>
  <c r="AU331" i="5436"/>
  <c r="AT325" i="5436"/>
  <c r="AU325" i="5436"/>
  <c r="AT319" i="5436"/>
  <c r="AU319" i="5436"/>
  <c r="AT313" i="5436"/>
  <c r="AU313" i="5436"/>
  <c r="AT307" i="5436"/>
  <c r="AU307" i="5436"/>
  <c r="AT301" i="5436"/>
  <c r="AU301" i="5436"/>
  <c r="AT295" i="5436"/>
  <c r="AU295" i="5436"/>
  <c r="AT289" i="5436"/>
  <c r="AU289" i="5436"/>
  <c r="AT283" i="5436"/>
  <c r="AU283" i="5436"/>
  <c r="AT277" i="5436"/>
  <c r="AU277" i="5436"/>
  <c r="AT271" i="5436"/>
  <c r="AU271" i="5436"/>
  <c r="AT265" i="5436"/>
  <c r="AU265" i="5436"/>
  <c r="AT259" i="5436"/>
  <c r="AU259" i="5436"/>
  <c r="AT253" i="5436"/>
  <c r="AU253" i="5436"/>
  <c r="AT247" i="5436"/>
  <c r="AU247" i="5436"/>
  <c r="AT241" i="5436"/>
  <c r="AU241" i="5436"/>
  <c r="AT235" i="5436"/>
  <c r="AU235" i="5436"/>
  <c r="AT229" i="5436"/>
  <c r="AU229" i="5436"/>
  <c r="AT223" i="5436"/>
  <c r="AU223" i="5436"/>
  <c r="AT217" i="5436"/>
  <c r="AU217" i="5436"/>
  <c r="AT211" i="5436"/>
  <c r="AU211" i="5436"/>
  <c r="AT205" i="5436"/>
  <c r="AU205" i="5436"/>
  <c r="AT199" i="5436"/>
  <c r="AU199" i="5436"/>
  <c r="AT193" i="5436"/>
  <c r="AU193" i="5436"/>
  <c r="AT187" i="5436"/>
  <c r="AU187" i="5436"/>
  <c r="AT181" i="5436"/>
  <c r="AU181" i="5436"/>
  <c r="AT175" i="5436"/>
  <c r="AU175" i="5436"/>
  <c r="AT169" i="5436"/>
  <c r="AU169" i="5436"/>
  <c r="AT163" i="5436"/>
  <c r="AU163" i="5436"/>
  <c r="AT157" i="5436"/>
  <c r="AU157" i="5436"/>
  <c r="AT151" i="5436"/>
  <c r="AU151" i="5436"/>
  <c r="AT145" i="5436"/>
  <c r="AU145" i="5436"/>
  <c r="AT139" i="5436"/>
  <c r="AU139" i="5436"/>
  <c r="AT133" i="5436"/>
  <c r="AU133" i="5436"/>
  <c r="AT127" i="5436"/>
  <c r="AU127" i="5436"/>
  <c r="AT121" i="5436"/>
  <c r="AU121" i="5436"/>
  <c r="AT115" i="5436"/>
  <c r="AU115" i="5436"/>
  <c r="AT109" i="5436"/>
  <c r="AU109" i="5436"/>
  <c r="AT103" i="5436"/>
  <c r="AU103" i="5436"/>
  <c r="AT97" i="5436"/>
  <c r="AU97" i="5436"/>
  <c r="AT91" i="5436"/>
  <c r="AU91" i="5436"/>
  <c r="AT85" i="5436"/>
  <c r="AU85" i="5436"/>
  <c r="AT79" i="5436"/>
  <c r="AU79" i="5436"/>
  <c r="AT73" i="5436"/>
  <c r="AU73" i="5436"/>
  <c r="AT67" i="5436"/>
  <c r="AU67" i="5436"/>
  <c r="AT61" i="5436"/>
  <c r="AU61" i="5436"/>
  <c r="AT55" i="5436"/>
  <c r="AU55" i="5436"/>
  <c r="AT49" i="5436"/>
  <c r="AU49" i="5436"/>
  <c r="AT43" i="5436"/>
  <c r="AU43" i="5436"/>
  <c r="AT37" i="5436"/>
  <c r="AU37" i="5436"/>
  <c r="AT31" i="5436"/>
  <c r="AU31" i="5436"/>
  <c r="AT25" i="5436"/>
  <c r="AU25" i="5436"/>
  <c r="AT19" i="5436"/>
  <c r="AU19" i="5436"/>
  <c r="AT13" i="5436"/>
  <c r="AU13" i="5436"/>
  <c r="AT7" i="5436"/>
  <c r="AU7" i="5436"/>
  <c r="AE188" i="5436"/>
  <c r="AE170" i="5436"/>
  <c r="AE152" i="5436"/>
  <c r="AE134" i="5436"/>
  <c r="AE116" i="5436"/>
  <c r="AE98" i="5436"/>
  <c r="AE80" i="5436"/>
  <c r="AE62" i="5436"/>
  <c r="AE44" i="5436"/>
  <c r="AE26" i="5436"/>
  <c r="AE8" i="5436"/>
  <c r="AE172" i="5436"/>
  <c r="AE127" i="5436"/>
  <c r="AE64" i="5436"/>
  <c r="AE19" i="5436"/>
  <c r="AI177" i="5436"/>
  <c r="AI15" i="5436"/>
  <c r="AJ160" i="5436"/>
  <c r="AJ106" i="5436"/>
  <c r="AJ52" i="5436"/>
  <c r="AE190" i="5430"/>
  <c r="AE46" i="5430"/>
  <c r="AU677" i="5430"/>
  <c r="AE149" i="5430"/>
  <c r="AE41" i="5430"/>
  <c r="AE189" i="5430"/>
  <c r="AE153" i="5430"/>
  <c r="AE124" i="5430"/>
  <c r="AE52" i="5430"/>
  <c r="AT712" i="5430"/>
  <c r="AU791" i="5430"/>
  <c r="AU784" i="5430"/>
  <c r="AU611" i="5430"/>
  <c r="AU604" i="5430"/>
  <c r="AU431" i="5430"/>
  <c r="AU251" i="5430"/>
  <c r="AU244" i="5430"/>
  <c r="AU179" i="5430"/>
  <c r="AU71" i="5430"/>
  <c r="AU64" i="5430"/>
  <c r="AI194" i="5433"/>
  <c r="AF194" i="5433"/>
  <c r="AK194" i="5433"/>
  <c r="AI134" i="5433"/>
  <c r="AF134" i="5433"/>
  <c r="AK134" i="5433"/>
  <c r="AI74" i="5433"/>
  <c r="AF74" i="5433"/>
  <c r="AK74" i="5433"/>
  <c r="AI14" i="5433"/>
  <c r="AF14" i="5433"/>
  <c r="AK14" i="5433"/>
  <c r="AK6" i="5436"/>
  <c r="AJ6" i="5436"/>
  <c r="AI6" i="5436"/>
  <c r="AJ183" i="5436"/>
  <c r="AK183" i="5436"/>
  <c r="AI183" i="5436"/>
  <c r="AJ159" i="5436"/>
  <c r="AF159" i="5436"/>
  <c r="AK159" i="5436"/>
  <c r="AJ135" i="5436"/>
  <c r="AK135" i="5436"/>
  <c r="AI135" i="5436"/>
  <c r="AF135" i="5436"/>
  <c r="AJ117" i="5436"/>
  <c r="AK117" i="5436"/>
  <c r="AI117" i="5436"/>
  <c r="AF117" i="5436"/>
  <c r="AJ87" i="5436"/>
  <c r="AF87" i="5436"/>
  <c r="AK87" i="5436"/>
  <c r="AJ63" i="5436"/>
  <c r="AK63" i="5436"/>
  <c r="AI63" i="5436"/>
  <c r="AF63" i="5436"/>
  <c r="AJ45" i="5436"/>
  <c r="AK45" i="5436"/>
  <c r="AI45" i="5436"/>
  <c r="AF45" i="5436"/>
  <c r="AJ33" i="5436"/>
  <c r="AF33" i="5436"/>
  <c r="AK33" i="5436"/>
  <c r="AJ21" i="5436"/>
  <c r="AK21" i="5436"/>
  <c r="AI21" i="5436"/>
  <c r="AK184" i="5436"/>
  <c r="AF184" i="5436"/>
  <c r="AJ184" i="5436"/>
  <c r="AI184" i="5436"/>
  <c r="AK148" i="5436"/>
  <c r="AF148" i="5436"/>
  <c r="AJ148" i="5436"/>
  <c r="AI148" i="5436"/>
  <c r="AK112" i="5436"/>
  <c r="AF112" i="5436"/>
  <c r="AJ112" i="5436"/>
  <c r="AI112" i="5436"/>
  <c r="AK76" i="5436"/>
  <c r="AF76" i="5436"/>
  <c r="AJ76" i="5436"/>
  <c r="AI76" i="5436"/>
  <c r="AK154" i="5436"/>
  <c r="AJ154" i="5436"/>
  <c r="AI154" i="5436"/>
  <c r="AF154" i="5436"/>
  <c r="AE202" i="5430"/>
  <c r="AE94" i="5430"/>
  <c r="AU797" i="5430"/>
  <c r="AU761" i="5430"/>
  <c r="AU725" i="5430"/>
  <c r="AU617" i="5430"/>
  <c r="AU581" i="5430"/>
  <c r="AU473" i="5430"/>
  <c r="AU394" i="5430"/>
  <c r="AE201" i="5430"/>
  <c r="AE129" i="5430"/>
  <c r="AE93" i="5430"/>
  <c r="AE21" i="5430"/>
  <c r="AT804" i="5430"/>
  <c r="AT796" i="5430"/>
  <c r="AT768" i="5430"/>
  <c r="AT760" i="5430"/>
  <c r="AT732" i="5430"/>
  <c r="AT724" i="5430"/>
  <c r="AT696" i="5430"/>
  <c r="AT688" i="5430"/>
  <c r="AT660" i="5430"/>
  <c r="AT652" i="5430"/>
  <c r="AT624" i="5430"/>
  <c r="AT616" i="5430"/>
  <c r="AT588" i="5430"/>
  <c r="AT580" i="5430"/>
  <c r="AT552" i="5430"/>
  <c r="AT544" i="5430"/>
  <c r="AT516" i="5430"/>
  <c r="AT508" i="5430"/>
  <c r="AT480" i="5430"/>
  <c r="AT472" i="5430"/>
  <c r="AT444" i="5430"/>
  <c r="AT436" i="5430"/>
  <c r="AT408" i="5430"/>
  <c r="AT400" i="5430"/>
  <c r="AT372" i="5430"/>
  <c r="AT364" i="5430"/>
  <c r="AT350" i="5430"/>
  <c r="AT336" i="5430"/>
  <c r="AT328" i="5430"/>
  <c r="AT300" i="5430"/>
  <c r="AT292" i="5430"/>
  <c r="AT278" i="5430"/>
  <c r="AT264" i="5430"/>
  <c r="AT256" i="5430"/>
  <c r="AT242" i="5430"/>
  <c r="AT228" i="5430"/>
  <c r="AT220" i="5430"/>
  <c r="AT206" i="5430"/>
  <c r="AT192" i="5430"/>
  <c r="AT184" i="5430"/>
  <c r="AT170" i="5430"/>
  <c r="AT156" i="5430"/>
  <c r="AT148" i="5430"/>
  <c r="AT134" i="5430"/>
  <c r="AT120" i="5430"/>
  <c r="AT112" i="5430"/>
  <c r="AT98" i="5430"/>
  <c r="AT84" i="5430"/>
  <c r="AT76" i="5430"/>
  <c r="AT62" i="5430"/>
  <c r="AT48" i="5430"/>
  <c r="AT40" i="5430"/>
  <c r="AT26" i="5430"/>
  <c r="AT12" i="5430"/>
  <c r="AU803" i="5430"/>
  <c r="AU782" i="5430"/>
  <c r="AU767" i="5430"/>
  <c r="AU746" i="5430"/>
  <c r="AU731" i="5430"/>
  <c r="AU710" i="5430"/>
  <c r="AU695" i="5430"/>
  <c r="AU674" i="5430"/>
  <c r="AU659" i="5430"/>
  <c r="AU638" i="5430"/>
  <c r="AU623" i="5430"/>
  <c r="AU602" i="5430"/>
  <c r="AU587" i="5430"/>
  <c r="AU566" i="5430"/>
  <c r="AU551" i="5430"/>
  <c r="AU530" i="5430"/>
  <c r="AU515" i="5430"/>
  <c r="AU494" i="5430"/>
  <c r="AU479" i="5430"/>
  <c r="AU458" i="5430"/>
  <c r="AU443" i="5430"/>
  <c r="AU422" i="5430"/>
  <c r="AU407" i="5430"/>
  <c r="AU386" i="5430"/>
  <c r="AU371" i="5430"/>
  <c r="AU335" i="5430"/>
  <c r="AU314" i="5430"/>
  <c r="AU299" i="5430"/>
  <c r="AU263" i="5430"/>
  <c r="AU227" i="5430"/>
  <c r="AU191" i="5430"/>
  <c r="AU155" i="5430"/>
  <c r="AU119" i="5430"/>
  <c r="AU83" i="5430"/>
  <c r="AU47" i="5430"/>
  <c r="AU11" i="5430"/>
  <c r="AU454" i="5433"/>
  <c r="AT454" i="5433"/>
  <c r="AT448" i="5433"/>
  <c r="AU448" i="5433"/>
  <c r="AT442" i="5433"/>
  <c r="AU442" i="5433"/>
  <c r="AT436" i="5433"/>
  <c r="AU436" i="5433"/>
  <c r="AT430" i="5433"/>
  <c r="AU430" i="5433"/>
  <c r="AU418" i="5433"/>
  <c r="AT418" i="5433"/>
  <c r="AT412" i="5433"/>
  <c r="AU412" i="5433"/>
  <c r="AT406" i="5433"/>
  <c r="AU406" i="5433"/>
  <c r="AT400" i="5433"/>
  <c r="AU400" i="5433"/>
  <c r="AT394" i="5433"/>
  <c r="AU394" i="5433"/>
  <c r="AU382" i="5433"/>
  <c r="AT382" i="5433"/>
  <c r="AT376" i="5433"/>
  <c r="AU376" i="5433"/>
  <c r="AT370" i="5433"/>
  <c r="AU370" i="5433"/>
  <c r="AT364" i="5433"/>
  <c r="AU364" i="5433"/>
  <c r="AT358" i="5433"/>
  <c r="AU358" i="5433"/>
  <c r="AU346" i="5433"/>
  <c r="AT346" i="5433"/>
  <c r="AT340" i="5433"/>
  <c r="AU340" i="5433"/>
  <c r="AT334" i="5433"/>
  <c r="AU334" i="5433"/>
  <c r="AT328" i="5433"/>
  <c r="AU328" i="5433"/>
  <c r="AT322" i="5433"/>
  <c r="AU322" i="5433"/>
  <c r="AU310" i="5433"/>
  <c r="AT310" i="5433"/>
  <c r="AT304" i="5433"/>
  <c r="AU304" i="5433"/>
  <c r="AT298" i="5433"/>
  <c r="AU298" i="5433"/>
  <c r="AT292" i="5433"/>
  <c r="AU292" i="5433"/>
  <c r="AT286" i="5433"/>
  <c r="AU286" i="5433"/>
  <c r="AU274" i="5433"/>
  <c r="AT274" i="5433"/>
  <c r="AT268" i="5433"/>
  <c r="AU268" i="5433"/>
  <c r="AT262" i="5433"/>
  <c r="AU262" i="5433"/>
  <c r="AT256" i="5433"/>
  <c r="AU256" i="5433"/>
  <c r="AT250" i="5433"/>
  <c r="AU250" i="5433"/>
  <c r="AU238" i="5433"/>
  <c r="AT238" i="5433"/>
  <c r="AT232" i="5433"/>
  <c r="AU232" i="5433"/>
  <c r="AT226" i="5433"/>
  <c r="AU226" i="5433"/>
  <c r="AT220" i="5433"/>
  <c r="AU220" i="5433"/>
  <c r="AT214" i="5433"/>
  <c r="AU214" i="5433"/>
  <c r="AU202" i="5433"/>
  <c r="AT202" i="5433"/>
  <c r="AT196" i="5433"/>
  <c r="AU196" i="5433"/>
  <c r="AT190" i="5433"/>
  <c r="AU190" i="5433"/>
  <c r="AT184" i="5433"/>
  <c r="AU184" i="5433"/>
  <c r="AT172" i="5433"/>
  <c r="AU172" i="5433"/>
  <c r="AT166" i="5433"/>
  <c r="AU166" i="5433"/>
  <c r="AT154" i="5433"/>
  <c r="AU154" i="5433"/>
  <c r="AT148" i="5433"/>
  <c r="AU148" i="5433"/>
  <c r="AT136" i="5433"/>
  <c r="AU136" i="5433"/>
  <c r="AT130" i="5433"/>
  <c r="AU130" i="5433"/>
  <c r="AT118" i="5433"/>
  <c r="AU118" i="5433"/>
  <c r="AT112" i="5433"/>
  <c r="AU112" i="5433"/>
  <c r="AT100" i="5433"/>
  <c r="AU100" i="5433"/>
  <c r="AT94" i="5433"/>
  <c r="AU94" i="5433"/>
  <c r="AT82" i="5433"/>
  <c r="AU82" i="5433"/>
  <c r="AT76" i="5433"/>
  <c r="AU76" i="5433"/>
  <c r="AT64" i="5433"/>
  <c r="AU64" i="5433"/>
  <c r="AT58" i="5433"/>
  <c r="AU58" i="5433"/>
  <c r="AT46" i="5433"/>
  <c r="AU46" i="5433"/>
  <c r="AT40" i="5433"/>
  <c r="AU40" i="5433"/>
  <c r="AT28" i="5433"/>
  <c r="AU28" i="5433"/>
  <c r="AT22" i="5433"/>
  <c r="AU22" i="5433"/>
  <c r="AT10" i="5433"/>
  <c r="AU10" i="5433"/>
  <c r="D6" i="5433"/>
  <c r="AE202" i="5433"/>
  <c r="AE190" i="5433"/>
  <c r="AE178" i="5433"/>
  <c r="AE166" i="5433"/>
  <c r="AE154" i="5433"/>
  <c r="AE142" i="5433"/>
  <c r="AE130" i="5433"/>
  <c r="AE118" i="5433"/>
  <c r="AE106" i="5433"/>
  <c r="AE94" i="5433"/>
  <c r="AE82" i="5433"/>
  <c r="AE70" i="5433"/>
  <c r="AE58" i="5433"/>
  <c r="AE46" i="5433"/>
  <c r="AE34" i="5433"/>
  <c r="AE22" i="5433"/>
  <c r="AE10" i="5433"/>
  <c r="AT815" i="5433"/>
  <c r="AT803" i="5433"/>
  <c r="AT791" i="5433"/>
  <c r="AT779" i="5433"/>
  <c r="AT767" i="5433"/>
  <c r="AT755" i="5433"/>
  <c r="AT743" i="5433"/>
  <c r="AT731" i="5433"/>
  <c r="AT719" i="5433"/>
  <c r="AT707" i="5433"/>
  <c r="AT695" i="5433"/>
  <c r="AT683" i="5433"/>
  <c r="AT671" i="5433"/>
  <c r="AT659" i="5433"/>
  <c r="AT647" i="5433"/>
  <c r="AT635" i="5433"/>
  <c r="AT623" i="5433"/>
  <c r="AT611" i="5433"/>
  <c r="AT599" i="5433"/>
  <c r="AT587" i="5433"/>
  <c r="AT575" i="5433"/>
  <c r="AT563" i="5433"/>
  <c r="AT551" i="5433"/>
  <c r="AT539" i="5433"/>
  <c r="AT527" i="5433"/>
  <c r="AT515" i="5433"/>
  <c r="AT503" i="5433"/>
  <c r="AT491" i="5433"/>
  <c r="AT479" i="5433"/>
  <c r="AT467" i="5433"/>
  <c r="AT455" i="5433"/>
  <c r="AT443" i="5433"/>
  <c r="AT431" i="5433"/>
  <c r="AT419" i="5433"/>
  <c r="AT407" i="5433"/>
  <c r="AT395" i="5433"/>
  <c r="AT383" i="5433"/>
  <c r="AT371" i="5433"/>
  <c r="AT359" i="5433"/>
  <c r="AT347" i="5433"/>
  <c r="AT335" i="5433"/>
  <c r="AT323" i="5433"/>
  <c r="AT311" i="5433"/>
  <c r="AT299" i="5433"/>
  <c r="AT287" i="5433"/>
  <c r="AT275" i="5433"/>
  <c r="AT263" i="5433"/>
  <c r="AT251" i="5433"/>
  <c r="AT239" i="5433"/>
  <c r="AT227" i="5433"/>
  <c r="AT215" i="5433"/>
  <c r="AT203" i="5433"/>
  <c r="AT191" i="5433"/>
  <c r="AT179" i="5433"/>
  <c r="AT167" i="5433"/>
  <c r="AT155" i="5433"/>
  <c r="AT143" i="5433"/>
  <c r="AT131" i="5433"/>
  <c r="AT119" i="5433"/>
  <c r="AT107" i="5433"/>
  <c r="AT95" i="5433"/>
  <c r="AT83" i="5433"/>
  <c r="AT71" i="5433"/>
  <c r="AT59" i="5433"/>
  <c r="AT47" i="5433"/>
  <c r="AT35" i="5433"/>
  <c r="AT23" i="5433"/>
  <c r="AT11" i="5433"/>
  <c r="AU410" i="5433"/>
  <c r="AU338" i="5433"/>
  <c r="AU266" i="5433"/>
  <c r="AU194" i="5433"/>
  <c r="AU169" i="5433"/>
  <c r="AU142" i="5433"/>
  <c r="AU115" i="5433"/>
  <c r="AU88" i="5433"/>
  <c r="AU61" i="5433"/>
  <c r="AU34" i="5433"/>
  <c r="AU7" i="5433"/>
  <c r="AE190" i="5436"/>
  <c r="AE145" i="5436"/>
  <c r="AE82" i="5436"/>
  <c r="AE37" i="5436"/>
  <c r="AF165" i="5436"/>
  <c r="AF111" i="5436"/>
  <c r="AF57" i="5436"/>
  <c r="AE35" i="5430"/>
  <c r="AE39" i="5430"/>
  <c r="AE113" i="5430"/>
  <c r="AE196" i="5430"/>
  <c r="AE88" i="5430"/>
  <c r="AE9" i="5430"/>
  <c r="AT496" i="5430"/>
  <c r="AT136" i="5430"/>
  <c r="AU755" i="5430"/>
  <c r="AU683" i="5430"/>
  <c r="AU287" i="5430"/>
  <c r="AU107" i="5430"/>
  <c r="AI170" i="5433"/>
  <c r="AF170" i="5433"/>
  <c r="AK170" i="5433"/>
  <c r="AI110" i="5433"/>
  <c r="AF110" i="5433"/>
  <c r="AK110" i="5433"/>
  <c r="AI50" i="5433"/>
  <c r="AF50" i="5433"/>
  <c r="AK50" i="5433"/>
  <c r="AJ195" i="5436"/>
  <c r="AF195" i="5436"/>
  <c r="AK195" i="5436"/>
  <c r="AJ171" i="5436"/>
  <c r="AK171" i="5436"/>
  <c r="AI171" i="5436"/>
  <c r="AF171" i="5436"/>
  <c r="AJ147" i="5436"/>
  <c r="AK147" i="5436"/>
  <c r="AI147" i="5436"/>
  <c r="AJ123" i="5436"/>
  <c r="AF123" i="5436"/>
  <c r="AK123" i="5436"/>
  <c r="AJ93" i="5436"/>
  <c r="AK93" i="5436"/>
  <c r="AI93" i="5436"/>
  <c r="AJ69" i="5436"/>
  <c r="AF69" i="5436"/>
  <c r="AK69" i="5436"/>
  <c r="AK202" i="5436"/>
  <c r="AF202" i="5436"/>
  <c r="AJ202" i="5436"/>
  <c r="AI202" i="5436"/>
  <c r="AK166" i="5436"/>
  <c r="AF166" i="5436"/>
  <c r="AJ166" i="5436"/>
  <c r="AI166" i="5436"/>
  <c r="AK130" i="5436"/>
  <c r="AF130" i="5436"/>
  <c r="AJ130" i="5436"/>
  <c r="AI130" i="5436"/>
  <c r="AK94" i="5436"/>
  <c r="AF94" i="5436"/>
  <c r="AJ94" i="5436"/>
  <c r="AI94" i="5436"/>
  <c r="AK58" i="5436"/>
  <c r="AF58" i="5436"/>
  <c r="AJ58" i="5436"/>
  <c r="AI58" i="5436"/>
  <c r="AI200" i="5436"/>
  <c r="AF200" i="5436"/>
  <c r="AK200" i="5436"/>
  <c r="AJ200" i="5436"/>
  <c r="AE166" i="5430"/>
  <c r="AE130" i="5430"/>
  <c r="AE22" i="5430"/>
  <c r="AT726" i="5430"/>
  <c r="AU653" i="5430"/>
  <c r="AU545" i="5430"/>
  <c r="AU509" i="5430"/>
  <c r="D5" i="5430"/>
  <c r="AE165" i="5430"/>
  <c r="AE57" i="5430"/>
  <c r="AT802" i="5430"/>
  <c r="AT788" i="5430"/>
  <c r="AT781" i="5430"/>
  <c r="AT774" i="5430"/>
  <c r="AT766" i="5430"/>
  <c r="AT752" i="5430"/>
  <c r="AT745" i="5430"/>
  <c r="AT738" i="5430"/>
  <c r="AT730" i="5430"/>
  <c r="AT716" i="5430"/>
  <c r="AT709" i="5430"/>
  <c r="AT702" i="5430"/>
  <c r="AT694" i="5430"/>
  <c r="AT680" i="5430"/>
  <c r="AT673" i="5430"/>
  <c r="AT666" i="5430"/>
  <c r="AT658" i="5430"/>
  <c r="AT644" i="5430"/>
  <c r="AT637" i="5430"/>
  <c r="AT630" i="5430"/>
  <c r="AT622" i="5430"/>
  <c r="AT608" i="5430"/>
  <c r="AT601" i="5430"/>
  <c r="AT594" i="5430"/>
  <c r="AT586" i="5430"/>
  <c r="AT572" i="5430"/>
  <c r="AT565" i="5430"/>
  <c r="AT558" i="5430"/>
  <c r="AT550" i="5430"/>
  <c r="AT536" i="5430"/>
  <c r="AT529" i="5430"/>
  <c r="AT522" i="5430"/>
  <c r="AT514" i="5430"/>
  <c r="AT500" i="5430"/>
  <c r="AT493" i="5430"/>
  <c r="AT486" i="5430"/>
  <c r="AT478" i="5430"/>
  <c r="AT464" i="5430"/>
  <c r="AT457" i="5430"/>
  <c r="AT450" i="5430"/>
  <c r="AT442" i="5430"/>
  <c r="AT428" i="5430"/>
  <c r="AT421" i="5430"/>
  <c r="AT414" i="5430"/>
  <c r="AT406" i="5430"/>
  <c r="AT392" i="5430"/>
  <c r="AT385" i="5430"/>
  <c r="AT378" i="5430"/>
  <c r="AT370" i="5430"/>
  <c r="AT356" i="5430"/>
  <c r="AT349" i="5430"/>
  <c r="AT342" i="5430"/>
  <c r="AT334" i="5430"/>
  <c r="AT320" i="5430"/>
  <c r="AT313" i="5430"/>
  <c r="AT306" i="5430"/>
  <c r="AT298" i="5430"/>
  <c r="AT284" i="5430"/>
  <c r="AT277" i="5430"/>
  <c r="AT270" i="5430"/>
  <c r="AT262" i="5430"/>
  <c r="AT248" i="5430"/>
  <c r="AT241" i="5430"/>
  <c r="AT234" i="5430"/>
  <c r="AT226" i="5430"/>
  <c r="AT212" i="5430"/>
  <c r="AT205" i="5430"/>
  <c r="AT198" i="5430"/>
  <c r="AT190" i="5430"/>
  <c r="AT176" i="5430"/>
  <c r="AT169" i="5430"/>
  <c r="AT162" i="5430"/>
  <c r="AT154" i="5430"/>
  <c r="AT140" i="5430"/>
  <c r="AT133" i="5430"/>
  <c r="AT126" i="5430"/>
  <c r="AT118" i="5430"/>
  <c r="AT104" i="5430"/>
  <c r="AT97" i="5430"/>
  <c r="AT90" i="5430"/>
  <c r="AT82" i="5430"/>
  <c r="AT68" i="5430"/>
  <c r="AT61" i="5430"/>
  <c r="AT54" i="5430"/>
  <c r="AT46" i="5430"/>
  <c r="AT32" i="5430"/>
  <c r="AT25" i="5430"/>
  <c r="AT18" i="5430"/>
  <c r="AT10" i="5430"/>
  <c r="AU773" i="5430"/>
  <c r="AU737" i="5430"/>
  <c r="AU701" i="5430"/>
  <c r="AU665" i="5430"/>
  <c r="AU629" i="5430"/>
  <c r="AU593" i="5430"/>
  <c r="AU557" i="5430"/>
  <c r="AU521" i="5430"/>
  <c r="AU485" i="5430"/>
  <c r="AU449" i="5430"/>
  <c r="AU413" i="5430"/>
  <c r="AU377" i="5430"/>
  <c r="AU341" i="5430"/>
  <c r="AU305" i="5430"/>
  <c r="AU269" i="5430"/>
  <c r="AU233" i="5430"/>
  <c r="AU197" i="5430"/>
  <c r="AU161" i="5430"/>
  <c r="AU125" i="5430"/>
  <c r="AU89" i="5430"/>
  <c r="AU53" i="5430"/>
  <c r="AU17" i="5430"/>
  <c r="AT5" i="5433"/>
  <c r="AD201" i="5433"/>
  <c r="AE201" i="5433" s="1"/>
  <c r="AD195" i="5433"/>
  <c r="AE195" i="5433" s="1"/>
  <c r="AD189" i="5433"/>
  <c r="AE189" i="5433" s="1"/>
  <c r="AD183" i="5433"/>
  <c r="AE183" i="5433" s="1"/>
  <c r="AD177" i="5433"/>
  <c r="AE177" i="5433" s="1"/>
  <c r="AD171" i="5433"/>
  <c r="AE171" i="5433" s="1"/>
  <c r="AD165" i="5433"/>
  <c r="AE165" i="5433" s="1"/>
  <c r="AD159" i="5433"/>
  <c r="AE159" i="5433" s="1"/>
  <c r="AD153" i="5433"/>
  <c r="AE153" i="5433" s="1"/>
  <c r="AD147" i="5433"/>
  <c r="AE147" i="5433" s="1"/>
  <c r="AD141" i="5433"/>
  <c r="AE141" i="5433" s="1"/>
  <c r="AD135" i="5433"/>
  <c r="AE135" i="5433" s="1"/>
  <c r="AD129" i="5433"/>
  <c r="AE129" i="5433" s="1"/>
  <c r="AD123" i="5433"/>
  <c r="AE123" i="5433" s="1"/>
  <c r="AD117" i="5433"/>
  <c r="AE117" i="5433" s="1"/>
  <c r="AD111" i="5433"/>
  <c r="AE111" i="5433" s="1"/>
  <c r="AD105" i="5433"/>
  <c r="AE105" i="5433" s="1"/>
  <c r="AD99" i="5433"/>
  <c r="AE99" i="5433" s="1"/>
  <c r="AD93" i="5433"/>
  <c r="AE93" i="5433" s="1"/>
  <c r="AD87" i="5433"/>
  <c r="AE87" i="5433" s="1"/>
  <c r="AD81" i="5433"/>
  <c r="AE81" i="5433" s="1"/>
  <c r="AD75" i="5433"/>
  <c r="AE75" i="5433" s="1"/>
  <c r="AD69" i="5433"/>
  <c r="AE69" i="5433" s="1"/>
  <c r="AD63" i="5433"/>
  <c r="AE63" i="5433" s="1"/>
  <c r="AD57" i="5433"/>
  <c r="AE57" i="5433" s="1"/>
  <c r="AD51" i="5433"/>
  <c r="AE51" i="5433" s="1"/>
  <c r="AD45" i="5433"/>
  <c r="AE45" i="5433" s="1"/>
  <c r="AD39" i="5433"/>
  <c r="AE39" i="5433" s="1"/>
  <c r="AD33" i="5433"/>
  <c r="AE33" i="5433" s="1"/>
  <c r="AD27" i="5433"/>
  <c r="AE27" i="5433" s="1"/>
  <c r="AD21" i="5433"/>
  <c r="AE21" i="5433" s="1"/>
  <c r="AD15" i="5433"/>
  <c r="AE15" i="5433" s="1"/>
  <c r="AD9" i="5433"/>
  <c r="AE9" i="5433" s="1"/>
  <c r="AJ194" i="5433"/>
  <c r="AJ182" i="5433"/>
  <c r="AJ170" i="5433"/>
  <c r="AJ158" i="5433"/>
  <c r="AJ134" i="5433"/>
  <c r="AJ122" i="5433"/>
  <c r="AJ110" i="5433"/>
  <c r="AJ98" i="5433"/>
  <c r="AJ74" i="5433"/>
  <c r="AJ62" i="5433"/>
  <c r="AJ50" i="5433"/>
  <c r="AJ38" i="5433"/>
  <c r="AJ14" i="5433"/>
  <c r="AT813" i="5433"/>
  <c r="AT801" i="5433"/>
  <c r="AT789" i="5433"/>
  <c r="AT777" i="5433"/>
  <c r="AT765" i="5433"/>
  <c r="AT753" i="5433"/>
  <c r="AT741" i="5433"/>
  <c r="AT729" i="5433"/>
  <c r="AT717" i="5433"/>
  <c r="AT705" i="5433"/>
  <c r="AT693" i="5433"/>
  <c r="AT681" i="5433"/>
  <c r="AT669" i="5433"/>
  <c r="AT657" i="5433"/>
  <c r="AT645" i="5433"/>
  <c r="AT633" i="5433"/>
  <c r="AT621" i="5433"/>
  <c r="AT609" i="5433"/>
  <c r="AT597" i="5433"/>
  <c r="AT585" i="5433"/>
  <c r="AT573" i="5433"/>
  <c r="AT561" i="5433"/>
  <c r="AT549" i="5433"/>
  <c r="AT537" i="5433"/>
  <c r="AT525" i="5433"/>
  <c r="AT513" i="5433"/>
  <c r="AT501" i="5433"/>
  <c r="AT489" i="5433"/>
  <c r="AT477" i="5433"/>
  <c r="AT465" i="5433"/>
  <c r="AT453" i="5433"/>
  <c r="AT441" i="5433"/>
  <c r="AT429" i="5433"/>
  <c r="AT405" i="5433"/>
  <c r="AT393" i="5433"/>
  <c r="AT381" i="5433"/>
  <c r="AT369" i="5433"/>
  <c r="AT357" i="5433"/>
  <c r="AT333" i="5433"/>
  <c r="AT321" i="5433"/>
  <c r="AT309" i="5433"/>
  <c r="AT297" i="5433"/>
  <c r="AT285" i="5433"/>
  <c r="AT261" i="5433"/>
  <c r="AT249" i="5433"/>
  <c r="AT237" i="5433"/>
  <c r="AT225" i="5433"/>
  <c r="AT213" i="5433"/>
  <c r="AT189" i="5433"/>
  <c r="AT177" i="5433"/>
  <c r="AT165" i="5433"/>
  <c r="AT153" i="5433"/>
  <c r="AT141" i="5433"/>
  <c r="AT129" i="5433"/>
  <c r="AT117" i="5433"/>
  <c r="AT105" i="5433"/>
  <c r="AT93" i="5433"/>
  <c r="AT81" i="5433"/>
  <c r="AT69" i="5433"/>
  <c r="AT57" i="5433"/>
  <c r="AT45" i="5433"/>
  <c r="AT33" i="5433"/>
  <c r="AT21" i="5433"/>
  <c r="AT9" i="5433"/>
  <c r="AU814" i="5433"/>
  <c r="AU802" i="5433"/>
  <c r="AU790" i="5433"/>
  <c r="AU778" i="5433"/>
  <c r="AU766" i="5433"/>
  <c r="AU754" i="5433"/>
  <c r="AU742" i="5433"/>
  <c r="AU730" i="5433"/>
  <c r="AU718" i="5433"/>
  <c r="AU706" i="5433"/>
  <c r="AU694" i="5433"/>
  <c r="AU682" i="5433"/>
  <c r="AU670" i="5433"/>
  <c r="AU658" i="5433"/>
  <c r="AU646" i="5433"/>
  <c r="AU634" i="5433"/>
  <c r="AU622" i="5433"/>
  <c r="AU610" i="5433"/>
  <c r="AU598" i="5433"/>
  <c r="AU586" i="5433"/>
  <c r="AU574" i="5433"/>
  <c r="AU562" i="5433"/>
  <c r="AU550" i="5433"/>
  <c r="AU538" i="5433"/>
  <c r="AU526" i="5433"/>
  <c r="AU508" i="5433"/>
  <c r="AU490" i="5433"/>
  <c r="AU472" i="5433"/>
  <c r="AE163" i="5436"/>
  <c r="AE100" i="5436"/>
  <c r="AE55" i="5436"/>
  <c r="AI159" i="5436"/>
  <c r="AI105" i="5436"/>
  <c r="AI51" i="5436"/>
  <c r="AJ196" i="5436"/>
  <c r="AJ142" i="5436"/>
  <c r="AJ88" i="5436"/>
  <c r="AJ34" i="5436"/>
  <c r="AE143" i="5430"/>
  <c r="AE154" i="5430"/>
  <c r="AE111" i="5430"/>
  <c r="AE10" i="5430"/>
  <c r="AU749" i="5430"/>
  <c r="AE185" i="5430"/>
  <c r="AE81" i="5430"/>
  <c r="AU719" i="5430"/>
  <c r="AU467" i="5430"/>
  <c r="AU395" i="5430"/>
  <c r="AU215" i="5430"/>
  <c r="AI146" i="5433"/>
  <c r="AF146" i="5433"/>
  <c r="AK146" i="5433"/>
  <c r="AI86" i="5433"/>
  <c r="AF86" i="5433"/>
  <c r="AK86" i="5433"/>
  <c r="AI26" i="5433"/>
  <c r="AF26" i="5433"/>
  <c r="AK26" i="5433"/>
  <c r="AT5" i="5430"/>
  <c r="AT794" i="5430"/>
  <c r="AT787" i="5430"/>
  <c r="AT780" i="5430"/>
  <c r="AT772" i="5430"/>
  <c r="AT758" i="5430"/>
  <c r="AT751" i="5430"/>
  <c r="AT744" i="5430"/>
  <c r="AT736" i="5430"/>
  <c r="AT722" i="5430"/>
  <c r="AT715" i="5430"/>
  <c r="AT708" i="5430"/>
  <c r="AT700" i="5430"/>
  <c r="AT686" i="5430"/>
  <c r="AT679" i="5430"/>
  <c r="AT672" i="5430"/>
  <c r="AT664" i="5430"/>
  <c r="AT650" i="5430"/>
  <c r="AT643" i="5430"/>
  <c r="AT636" i="5430"/>
  <c r="AT628" i="5430"/>
  <c r="AT614" i="5430"/>
  <c r="AT607" i="5430"/>
  <c r="AT600" i="5430"/>
  <c r="AT592" i="5430"/>
  <c r="AT578" i="5430"/>
  <c r="AT571" i="5430"/>
  <c r="AT564" i="5430"/>
  <c r="AT556" i="5430"/>
  <c r="AT542" i="5430"/>
  <c r="AT535" i="5430"/>
  <c r="AT528" i="5430"/>
  <c r="AT520" i="5430"/>
  <c r="AT506" i="5430"/>
  <c r="AT499" i="5430"/>
  <c r="AT492" i="5430"/>
  <c r="AT484" i="5430"/>
  <c r="AT470" i="5430"/>
  <c r="AT463" i="5430"/>
  <c r="AT456" i="5430"/>
  <c r="AT448" i="5430"/>
  <c r="AT434" i="5430"/>
  <c r="AT427" i="5430"/>
  <c r="AT420" i="5430"/>
  <c r="AT412" i="5430"/>
  <c r="AT398" i="5430"/>
  <c r="AT391" i="5430"/>
  <c r="AT384" i="5430"/>
  <c r="AT376" i="5430"/>
  <c r="AT362" i="5430"/>
  <c r="AT355" i="5430"/>
  <c r="AT348" i="5430"/>
  <c r="AT340" i="5430"/>
  <c r="AT326" i="5430"/>
  <c r="AT319" i="5430"/>
  <c r="AT312" i="5430"/>
  <c r="AT304" i="5430"/>
  <c r="AT290" i="5430"/>
  <c r="AT283" i="5430"/>
  <c r="AT276" i="5430"/>
  <c r="AT268" i="5430"/>
  <c r="AT254" i="5430"/>
  <c r="AT247" i="5430"/>
  <c r="AT240" i="5430"/>
  <c r="AT232" i="5430"/>
  <c r="AT218" i="5430"/>
  <c r="AT211" i="5430"/>
  <c r="AT204" i="5430"/>
  <c r="AT196" i="5430"/>
  <c r="AT182" i="5430"/>
  <c r="AT175" i="5430"/>
  <c r="AT168" i="5430"/>
  <c r="AT160" i="5430"/>
  <c r="AT146" i="5430"/>
  <c r="AT139" i="5430"/>
  <c r="AT132" i="5430"/>
  <c r="AT124" i="5430"/>
  <c r="AT110" i="5430"/>
  <c r="AT103" i="5430"/>
  <c r="AT96" i="5430"/>
  <c r="AT88" i="5430"/>
  <c r="AT74" i="5430"/>
  <c r="AT67" i="5430"/>
  <c r="AT60" i="5430"/>
  <c r="AT52" i="5430"/>
  <c r="AT38" i="5430"/>
  <c r="AT31" i="5430"/>
  <c r="AT24" i="5430"/>
  <c r="AT16" i="5430"/>
  <c r="AU779" i="5430"/>
  <c r="AU743" i="5430"/>
  <c r="AU707" i="5430"/>
  <c r="AU671" i="5430"/>
  <c r="AU635" i="5430"/>
  <c r="AU599" i="5430"/>
  <c r="AU563" i="5430"/>
  <c r="AU527" i="5430"/>
  <c r="AU491" i="5430"/>
  <c r="AU455" i="5430"/>
  <c r="AU419" i="5430"/>
  <c r="AU383" i="5430"/>
  <c r="AU347" i="5430"/>
  <c r="AU311" i="5430"/>
  <c r="AU275" i="5430"/>
  <c r="AU239" i="5430"/>
  <c r="AU203" i="5430"/>
  <c r="AU167" i="5430"/>
  <c r="AU131" i="5430"/>
  <c r="AU95" i="5430"/>
  <c r="AU59" i="5430"/>
  <c r="AU23" i="5430"/>
  <c r="AU818" i="5433"/>
  <c r="AT818" i="5433"/>
  <c r="AU812" i="5433"/>
  <c r="AT812" i="5433"/>
  <c r="AU806" i="5433"/>
  <c r="AT806" i="5433"/>
  <c r="AU800" i="5433"/>
  <c r="AT800" i="5433"/>
  <c r="AU794" i="5433"/>
  <c r="AT794" i="5433"/>
  <c r="AU788" i="5433"/>
  <c r="AT788" i="5433"/>
  <c r="AU782" i="5433"/>
  <c r="AT782" i="5433"/>
  <c r="AU776" i="5433"/>
  <c r="AT776" i="5433"/>
  <c r="AU770" i="5433"/>
  <c r="AT770" i="5433"/>
  <c r="AU764" i="5433"/>
  <c r="AT764" i="5433"/>
  <c r="AU758" i="5433"/>
  <c r="AT758" i="5433"/>
  <c r="AU752" i="5433"/>
  <c r="AT752" i="5433"/>
  <c r="AU746" i="5433"/>
  <c r="AT746" i="5433"/>
  <c r="AU740" i="5433"/>
  <c r="AT740" i="5433"/>
  <c r="AU734" i="5433"/>
  <c r="AT734" i="5433"/>
  <c r="AU728" i="5433"/>
  <c r="AT728" i="5433"/>
  <c r="AU722" i="5433"/>
  <c r="AT722" i="5433"/>
  <c r="AU716" i="5433"/>
  <c r="AT716" i="5433"/>
  <c r="AU710" i="5433"/>
  <c r="AT710" i="5433"/>
  <c r="AU704" i="5433"/>
  <c r="AT704" i="5433"/>
  <c r="AU698" i="5433"/>
  <c r="AT698" i="5433"/>
  <c r="AU692" i="5433"/>
  <c r="AT692" i="5433"/>
  <c r="AU686" i="5433"/>
  <c r="AT686" i="5433"/>
  <c r="AU680" i="5433"/>
  <c r="AT680" i="5433"/>
  <c r="AU674" i="5433"/>
  <c r="AT674" i="5433"/>
  <c r="AU668" i="5433"/>
  <c r="AT668" i="5433"/>
  <c r="AU662" i="5433"/>
  <c r="AT662" i="5433"/>
  <c r="AU656" i="5433"/>
  <c r="AT656" i="5433"/>
  <c r="AU650" i="5433"/>
  <c r="AT650" i="5433"/>
  <c r="AU644" i="5433"/>
  <c r="AT644" i="5433"/>
  <c r="AU638" i="5433"/>
  <c r="AT638" i="5433"/>
  <c r="AU632" i="5433"/>
  <c r="AT632" i="5433"/>
  <c r="AU626" i="5433"/>
  <c r="AT626" i="5433"/>
  <c r="AU620" i="5433"/>
  <c r="AT620" i="5433"/>
  <c r="AU614" i="5433"/>
  <c r="AT614" i="5433"/>
  <c r="AU608" i="5433"/>
  <c r="AT608" i="5433"/>
  <c r="AU602" i="5433"/>
  <c r="AT602" i="5433"/>
  <c r="AU596" i="5433"/>
  <c r="AT596" i="5433"/>
  <c r="AU590" i="5433"/>
  <c r="AT590" i="5433"/>
  <c r="AU584" i="5433"/>
  <c r="AT584" i="5433"/>
  <c r="AU578" i="5433"/>
  <c r="AT578" i="5433"/>
  <c r="AU572" i="5433"/>
  <c r="AT572" i="5433"/>
  <c r="AU566" i="5433"/>
  <c r="AT566" i="5433"/>
  <c r="AU560" i="5433"/>
  <c r="AT560" i="5433"/>
  <c r="AU554" i="5433"/>
  <c r="AT554" i="5433"/>
  <c r="AU548" i="5433"/>
  <c r="AT548" i="5433"/>
  <c r="AU542" i="5433"/>
  <c r="AT542" i="5433"/>
  <c r="AU536" i="5433"/>
  <c r="AT536" i="5433"/>
  <c r="AU530" i="5433"/>
  <c r="AT530" i="5433"/>
  <c r="AU524" i="5433"/>
  <c r="AT524" i="5433"/>
  <c r="AU518" i="5433"/>
  <c r="AT518" i="5433"/>
  <c r="AU512" i="5433"/>
  <c r="AT512" i="5433"/>
  <c r="AU506" i="5433"/>
  <c r="AT506" i="5433"/>
  <c r="AU500" i="5433"/>
  <c r="AT500" i="5433"/>
  <c r="AU494" i="5433"/>
  <c r="AT494" i="5433"/>
  <c r="AU488" i="5433"/>
  <c r="AT488" i="5433"/>
  <c r="AU482" i="5433"/>
  <c r="AT482" i="5433"/>
  <c r="AU476" i="5433"/>
  <c r="AT476" i="5433"/>
  <c r="AU470" i="5433"/>
  <c r="AT470" i="5433"/>
  <c r="AU464" i="5433"/>
  <c r="AT464" i="5433"/>
  <c r="AU458" i="5433"/>
  <c r="AT458" i="5433"/>
  <c r="AU452" i="5433"/>
  <c r="AT452" i="5433"/>
  <c r="AU440" i="5433"/>
  <c r="AT440" i="5433"/>
  <c r="AU434" i="5433"/>
  <c r="AT434" i="5433"/>
  <c r="AU428" i="5433"/>
  <c r="AT428" i="5433"/>
  <c r="AU422" i="5433"/>
  <c r="AT422" i="5433"/>
  <c r="AU416" i="5433"/>
  <c r="AT416" i="5433"/>
  <c r="AU404" i="5433"/>
  <c r="AT404" i="5433"/>
  <c r="AU398" i="5433"/>
  <c r="AT398" i="5433"/>
  <c r="AU392" i="5433"/>
  <c r="AT392" i="5433"/>
  <c r="AU386" i="5433"/>
  <c r="AT386" i="5433"/>
  <c r="AU380" i="5433"/>
  <c r="AT380" i="5433"/>
  <c r="AU368" i="5433"/>
  <c r="AT368" i="5433"/>
  <c r="AU362" i="5433"/>
  <c r="AT362" i="5433"/>
  <c r="AU356" i="5433"/>
  <c r="AT356" i="5433"/>
  <c r="AU350" i="5433"/>
  <c r="AT350" i="5433"/>
  <c r="AU344" i="5433"/>
  <c r="AT344" i="5433"/>
  <c r="AU332" i="5433"/>
  <c r="AT332" i="5433"/>
  <c r="AU326" i="5433"/>
  <c r="AT326" i="5433"/>
  <c r="AU320" i="5433"/>
  <c r="AT320" i="5433"/>
  <c r="AU314" i="5433"/>
  <c r="AT314" i="5433"/>
  <c r="AU308" i="5433"/>
  <c r="AT308" i="5433"/>
  <c r="AU296" i="5433"/>
  <c r="AT296" i="5433"/>
  <c r="AU290" i="5433"/>
  <c r="AT290" i="5433"/>
  <c r="AU284" i="5433"/>
  <c r="AT284" i="5433"/>
  <c r="AU278" i="5433"/>
  <c r="AT278" i="5433"/>
  <c r="AU272" i="5433"/>
  <c r="AT272" i="5433"/>
  <c r="AU260" i="5433"/>
  <c r="AT260" i="5433"/>
  <c r="AU254" i="5433"/>
  <c r="AT254" i="5433"/>
  <c r="AU248" i="5433"/>
  <c r="AT248" i="5433"/>
  <c r="AU242" i="5433"/>
  <c r="AT242" i="5433"/>
  <c r="AU236" i="5433"/>
  <c r="AT236" i="5433"/>
  <c r="AU224" i="5433"/>
  <c r="AT224" i="5433"/>
  <c r="AU218" i="5433"/>
  <c r="AT218" i="5433"/>
  <c r="AU212" i="5433"/>
  <c r="AT212" i="5433"/>
  <c r="AU206" i="5433"/>
  <c r="AT206" i="5433"/>
  <c r="AU200" i="5433"/>
  <c r="AT200" i="5433"/>
  <c r="AU188" i="5433"/>
  <c r="AT188" i="5433"/>
  <c r="AU182" i="5433"/>
  <c r="AT182" i="5433"/>
  <c r="AU176" i="5433"/>
  <c r="AT176" i="5433"/>
  <c r="AU170" i="5433"/>
  <c r="AT170" i="5433"/>
  <c r="AU164" i="5433"/>
  <c r="AT164" i="5433"/>
  <c r="AU158" i="5433"/>
  <c r="AT158" i="5433"/>
  <c r="AU152" i="5433"/>
  <c r="AT152" i="5433"/>
  <c r="AU146" i="5433"/>
  <c r="AT146" i="5433"/>
  <c r="AU140" i="5433"/>
  <c r="AT140" i="5433"/>
  <c r="AU134" i="5433"/>
  <c r="AT134" i="5433"/>
  <c r="AU128" i="5433"/>
  <c r="AT128" i="5433"/>
  <c r="AU122" i="5433"/>
  <c r="AT122" i="5433"/>
  <c r="AU116" i="5433"/>
  <c r="AT116" i="5433"/>
  <c r="AU110" i="5433"/>
  <c r="AT110" i="5433"/>
  <c r="AU104" i="5433"/>
  <c r="AT104" i="5433"/>
  <c r="AU98" i="5433"/>
  <c r="AT98" i="5433"/>
  <c r="AU92" i="5433"/>
  <c r="AT92" i="5433"/>
  <c r="AU86" i="5433"/>
  <c r="AT86" i="5433"/>
  <c r="AU80" i="5433"/>
  <c r="AT80" i="5433"/>
  <c r="AU74" i="5433"/>
  <c r="AT74" i="5433"/>
  <c r="AU68" i="5433"/>
  <c r="AT68" i="5433"/>
  <c r="AU62" i="5433"/>
  <c r="AT62" i="5433"/>
  <c r="AU56" i="5433"/>
  <c r="AT56" i="5433"/>
  <c r="AU50" i="5433"/>
  <c r="AT50" i="5433"/>
  <c r="AU44" i="5433"/>
  <c r="AT44" i="5433"/>
  <c r="AD6" i="5433"/>
  <c r="AE6" i="5433" s="1"/>
  <c r="AU811" i="5433"/>
  <c r="AU799" i="5433"/>
  <c r="AU787" i="5433"/>
  <c r="AU775" i="5433"/>
  <c r="AU763" i="5433"/>
  <c r="AU751" i="5433"/>
  <c r="AU739" i="5433"/>
  <c r="AU727" i="5433"/>
  <c r="AU715" i="5433"/>
  <c r="AU703" i="5433"/>
  <c r="AU691" i="5433"/>
  <c r="AU679" i="5433"/>
  <c r="AU667" i="5433"/>
  <c r="AU655" i="5433"/>
  <c r="AU643" i="5433"/>
  <c r="AU631" i="5433"/>
  <c r="AU619" i="5433"/>
  <c r="AU607" i="5433"/>
  <c r="AU595" i="5433"/>
  <c r="AU583" i="5433"/>
  <c r="AU571" i="5433"/>
  <c r="AU559" i="5433"/>
  <c r="AU547" i="5433"/>
  <c r="AU535" i="5433"/>
  <c r="AU424" i="5433"/>
  <c r="AU403" i="5433"/>
  <c r="AU352" i="5433"/>
  <c r="AU331" i="5433"/>
  <c r="AU280" i="5433"/>
  <c r="AU259" i="5433"/>
  <c r="AU208" i="5433"/>
  <c r="AU187" i="5433"/>
  <c r="AU160" i="5433"/>
  <c r="AU133" i="5433"/>
  <c r="AU106" i="5433"/>
  <c r="AU79" i="5433"/>
  <c r="AU52" i="5433"/>
  <c r="AU25" i="5433"/>
  <c r="AF203" i="5436"/>
  <c r="AI203" i="5436"/>
  <c r="AK203" i="5436"/>
  <c r="AJ203" i="5436"/>
  <c r="AF197" i="5436"/>
  <c r="AI197" i="5436"/>
  <c r="AJ197" i="5436"/>
  <c r="AF185" i="5436"/>
  <c r="AI185" i="5436"/>
  <c r="AK185" i="5436"/>
  <c r="AJ185" i="5436"/>
  <c r="AF179" i="5436"/>
  <c r="AI179" i="5436"/>
  <c r="AJ179" i="5436"/>
  <c r="AF167" i="5436"/>
  <c r="AI167" i="5436"/>
  <c r="AK167" i="5436"/>
  <c r="AJ167" i="5436"/>
  <c r="AF161" i="5436"/>
  <c r="AI161" i="5436"/>
  <c r="AJ161" i="5436"/>
  <c r="AF149" i="5436"/>
  <c r="AI149" i="5436"/>
  <c r="AK149" i="5436"/>
  <c r="AJ149" i="5436"/>
  <c r="AF143" i="5436"/>
  <c r="AI143" i="5436"/>
  <c r="AJ143" i="5436"/>
  <c r="AF131" i="5436"/>
  <c r="AI131" i="5436"/>
  <c r="AK131" i="5436"/>
  <c r="AJ131" i="5436"/>
  <c r="AF125" i="5436"/>
  <c r="AI125" i="5436"/>
  <c r="AJ125" i="5436"/>
  <c r="AF113" i="5436"/>
  <c r="AI113" i="5436"/>
  <c r="AK113" i="5436"/>
  <c r="AJ113" i="5436"/>
  <c r="AF107" i="5436"/>
  <c r="AI107" i="5436"/>
  <c r="AJ107" i="5436"/>
  <c r="AF95" i="5436"/>
  <c r="AI95" i="5436"/>
  <c r="AK95" i="5436"/>
  <c r="AJ95" i="5436"/>
  <c r="AF89" i="5436"/>
  <c r="AI89" i="5436"/>
  <c r="AJ89" i="5436"/>
  <c r="AF77" i="5436"/>
  <c r="AI77" i="5436"/>
  <c r="AK77" i="5436"/>
  <c r="AJ77" i="5436"/>
  <c r="AF71" i="5436"/>
  <c r="AI71" i="5436"/>
  <c r="AJ71" i="5436"/>
  <c r="AF59" i="5436"/>
  <c r="AI59" i="5436"/>
  <c r="AK59" i="5436"/>
  <c r="AJ59" i="5436"/>
  <c r="AF53" i="5436"/>
  <c r="AI53" i="5436"/>
  <c r="AJ53" i="5436"/>
  <c r="AF41" i="5436"/>
  <c r="AI41" i="5436"/>
  <c r="AK41" i="5436"/>
  <c r="AJ41" i="5436"/>
  <c r="AF35" i="5436"/>
  <c r="AI35" i="5436"/>
  <c r="AJ35" i="5436"/>
  <c r="AF23" i="5436"/>
  <c r="AI23" i="5436"/>
  <c r="AK23" i="5436"/>
  <c r="AJ23" i="5436"/>
  <c r="AF17" i="5436"/>
  <c r="AI17" i="5436"/>
  <c r="AJ17" i="5436"/>
  <c r="AK181" i="5436"/>
  <c r="AJ181" i="5436"/>
  <c r="AI181" i="5436"/>
  <c r="AF181" i="5436"/>
  <c r="AE118" i="5436"/>
  <c r="AE73" i="5436"/>
  <c r="AE10" i="5436"/>
  <c r="AE164" i="5436"/>
  <c r="AE110" i="5436"/>
  <c r="AE56" i="5436"/>
  <c r="AF201" i="5436"/>
  <c r="AF147" i="5436"/>
  <c r="AF93" i="5436"/>
  <c r="AF39" i="5436"/>
  <c r="AU785" i="5430"/>
  <c r="AU713" i="5430"/>
  <c r="AU641" i="5430"/>
  <c r="AU605" i="5430"/>
  <c r="AU569" i="5430"/>
  <c r="AU533" i="5430"/>
  <c r="AU497" i="5430"/>
  <c r="AU461" i="5430"/>
  <c r="AU425" i="5430"/>
  <c r="AU389" i="5430"/>
  <c r="AU353" i="5430"/>
  <c r="AU317" i="5430"/>
  <c r="AU281" i="5430"/>
  <c r="AU245" i="5430"/>
  <c r="AU209" i="5430"/>
  <c r="AU173" i="5430"/>
  <c r="AU137" i="5430"/>
  <c r="AU101" i="5430"/>
  <c r="AU65" i="5430"/>
  <c r="AU29" i="5430"/>
  <c r="AU523" i="5433"/>
  <c r="AT523" i="5433"/>
  <c r="AU517" i="5433"/>
  <c r="AT517" i="5433"/>
  <c r="AU511" i="5433"/>
  <c r="AT511" i="5433"/>
  <c r="AU505" i="5433"/>
  <c r="AT505" i="5433"/>
  <c r="AU499" i="5433"/>
  <c r="AT499" i="5433"/>
  <c r="AU493" i="5433"/>
  <c r="AT493" i="5433"/>
  <c r="AU487" i="5433"/>
  <c r="AT487" i="5433"/>
  <c r="AU481" i="5433"/>
  <c r="AT481" i="5433"/>
  <c r="AU475" i="5433"/>
  <c r="AT475" i="5433"/>
  <c r="AU469" i="5433"/>
  <c r="AT469" i="5433"/>
  <c r="AU463" i="5433"/>
  <c r="AT463" i="5433"/>
  <c r="AU457" i="5433"/>
  <c r="AT457" i="5433"/>
  <c r="AU451" i="5433"/>
  <c r="AT451" i="5433"/>
  <c r="AT445" i="5433"/>
  <c r="AU445" i="5433"/>
  <c r="AU433" i="5433"/>
  <c r="AT433" i="5433"/>
  <c r="AU427" i="5433"/>
  <c r="AT427" i="5433"/>
  <c r="AU421" i="5433"/>
  <c r="AT421" i="5433"/>
  <c r="AU415" i="5433"/>
  <c r="AT415" i="5433"/>
  <c r="AT409" i="5433"/>
  <c r="AU409" i="5433"/>
  <c r="AU397" i="5433"/>
  <c r="AT397" i="5433"/>
  <c r="AU391" i="5433"/>
  <c r="AT391" i="5433"/>
  <c r="AU385" i="5433"/>
  <c r="AT385" i="5433"/>
  <c r="AU379" i="5433"/>
  <c r="AT379" i="5433"/>
  <c r="AT373" i="5433"/>
  <c r="AU373" i="5433"/>
  <c r="AU361" i="5433"/>
  <c r="AT361" i="5433"/>
  <c r="AU355" i="5433"/>
  <c r="AT355" i="5433"/>
  <c r="AU349" i="5433"/>
  <c r="AT349" i="5433"/>
  <c r="AU343" i="5433"/>
  <c r="AT343" i="5433"/>
  <c r="AT337" i="5433"/>
  <c r="AU337" i="5433"/>
  <c r="AU325" i="5433"/>
  <c r="AT325" i="5433"/>
  <c r="AU319" i="5433"/>
  <c r="AT319" i="5433"/>
  <c r="AU313" i="5433"/>
  <c r="AT313" i="5433"/>
  <c r="AU307" i="5433"/>
  <c r="AT307" i="5433"/>
  <c r="AT301" i="5433"/>
  <c r="AU301" i="5433"/>
  <c r="AU289" i="5433"/>
  <c r="AT289" i="5433"/>
  <c r="AU283" i="5433"/>
  <c r="AT283" i="5433"/>
  <c r="AU277" i="5433"/>
  <c r="AT277" i="5433"/>
  <c r="AU271" i="5433"/>
  <c r="AT271" i="5433"/>
  <c r="AT265" i="5433"/>
  <c r="AU265" i="5433"/>
  <c r="AU253" i="5433"/>
  <c r="AT253" i="5433"/>
  <c r="AU247" i="5433"/>
  <c r="AT247" i="5433"/>
  <c r="AU241" i="5433"/>
  <c r="AT241" i="5433"/>
  <c r="AU235" i="5433"/>
  <c r="AT235" i="5433"/>
  <c r="AT229" i="5433"/>
  <c r="AU229" i="5433"/>
  <c r="AU217" i="5433"/>
  <c r="AT217" i="5433"/>
  <c r="AU211" i="5433"/>
  <c r="AT211" i="5433"/>
  <c r="AU205" i="5433"/>
  <c r="AT205" i="5433"/>
  <c r="AU199" i="5433"/>
  <c r="AT199" i="5433"/>
  <c r="AT193" i="5433"/>
  <c r="AU193" i="5433"/>
  <c r="AU181" i="5433"/>
  <c r="AT181" i="5433"/>
  <c r="AU175" i="5433"/>
  <c r="AT175" i="5433"/>
  <c r="AU163" i="5433"/>
  <c r="AT163" i="5433"/>
  <c r="AU157" i="5433"/>
  <c r="AT157" i="5433"/>
  <c r="AU145" i="5433"/>
  <c r="AT145" i="5433"/>
  <c r="AU139" i="5433"/>
  <c r="AT139" i="5433"/>
  <c r="AU127" i="5433"/>
  <c r="AT127" i="5433"/>
  <c r="AU121" i="5433"/>
  <c r="AT121" i="5433"/>
  <c r="AU109" i="5433"/>
  <c r="AT109" i="5433"/>
  <c r="AU103" i="5433"/>
  <c r="AT103" i="5433"/>
  <c r="AU91" i="5433"/>
  <c r="AT91" i="5433"/>
  <c r="AU85" i="5433"/>
  <c r="AT85" i="5433"/>
  <c r="AU73" i="5433"/>
  <c r="AT73" i="5433"/>
  <c r="AU67" i="5433"/>
  <c r="AT67" i="5433"/>
  <c r="AU55" i="5433"/>
  <c r="AT55" i="5433"/>
  <c r="AU49" i="5433"/>
  <c r="AT49" i="5433"/>
  <c r="AU37" i="5433"/>
  <c r="AT37" i="5433"/>
  <c r="AU31" i="5433"/>
  <c r="AT31" i="5433"/>
  <c r="AU19" i="5433"/>
  <c r="AT19" i="5433"/>
  <c r="AU13" i="5433"/>
  <c r="AT13" i="5433"/>
  <c r="AD205" i="5433"/>
  <c r="AE205" i="5433" s="1"/>
  <c r="AD199" i="5433"/>
  <c r="AE199" i="5433" s="1"/>
  <c r="AD193" i="5433"/>
  <c r="AE193" i="5433" s="1"/>
  <c r="AD187" i="5433"/>
  <c r="AE187" i="5433" s="1"/>
  <c r="AD181" i="5433"/>
  <c r="AE181" i="5433" s="1"/>
  <c r="AD175" i="5433"/>
  <c r="AE175" i="5433" s="1"/>
  <c r="AD169" i="5433"/>
  <c r="AE169" i="5433" s="1"/>
  <c r="AD163" i="5433"/>
  <c r="AE163" i="5433" s="1"/>
  <c r="AD157" i="5433"/>
  <c r="AE157" i="5433" s="1"/>
  <c r="AD151" i="5433"/>
  <c r="AE151" i="5433" s="1"/>
  <c r="AD145" i="5433"/>
  <c r="AE145" i="5433" s="1"/>
  <c r="AD139" i="5433"/>
  <c r="AE139" i="5433" s="1"/>
  <c r="AD133" i="5433"/>
  <c r="AE133" i="5433" s="1"/>
  <c r="AD127" i="5433"/>
  <c r="AE127" i="5433" s="1"/>
  <c r="AD121" i="5433"/>
  <c r="AE121" i="5433" s="1"/>
  <c r="AD115" i="5433"/>
  <c r="AE115" i="5433" s="1"/>
  <c r="AD109" i="5433"/>
  <c r="AE109" i="5433" s="1"/>
  <c r="AD103" i="5433"/>
  <c r="AE103" i="5433" s="1"/>
  <c r="AD97" i="5433"/>
  <c r="AE97" i="5433" s="1"/>
  <c r="AD91" i="5433"/>
  <c r="AE91" i="5433" s="1"/>
  <c r="AD85" i="5433"/>
  <c r="AE85" i="5433" s="1"/>
  <c r="AD79" i="5433"/>
  <c r="AE79" i="5433" s="1"/>
  <c r="AD73" i="5433"/>
  <c r="AE73" i="5433" s="1"/>
  <c r="AD67" i="5433"/>
  <c r="AE67" i="5433" s="1"/>
  <c r="AD61" i="5433"/>
  <c r="AE61" i="5433" s="1"/>
  <c r="AD55" i="5433"/>
  <c r="AE55" i="5433" s="1"/>
  <c r="AD49" i="5433"/>
  <c r="AE49" i="5433" s="1"/>
  <c r="AD43" i="5433"/>
  <c r="AE43" i="5433" s="1"/>
  <c r="AD37" i="5433"/>
  <c r="AE37" i="5433" s="1"/>
  <c r="AD31" i="5433"/>
  <c r="AE31" i="5433" s="1"/>
  <c r="AD25" i="5433"/>
  <c r="AE25" i="5433" s="1"/>
  <c r="AD19" i="5433"/>
  <c r="AE19" i="5433" s="1"/>
  <c r="AD13" i="5433"/>
  <c r="AE13" i="5433" s="1"/>
  <c r="AD7" i="5433"/>
  <c r="AE7" i="5433" s="1"/>
  <c r="AE196" i="5433"/>
  <c r="AE184" i="5433"/>
  <c r="AE172" i="5433"/>
  <c r="AE160" i="5433"/>
  <c r="AE148" i="5433"/>
  <c r="AE136" i="5433"/>
  <c r="AE124" i="5433"/>
  <c r="AE112" i="5433"/>
  <c r="AE100" i="5433"/>
  <c r="AE88" i="5433"/>
  <c r="AE76" i="5433"/>
  <c r="AE64" i="5433"/>
  <c r="AE52" i="5433"/>
  <c r="AE40" i="5433"/>
  <c r="AE28" i="5433"/>
  <c r="AE16" i="5433"/>
  <c r="AE203" i="5433"/>
  <c r="AE191" i="5433"/>
  <c r="AE179" i="5433"/>
  <c r="AE167" i="5433"/>
  <c r="AE155" i="5433"/>
  <c r="AE143" i="5433"/>
  <c r="AE131" i="5433"/>
  <c r="AE119" i="5433"/>
  <c r="AE107" i="5433"/>
  <c r="AE95" i="5433"/>
  <c r="AE83" i="5433"/>
  <c r="AE71" i="5433"/>
  <c r="AE59" i="5433"/>
  <c r="AE47" i="5433"/>
  <c r="AE35" i="5433"/>
  <c r="AE23" i="5433"/>
  <c r="AK199" i="5436"/>
  <c r="AJ199" i="5436"/>
  <c r="AI199" i="5436"/>
  <c r="AF199" i="5436"/>
  <c r="AK136" i="5436"/>
  <c r="AJ136" i="5436"/>
  <c r="AI136" i="5436"/>
  <c r="AF136" i="5436"/>
  <c r="AK91" i="5436"/>
  <c r="AJ91" i="5436"/>
  <c r="AI91" i="5436"/>
  <c r="AF91" i="5436"/>
  <c r="AK28" i="5436"/>
  <c r="AJ28" i="5436"/>
  <c r="AI28" i="5436"/>
  <c r="AF28" i="5436"/>
  <c r="AF155" i="5436"/>
  <c r="AI155" i="5436"/>
  <c r="AK155" i="5436"/>
  <c r="AJ155" i="5436"/>
  <c r="AF101" i="5436"/>
  <c r="AI101" i="5436"/>
  <c r="AK101" i="5436"/>
  <c r="AJ101" i="5436"/>
  <c r="AF47" i="5436"/>
  <c r="AI47" i="5436"/>
  <c r="AK47" i="5436"/>
  <c r="AJ47" i="5436"/>
  <c r="AI195" i="5436"/>
  <c r="AI141" i="5436"/>
  <c r="AI87" i="5436"/>
  <c r="AI33" i="5436"/>
  <c r="AJ178" i="5436"/>
  <c r="AJ124" i="5436"/>
  <c r="AJ70" i="5436"/>
  <c r="AJ16" i="5436"/>
  <c r="AM201" i="5439"/>
  <c r="AG201" i="5439"/>
  <c r="AM195" i="5439"/>
  <c r="AG195" i="5439"/>
  <c r="AM183" i="5439"/>
  <c r="AG183" i="5439"/>
  <c r="AM177" i="5439"/>
  <c r="AG177" i="5439"/>
  <c r="AM165" i="5439"/>
  <c r="AG165" i="5439"/>
  <c r="AM159" i="5439"/>
  <c r="AG159" i="5439"/>
  <c r="AM147" i="5439"/>
  <c r="AG147" i="5439"/>
  <c r="AM141" i="5439"/>
  <c r="AG141" i="5439"/>
  <c r="AM129" i="5439"/>
  <c r="AG129" i="5439"/>
  <c r="AM123" i="5439"/>
  <c r="AG123" i="5439"/>
  <c r="AM111" i="5439"/>
  <c r="AG111" i="5439"/>
  <c r="AM105" i="5439"/>
  <c r="AG105" i="5439"/>
  <c r="AM93" i="5439"/>
  <c r="AG93" i="5439"/>
  <c r="AM87" i="5439"/>
  <c r="AG87" i="5439"/>
  <c r="AM75" i="5439"/>
  <c r="AG75" i="5439"/>
  <c r="AM69" i="5439"/>
  <c r="AG69" i="5439"/>
  <c r="AM57" i="5439"/>
  <c r="AG57" i="5439"/>
  <c r="AM51" i="5439"/>
  <c r="AG51" i="5439"/>
  <c r="AM39" i="5439"/>
  <c r="AG39" i="5439"/>
  <c r="AM33" i="5439"/>
  <c r="AG33" i="5439"/>
  <c r="AM21" i="5439"/>
  <c r="AG21" i="5439"/>
  <c r="AM15" i="5439"/>
  <c r="AG15" i="5439"/>
  <c r="AU5" i="5439"/>
  <c r="AT5" i="5439"/>
  <c r="AU449" i="5439"/>
  <c r="AT449" i="5439"/>
  <c r="AU437" i="5439"/>
  <c r="AT437" i="5439"/>
  <c r="AU413" i="5439"/>
  <c r="AT413" i="5439"/>
  <c r="AU401" i="5439"/>
  <c r="AT401" i="5439"/>
  <c r="AU377" i="5439"/>
  <c r="AT377" i="5439"/>
  <c r="AU365" i="5439"/>
  <c r="AT365" i="5439"/>
  <c r="AU341" i="5439"/>
  <c r="AT341" i="5439"/>
  <c r="AU329" i="5439"/>
  <c r="AT329" i="5439"/>
  <c r="AU305" i="5439"/>
  <c r="AT305" i="5439"/>
  <c r="AU293" i="5439"/>
  <c r="AT293" i="5439"/>
  <c r="AU269" i="5439"/>
  <c r="AT269" i="5439"/>
  <c r="AU257" i="5439"/>
  <c r="AT257" i="5439"/>
  <c r="AU233" i="5439"/>
  <c r="AT233" i="5439"/>
  <c r="AU221" i="5439"/>
  <c r="AT221" i="5439"/>
  <c r="AU197" i="5439"/>
  <c r="AT197" i="5439"/>
  <c r="AU185" i="5439"/>
  <c r="AT185" i="5439"/>
  <c r="AU161" i="5439"/>
  <c r="AT161" i="5439"/>
  <c r="AU149" i="5439"/>
  <c r="AT149" i="5439"/>
  <c r="AU125" i="5439"/>
  <c r="AT125" i="5439"/>
  <c r="AU113" i="5439"/>
  <c r="AT113" i="5439"/>
  <c r="AU89" i="5439"/>
  <c r="AT89" i="5439"/>
  <c r="AU77" i="5439"/>
  <c r="AT77" i="5439"/>
  <c r="AE199" i="5439"/>
  <c r="AE187" i="5439"/>
  <c r="AE175" i="5439"/>
  <c r="AE163" i="5439"/>
  <c r="AE151" i="5439"/>
  <c r="AE139" i="5439"/>
  <c r="AE127" i="5439"/>
  <c r="AE115" i="5439"/>
  <c r="AE103" i="5439"/>
  <c r="AE91" i="5439"/>
  <c r="AE79" i="5439"/>
  <c r="AE67" i="5439"/>
  <c r="AE55" i="5439"/>
  <c r="AE43" i="5439"/>
  <c r="AE31" i="5439"/>
  <c r="AE19" i="5439"/>
  <c r="AE7" i="5439"/>
  <c r="AE189" i="5439"/>
  <c r="AE171" i="5439"/>
  <c r="AE153" i="5439"/>
  <c r="AE135" i="5439"/>
  <c r="AE117" i="5439"/>
  <c r="AE99" i="5439"/>
  <c r="AE81" i="5439"/>
  <c r="AE63" i="5439"/>
  <c r="AE45" i="5439"/>
  <c r="AE27" i="5439"/>
  <c r="AE9" i="5439"/>
  <c r="AT443" i="5439"/>
  <c r="AT335" i="5439"/>
  <c r="AT227" i="5439"/>
  <c r="AT119" i="5439"/>
  <c r="AT53" i="5439"/>
  <c r="AT29" i="5439"/>
  <c r="G337" i="5442"/>
  <c r="G272" i="5442"/>
  <c r="T207" i="5442"/>
  <c r="I207" i="5442"/>
  <c r="H207" i="5442"/>
  <c r="J207" i="5442"/>
  <c r="G142" i="5442"/>
  <c r="G78" i="5442"/>
  <c r="G13" i="5442"/>
  <c r="AT38" i="5433"/>
  <c r="AT32" i="5433"/>
  <c r="AT26" i="5433"/>
  <c r="AT20" i="5433"/>
  <c r="AT14" i="5433"/>
  <c r="AT8" i="5433"/>
  <c r="AD204" i="5436"/>
  <c r="AE204" i="5436" s="1"/>
  <c r="AD198" i="5436"/>
  <c r="AE198" i="5436" s="1"/>
  <c r="AD192" i="5436"/>
  <c r="AE192" i="5436" s="1"/>
  <c r="AD186" i="5436"/>
  <c r="AE186" i="5436" s="1"/>
  <c r="AD180" i="5436"/>
  <c r="AE180" i="5436" s="1"/>
  <c r="AD174" i="5436"/>
  <c r="AE174" i="5436" s="1"/>
  <c r="AD168" i="5436"/>
  <c r="AE168" i="5436" s="1"/>
  <c r="AD162" i="5436"/>
  <c r="AE162" i="5436" s="1"/>
  <c r="AD156" i="5436"/>
  <c r="AE156" i="5436" s="1"/>
  <c r="AD150" i="5436"/>
  <c r="AE150" i="5436" s="1"/>
  <c r="AD144" i="5436"/>
  <c r="AE144" i="5436" s="1"/>
  <c r="AD138" i="5436"/>
  <c r="AE138" i="5436" s="1"/>
  <c r="AD132" i="5436"/>
  <c r="AE132" i="5436" s="1"/>
  <c r="AD126" i="5436"/>
  <c r="AE126" i="5436" s="1"/>
  <c r="AD120" i="5436"/>
  <c r="AE120" i="5436" s="1"/>
  <c r="AD114" i="5436"/>
  <c r="AE114" i="5436" s="1"/>
  <c r="AD108" i="5436"/>
  <c r="AE108" i="5436" s="1"/>
  <c r="AD102" i="5436"/>
  <c r="AE102" i="5436" s="1"/>
  <c r="AD96" i="5436"/>
  <c r="AE96" i="5436" s="1"/>
  <c r="AD90" i="5436"/>
  <c r="AE90" i="5436" s="1"/>
  <c r="AD84" i="5436"/>
  <c r="AE84" i="5436" s="1"/>
  <c r="AD78" i="5436"/>
  <c r="AE78" i="5436" s="1"/>
  <c r="AD72" i="5436"/>
  <c r="AE72" i="5436" s="1"/>
  <c r="AD66" i="5436"/>
  <c r="AE66" i="5436" s="1"/>
  <c r="AD60" i="5436"/>
  <c r="AE60" i="5436" s="1"/>
  <c r="AD54" i="5436"/>
  <c r="AE54" i="5436" s="1"/>
  <c r="AD48" i="5436"/>
  <c r="AE48" i="5436" s="1"/>
  <c r="AD42" i="5436"/>
  <c r="AE42" i="5436" s="1"/>
  <c r="AD36" i="5436"/>
  <c r="AE36" i="5436" s="1"/>
  <c r="AD30" i="5436"/>
  <c r="AE30" i="5436" s="1"/>
  <c r="AD24" i="5436"/>
  <c r="AE24" i="5436" s="1"/>
  <c r="AD18" i="5436"/>
  <c r="AE18" i="5436" s="1"/>
  <c r="AD12" i="5436"/>
  <c r="AE12" i="5436" s="1"/>
  <c r="AU838" i="5436"/>
  <c r="AU820" i="5436"/>
  <c r="AU802" i="5436"/>
  <c r="AU784" i="5436"/>
  <c r="AU766" i="5436"/>
  <c r="AU748" i="5436"/>
  <c r="AU730" i="5436"/>
  <c r="AU712" i="5436"/>
  <c r="AU694" i="5436"/>
  <c r="AU676" i="5436"/>
  <c r="AU658" i="5436"/>
  <c r="AU640" i="5436"/>
  <c r="AU622" i="5436"/>
  <c r="AU604" i="5436"/>
  <c r="AU586" i="5436"/>
  <c r="AU568" i="5436"/>
  <c r="AU550" i="5436"/>
  <c r="AU532" i="5436"/>
  <c r="AU514" i="5436"/>
  <c r="AU496" i="5436"/>
  <c r="AU478" i="5436"/>
  <c r="AU460" i="5436"/>
  <c r="AU442" i="5436"/>
  <c r="AU424" i="5436"/>
  <c r="AU406" i="5436"/>
  <c r="AU388" i="5436"/>
  <c r="AU370" i="5436"/>
  <c r="AU352" i="5436"/>
  <c r="AU334" i="5436"/>
  <c r="AU316" i="5436"/>
  <c r="AU298" i="5436"/>
  <c r="AU280" i="5436"/>
  <c r="AU262" i="5436"/>
  <c r="AU244" i="5436"/>
  <c r="AU226" i="5436"/>
  <c r="AU208" i="5436"/>
  <c r="AU190" i="5436"/>
  <c r="AU172" i="5436"/>
  <c r="AU154" i="5436"/>
  <c r="AU136" i="5436"/>
  <c r="AU118" i="5436"/>
  <c r="AU100" i="5436"/>
  <c r="AU82" i="5436"/>
  <c r="AU64" i="5436"/>
  <c r="AU46" i="5436"/>
  <c r="AU28" i="5436"/>
  <c r="AU10" i="5436"/>
  <c r="AE202" i="5439"/>
  <c r="AE184" i="5439"/>
  <c r="AE166" i="5439"/>
  <c r="AE148" i="5439"/>
  <c r="AE130" i="5439"/>
  <c r="AE112" i="5439"/>
  <c r="AE94" i="5439"/>
  <c r="AE76" i="5439"/>
  <c r="AE58" i="5439"/>
  <c r="AE40" i="5439"/>
  <c r="AE22" i="5439"/>
  <c r="AT396" i="5439"/>
  <c r="AT353" i="5439"/>
  <c r="AT288" i="5439"/>
  <c r="AT245" i="5439"/>
  <c r="AT180" i="5439"/>
  <c r="AT137" i="5439"/>
  <c r="AT72" i="5439"/>
  <c r="AU455" i="5439"/>
  <c r="AU419" i="5439"/>
  <c r="AU383" i="5439"/>
  <c r="AU347" i="5439"/>
  <c r="AU311" i="5439"/>
  <c r="AU275" i="5439"/>
  <c r="AU239" i="5439"/>
  <c r="AU203" i="5439"/>
  <c r="AU167" i="5439"/>
  <c r="AU131" i="5439"/>
  <c r="AU95" i="5439"/>
  <c r="AU59" i="5439"/>
  <c r="AU23" i="5439"/>
  <c r="G384" i="5442"/>
  <c r="G319" i="5442"/>
  <c r="G189" i="5442"/>
  <c r="G124" i="5442"/>
  <c r="G60" i="5442"/>
  <c r="T47" i="5446"/>
  <c r="J47" i="5446"/>
  <c r="I47" i="5446"/>
  <c r="H47" i="5446"/>
  <c r="AE205" i="5436"/>
  <c r="AE187" i="5436"/>
  <c r="AE169" i="5436"/>
  <c r="AE151" i="5436"/>
  <c r="AE133" i="5436"/>
  <c r="AE115" i="5436"/>
  <c r="AE97" i="5436"/>
  <c r="AE79" i="5436"/>
  <c r="AE61" i="5436"/>
  <c r="AE43" i="5436"/>
  <c r="AE25" i="5436"/>
  <c r="AE7" i="5436"/>
  <c r="AU837" i="5436"/>
  <c r="AU819" i="5436"/>
  <c r="AU801" i="5436"/>
  <c r="AU783" i="5436"/>
  <c r="AU765" i="5436"/>
  <c r="AU747" i="5436"/>
  <c r="AU729" i="5436"/>
  <c r="AU711" i="5436"/>
  <c r="AU693" i="5436"/>
  <c r="AU675" i="5436"/>
  <c r="AU657" i="5436"/>
  <c r="AU639" i="5436"/>
  <c r="AU621" i="5436"/>
  <c r="AU603" i="5436"/>
  <c r="AU585" i="5436"/>
  <c r="AU567" i="5436"/>
  <c r="AU549" i="5436"/>
  <c r="AU531" i="5436"/>
  <c r="AU513" i="5436"/>
  <c r="AU495" i="5436"/>
  <c r="AU477" i="5436"/>
  <c r="AU459" i="5436"/>
  <c r="AU441" i="5436"/>
  <c r="AU423" i="5436"/>
  <c r="AU405" i="5436"/>
  <c r="AU387" i="5436"/>
  <c r="AU369" i="5436"/>
  <c r="AU351" i="5436"/>
  <c r="AU333" i="5436"/>
  <c r="AU315" i="5436"/>
  <c r="AU297" i="5436"/>
  <c r="AU279" i="5436"/>
  <c r="AU261" i="5436"/>
  <c r="AU243" i="5436"/>
  <c r="AU225" i="5436"/>
  <c r="AU207" i="5436"/>
  <c r="AU189" i="5436"/>
  <c r="AU171" i="5436"/>
  <c r="AU153" i="5436"/>
  <c r="AU135" i="5436"/>
  <c r="AU117" i="5436"/>
  <c r="AU99" i="5436"/>
  <c r="AU81" i="5436"/>
  <c r="AU63" i="5436"/>
  <c r="AU45" i="5436"/>
  <c r="AU27" i="5436"/>
  <c r="AU9" i="5436"/>
  <c r="AD204" i="5439"/>
  <c r="AE204" i="5439" s="1"/>
  <c r="AD198" i="5439"/>
  <c r="AE198" i="5439" s="1"/>
  <c r="AD192" i="5439"/>
  <c r="AE192" i="5439" s="1"/>
  <c r="AD186" i="5439"/>
  <c r="AE186" i="5439" s="1"/>
  <c r="AD180" i="5439"/>
  <c r="AE180" i="5439" s="1"/>
  <c r="AD174" i="5439"/>
  <c r="AE174" i="5439" s="1"/>
  <c r="AD168" i="5439"/>
  <c r="AE168" i="5439" s="1"/>
  <c r="AD162" i="5439"/>
  <c r="AE162" i="5439" s="1"/>
  <c r="AD156" i="5439"/>
  <c r="AE156" i="5439" s="1"/>
  <c r="AD150" i="5439"/>
  <c r="AE150" i="5439" s="1"/>
  <c r="AD144" i="5439"/>
  <c r="AE144" i="5439" s="1"/>
  <c r="AD138" i="5439"/>
  <c r="AE138" i="5439" s="1"/>
  <c r="AD132" i="5439"/>
  <c r="AE132" i="5439" s="1"/>
  <c r="AD126" i="5439"/>
  <c r="AE126" i="5439" s="1"/>
  <c r="AD120" i="5439"/>
  <c r="AE120" i="5439" s="1"/>
  <c r="AD114" i="5439"/>
  <c r="AE114" i="5439" s="1"/>
  <c r="AD108" i="5439"/>
  <c r="AE108" i="5439" s="1"/>
  <c r="AD102" i="5439"/>
  <c r="AE102" i="5439" s="1"/>
  <c r="AD96" i="5439"/>
  <c r="AE96" i="5439" s="1"/>
  <c r="AD90" i="5439"/>
  <c r="AE90" i="5439" s="1"/>
  <c r="AD84" i="5439"/>
  <c r="AE84" i="5439" s="1"/>
  <c r="AD78" i="5439"/>
  <c r="AE78" i="5439" s="1"/>
  <c r="AD72" i="5439"/>
  <c r="AE72" i="5439" s="1"/>
  <c r="AD66" i="5439"/>
  <c r="AE66" i="5439" s="1"/>
  <c r="AD60" i="5439"/>
  <c r="AE60" i="5439" s="1"/>
  <c r="AD54" i="5439"/>
  <c r="AE54" i="5439" s="1"/>
  <c r="AD48" i="5439"/>
  <c r="AE48" i="5439" s="1"/>
  <c r="AD42" i="5439"/>
  <c r="AE42" i="5439" s="1"/>
  <c r="AD36" i="5439"/>
  <c r="AE36" i="5439" s="1"/>
  <c r="AD30" i="5439"/>
  <c r="AE30" i="5439" s="1"/>
  <c r="AD24" i="5439"/>
  <c r="AE24" i="5439" s="1"/>
  <c r="AD18" i="5439"/>
  <c r="AE18" i="5439" s="1"/>
  <c r="AD12" i="5439"/>
  <c r="AE12" i="5439" s="1"/>
  <c r="AE194" i="5439"/>
  <c r="AE182" i="5439"/>
  <c r="AE170" i="5439"/>
  <c r="AE158" i="5439"/>
  <c r="AE146" i="5439"/>
  <c r="AE134" i="5439"/>
  <c r="AE122" i="5439"/>
  <c r="AE110" i="5439"/>
  <c r="AE98" i="5439"/>
  <c r="AE86" i="5439"/>
  <c r="AE74" i="5439"/>
  <c r="AE62" i="5439"/>
  <c r="AE50" i="5439"/>
  <c r="AE38" i="5439"/>
  <c r="AE26" i="5439"/>
  <c r="AE14" i="5439"/>
  <c r="AT414" i="5439"/>
  <c r="AT371" i="5439"/>
  <c r="AT306" i="5439"/>
  <c r="AT263" i="5439"/>
  <c r="AT198" i="5439"/>
  <c r="AT155" i="5439"/>
  <c r="AT90" i="5439"/>
  <c r="G315" i="5442"/>
  <c r="G250" i="5442"/>
  <c r="G186" i="5442"/>
  <c r="G121" i="5442"/>
  <c r="AU826" i="5436"/>
  <c r="AU808" i="5436"/>
  <c r="AU790" i="5436"/>
  <c r="AU772" i="5436"/>
  <c r="AU754" i="5436"/>
  <c r="AU736" i="5436"/>
  <c r="AU718" i="5436"/>
  <c r="AU700" i="5436"/>
  <c r="AU682" i="5436"/>
  <c r="AU664" i="5436"/>
  <c r="AU646" i="5436"/>
  <c r="AU628" i="5436"/>
  <c r="AU610" i="5436"/>
  <c r="AU592" i="5436"/>
  <c r="AU574" i="5436"/>
  <c r="AU556" i="5436"/>
  <c r="AU538" i="5436"/>
  <c r="AU520" i="5436"/>
  <c r="AU502" i="5436"/>
  <c r="AU484" i="5436"/>
  <c r="AU466" i="5436"/>
  <c r="AU448" i="5436"/>
  <c r="AU430" i="5436"/>
  <c r="AU412" i="5436"/>
  <c r="AU394" i="5436"/>
  <c r="AU376" i="5436"/>
  <c r="AU358" i="5436"/>
  <c r="AU340" i="5436"/>
  <c r="AU322" i="5436"/>
  <c r="AU304" i="5436"/>
  <c r="AU286" i="5436"/>
  <c r="AU268" i="5436"/>
  <c r="AU250" i="5436"/>
  <c r="AU232" i="5436"/>
  <c r="AU214" i="5436"/>
  <c r="AU196" i="5436"/>
  <c r="AU178" i="5436"/>
  <c r="AU160" i="5436"/>
  <c r="AU142" i="5436"/>
  <c r="AU124" i="5436"/>
  <c r="AU106" i="5436"/>
  <c r="AU88" i="5436"/>
  <c r="AU70" i="5436"/>
  <c r="AU52" i="5436"/>
  <c r="AU34" i="5436"/>
  <c r="AU16" i="5436"/>
  <c r="AT452" i="5439"/>
  <c r="AU452" i="5439"/>
  <c r="AT446" i="5439"/>
  <c r="AU446" i="5439"/>
  <c r="AT440" i="5439"/>
  <c r="AU440" i="5439"/>
  <c r="AT434" i="5439"/>
  <c r="AU434" i="5439"/>
  <c r="AT428" i="5439"/>
  <c r="AU428" i="5439"/>
  <c r="AT422" i="5439"/>
  <c r="AU422" i="5439"/>
  <c r="AT416" i="5439"/>
  <c r="AU416" i="5439"/>
  <c r="AT410" i="5439"/>
  <c r="AU410" i="5439"/>
  <c r="AT404" i="5439"/>
  <c r="AU404" i="5439"/>
  <c r="AT398" i="5439"/>
  <c r="AU398" i="5439"/>
  <c r="AT392" i="5439"/>
  <c r="AU392" i="5439"/>
  <c r="AT386" i="5439"/>
  <c r="AU386" i="5439"/>
  <c r="AT380" i="5439"/>
  <c r="AU380" i="5439"/>
  <c r="AT374" i="5439"/>
  <c r="AU374" i="5439"/>
  <c r="AT368" i="5439"/>
  <c r="AU368" i="5439"/>
  <c r="AT362" i="5439"/>
  <c r="AU362" i="5439"/>
  <c r="AT356" i="5439"/>
  <c r="AU356" i="5439"/>
  <c r="AT350" i="5439"/>
  <c r="AU350" i="5439"/>
  <c r="AT344" i="5439"/>
  <c r="AU344" i="5439"/>
  <c r="AT338" i="5439"/>
  <c r="AU338" i="5439"/>
  <c r="AT332" i="5439"/>
  <c r="AU332" i="5439"/>
  <c r="AT326" i="5439"/>
  <c r="AU326" i="5439"/>
  <c r="AT320" i="5439"/>
  <c r="AU320" i="5439"/>
  <c r="AT314" i="5439"/>
  <c r="AU314" i="5439"/>
  <c r="AT308" i="5439"/>
  <c r="AU308" i="5439"/>
  <c r="AT302" i="5439"/>
  <c r="AU302" i="5439"/>
  <c r="AT296" i="5439"/>
  <c r="AU296" i="5439"/>
  <c r="AT290" i="5439"/>
  <c r="AU290" i="5439"/>
  <c r="AT284" i="5439"/>
  <c r="AU284" i="5439"/>
  <c r="AT278" i="5439"/>
  <c r="AU278" i="5439"/>
  <c r="AT272" i="5439"/>
  <c r="AU272" i="5439"/>
  <c r="AT266" i="5439"/>
  <c r="AU266" i="5439"/>
  <c r="AT260" i="5439"/>
  <c r="AU260" i="5439"/>
  <c r="AT254" i="5439"/>
  <c r="AU254" i="5439"/>
  <c r="AT248" i="5439"/>
  <c r="AU248" i="5439"/>
  <c r="AT242" i="5439"/>
  <c r="AU242" i="5439"/>
  <c r="AT236" i="5439"/>
  <c r="AU236" i="5439"/>
  <c r="AT230" i="5439"/>
  <c r="AU230" i="5439"/>
  <c r="AT224" i="5439"/>
  <c r="AU224" i="5439"/>
  <c r="AT218" i="5439"/>
  <c r="AU218" i="5439"/>
  <c r="AT212" i="5439"/>
  <c r="AU212" i="5439"/>
  <c r="AT206" i="5439"/>
  <c r="AU206" i="5439"/>
  <c r="AT200" i="5439"/>
  <c r="AU200" i="5439"/>
  <c r="AT194" i="5439"/>
  <c r="AU194" i="5439"/>
  <c r="AT188" i="5439"/>
  <c r="AU188" i="5439"/>
  <c r="AT182" i="5439"/>
  <c r="AU182" i="5439"/>
  <c r="AT176" i="5439"/>
  <c r="AU176" i="5439"/>
  <c r="AT170" i="5439"/>
  <c r="AU170" i="5439"/>
  <c r="AT164" i="5439"/>
  <c r="AU164" i="5439"/>
  <c r="AT158" i="5439"/>
  <c r="AU158" i="5439"/>
  <c r="AT152" i="5439"/>
  <c r="AU152" i="5439"/>
  <c r="AT146" i="5439"/>
  <c r="AU146" i="5439"/>
  <c r="AT140" i="5439"/>
  <c r="AU140" i="5439"/>
  <c r="AT134" i="5439"/>
  <c r="AU134" i="5439"/>
  <c r="AT128" i="5439"/>
  <c r="AU128" i="5439"/>
  <c r="AT122" i="5439"/>
  <c r="AU122" i="5439"/>
  <c r="AT116" i="5439"/>
  <c r="AU116" i="5439"/>
  <c r="AT110" i="5439"/>
  <c r="AU110" i="5439"/>
  <c r="AT104" i="5439"/>
  <c r="AU104" i="5439"/>
  <c r="AT98" i="5439"/>
  <c r="AU98" i="5439"/>
  <c r="AT92" i="5439"/>
  <c r="AU92" i="5439"/>
  <c r="AE6" i="5439"/>
  <c r="AE203" i="5439"/>
  <c r="AE197" i="5439"/>
  <c r="AE191" i="5439"/>
  <c r="AE185" i="5439"/>
  <c r="AE179" i="5439"/>
  <c r="AE173" i="5439"/>
  <c r="AE167" i="5439"/>
  <c r="AE161" i="5439"/>
  <c r="AE155" i="5439"/>
  <c r="AE149" i="5439"/>
  <c r="AE143" i="5439"/>
  <c r="AE137" i="5439"/>
  <c r="AE131" i="5439"/>
  <c r="AE125" i="5439"/>
  <c r="AE119" i="5439"/>
  <c r="AE113" i="5439"/>
  <c r="AE107" i="5439"/>
  <c r="AE101" i="5439"/>
  <c r="AE95" i="5439"/>
  <c r="AE89" i="5439"/>
  <c r="AE83" i="5439"/>
  <c r="AE77" i="5439"/>
  <c r="AE71" i="5439"/>
  <c r="AE65" i="5439"/>
  <c r="AE59" i="5439"/>
  <c r="AE53" i="5439"/>
  <c r="AE47" i="5439"/>
  <c r="AE41" i="5439"/>
  <c r="AE35" i="5439"/>
  <c r="AE29" i="5439"/>
  <c r="AE23" i="5439"/>
  <c r="AE17" i="5439"/>
  <c r="AE11" i="5439"/>
  <c r="AE205" i="5439"/>
  <c r="AE193" i="5439"/>
  <c r="AE181" i="5439"/>
  <c r="AE169" i="5439"/>
  <c r="AE157" i="5439"/>
  <c r="AE145" i="5439"/>
  <c r="AE133" i="5439"/>
  <c r="AE121" i="5439"/>
  <c r="AE109" i="5439"/>
  <c r="AE97" i="5439"/>
  <c r="AE85" i="5439"/>
  <c r="AE73" i="5439"/>
  <c r="AE61" i="5439"/>
  <c r="AE49" i="5439"/>
  <c r="AE37" i="5439"/>
  <c r="AE25" i="5439"/>
  <c r="AE13" i="5439"/>
  <c r="AE196" i="5439"/>
  <c r="AE178" i="5439"/>
  <c r="AE160" i="5439"/>
  <c r="AE142" i="5439"/>
  <c r="AE124" i="5439"/>
  <c r="AE106" i="5439"/>
  <c r="AE88" i="5439"/>
  <c r="AE70" i="5439"/>
  <c r="AE52" i="5439"/>
  <c r="AE34" i="5439"/>
  <c r="AE16" i="5439"/>
  <c r="AT432" i="5439"/>
  <c r="AT389" i="5439"/>
  <c r="AT324" i="5439"/>
  <c r="AT281" i="5439"/>
  <c r="AT173" i="5439"/>
  <c r="AT65" i="5439"/>
  <c r="AT41" i="5439"/>
  <c r="AT17" i="5439"/>
  <c r="AU407" i="5439"/>
  <c r="AU299" i="5439"/>
  <c r="AU191" i="5439"/>
  <c r="AU83" i="5439"/>
  <c r="AU47" i="5439"/>
  <c r="AU11" i="5439"/>
  <c r="G362" i="5442"/>
  <c r="G297" i="5442"/>
  <c r="G232" i="5442"/>
  <c r="G168" i="5442"/>
  <c r="G103" i="5442"/>
  <c r="G38" i="5442"/>
  <c r="AM204" i="5443"/>
  <c r="AG204" i="5443"/>
  <c r="AM198" i="5443"/>
  <c r="AG198" i="5443"/>
  <c r="AM192" i="5443"/>
  <c r="AG192" i="5443"/>
  <c r="AM186" i="5443"/>
  <c r="AG186" i="5443"/>
  <c r="AM180" i="5443"/>
  <c r="AG180" i="5443"/>
  <c r="AM174" i="5443"/>
  <c r="AG174" i="5443"/>
  <c r="AM168" i="5443"/>
  <c r="AG168" i="5443"/>
  <c r="AM162" i="5443"/>
  <c r="AG162" i="5443"/>
  <c r="AM156" i="5443"/>
  <c r="AG156" i="5443"/>
  <c r="AM150" i="5443"/>
  <c r="AG150" i="5443"/>
  <c r="AT5" i="5436"/>
  <c r="AE193" i="5436"/>
  <c r="AE175" i="5436"/>
  <c r="AE157" i="5436"/>
  <c r="AE139" i="5436"/>
  <c r="AE121" i="5436"/>
  <c r="AE103" i="5436"/>
  <c r="AE85" i="5436"/>
  <c r="AE67" i="5436"/>
  <c r="AE49" i="5436"/>
  <c r="AE31" i="5436"/>
  <c r="AE13" i="5436"/>
  <c r="AU825" i="5436"/>
  <c r="AU807" i="5436"/>
  <c r="AU789" i="5436"/>
  <c r="AU771" i="5436"/>
  <c r="AU753" i="5436"/>
  <c r="AU735" i="5436"/>
  <c r="AU717" i="5436"/>
  <c r="AU699" i="5436"/>
  <c r="AU681" i="5436"/>
  <c r="AU663" i="5436"/>
  <c r="AU645" i="5436"/>
  <c r="AU627" i="5436"/>
  <c r="AU609" i="5436"/>
  <c r="AU591" i="5436"/>
  <c r="AU573" i="5436"/>
  <c r="AU555" i="5436"/>
  <c r="AU537" i="5436"/>
  <c r="AU519" i="5436"/>
  <c r="AU501" i="5436"/>
  <c r="AU483" i="5436"/>
  <c r="AU465" i="5436"/>
  <c r="AU447" i="5436"/>
  <c r="AU429" i="5436"/>
  <c r="AU411" i="5436"/>
  <c r="AU393" i="5436"/>
  <c r="AU375" i="5436"/>
  <c r="AU357" i="5436"/>
  <c r="AU339" i="5436"/>
  <c r="AU321" i="5436"/>
  <c r="AU303" i="5436"/>
  <c r="AU285" i="5436"/>
  <c r="AU267" i="5436"/>
  <c r="AU249" i="5436"/>
  <c r="AU231" i="5436"/>
  <c r="AU213" i="5436"/>
  <c r="AU195" i="5436"/>
  <c r="AU177" i="5436"/>
  <c r="AU159" i="5436"/>
  <c r="AU141" i="5436"/>
  <c r="AU123" i="5436"/>
  <c r="AU105" i="5436"/>
  <c r="AU87" i="5436"/>
  <c r="AU69" i="5436"/>
  <c r="AU51" i="5436"/>
  <c r="AU33" i="5436"/>
  <c r="AU15" i="5436"/>
  <c r="AT450" i="5439"/>
  <c r="AT342" i="5439"/>
  <c r="AT234" i="5439"/>
  <c r="AT126" i="5439"/>
  <c r="G393" i="5442"/>
  <c r="G381" i="5442"/>
  <c r="G375" i="5442"/>
  <c r="G363" i="5442"/>
  <c r="G357" i="5442"/>
  <c r="G345" i="5442"/>
  <c r="G339" i="5442"/>
  <c r="G327" i="5442"/>
  <c r="G321" i="5442"/>
  <c r="G309" i="5442"/>
  <c r="G303" i="5442"/>
  <c r="G291" i="5442"/>
  <c r="G285" i="5442"/>
  <c r="G273" i="5442"/>
  <c r="G267" i="5442"/>
  <c r="G255" i="5442"/>
  <c r="G249" i="5442"/>
  <c r="G237" i="5442"/>
  <c r="G231" i="5442"/>
  <c r="G219" i="5442"/>
  <c r="G213" i="5442"/>
  <c r="G201" i="5442"/>
  <c r="G195" i="5442"/>
  <c r="G183" i="5442"/>
  <c r="G177" i="5442"/>
  <c r="G165" i="5442"/>
  <c r="G159" i="5442"/>
  <c r="G147" i="5442"/>
  <c r="G141" i="5442"/>
  <c r="G129" i="5442"/>
  <c r="G123" i="5442"/>
  <c r="G111" i="5442"/>
  <c r="G105" i="5442"/>
  <c r="G93" i="5442"/>
  <c r="G87" i="5442"/>
  <c r="G75" i="5442"/>
  <c r="G69" i="5442"/>
  <c r="G57" i="5442"/>
  <c r="G51" i="5442"/>
  <c r="G39" i="5442"/>
  <c r="G33" i="5442"/>
  <c r="G21" i="5442"/>
  <c r="G15" i="5442"/>
  <c r="G358" i="5442"/>
  <c r="G294" i="5442"/>
  <c r="G229" i="5442"/>
  <c r="G99" i="5442"/>
  <c r="G34" i="5442"/>
  <c r="AU832" i="5436"/>
  <c r="AU814" i="5436"/>
  <c r="AU796" i="5436"/>
  <c r="AU778" i="5436"/>
  <c r="AU760" i="5436"/>
  <c r="AU742" i="5436"/>
  <c r="AU724" i="5436"/>
  <c r="AU706" i="5436"/>
  <c r="AU688" i="5436"/>
  <c r="AU670" i="5436"/>
  <c r="AU652" i="5436"/>
  <c r="AU634" i="5436"/>
  <c r="AU616" i="5436"/>
  <c r="AU598" i="5436"/>
  <c r="AU580" i="5436"/>
  <c r="AU562" i="5436"/>
  <c r="AU544" i="5436"/>
  <c r="AU526" i="5436"/>
  <c r="AU508" i="5436"/>
  <c r="AU490" i="5436"/>
  <c r="AU472" i="5436"/>
  <c r="AU454" i="5436"/>
  <c r="AU436" i="5436"/>
  <c r="AU418" i="5436"/>
  <c r="AU400" i="5436"/>
  <c r="AU382" i="5436"/>
  <c r="AU364" i="5436"/>
  <c r="AU346" i="5436"/>
  <c r="AU328" i="5436"/>
  <c r="AU310" i="5436"/>
  <c r="AU292" i="5436"/>
  <c r="AU274" i="5436"/>
  <c r="AU256" i="5436"/>
  <c r="AU238" i="5436"/>
  <c r="AU220" i="5436"/>
  <c r="AU202" i="5436"/>
  <c r="AU184" i="5436"/>
  <c r="AU166" i="5436"/>
  <c r="AU148" i="5436"/>
  <c r="AU130" i="5436"/>
  <c r="AU112" i="5436"/>
  <c r="AU94" i="5436"/>
  <c r="AU76" i="5436"/>
  <c r="AU58" i="5436"/>
  <c r="AU40" i="5436"/>
  <c r="AU22" i="5436"/>
  <c r="G24" i="5442"/>
  <c r="AU456" i="5439"/>
  <c r="AT456" i="5439"/>
  <c r="AU444" i="5439"/>
  <c r="AT444" i="5439"/>
  <c r="AU438" i="5439"/>
  <c r="AT438" i="5439"/>
  <c r="AU426" i="5439"/>
  <c r="AT426" i="5439"/>
  <c r="AU420" i="5439"/>
  <c r="AT420" i="5439"/>
  <c r="AU408" i="5439"/>
  <c r="AT408" i="5439"/>
  <c r="AU402" i="5439"/>
  <c r="AT402" i="5439"/>
  <c r="AU390" i="5439"/>
  <c r="AT390" i="5439"/>
  <c r="AU384" i="5439"/>
  <c r="AT384" i="5439"/>
  <c r="AU372" i="5439"/>
  <c r="AT372" i="5439"/>
  <c r="AU366" i="5439"/>
  <c r="AT366" i="5439"/>
  <c r="AU354" i="5439"/>
  <c r="AT354" i="5439"/>
  <c r="AU348" i="5439"/>
  <c r="AT348" i="5439"/>
  <c r="AU336" i="5439"/>
  <c r="AT336" i="5439"/>
  <c r="AU330" i="5439"/>
  <c r="AT330" i="5439"/>
  <c r="AU318" i="5439"/>
  <c r="AT318" i="5439"/>
  <c r="AU312" i="5439"/>
  <c r="AT312" i="5439"/>
  <c r="AU300" i="5439"/>
  <c r="AT300" i="5439"/>
  <c r="AU294" i="5439"/>
  <c r="AT294" i="5439"/>
  <c r="AU282" i="5439"/>
  <c r="AT282" i="5439"/>
  <c r="AU276" i="5439"/>
  <c r="AT276" i="5439"/>
  <c r="AU264" i="5439"/>
  <c r="AT264" i="5439"/>
  <c r="AU258" i="5439"/>
  <c r="AT258" i="5439"/>
  <c r="AU246" i="5439"/>
  <c r="AT246" i="5439"/>
  <c r="AU240" i="5439"/>
  <c r="AT240" i="5439"/>
  <c r="AU228" i="5439"/>
  <c r="AT228" i="5439"/>
  <c r="AU222" i="5439"/>
  <c r="AT222" i="5439"/>
  <c r="AU210" i="5439"/>
  <c r="AT210" i="5439"/>
  <c r="AU204" i="5439"/>
  <c r="AT204" i="5439"/>
  <c r="AU192" i="5439"/>
  <c r="AT192" i="5439"/>
  <c r="AU186" i="5439"/>
  <c r="AT186" i="5439"/>
  <c r="AU174" i="5439"/>
  <c r="AT174" i="5439"/>
  <c r="AU168" i="5439"/>
  <c r="AT168" i="5439"/>
  <c r="AU156" i="5439"/>
  <c r="AT156" i="5439"/>
  <c r="AU150" i="5439"/>
  <c r="AT150" i="5439"/>
  <c r="AU138" i="5439"/>
  <c r="AT138" i="5439"/>
  <c r="AU132" i="5439"/>
  <c r="AT132" i="5439"/>
  <c r="AU120" i="5439"/>
  <c r="AT120" i="5439"/>
  <c r="AU114" i="5439"/>
  <c r="AT114" i="5439"/>
  <c r="AU102" i="5439"/>
  <c r="AT102" i="5439"/>
  <c r="AU96" i="5439"/>
  <c r="AT96" i="5439"/>
  <c r="AU84" i="5439"/>
  <c r="AT84" i="5439"/>
  <c r="AU78" i="5439"/>
  <c r="AT78" i="5439"/>
  <c r="AU66" i="5439"/>
  <c r="AT66" i="5439"/>
  <c r="AU60" i="5439"/>
  <c r="AT60" i="5439"/>
  <c r="AU54" i="5439"/>
  <c r="AT54" i="5439"/>
  <c r="AU48" i="5439"/>
  <c r="AT48" i="5439"/>
  <c r="AU42" i="5439"/>
  <c r="AT42" i="5439"/>
  <c r="AU36" i="5439"/>
  <c r="AT36" i="5439"/>
  <c r="AU30" i="5439"/>
  <c r="AT30" i="5439"/>
  <c r="AU24" i="5439"/>
  <c r="AT24" i="5439"/>
  <c r="AU18" i="5439"/>
  <c r="AT18" i="5439"/>
  <c r="AU12" i="5439"/>
  <c r="AT12" i="5439"/>
  <c r="AU6" i="5439"/>
  <c r="AT6" i="5439"/>
  <c r="AE200" i="5439"/>
  <c r="AE188" i="5439"/>
  <c r="AE176" i="5439"/>
  <c r="AE164" i="5439"/>
  <c r="AE152" i="5439"/>
  <c r="AE140" i="5439"/>
  <c r="AE128" i="5439"/>
  <c r="AE116" i="5439"/>
  <c r="AE104" i="5439"/>
  <c r="AE92" i="5439"/>
  <c r="AE80" i="5439"/>
  <c r="AE68" i="5439"/>
  <c r="AE56" i="5439"/>
  <c r="AE44" i="5439"/>
  <c r="AE32" i="5439"/>
  <c r="AE20" i="5439"/>
  <c r="AE8" i="5439"/>
  <c r="AE190" i="5439"/>
  <c r="AE172" i="5439"/>
  <c r="AE154" i="5439"/>
  <c r="AE136" i="5439"/>
  <c r="AE118" i="5439"/>
  <c r="AE100" i="5439"/>
  <c r="AE82" i="5439"/>
  <c r="AE64" i="5439"/>
  <c r="AE46" i="5439"/>
  <c r="AE28" i="5439"/>
  <c r="AE10" i="5439"/>
  <c r="AT425" i="5439"/>
  <c r="AT360" i="5439"/>
  <c r="AT317" i="5439"/>
  <c r="AT252" i="5439"/>
  <c r="AT209" i="5439"/>
  <c r="AT144" i="5439"/>
  <c r="AT101" i="5439"/>
  <c r="AU431" i="5439"/>
  <c r="AU395" i="5439"/>
  <c r="AU359" i="5439"/>
  <c r="AU323" i="5439"/>
  <c r="AU287" i="5439"/>
  <c r="AU251" i="5439"/>
  <c r="AU215" i="5439"/>
  <c r="AU179" i="5439"/>
  <c r="AU143" i="5439"/>
  <c r="AU107" i="5439"/>
  <c r="AU71" i="5439"/>
  <c r="AU35" i="5439"/>
  <c r="G392" i="5442"/>
  <c r="G386" i="5442"/>
  <c r="G374" i="5442"/>
  <c r="G368" i="5442"/>
  <c r="G356" i="5442"/>
  <c r="G350" i="5442"/>
  <c r="G344" i="5442"/>
  <c r="G338" i="5442"/>
  <c r="G332" i="5442"/>
  <c r="G326" i="5442"/>
  <c r="G320" i="5442"/>
  <c r="G314" i="5442"/>
  <c r="G308" i="5442"/>
  <c r="G302" i="5442"/>
  <c r="G296" i="5442"/>
  <c r="G290" i="5442"/>
  <c r="G284" i="5442"/>
  <c r="G278" i="5442"/>
  <c r="G266" i="5442"/>
  <c r="G260" i="5442"/>
  <c r="G248" i="5442"/>
  <c r="G242" i="5442"/>
  <c r="G236" i="5442"/>
  <c r="G230" i="5442"/>
  <c r="G224" i="5442"/>
  <c r="G218" i="5442"/>
  <c r="G212" i="5442"/>
  <c r="G206" i="5442"/>
  <c r="G200" i="5442"/>
  <c r="G194" i="5442"/>
  <c r="G188" i="5442"/>
  <c r="G182" i="5442"/>
  <c r="G176" i="5442"/>
  <c r="G170" i="5442"/>
  <c r="G158" i="5442"/>
  <c r="G152" i="5442"/>
  <c r="G140" i="5442"/>
  <c r="G134" i="5442"/>
  <c r="G128" i="5442"/>
  <c r="G122" i="5442"/>
  <c r="G116" i="5442"/>
  <c r="G110" i="5442"/>
  <c r="G104" i="5442"/>
  <c r="G98" i="5442"/>
  <c r="G92" i="5442"/>
  <c r="G86" i="5442"/>
  <c r="G80" i="5442"/>
  <c r="G74" i="5442"/>
  <c r="G68" i="5442"/>
  <c r="G62" i="5442"/>
  <c r="G50" i="5442"/>
  <c r="G44" i="5442"/>
  <c r="G32" i="5442"/>
  <c r="G26" i="5442"/>
  <c r="G20" i="5442"/>
  <c r="G14" i="5442"/>
  <c r="G8" i="5442"/>
  <c r="G340" i="5442"/>
  <c r="G276" i="5442"/>
  <c r="G211" i="5442"/>
  <c r="G81" i="5442"/>
  <c r="G16" i="5442"/>
  <c r="AM195" i="5443"/>
  <c r="AG195" i="5443"/>
  <c r="D5" i="5439"/>
  <c r="AU454" i="5439"/>
  <c r="AT454" i="5439"/>
  <c r="AU448" i="5439"/>
  <c r="AT448" i="5439"/>
  <c r="AU442" i="5439"/>
  <c r="AT442" i="5439"/>
  <c r="AU436" i="5439"/>
  <c r="AT436" i="5439"/>
  <c r="AU430" i="5439"/>
  <c r="AT430" i="5439"/>
  <c r="AU424" i="5439"/>
  <c r="AT424" i="5439"/>
  <c r="AU418" i="5439"/>
  <c r="AT418" i="5439"/>
  <c r="AU412" i="5439"/>
  <c r="AT412" i="5439"/>
  <c r="AU406" i="5439"/>
  <c r="AT406" i="5439"/>
  <c r="AU400" i="5439"/>
  <c r="AT400" i="5439"/>
  <c r="AU394" i="5439"/>
  <c r="AT394" i="5439"/>
  <c r="AU388" i="5439"/>
  <c r="AT388" i="5439"/>
  <c r="AU382" i="5439"/>
  <c r="AT382" i="5439"/>
  <c r="AU376" i="5439"/>
  <c r="AT376" i="5439"/>
  <c r="AU370" i="5439"/>
  <c r="AT370" i="5439"/>
  <c r="AU364" i="5439"/>
  <c r="AT364" i="5439"/>
  <c r="AU358" i="5439"/>
  <c r="AT358" i="5439"/>
  <c r="AU352" i="5439"/>
  <c r="AT352" i="5439"/>
  <c r="AU346" i="5439"/>
  <c r="AT346" i="5439"/>
  <c r="AU340" i="5439"/>
  <c r="AT340" i="5439"/>
  <c r="AU334" i="5439"/>
  <c r="AT334" i="5439"/>
  <c r="AU328" i="5439"/>
  <c r="AT328" i="5439"/>
  <c r="AU322" i="5439"/>
  <c r="AT322" i="5439"/>
  <c r="AU316" i="5439"/>
  <c r="AT316" i="5439"/>
  <c r="AU310" i="5439"/>
  <c r="AT310" i="5439"/>
  <c r="AU304" i="5439"/>
  <c r="AT304" i="5439"/>
  <c r="AU298" i="5439"/>
  <c r="AT298" i="5439"/>
  <c r="AU292" i="5439"/>
  <c r="AT292" i="5439"/>
  <c r="AU286" i="5439"/>
  <c r="AT286" i="5439"/>
  <c r="AU280" i="5439"/>
  <c r="AT280" i="5439"/>
  <c r="AU274" i="5439"/>
  <c r="AT274" i="5439"/>
  <c r="AU268" i="5439"/>
  <c r="AT268" i="5439"/>
  <c r="AU262" i="5439"/>
  <c r="AT262" i="5439"/>
  <c r="AU256" i="5439"/>
  <c r="AT256" i="5439"/>
  <c r="AU250" i="5439"/>
  <c r="AT250" i="5439"/>
  <c r="AU244" i="5439"/>
  <c r="AT244" i="5439"/>
  <c r="AU238" i="5439"/>
  <c r="AT238" i="5439"/>
  <c r="AU232" i="5439"/>
  <c r="AT232" i="5439"/>
  <c r="AU226" i="5439"/>
  <c r="AT226" i="5439"/>
  <c r="AU220" i="5439"/>
  <c r="AT220" i="5439"/>
  <c r="AU214" i="5439"/>
  <c r="AT214" i="5439"/>
  <c r="AU208" i="5439"/>
  <c r="AT208" i="5439"/>
  <c r="AU202" i="5439"/>
  <c r="AT202" i="5439"/>
  <c r="AU196" i="5439"/>
  <c r="AT196" i="5439"/>
  <c r="AU190" i="5439"/>
  <c r="AT190" i="5439"/>
  <c r="AU184" i="5439"/>
  <c r="AT184" i="5439"/>
  <c r="AU178" i="5439"/>
  <c r="AT178" i="5439"/>
  <c r="AU172" i="5439"/>
  <c r="AT172" i="5439"/>
  <c r="AU166" i="5439"/>
  <c r="AT166" i="5439"/>
  <c r="AU160" i="5439"/>
  <c r="AT160" i="5439"/>
  <c r="AU154" i="5439"/>
  <c r="AT154" i="5439"/>
  <c r="AU148" i="5439"/>
  <c r="AT148" i="5439"/>
  <c r="AU142" i="5439"/>
  <c r="AT142" i="5439"/>
  <c r="AU136" i="5439"/>
  <c r="AT136" i="5439"/>
  <c r="AU130" i="5439"/>
  <c r="AT130" i="5439"/>
  <c r="AU124" i="5439"/>
  <c r="AT124" i="5439"/>
  <c r="AU118" i="5439"/>
  <c r="AT118" i="5439"/>
  <c r="AU112" i="5439"/>
  <c r="AT112" i="5439"/>
  <c r="AU106" i="5439"/>
  <c r="AT106" i="5439"/>
  <c r="AU100" i="5439"/>
  <c r="AT100" i="5439"/>
  <c r="AU94" i="5439"/>
  <c r="AT94" i="5439"/>
  <c r="AU88" i="5439"/>
  <c r="AT88" i="5439"/>
  <c r="AU82" i="5439"/>
  <c r="AT82" i="5439"/>
  <c r="AU76" i="5439"/>
  <c r="AT76" i="5439"/>
  <c r="AU70" i="5439"/>
  <c r="AT70" i="5439"/>
  <c r="AU64" i="5439"/>
  <c r="AT64" i="5439"/>
  <c r="AU58" i="5439"/>
  <c r="AT58" i="5439"/>
  <c r="AU52" i="5439"/>
  <c r="AT52" i="5439"/>
  <c r="AU46" i="5439"/>
  <c r="AT46" i="5439"/>
  <c r="AU40" i="5439"/>
  <c r="AT40" i="5439"/>
  <c r="AU34" i="5439"/>
  <c r="AT34" i="5439"/>
  <c r="AU28" i="5439"/>
  <c r="AT28" i="5439"/>
  <c r="AU22" i="5439"/>
  <c r="AT22" i="5439"/>
  <c r="AU16" i="5439"/>
  <c r="AT16" i="5439"/>
  <c r="AU10" i="5439"/>
  <c r="AT10" i="5439"/>
  <c r="AT439" i="5439"/>
  <c r="AT403" i="5439"/>
  <c r="AT367" i="5439"/>
  <c r="AT331" i="5439"/>
  <c r="AT295" i="5439"/>
  <c r="AT259" i="5439"/>
  <c r="AT223" i="5439"/>
  <c r="AT187" i="5439"/>
  <c r="AT151" i="5439"/>
  <c r="AT115" i="5439"/>
  <c r="AT79" i="5439"/>
  <c r="AU80" i="5439"/>
  <c r="AU68" i="5439"/>
  <c r="AU56" i="5439"/>
  <c r="AU44" i="5439"/>
  <c r="AU32" i="5439"/>
  <c r="AU20" i="5439"/>
  <c r="AU8" i="5439"/>
  <c r="G385" i="5442"/>
  <c r="G379" i="5442"/>
  <c r="G367" i="5442"/>
  <c r="G361" i="5442"/>
  <c r="G349" i="5442"/>
  <c r="G343" i="5442"/>
  <c r="G331" i="5442"/>
  <c r="G325" i="5442"/>
  <c r="G313" i="5442"/>
  <c r="G307" i="5442"/>
  <c r="G295" i="5442"/>
  <c r="G289" i="5442"/>
  <c r="G277" i="5442"/>
  <c r="G271" i="5442"/>
  <c r="G259" i="5442"/>
  <c r="G253" i="5442"/>
  <c r="G241" i="5442"/>
  <c r="G235" i="5442"/>
  <c r="G223" i="5442"/>
  <c r="G217" i="5442"/>
  <c r="G205" i="5442"/>
  <c r="G199" i="5442"/>
  <c r="G187" i="5442"/>
  <c r="G181" i="5442"/>
  <c r="G169" i="5442"/>
  <c r="G163" i="5442"/>
  <c r="G151" i="5442"/>
  <c r="G145" i="5442"/>
  <c r="G133" i="5442"/>
  <c r="G127" i="5442"/>
  <c r="G115" i="5442"/>
  <c r="G109" i="5442"/>
  <c r="G97" i="5442"/>
  <c r="G91" i="5442"/>
  <c r="G79" i="5442"/>
  <c r="G73" i="5442"/>
  <c r="G61" i="5442"/>
  <c r="G55" i="5442"/>
  <c r="G43" i="5442"/>
  <c r="G37" i="5442"/>
  <c r="G25" i="5442"/>
  <c r="G19" i="5442"/>
  <c r="G7" i="5442"/>
  <c r="G376" i="5442"/>
  <c r="G355" i="5442"/>
  <c r="G333" i="5442"/>
  <c r="G312" i="5442"/>
  <c r="G268" i="5442"/>
  <c r="G247" i="5442"/>
  <c r="G225" i="5442"/>
  <c r="G204" i="5442"/>
  <c r="G160" i="5442"/>
  <c r="G139" i="5442"/>
  <c r="G117" i="5442"/>
  <c r="G96" i="5442"/>
  <c r="G52" i="5442"/>
  <c r="G31" i="5442"/>
  <c r="G9" i="5442"/>
  <c r="AE159" i="5443"/>
  <c r="AT447" i="5439"/>
  <c r="AT429" i="5439"/>
  <c r="AT411" i="5439"/>
  <c r="AT393" i="5439"/>
  <c r="AT375" i="5439"/>
  <c r="AT357" i="5439"/>
  <c r="AT339" i="5439"/>
  <c r="AT321" i="5439"/>
  <c r="AT303" i="5439"/>
  <c r="AT285" i="5439"/>
  <c r="AT267" i="5439"/>
  <c r="AT249" i="5439"/>
  <c r="AT231" i="5439"/>
  <c r="AT213" i="5439"/>
  <c r="AT195" i="5439"/>
  <c r="AT177" i="5439"/>
  <c r="AT159" i="5439"/>
  <c r="AT141" i="5439"/>
  <c r="AT123" i="5439"/>
  <c r="AT105" i="5439"/>
  <c r="AT87" i="5439"/>
  <c r="AT69" i="5439"/>
  <c r="AU55" i="5439"/>
  <c r="AU43" i="5439"/>
  <c r="AU31" i="5439"/>
  <c r="AU19" i="5439"/>
  <c r="AU7" i="5439"/>
  <c r="G396" i="5442"/>
  <c r="G372" i="5442"/>
  <c r="G360" i="5442"/>
  <c r="G336" i="5442"/>
  <c r="G324" i="5442"/>
  <c r="G300" i="5442"/>
  <c r="G288" i="5442"/>
  <c r="G264" i="5442"/>
  <c r="G252" i="5442"/>
  <c r="G228" i="5442"/>
  <c r="G216" i="5442"/>
  <c r="G192" i="5442"/>
  <c r="G180" i="5442"/>
  <c r="G156" i="5442"/>
  <c r="G144" i="5442"/>
  <c r="G120" i="5442"/>
  <c r="G108" i="5442"/>
  <c r="G84" i="5442"/>
  <c r="G72" i="5442"/>
  <c r="G48" i="5442"/>
  <c r="G36" i="5442"/>
  <c r="G12" i="5442"/>
  <c r="G394" i="5442"/>
  <c r="G373" i="5442"/>
  <c r="G351" i="5442"/>
  <c r="G330" i="5442"/>
  <c r="G286" i="5442"/>
  <c r="G265" i="5442"/>
  <c r="G243" i="5442"/>
  <c r="G222" i="5442"/>
  <c r="G178" i="5442"/>
  <c r="G157" i="5442"/>
  <c r="G135" i="5442"/>
  <c r="G114" i="5442"/>
  <c r="G70" i="5442"/>
  <c r="G49" i="5442"/>
  <c r="G27" i="5442"/>
  <c r="AE123" i="5443"/>
  <c r="G6" i="5442"/>
  <c r="G395" i="5442"/>
  <c r="G389" i="5442"/>
  <c r="G383" i="5442"/>
  <c r="G377" i="5442"/>
  <c r="G371" i="5442"/>
  <c r="G365" i="5442"/>
  <c r="G359" i="5442"/>
  <c r="G353" i="5442"/>
  <c r="G347" i="5442"/>
  <c r="G341" i="5442"/>
  <c r="G335" i="5442"/>
  <c r="G329" i="5442"/>
  <c r="G323" i="5442"/>
  <c r="G317" i="5442"/>
  <c r="G311" i="5442"/>
  <c r="G305" i="5442"/>
  <c r="G299" i="5442"/>
  <c r="G293" i="5442"/>
  <c r="G287" i="5442"/>
  <c r="G281" i="5442"/>
  <c r="G275" i="5442"/>
  <c r="G269" i="5442"/>
  <c r="G263" i="5442"/>
  <c r="G257" i="5442"/>
  <c r="G251" i="5442"/>
  <c r="G245" i="5442"/>
  <c r="G239" i="5442"/>
  <c r="G233" i="5442"/>
  <c r="G227" i="5442"/>
  <c r="G221" i="5442"/>
  <c r="G215" i="5442"/>
  <c r="G209" i="5442"/>
  <c r="G203" i="5442"/>
  <c r="G197" i="5442"/>
  <c r="G191" i="5442"/>
  <c r="G185" i="5442"/>
  <c r="G179" i="5442"/>
  <c r="G173" i="5442"/>
  <c r="G167" i="5442"/>
  <c r="G161" i="5442"/>
  <c r="G155" i="5442"/>
  <c r="G149" i="5442"/>
  <c r="G143" i="5442"/>
  <c r="G137" i="5442"/>
  <c r="G131" i="5442"/>
  <c r="G125" i="5442"/>
  <c r="G119" i="5442"/>
  <c r="G113" i="5442"/>
  <c r="G107" i="5442"/>
  <c r="G101" i="5442"/>
  <c r="G95" i="5442"/>
  <c r="G89" i="5442"/>
  <c r="G83" i="5442"/>
  <c r="G77" i="5442"/>
  <c r="G71" i="5442"/>
  <c r="G65" i="5442"/>
  <c r="G59" i="5442"/>
  <c r="G53" i="5442"/>
  <c r="G47" i="5442"/>
  <c r="G41" i="5442"/>
  <c r="G35" i="5442"/>
  <c r="G29" i="5442"/>
  <c r="G23" i="5442"/>
  <c r="G17" i="5442"/>
  <c r="G11" i="5442"/>
  <c r="G391" i="5442"/>
  <c r="G369" i="5442"/>
  <c r="G348" i="5442"/>
  <c r="G304" i="5442"/>
  <c r="G283" i="5442"/>
  <c r="G261" i="5442"/>
  <c r="G240" i="5442"/>
  <c r="G196" i="5442"/>
  <c r="G175" i="5442"/>
  <c r="G153" i="5442"/>
  <c r="G132" i="5442"/>
  <c r="G88" i="5442"/>
  <c r="G67" i="5442"/>
  <c r="G45" i="5442"/>
  <c r="AE201" i="5443"/>
  <c r="AE171" i="5443"/>
  <c r="AE165" i="5443"/>
  <c r="AE135" i="5443"/>
  <c r="AE129" i="5443"/>
  <c r="AM99" i="5443"/>
  <c r="AG99" i="5443"/>
  <c r="AM93" i="5443"/>
  <c r="AG93" i="5443"/>
  <c r="AM63" i="5443"/>
  <c r="AG63" i="5443"/>
  <c r="AM57" i="5443"/>
  <c r="AG57" i="5443"/>
  <c r="AM27" i="5443"/>
  <c r="AG27" i="5443"/>
  <c r="AM21" i="5443"/>
  <c r="AG21" i="5443"/>
  <c r="AM87" i="5443"/>
  <c r="AG87" i="5443"/>
  <c r="G10" i="5442"/>
  <c r="G18" i="5442"/>
  <c r="G46" i="5442"/>
  <c r="G54" i="5442"/>
  <c r="G82" i="5442"/>
  <c r="G90" i="5442"/>
  <c r="G118" i="5442"/>
  <c r="G126" i="5442"/>
  <c r="G154" i="5442"/>
  <c r="G162" i="5442"/>
  <c r="G190" i="5442"/>
  <c r="G198" i="5442"/>
  <c r="G226" i="5442"/>
  <c r="G234" i="5442"/>
  <c r="G262" i="5442"/>
  <c r="G270" i="5442"/>
  <c r="G298" i="5442"/>
  <c r="G306" i="5442"/>
  <c r="G334" i="5442"/>
  <c r="G342" i="5442"/>
  <c r="G370" i="5442"/>
  <c r="G378" i="5442"/>
  <c r="G22" i="5442"/>
  <c r="G30" i="5442"/>
  <c r="G58" i="5442"/>
  <c r="G66" i="5442"/>
  <c r="G94" i="5442"/>
  <c r="G102" i="5442"/>
  <c r="G130" i="5442"/>
  <c r="G138" i="5442"/>
  <c r="G166" i="5442"/>
  <c r="G174" i="5442"/>
  <c r="G202" i="5442"/>
  <c r="G210" i="5442"/>
  <c r="G238" i="5442"/>
  <c r="G246" i="5442"/>
  <c r="G274" i="5442"/>
  <c r="G282" i="5442"/>
  <c r="G310" i="5442"/>
  <c r="G318" i="5442"/>
  <c r="G346" i="5442"/>
  <c r="G354" i="5442"/>
  <c r="G382" i="5442"/>
  <c r="G390" i="5442"/>
  <c r="AT453" i="5439"/>
  <c r="AT435" i="5439"/>
  <c r="AT417" i="5439"/>
  <c r="AT399" i="5439"/>
  <c r="AT381" i="5439"/>
  <c r="AT363" i="5439"/>
  <c r="AT345" i="5439"/>
  <c r="AT327" i="5439"/>
  <c r="AT309" i="5439"/>
  <c r="AT291" i="5439"/>
  <c r="AT273" i="5439"/>
  <c r="AT255" i="5439"/>
  <c r="AT237" i="5439"/>
  <c r="AT219" i="5439"/>
  <c r="AT201" i="5439"/>
  <c r="AT183" i="5439"/>
  <c r="AT165" i="5439"/>
  <c r="AT147" i="5439"/>
  <c r="AT129" i="5439"/>
  <c r="AT111" i="5439"/>
  <c r="AT93" i="5439"/>
  <c r="AT75" i="5439"/>
  <c r="AU86" i="5439"/>
  <c r="AU74" i="5439"/>
  <c r="AU62" i="5439"/>
  <c r="AU50" i="5439"/>
  <c r="AU38" i="5439"/>
  <c r="AU26" i="5439"/>
  <c r="AU14" i="5439"/>
  <c r="G388" i="5442"/>
  <c r="G364" i="5442"/>
  <c r="G352" i="5442"/>
  <c r="G328" i="5442"/>
  <c r="G316" i="5442"/>
  <c r="G292" i="5442"/>
  <c r="G280" i="5442"/>
  <c r="G256" i="5442"/>
  <c r="G244" i="5442"/>
  <c r="G220" i="5442"/>
  <c r="G208" i="5442"/>
  <c r="G184" i="5442"/>
  <c r="G172" i="5442"/>
  <c r="G148" i="5442"/>
  <c r="G136" i="5442"/>
  <c r="G112" i="5442"/>
  <c r="G100" i="5442"/>
  <c r="G76" i="5442"/>
  <c r="G64" i="5442"/>
  <c r="G40" i="5442"/>
  <c r="G28" i="5442"/>
  <c r="G387" i="5442"/>
  <c r="G366" i="5442"/>
  <c r="G322" i="5442"/>
  <c r="G301" i="5442"/>
  <c r="G279" i="5442"/>
  <c r="G258" i="5442"/>
  <c r="G214" i="5442"/>
  <c r="G193" i="5442"/>
  <c r="G171" i="5442"/>
  <c r="G150" i="5442"/>
  <c r="G106" i="5442"/>
  <c r="G85" i="5442"/>
  <c r="G63" i="5442"/>
  <c r="G42" i="5442"/>
  <c r="AM51" i="5443"/>
  <c r="AG51" i="5443"/>
  <c r="AM144" i="5443"/>
  <c r="AG144" i="5443"/>
  <c r="AM138" i="5443"/>
  <c r="AG138" i="5443"/>
  <c r="AM132" i="5443"/>
  <c r="AG132" i="5443"/>
  <c r="AM126" i="5443"/>
  <c r="AG126" i="5443"/>
  <c r="AM120" i="5443"/>
  <c r="AG120" i="5443"/>
  <c r="AM114" i="5443"/>
  <c r="AG114" i="5443"/>
  <c r="AM108" i="5443"/>
  <c r="AG108" i="5443"/>
  <c r="AM102" i="5443"/>
  <c r="AG102" i="5443"/>
  <c r="AM96" i="5443"/>
  <c r="AG96" i="5443"/>
  <c r="AM90" i="5443"/>
  <c r="AG90" i="5443"/>
  <c r="AM84" i="5443"/>
  <c r="AG84" i="5443"/>
  <c r="AM78" i="5443"/>
  <c r="AG78" i="5443"/>
  <c r="AM72" i="5443"/>
  <c r="AG72" i="5443"/>
  <c r="AM66" i="5443"/>
  <c r="AG66" i="5443"/>
  <c r="AM60" i="5443"/>
  <c r="AG60" i="5443"/>
  <c r="AM54" i="5443"/>
  <c r="AG54" i="5443"/>
  <c r="AM48" i="5443"/>
  <c r="AG48" i="5443"/>
  <c r="AM42" i="5443"/>
  <c r="AG42" i="5443"/>
  <c r="AM36" i="5443"/>
  <c r="AG36" i="5443"/>
  <c r="AM30" i="5443"/>
  <c r="AG30" i="5443"/>
  <c r="AM24" i="5443"/>
  <c r="AG24" i="5443"/>
  <c r="AM18" i="5443"/>
  <c r="AG18" i="5443"/>
  <c r="AM12" i="5443"/>
  <c r="AG12" i="5443"/>
  <c r="AE190" i="5443"/>
  <c r="AE172" i="5443"/>
  <c r="AE154" i="5443"/>
  <c r="AE136" i="5443"/>
  <c r="AE118" i="5443"/>
  <c r="AM100" i="5443"/>
  <c r="AG100" i="5443"/>
  <c r="AM82" i="5443"/>
  <c r="AG82" i="5443"/>
  <c r="AM64" i="5443"/>
  <c r="AG64" i="5443"/>
  <c r="AM46" i="5443"/>
  <c r="AG46" i="5443"/>
  <c r="AM28" i="5443"/>
  <c r="AG28" i="5443"/>
  <c r="AM10" i="5443"/>
  <c r="AG10" i="5443"/>
  <c r="AM15" i="5443"/>
  <c r="AG15" i="5443"/>
  <c r="T263" i="5446"/>
  <c r="J263" i="5446"/>
  <c r="I263" i="5446"/>
  <c r="H263" i="5446"/>
  <c r="AE203" i="5443"/>
  <c r="AE197" i="5443"/>
  <c r="AE191" i="5443"/>
  <c r="AE185" i="5443"/>
  <c r="AE179" i="5443"/>
  <c r="AE173" i="5443"/>
  <c r="AE167" i="5443"/>
  <c r="AE161" i="5443"/>
  <c r="AE155" i="5443"/>
  <c r="AE149" i="5443"/>
  <c r="AE143" i="5443"/>
  <c r="AE137" i="5443"/>
  <c r="AE131" i="5443"/>
  <c r="AE125" i="5443"/>
  <c r="AE119" i="5443"/>
  <c r="AE113" i="5443"/>
  <c r="AE107" i="5443"/>
  <c r="AE101" i="5443"/>
  <c r="AE95" i="5443"/>
  <c r="AE89" i="5443"/>
  <c r="AE83" i="5443"/>
  <c r="AE77" i="5443"/>
  <c r="AE71" i="5443"/>
  <c r="AE65" i="5443"/>
  <c r="AE59" i="5443"/>
  <c r="AE53" i="5443"/>
  <c r="AE47" i="5443"/>
  <c r="AE41" i="5443"/>
  <c r="AE35" i="5443"/>
  <c r="AE29" i="5443"/>
  <c r="AE23" i="5443"/>
  <c r="AE17" i="5443"/>
  <c r="AE11" i="5443"/>
  <c r="AE205" i="5443"/>
  <c r="AE187" i="5443"/>
  <c r="AE169" i="5443"/>
  <c r="AE151" i="5443"/>
  <c r="AE133" i="5443"/>
  <c r="AE115" i="5443"/>
  <c r="AE97" i="5443"/>
  <c r="AE79" i="5443"/>
  <c r="AE61" i="5443"/>
  <c r="AE43" i="5443"/>
  <c r="AE25" i="5443"/>
  <c r="AE7" i="5443"/>
  <c r="AE189" i="5443"/>
  <c r="AE153" i="5443"/>
  <c r="AE117" i="5443"/>
  <c r="AE81" i="5443"/>
  <c r="AE45" i="5443"/>
  <c r="AE9" i="5443"/>
  <c r="AT315" i="5443"/>
  <c r="AU347" i="5443"/>
  <c r="AU131" i="5443"/>
  <c r="G227" i="5446"/>
  <c r="G11" i="5446"/>
  <c r="G17" i="5446"/>
  <c r="AD6" i="5443"/>
  <c r="AE6" i="5443" s="1"/>
  <c r="AE202" i="5443"/>
  <c r="AE184" i="5443"/>
  <c r="AE166" i="5443"/>
  <c r="AE148" i="5443"/>
  <c r="AE130" i="5443"/>
  <c r="AE112" i="5443"/>
  <c r="AE94" i="5443"/>
  <c r="AE76" i="5443"/>
  <c r="AE58" i="5443"/>
  <c r="AE40" i="5443"/>
  <c r="AE22" i="5443"/>
  <c r="AE183" i="5443"/>
  <c r="AE147" i="5443"/>
  <c r="AE111" i="5443"/>
  <c r="AE75" i="5443"/>
  <c r="AE39" i="5443"/>
  <c r="AT279" i="5443"/>
  <c r="AU311" i="5443"/>
  <c r="AU95" i="5443"/>
  <c r="G408" i="5446"/>
  <c r="G402" i="5446"/>
  <c r="G396" i="5446"/>
  <c r="G390" i="5446"/>
  <c r="G384" i="5446"/>
  <c r="G378" i="5446"/>
  <c r="G372" i="5446"/>
  <c r="G366" i="5446"/>
  <c r="G360" i="5446"/>
  <c r="G354" i="5446"/>
  <c r="G348" i="5446"/>
  <c r="G342" i="5446"/>
  <c r="G336" i="5446"/>
  <c r="G330" i="5446"/>
  <c r="G324" i="5446"/>
  <c r="G318" i="5446"/>
  <c r="G312" i="5446"/>
  <c r="G306" i="5446"/>
  <c r="G300" i="5446"/>
  <c r="G294" i="5446"/>
  <c r="G288" i="5446"/>
  <c r="G282" i="5446"/>
  <c r="G276" i="5446"/>
  <c r="G270" i="5446"/>
  <c r="G264" i="5446"/>
  <c r="G258" i="5446"/>
  <c r="G252" i="5446"/>
  <c r="G246" i="5446"/>
  <c r="G240" i="5446"/>
  <c r="G234" i="5446"/>
  <c r="G228" i="5446"/>
  <c r="G222" i="5446"/>
  <c r="G216" i="5446"/>
  <c r="G210" i="5446"/>
  <c r="G204" i="5446"/>
  <c r="G198" i="5446"/>
  <c r="G192" i="5446"/>
  <c r="G186" i="5446"/>
  <c r="G180" i="5446"/>
  <c r="G174" i="5446"/>
  <c r="G168" i="5446"/>
  <c r="G162" i="5446"/>
  <c r="G156" i="5446"/>
  <c r="G150" i="5446"/>
  <c r="G144" i="5446"/>
  <c r="G138" i="5446"/>
  <c r="G132" i="5446"/>
  <c r="G126" i="5446"/>
  <c r="G120" i="5446"/>
  <c r="G114" i="5446"/>
  <c r="G108" i="5446"/>
  <c r="G102" i="5446"/>
  <c r="G96" i="5446"/>
  <c r="G90" i="5446"/>
  <c r="G84" i="5446"/>
  <c r="G78" i="5446"/>
  <c r="G72" i="5446"/>
  <c r="G66" i="5446"/>
  <c r="G60" i="5446"/>
  <c r="G54" i="5446"/>
  <c r="G48" i="5446"/>
  <c r="G42" i="5446"/>
  <c r="G36" i="5446"/>
  <c r="G30" i="5446"/>
  <c r="G24" i="5446"/>
  <c r="G18" i="5446"/>
  <c r="G12" i="5446"/>
  <c r="G407" i="5446"/>
  <c r="G191" i="5446"/>
  <c r="AT467" i="5443"/>
  <c r="AU467" i="5443"/>
  <c r="AT461" i="5443"/>
  <c r="AU461" i="5443"/>
  <c r="AT449" i="5443"/>
  <c r="AU449" i="5443"/>
  <c r="AT443" i="5443"/>
  <c r="AU443" i="5443"/>
  <c r="AT437" i="5443"/>
  <c r="AU437" i="5443"/>
  <c r="AT431" i="5443"/>
  <c r="AU431" i="5443"/>
  <c r="AT425" i="5443"/>
  <c r="AU425" i="5443"/>
  <c r="AT413" i="5443"/>
  <c r="AU413" i="5443"/>
  <c r="AT407" i="5443"/>
  <c r="AU407" i="5443"/>
  <c r="AT401" i="5443"/>
  <c r="AU401" i="5443"/>
  <c r="AT395" i="5443"/>
  <c r="AU395" i="5443"/>
  <c r="AT389" i="5443"/>
  <c r="AU389" i="5443"/>
  <c r="AT377" i="5443"/>
  <c r="AU377" i="5443"/>
  <c r="AT371" i="5443"/>
  <c r="AU371" i="5443"/>
  <c r="AT365" i="5443"/>
  <c r="AU365" i="5443"/>
  <c r="AT359" i="5443"/>
  <c r="AU359" i="5443"/>
  <c r="AT353" i="5443"/>
  <c r="AU353" i="5443"/>
  <c r="AT341" i="5443"/>
  <c r="AU341" i="5443"/>
  <c r="AT335" i="5443"/>
  <c r="AU335" i="5443"/>
  <c r="AT329" i="5443"/>
  <c r="AU329" i="5443"/>
  <c r="AT323" i="5443"/>
  <c r="AU323" i="5443"/>
  <c r="AT317" i="5443"/>
  <c r="AU317" i="5443"/>
  <c r="AT305" i="5443"/>
  <c r="AU305" i="5443"/>
  <c r="AT299" i="5443"/>
  <c r="AU299" i="5443"/>
  <c r="AT293" i="5443"/>
  <c r="AU293" i="5443"/>
  <c r="AT287" i="5443"/>
  <c r="AU287" i="5443"/>
  <c r="AT281" i="5443"/>
  <c r="AU281" i="5443"/>
  <c r="AT269" i="5443"/>
  <c r="AU269" i="5443"/>
  <c r="AT263" i="5443"/>
  <c r="AU263" i="5443"/>
  <c r="AT257" i="5443"/>
  <c r="AU257" i="5443"/>
  <c r="AT251" i="5443"/>
  <c r="AU251" i="5443"/>
  <c r="AT245" i="5443"/>
  <c r="AU245" i="5443"/>
  <c r="AT233" i="5443"/>
  <c r="AU233" i="5443"/>
  <c r="AT227" i="5443"/>
  <c r="AU227" i="5443"/>
  <c r="AT221" i="5443"/>
  <c r="AU221" i="5443"/>
  <c r="AT215" i="5443"/>
  <c r="AU215" i="5443"/>
  <c r="AT209" i="5443"/>
  <c r="AU209" i="5443"/>
  <c r="AT197" i="5443"/>
  <c r="AU197" i="5443"/>
  <c r="AT191" i="5443"/>
  <c r="AU191" i="5443"/>
  <c r="AT185" i="5443"/>
  <c r="AU185" i="5443"/>
  <c r="AT179" i="5443"/>
  <c r="AU179" i="5443"/>
  <c r="AT173" i="5443"/>
  <c r="AU173" i="5443"/>
  <c r="AT161" i="5443"/>
  <c r="AU161" i="5443"/>
  <c r="AT155" i="5443"/>
  <c r="AU155" i="5443"/>
  <c r="AT149" i="5443"/>
  <c r="AU149" i="5443"/>
  <c r="AT143" i="5443"/>
  <c r="AU143" i="5443"/>
  <c r="AT137" i="5443"/>
  <c r="AU137" i="5443"/>
  <c r="AT125" i="5443"/>
  <c r="AU125" i="5443"/>
  <c r="AT119" i="5443"/>
  <c r="AU119" i="5443"/>
  <c r="AT113" i="5443"/>
  <c r="AU113" i="5443"/>
  <c r="AT107" i="5443"/>
  <c r="AU107" i="5443"/>
  <c r="AT101" i="5443"/>
  <c r="AU101" i="5443"/>
  <c r="AT89" i="5443"/>
  <c r="AU89" i="5443"/>
  <c r="AT83" i="5443"/>
  <c r="AU83" i="5443"/>
  <c r="AT77" i="5443"/>
  <c r="AU77" i="5443"/>
  <c r="AT71" i="5443"/>
  <c r="AU71" i="5443"/>
  <c r="AT65" i="5443"/>
  <c r="AU65" i="5443"/>
  <c r="AT53" i="5443"/>
  <c r="AU53" i="5443"/>
  <c r="AT47" i="5443"/>
  <c r="AU47" i="5443"/>
  <c r="AT41" i="5443"/>
  <c r="AU41" i="5443"/>
  <c r="AT35" i="5443"/>
  <c r="AU35" i="5443"/>
  <c r="AT29" i="5443"/>
  <c r="AU29" i="5443"/>
  <c r="AT17" i="5443"/>
  <c r="AU17" i="5443"/>
  <c r="AT11" i="5443"/>
  <c r="AU11" i="5443"/>
  <c r="AE199" i="5443"/>
  <c r="AE181" i="5443"/>
  <c r="AE163" i="5443"/>
  <c r="AE145" i="5443"/>
  <c r="AE127" i="5443"/>
  <c r="AE109" i="5443"/>
  <c r="AE91" i="5443"/>
  <c r="AE73" i="5443"/>
  <c r="AE55" i="5443"/>
  <c r="AE37" i="5443"/>
  <c r="AE19" i="5443"/>
  <c r="AE177" i="5443"/>
  <c r="AE141" i="5443"/>
  <c r="AE105" i="5443"/>
  <c r="AE69" i="5443"/>
  <c r="AE33" i="5443"/>
  <c r="AT459" i="5443"/>
  <c r="AU275" i="5443"/>
  <c r="AU59" i="5443"/>
  <c r="G401" i="5446"/>
  <c r="G395" i="5446"/>
  <c r="G365" i="5446"/>
  <c r="G359" i="5446"/>
  <c r="G329" i="5446"/>
  <c r="G323" i="5446"/>
  <c r="G293" i="5446"/>
  <c r="G287" i="5446"/>
  <c r="G257" i="5446"/>
  <c r="G251" i="5446"/>
  <c r="G221" i="5446"/>
  <c r="G215" i="5446"/>
  <c r="G185" i="5446"/>
  <c r="G179" i="5446"/>
  <c r="G149" i="5446"/>
  <c r="G143" i="5446"/>
  <c r="G113" i="5446"/>
  <c r="G107" i="5446"/>
  <c r="G77" i="5446"/>
  <c r="G71" i="5446"/>
  <c r="G41" i="5446"/>
  <c r="G35" i="5446"/>
  <c r="G371" i="5446"/>
  <c r="G155" i="5446"/>
  <c r="AE200" i="5443"/>
  <c r="AE194" i="5443"/>
  <c r="AE188" i="5443"/>
  <c r="AE182" i="5443"/>
  <c r="AE176" i="5443"/>
  <c r="AE170" i="5443"/>
  <c r="AE164" i="5443"/>
  <c r="AE158" i="5443"/>
  <c r="AE152" i="5443"/>
  <c r="AE146" i="5443"/>
  <c r="AE140" i="5443"/>
  <c r="AE134" i="5443"/>
  <c r="AE128" i="5443"/>
  <c r="AE122" i="5443"/>
  <c r="AE116" i="5443"/>
  <c r="AE110" i="5443"/>
  <c r="AE104" i="5443"/>
  <c r="AE98" i="5443"/>
  <c r="AE92" i="5443"/>
  <c r="AE86" i="5443"/>
  <c r="AE80" i="5443"/>
  <c r="AE74" i="5443"/>
  <c r="AE68" i="5443"/>
  <c r="AE62" i="5443"/>
  <c r="AE56" i="5443"/>
  <c r="AE50" i="5443"/>
  <c r="AE44" i="5443"/>
  <c r="AE38" i="5443"/>
  <c r="AE32" i="5443"/>
  <c r="AE26" i="5443"/>
  <c r="AE20" i="5443"/>
  <c r="AE14" i="5443"/>
  <c r="AE8" i="5443"/>
  <c r="AE196" i="5443"/>
  <c r="AE178" i="5443"/>
  <c r="AE160" i="5443"/>
  <c r="AE142" i="5443"/>
  <c r="AE124" i="5443"/>
  <c r="AE106" i="5443"/>
  <c r="AE88" i="5443"/>
  <c r="AE70" i="5443"/>
  <c r="AE52" i="5443"/>
  <c r="AE34" i="5443"/>
  <c r="AE16" i="5443"/>
  <c r="AT423" i="5443"/>
  <c r="AU455" i="5443"/>
  <c r="AU239" i="5443"/>
  <c r="AU23" i="5443"/>
  <c r="G335" i="5446"/>
  <c r="G119" i="5446"/>
  <c r="AU465" i="5443"/>
  <c r="AT465" i="5443"/>
  <c r="AU453" i="5443"/>
  <c r="AT453" i="5443"/>
  <c r="AU447" i="5443"/>
  <c r="AT447" i="5443"/>
  <c r="AU441" i="5443"/>
  <c r="AT441" i="5443"/>
  <c r="AU435" i="5443"/>
  <c r="AT435" i="5443"/>
  <c r="AU429" i="5443"/>
  <c r="AT429" i="5443"/>
  <c r="AU417" i="5443"/>
  <c r="AT417" i="5443"/>
  <c r="AU411" i="5443"/>
  <c r="AT411" i="5443"/>
  <c r="AU405" i="5443"/>
  <c r="AT405" i="5443"/>
  <c r="AU399" i="5443"/>
  <c r="AT399" i="5443"/>
  <c r="AU393" i="5443"/>
  <c r="AT393" i="5443"/>
  <c r="AU381" i="5443"/>
  <c r="AT381" i="5443"/>
  <c r="AU375" i="5443"/>
  <c r="AT375" i="5443"/>
  <c r="AU369" i="5443"/>
  <c r="AT369" i="5443"/>
  <c r="AU363" i="5443"/>
  <c r="AT363" i="5443"/>
  <c r="AU357" i="5443"/>
  <c r="AT357" i="5443"/>
  <c r="AU345" i="5443"/>
  <c r="AT345" i="5443"/>
  <c r="AU339" i="5443"/>
  <c r="AT339" i="5443"/>
  <c r="AU333" i="5443"/>
  <c r="AT333" i="5443"/>
  <c r="AU327" i="5443"/>
  <c r="AT327" i="5443"/>
  <c r="AU321" i="5443"/>
  <c r="AT321" i="5443"/>
  <c r="AU309" i="5443"/>
  <c r="AT309" i="5443"/>
  <c r="AU303" i="5443"/>
  <c r="AT303" i="5443"/>
  <c r="AU297" i="5443"/>
  <c r="AT297" i="5443"/>
  <c r="AU291" i="5443"/>
  <c r="AT291" i="5443"/>
  <c r="AU285" i="5443"/>
  <c r="AT285" i="5443"/>
  <c r="AU273" i="5443"/>
  <c r="AT273" i="5443"/>
  <c r="AU267" i="5443"/>
  <c r="AT267" i="5443"/>
  <c r="AU261" i="5443"/>
  <c r="AT261" i="5443"/>
  <c r="AU255" i="5443"/>
  <c r="AT255" i="5443"/>
  <c r="AE193" i="5443"/>
  <c r="AE175" i="5443"/>
  <c r="AE157" i="5443"/>
  <c r="AE139" i="5443"/>
  <c r="AE121" i="5443"/>
  <c r="AE103" i="5443"/>
  <c r="AE85" i="5443"/>
  <c r="AE67" i="5443"/>
  <c r="AE49" i="5443"/>
  <c r="AE31" i="5443"/>
  <c r="AE13" i="5443"/>
  <c r="AT387" i="5443"/>
  <c r="AU419" i="5443"/>
  <c r="AU203" i="5443"/>
  <c r="G299" i="5446"/>
  <c r="G83" i="5446"/>
  <c r="D5" i="5443"/>
  <c r="AT466" i="5443"/>
  <c r="AU466" i="5443"/>
  <c r="AT460" i="5443"/>
  <c r="AU460" i="5443"/>
  <c r="AT454" i="5443"/>
  <c r="AU454" i="5443"/>
  <c r="AT448" i="5443"/>
  <c r="AU448" i="5443"/>
  <c r="AT442" i="5443"/>
  <c r="AU442" i="5443"/>
  <c r="AT436" i="5443"/>
  <c r="AU436" i="5443"/>
  <c r="AT430" i="5443"/>
  <c r="AU430" i="5443"/>
  <c r="AT424" i="5443"/>
  <c r="AU424" i="5443"/>
  <c r="AT418" i="5443"/>
  <c r="AU418" i="5443"/>
  <c r="AT412" i="5443"/>
  <c r="AU412" i="5443"/>
  <c r="AT406" i="5443"/>
  <c r="AU406" i="5443"/>
  <c r="AT400" i="5443"/>
  <c r="AU400" i="5443"/>
  <c r="AT394" i="5443"/>
  <c r="AU394" i="5443"/>
  <c r="AT388" i="5443"/>
  <c r="AU388" i="5443"/>
  <c r="AT382" i="5443"/>
  <c r="AU382" i="5443"/>
  <c r="AT376" i="5443"/>
  <c r="AU376" i="5443"/>
  <c r="AT370" i="5443"/>
  <c r="AU370" i="5443"/>
  <c r="AT364" i="5443"/>
  <c r="AU364" i="5443"/>
  <c r="AT358" i="5443"/>
  <c r="AU358" i="5443"/>
  <c r="AT352" i="5443"/>
  <c r="AU352" i="5443"/>
  <c r="AT346" i="5443"/>
  <c r="AU346" i="5443"/>
  <c r="AT340" i="5443"/>
  <c r="AU340" i="5443"/>
  <c r="AT334" i="5443"/>
  <c r="AU334" i="5443"/>
  <c r="AT328" i="5443"/>
  <c r="AU328" i="5443"/>
  <c r="AT322" i="5443"/>
  <c r="AU322" i="5443"/>
  <c r="AT316" i="5443"/>
  <c r="AU316" i="5443"/>
  <c r="AT310" i="5443"/>
  <c r="AU310" i="5443"/>
  <c r="AT304" i="5443"/>
  <c r="AU304" i="5443"/>
  <c r="AT298" i="5443"/>
  <c r="AU298" i="5443"/>
  <c r="AT292" i="5443"/>
  <c r="AU292" i="5443"/>
  <c r="AT286" i="5443"/>
  <c r="AU286" i="5443"/>
  <c r="AT280" i="5443"/>
  <c r="AU280" i="5443"/>
  <c r="AT274" i="5443"/>
  <c r="AU274" i="5443"/>
  <c r="AT268" i="5443"/>
  <c r="AU268" i="5443"/>
  <c r="AT262" i="5443"/>
  <c r="AU262" i="5443"/>
  <c r="AT256" i="5443"/>
  <c r="AU256" i="5443"/>
  <c r="AT250" i="5443"/>
  <c r="AU250" i="5443"/>
  <c r="AT244" i="5443"/>
  <c r="AU244" i="5443"/>
  <c r="AT238" i="5443"/>
  <c r="AU238" i="5443"/>
  <c r="AT232" i="5443"/>
  <c r="AU232" i="5443"/>
  <c r="AT226" i="5443"/>
  <c r="AU226" i="5443"/>
  <c r="AT220" i="5443"/>
  <c r="AU220" i="5443"/>
  <c r="AT214" i="5443"/>
  <c r="AU214" i="5443"/>
  <c r="AT208" i="5443"/>
  <c r="AU208" i="5443"/>
  <c r="AT202" i="5443"/>
  <c r="AU202" i="5443"/>
  <c r="AT196" i="5443"/>
  <c r="AU196" i="5443"/>
  <c r="AT190" i="5443"/>
  <c r="AU190" i="5443"/>
  <c r="AT184" i="5443"/>
  <c r="AU184" i="5443"/>
  <c r="AT178" i="5443"/>
  <c r="AU178" i="5443"/>
  <c r="AT172" i="5443"/>
  <c r="AU172" i="5443"/>
  <c r="AT166" i="5443"/>
  <c r="AU166" i="5443"/>
  <c r="AT160" i="5443"/>
  <c r="AU160" i="5443"/>
  <c r="AT154" i="5443"/>
  <c r="AU154" i="5443"/>
  <c r="AT148" i="5443"/>
  <c r="AU148" i="5443"/>
  <c r="AT142" i="5443"/>
  <c r="AU142" i="5443"/>
  <c r="AT136" i="5443"/>
  <c r="AU136" i="5443"/>
  <c r="AT130" i="5443"/>
  <c r="AU130" i="5443"/>
  <c r="AT124" i="5443"/>
  <c r="AU124" i="5443"/>
  <c r="AT118" i="5443"/>
  <c r="AU118" i="5443"/>
  <c r="AT112" i="5443"/>
  <c r="AU112" i="5443"/>
  <c r="AT106" i="5443"/>
  <c r="AU106" i="5443"/>
  <c r="AT100" i="5443"/>
  <c r="AU100" i="5443"/>
  <c r="AT94" i="5443"/>
  <c r="AU94" i="5443"/>
  <c r="AT88" i="5443"/>
  <c r="AU88" i="5443"/>
  <c r="AT82" i="5443"/>
  <c r="AU82" i="5443"/>
  <c r="AT76" i="5443"/>
  <c r="AU76" i="5443"/>
  <c r="AT70" i="5443"/>
  <c r="AU70" i="5443"/>
  <c r="AT64" i="5443"/>
  <c r="AU64" i="5443"/>
  <c r="AT58" i="5443"/>
  <c r="AU58" i="5443"/>
  <c r="AT52" i="5443"/>
  <c r="AU52" i="5443"/>
  <c r="AT46" i="5443"/>
  <c r="AU46" i="5443"/>
  <c r="AT40" i="5443"/>
  <c r="AU40" i="5443"/>
  <c r="AT34" i="5443"/>
  <c r="AU34" i="5443"/>
  <c r="AT28" i="5443"/>
  <c r="AU28" i="5443"/>
  <c r="AT22" i="5443"/>
  <c r="AU22" i="5443"/>
  <c r="AT16" i="5443"/>
  <c r="AU16" i="5443"/>
  <c r="AT10" i="5443"/>
  <c r="AU10" i="5443"/>
  <c r="AT237" i="5443"/>
  <c r="AT201" i="5443"/>
  <c r="AT165" i="5443"/>
  <c r="AT129" i="5443"/>
  <c r="AT93" i="5443"/>
  <c r="AT57" i="5443"/>
  <c r="AT21" i="5443"/>
  <c r="AT5" i="5443"/>
  <c r="AT231" i="5443"/>
  <c r="AT195" i="5443"/>
  <c r="AT159" i="5443"/>
  <c r="AT123" i="5443"/>
  <c r="AT87" i="5443"/>
  <c r="AT51" i="5443"/>
  <c r="AT15" i="5443"/>
  <c r="G406" i="5446"/>
  <c r="G400" i="5446"/>
  <c r="G394" i="5446"/>
  <c r="G388" i="5446"/>
  <c r="G382" i="5446"/>
  <c r="G376" i="5446"/>
  <c r="G370" i="5446"/>
  <c r="G364" i="5446"/>
  <c r="G358" i="5446"/>
  <c r="G352" i="5446"/>
  <c r="G346" i="5446"/>
  <c r="G340" i="5446"/>
  <c r="G334" i="5446"/>
  <c r="G328" i="5446"/>
  <c r="G322" i="5446"/>
  <c r="G316" i="5446"/>
  <c r="G310" i="5446"/>
  <c r="G304" i="5446"/>
  <c r="G298" i="5446"/>
  <c r="G292" i="5446"/>
  <c r="G286" i="5446"/>
  <c r="G280" i="5446"/>
  <c r="G274" i="5446"/>
  <c r="G268" i="5446"/>
  <c r="G262" i="5446"/>
  <c r="G256" i="5446"/>
  <c r="G250" i="5446"/>
  <c r="G244" i="5446"/>
  <c r="G238" i="5446"/>
  <c r="G232" i="5446"/>
  <c r="G226" i="5446"/>
  <c r="G220" i="5446"/>
  <c r="G214" i="5446"/>
  <c r="G208" i="5446"/>
  <c r="G202" i="5446"/>
  <c r="G196" i="5446"/>
  <c r="G190" i="5446"/>
  <c r="G184" i="5446"/>
  <c r="G178" i="5446"/>
  <c r="G172" i="5446"/>
  <c r="G166" i="5446"/>
  <c r="G160" i="5446"/>
  <c r="G154" i="5446"/>
  <c r="G148" i="5446"/>
  <c r="G142" i="5446"/>
  <c r="G136" i="5446"/>
  <c r="G130" i="5446"/>
  <c r="G124" i="5446"/>
  <c r="G118" i="5446"/>
  <c r="G112" i="5446"/>
  <c r="G106" i="5446"/>
  <c r="G100" i="5446"/>
  <c r="G94" i="5446"/>
  <c r="G88" i="5446"/>
  <c r="G82" i="5446"/>
  <c r="G76" i="5446"/>
  <c r="G70" i="5446"/>
  <c r="G64" i="5446"/>
  <c r="G58" i="5446"/>
  <c r="G52" i="5446"/>
  <c r="G46" i="5446"/>
  <c r="G40" i="5446"/>
  <c r="G34" i="5446"/>
  <c r="G28" i="5446"/>
  <c r="G22" i="5446"/>
  <c r="G16" i="5446"/>
  <c r="G10" i="5446"/>
  <c r="AU464" i="5443"/>
  <c r="AT464" i="5443"/>
  <c r="AU458" i="5443"/>
  <c r="AT458" i="5443"/>
  <c r="AU452" i="5443"/>
  <c r="AT452" i="5443"/>
  <c r="AU446" i="5443"/>
  <c r="AT446" i="5443"/>
  <c r="AU440" i="5443"/>
  <c r="AT440" i="5443"/>
  <c r="AU434" i="5443"/>
  <c r="AT434" i="5443"/>
  <c r="AU428" i="5443"/>
  <c r="AT428" i="5443"/>
  <c r="AU422" i="5443"/>
  <c r="AT422" i="5443"/>
  <c r="AU416" i="5443"/>
  <c r="AT416" i="5443"/>
  <c r="AU410" i="5443"/>
  <c r="AT410" i="5443"/>
  <c r="AU404" i="5443"/>
  <c r="AT404" i="5443"/>
  <c r="AU398" i="5443"/>
  <c r="AT398" i="5443"/>
  <c r="AU392" i="5443"/>
  <c r="AT392" i="5443"/>
  <c r="AU386" i="5443"/>
  <c r="AT386" i="5443"/>
  <c r="AU380" i="5443"/>
  <c r="AT380" i="5443"/>
  <c r="AU374" i="5443"/>
  <c r="AT374" i="5443"/>
  <c r="AU368" i="5443"/>
  <c r="AT368" i="5443"/>
  <c r="AU362" i="5443"/>
  <c r="AT362" i="5443"/>
  <c r="AU356" i="5443"/>
  <c r="AT356" i="5443"/>
  <c r="AU350" i="5443"/>
  <c r="AT350" i="5443"/>
  <c r="AU344" i="5443"/>
  <c r="AT344" i="5443"/>
  <c r="AU338" i="5443"/>
  <c r="AT338" i="5443"/>
  <c r="AU332" i="5443"/>
  <c r="AT332" i="5443"/>
  <c r="AU326" i="5443"/>
  <c r="AT326" i="5443"/>
  <c r="AU320" i="5443"/>
  <c r="AT320" i="5443"/>
  <c r="AU314" i="5443"/>
  <c r="AT314" i="5443"/>
  <c r="AU308" i="5443"/>
  <c r="AT308" i="5443"/>
  <c r="AU302" i="5443"/>
  <c r="AT302" i="5443"/>
  <c r="AU296" i="5443"/>
  <c r="AT296" i="5443"/>
  <c r="AU290" i="5443"/>
  <c r="AT290" i="5443"/>
  <c r="AU284" i="5443"/>
  <c r="AT284" i="5443"/>
  <c r="AU278" i="5443"/>
  <c r="AT278" i="5443"/>
  <c r="AU272" i="5443"/>
  <c r="AT272" i="5443"/>
  <c r="AU266" i="5443"/>
  <c r="AT266" i="5443"/>
  <c r="AU260" i="5443"/>
  <c r="AT260" i="5443"/>
  <c r="AU254" i="5443"/>
  <c r="AT254" i="5443"/>
  <c r="AU248" i="5443"/>
  <c r="AT248" i="5443"/>
  <c r="AU242" i="5443"/>
  <c r="AT242" i="5443"/>
  <c r="AU236" i="5443"/>
  <c r="AT236" i="5443"/>
  <c r="AU230" i="5443"/>
  <c r="AT230" i="5443"/>
  <c r="AU224" i="5443"/>
  <c r="AT224" i="5443"/>
  <c r="AU218" i="5443"/>
  <c r="AT218" i="5443"/>
  <c r="AU212" i="5443"/>
  <c r="AT212" i="5443"/>
  <c r="AU206" i="5443"/>
  <c r="AT206" i="5443"/>
  <c r="AU200" i="5443"/>
  <c r="AT200" i="5443"/>
  <c r="AU194" i="5443"/>
  <c r="AT194" i="5443"/>
  <c r="AU188" i="5443"/>
  <c r="AT188" i="5443"/>
  <c r="AU182" i="5443"/>
  <c r="AT182" i="5443"/>
  <c r="AU176" i="5443"/>
  <c r="AT176" i="5443"/>
  <c r="AU170" i="5443"/>
  <c r="AT170" i="5443"/>
  <c r="AU164" i="5443"/>
  <c r="AT164" i="5443"/>
  <c r="AU158" i="5443"/>
  <c r="AT158" i="5443"/>
  <c r="AU152" i="5443"/>
  <c r="AT152" i="5443"/>
  <c r="AU146" i="5443"/>
  <c r="AT146" i="5443"/>
  <c r="AU140" i="5443"/>
  <c r="AT140" i="5443"/>
  <c r="AU134" i="5443"/>
  <c r="AT134" i="5443"/>
  <c r="AU128" i="5443"/>
  <c r="AT128" i="5443"/>
  <c r="AU122" i="5443"/>
  <c r="AT122" i="5443"/>
  <c r="AU116" i="5443"/>
  <c r="AT116" i="5443"/>
  <c r="AU110" i="5443"/>
  <c r="AT110" i="5443"/>
  <c r="AU104" i="5443"/>
  <c r="AT104" i="5443"/>
  <c r="AU98" i="5443"/>
  <c r="AT98" i="5443"/>
  <c r="AU92" i="5443"/>
  <c r="AT92" i="5443"/>
  <c r="AU86" i="5443"/>
  <c r="AT86" i="5443"/>
  <c r="AU80" i="5443"/>
  <c r="AT80" i="5443"/>
  <c r="AU74" i="5443"/>
  <c r="AT74" i="5443"/>
  <c r="AU68" i="5443"/>
  <c r="AT68" i="5443"/>
  <c r="AU62" i="5443"/>
  <c r="AT62" i="5443"/>
  <c r="AU56" i="5443"/>
  <c r="AT56" i="5443"/>
  <c r="AU50" i="5443"/>
  <c r="AT50" i="5443"/>
  <c r="AU44" i="5443"/>
  <c r="AT44" i="5443"/>
  <c r="AU38" i="5443"/>
  <c r="AT38" i="5443"/>
  <c r="AU32" i="5443"/>
  <c r="AT32" i="5443"/>
  <c r="AU26" i="5443"/>
  <c r="AT26" i="5443"/>
  <c r="AU20" i="5443"/>
  <c r="AT20" i="5443"/>
  <c r="AU14" i="5443"/>
  <c r="AT14" i="5443"/>
  <c r="AU8" i="5443"/>
  <c r="AT8" i="5443"/>
  <c r="AT225" i="5443"/>
  <c r="AT189" i="5443"/>
  <c r="AT153" i="5443"/>
  <c r="AT117" i="5443"/>
  <c r="AT81" i="5443"/>
  <c r="AT45" i="5443"/>
  <c r="AT9" i="5443"/>
  <c r="G6" i="5446"/>
  <c r="G405" i="5446"/>
  <c r="G399" i="5446"/>
  <c r="G393" i="5446"/>
  <c r="G387" i="5446"/>
  <c r="G381" i="5446"/>
  <c r="G375" i="5446"/>
  <c r="G369" i="5446"/>
  <c r="G363" i="5446"/>
  <c r="G357" i="5446"/>
  <c r="G351" i="5446"/>
  <c r="G345" i="5446"/>
  <c r="G339" i="5446"/>
  <c r="G333" i="5446"/>
  <c r="G327" i="5446"/>
  <c r="G321" i="5446"/>
  <c r="G315" i="5446"/>
  <c r="G309" i="5446"/>
  <c r="G303" i="5446"/>
  <c r="G297" i="5446"/>
  <c r="G291" i="5446"/>
  <c r="G285" i="5446"/>
  <c r="G279" i="5446"/>
  <c r="G273" i="5446"/>
  <c r="G267" i="5446"/>
  <c r="G261" i="5446"/>
  <c r="G255" i="5446"/>
  <c r="G249" i="5446"/>
  <c r="G243" i="5446"/>
  <c r="G237" i="5446"/>
  <c r="G231" i="5446"/>
  <c r="G225" i="5446"/>
  <c r="G219" i="5446"/>
  <c r="G213" i="5446"/>
  <c r="G207" i="5446"/>
  <c r="G201" i="5446"/>
  <c r="G195" i="5446"/>
  <c r="G189" i="5446"/>
  <c r="G183" i="5446"/>
  <c r="G177" i="5446"/>
  <c r="G171" i="5446"/>
  <c r="G165" i="5446"/>
  <c r="G159" i="5446"/>
  <c r="G153" i="5446"/>
  <c r="G147" i="5446"/>
  <c r="G141" i="5446"/>
  <c r="G135" i="5446"/>
  <c r="G129" i="5446"/>
  <c r="G123" i="5446"/>
  <c r="G117" i="5446"/>
  <c r="G111" i="5446"/>
  <c r="G105" i="5446"/>
  <c r="G99" i="5446"/>
  <c r="G93" i="5446"/>
  <c r="G87" i="5446"/>
  <c r="G81" i="5446"/>
  <c r="G75" i="5446"/>
  <c r="G69" i="5446"/>
  <c r="G63" i="5446"/>
  <c r="G57" i="5446"/>
  <c r="G51" i="5446"/>
  <c r="G45" i="5446"/>
  <c r="G39" i="5446"/>
  <c r="G33" i="5446"/>
  <c r="G27" i="5446"/>
  <c r="G21" i="5446"/>
  <c r="G15" i="5446"/>
  <c r="G9" i="5446"/>
  <c r="G389" i="5446"/>
  <c r="G353" i="5446"/>
  <c r="G317" i="5446"/>
  <c r="G281" i="5446"/>
  <c r="G245" i="5446"/>
  <c r="G209" i="5446"/>
  <c r="G173" i="5446"/>
  <c r="G137" i="5446"/>
  <c r="G101" i="5446"/>
  <c r="G65" i="5446"/>
  <c r="G29" i="5446"/>
  <c r="AU469" i="5443"/>
  <c r="AT469" i="5443"/>
  <c r="AU463" i="5443"/>
  <c r="AT463" i="5443"/>
  <c r="AU457" i="5443"/>
  <c r="AT457" i="5443"/>
  <c r="AU451" i="5443"/>
  <c r="AT451" i="5443"/>
  <c r="AU445" i="5443"/>
  <c r="AT445" i="5443"/>
  <c r="AU439" i="5443"/>
  <c r="AT439" i="5443"/>
  <c r="AU433" i="5443"/>
  <c r="AT433" i="5443"/>
  <c r="AU427" i="5443"/>
  <c r="AT427" i="5443"/>
  <c r="AU421" i="5443"/>
  <c r="AT421" i="5443"/>
  <c r="AU415" i="5443"/>
  <c r="AT415" i="5443"/>
  <c r="AU409" i="5443"/>
  <c r="AT409" i="5443"/>
  <c r="AU403" i="5443"/>
  <c r="AT403" i="5443"/>
  <c r="AU397" i="5443"/>
  <c r="AT397" i="5443"/>
  <c r="AU391" i="5443"/>
  <c r="AT391" i="5443"/>
  <c r="AU385" i="5443"/>
  <c r="AT385" i="5443"/>
  <c r="AU379" i="5443"/>
  <c r="AT379" i="5443"/>
  <c r="AU373" i="5443"/>
  <c r="AT373" i="5443"/>
  <c r="AU367" i="5443"/>
  <c r="AT367" i="5443"/>
  <c r="AU361" i="5443"/>
  <c r="AT361" i="5443"/>
  <c r="AU355" i="5443"/>
  <c r="AT355" i="5443"/>
  <c r="AU349" i="5443"/>
  <c r="AT349" i="5443"/>
  <c r="AU343" i="5443"/>
  <c r="AT343" i="5443"/>
  <c r="AU337" i="5443"/>
  <c r="AT337" i="5443"/>
  <c r="AU331" i="5443"/>
  <c r="AT331" i="5443"/>
  <c r="AU325" i="5443"/>
  <c r="AT325" i="5443"/>
  <c r="AU319" i="5443"/>
  <c r="AT319" i="5443"/>
  <c r="AU313" i="5443"/>
  <c r="AT313" i="5443"/>
  <c r="AU307" i="5443"/>
  <c r="AT307" i="5443"/>
  <c r="AU301" i="5443"/>
  <c r="AT301" i="5443"/>
  <c r="AU295" i="5443"/>
  <c r="AT295" i="5443"/>
  <c r="AU289" i="5443"/>
  <c r="AT289" i="5443"/>
  <c r="AU283" i="5443"/>
  <c r="AT283" i="5443"/>
  <c r="AU277" i="5443"/>
  <c r="AT277" i="5443"/>
  <c r="AU271" i="5443"/>
  <c r="AT271" i="5443"/>
  <c r="AU265" i="5443"/>
  <c r="AT265" i="5443"/>
  <c r="AU259" i="5443"/>
  <c r="AT259" i="5443"/>
  <c r="AU253" i="5443"/>
  <c r="AT253" i="5443"/>
  <c r="AU247" i="5443"/>
  <c r="AT247" i="5443"/>
  <c r="AU241" i="5443"/>
  <c r="AT241" i="5443"/>
  <c r="AU235" i="5443"/>
  <c r="AT235" i="5443"/>
  <c r="AU229" i="5443"/>
  <c r="AT229" i="5443"/>
  <c r="AU223" i="5443"/>
  <c r="AT223" i="5443"/>
  <c r="AU217" i="5443"/>
  <c r="AT217" i="5443"/>
  <c r="AU211" i="5443"/>
  <c r="AT211" i="5443"/>
  <c r="AU205" i="5443"/>
  <c r="AT205" i="5443"/>
  <c r="AU199" i="5443"/>
  <c r="AT199" i="5443"/>
  <c r="AU193" i="5443"/>
  <c r="AT193" i="5443"/>
  <c r="AU187" i="5443"/>
  <c r="AT187" i="5443"/>
  <c r="AU181" i="5443"/>
  <c r="AT181" i="5443"/>
  <c r="AU175" i="5443"/>
  <c r="AT175" i="5443"/>
  <c r="AU169" i="5443"/>
  <c r="AT169" i="5443"/>
  <c r="AU163" i="5443"/>
  <c r="AT163" i="5443"/>
  <c r="AU157" i="5443"/>
  <c r="AT157" i="5443"/>
  <c r="AU151" i="5443"/>
  <c r="AT151" i="5443"/>
  <c r="AU145" i="5443"/>
  <c r="AT145" i="5443"/>
  <c r="AU139" i="5443"/>
  <c r="AT139" i="5443"/>
  <c r="AU133" i="5443"/>
  <c r="AT133" i="5443"/>
  <c r="AU127" i="5443"/>
  <c r="AT127" i="5443"/>
  <c r="AU121" i="5443"/>
  <c r="AT121" i="5443"/>
  <c r="AU115" i="5443"/>
  <c r="AT115" i="5443"/>
  <c r="AU109" i="5443"/>
  <c r="AT109" i="5443"/>
  <c r="AU103" i="5443"/>
  <c r="AT103" i="5443"/>
  <c r="AU97" i="5443"/>
  <c r="AT97" i="5443"/>
  <c r="AU91" i="5443"/>
  <c r="AT91" i="5443"/>
  <c r="AU85" i="5443"/>
  <c r="AT85" i="5443"/>
  <c r="AU79" i="5443"/>
  <c r="AT79" i="5443"/>
  <c r="AU73" i="5443"/>
  <c r="AT73" i="5443"/>
  <c r="AU67" i="5443"/>
  <c r="AT67" i="5443"/>
  <c r="AU61" i="5443"/>
  <c r="AT61" i="5443"/>
  <c r="AU55" i="5443"/>
  <c r="AT55" i="5443"/>
  <c r="AU49" i="5443"/>
  <c r="AT49" i="5443"/>
  <c r="AU43" i="5443"/>
  <c r="AT43" i="5443"/>
  <c r="AU37" i="5443"/>
  <c r="AT37" i="5443"/>
  <c r="AU31" i="5443"/>
  <c r="AT31" i="5443"/>
  <c r="AU25" i="5443"/>
  <c r="AT25" i="5443"/>
  <c r="AU19" i="5443"/>
  <c r="AT19" i="5443"/>
  <c r="AU13" i="5443"/>
  <c r="AT13" i="5443"/>
  <c r="AU7" i="5443"/>
  <c r="AT7" i="5443"/>
  <c r="AT219" i="5443"/>
  <c r="AT183" i="5443"/>
  <c r="AT147" i="5443"/>
  <c r="AT111" i="5443"/>
  <c r="AT75" i="5443"/>
  <c r="AT39" i="5443"/>
  <c r="G404" i="5446"/>
  <c r="G398" i="5446"/>
  <c r="G392" i="5446"/>
  <c r="G386" i="5446"/>
  <c r="G380" i="5446"/>
  <c r="G374" i="5446"/>
  <c r="G368" i="5446"/>
  <c r="G362" i="5446"/>
  <c r="G356" i="5446"/>
  <c r="G350" i="5446"/>
  <c r="G344" i="5446"/>
  <c r="G338" i="5446"/>
  <c r="G332" i="5446"/>
  <c r="G326" i="5446"/>
  <c r="G320" i="5446"/>
  <c r="G314" i="5446"/>
  <c r="G308" i="5446"/>
  <c r="G302" i="5446"/>
  <c r="G296" i="5446"/>
  <c r="G290" i="5446"/>
  <c r="G284" i="5446"/>
  <c r="G278" i="5446"/>
  <c r="G272" i="5446"/>
  <c r="G266" i="5446"/>
  <c r="G260" i="5446"/>
  <c r="G254" i="5446"/>
  <c r="G248" i="5446"/>
  <c r="G242" i="5446"/>
  <c r="G236" i="5446"/>
  <c r="G230" i="5446"/>
  <c r="G224" i="5446"/>
  <c r="G218" i="5446"/>
  <c r="G212" i="5446"/>
  <c r="G206" i="5446"/>
  <c r="G200" i="5446"/>
  <c r="G194" i="5446"/>
  <c r="G188" i="5446"/>
  <c r="G182" i="5446"/>
  <c r="G176" i="5446"/>
  <c r="G170" i="5446"/>
  <c r="G164" i="5446"/>
  <c r="G158" i="5446"/>
  <c r="G152" i="5446"/>
  <c r="G146" i="5446"/>
  <c r="G140" i="5446"/>
  <c r="G134" i="5446"/>
  <c r="G128" i="5446"/>
  <c r="G122" i="5446"/>
  <c r="G116" i="5446"/>
  <c r="G110" i="5446"/>
  <c r="G104" i="5446"/>
  <c r="G98" i="5446"/>
  <c r="G92" i="5446"/>
  <c r="G86" i="5446"/>
  <c r="G80" i="5446"/>
  <c r="G74" i="5446"/>
  <c r="G68" i="5446"/>
  <c r="G62" i="5446"/>
  <c r="G56" i="5446"/>
  <c r="G50" i="5446"/>
  <c r="G44" i="5446"/>
  <c r="G38" i="5446"/>
  <c r="G32" i="5446"/>
  <c r="G26" i="5446"/>
  <c r="G20" i="5446"/>
  <c r="G14" i="5446"/>
  <c r="G8" i="5446"/>
  <c r="G383" i="5446"/>
  <c r="G347" i="5446"/>
  <c r="G311" i="5446"/>
  <c r="G275" i="5446"/>
  <c r="G239" i="5446"/>
  <c r="G203" i="5446"/>
  <c r="G167" i="5446"/>
  <c r="G131" i="5446"/>
  <c r="G95" i="5446"/>
  <c r="G59" i="5446"/>
  <c r="G23" i="5446"/>
  <c r="AU468" i="5443"/>
  <c r="AT468" i="5443"/>
  <c r="AU462" i="5443"/>
  <c r="AT462" i="5443"/>
  <c r="AU456" i="5443"/>
  <c r="AT456" i="5443"/>
  <c r="AU450" i="5443"/>
  <c r="AT450" i="5443"/>
  <c r="AU444" i="5443"/>
  <c r="AT444" i="5443"/>
  <c r="AU438" i="5443"/>
  <c r="AT438" i="5443"/>
  <c r="AU432" i="5443"/>
  <c r="AT432" i="5443"/>
  <c r="AU426" i="5443"/>
  <c r="AT426" i="5443"/>
  <c r="AU420" i="5443"/>
  <c r="AT420" i="5443"/>
  <c r="AU414" i="5443"/>
  <c r="AT414" i="5443"/>
  <c r="AU408" i="5443"/>
  <c r="AT408" i="5443"/>
  <c r="AU402" i="5443"/>
  <c r="AT402" i="5443"/>
  <c r="AU396" i="5443"/>
  <c r="AT396" i="5443"/>
  <c r="AU390" i="5443"/>
  <c r="AT390" i="5443"/>
  <c r="AU384" i="5443"/>
  <c r="AT384" i="5443"/>
  <c r="AU378" i="5443"/>
  <c r="AT378" i="5443"/>
  <c r="AU372" i="5443"/>
  <c r="AT372" i="5443"/>
  <c r="AU366" i="5443"/>
  <c r="AT366" i="5443"/>
  <c r="AU360" i="5443"/>
  <c r="AT360" i="5443"/>
  <c r="AU354" i="5443"/>
  <c r="AT354" i="5443"/>
  <c r="AU348" i="5443"/>
  <c r="AT348" i="5443"/>
  <c r="AU342" i="5443"/>
  <c r="AT342" i="5443"/>
  <c r="AU336" i="5443"/>
  <c r="AT336" i="5443"/>
  <c r="AU330" i="5443"/>
  <c r="AT330" i="5443"/>
  <c r="AU324" i="5443"/>
  <c r="AT324" i="5443"/>
  <c r="AU318" i="5443"/>
  <c r="AT318" i="5443"/>
  <c r="AU312" i="5443"/>
  <c r="AT312" i="5443"/>
  <c r="AU306" i="5443"/>
  <c r="AT306" i="5443"/>
  <c r="AU300" i="5443"/>
  <c r="AT300" i="5443"/>
  <c r="AU294" i="5443"/>
  <c r="AT294" i="5443"/>
  <c r="AU288" i="5443"/>
  <c r="AT288" i="5443"/>
  <c r="AU282" i="5443"/>
  <c r="AT282" i="5443"/>
  <c r="AU276" i="5443"/>
  <c r="AT276" i="5443"/>
  <c r="AU270" i="5443"/>
  <c r="AT270" i="5443"/>
  <c r="AU264" i="5443"/>
  <c r="AT264" i="5443"/>
  <c r="AU258" i="5443"/>
  <c r="AT258" i="5443"/>
  <c r="AU252" i="5443"/>
  <c r="AT252" i="5443"/>
  <c r="AU246" i="5443"/>
  <c r="AT246" i="5443"/>
  <c r="AU240" i="5443"/>
  <c r="AT240" i="5443"/>
  <c r="AU234" i="5443"/>
  <c r="AT234" i="5443"/>
  <c r="AU228" i="5443"/>
  <c r="AT228" i="5443"/>
  <c r="AU222" i="5443"/>
  <c r="AT222" i="5443"/>
  <c r="AU216" i="5443"/>
  <c r="AT216" i="5443"/>
  <c r="AU210" i="5443"/>
  <c r="AT210" i="5443"/>
  <c r="AU204" i="5443"/>
  <c r="AT204" i="5443"/>
  <c r="AU198" i="5443"/>
  <c r="AT198" i="5443"/>
  <c r="AU192" i="5443"/>
  <c r="AT192" i="5443"/>
  <c r="AU186" i="5443"/>
  <c r="AT186" i="5443"/>
  <c r="AU180" i="5443"/>
  <c r="AT180" i="5443"/>
  <c r="AU174" i="5443"/>
  <c r="AT174" i="5443"/>
  <c r="AU168" i="5443"/>
  <c r="AT168" i="5443"/>
  <c r="AU162" i="5443"/>
  <c r="AT162" i="5443"/>
  <c r="AU156" i="5443"/>
  <c r="AT156" i="5443"/>
  <c r="AU150" i="5443"/>
  <c r="AT150" i="5443"/>
  <c r="AU144" i="5443"/>
  <c r="AT144" i="5443"/>
  <c r="AU138" i="5443"/>
  <c r="AT138" i="5443"/>
  <c r="AU132" i="5443"/>
  <c r="AT132" i="5443"/>
  <c r="AU126" i="5443"/>
  <c r="AT126" i="5443"/>
  <c r="AU120" i="5443"/>
  <c r="AT120" i="5443"/>
  <c r="AU114" i="5443"/>
  <c r="AT114" i="5443"/>
  <c r="AU108" i="5443"/>
  <c r="AT108" i="5443"/>
  <c r="AU102" i="5443"/>
  <c r="AT102" i="5443"/>
  <c r="AU96" i="5443"/>
  <c r="AT96" i="5443"/>
  <c r="AU90" i="5443"/>
  <c r="AT90" i="5443"/>
  <c r="AU84" i="5443"/>
  <c r="AT84" i="5443"/>
  <c r="AU78" i="5443"/>
  <c r="AT78" i="5443"/>
  <c r="AU72" i="5443"/>
  <c r="AT72" i="5443"/>
  <c r="AU66" i="5443"/>
  <c r="AT66" i="5443"/>
  <c r="AU60" i="5443"/>
  <c r="AT60" i="5443"/>
  <c r="AU54" i="5443"/>
  <c r="AT54" i="5443"/>
  <c r="AU48" i="5443"/>
  <c r="AT48" i="5443"/>
  <c r="AU42" i="5443"/>
  <c r="AT42" i="5443"/>
  <c r="AU36" i="5443"/>
  <c r="AT36" i="5443"/>
  <c r="AU30" i="5443"/>
  <c r="AT30" i="5443"/>
  <c r="AU24" i="5443"/>
  <c r="AT24" i="5443"/>
  <c r="AU18" i="5443"/>
  <c r="AT18" i="5443"/>
  <c r="AU12" i="5443"/>
  <c r="AT12" i="5443"/>
  <c r="AU6" i="5443"/>
  <c r="AT6" i="5443"/>
  <c r="AT249" i="5443"/>
  <c r="AT213" i="5443"/>
  <c r="AT177" i="5443"/>
  <c r="AT141" i="5443"/>
  <c r="AT105" i="5443"/>
  <c r="AT69" i="5443"/>
  <c r="AT33" i="5443"/>
  <c r="G403" i="5446"/>
  <c r="G397" i="5446"/>
  <c r="G391" i="5446"/>
  <c r="G385" i="5446"/>
  <c r="G379" i="5446"/>
  <c r="G373" i="5446"/>
  <c r="G367" i="5446"/>
  <c r="G361" i="5446"/>
  <c r="G355" i="5446"/>
  <c r="G349" i="5446"/>
  <c r="G343" i="5446"/>
  <c r="G337" i="5446"/>
  <c r="G331" i="5446"/>
  <c r="G325" i="5446"/>
  <c r="G319" i="5446"/>
  <c r="G313" i="5446"/>
  <c r="G307" i="5446"/>
  <c r="G301" i="5446"/>
  <c r="G295" i="5446"/>
  <c r="G289" i="5446"/>
  <c r="G283" i="5446"/>
  <c r="G277" i="5446"/>
  <c r="G271" i="5446"/>
  <c r="G265" i="5446"/>
  <c r="G259" i="5446"/>
  <c r="G253" i="5446"/>
  <c r="G247" i="5446"/>
  <c r="G241" i="5446"/>
  <c r="G235" i="5446"/>
  <c r="G229" i="5446"/>
  <c r="G223" i="5446"/>
  <c r="G217" i="5446"/>
  <c r="G211" i="5446"/>
  <c r="G205" i="5446"/>
  <c r="G199" i="5446"/>
  <c r="G193" i="5446"/>
  <c r="G187" i="5446"/>
  <c r="G181" i="5446"/>
  <c r="G175" i="5446"/>
  <c r="G169" i="5446"/>
  <c r="G163" i="5446"/>
  <c r="G157" i="5446"/>
  <c r="G151" i="5446"/>
  <c r="G145" i="5446"/>
  <c r="G139" i="5446"/>
  <c r="G133" i="5446"/>
  <c r="G127" i="5446"/>
  <c r="G121" i="5446"/>
  <c r="G115" i="5446"/>
  <c r="G109" i="5446"/>
  <c r="G103" i="5446"/>
  <c r="G97" i="5446"/>
  <c r="G91" i="5446"/>
  <c r="G85" i="5446"/>
  <c r="G79" i="5446"/>
  <c r="G73" i="5446"/>
  <c r="G67" i="5446"/>
  <c r="G61" i="5446"/>
  <c r="G55" i="5446"/>
  <c r="G49" i="5446"/>
  <c r="G43" i="5446"/>
  <c r="G37" i="5446"/>
  <c r="G31" i="5446"/>
  <c r="G25" i="5446"/>
  <c r="G19" i="5446"/>
  <c r="G13" i="5446"/>
  <c r="G7" i="5446"/>
  <c r="G377" i="5446"/>
  <c r="G341" i="5446"/>
  <c r="G305" i="5446"/>
  <c r="G269" i="5446"/>
  <c r="G233" i="5446"/>
  <c r="G197" i="5446"/>
  <c r="G161" i="5446"/>
  <c r="G125" i="5446"/>
  <c r="G89" i="5446"/>
  <c r="G53" i="5446"/>
  <c r="AT5" i="5447"/>
  <c r="AU5" i="5447"/>
  <c r="AE203" i="5447"/>
  <c r="AE197" i="5447"/>
  <c r="AE191" i="5447"/>
  <c r="AE185" i="5447"/>
  <c r="AE179" i="5447"/>
  <c r="AE173" i="5447"/>
  <c r="AE167" i="5447"/>
  <c r="AE161" i="5447"/>
  <c r="AE155" i="5447"/>
  <c r="AE149" i="5447"/>
  <c r="AE143" i="5447"/>
  <c r="AE137" i="5447"/>
  <c r="AE131" i="5447"/>
  <c r="AE125" i="5447"/>
  <c r="AE119" i="5447"/>
  <c r="AE113" i="5447"/>
  <c r="AE107" i="5447"/>
  <c r="AE101" i="5447"/>
  <c r="AE95" i="5447"/>
  <c r="AE89" i="5447"/>
  <c r="AE83" i="5447"/>
  <c r="AE77" i="5447"/>
  <c r="AE71" i="5447"/>
  <c r="AE65" i="5447"/>
  <c r="AE59" i="5447"/>
  <c r="AE53" i="5447"/>
  <c r="AE47" i="5447"/>
  <c r="AE41" i="5447"/>
  <c r="AE35" i="5447"/>
  <c r="AE29" i="5447"/>
  <c r="AE23" i="5447"/>
  <c r="AE17" i="5447"/>
  <c r="AE11" i="5447"/>
  <c r="AU276" i="5447"/>
  <c r="AT276" i="5447"/>
  <c r="AU270" i="5447"/>
  <c r="AT270" i="5447"/>
  <c r="AU264" i="5447"/>
  <c r="AT264" i="5447"/>
  <c r="AU258" i="5447"/>
  <c r="AT258" i="5447"/>
  <c r="AU252" i="5447"/>
  <c r="AT252" i="5447"/>
  <c r="AU246" i="5447"/>
  <c r="AT246" i="5447"/>
  <c r="AU240" i="5447"/>
  <c r="AT240" i="5447"/>
  <c r="AU234" i="5447"/>
  <c r="AT234" i="5447"/>
  <c r="AU228" i="5447"/>
  <c r="AT228" i="5447"/>
  <c r="AU222" i="5447"/>
  <c r="AT222" i="5447"/>
  <c r="AU216" i="5447"/>
  <c r="AT216" i="5447"/>
  <c r="AU210" i="5447"/>
  <c r="AT210" i="5447"/>
  <c r="AU204" i="5447"/>
  <c r="AT204" i="5447"/>
  <c r="AU198" i="5447"/>
  <c r="AT198" i="5447"/>
  <c r="AU192" i="5447"/>
  <c r="AT192" i="5447"/>
  <c r="AU186" i="5447"/>
  <c r="AT186" i="5447"/>
  <c r="AU180" i="5447"/>
  <c r="AT180" i="5447"/>
  <c r="AU174" i="5447"/>
  <c r="AT174" i="5447"/>
  <c r="AU168" i="5447"/>
  <c r="AT168" i="5447"/>
  <c r="AE202" i="5447"/>
  <c r="AE196" i="5447"/>
  <c r="AE190" i="5447"/>
  <c r="AE184" i="5447"/>
  <c r="AE178" i="5447"/>
  <c r="AE172" i="5447"/>
  <c r="AE166" i="5447"/>
  <c r="AE160" i="5447"/>
  <c r="AE154" i="5447"/>
  <c r="AE148" i="5447"/>
  <c r="AE142" i="5447"/>
  <c r="AE136" i="5447"/>
  <c r="AE130" i="5447"/>
  <c r="AE124" i="5447"/>
  <c r="AE118" i="5447"/>
  <c r="AE112" i="5447"/>
  <c r="AE106" i="5447"/>
  <c r="AE100" i="5447"/>
  <c r="AE94" i="5447"/>
  <c r="AE88" i="5447"/>
  <c r="AE82" i="5447"/>
  <c r="AE76" i="5447"/>
  <c r="AE70" i="5447"/>
  <c r="AE64" i="5447"/>
  <c r="AE58" i="5447"/>
  <c r="AE195" i="5447"/>
  <c r="AE189" i="5447"/>
  <c r="AE177" i="5447"/>
  <c r="AE171" i="5447"/>
  <c r="AE159" i="5447"/>
  <c r="AE153" i="5447"/>
  <c r="AE141" i="5447"/>
  <c r="AE135" i="5447"/>
  <c r="AE123" i="5447"/>
  <c r="AE117" i="5447"/>
  <c r="AE105" i="5447"/>
  <c r="AE99" i="5447"/>
  <c r="AT280" i="5447"/>
  <c r="AU280" i="5447"/>
  <c r="AT274" i="5447"/>
  <c r="AU274" i="5447"/>
  <c r="AU268" i="5447"/>
  <c r="AT268" i="5447"/>
  <c r="AT262" i="5447"/>
  <c r="AU262" i="5447"/>
  <c r="AU256" i="5447"/>
  <c r="AT256" i="5447"/>
  <c r="AT250" i="5447"/>
  <c r="AU250" i="5447"/>
  <c r="AT244" i="5447"/>
  <c r="AU244" i="5447"/>
  <c r="AT238" i="5447"/>
  <c r="AU238" i="5447"/>
  <c r="AU232" i="5447"/>
  <c r="AT232" i="5447"/>
  <c r="AT226" i="5447"/>
  <c r="AU226" i="5447"/>
  <c r="AU220" i="5447"/>
  <c r="AT220" i="5447"/>
  <c r="AT214" i="5447"/>
  <c r="AU214" i="5447"/>
  <c r="AT208" i="5447"/>
  <c r="AU208" i="5447"/>
  <c r="AT202" i="5447"/>
  <c r="AU202" i="5447"/>
  <c r="AU196" i="5447"/>
  <c r="AT196" i="5447"/>
  <c r="AT190" i="5447"/>
  <c r="AU190" i="5447"/>
  <c r="AU184" i="5447"/>
  <c r="AT184" i="5447"/>
  <c r="AT178" i="5447"/>
  <c r="AU178" i="5447"/>
  <c r="AU172" i="5447"/>
  <c r="AT172" i="5447"/>
  <c r="AU166" i="5447"/>
  <c r="AT166" i="5447"/>
  <c r="AE6" i="5447"/>
  <c r="AE87" i="5447"/>
  <c r="AE81" i="5447"/>
  <c r="AE69" i="5447"/>
  <c r="AE63" i="5447"/>
  <c r="AE51" i="5447"/>
  <c r="AE45" i="5447"/>
  <c r="AE33" i="5447"/>
  <c r="AE27" i="5447"/>
  <c r="AE15" i="5447"/>
  <c r="AE9" i="5447"/>
  <c r="G6" i="5450"/>
  <c r="AT277" i="5447"/>
  <c r="AU277" i="5447"/>
  <c r="AT271" i="5447"/>
  <c r="AU271" i="5447"/>
  <c r="AT265" i="5447"/>
  <c r="AU265" i="5447"/>
  <c r="AT259" i="5447"/>
  <c r="AU259" i="5447"/>
  <c r="AT253" i="5447"/>
  <c r="AU253" i="5447"/>
  <c r="AT247" i="5447"/>
  <c r="AU247" i="5447"/>
  <c r="AT241" i="5447"/>
  <c r="AU241" i="5447"/>
  <c r="AT235" i="5447"/>
  <c r="AU235" i="5447"/>
  <c r="AT229" i="5447"/>
  <c r="AU229" i="5447"/>
  <c r="AT223" i="5447"/>
  <c r="AU223" i="5447"/>
  <c r="AT217" i="5447"/>
  <c r="AU217" i="5447"/>
  <c r="AT211" i="5447"/>
  <c r="AU211" i="5447"/>
  <c r="AT205" i="5447"/>
  <c r="AU205" i="5447"/>
  <c r="AT199" i="5447"/>
  <c r="AU199" i="5447"/>
  <c r="AT193" i="5447"/>
  <c r="AU193" i="5447"/>
  <c r="AT187" i="5447"/>
  <c r="AU187" i="5447"/>
  <c r="AT181" i="5447"/>
  <c r="AU181" i="5447"/>
  <c r="AT175" i="5447"/>
  <c r="AU175" i="5447"/>
  <c r="AT169" i="5447"/>
  <c r="AU169" i="5447"/>
  <c r="AT163" i="5447"/>
  <c r="AU163" i="5447"/>
  <c r="AT157" i="5447"/>
  <c r="AU157" i="5447"/>
  <c r="AT151" i="5447"/>
  <c r="AU151" i="5447"/>
  <c r="AT145" i="5447"/>
  <c r="AU145" i="5447"/>
  <c r="AT139" i="5447"/>
  <c r="AU139" i="5447"/>
  <c r="AT133" i="5447"/>
  <c r="AU133" i="5447"/>
  <c r="AT127" i="5447"/>
  <c r="AU127" i="5447"/>
  <c r="AT121" i="5447"/>
  <c r="AU121" i="5447"/>
  <c r="AT115" i="5447"/>
  <c r="AU115" i="5447"/>
  <c r="AT109" i="5447"/>
  <c r="AU109" i="5447"/>
  <c r="AT103" i="5447"/>
  <c r="AU103" i="5447"/>
  <c r="AT97" i="5447"/>
  <c r="AU97" i="5447"/>
  <c r="AT91" i="5447"/>
  <c r="AU91" i="5447"/>
  <c r="AT85" i="5447"/>
  <c r="AU85" i="5447"/>
  <c r="AT79" i="5447"/>
  <c r="AU79" i="5447"/>
  <c r="AT73" i="5447"/>
  <c r="AU73" i="5447"/>
  <c r="AT67" i="5447"/>
  <c r="AU67" i="5447"/>
  <c r="AT61" i="5447"/>
  <c r="AU61" i="5447"/>
  <c r="AT55" i="5447"/>
  <c r="AU55" i="5447"/>
  <c r="AT49" i="5447"/>
  <c r="AU49" i="5447"/>
  <c r="AT43" i="5447"/>
  <c r="AU43" i="5447"/>
  <c r="AT37" i="5447"/>
  <c r="AU37" i="5447"/>
  <c r="AT31" i="5447"/>
  <c r="AU31" i="5447"/>
  <c r="AT25" i="5447"/>
  <c r="AU25" i="5447"/>
  <c r="AT19" i="5447"/>
  <c r="AU19" i="5447"/>
  <c r="AT13" i="5447"/>
  <c r="AU13" i="5447"/>
  <c r="AT7" i="5447"/>
  <c r="AU7" i="5447"/>
  <c r="AE200" i="5447"/>
  <c r="AE194" i="5447"/>
  <c r="AE188" i="5447"/>
  <c r="AE182" i="5447"/>
  <c r="AE176" i="5447"/>
  <c r="AE170" i="5447"/>
  <c r="AE164" i="5447"/>
  <c r="AE158" i="5447"/>
  <c r="AE152" i="5447"/>
  <c r="AE146" i="5447"/>
  <c r="AE140" i="5447"/>
  <c r="AE134" i="5447"/>
  <c r="AE128" i="5447"/>
  <c r="AE122" i="5447"/>
  <c r="AE116" i="5447"/>
  <c r="AE110" i="5447"/>
  <c r="AE104" i="5447"/>
  <c r="AE98" i="5447"/>
  <c r="AE92" i="5447"/>
  <c r="AE86" i="5447"/>
  <c r="AE80" i="5447"/>
  <c r="AE74" i="5447"/>
  <c r="AE68" i="5447"/>
  <c r="AE62" i="5447"/>
  <c r="AE56" i="5447"/>
  <c r="AE50" i="5447"/>
  <c r="AE44" i="5447"/>
  <c r="AE38" i="5447"/>
  <c r="AE32" i="5447"/>
  <c r="AE26" i="5447"/>
  <c r="AD20" i="5447"/>
  <c r="AE20" i="5447" s="1"/>
  <c r="AD14" i="5447"/>
  <c r="AE14" i="5447" s="1"/>
  <c r="AD8" i="5447"/>
  <c r="AE8" i="5447" s="1"/>
  <c r="AT269" i="5447"/>
  <c r="AT233" i="5447"/>
  <c r="AT197" i="5447"/>
  <c r="AT161" i="5447"/>
  <c r="AT108" i="5447"/>
  <c r="AT54" i="5447"/>
  <c r="AU275" i="5447"/>
  <c r="AU221" i="5447"/>
  <c r="AU154" i="5447"/>
  <c r="AU46" i="5447"/>
  <c r="G246" i="5450"/>
  <c r="G240" i="5450"/>
  <c r="G234" i="5450"/>
  <c r="G228" i="5450"/>
  <c r="G222" i="5450"/>
  <c r="G216" i="5450"/>
  <c r="G210" i="5450"/>
  <c r="G204" i="5450"/>
  <c r="G198" i="5450"/>
  <c r="G192" i="5450"/>
  <c r="G186" i="5450"/>
  <c r="G180" i="5450"/>
  <c r="G174" i="5450"/>
  <c r="G168" i="5450"/>
  <c r="G162" i="5450"/>
  <c r="G156" i="5450"/>
  <c r="G150" i="5450"/>
  <c r="G144" i="5450"/>
  <c r="G138" i="5450"/>
  <c r="G132" i="5450"/>
  <c r="G126" i="5450"/>
  <c r="G120" i="5450"/>
  <c r="G114" i="5450"/>
  <c r="G108" i="5450"/>
  <c r="G102" i="5450"/>
  <c r="G96" i="5450"/>
  <c r="G90" i="5450"/>
  <c r="G84" i="5450"/>
  <c r="G78" i="5450"/>
  <c r="G72" i="5450"/>
  <c r="G66" i="5450"/>
  <c r="G60" i="5450"/>
  <c r="G54" i="5450"/>
  <c r="G48" i="5450"/>
  <c r="AU156" i="5447"/>
  <c r="AT156" i="5447"/>
  <c r="AU150" i="5447"/>
  <c r="AT150" i="5447"/>
  <c r="AU138" i="5447"/>
  <c r="AT138" i="5447"/>
  <c r="AU132" i="5447"/>
  <c r="AT132" i="5447"/>
  <c r="AU120" i="5447"/>
  <c r="AT120" i="5447"/>
  <c r="AU114" i="5447"/>
  <c r="AT114" i="5447"/>
  <c r="AU102" i="5447"/>
  <c r="AT102" i="5447"/>
  <c r="AU96" i="5447"/>
  <c r="AT96" i="5447"/>
  <c r="AU84" i="5447"/>
  <c r="AT84" i="5447"/>
  <c r="AU78" i="5447"/>
  <c r="AT78" i="5447"/>
  <c r="AU66" i="5447"/>
  <c r="AT66" i="5447"/>
  <c r="AU60" i="5447"/>
  <c r="AT60" i="5447"/>
  <c r="AU48" i="5447"/>
  <c r="AT48" i="5447"/>
  <c r="AU42" i="5447"/>
  <c r="AT42" i="5447"/>
  <c r="AU30" i="5447"/>
  <c r="AT30" i="5447"/>
  <c r="AU24" i="5447"/>
  <c r="AT24" i="5447"/>
  <c r="AU12" i="5447"/>
  <c r="AT12" i="5447"/>
  <c r="AU6" i="5447"/>
  <c r="AT6" i="5447"/>
  <c r="AE205" i="5447"/>
  <c r="AE199" i="5447"/>
  <c r="AE193" i="5447"/>
  <c r="AE187" i="5447"/>
  <c r="AE181" i="5447"/>
  <c r="AE175" i="5447"/>
  <c r="AE169" i="5447"/>
  <c r="AE163" i="5447"/>
  <c r="AE157" i="5447"/>
  <c r="AE151" i="5447"/>
  <c r="AE145" i="5447"/>
  <c r="AE139" i="5447"/>
  <c r="AE133" i="5447"/>
  <c r="AE127" i="5447"/>
  <c r="AE121" i="5447"/>
  <c r="AE115" i="5447"/>
  <c r="AE109" i="5447"/>
  <c r="AE103" i="5447"/>
  <c r="AE97" i="5447"/>
  <c r="AE91" i="5447"/>
  <c r="AE85" i="5447"/>
  <c r="AE79" i="5447"/>
  <c r="AE73" i="5447"/>
  <c r="AE67" i="5447"/>
  <c r="AE61" i="5447"/>
  <c r="AE55" i="5447"/>
  <c r="AE49" i="5447"/>
  <c r="AE43" i="5447"/>
  <c r="AE37" i="5447"/>
  <c r="AE31" i="5447"/>
  <c r="AE25" i="5447"/>
  <c r="AE19" i="5447"/>
  <c r="AE13" i="5447"/>
  <c r="AE7" i="5447"/>
  <c r="AE46" i="5447"/>
  <c r="AE28" i="5447"/>
  <c r="AE10" i="5447"/>
  <c r="AE66" i="5447"/>
  <c r="AE48" i="5447"/>
  <c r="AE30" i="5447"/>
  <c r="AE12" i="5447"/>
  <c r="AT149" i="5447"/>
  <c r="AT95" i="5447"/>
  <c r="AT41" i="5447"/>
  <c r="AU124" i="5447"/>
  <c r="AU16" i="5447"/>
  <c r="G245" i="5450"/>
  <c r="G239" i="5450"/>
  <c r="G233" i="5450"/>
  <c r="G227" i="5450"/>
  <c r="G221" i="5450"/>
  <c r="G215" i="5450"/>
  <c r="G209" i="5450"/>
  <c r="G203" i="5450"/>
  <c r="G197" i="5450"/>
  <c r="G191" i="5450"/>
  <c r="G185" i="5450"/>
  <c r="G179" i="5450"/>
  <c r="G173" i="5450"/>
  <c r="G167" i="5450"/>
  <c r="G161" i="5450"/>
  <c r="G155" i="5450"/>
  <c r="G149" i="5450"/>
  <c r="G143" i="5450"/>
  <c r="G137" i="5450"/>
  <c r="G131" i="5450"/>
  <c r="G125" i="5450"/>
  <c r="G119" i="5450"/>
  <c r="G113" i="5450"/>
  <c r="G107" i="5450"/>
  <c r="G101" i="5450"/>
  <c r="AU263" i="5447"/>
  <c r="AT263" i="5447"/>
  <c r="AT251" i="5447"/>
  <c r="AU251" i="5447"/>
  <c r="AU227" i="5447"/>
  <c r="AT227" i="5447"/>
  <c r="AT215" i="5447"/>
  <c r="AU215" i="5447"/>
  <c r="AU191" i="5447"/>
  <c r="AT191" i="5447"/>
  <c r="AU179" i="5447"/>
  <c r="AT179" i="5447"/>
  <c r="AU167" i="5447"/>
  <c r="AT167" i="5447"/>
  <c r="AU155" i="5447"/>
  <c r="AT155" i="5447"/>
  <c r="AU143" i="5447"/>
  <c r="AT143" i="5447"/>
  <c r="AU137" i="5447"/>
  <c r="AT137" i="5447"/>
  <c r="AU125" i="5447"/>
  <c r="AT125" i="5447"/>
  <c r="AU119" i="5447"/>
  <c r="AT119" i="5447"/>
  <c r="AU107" i="5447"/>
  <c r="AT107" i="5447"/>
  <c r="AU101" i="5447"/>
  <c r="AT101" i="5447"/>
  <c r="AU89" i="5447"/>
  <c r="AT89" i="5447"/>
  <c r="AU83" i="5447"/>
  <c r="AT83" i="5447"/>
  <c r="AU71" i="5447"/>
  <c r="AT71" i="5447"/>
  <c r="AU65" i="5447"/>
  <c r="AT65" i="5447"/>
  <c r="AU53" i="5447"/>
  <c r="AT53" i="5447"/>
  <c r="AU47" i="5447"/>
  <c r="AT47" i="5447"/>
  <c r="AU35" i="5447"/>
  <c r="AT35" i="5447"/>
  <c r="AU29" i="5447"/>
  <c r="AT29" i="5447"/>
  <c r="AU17" i="5447"/>
  <c r="AT17" i="5447"/>
  <c r="AU11" i="5447"/>
  <c r="AT11" i="5447"/>
  <c r="AD204" i="5447"/>
  <c r="AE204" i="5447" s="1"/>
  <c r="AD198" i="5447"/>
  <c r="AE198" i="5447" s="1"/>
  <c r="AD192" i="5447"/>
  <c r="AE192" i="5447" s="1"/>
  <c r="AD186" i="5447"/>
  <c r="AE186" i="5447" s="1"/>
  <c r="AD180" i="5447"/>
  <c r="AE180" i="5447" s="1"/>
  <c r="AD174" i="5447"/>
  <c r="AE174" i="5447" s="1"/>
  <c r="AD168" i="5447"/>
  <c r="AE168" i="5447" s="1"/>
  <c r="AD162" i="5447"/>
  <c r="AE162" i="5447" s="1"/>
  <c r="AD156" i="5447"/>
  <c r="AE156" i="5447" s="1"/>
  <c r="AD150" i="5447"/>
  <c r="AE150" i="5447" s="1"/>
  <c r="AD144" i="5447"/>
  <c r="AE144" i="5447" s="1"/>
  <c r="AD138" i="5447"/>
  <c r="AE138" i="5447" s="1"/>
  <c r="AD132" i="5447"/>
  <c r="AE132" i="5447" s="1"/>
  <c r="AD126" i="5447"/>
  <c r="AE126" i="5447" s="1"/>
  <c r="AD120" i="5447"/>
  <c r="AE120" i="5447" s="1"/>
  <c r="AD114" i="5447"/>
  <c r="AE114" i="5447" s="1"/>
  <c r="AD108" i="5447"/>
  <c r="AE108" i="5447" s="1"/>
  <c r="AD102" i="5447"/>
  <c r="AE102" i="5447" s="1"/>
  <c r="AD96" i="5447"/>
  <c r="AE96" i="5447" s="1"/>
  <c r="AD90" i="5447"/>
  <c r="AE90" i="5447" s="1"/>
  <c r="AD84" i="5447"/>
  <c r="AE84" i="5447" s="1"/>
  <c r="AD78" i="5447"/>
  <c r="AE78" i="5447" s="1"/>
  <c r="AD72" i="5447"/>
  <c r="AE72" i="5447" s="1"/>
  <c r="AT257" i="5447"/>
  <c r="AT185" i="5447"/>
  <c r="AT144" i="5447"/>
  <c r="AT90" i="5447"/>
  <c r="AT36" i="5447"/>
  <c r="AU203" i="5447"/>
  <c r="AU118" i="5447"/>
  <c r="AU10" i="5447"/>
  <c r="AT148" i="5447"/>
  <c r="AU148" i="5447"/>
  <c r="AT142" i="5447"/>
  <c r="AU142" i="5447"/>
  <c r="AT136" i="5447"/>
  <c r="AU136" i="5447"/>
  <c r="AT130" i="5447"/>
  <c r="AU130" i="5447"/>
  <c r="AT112" i="5447"/>
  <c r="AU112" i="5447"/>
  <c r="AT106" i="5447"/>
  <c r="AU106" i="5447"/>
  <c r="AT100" i="5447"/>
  <c r="AU100" i="5447"/>
  <c r="AT94" i="5447"/>
  <c r="AU94" i="5447"/>
  <c r="AT76" i="5447"/>
  <c r="AU76" i="5447"/>
  <c r="AT70" i="5447"/>
  <c r="AU70" i="5447"/>
  <c r="AT64" i="5447"/>
  <c r="AU64" i="5447"/>
  <c r="AT58" i="5447"/>
  <c r="AU58" i="5447"/>
  <c r="AT40" i="5447"/>
  <c r="AU40" i="5447"/>
  <c r="AT34" i="5447"/>
  <c r="AU34" i="5447"/>
  <c r="AT28" i="5447"/>
  <c r="AU28" i="5447"/>
  <c r="AT22" i="5447"/>
  <c r="AU22" i="5447"/>
  <c r="AE40" i="5447"/>
  <c r="AE22" i="5447"/>
  <c r="AE60" i="5447"/>
  <c r="AE42" i="5447"/>
  <c r="AE24" i="5447"/>
  <c r="AT131" i="5447"/>
  <c r="AT77" i="5447"/>
  <c r="AT23" i="5447"/>
  <c r="AU88" i="5447"/>
  <c r="AT279" i="5447"/>
  <c r="AU279" i="5447"/>
  <c r="AT273" i="5447"/>
  <c r="AU273" i="5447"/>
  <c r="AT267" i="5447"/>
  <c r="AU267" i="5447"/>
  <c r="AT261" i="5447"/>
  <c r="AU261" i="5447"/>
  <c r="AT255" i="5447"/>
  <c r="AU255" i="5447"/>
  <c r="AT249" i="5447"/>
  <c r="AU249" i="5447"/>
  <c r="AT243" i="5447"/>
  <c r="AU243" i="5447"/>
  <c r="AT237" i="5447"/>
  <c r="AU237" i="5447"/>
  <c r="AT231" i="5447"/>
  <c r="AU231" i="5447"/>
  <c r="AT225" i="5447"/>
  <c r="AU225" i="5447"/>
  <c r="AT219" i="5447"/>
  <c r="AU219" i="5447"/>
  <c r="AT213" i="5447"/>
  <c r="AU213" i="5447"/>
  <c r="AT207" i="5447"/>
  <c r="AU207" i="5447"/>
  <c r="AT201" i="5447"/>
  <c r="AU201" i="5447"/>
  <c r="AT195" i="5447"/>
  <c r="AU195" i="5447"/>
  <c r="AT189" i="5447"/>
  <c r="AU189" i="5447"/>
  <c r="AT183" i="5447"/>
  <c r="AU183" i="5447"/>
  <c r="AT177" i="5447"/>
  <c r="AU177" i="5447"/>
  <c r="AT171" i="5447"/>
  <c r="AU171" i="5447"/>
  <c r="AT165" i="5447"/>
  <c r="AU165" i="5447"/>
  <c r="AT159" i="5447"/>
  <c r="AU159" i="5447"/>
  <c r="AT153" i="5447"/>
  <c r="AU153" i="5447"/>
  <c r="AT147" i="5447"/>
  <c r="AU147" i="5447"/>
  <c r="AT141" i="5447"/>
  <c r="AU141" i="5447"/>
  <c r="AT135" i="5447"/>
  <c r="AU135" i="5447"/>
  <c r="AT129" i="5447"/>
  <c r="AU129" i="5447"/>
  <c r="AT123" i="5447"/>
  <c r="AU123" i="5447"/>
  <c r="AT117" i="5447"/>
  <c r="AU117" i="5447"/>
  <c r="AT111" i="5447"/>
  <c r="AU111" i="5447"/>
  <c r="AT105" i="5447"/>
  <c r="AU105" i="5447"/>
  <c r="AT99" i="5447"/>
  <c r="AU99" i="5447"/>
  <c r="AT93" i="5447"/>
  <c r="AU93" i="5447"/>
  <c r="AT87" i="5447"/>
  <c r="AU87" i="5447"/>
  <c r="AT81" i="5447"/>
  <c r="AU81" i="5447"/>
  <c r="AT75" i="5447"/>
  <c r="AU75" i="5447"/>
  <c r="AT69" i="5447"/>
  <c r="AU69" i="5447"/>
  <c r="AT63" i="5447"/>
  <c r="AU63" i="5447"/>
  <c r="AT57" i="5447"/>
  <c r="AU57" i="5447"/>
  <c r="AT51" i="5447"/>
  <c r="AU51" i="5447"/>
  <c r="AT45" i="5447"/>
  <c r="AU45" i="5447"/>
  <c r="AT39" i="5447"/>
  <c r="AU39" i="5447"/>
  <c r="AT33" i="5447"/>
  <c r="AU33" i="5447"/>
  <c r="AT27" i="5447"/>
  <c r="AU27" i="5447"/>
  <c r="AT21" i="5447"/>
  <c r="AU21" i="5447"/>
  <c r="AT15" i="5447"/>
  <c r="AU15" i="5447"/>
  <c r="AT9" i="5447"/>
  <c r="AU9" i="5447"/>
  <c r="AE201" i="5447"/>
  <c r="AE183" i="5447"/>
  <c r="AE165" i="5447"/>
  <c r="AE147" i="5447"/>
  <c r="AE129" i="5447"/>
  <c r="AE111" i="5447"/>
  <c r="AE93" i="5447"/>
  <c r="AE75" i="5447"/>
  <c r="AE57" i="5447"/>
  <c r="AE39" i="5447"/>
  <c r="AE21" i="5447"/>
  <c r="AT245" i="5447"/>
  <c r="AT209" i="5447"/>
  <c r="AT173" i="5447"/>
  <c r="AT126" i="5447"/>
  <c r="AT72" i="5447"/>
  <c r="AT18" i="5447"/>
  <c r="AU239" i="5447"/>
  <c r="AU82" i="5447"/>
  <c r="AT278" i="5447"/>
  <c r="AU278" i="5447"/>
  <c r="AT272" i="5447"/>
  <c r="AU272" i="5447"/>
  <c r="AT266" i="5447"/>
  <c r="AU266" i="5447"/>
  <c r="AT260" i="5447"/>
  <c r="AU260" i="5447"/>
  <c r="AT254" i="5447"/>
  <c r="AU254" i="5447"/>
  <c r="AT248" i="5447"/>
  <c r="AU248" i="5447"/>
  <c r="AT242" i="5447"/>
  <c r="AU242" i="5447"/>
  <c r="AT236" i="5447"/>
  <c r="AU236" i="5447"/>
  <c r="AT230" i="5447"/>
  <c r="AU230" i="5447"/>
  <c r="AT224" i="5447"/>
  <c r="AU224" i="5447"/>
  <c r="AT218" i="5447"/>
  <c r="AU218" i="5447"/>
  <c r="AT212" i="5447"/>
  <c r="AU212" i="5447"/>
  <c r="AT206" i="5447"/>
  <c r="AU206" i="5447"/>
  <c r="AT200" i="5447"/>
  <c r="AU200" i="5447"/>
  <c r="AT194" i="5447"/>
  <c r="AU194" i="5447"/>
  <c r="AT188" i="5447"/>
  <c r="AU188" i="5447"/>
  <c r="AT182" i="5447"/>
  <c r="AU182" i="5447"/>
  <c r="AT176" i="5447"/>
  <c r="AU176" i="5447"/>
  <c r="AT170" i="5447"/>
  <c r="AU170" i="5447"/>
  <c r="AT164" i="5447"/>
  <c r="AU164" i="5447"/>
  <c r="AT158" i="5447"/>
  <c r="AU158" i="5447"/>
  <c r="AT152" i="5447"/>
  <c r="AU152" i="5447"/>
  <c r="AT146" i="5447"/>
  <c r="AU146" i="5447"/>
  <c r="AT140" i="5447"/>
  <c r="AU140" i="5447"/>
  <c r="AT134" i="5447"/>
  <c r="AU134" i="5447"/>
  <c r="AT128" i="5447"/>
  <c r="AU128" i="5447"/>
  <c r="AT122" i="5447"/>
  <c r="AU122" i="5447"/>
  <c r="AT116" i="5447"/>
  <c r="AU116" i="5447"/>
  <c r="AT110" i="5447"/>
  <c r="AU110" i="5447"/>
  <c r="AT104" i="5447"/>
  <c r="AU104" i="5447"/>
  <c r="AT98" i="5447"/>
  <c r="AU98" i="5447"/>
  <c r="AT92" i="5447"/>
  <c r="AU92" i="5447"/>
  <c r="AT86" i="5447"/>
  <c r="AU86" i="5447"/>
  <c r="AT80" i="5447"/>
  <c r="AU80" i="5447"/>
  <c r="AT74" i="5447"/>
  <c r="AU74" i="5447"/>
  <c r="AT68" i="5447"/>
  <c r="AU68" i="5447"/>
  <c r="AT62" i="5447"/>
  <c r="AU62" i="5447"/>
  <c r="AT56" i="5447"/>
  <c r="AU56" i="5447"/>
  <c r="AT50" i="5447"/>
  <c r="AU50" i="5447"/>
  <c r="AT44" i="5447"/>
  <c r="AU44" i="5447"/>
  <c r="AT38" i="5447"/>
  <c r="AU38" i="5447"/>
  <c r="AT32" i="5447"/>
  <c r="AU32" i="5447"/>
  <c r="AT26" i="5447"/>
  <c r="AU26" i="5447"/>
  <c r="AT20" i="5447"/>
  <c r="AU20" i="5447"/>
  <c r="AT14" i="5447"/>
  <c r="AU14" i="5447"/>
  <c r="AT8" i="5447"/>
  <c r="AU8" i="5447"/>
  <c r="AE52" i="5447"/>
  <c r="AE34" i="5447"/>
  <c r="AE16" i="5447"/>
  <c r="AE54" i="5447"/>
  <c r="AE36" i="5447"/>
  <c r="AE18" i="5447"/>
  <c r="AT162" i="5447"/>
  <c r="AT113" i="5447"/>
  <c r="AT59" i="5447"/>
  <c r="AU160" i="5447"/>
  <c r="AU52" i="5447"/>
  <c r="G42" i="5450"/>
  <c r="G36" i="5450"/>
  <c r="G30" i="5450"/>
  <c r="G24" i="5450"/>
  <c r="G18" i="5450"/>
  <c r="G12" i="5450"/>
  <c r="G95" i="5450"/>
  <c r="G89" i="5450"/>
  <c r="G83" i="5450"/>
  <c r="G77" i="5450"/>
  <c r="G71" i="5450"/>
  <c r="G65" i="5450"/>
  <c r="G59" i="5450"/>
  <c r="G53" i="5450"/>
  <c r="G47" i="5450"/>
  <c r="G41" i="5450"/>
  <c r="G35" i="5450"/>
  <c r="G29" i="5450"/>
  <c r="G23" i="5450"/>
  <c r="G17" i="5450"/>
  <c r="G11" i="5450"/>
  <c r="G244" i="5450"/>
  <c r="G238" i="5450"/>
  <c r="G232" i="5450"/>
  <c r="G226" i="5450"/>
  <c r="G220" i="5450"/>
  <c r="G214" i="5450"/>
  <c r="G208" i="5450"/>
  <c r="G202" i="5450"/>
  <c r="G196" i="5450"/>
  <c r="G190" i="5450"/>
  <c r="G184" i="5450"/>
  <c r="G178" i="5450"/>
  <c r="G172" i="5450"/>
  <c r="G166" i="5450"/>
  <c r="G160" i="5450"/>
  <c r="G154" i="5450"/>
  <c r="G148" i="5450"/>
  <c r="G142" i="5450"/>
  <c r="G136" i="5450"/>
  <c r="G130" i="5450"/>
  <c r="G124" i="5450"/>
  <c r="G118" i="5450"/>
  <c r="G112" i="5450"/>
  <c r="G106" i="5450"/>
  <c r="G100" i="5450"/>
  <c r="G94" i="5450"/>
  <c r="G88" i="5450"/>
  <c r="G82" i="5450"/>
  <c r="G76" i="5450"/>
  <c r="G70" i="5450"/>
  <c r="G64" i="5450"/>
  <c r="G58" i="5450"/>
  <c r="G52" i="5450"/>
  <c r="G46" i="5450"/>
  <c r="G40" i="5450"/>
  <c r="G34" i="5450"/>
  <c r="G28" i="5450"/>
  <c r="G22" i="5450"/>
  <c r="G16" i="5450"/>
  <c r="G10" i="5450"/>
  <c r="G243" i="5450"/>
  <c r="G237" i="5450"/>
  <c r="G231" i="5450"/>
  <c r="G225" i="5450"/>
  <c r="G219" i="5450"/>
  <c r="G213" i="5450"/>
  <c r="G207" i="5450"/>
  <c r="G201" i="5450"/>
  <c r="G195" i="5450"/>
  <c r="G189" i="5450"/>
  <c r="G183" i="5450"/>
  <c r="G177" i="5450"/>
  <c r="G171" i="5450"/>
  <c r="G165" i="5450"/>
  <c r="G159" i="5450"/>
  <c r="G153" i="5450"/>
  <c r="G147" i="5450"/>
  <c r="G141" i="5450"/>
  <c r="G135" i="5450"/>
  <c r="G129" i="5450"/>
  <c r="G123" i="5450"/>
  <c r="G117" i="5450"/>
  <c r="G111" i="5450"/>
  <c r="G105" i="5450"/>
  <c r="G99" i="5450"/>
  <c r="G93" i="5450"/>
  <c r="G87" i="5450"/>
  <c r="G81" i="5450"/>
  <c r="G75" i="5450"/>
  <c r="G69" i="5450"/>
  <c r="G63" i="5450"/>
  <c r="G57" i="5450"/>
  <c r="G51" i="5450"/>
  <c r="G45" i="5450"/>
  <c r="G39" i="5450"/>
  <c r="G33" i="5450"/>
  <c r="G27" i="5450"/>
  <c r="G21" i="5450"/>
  <c r="G15" i="5450"/>
  <c r="G9" i="5450"/>
  <c r="G242" i="5450"/>
  <c r="G236" i="5450"/>
  <c r="G230" i="5450"/>
  <c r="G224" i="5450"/>
  <c r="G218" i="5450"/>
  <c r="G212" i="5450"/>
  <c r="G206" i="5450"/>
  <c r="G200" i="5450"/>
  <c r="G194" i="5450"/>
  <c r="G188" i="5450"/>
  <c r="G182" i="5450"/>
  <c r="G176" i="5450"/>
  <c r="G170" i="5450"/>
  <c r="G164" i="5450"/>
  <c r="G158" i="5450"/>
  <c r="G152" i="5450"/>
  <c r="G146" i="5450"/>
  <c r="G140" i="5450"/>
  <c r="G134" i="5450"/>
  <c r="G128" i="5450"/>
  <c r="G122" i="5450"/>
  <c r="G116" i="5450"/>
  <c r="G110" i="5450"/>
  <c r="G104" i="5450"/>
  <c r="G98" i="5450"/>
  <c r="G92" i="5450"/>
  <c r="G86" i="5450"/>
  <c r="G80" i="5450"/>
  <c r="G74" i="5450"/>
  <c r="G68" i="5450"/>
  <c r="G62" i="5450"/>
  <c r="G56" i="5450"/>
  <c r="G50" i="5450"/>
  <c r="G44" i="5450"/>
  <c r="G38" i="5450"/>
  <c r="G32" i="5450"/>
  <c r="G26" i="5450"/>
  <c r="G20" i="5450"/>
  <c r="G14" i="5450"/>
  <c r="G8" i="5450"/>
  <c r="G241" i="5450"/>
  <c r="G235" i="5450"/>
  <c r="G229" i="5450"/>
  <c r="G223" i="5450"/>
  <c r="G217" i="5450"/>
  <c r="G211" i="5450"/>
  <c r="G205" i="5450"/>
  <c r="G199" i="5450"/>
  <c r="G193" i="5450"/>
  <c r="G187" i="5450"/>
  <c r="G181" i="5450"/>
  <c r="G175" i="5450"/>
  <c r="G169" i="5450"/>
  <c r="G163" i="5450"/>
  <c r="G157" i="5450"/>
  <c r="G151" i="5450"/>
  <c r="G145" i="5450"/>
  <c r="G139" i="5450"/>
  <c r="G133" i="5450"/>
  <c r="G127" i="5450"/>
  <c r="G121" i="5450"/>
  <c r="G115" i="5450"/>
  <c r="G109" i="5450"/>
  <c r="G103" i="5450"/>
  <c r="G97" i="5450"/>
  <c r="G91" i="5450"/>
  <c r="G85" i="5450"/>
  <c r="G79" i="5450"/>
  <c r="G73" i="5450"/>
  <c r="G67" i="5450"/>
  <c r="G61" i="5450"/>
  <c r="G55" i="5450"/>
  <c r="G49" i="5450"/>
  <c r="G43" i="5450"/>
  <c r="G37" i="5450"/>
  <c r="G31" i="5450"/>
  <c r="G25" i="5450"/>
  <c r="G19" i="5450"/>
  <c r="G13" i="5450"/>
  <c r="G7" i="5450"/>
  <c r="E7" i="189"/>
  <c r="C4" i="1825"/>
  <c r="T241" i="5450" l="1"/>
  <c r="I241" i="5450"/>
  <c r="H241" i="5450"/>
  <c r="J241" i="5450"/>
  <c r="T195" i="5450"/>
  <c r="J195" i="5450"/>
  <c r="I195" i="5450"/>
  <c r="H195" i="5450"/>
  <c r="T231" i="5450"/>
  <c r="J231" i="5450"/>
  <c r="I231" i="5450"/>
  <c r="H231" i="5450"/>
  <c r="T28" i="5450"/>
  <c r="J28" i="5450"/>
  <c r="I28" i="5450"/>
  <c r="H28" i="5450"/>
  <c r="T77" i="5450"/>
  <c r="J77" i="5450"/>
  <c r="I77" i="5450"/>
  <c r="H77" i="5450"/>
  <c r="T125" i="5450"/>
  <c r="J125" i="5450"/>
  <c r="I125" i="5450"/>
  <c r="H125" i="5450"/>
  <c r="AM10" i="5447"/>
  <c r="AG10" i="5447"/>
  <c r="AM25" i="5447"/>
  <c r="AG25" i="5447"/>
  <c r="T114" i="5450"/>
  <c r="J114" i="5450"/>
  <c r="I114" i="5450"/>
  <c r="H114" i="5450"/>
  <c r="AM134" i="5447"/>
  <c r="AG134" i="5447"/>
  <c r="T181" i="5450"/>
  <c r="I181" i="5450"/>
  <c r="H181" i="5450"/>
  <c r="J181" i="5450"/>
  <c r="T50" i="5450"/>
  <c r="J50" i="5450"/>
  <c r="I50" i="5450"/>
  <c r="H50" i="5450"/>
  <c r="T86" i="5450"/>
  <c r="J86" i="5450"/>
  <c r="I86" i="5450"/>
  <c r="H86" i="5450"/>
  <c r="T243" i="5450"/>
  <c r="I243" i="5450"/>
  <c r="H243" i="5450"/>
  <c r="J243" i="5450"/>
  <c r="T40" i="5450"/>
  <c r="J40" i="5450"/>
  <c r="I40" i="5450"/>
  <c r="H40" i="5450"/>
  <c r="T76" i="5450"/>
  <c r="J76" i="5450"/>
  <c r="I76" i="5450"/>
  <c r="H76" i="5450"/>
  <c r="T89" i="5450"/>
  <c r="J89" i="5450"/>
  <c r="I89" i="5450"/>
  <c r="H89" i="5450"/>
  <c r="AM147" i="5447"/>
  <c r="AG147" i="5447"/>
  <c r="AG138" i="5447"/>
  <c r="AM138" i="5447"/>
  <c r="T137" i="5450"/>
  <c r="J137" i="5450"/>
  <c r="I137" i="5450"/>
  <c r="H137" i="5450"/>
  <c r="T209" i="5450"/>
  <c r="J209" i="5450"/>
  <c r="I209" i="5450"/>
  <c r="H209" i="5450"/>
  <c r="AG181" i="5447"/>
  <c r="AM181" i="5447"/>
  <c r="T198" i="5450"/>
  <c r="J198" i="5450"/>
  <c r="I198" i="5450"/>
  <c r="H198" i="5450"/>
  <c r="AG182" i="5447"/>
  <c r="AM182" i="5447"/>
  <c r="T6" i="5450"/>
  <c r="J6" i="5450"/>
  <c r="I6" i="5450"/>
  <c r="H6" i="5450"/>
  <c r="AM117" i="5447"/>
  <c r="AG117" i="5447"/>
  <c r="AM142" i="5447"/>
  <c r="AG142" i="5447"/>
  <c r="AM77" i="5447"/>
  <c r="AG77" i="5447"/>
  <c r="T53" i="5446"/>
  <c r="J53" i="5446"/>
  <c r="I53" i="5446"/>
  <c r="H53" i="5446"/>
  <c r="T199" i="5446"/>
  <c r="J199" i="5446"/>
  <c r="I199" i="5446"/>
  <c r="H199" i="5446"/>
  <c r="T235" i="5446"/>
  <c r="J235" i="5446"/>
  <c r="I235" i="5446"/>
  <c r="H235" i="5446"/>
  <c r="T307" i="5446"/>
  <c r="J307" i="5446"/>
  <c r="I307" i="5446"/>
  <c r="H307" i="5446"/>
  <c r="T14" i="5446"/>
  <c r="I14" i="5446"/>
  <c r="H14" i="5446"/>
  <c r="J14" i="5446"/>
  <c r="T122" i="5446"/>
  <c r="I122" i="5446"/>
  <c r="H122" i="5446"/>
  <c r="J122" i="5446"/>
  <c r="T338" i="5446"/>
  <c r="I338" i="5446"/>
  <c r="H338" i="5446"/>
  <c r="J338" i="5446"/>
  <c r="T29" i="5446"/>
  <c r="J29" i="5446"/>
  <c r="I29" i="5446"/>
  <c r="H29" i="5446"/>
  <c r="T195" i="5446"/>
  <c r="I195" i="5446"/>
  <c r="H195" i="5446"/>
  <c r="J195" i="5446"/>
  <c r="T231" i="5446"/>
  <c r="I231" i="5446"/>
  <c r="H231" i="5446"/>
  <c r="J231" i="5446"/>
  <c r="T375" i="5446"/>
  <c r="I375" i="5446"/>
  <c r="H375" i="5446"/>
  <c r="J375" i="5446"/>
  <c r="T10" i="5446"/>
  <c r="J10" i="5446"/>
  <c r="H10" i="5446"/>
  <c r="I10" i="5446"/>
  <c r="T154" i="5446"/>
  <c r="J154" i="5446"/>
  <c r="I154" i="5446"/>
  <c r="H154" i="5446"/>
  <c r="T226" i="5446"/>
  <c r="J226" i="5446"/>
  <c r="I226" i="5446"/>
  <c r="H226" i="5446"/>
  <c r="T334" i="5446"/>
  <c r="J334" i="5446"/>
  <c r="I334" i="5446"/>
  <c r="H334" i="5446"/>
  <c r="AM193" i="5443"/>
  <c r="AG193" i="5443"/>
  <c r="AM44" i="5443"/>
  <c r="AG44" i="5443"/>
  <c r="AM152" i="5443"/>
  <c r="AG152" i="5443"/>
  <c r="T41" i="5446"/>
  <c r="J41" i="5446"/>
  <c r="I41" i="5446"/>
  <c r="H41" i="5446"/>
  <c r="T365" i="5446"/>
  <c r="J365" i="5446"/>
  <c r="I365" i="5446"/>
  <c r="H365" i="5446"/>
  <c r="AM37" i="5443"/>
  <c r="AG37" i="5443"/>
  <c r="I36" i="5446"/>
  <c r="H36" i="5446"/>
  <c r="T36" i="5446"/>
  <c r="J36" i="5446"/>
  <c r="I180" i="5446"/>
  <c r="H180" i="5446"/>
  <c r="T180" i="5446"/>
  <c r="J180" i="5446"/>
  <c r="T252" i="5446"/>
  <c r="I252" i="5446"/>
  <c r="H252" i="5446"/>
  <c r="J252" i="5446"/>
  <c r="T288" i="5446"/>
  <c r="I288" i="5446"/>
  <c r="H288" i="5446"/>
  <c r="J288" i="5446"/>
  <c r="T324" i="5446"/>
  <c r="I324" i="5446"/>
  <c r="H324" i="5446"/>
  <c r="J324" i="5446"/>
  <c r="T360" i="5446"/>
  <c r="I360" i="5446"/>
  <c r="H360" i="5446"/>
  <c r="J360" i="5446"/>
  <c r="AM39" i="5443"/>
  <c r="AG39" i="5443"/>
  <c r="AM40" i="5443"/>
  <c r="AG40" i="5443"/>
  <c r="AM45" i="5443"/>
  <c r="AG45" i="5443"/>
  <c r="AM17" i="5443"/>
  <c r="AG17" i="5443"/>
  <c r="AM53" i="5443"/>
  <c r="AG53" i="5443"/>
  <c r="AM161" i="5443"/>
  <c r="AG161" i="5443"/>
  <c r="AM197" i="5443"/>
  <c r="AG197" i="5443"/>
  <c r="AL15" i="5443"/>
  <c r="AI15" i="5443"/>
  <c r="AH15" i="5443"/>
  <c r="AL46" i="5443"/>
  <c r="AI46" i="5443"/>
  <c r="AH46" i="5443"/>
  <c r="AL100" i="5443"/>
  <c r="AI100" i="5443"/>
  <c r="AH100" i="5443"/>
  <c r="AM190" i="5443"/>
  <c r="AG190" i="5443"/>
  <c r="T171" i="5442"/>
  <c r="I171" i="5442"/>
  <c r="H171" i="5442"/>
  <c r="J171" i="5442"/>
  <c r="I322" i="5442"/>
  <c r="H322" i="5442"/>
  <c r="T322" i="5442"/>
  <c r="J322" i="5442"/>
  <c r="H76" i="5442"/>
  <c r="T76" i="5442"/>
  <c r="J76" i="5442"/>
  <c r="I76" i="5442"/>
  <c r="H184" i="5442"/>
  <c r="T184" i="5442"/>
  <c r="J184" i="5442"/>
  <c r="I184" i="5442"/>
  <c r="H292" i="5442"/>
  <c r="T292" i="5442"/>
  <c r="J292" i="5442"/>
  <c r="I292" i="5442"/>
  <c r="J382" i="5442"/>
  <c r="H382" i="5442"/>
  <c r="T382" i="5442"/>
  <c r="I382" i="5442"/>
  <c r="J274" i="5442"/>
  <c r="H274" i="5442"/>
  <c r="T274" i="5442"/>
  <c r="I274" i="5442"/>
  <c r="J166" i="5442"/>
  <c r="H166" i="5442"/>
  <c r="T166" i="5442"/>
  <c r="I166" i="5442"/>
  <c r="J58" i="5442"/>
  <c r="H58" i="5442"/>
  <c r="T58" i="5442"/>
  <c r="I58" i="5442"/>
  <c r="T334" i="5442"/>
  <c r="J334" i="5442"/>
  <c r="I334" i="5442"/>
  <c r="H334" i="5442"/>
  <c r="T226" i="5442"/>
  <c r="J226" i="5442"/>
  <c r="I226" i="5442"/>
  <c r="H226" i="5442"/>
  <c r="T118" i="5442"/>
  <c r="J118" i="5442"/>
  <c r="I118" i="5442"/>
  <c r="H118" i="5442"/>
  <c r="T10" i="5442"/>
  <c r="J10" i="5442"/>
  <c r="I10" i="5442"/>
  <c r="H10" i="5442"/>
  <c r="AM171" i="5443"/>
  <c r="AG171" i="5443"/>
  <c r="T153" i="5442"/>
  <c r="I153" i="5442"/>
  <c r="H153" i="5442"/>
  <c r="J153" i="5442"/>
  <c r="I304" i="5442"/>
  <c r="H304" i="5442"/>
  <c r="J304" i="5442"/>
  <c r="T304" i="5442"/>
  <c r="T23" i="5442"/>
  <c r="J23" i="5442"/>
  <c r="I23" i="5442"/>
  <c r="H23" i="5442"/>
  <c r="T59" i="5442"/>
  <c r="J59" i="5442"/>
  <c r="I59" i="5442"/>
  <c r="H59" i="5442"/>
  <c r="T95" i="5442"/>
  <c r="J95" i="5442"/>
  <c r="I95" i="5442"/>
  <c r="H95" i="5442"/>
  <c r="T131" i="5442"/>
  <c r="J131" i="5442"/>
  <c r="I131" i="5442"/>
  <c r="H131" i="5442"/>
  <c r="T167" i="5442"/>
  <c r="J167" i="5442"/>
  <c r="I167" i="5442"/>
  <c r="H167" i="5442"/>
  <c r="T203" i="5442"/>
  <c r="J203" i="5442"/>
  <c r="I203" i="5442"/>
  <c r="H203" i="5442"/>
  <c r="T239" i="5442"/>
  <c r="J239" i="5442"/>
  <c r="I239" i="5442"/>
  <c r="H239" i="5442"/>
  <c r="T275" i="5442"/>
  <c r="J275" i="5442"/>
  <c r="I275" i="5442"/>
  <c r="H275" i="5442"/>
  <c r="T311" i="5442"/>
  <c r="J311" i="5442"/>
  <c r="I311" i="5442"/>
  <c r="H311" i="5442"/>
  <c r="T347" i="5442"/>
  <c r="J347" i="5442"/>
  <c r="I347" i="5442"/>
  <c r="H347" i="5442"/>
  <c r="T383" i="5442"/>
  <c r="J383" i="5442"/>
  <c r="I383" i="5442"/>
  <c r="H383" i="5442"/>
  <c r="T49" i="5442"/>
  <c r="I49" i="5442"/>
  <c r="H49" i="5442"/>
  <c r="J49" i="5442"/>
  <c r="I222" i="5442"/>
  <c r="H222" i="5442"/>
  <c r="J222" i="5442"/>
  <c r="T222" i="5442"/>
  <c r="T373" i="5442"/>
  <c r="I373" i="5442"/>
  <c r="H373" i="5442"/>
  <c r="J373" i="5442"/>
  <c r="H84" i="5442"/>
  <c r="T84" i="5442"/>
  <c r="J84" i="5442"/>
  <c r="I84" i="5442"/>
  <c r="H192" i="5442"/>
  <c r="T192" i="5442"/>
  <c r="J192" i="5442"/>
  <c r="I192" i="5442"/>
  <c r="H300" i="5442"/>
  <c r="T300" i="5442"/>
  <c r="J300" i="5442"/>
  <c r="I300" i="5442"/>
  <c r="I52" i="5442"/>
  <c r="H52" i="5442"/>
  <c r="J52" i="5442"/>
  <c r="T52" i="5442"/>
  <c r="T225" i="5442"/>
  <c r="I225" i="5442"/>
  <c r="H225" i="5442"/>
  <c r="J225" i="5442"/>
  <c r="I376" i="5442"/>
  <c r="H376" i="5442"/>
  <c r="J376" i="5442"/>
  <c r="T376" i="5442"/>
  <c r="T55" i="5442"/>
  <c r="H55" i="5442"/>
  <c r="J55" i="5442"/>
  <c r="I55" i="5442"/>
  <c r="T109" i="5442"/>
  <c r="J109" i="5442"/>
  <c r="H109" i="5442"/>
  <c r="I109" i="5442"/>
  <c r="T163" i="5442"/>
  <c r="H163" i="5442"/>
  <c r="J163" i="5442"/>
  <c r="I163" i="5442"/>
  <c r="T217" i="5442"/>
  <c r="J217" i="5442"/>
  <c r="H217" i="5442"/>
  <c r="I217" i="5442"/>
  <c r="T271" i="5442"/>
  <c r="H271" i="5442"/>
  <c r="J271" i="5442"/>
  <c r="I271" i="5442"/>
  <c r="T325" i="5442"/>
  <c r="J325" i="5442"/>
  <c r="H325" i="5442"/>
  <c r="I325" i="5442"/>
  <c r="T379" i="5442"/>
  <c r="H379" i="5442"/>
  <c r="J379" i="5442"/>
  <c r="I379" i="5442"/>
  <c r="T81" i="5442"/>
  <c r="I81" i="5442"/>
  <c r="H81" i="5442"/>
  <c r="J81" i="5442"/>
  <c r="T20" i="5442"/>
  <c r="I20" i="5442"/>
  <c r="H20" i="5442"/>
  <c r="J20" i="5442"/>
  <c r="T68" i="5442"/>
  <c r="J68" i="5442"/>
  <c r="I68" i="5442"/>
  <c r="H68" i="5442"/>
  <c r="T104" i="5442"/>
  <c r="J104" i="5442"/>
  <c r="I104" i="5442"/>
  <c r="H104" i="5442"/>
  <c r="T140" i="5442"/>
  <c r="J140" i="5442"/>
  <c r="I140" i="5442"/>
  <c r="H140" i="5442"/>
  <c r="T188" i="5442"/>
  <c r="J188" i="5442"/>
  <c r="H188" i="5442"/>
  <c r="I188" i="5442"/>
  <c r="T224" i="5442"/>
  <c r="J224" i="5442"/>
  <c r="H224" i="5442"/>
  <c r="I224" i="5442"/>
  <c r="T266" i="5442"/>
  <c r="J266" i="5442"/>
  <c r="I266" i="5442"/>
  <c r="H266" i="5442"/>
  <c r="T308" i="5442"/>
  <c r="I308" i="5442"/>
  <c r="H308" i="5442"/>
  <c r="J308" i="5442"/>
  <c r="T344" i="5442"/>
  <c r="I344" i="5442"/>
  <c r="H344" i="5442"/>
  <c r="J344" i="5442"/>
  <c r="T392" i="5442"/>
  <c r="J392" i="5442"/>
  <c r="I392" i="5442"/>
  <c r="H392" i="5442"/>
  <c r="AG82" i="5439"/>
  <c r="AM82" i="5439"/>
  <c r="AG190" i="5439"/>
  <c r="AM190" i="5439"/>
  <c r="AM68" i="5439"/>
  <c r="AG68" i="5439"/>
  <c r="AM140" i="5439"/>
  <c r="AG140" i="5439"/>
  <c r="I24" i="5442"/>
  <c r="H24" i="5442"/>
  <c r="J24" i="5442"/>
  <c r="T24" i="5442"/>
  <c r="T99" i="5442"/>
  <c r="I99" i="5442"/>
  <c r="H99" i="5442"/>
  <c r="J99" i="5442"/>
  <c r="T33" i="5442"/>
  <c r="H33" i="5442"/>
  <c r="J33" i="5442"/>
  <c r="I33" i="5442"/>
  <c r="T87" i="5442"/>
  <c r="J87" i="5442"/>
  <c r="H87" i="5442"/>
  <c r="I87" i="5442"/>
  <c r="T141" i="5442"/>
  <c r="H141" i="5442"/>
  <c r="J141" i="5442"/>
  <c r="I141" i="5442"/>
  <c r="T195" i="5442"/>
  <c r="J195" i="5442"/>
  <c r="H195" i="5442"/>
  <c r="I195" i="5442"/>
  <c r="T249" i="5442"/>
  <c r="H249" i="5442"/>
  <c r="J249" i="5442"/>
  <c r="I249" i="5442"/>
  <c r="T303" i="5442"/>
  <c r="J303" i="5442"/>
  <c r="H303" i="5442"/>
  <c r="I303" i="5442"/>
  <c r="T357" i="5442"/>
  <c r="H357" i="5442"/>
  <c r="J357" i="5442"/>
  <c r="I357" i="5442"/>
  <c r="AK103" i="5436"/>
  <c r="AF103" i="5436"/>
  <c r="AJ103" i="5436"/>
  <c r="AI103" i="5436"/>
  <c r="I232" i="5442"/>
  <c r="H232" i="5442"/>
  <c r="T232" i="5442"/>
  <c r="J232" i="5442"/>
  <c r="AG34" i="5439"/>
  <c r="AM34" i="5439"/>
  <c r="AG142" i="5439"/>
  <c r="AM142" i="5439"/>
  <c r="AM37" i="5439"/>
  <c r="AG37" i="5439"/>
  <c r="AM109" i="5439"/>
  <c r="AG109" i="5439"/>
  <c r="AM181" i="5439"/>
  <c r="AG181" i="5439"/>
  <c r="AM29" i="5439"/>
  <c r="AG29" i="5439"/>
  <c r="AM65" i="5439"/>
  <c r="AG65" i="5439"/>
  <c r="AM101" i="5439"/>
  <c r="AG101" i="5439"/>
  <c r="AM137" i="5439"/>
  <c r="AG137" i="5439"/>
  <c r="AM173" i="5439"/>
  <c r="AG173" i="5439"/>
  <c r="AG6" i="5439"/>
  <c r="AM6" i="5439"/>
  <c r="AM14" i="5439"/>
  <c r="AG14" i="5439"/>
  <c r="AM86" i="5439"/>
  <c r="AG86" i="5439"/>
  <c r="AM158" i="5439"/>
  <c r="AG158" i="5439"/>
  <c r="AG24" i="5439"/>
  <c r="AM24" i="5439"/>
  <c r="AG60" i="5439"/>
  <c r="AM60" i="5439"/>
  <c r="AG96" i="5439"/>
  <c r="AM96" i="5439"/>
  <c r="AG132" i="5439"/>
  <c r="AM132" i="5439"/>
  <c r="AG168" i="5439"/>
  <c r="AM168" i="5439"/>
  <c r="AG204" i="5439"/>
  <c r="AM204" i="5439"/>
  <c r="AK7" i="5436"/>
  <c r="AI7" i="5436"/>
  <c r="AF7" i="5436"/>
  <c r="AJ7" i="5436"/>
  <c r="AK115" i="5436"/>
  <c r="AI115" i="5436"/>
  <c r="AF115" i="5436"/>
  <c r="AJ115" i="5436"/>
  <c r="T189" i="5442"/>
  <c r="I189" i="5442"/>
  <c r="H189" i="5442"/>
  <c r="J189" i="5442"/>
  <c r="AG40" i="5439"/>
  <c r="AM40" i="5439"/>
  <c r="AG148" i="5439"/>
  <c r="AM148" i="5439"/>
  <c r="AJ30" i="5436"/>
  <c r="AK30" i="5436"/>
  <c r="AI30" i="5436"/>
  <c r="AF30" i="5436"/>
  <c r="AJ66" i="5436"/>
  <c r="AK66" i="5436"/>
  <c r="AI66" i="5436"/>
  <c r="AF66" i="5436"/>
  <c r="AJ102" i="5436"/>
  <c r="AK102" i="5436"/>
  <c r="AI102" i="5436"/>
  <c r="AF102" i="5436"/>
  <c r="AJ138" i="5436"/>
  <c r="AK138" i="5436"/>
  <c r="AI138" i="5436"/>
  <c r="AF138" i="5436"/>
  <c r="AJ174" i="5436"/>
  <c r="AK174" i="5436"/>
  <c r="AI174" i="5436"/>
  <c r="AF174" i="5436"/>
  <c r="T13" i="5442"/>
  <c r="I13" i="5442"/>
  <c r="H13" i="5442"/>
  <c r="J13" i="5442"/>
  <c r="AM63" i="5439"/>
  <c r="AG63" i="5439"/>
  <c r="AM171" i="5439"/>
  <c r="AG171" i="5439"/>
  <c r="AM55" i="5439"/>
  <c r="AG55" i="5439"/>
  <c r="AM127" i="5439"/>
  <c r="AG127" i="5439"/>
  <c r="AM199" i="5439"/>
  <c r="AG199" i="5439"/>
  <c r="AH47" i="5436"/>
  <c r="AG47" i="5436"/>
  <c r="AF83" i="5433"/>
  <c r="AI83" i="5433"/>
  <c r="AJ83" i="5433"/>
  <c r="AK83" i="5433"/>
  <c r="AF155" i="5433"/>
  <c r="AI155" i="5433"/>
  <c r="AJ155" i="5433"/>
  <c r="AK155" i="5433"/>
  <c r="AK28" i="5433"/>
  <c r="AI28" i="5433"/>
  <c r="AF28" i="5433"/>
  <c r="AJ28" i="5433"/>
  <c r="AK100" i="5433"/>
  <c r="AI100" i="5433"/>
  <c r="AJ100" i="5433"/>
  <c r="AF100" i="5433"/>
  <c r="AK172" i="5433"/>
  <c r="AI172" i="5433"/>
  <c r="AF172" i="5433"/>
  <c r="AJ172" i="5433"/>
  <c r="AK25" i="5433"/>
  <c r="AJ25" i="5433"/>
  <c r="AI25" i="5433"/>
  <c r="AF25" i="5433"/>
  <c r="AK61" i="5433"/>
  <c r="AJ61" i="5433"/>
  <c r="AI61" i="5433"/>
  <c r="AF61" i="5433"/>
  <c r="AK97" i="5433"/>
  <c r="AJ97" i="5433"/>
  <c r="AF97" i="5433"/>
  <c r="AI97" i="5433"/>
  <c r="AK133" i="5433"/>
  <c r="AJ133" i="5433"/>
  <c r="AI133" i="5433"/>
  <c r="AF133" i="5433"/>
  <c r="AK169" i="5433"/>
  <c r="AJ169" i="5433"/>
  <c r="AI169" i="5433"/>
  <c r="AF169" i="5433"/>
  <c r="AK205" i="5433"/>
  <c r="AJ205" i="5433"/>
  <c r="AI205" i="5433"/>
  <c r="AF205" i="5433"/>
  <c r="AG201" i="5436"/>
  <c r="AH201" i="5436"/>
  <c r="AK118" i="5436"/>
  <c r="AJ118" i="5436"/>
  <c r="AI118" i="5436"/>
  <c r="AF118" i="5436"/>
  <c r="AG41" i="5436"/>
  <c r="AH41" i="5436"/>
  <c r="AH107" i="5436"/>
  <c r="AG107" i="5436"/>
  <c r="AG149" i="5436"/>
  <c r="AH149" i="5436"/>
  <c r="AK6" i="5433"/>
  <c r="AJ6" i="5433"/>
  <c r="AF6" i="5433"/>
  <c r="AI6" i="5433"/>
  <c r="AG86" i="5433"/>
  <c r="AH86" i="5433"/>
  <c r="AJ10" i="5430"/>
  <c r="AK10" i="5430"/>
  <c r="AI10" i="5430"/>
  <c r="AF10" i="5430"/>
  <c r="AK100" i="5436"/>
  <c r="AJ100" i="5436"/>
  <c r="AI100" i="5436"/>
  <c r="AF100" i="5436"/>
  <c r="AJ15" i="5433"/>
  <c r="AF15" i="5433"/>
  <c r="AI15" i="5433"/>
  <c r="AK15" i="5433"/>
  <c r="AJ51" i="5433"/>
  <c r="AF51" i="5433"/>
  <c r="AI51" i="5433"/>
  <c r="AK51" i="5433"/>
  <c r="AJ87" i="5433"/>
  <c r="AF87" i="5433"/>
  <c r="AI87" i="5433"/>
  <c r="AK87" i="5433"/>
  <c r="AJ123" i="5433"/>
  <c r="AF123" i="5433"/>
  <c r="AI123" i="5433"/>
  <c r="AK123" i="5433"/>
  <c r="AJ159" i="5433"/>
  <c r="AF159" i="5433"/>
  <c r="AI159" i="5433"/>
  <c r="AK159" i="5433"/>
  <c r="AJ195" i="5433"/>
  <c r="AF195" i="5433"/>
  <c r="AI195" i="5433"/>
  <c r="AK195" i="5433"/>
  <c r="AI57" i="5430"/>
  <c r="AF57" i="5430"/>
  <c r="AJ57" i="5430"/>
  <c r="AK57" i="5430"/>
  <c r="AH200" i="5436"/>
  <c r="AG200" i="5436"/>
  <c r="AH130" i="5436"/>
  <c r="AG130" i="5436"/>
  <c r="AG50" i="5433"/>
  <c r="AH50" i="5433"/>
  <c r="T7" i="5450"/>
  <c r="I7" i="5450"/>
  <c r="H7" i="5450"/>
  <c r="J7" i="5450"/>
  <c r="T43" i="5450"/>
  <c r="I43" i="5450"/>
  <c r="H43" i="5450"/>
  <c r="J43" i="5450"/>
  <c r="T79" i="5450"/>
  <c r="J79" i="5450"/>
  <c r="I79" i="5450"/>
  <c r="H79" i="5450"/>
  <c r="T115" i="5450"/>
  <c r="J115" i="5450"/>
  <c r="I115" i="5450"/>
  <c r="H115" i="5450"/>
  <c r="T151" i="5450"/>
  <c r="J151" i="5450"/>
  <c r="I151" i="5450"/>
  <c r="H151" i="5450"/>
  <c r="T187" i="5450"/>
  <c r="J187" i="5450"/>
  <c r="I187" i="5450"/>
  <c r="H187" i="5450"/>
  <c r="T223" i="5450"/>
  <c r="J223" i="5450"/>
  <c r="I223" i="5450"/>
  <c r="H223" i="5450"/>
  <c r="T20" i="5450"/>
  <c r="J20" i="5450"/>
  <c r="I20" i="5450"/>
  <c r="H20" i="5450"/>
  <c r="T56" i="5450"/>
  <c r="J56" i="5450"/>
  <c r="I56" i="5450"/>
  <c r="H56" i="5450"/>
  <c r="T92" i="5450"/>
  <c r="J92" i="5450"/>
  <c r="I92" i="5450"/>
  <c r="H92" i="5450"/>
  <c r="T128" i="5450"/>
  <c r="J128" i="5450"/>
  <c r="I128" i="5450"/>
  <c r="H128" i="5450"/>
  <c r="T164" i="5450"/>
  <c r="J164" i="5450"/>
  <c r="I164" i="5450"/>
  <c r="H164" i="5450"/>
  <c r="T200" i="5450"/>
  <c r="I200" i="5450"/>
  <c r="H200" i="5450"/>
  <c r="J200" i="5450"/>
  <c r="T236" i="5450"/>
  <c r="I236" i="5450"/>
  <c r="H236" i="5450"/>
  <c r="J236" i="5450"/>
  <c r="T33" i="5450"/>
  <c r="J33" i="5450"/>
  <c r="I33" i="5450"/>
  <c r="H33" i="5450"/>
  <c r="T69" i="5450"/>
  <c r="J69" i="5450"/>
  <c r="I69" i="5450"/>
  <c r="H69" i="5450"/>
  <c r="T105" i="5450"/>
  <c r="J105" i="5450"/>
  <c r="I105" i="5450"/>
  <c r="H105" i="5450"/>
  <c r="T141" i="5450"/>
  <c r="J141" i="5450"/>
  <c r="I141" i="5450"/>
  <c r="H141" i="5450"/>
  <c r="T177" i="5450"/>
  <c r="J177" i="5450"/>
  <c r="I177" i="5450"/>
  <c r="H177" i="5450"/>
  <c r="T213" i="5450"/>
  <c r="J213" i="5450"/>
  <c r="I213" i="5450"/>
  <c r="H213" i="5450"/>
  <c r="J10" i="5450"/>
  <c r="T10" i="5450"/>
  <c r="I10" i="5450"/>
  <c r="H10" i="5450"/>
  <c r="J46" i="5450"/>
  <c r="T46" i="5450"/>
  <c r="I46" i="5450"/>
  <c r="H46" i="5450"/>
  <c r="J82" i="5450"/>
  <c r="T82" i="5450"/>
  <c r="I82" i="5450"/>
  <c r="H82" i="5450"/>
  <c r="J118" i="5450"/>
  <c r="T118" i="5450"/>
  <c r="I118" i="5450"/>
  <c r="H118" i="5450"/>
  <c r="J154" i="5450"/>
  <c r="T154" i="5450"/>
  <c r="I154" i="5450"/>
  <c r="H154" i="5450"/>
  <c r="T190" i="5450"/>
  <c r="J190" i="5450"/>
  <c r="I190" i="5450"/>
  <c r="H190" i="5450"/>
  <c r="T226" i="5450"/>
  <c r="J226" i="5450"/>
  <c r="I226" i="5450"/>
  <c r="H226" i="5450"/>
  <c r="T23" i="5450"/>
  <c r="J23" i="5450"/>
  <c r="I23" i="5450"/>
  <c r="H23" i="5450"/>
  <c r="T59" i="5450"/>
  <c r="J59" i="5450"/>
  <c r="I59" i="5450"/>
  <c r="H59" i="5450"/>
  <c r="T95" i="5450"/>
  <c r="J95" i="5450"/>
  <c r="I95" i="5450"/>
  <c r="H95" i="5450"/>
  <c r="T42" i="5450"/>
  <c r="J42" i="5450"/>
  <c r="I42" i="5450"/>
  <c r="H42" i="5450"/>
  <c r="AG18" i="5447"/>
  <c r="AM18" i="5447"/>
  <c r="AM57" i="5447"/>
  <c r="AG57" i="5447"/>
  <c r="AM165" i="5447"/>
  <c r="AG165" i="5447"/>
  <c r="AM22" i="5447"/>
  <c r="AG22" i="5447"/>
  <c r="AM72" i="5447"/>
  <c r="AG72" i="5447"/>
  <c r="AM108" i="5447"/>
  <c r="AG108" i="5447"/>
  <c r="AM144" i="5447"/>
  <c r="AG144" i="5447"/>
  <c r="AG180" i="5447"/>
  <c r="AM180" i="5447"/>
  <c r="T107" i="5450"/>
  <c r="J107" i="5450"/>
  <c r="I107" i="5450"/>
  <c r="H107" i="5450"/>
  <c r="T143" i="5450"/>
  <c r="J143" i="5450"/>
  <c r="I143" i="5450"/>
  <c r="H143" i="5450"/>
  <c r="T179" i="5450"/>
  <c r="J179" i="5450"/>
  <c r="I179" i="5450"/>
  <c r="H179" i="5450"/>
  <c r="T215" i="5450"/>
  <c r="J215" i="5450"/>
  <c r="I215" i="5450"/>
  <c r="H215" i="5450"/>
  <c r="AG30" i="5447"/>
  <c r="AM30" i="5447"/>
  <c r="AG7" i="5447"/>
  <c r="AM7" i="5447"/>
  <c r="AG43" i="5447"/>
  <c r="AM43" i="5447"/>
  <c r="AG79" i="5447"/>
  <c r="AM79" i="5447"/>
  <c r="AG115" i="5447"/>
  <c r="AM115" i="5447"/>
  <c r="AG151" i="5447"/>
  <c r="AM151" i="5447"/>
  <c r="AG187" i="5447"/>
  <c r="AM187" i="5447"/>
  <c r="T60" i="5450"/>
  <c r="J60" i="5450"/>
  <c r="I60" i="5450"/>
  <c r="H60" i="5450"/>
  <c r="T96" i="5450"/>
  <c r="J96" i="5450"/>
  <c r="I96" i="5450"/>
  <c r="H96" i="5450"/>
  <c r="T132" i="5450"/>
  <c r="J132" i="5450"/>
  <c r="I132" i="5450"/>
  <c r="H132" i="5450"/>
  <c r="T168" i="5450"/>
  <c r="J168" i="5450"/>
  <c r="I168" i="5450"/>
  <c r="H168" i="5450"/>
  <c r="T204" i="5450"/>
  <c r="J204" i="5450"/>
  <c r="I204" i="5450"/>
  <c r="H204" i="5450"/>
  <c r="T240" i="5450"/>
  <c r="I240" i="5450"/>
  <c r="H240" i="5450"/>
  <c r="J240" i="5450"/>
  <c r="AG8" i="5447"/>
  <c r="AM8" i="5447"/>
  <c r="AG44" i="5447"/>
  <c r="AM44" i="5447"/>
  <c r="AG80" i="5447"/>
  <c r="AM80" i="5447"/>
  <c r="AG116" i="5447"/>
  <c r="AM116" i="5447"/>
  <c r="AG152" i="5447"/>
  <c r="AM152" i="5447"/>
  <c r="AG188" i="5447"/>
  <c r="AM188" i="5447"/>
  <c r="AM9" i="5447"/>
  <c r="AG9" i="5447"/>
  <c r="AM63" i="5447"/>
  <c r="AG63" i="5447"/>
  <c r="AM123" i="5447"/>
  <c r="AG123" i="5447"/>
  <c r="AM177" i="5447"/>
  <c r="AG177" i="5447"/>
  <c r="AM76" i="5447"/>
  <c r="AG76" i="5447"/>
  <c r="AM112" i="5447"/>
  <c r="AG112" i="5447"/>
  <c r="AM148" i="5447"/>
  <c r="AG148" i="5447"/>
  <c r="AM184" i="5447"/>
  <c r="AG184" i="5447"/>
  <c r="AM11" i="5447"/>
  <c r="AG11" i="5447"/>
  <c r="AM47" i="5447"/>
  <c r="AG47" i="5447"/>
  <c r="AM83" i="5447"/>
  <c r="AG83" i="5447"/>
  <c r="AM119" i="5447"/>
  <c r="AG119" i="5447"/>
  <c r="AM155" i="5447"/>
  <c r="AG155" i="5447"/>
  <c r="AM191" i="5447"/>
  <c r="AG191" i="5447"/>
  <c r="T89" i="5446"/>
  <c r="J89" i="5446"/>
  <c r="I89" i="5446"/>
  <c r="H89" i="5446"/>
  <c r="J305" i="5446"/>
  <c r="T305" i="5446"/>
  <c r="I305" i="5446"/>
  <c r="H305" i="5446"/>
  <c r="T25" i="5446"/>
  <c r="J25" i="5446"/>
  <c r="I25" i="5446"/>
  <c r="H25" i="5446"/>
  <c r="T61" i="5446"/>
  <c r="J61" i="5446"/>
  <c r="I61" i="5446"/>
  <c r="H61" i="5446"/>
  <c r="T97" i="5446"/>
  <c r="J97" i="5446"/>
  <c r="I97" i="5446"/>
  <c r="H97" i="5446"/>
  <c r="T133" i="5446"/>
  <c r="J133" i="5446"/>
  <c r="I133" i="5446"/>
  <c r="H133" i="5446"/>
  <c r="T169" i="5446"/>
  <c r="J169" i="5446"/>
  <c r="I169" i="5446"/>
  <c r="H169" i="5446"/>
  <c r="T205" i="5446"/>
  <c r="J205" i="5446"/>
  <c r="I205" i="5446"/>
  <c r="H205" i="5446"/>
  <c r="T241" i="5446"/>
  <c r="J241" i="5446"/>
  <c r="I241" i="5446"/>
  <c r="H241" i="5446"/>
  <c r="T277" i="5446"/>
  <c r="J277" i="5446"/>
  <c r="I277" i="5446"/>
  <c r="H277" i="5446"/>
  <c r="J313" i="5446"/>
  <c r="I313" i="5446"/>
  <c r="H313" i="5446"/>
  <c r="T313" i="5446"/>
  <c r="J349" i="5446"/>
  <c r="I349" i="5446"/>
  <c r="H349" i="5446"/>
  <c r="T349" i="5446"/>
  <c r="T385" i="5446"/>
  <c r="J385" i="5446"/>
  <c r="I385" i="5446"/>
  <c r="H385" i="5446"/>
  <c r="T59" i="5446"/>
  <c r="J59" i="5446"/>
  <c r="I59" i="5446"/>
  <c r="H59" i="5446"/>
  <c r="T275" i="5446"/>
  <c r="J275" i="5446"/>
  <c r="I275" i="5446"/>
  <c r="H275" i="5446"/>
  <c r="T20" i="5446"/>
  <c r="J20" i="5446"/>
  <c r="I20" i="5446"/>
  <c r="H20" i="5446"/>
  <c r="T56" i="5446"/>
  <c r="J56" i="5446"/>
  <c r="I56" i="5446"/>
  <c r="H56" i="5446"/>
  <c r="T92" i="5446"/>
  <c r="J92" i="5446"/>
  <c r="I92" i="5446"/>
  <c r="H92" i="5446"/>
  <c r="T128" i="5446"/>
  <c r="J128" i="5446"/>
  <c r="I128" i="5446"/>
  <c r="H128" i="5446"/>
  <c r="T164" i="5446"/>
  <c r="J164" i="5446"/>
  <c r="I164" i="5446"/>
  <c r="H164" i="5446"/>
  <c r="T200" i="5446"/>
  <c r="J200" i="5446"/>
  <c r="I200" i="5446"/>
  <c r="H200" i="5446"/>
  <c r="T236" i="5446"/>
  <c r="J236" i="5446"/>
  <c r="I236" i="5446"/>
  <c r="H236" i="5446"/>
  <c r="T272" i="5446"/>
  <c r="J272" i="5446"/>
  <c r="I272" i="5446"/>
  <c r="H272" i="5446"/>
  <c r="T308" i="5446"/>
  <c r="J308" i="5446"/>
  <c r="I308" i="5446"/>
  <c r="H308" i="5446"/>
  <c r="T344" i="5446"/>
  <c r="J344" i="5446"/>
  <c r="I344" i="5446"/>
  <c r="H344" i="5446"/>
  <c r="T380" i="5446"/>
  <c r="J380" i="5446"/>
  <c r="I380" i="5446"/>
  <c r="H380" i="5446"/>
  <c r="T65" i="5446"/>
  <c r="J65" i="5446"/>
  <c r="I65" i="5446"/>
  <c r="H65" i="5446"/>
  <c r="T281" i="5446"/>
  <c r="J281" i="5446"/>
  <c r="I281" i="5446"/>
  <c r="H281" i="5446"/>
  <c r="T21" i="5446"/>
  <c r="J21" i="5446"/>
  <c r="I21" i="5446"/>
  <c r="H21" i="5446"/>
  <c r="T57" i="5446"/>
  <c r="J57" i="5446"/>
  <c r="I57" i="5446"/>
  <c r="H57" i="5446"/>
  <c r="T93" i="5446"/>
  <c r="J93" i="5446"/>
  <c r="I93" i="5446"/>
  <c r="H93" i="5446"/>
  <c r="T129" i="5446"/>
  <c r="J129" i="5446"/>
  <c r="I129" i="5446"/>
  <c r="H129" i="5446"/>
  <c r="T165" i="5446"/>
  <c r="J165" i="5446"/>
  <c r="I165" i="5446"/>
  <c r="H165" i="5446"/>
  <c r="T201" i="5446"/>
  <c r="J201" i="5446"/>
  <c r="I201" i="5446"/>
  <c r="H201" i="5446"/>
  <c r="T237" i="5446"/>
  <c r="J237" i="5446"/>
  <c r="I237" i="5446"/>
  <c r="H237" i="5446"/>
  <c r="T273" i="5446"/>
  <c r="J273" i="5446"/>
  <c r="I273" i="5446"/>
  <c r="H273" i="5446"/>
  <c r="T309" i="5446"/>
  <c r="J309" i="5446"/>
  <c r="I309" i="5446"/>
  <c r="H309" i="5446"/>
  <c r="T345" i="5446"/>
  <c r="J345" i="5446"/>
  <c r="I345" i="5446"/>
  <c r="H345" i="5446"/>
  <c r="T381" i="5446"/>
  <c r="J381" i="5446"/>
  <c r="I381" i="5446"/>
  <c r="H381" i="5446"/>
  <c r="T16" i="5446"/>
  <c r="I16" i="5446"/>
  <c r="H16" i="5446"/>
  <c r="J16" i="5446"/>
  <c r="T52" i="5446"/>
  <c r="I52" i="5446"/>
  <c r="H52" i="5446"/>
  <c r="J52" i="5446"/>
  <c r="T88" i="5446"/>
  <c r="I88" i="5446"/>
  <c r="H88" i="5446"/>
  <c r="J88" i="5446"/>
  <c r="T124" i="5446"/>
  <c r="I124" i="5446"/>
  <c r="H124" i="5446"/>
  <c r="J124" i="5446"/>
  <c r="T160" i="5446"/>
  <c r="I160" i="5446"/>
  <c r="H160" i="5446"/>
  <c r="J160" i="5446"/>
  <c r="T196" i="5446"/>
  <c r="I196" i="5446"/>
  <c r="H196" i="5446"/>
  <c r="J196" i="5446"/>
  <c r="T232" i="5446"/>
  <c r="I232" i="5446"/>
  <c r="H232" i="5446"/>
  <c r="J232" i="5446"/>
  <c r="T268" i="5446"/>
  <c r="I268" i="5446"/>
  <c r="H268" i="5446"/>
  <c r="J268" i="5446"/>
  <c r="T304" i="5446"/>
  <c r="I304" i="5446"/>
  <c r="H304" i="5446"/>
  <c r="J304" i="5446"/>
  <c r="T340" i="5446"/>
  <c r="I340" i="5446"/>
  <c r="H340" i="5446"/>
  <c r="J340" i="5446"/>
  <c r="T376" i="5446"/>
  <c r="I376" i="5446"/>
  <c r="H376" i="5446"/>
  <c r="J376" i="5446"/>
  <c r="AM103" i="5443"/>
  <c r="AG103" i="5443"/>
  <c r="T119" i="5446"/>
  <c r="J119" i="5446"/>
  <c r="I119" i="5446"/>
  <c r="H119" i="5446"/>
  <c r="AM16" i="5443"/>
  <c r="AG16" i="5443"/>
  <c r="AM124" i="5443"/>
  <c r="AG124" i="5443"/>
  <c r="AM14" i="5443"/>
  <c r="AG14" i="5443"/>
  <c r="AM50" i="5443"/>
  <c r="AG50" i="5443"/>
  <c r="AM86" i="5443"/>
  <c r="AG86" i="5443"/>
  <c r="AM122" i="5443"/>
  <c r="AG122" i="5443"/>
  <c r="AM158" i="5443"/>
  <c r="AG158" i="5443"/>
  <c r="AM194" i="5443"/>
  <c r="AG194" i="5443"/>
  <c r="T71" i="5446"/>
  <c r="J71" i="5446"/>
  <c r="I71" i="5446"/>
  <c r="H71" i="5446"/>
  <c r="T179" i="5446"/>
  <c r="J179" i="5446"/>
  <c r="I179" i="5446"/>
  <c r="H179" i="5446"/>
  <c r="J287" i="5446"/>
  <c r="T287" i="5446"/>
  <c r="I287" i="5446"/>
  <c r="H287" i="5446"/>
  <c r="J395" i="5446"/>
  <c r="T395" i="5446"/>
  <c r="I395" i="5446"/>
  <c r="H395" i="5446"/>
  <c r="AM69" i="5443"/>
  <c r="AG69" i="5443"/>
  <c r="AM55" i="5443"/>
  <c r="AG55" i="5443"/>
  <c r="AM163" i="5443"/>
  <c r="AG163" i="5443"/>
  <c r="T407" i="5446"/>
  <c r="J407" i="5446"/>
  <c r="I407" i="5446"/>
  <c r="H407" i="5446"/>
  <c r="T42" i="5446"/>
  <c r="I42" i="5446"/>
  <c r="H42" i="5446"/>
  <c r="J42" i="5446"/>
  <c r="T78" i="5446"/>
  <c r="I78" i="5446"/>
  <c r="H78" i="5446"/>
  <c r="J78" i="5446"/>
  <c r="T114" i="5446"/>
  <c r="I114" i="5446"/>
  <c r="H114" i="5446"/>
  <c r="J114" i="5446"/>
  <c r="T150" i="5446"/>
  <c r="I150" i="5446"/>
  <c r="H150" i="5446"/>
  <c r="J150" i="5446"/>
  <c r="T186" i="5446"/>
  <c r="I186" i="5446"/>
  <c r="H186" i="5446"/>
  <c r="J186" i="5446"/>
  <c r="T222" i="5446"/>
  <c r="I222" i="5446"/>
  <c r="H222" i="5446"/>
  <c r="J222" i="5446"/>
  <c r="T258" i="5446"/>
  <c r="I258" i="5446"/>
  <c r="H258" i="5446"/>
  <c r="J258" i="5446"/>
  <c r="T294" i="5446"/>
  <c r="I294" i="5446"/>
  <c r="H294" i="5446"/>
  <c r="J294" i="5446"/>
  <c r="T330" i="5446"/>
  <c r="I330" i="5446"/>
  <c r="H330" i="5446"/>
  <c r="J330" i="5446"/>
  <c r="T366" i="5446"/>
  <c r="I366" i="5446"/>
  <c r="H366" i="5446"/>
  <c r="J366" i="5446"/>
  <c r="T402" i="5446"/>
  <c r="I402" i="5446"/>
  <c r="H402" i="5446"/>
  <c r="J402" i="5446"/>
  <c r="AM75" i="5443"/>
  <c r="AG75" i="5443"/>
  <c r="AM58" i="5443"/>
  <c r="AG58" i="5443"/>
  <c r="AM166" i="5443"/>
  <c r="AG166" i="5443"/>
  <c r="T227" i="5446"/>
  <c r="J227" i="5446"/>
  <c r="I227" i="5446"/>
  <c r="H227" i="5446"/>
  <c r="AM81" i="5443"/>
  <c r="AG81" i="5443"/>
  <c r="AM43" i="5443"/>
  <c r="AG43" i="5443"/>
  <c r="AM151" i="5443"/>
  <c r="AG151" i="5443"/>
  <c r="AM23" i="5443"/>
  <c r="AG23" i="5443"/>
  <c r="AM59" i="5443"/>
  <c r="AG59" i="5443"/>
  <c r="AM95" i="5443"/>
  <c r="AG95" i="5443"/>
  <c r="AM131" i="5443"/>
  <c r="AG131" i="5443"/>
  <c r="AM167" i="5443"/>
  <c r="AG167" i="5443"/>
  <c r="AM203" i="5443"/>
  <c r="AG203" i="5443"/>
  <c r="AL12" i="5443"/>
  <c r="AI12" i="5443"/>
  <c r="AH12" i="5443"/>
  <c r="AL30" i="5443"/>
  <c r="AI30" i="5443"/>
  <c r="AH30" i="5443"/>
  <c r="AL48" i="5443"/>
  <c r="AI48" i="5443"/>
  <c r="AH48" i="5443"/>
  <c r="AL66" i="5443"/>
  <c r="AI66" i="5443"/>
  <c r="AH66" i="5443"/>
  <c r="AL84" i="5443"/>
  <c r="AI84" i="5443"/>
  <c r="AH84" i="5443"/>
  <c r="AL102" i="5443"/>
  <c r="AI102" i="5443"/>
  <c r="AH102" i="5443"/>
  <c r="AL120" i="5443"/>
  <c r="AI120" i="5443"/>
  <c r="AH120" i="5443"/>
  <c r="AL138" i="5443"/>
  <c r="AI138" i="5443"/>
  <c r="AH138" i="5443"/>
  <c r="I42" i="5442"/>
  <c r="H42" i="5442"/>
  <c r="T42" i="5442"/>
  <c r="J42" i="5442"/>
  <c r="T193" i="5442"/>
  <c r="I193" i="5442"/>
  <c r="H193" i="5442"/>
  <c r="J193" i="5442"/>
  <c r="I366" i="5442"/>
  <c r="H366" i="5442"/>
  <c r="T366" i="5442"/>
  <c r="J366" i="5442"/>
  <c r="T100" i="5442"/>
  <c r="J100" i="5442"/>
  <c r="I100" i="5442"/>
  <c r="H100" i="5442"/>
  <c r="T208" i="5442"/>
  <c r="J208" i="5442"/>
  <c r="I208" i="5442"/>
  <c r="H208" i="5442"/>
  <c r="T316" i="5442"/>
  <c r="J316" i="5442"/>
  <c r="I316" i="5442"/>
  <c r="H316" i="5442"/>
  <c r="T354" i="5442"/>
  <c r="J354" i="5442"/>
  <c r="H354" i="5442"/>
  <c r="I354" i="5442"/>
  <c r="T246" i="5442"/>
  <c r="J246" i="5442"/>
  <c r="H246" i="5442"/>
  <c r="I246" i="5442"/>
  <c r="T138" i="5442"/>
  <c r="J138" i="5442"/>
  <c r="H138" i="5442"/>
  <c r="I138" i="5442"/>
  <c r="T30" i="5442"/>
  <c r="J30" i="5442"/>
  <c r="H30" i="5442"/>
  <c r="I30" i="5442"/>
  <c r="T306" i="5442"/>
  <c r="J306" i="5442"/>
  <c r="I306" i="5442"/>
  <c r="H306" i="5442"/>
  <c r="T198" i="5442"/>
  <c r="J198" i="5442"/>
  <c r="I198" i="5442"/>
  <c r="H198" i="5442"/>
  <c r="T90" i="5442"/>
  <c r="J90" i="5442"/>
  <c r="I90" i="5442"/>
  <c r="H90" i="5442"/>
  <c r="AL87" i="5443"/>
  <c r="AH87" i="5443"/>
  <c r="AI87" i="5443"/>
  <c r="AL57" i="5443"/>
  <c r="AI57" i="5443"/>
  <c r="AH57" i="5443"/>
  <c r="AL99" i="5443"/>
  <c r="AH99" i="5443"/>
  <c r="AI99" i="5443"/>
  <c r="AM201" i="5443"/>
  <c r="AG201" i="5443"/>
  <c r="T175" i="5442"/>
  <c r="I175" i="5442"/>
  <c r="H175" i="5442"/>
  <c r="J175" i="5442"/>
  <c r="I348" i="5442"/>
  <c r="H348" i="5442"/>
  <c r="J348" i="5442"/>
  <c r="T348" i="5442"/>
  <c r="T29" i="5442"/>
  <c r="J29" i="5442"/>
  <c r="I29" i="5442"/>
  <c r="H29" i="5442"/>
  <c r="T65" i="5442"/>
  <c r="J65" i="5442"/>
  <c r="I65" i="5442"/>
  <c r="H65" i="5442"/>
  <c r="T101" i="5442"/>
  <c r="J101" i="5442"/>
  <c r="I101" i="5442"/>
  <c r="H101" i="5442"/>
  <c r="T137" i="5442"/>
  <c r="J137" i="5442"/>
  <c r="I137" i="5442"/>
  <c r="H137" i="5442"/>
  <c r="T173" i="5442"/>
  <c r="J173" i="5442"/>
  <c r="I173" i="5442"/>
  <c r="H173" i="5442"/>
  <c r="T209" i="5442"/>
  <c r="J209" i="5442"/>
  <c r="I209" i="5442"/>
  <c r="H209" i="5442"/>
  <c r="T245" i="5442"/>
  <c r="J245" i="5442"/>
  <c r="I245" i="5442"/>
  <c r="H245" i="5442"/>
  <c r="T281" i="5442"/>
  <c r="J281" i="5442"/>
  <c r="I281" i="5442"/>
  <c r="H281" i="5442"/>
  <c r="T317" i="5442"/>
  <c r="J317" i="5442"/>
  <c r="I317" i="5442"/>
  <c r="H317" i="5442"/>
  <c r="T353" i="5442"/>
  <c r="J353" i="5442"/>
  <c r="I353" i="5442"/>
  <c r="H353" i="5442"/>
  <c r="T389" i="5442"/>
  <c r="J389" i="5442"/>
  <c r="I389" i="5442"/>
  <c r="H389" i="5442"/>
  <c r="I70" i="5442"/>
  <c r="H70" i="5442"/>
  <c r="T70" i="5442"/>
  <c r="J70" i="5442"/>
  <c r="T243" i="5442"/>
  <c r="I243" i="5442"/>
  <c r="H243" i="5442"/>
  <c r="J243" i="5442"/>
  <c r="I394" i="5442"/>
  <c r="H394" i="5442"/>
  <c r="T394" i="5442"/>
  <c r="J394" i="5442"/>
  <c r="J108" i="5442"/>
  <c r="I108" i="5442"/>
  <c r="T108" i="5442"/>
  <c r="H108" i="5442"/>
  <c r="J216" i="5442"/>
  <c r="I216" i="5442"/>
  <c r="T216" i="5442"/>
  <c r="H216" i="5442"/>
  <c r="J324" i="5442"/>
  <c r="I324" i="5442"/>
  <c r="T324" i="5442"/>
  <c r="H324" i="5442"/>
  <c r="I96" i="5442"/>
  <c r="H96" i="5442"/>
  <c r="J96" i="5442"/>
  <c r="T96" i="5442"/>
  <c r="T247" i="5442"/>
  <c r="I247" i="5442"/>
  <c r="H247" i="5442"/>
  <c r="J247" i="5442"/>
  <c r="T7" i="5442"/>
  <c r="J7" i="5442"/>
  <c r="I7" i="5442"/>
  <c r="H7" i="5442"/>
  <c r="T61" i="5442"/>
  <c r="J61" i="5442"/>
  <c r="I61" i="5442"/>
  <c r="H61" i="5442"/>
  <c r="T115" i="5442"/>
  <c r="J115" i="5442"/>
  <c r="I115" i="5442"/>
  <c r="H115" i="5442"/>
  <c r="T169" i="5442"/>
  <c r="J169" i="5442"/>
  <c r="I169" i="5442"/>
  <c r="H169" i="5442"/>
  <c r="T223" i="5442"/>
  <c r="J223" i="5442"/>
  <c r="I223" i="5442"/>
  <c r="H223" i="5442"/>
  <c r="T277" i="5442"/>
  <c r="J277" i="5442"/>
  <c r="I277" i="5442"/>
  <c r="H277" i="5442"/>
  <c r="T331" i="5442"/>
  <c r="J331" i="5442"/>
  <c r="I331" i="5442"/>
  <c r="H331" i="5442"/>
  <c r="T385" i="5442"/>
  <c r="J385" i="5442"/>
  <c r="I385" i="5442"/>
  <c r="H385" i="5442"/>
  <c r="T211" i="5442"/>
  <c r="I211" i="5442"/>
  <c r="H211" i="5442"/>
  <c r="J211" i="5442"/>
  <c r="T26" i="5442"/>
  <c r="H26" i="5442"/>
  <c r="J26" i="5442"/>
  <c r="I26" i="5442"/>
  <c r="T74" i="5442"/>
  <c r="I74" i="5442"/>
  <c r="H74" i="5442"/>
  <c r="J74" i="5442"/>
  <c r="T110" i="5442"/>
  <c r="I110" i="5442"/>
  <c r="H110" i="5442"/>
  <c r="J110" i="5442"/>
  <c r="T152" i="5442"/>
  <c r="J152" i="5442"/>
  <c r="H152" i="5442"/>
  <c r="I152" i="5442"/>
  <c r="T194" i="5442"/>
  <c r="J194" i="5442"/>
  <c r="I194" i="5442"/>
  <c r="H194" i="5442"/>
  <c r="T230" i="5442"/>
  <c r="J230" i="5442"/>
  <c r="I230" i="5442"/>
  <c r="H230" i="5442"/>
  <c r="T278" i="5442"/>
  <c r="H278" i="5442"/>
  <c r="J278" i="5442"/>
  <c r="I278" i="5442"/>
  <c r="T314" i="5442"/>
  <c r="H314" i="5442"/>
  <c r="J314" i="5442"/>
  <c r="I314" i="5442"/>
  <c r="T350" i="5442"/>
  <c r="H350" i="5442"/>
  <c r="J350" i="5442"/>
  <c r="I350" i="5442"/>
  <c r="AG100" i="5439"/>
  <c r="AM100" i="5439"/>
  <c r="AM8" i="5439"/>
  <c r="AG8" i="5439"/>
  <c r="AM80" i="5439"/>
  <c r="AG80" i="5439"/>
  <c r="AM152" i="5439"/>
  <c r="AG152" i="5439"/>
  <c r="T229" i="5442"/>
  <c r="I229" i="5442"/>
  <c r="H229" i="5442"/>
  <c r="J229" i="5442"/>
  <c r="T39" i="5442"/>
  <c r="J39" i="5442"/>
  <c r="I39" i="5442"/>
  <c r="H39" i="5442"/>
  <c r="T93" i="5442"/>
  <c r="J93" i="5442"/>
  <c r="I93" i="5442"/>
  <c r="H93" i="5442"/>
  <c r="T147" i="5442"/>
  <c r="J147" i="5442"/>
  <c r="I147" i="5442"/>
  <c r="H147" i="5442"/>
  <c r="T201" i="5442"/>
  <c r="J201" i="5442"/>
  <c r="I201" i="5442"/>
  <c r="H201" i="5442"/>
  <c r="T255" i="5442"/>
  <c r="J255" i="5442"/>
  <c r="I255" i="5442"/>
  <c r="H255" i="5442"/>
  <c r="T309" i="5442"/>
  <c r="J309" i="5442"/>
  <c r="I309" i="5442"/>
  <c r="H309" i="5442"/>
  <c r="T363" i="5442"/>
  <c r="J363" i="5442"/>
  <c r="I363" i="5442"/>
  <c r="H363" i="5442"/>
  <c r="AK13" i="5436"/>
  <c r="AF13" i="5436"/>
  <c r="AJ13" i="5436"/>
  <c r="AI13" i="5436"/>
  <c r="AK121" i="5436"/>
  <c r="AF121" i="5436"/>
  <c r="AJ121" i="5436"/>
  <c r="AI121" i="5436"/>
  <c r="AL150" i="5443"/>
  <c r="AH150" i="5443"/>
  <c r="AI150" i="5443"/>
  <c r="AL168" i="5443"/>
  <c r="AH168" i="5443"/>
  <c r="AI168" i="5443"/>
  <c r="AL186" i="5443"/>
  <c r="AH186" i="5443"/>
  <c r="AI186" i="5443"/>
  <c r="AL204" i="5443"/>
  <c r="AH204" i="5443"/>
  <c r="AI204" i="5443"/>
  <c r="T297" i="5442"/>
  <c r="I297" i="5442"/>
  <c r="H297" i="5442"/>
  <c r="J297" i="5442"/>
  <c r="AG52" i="5439"/>
  <c r="AM52" i="5439"/>
  <c r="AG160" i="5439"/>
  <c r="AM160" i="5439"/>
  <c r="AM49" i="5439"/>
  <c r="AG49" i="5439"/>
  <c r="AM121" i="5439"/>
  <c r="AG121" i="5439"/>
  <c r="AM193" i="5439"/>
  <c r="AG193" i="5439"/>
  <c r="AG35" i="5439"/>
  <c r="AM35" i="5439"/>
  <c r="AG71" i="5439"/>
  <c r="AM71" i="5439"/>
  <c r="AG107" i="5439"/>
  <c r="AM107" i="5439"/>
  <c r="AG143" i="5439"/>
  <c r="AM143" i="5439"/>
  <c r="AG179" i="5439"/>
  <c r="AM179" i="5439"/>
  <c r="T121" i="5442"/>
  <c r="I121" i="5442"/>
  <c r="H121" i="5442"/>
  <c r="J121" i="5442"/>
  <c r="AM26" i="5439"/>
  <c r="AG26" i="5439"/>
  <c r="AM98" i="5439"/>
  <c r="AG98" i="5439"/>
  <c r="AM170" i="5439"/>
  <c r="AG170" i="5439"/>
  <c r="AM30" i="5439"/>
  <c r="AG30" i="5439"/>
  <c r="AM66" i="5439"/>
  <c r="AG66" i="5439"/>
  <c r="AM102" i="5439"/>
  <c r="AG102" i="5439"/>
  <c r="AM138" i="5439"/>
  <c r="AG138" i="5439"/>
  <c r="AM174" i="5439"/>
  <c r="AG174" i="5439"/>
  <c r="AK25" i="5436"/>
  <c r="AI25" i="5436"/>
  <c r="AF25" i="5436"/>
  <c r="AJ25" i="5436"/>
  <c r="AK133" i="5436"/>
  <c r="AI133" i="5436"/>
  <c r="AF133" i="5436"/>
  <c r="AJ133" i="5436"/>
  <c r="T319" i="5442"/>
  <c r="I319" i="5442"/>
  <c r="H319" i="5442"/>
  <c r="J319" i="5442"/>
  <c r="AG58" i="5439"/>
  <c r="AM58" i="5439"/>
  <c r="AG166" i="5439"/>
  <c r="AM166" i="5439"/>
  <c r="AJ36" i="5436"/>
  <c r="AK36" i="5436"/>
  <c r="AI36" i="5436"/>
  <c r="AF36" i="5436"/>
  <c r="AJ72" i="5436"/>
  <c r="AK72" i="5436"/>
  <c r="AI72" i="5436"/>
  <c r="AF72" i="5436"/>
  <c r="AJ108" i="5436"/>
  <c r="AK108" i="5436"/>
  <c r="AI108" i="5436"/>
  <c r="AF108" i="5436"/>
  <c r="AJ144" i="5436"/>
  <c r="AK144" i="5436"/>
  <c r="AI144" i="5436"/>
  <c r="AF144" i="5436"/>
  <c r="AJ180" i="5436"/>
  <c r="AK180" i="5436"/>
  <c r="AI180" i="5436"/>
  <c r="AF180" i="5436"/>
  <c r="I78" i="5442"/>
  <c r="H78" i="5442"/>
  <c r="T78" i="5442"/>
  <c r="J78" i="5442"/>
  <c r="T272" i="5442"/>
  <c r="I272" i="5442"/>
  <c r="H272" i="5442"/>
  <c r="J272" i="5442"/>
  <c r="AM81" i="5439"/>
  <c r="AG81" i="5439"/>
  <c r="AM189" i="5439"/>
  <c r="AG189" i="5439"/>
  <c r="AM67" i="5439"/>
  <c r="AG67" i="5439"/>
  <c r="AM139" i="5439"/>
  <c r="AG139" i="5439"/>
  <c r="AL21" i="5439"/>
  <c r="AI21" i="5439"/>
  <c r="AH21" i="5439"/>
  <c r="AI51" i="5439"/>
  <c r="AL51" i="5439"/>
  <c r="AH51" i="5439"/>
  <c r="AL75" i="5439"/>
  <c r="AI75" i="5439"/>
  <c r="AH75" i="5439"/>
  <c r="AI105" i="5439"/>
  <c r="AL105" i="5439"/>
  <c r="AH105" i="5439"/>
  <c r="AL129" i="5439"/>
  <c r="AI129" i="5439"/>
  <c r="AH129" i="5439"/>
  <c r="AL159" i="5439"/>
  <c r="AI159" i="5439"/>
  <c r="AH159" i="5439"/>
  <c r="AL183" i="5439"/>
  <c r="AI183" i="5439"/>
  <c r="AH183" i="5439"/>
  <c r="AH91" i="5436"/>
  <c r="AG91" i="5436"/>
  <c r="AF23" i="5433"/>
  <c r="AI23" i="5433"/>
  <c r="AJ23" i="5433"/>
  <c r="AK23" i="5433"/>
  <c r="AF95" i="5433"/>
  <c r="AI95" i="5433"/>
  <c r="AJ95" i="5433"/>
  <c r="AK95" i="5433"/>
  <c r="AF167" i="5433"/>
  <c r="AI167" i="5433"/>
  <c r="AJ167" i="5433"/>
  <c r="AK167" i="5433"/>
  <c r="AK40" i="5433"/>
  <c r="AI40" i="5433"/>
  <c r="AJ40" i="5433"/>
  <c r="AF40" i="5433"/>
  <c r="AK112" i="5433"/>
  <c r="AI112" i="5433"/>
  <c r="AF112" i="5433"/>
  <c r="AJ112" i="5433"/>
  <c r="AK184" i="5433"/>
  <c r="AI184" i="5433"/>
  <c r="AJ184" i="5433"/>
  <c r="AF184" i="5433"/>
  <c r="AK31" i="5433"/>
  <c r="AJ31" i="5433"/>
  <c r="AF31" i="5433"/>
  <c r="AI31" i="5433"/>
  <c r="AK67" i="5433"/>
  <c r="AJ67" i="5433"/>
  <c r="AF67" i="5433"/>
  <c r="AI67" i="5433"/>
  <c r="AK103" i="5433"/>
  <c r="AJ103" i="5433"/>
  <c r="AF103" i="5433"/>
  <c r="AI103" i="5433"/>
  <c r="AK139" i="5433"/>
  <c r="AJ139" i="5433"/>
  <c r="AF139" i="5433"/>
  <c r="AI139" i="5433"/>
  <c r="AK175" i="5433"/>
  <c r="AJ175" i="5433"/>
  <c r="AF175" i="5433"/>
  <c r="AI175" i="5433"/>
  <c r="AI56" i="5436"/>
  <c r="AF56" i="5436"/>
  <c r="AK56" i="5436"/>
  <c r="AJ56" i="5436"/>
  <c r="AH181" i="5436"/>
  <c r="AG181" i="5436"/>
  <c r="AH17" i="5436"/>
  <c r="AG17" i="5436"/>
  <c r="AG59" i="5436"/>
  <c r="AH59" i="5436"/>
  <c r="AH125" i="5436"/>
  <c r="AG125" i="5436"/>
  <c r="AG167" i="5436"/>
  <c r="AH167" i="5436"/>
  <c r="AI111" i="5430"/>
  <c r="AK111" i="5430"/>
  <c r="AF111" i="5430"/>
  <c r="AJ111" i="5430"/>
  <c r="AK163" i="5436"/>
  <c r="AJ163" i="5436"/>
  <c r="AI163" i="5436"/>
  <c r="AF163" i="5436"/>
  <c r="AJ21" i="5433"/>
  <c r="AF21" i="5433"/>
  <c r="AK21" i="5433"/>
  <c r="AI21" i="5433"/>
  <c r="AJ57" i="5433"/>
  <c r="AF57" i="5433"/>
  <c r="AK57" i="5433"/>
  <c r="AI57" i="5433"/>
  <c r="AJ93" i="5433"/>
  <c r="AF93" i="5433"/>
  <c r="AK93" i="5433"/>
  <c r="AI93" i="5433"/>
  <c r="AJ129" i="5433"/>
  <c r="AF129" i="5433"/>
  <c r="AK129" i="5433"/>
  <c r="AI129" i="5433"/>
  <c r="AJ165" i="5433"/>
  <c r="AF165" i="5433"/>
  <c r="AK165" i="5433"/>
  <c r="AI165" i="5433"/>
  <c r="AJ201" i="5433"/>
  <c r="AF201" i="5433"/>
  <c r="AK201" i="5433"/>
  <c r="AI201" i="5433"/>
  <c r="AI165" i="5430"/>
  <c r="AJ165" i="5430"/>
  <c r="AK165" i="5430"/>
  <c r="AF165" i="5430"/>
  <c r="AJ22" i="5430"/>
  <c r="AF22" i="5430"/>
  <c r="AK22" i="5430"/>
  <c r="AI22" i="5430"/>
  <c r="AK35" i="5430"/>
  <c r="AJ35" i="5430"/>
  <c r="AI35" i="5430"/>
  <c r="AF35" i="5430"/>
  <c r="AK145" i="5436"/>
  <c r="AJ145" i="5436"/>
  <c r="AI145" i="5436"/>
  <c r="AF145" i="5436"/>
  <c r="AK46" i="5433"/>
  <c r="AJ46" i="5433"/>
  <c r="AF46" i="5433"/>
  <c r="AI46" i="5433"/>
  <c r="AK118" i="5433"/>
  <c r="AJ118" i="5433"/>
  <c r="AF118" i="5433"/>
  <c r="AI118" i="5433"/>
  <c r="AK190" i="5433"/>
  <c r="AJ190" i="5433"/>
  <c r="AF190" i="5433"/>
  <c r="AI190" i="5433"/>
  <c r="AI93" i="5430"/>
  <c r="AJ93" i="5430"/>
  <c r="AK93" i="5430"/>
  <c r="AF93" i="5430"/>
  <c r="AH154" i="5436"/>
  <c r="AG154" i="5436"/>
  <c r="AH76" i="5436"/>
  <c r="AG76" i="5436"/>
  <c r="AH184" i="5436"/>
  <c r="AG184" i="5436"/>
  <c r="AG33" i="5436"/>
  <c r="AH33" i="5436"/>
  <c r="AG63" i="5436"/>
  <c r="AH63" i="5436"/>
  <c r="AJ124" i="5430"/>
  <c r="AI124" i="5430"/>
  <c r="AF124" i="5430"/>
  <c r="AK124" i="5430"/>
  <c r="AJ46" i="5430"/>
  <c r="AK46" i="5430"/>
  <c r="AI46" i="5430"/>
  <c r="AF46" i="5430"/>
  <c r="AI26" i="5436"/>
  <c r="AF26" i="5436"/>
  <c r="AJ26" i="5436"/>
  <c r="AK26" i="5436"/>
  <c r="AI134" i="5436"/>
  <c r="AF134" i="5436"/>
  <c r="AJ134" i="5436"/>
  <c r="AK134" i="5436"/>
  <c r="AI104" i="5436"/>
  <c r="AF104" i="5436"/>
  <c r="AK104" i="5436"/>
  <c r="AJ104" i="5436"/>
  <c r="AH16" i="5436"/>
  <c r="AG16" i="5436"/>
  <c r="AH52" i="5436"/>
  <c r="AG52" i="5436"/>
  <c r="AH124" i="5436"/>
  <c r="AG124" i="5436"/>
  <c r="AH196" i="5436"/>
  <c r="AG196" i="5436"/>
  <c r="AG98" i="5433"/>
  <c r="AH98" i="5433"/>
  <c r="AI117" i="5430"/>
  <c r="AF117" i="5430"/>
  <c r="AJ117" i="5430"/>
  <c r="AK117" i="5430"/>
  <c r="AG15" i="5436"/>
  <c r="AH15" i="5436"/>
  <c r="AG81" i="5436"/>
  <c r="AH81" i="5436"/>
  <c r="AG122" i="5433"/>
  <c r="AH122" i="5433"/>
  <c r="AI75" i="5430"/>
  <c r="AK75" i="5430"/>
  <c r="AF75" i="5430"/>
  <c r="AJ75" i="5430"/>
  <c r="AH70" i="5430"/>
  <c r="AG70" i="5430"/>
  <c r="AG101" i="5430"/>
  <c r="AH101" i="5430"/>
  <c r="AH152" i="5430"/>
  <c r="AG152" i="5430"/>
  <c r="AG19" i="5430"/>
  <c r="AH19" i="5430"/>
  <c r="AG61" i="5430"/>
  <c r="AH61" i="5430"/>
  <c r="AG169" i="5430"/>
  <c r="AH169" i="5430"/>
  <c r="AH170" i="5430"/>
  <c r="AG170" i="5430"/>
  <c r="AG13" i="5430"/>
  <c r="AH13" i="5430"/>
  <c r="AG37" i="5430"/>
  <c r="AH37" i="5430"/>
  <c r="AG55" i="5430"/>
  <c r="AH55" i="5430"/>
  <c r="AG109" i="5430"/>
  <c r="AH109" i="5430"/>
  <c r="AG145" i="5430"/>
  <c r="AH145" i="5430"/>
  <c r="AG163" i="5430"/>
  <c r="AH163" i="5430"/>
  <c r="AH20" i="5436"/>
  <c r="AG20" i="5436"/>
  <c r="AH182" i="5436"/>
  <c r="AG182" i="5436"/>
  <c r="AH62" i="5430"/>
  <c r="AG62" i="5430"/>
  <c r="AH92" i="5430"/>
  <c r="AG92" i="5430"/>
  <c r="AH128" i="5430"/>
  <c r="AG128" i="5430"/>
  <c r="AH164" i="5430"/>
  <c r="AG164" i="5430"/>
  <c r="AH135" i="5430"/>
  <c r="AG135" i="5430"/>
  <c r="AG159" i="5430"/>
  <c r="AH159" i="5430"/>
  <c r="AG28" i="5430"/>
  <c r="AH28" i="5430"/>
  <c r="AG100" i="5430"/>
  <c r="AH100" i="5430"/>
  <c r="AH20" i="5433"/>
  <c r="AG20" i="5433"/>
  <c r="AH56" i="5433"/>
  <c r="AG56" i="5433"/>
  <c r="AH92" i="5433"/>
  <c r="AG92" i="5433"/>
  <c r="AH128" i="5433"/>
  <c r="AG128" i="5433"/>
  <c r="AH164" i="5433"/>
  <c r="AG164" i="5433"/>
  <c r="AH200" i="5433"/>
  <c r="AG200" i="5433"/>
  <c r="AG51" i="5430"/>
  <c r="AH51" i="5430"/>
  <c r="AG123" i="5430"/>
  <c r="AH123" i="5430"/>
  <c r="AH82" i="5430"/>
  <c r="AG82" i="5430"/>
  <c r="AH112" i="5430"/>
  <c r="AG112" i="5430"/>
  <c r="T25" i="5450"/>
  <c r="I25" i="5450"/>
  <c r="H25" i="5450"/>
  <c r="J25" i="5450"/>
  <c r="T61" i="5450"/>
  <c r="I61" i="5450"/>
  <c r="H61" i="5450"/>
  <c r="J61" i="5450"/>
  <c r="T182" i="5450"/>
  <c r="I182" i="5450"/>
  <c r="H182" i="5450"/>
  <c r="J182" i="5450"/>
  <c r="T218" i="5450"/>
  <c r="I218" i="5450"/>
  <c r="H218" i="5450"/>
  <c r="J218" i="5450"/>
  <c r="T15" i="5450"/>
  <c r="J15" i="5450"/>
  <c r="I15" i="5450"/>
  <c r="H15" i="5450"/>
  <c r="T244" i="5450"/>
  <c r="J244" i="5450"/>
  <c r="I244" i="5450"/>
  <c r="H244" i="5450"/>
  <c r="AM16" i="5447"/>
  <c r="AG16" i="5447"/>
  <c r="AG162" i="5447"/>
  <c r="AM162" i="5447"/>
  <c r="AG205" i="5447"/>
  <c r="AM205" i="5447"/>
  <c r="AM98" i="5447"/>
  <c r="AG98" i="5447"/>
  <c r="E8" i="1825"/>
  <c r="D9" i="1825"/>
  <c r="D10" i="1825"/>
  <c r="D11" i="1825"/>
  <c r="D12" i="1825"/>
  <c r="D13" i="1825"/>
  <c r="D14" i="1825"/>
  <c r="D15" i="1825"/>
  <c r="D16" i="1825"/>
  <c r="C8" i="1825"/>
  <c r="E9" i="1825"/>
  <c r="E10" i="1825"/>
  <c r="E11" i="1825"/>
  <c r="E12" i="1825"/>
  <c r="E13" i="1825"/>
  <c r="E14" i="1825"/>
  <c r="E15" i="1825"/>
  <c r="E16" i="1825"/>
  <c r="E17" i="1825"/>
  <c r="E18" i="1825"/>
  <c r="E19" i="1825"/>
  <c r="E20" i="1825"/>
  <c r="E21" i="1825"/>
  <c r="E22" i="1825"/>
  <c r="E23" i="1825"/>
  <c r="E24" i="1825"/>
  <c r="E25" i="1825"/>
  <c r="E26" i="1825"/>
  <c r="E27" i="1825"/>
  <c r="E28" i="1825"/>
  <c r="E29" i="1825"/>
  <c r="E30" i="1825"/>
  <c r="E31" i="1825"/>
  <c r="E32" i="1825"/>
  <c r="E33" i="1825"/>
  <c r="E34" i="1825"/>
  <c r="C17" i="1825"/>
  <c r="C18" i="1825"/>
  <c r="C19" i="1825"/>
  <c r="C20" i="1825"/>
  <c r="C21" i="1825"/>
  <c r="C22" i="1825"/>
  <c r="C23" i="1825"/>
  <c r="C24" i="1825"/>
  <c r="C25" i="1825"/>
  <c r="C26" i="1825"/>
  <c r="C27" i="1825"/>
  <c r="C28" i="1825"/>
  <c r="C29" i="1825"/>
  <c r="C30" i="1825"/>
  <c r="C31" i="1825"/>
  <c r="C32" i="1825"/>
  <c r="C33" i="1825"/>
  <c r="C34" i="1825"/>
  <c r="D36" i="1825"/>
  <c r="D38" i="1825"/>
  <c r="D40" i="1825"/>
  <c r="D42" i="1825"/>
  <c r="D44" i="1825"/>
  <c r="D46" i="1825"/>
  <c r="D48" i="1825"/>
  <c r="D50" i="1825"/>
  <c r="D17" i="1825"/>
  <c r="D18" i="1825"/>
  <c r="D19" i="1825"/>
  <c r="D20" i="1825"/>
  <c r="D21" i="1825"/>
  <c r="D22" i="1825"/>
  <c r="D23" i="1825"/>
  <c r="D24" i="1825"/>
  <c r="D25" i="1825"/>
  <c r="D26" i="1825"/>
  <c r="D27" i="1825"/>
  <c r="D28" i="1825"/>
  <c r="D29" i="1825"/>
  <c r="D30" i="1825"/>
  <c r="D31" i="1825"/>
  <c r="D32" i="1825"/>
  <c r="D33" i="1825"/>
  <c r="D34" i="1825"/>
  <c r="E36" i="1825"/>
  <c r="E38" i="1825"/>
  <c r="E40" i="1825"/>
  <c r="E42" i="1825"/>
  <c r="E44" i="1825"/>
  <c r="E46" i="1825"/>
  <c r="E48" i="1825"/>
  <c r="E50" i="1825"/>
  <c r="C10" i="1825"/>
  <c r="C12" i="1825"/>
  <c r="C14" i="1825"/>
  <c r="C16" i="1825"/>
  <c r="C35" i="1825"/>
  <c r="C37" i="1825"/>
  <c r="C39" i="1825"/>
  <c r="C41" i="1825"/>
  <c r="C43" i="1825"/>
  <c r="C45" i="1825"/>
  <c r="C47" i="1825"/>
  <c r="C49" i="1825"/>
  <c r="D8" i="1825"/>
  <c r="D35" i="1825"/>
  <c r="D37" i="1825"/>
  <c r="D39" i="1825"/>
  <c r="D41" i="1825"/>
  <c r="D43" i="1825"/>
  <c r="D45" i="1825"/>
  <c r="D47" i="1825"/>
  <c r="D49" i="1825"/>
  <c r="C51" i="1825"/>
  <c r="C52" i="1825"/>
  <c r="C53" i="1825"/>
  <c r="C54" i="1825"/>
  <c r="C55" i="1825"/>
  <c r="C56" i="1825"/>
  <c r="C57" i="1825"/>
  <c r="C58" i="1825"/>
  <c r="C59" i="1825"/>
  <c r="C60" i="1825"/>
  <c r="C61" i="1825"/>
  <c r="C62" i="1825"/>
  <c r="C63" i="1825"/>
  <c r="C64" i="1825"/>
  <c r="C65" i="1825"/>
  <c r="C66" i="1825"/>
  <c r="C67" i="1825"/>
  <c r="E35" i="1825"/>
  <c r="E37" i="1825"/>
  <c r="E39" i="1825"/>
  <c r="E41" i="1825"/>
  <c r="E43" i="1825"/>
  <c r="E45" i="1825"/>
  <c r="E47" i="1825"/>
  <c r="E49" i="1825"/>
  <c r="D51" i="1825"/>
  <c r="D52" i="1825"/>
  <c r="D53" i="1825"/>
  <c r="D54" i="1825"/>
  <c r="D55" i="1825"/>
  <c r="D56" i="1825"/>
  <c r="D57" i="1825"/>
  <c r="D58" i="1825"/>
  <c r="D59" i="1825"/>
  <c r="D60" i="1825"/>
  <c r="D61" i="1825"/>
  <c r="D62" i="1825"/>
  <c r="D63" i="1825"/>
  <c r="D64" i="1825"/>
  <c r="D65" i="1825"/>
  <c r="D66" i="1825"/>
  <c r="D67" i="1825"/>
  <c r="D68" i="1825"/>
  <c r="D69" i="1825"/>
  <c r="D70" i="1825"/>
  <c r="D71" i="1825"/>
  <c r="D72" i="1825"/>
  <c r="D73" i="1825"/>
  <c r="D74" i="1825"/>
  <c r="D75" i="1825"/>
  <c r="C9" i="1825"/>
  <c r="C11" i="1825"/>
  <c r="C13" i="1825"/>
  <c r="C15" i="1825"/>
  <c r="C36" i="1825"/>
  <c r="C38" i="1825"/>
  <c r="C40" i="1825"/>
  <c r="C42" i="1825"/>
  <c r="C44" i="1825"/>
  <c r="C46" i="1825"/>
  <c r="C68" i="1825"/>
  <c r="C70" i="1825"/>
  <c r="C72" i="1825"/>
  <c r="C74" i="1825"/>
  <c r="C75" i="1825"/>
  <c r="E68" i="1825"/>
  <c r="E70" i="1825"/>
  <c r="E72" i="1825"/>
  <c r="E74" i="1825"/>
  <c r="E75" i="1825"/>
  <c r="C50" i="1825"/>
  <c r="E52" i="1825"/>
  <c r="E54" i="1825"/>
  <c r="E56" i="1825"/>
  <c r="E58" i="1825"/>
  <c r="E60" i="1825"/>
  <c r="E62" i="1825"/>
  <c r="E64" i="1825"/>
  <c r="E66" i="1825"/>
  <c r="C48" i="1825"/>
  <c r="C69" i="1825"/>
  <c r="C71" i="1825"/>
  <c r="C73" i="1825"/>
  <c r="C76" i="1825"/>
  <c r="C77" i="1825"/>
  <c r="C78" i="1825"/>
  <c r="C79" i="1825"/>
  <c r="C80" i="1825"/>
  <c r="C81" i="1825"/>
  <c r="C82" i="1825"/>
  <c r="C83" i="1825"/>
  <c r="C84" i="1825"/>
  <c r="C85" i="1825"/>
  <c r="C86" i="1825"/>
  <c r="C87" i="1825"/>
  <c r="C88" i="1825"/>
  <c r="C89" i="1825"/>
  <c r="C90" i="1825"/>
  <c r="C91" i="1825"/>
  <c r="C92" i="1825"/>
  <c r="C93" i="1825"/>
  <c r="C94" i="1825"/>
  <c r="C95" i="1825"/>
  <c r="C96" i="1825"/>
  <c r="C97" i="1825"/>
  <c r="C98" i="1825"/>
  <c r="C99" i="1825"/>
  <c r="C100" i="1825"/>
  <c r="C101" i="1825"/>
  <c r="C102" i="1825"/>
  <c r="C103" i="1825"/>
  <c r="C104" i="1825"/>
  <c r="C105" i="1825"/>
  <c r="C106" i="1825"/>
  <c r="C107" i="1825"/>
  <c r="C108" i="1825"/>
  <c r="C109" i="1825"/>
  <c r="C110" i="1825"/>
  <c r="C111" i="1825"/>
  <c r="C112" i="1825"/>
  <c r="C113" i="1825"/>
  <c r="C114" i="1825"/>
  <c r="C115" i="1825"/>
  <c r="C116" i="1825"/>
  <c r="C117" i="1825"/>
  <c r="C118" i="1825"/>
  <c r="C119" i="1825"/>
  <c r="C120" i="1825"/>
  <c r="E69" i="1825"/>
  <c r="E71" i="1825"/>
  <c r="E73" i="1825"/>
  <c r="D76" i="1825"/>
  <c r="D77" i="1825"/>
  <c r="D78" i="1825"/>
  <c r="D79" i="1825"/>
  <c r="D80" i="1825"/>
  <c r="D81" i="1825"/>
  <c r="D82" i="1825"/>
  <c r="D83" i="1825"/>
  <c r="D84" i="1825"/>
  <c r="D85" i="1825"/>
  <c r="D86" i="1825"/>
  <c r="D87" i="1825"/>
  <c r="D88" i="1825"/>
  <c r="D89" i="1825"/>
  <c r="D90" i="1825"/>
  <c r="D91" i="1825"/>
  <c r="D92" i="1825"/>
  <c r="D93" i="1825"/>
  <c r="D94" i="1825"/>
  <c r="D95" i="1825"/>
  <c r="D96" i="1825"/>
  <c r="D97" i="1825"/>
  <c r="D98" i="1825"/>
  <c r="D99" i="1825"/>
  <c r="D100" i="1825"/>
  <c r="D101" i="1825"/>
  <c r="D102" i="1825"/>
  <c r="D103" i="1825"/>
  <c r="D104" i="1825"/>
  <c r="D105" i="1825"/>
  <c r="D106" i="1825"/>
  <c r="D107" i="1825"/>
  <c r="D108" i="1825"/>
  <c r="D109" i="1825"/>
  <c r="D110" i="1825"/>
  <c r="D111" i="1825"/>
  <c r="D112" i="1825"/>
  <c r="D113" i="1825"/>
  <c r="D114" i="1825"/>
  <c r="D115" i="1825"/>
  <c r="D116" i="1825"/>
  <c r="D117" i="1825"/>
  <c r="D118" i="1825"/>
  <c r="D119" i="1825"/>
  <c r="D120" i="1825"/>
  <c r="E51" i="1825"/>
  <c r="E53" i="1825"/>
  <c r="E55" i="1825"/>
  <c r="E57" i="1825"/>
  <c r="E59" i="1825"/>
  <c r="E61" i="1825"/>
  <c r="E63" i="1825"/>
  <c r="E65" i="1825"/>
  <c r="E67" i="1825"/>
  <c r="E76" i="1825"/>
  <c r="E77" i="1825"/>
  <c r="E78" i="1825"/>
  <c r="E79" i="1825"/>
  <c r="E80" i="1825"/>
  <c r="E81" i="1825"/>
  <c r="E82" i="1825"/>
  <c r="E83" i="1825"/>
  <c r="E84" i="1825"/>
  <c r="E85" i="1825"/>
  <c r="E86" i="1825"/>
  <c r="E87" i="1825"/>
  <c r="E88" i="1825"/>
  <c r="E89" i="1825"/>
  <c r="E90" i="1825"/>
  <c r="E91" i="1825"/>
  <c r="E92" i="1825"/>
  <c r="E93" i="1825"/>
  <c r="E94" i="1825"/>
  <c r="E95" i="1825"/>
  <c r="E96" i="1825"/>
  <c r="E97" i="1825"/>
  <c r="E98" i="1825"/>
  <c r="E99" i="1825"/>
  <c r="E100" i="1825"/>
  <c r="E101" i="1825"/>
  <c r="E102" i="1825"/>
  <c r="E103" i="1825"/>
  <c r="E104" i="1825"/>
  <c r="C123" i="1825"/>
  <c r="E105" i="1825"/>
  <c r="E107" i="1825"/>
  <c r="E109" i="1825"/>
  <c r="E111" i="1825"/>
  <c r="E113" i="1825"/>
  <c r="E115" i="1825"/>
  <c r="E117" i="1825"/>
  <c r="E119" i="1825"/>
  <c r="D123" i="1825"/>
  <c r="E123" i="1825"/>
  <c r="C125" i="1825"/>
  <c r="C126" i="1825"/>
  <c r="C127" i="1825"/>
  <c r="C128" i="1825"/>
  <c r="C129" i="1825"/>
  <c r="C130" i="1825"/>
  <c r="C131" i="1825"/>
  <c r="C132" i="1825"/>
  <c r="C133" i="1825"/>
  <c r="C134" i="1825"/>
  <c r="C135" i="1825"/>
  <c r="C136" i="1825"/>
  <c r="C137" i="1825"/>
  <c r="C138" i="1825"/>
  <c r="C139" i="1825"/>
  <c r="C140" i="1825"/>
  <c r="C141" i="1825"/>
  <c r="C142" i="1825"/>
  <c r="C143" i="1825"/>
  <c r="C144" i="1825"/>
  <c r="C145" i="1825"/>
  <c r="C146" i="1825"/>
  <c r="C147" i="1825"/>
  <c r="C148" i="1825"/>
  <c r="C149" i="1825"/>
  <c r="C150" i="1825"/>
  <c r="C151" i="1825"/>
  <c r="C152" i="1825"/>
  <c r="C153" i="1825"/>
  <c r="C154" i="1825"/>
  <c r="C155" i="1825"/>
  <c r="C156" i="1825"/>
  <c r="C157" i="1825"/>
  <c r="C158" i="1825"/>
  <c r="C159" i="1825"/>
  <c r="C160" i="1825"/>
  <c r="C161" i="1825"/>
  <c r="C162" i="1825"/>
  <c r="C163" i="1825"/>
  <c r="C164" i="1825"/>
  <c r="C165" i="1825"/>
  <c r="C166" i="1825"/>
  <c r="C167" i="1825"/>
  <c r="C168" i="1825"/>
  <c r="C169" i="1825"/>
  <c r="C170" i="1825"/>
  <c r="C171" i="1825"/>
  <c r="C172" i="1825"/>
  <c r="C173" i="1825"/>
  <c r="C174" i="1825"/>
  <c r="C175" i="1825"/>
  <c r="C121" i="1825"/>
  <c r="C122" i="1825"/>
  <c r="C124" i="1825"/>
  <c r="D125" i="1825"/>
  <c r="D126" i="1825"/>
  <c r="D127" i="1825"/>
  <c r="D128" i="1825"/>
  <c r="D129" i="1825"/>
  <c r="D130" i="1825"/>
  <c r="D131" i="1825"/>
  <c r="D132" i="1825"/>
  <c r="D133" i="1825"/>
  <c r="D134" i="1825"/>
  <c r="D135" i="1825"/>
  <c r="D136" i="1825"/>
  <c r="D137" i="1825"/>
  <c r="D138" i="1825"/>
  <c r="D139" i="1825"/>
  <c r="D140" i="1825"/>
  <c r="D141" i="1825"/>
  <c r="D142" i="1825"/>
  <c r="D143" i="1825"/>
  <c r="D144" i="1825"/>
  <c r="D145" i="1825"/>
  <c r="D146" i="1825"/>
  <c r="D147" i="1825"/>
  <c r="D148" i="1825"/>
  <c r="D149" i="1825"/>
  <c r="D150" i="1825"/>
  <c r="D151" i="1825"/>
  <c r="D152" i="1825"/>
  <c r="D153" i="1825"/>
  <c r="D154" i="1825"/>
  <c r="D155" i="1825"/>
  <c r="D156" i="1825"/>
  <c r="D157" i="1825"/>
  <c r="D158" i="1825"/>
  <c r="D159" i="1825"/>
  <c r="D160" i="1825"/>
  <c r="D161" i="1825"/>
  <c r="D162" i="1825"/>
  <c r="D163" i="1825"/>
  <c r="D164" i="1825"/>
  <c r="D165" i="1825"/>
  <c r="D166" i="1825"/>
  <c r="D167" i="1825"/>
  <c r="D168" i="1825"/>
  <c r="D169" i="1825"/>
  <c r="D170" i="1825"/>
  <c r="D171" i="1825"/>
  <c r="D172" i="1825"/>
  <c r="D173" i="1825"/>
  <c r="D174" i="1825"/>
  <c r="D175" i="1825"/>
  <c r="E106" i="1825"/>
  <c r="E108" i="1825"/>
  <c r="E110" i="1825"/>
  <c r="E112" i="1825"/>
  <c r="E114" i="1825"/>
  <c r="E116" i="1825"/>
  <c r="E118" i="1825"/>
  <c r="E120" i="1825"/>
  <c r="D121" i="1825"/>
  <c r="D122" i="1825"/>
  <c r="D124" i="1825"/>
  <c r="E125" i="1825"/>
  <c r="E126" i="1825"/>
  <c r="E127" i="1825"/>
  <c r="E128" i="1825"/>
  <c r="E129" i="1825"/>
  <c r="E130" i="1825"/>
  <c r="E131" i="1825"/>
  <c r="E132" i="1825"/>
  <c r="E133" i="1825"/>
  <c r="E134" i="1825"/>
  <c r="E135" i="1825"/>
  <c r="E136" i="1825"/>
  <c r="E137" i="1825"/>
  <c r="E138" i="1825"/>
  <c r="E139" i="1825"/>
  <c r="E140" i="1825"/>
  <c r="E141" i="1825"/>
  <c r="E142" i="1825"/>
  <c r="E143" i="1825"/>
  <c r="E144" i="1825"/>
  <c r="E145" i="1825"/>
  <c r="E146" i="1825"/>
  <c r="E147" i="1825"/>
  <c r="E148" i="1825"/>
  <c r="E149" i="1825"/>
  <c r="E150" i="1825"/>
  <c r="E151" i="1825"/>
  <c r="E152" i="1825"/>
  <c r="E153" i="1825"/>
  <c r="E154" i="1825"/>
  <c r="E155" i="1825"/>
  <c r="E156" i="1825"/>
  <c r="E157" i="1825"/>
  <c r="E158" i="1825"/>
  <c r="E159" i="1825"/>
  <c r="E160" i="1825"/>
  <c r="E161" i="1825"/>
  <c r="E162" i="1825"/>
  <c r="E163" i="1825"/>
  <c r="E164" i="1825"/>
  <c r="E165" i="1825"/>
  <c r="E166" i="1825"/>
  <c r="E167" i="1825"/>
  <c r="E168" i="1825"/>
  <c r="E169" i="1825"/>
  <c r="E170" i="1825"/>
  <c r="E171" i="1825"/>
  <c r="E172" i="1825"/>
  <c r="E173" i="1825"/>
  <c r="E174" i="1825"/>
  <c r="E175" i="1825"/>
  <c r="E121" i="1825"/>
  <c r="E122" i="1825"/>
  <c r="E124" i="1825"/>
  <c r="C176" i="1825"/>
  <c r="C177" i="1825"/>
  <c r="C178" i="1825"/>
  <c r="C179" i="1825"/>
  <c r="C180" i="1825"/>
  <c r="C181" i="1825"/>
  <c r="C182" i="1825"/>
  <c r="C183" i="1825"/>
  <c r="C184" i="1825"/>
  <c r="C185" i="1825"/>
  <c r="C186" i="1825"/>
  <c r="C187" i="1825"/>
  <c r="C188" i="1825"/>
  <c r="C189" i="1825"/>
  <c r="C190" i="1825"/>
  <c r="C191" i="1825"/>
  <c r="C192" i="1825"/>
  <c r="C193" i="1825"/>
  <c r="C194" i="1825"/>
  <c r="C195" i="1825"/>
  <c r="C196" i="1825"/>
  <c r="C197" i="1825"/>
  <c r="C198" i="1825"/>
  <c r="C199" i="1825"/>
  <c r="C200" i="1825"/>
  <c r="C201" i="1825"/>
  <c r="C202" i="1825"/>
  <c r="C203" i="1825"/>
  <c r="C204" i="1825"/>
  <c r="C205" i="1825"/>
  <c r="C206" i="1825"/>
  <c r="C207" i="1825"/>
  <c r="C208" i="1825"/>
  <c r="C209" i="1825"/>
  <c r="C210" i="1825"/>
  <c r="C211" i="1825"/>
  <c r="C212" i="1825"/>
  <c r="C213" i="1825"/>
  <c r="C214" i="1825"/>
  <c r="C215" i="1825"/>
  <c r="C216" i="1825"/>
  <c r="C217" i="1825"/>
  <c r="C218" i="1825"/>
  <c r="C219" i="1825"/>
  <c r="C220" i="1825"/>
  <c r="C221" i="1825"/>
  <c r="C222" i="1825"/>
  <c r="C223" i="1825"/>
  <c r="C224" i="1825"/>
  <c r="C225" i="1825"/>
  <c r="C226" i="1825"/>
  <c r="C227" i="1825"/>
  <c r="C228" i="1825"/>
  <c r="C229" i="1825"/>
  <c r="C230" i="1825"/>
  <c r="C231" i="1825"/>
  <c r="C232" i="1825"/>
  <c r="C233" i="1825"/>
  <c r="C234" i="1825"/>
  <c r="C235" i="1825"/>
  <c r="C236" i="1825"/>
  <c r="C237" i="1825"/>
  <c r="D176" i="1825"/>
  <c r="D177" i="1825"/>
  <c r="D178" i="1825"/>
  <c r="D179" i="1825"/>
  <c r="D180" i="1825"/>
  <c r="D181" i="1825"/>
  <c r="D182" i="1825"/>
  <c r="D183" i="1825"/>
  <c r="D184" i="1825"/>
  <c r="D185" i="1825"/>
  <c r="D186" i="1825"/>
  <c r="D187" i="1825"/>
  <c r="D188" i="1825"/>
  <c r="D189" i="1825"/>
  <c r="D190" i="1825"/>
  <c r="D191" i="1825"/>
  <c r="D192" i="1825"/>
  <c r="D193" i="1825"/>
  <c r="D194" i="1825"/>
  <c r="D195" i="1825"/>
  <c r="D196" i="1825"/>
  <c r="D197" i="1825"/>
  <c r="D198" i="1825"/>
  <c r="D199" i="1825"/>
  <c r="D200" i="1825"/>
  <c r="D201" i="1825"/>
  <c r="D202" i="1825"/>
  <c r="D203" i="1825"/>
  <c r="D204" i="1825"/>
  <c r="D205" i="1825"/>
  <c r="D206" i="1825"/>
  <c r="D207" i="1825"/>
  <c r="D208" i="1825"/>
  <c r="D209" i="1825"/>
  <c r="D210" i="1825"/>
  <c r="D211" i="1825"/>
  <c r="D212" i="1825"/>
  <c r="D213" i="1825"/>
  <c r="D214" i="1825"/>
  <c r="D215" i="1825"/>
  <c r="D216" i="1825"/>
  <c r="D217" i="1825"/>
  <c r="D218" i="1825"/>
  <c r="D219" i="1825"/>
  <c r="D220" i="1825"/>
  <c r="D221" i="1825"/>
  <c r="D222" i="1825"/>
  <c r="D223" i="1825"/>
  <c r="D224" i="1825"/>
  <c r="D225" i="1825"/>
  <c r="D226" i="1825"/>
  <c r="D227" i="1825"/>
  <c r="D228" i="1825"/>
  <c r="D229" i="1825"/>
  <c r="D230" i="1825"/>
  <c r="D231" i="1825"/>
  <c r="D232" i="1825"/>
  <c r="D233" i="1825"/>
  <c r="E176" i="1825"/>
  <c r="E177" i="1825"/>
  <c r="E178" i="1825"/>
  <c r="E179" i="1825"/>
  <c r="E180" i="1825"/>
  <c r="E181" i="1825"/>
  <c r="E182" i="1825"/>
  <c r="E183" i="1825"/>
  <c r="E184" i="1825"/>
  <c r="E185" i="1825"/>
  <c r="E186" i="1825"/>
  <c r="E187" i="1825"/>
  <c r="E188" i="1825"/>
  <c r="E189" i="1825"/>
  <c r="E190" i="1825"/>
  <c r="E191" i="1825"/>
  <c r="E192" i="1825"/>
  <c r="E193" i="1825"/>
  <c r="E194" i="1825"/>
  <c r="E195" i="1825"/>
  <c r="E196" i="1825"/>
  <c r="E197" i="1825"/>
  <c r="E198" i="1825"/>
  <c r="E199" i="1825"/>
  <c r="E200" i="1825"/>
  <c r="E201" i="1825"/>
  <c r="E202" i="1825"/>
  <c r="E203" i="1825"/>
  <c r="E204" i="1825"/>
  <c r="E205" i="1825"/>
  <c r="E206" i="1825"/>
  <c r="E207" i="1825"/>
  <c r="E208" i="1825"/>
  <c r="E209" i="1825"/>
  <c r="E210" i="1825"/>
  <c r="E211" i="1825"/>
  <c r="E212" i="1825"/>
  <c r="E213" i="1825"/>
  <c r="E214" i="1825"/>
  <c r="E215" i="1825"/>
  <c r="E216" i="1825"/>
  <c r="E217" i="1825"/>
  <c r="E218" i="1825"/>
  <c r="E219" i="1825"/>
  <c r="E220" i="1825"/>
  <c r="E221" i="1825"/>
  <c r="E222" i="1825"/>
  <c r="E223" i="1825"/>
  <c r="E224" i="1825"/>
  <c r="E225" i="1825"/>
  <c r="E226" i="1825"/>
  <c r="E227" i="1825"/>
  <c r="E228" i="1825"/>
  <c r="E229" i="1825"/>
  <c r="E230" i="1825"/>
  <c r="E231" i="1825"/>
  <c r="E232" i="1825"/>
  <c r="D234" i="1825"/>
  <c r="D235" i="1825"/>
  <c r="D236" i="1825"/>
  <c r="D237" i="1825"/>
  <c r="E234" i="1825"/>
  <c r="E235" i="1825"/>
  <c r="E236" i="1825"/>
  <c r="E237" i="1825"/>
  <c r="C238" i="1825"/>
  <c r="C239" i="1825"/>
  <c r="C240" i="1825"/>
  <c r="C241" i="1825"/>
  <c r="C242" i="1825"/>
  <c r="C243" i="1825"/>
  <c r="C244" i="1825"/>
  <c r="C245" i="1825"/>
  <c r="C246" i="1825"/>
  <c r="C247" i="1825"/>
  <c r="C248" i="1825"/>
  <c r="C249" i="1825"/>
  <c r="C250" i="1825"/>
  <c r="C251" i="1825"/>
  <c r="C252" i="1825"/>
  <c r="C253" i="1825"/>
  <c r="C254" i="1825"/>
  <c r="C255" i="1825"/>
  <c r="C256" i="1825"/>
  <c r="C257" i="1825"/>
  <c r="C258" i="1825"/>
  <c r="C259" i="1825"/>
  <c r="C260" i="1825"/>
  <c r="C261" i="1825"/>
  <c r="C262" i="1825"/>
  <c r="C263" i="1825"/>
  <c r="C264" i="1825"/>
  <c r="C265" i="1825"/>
  <c r="C266" i="1825"/>
  <c r="C267" i="1825"/>
  <c r="C268" i="1825"/>
  <c r="C269" i="1825"/>
  <c r="C270" i="1825"/>
  <c r="C271" i="1825"/>
  <c r="C272" i="1825"/>
  <c r="C273" i="1825"/>
  <c r="C274" i="1825"/>
  <c r="C275" i="1825"/>
  <c r="C276" i="1825"/>
  <c r="C277" i="1825"/>
  <c r="C278" i="1825"/>
  <c r="C279" i="1825"/>
  <c r="C280" i="1825"/>
  <c r="C281" i="1825"/>
  <c r="C282" i="1825"/>
  <c r="C283" i="1825"/>
  <c r="C284" i="1825"/>
  <c r="C285" i="1825"/>
  <c r="C286" i="1825"/>
  <c r="C287" i="1825"/>
  <c r="C288" i="1825"/>
  <c r="C289" i="1825"/>
  <c r="C290" i="1825"/>
  <c r="C291" i="1825"/>
  <c r="E233" i="1825"/>
  <c r="D238" i="1825"/>
  <c r="D239" i="1825"/>
  <c r="D240" i="1825"/>
  <c r="D241" i="1825"/>
  <c r="D242" i="1825"/>
  <c r="D243" i="1825"/>
  <c r="D244" i="1825"/>
  <c r="D245" i="1825"/>
  <c r="D246" i="1825"/>
  <c r="D247" i="1825"/>
  <c r="D248" i="1825"/>
  <c r="D249" i="1825"/>
  <c r="D250" i="1825"/>
  <c r="D251" i="1825"/>
  <c r="D252" i="1825"/>
  <c r="D253" i="1825"/>
  <c r="D254" i="1825"/>
  <c r="D255" i="1825"/>
  <c r="D256" i="1825"/>
  <c r="D257" i="1825"/>
  <c r="D258" i="1825"/>
  <c r="D259" i="1825"/>
  <c r="D260" i="1825"/>
  <c r="D261" i="1825"/>
  <c r="D262" i="1825"/>
  <c r="D263" i="1825"/>
  <c r="D264" i="1825"/>
  <c r="D265" i="1825"/>
  <c r="D266" i="1825"/>
  <c r="D267" i="1825"/>
  <c r="D268" i="1825"/>
  <c r="D269" i="1825"/>
  <c r="D270" i="1825"/>
  <c r="D271" i="1825"/>
  <c r="D272" i="1825"/>
  <c r="D273" i="1825"/>
  <c r="D274" i="1825"/>
  <c r="D275" i="1825"/>
  <c r="D276" i="1825"/>
  <c r="D277" i="1825"/>
  <c r="D278" i="1825"/>
  <c r="D279" i="1825"/>
  <c r="D280" i="1825"/>
  <c r="D281" i="1825"/>
  <c r="D282" i="1825"/>
  <c r="D283" i="1825"/>
  <c r="D284" i="1825"/>
  <c r="D285" i="1825"/>
  <c r="D286" i="1825"/>
  <c r="D287" i="1825"/>
  <c r="D288" i="1825"/>
  <c r="D289" i="1825"/>
  <c r="D290" i="1825"/>
  <c r="D291" i="1825"/>
  <c r="E238" i="1825"/>
  <c r="E239" i="1825"/>
  <c r="E240" i="1825"/>
  <c r="E241" i="1825"/>
  <c r="E242" i="1825"/>
  <c r="E243" i="1825"/>
  <c r="E244" i="1825"/>
  <c r="E245" i="1825"/>
  <c r="E246" i="1825"/>
  <c r="E247" i="1825"/>
  <c r="E248" i="1825"/>
  <c r="E249" i="1825"/>
  <c r="E250" i="1825"/>
  <c r="E251" i="1825"/>
  <c r="E252" i="1825"/>
  <c r="E253" i="1825"/>
  <c r="E254" i="1825"/>
  <c r="E255" i="1825"/>
  <c r="E256" i="1825"/>
  <c r="E257" i="1825"/>
  <c r="E258" i="1825"/>
  <c r="E259" i="1825"/>
  <c r="E260" i="1825"/>
  <c r="E261" i="1825"/>
  <c r="E262" i="1825"/>
  <c r="E263" i="1825"/>
  <c r="E264" i="1825"/>
  <c r="E265" i="1825"/>
  <c r="E266" i="1825"/>
  <c r="E267" i="1825"/>
  <c r="E268" i="1825"/>
  <c r="E269" i="1825"/>
  <c r="E270" i="1825"/>
  <c r="E271" i="1825"/>
  <c r="E272" i="1825"/>
  <c r="E273" i="1825"/>
  <c r="E274" i="1825"/>
  <c r="E275" i="1825"/>
  <c r="E276" i="1825"/>
  <c r="E277" i="1825"/>
  <c r="E278" i="1825"/>
  <c r="E279" i="1825"/>
  <c r="E280" i="1825"/>
  <c r="E281" i="1825"/>
  <c r="E282" i="1825"/>
  <c r="E283" i="1825"/>
  <c r="E284" i="1825"/>
  <c r="E285" i="1825"/>
  <c r="E286" i="1825"/>
  <c r="E287" i="1825"/>
  <c r="E288" i="1825"/>
  <c r="E289" i="1825"/>
  <c r="E290" i="1825"/>
  <c r="E291" i="1825"/>
  <c r="D292" i="1825"/>
  <c r="D294" i="1825"/>
  <c r="E292" i="1825"/>
  <c r="E294" i="1825"/>
  <c r="C296" i="1825"/>
  <c r="C297" i="1825"/>
  <c r="C298" i="1825"/>
  <c r="C299" i="1825"/>
  <c r="C300" i="1825"/>
  <c r="C301" i="1825"/>
  <c r="C302" i="1825"/>
  <c r="C303" i="1825"/>
  <c r="C304" i="1825"/>
  <c r="C305" i="1825"/>
  <c r="C306" i="1825"/>
  <c r="C307" i="1825"/>
  <c r="C308" i="1825"/>
  <c r="C309" i="1825"/>
  <c r="C310" i="1825"/>
  <c r="C311" i="1825"/>
  <c r="C312" i="1825"/>
  <c r="C313" i="1825"/>
  <c r="C314" i="1825"/>
  <c r="C315" i="1825"/>
  <c r="C316" i="1825"/>
  <c r="C317" i="1825"/>
  <c r="C318" i="1825"/>
  <c r="C319" i="1825"/>
  <c r="C320" i="1825"/>
  <c r="C321" i="1825"/>
  <c r="C322" i="1825"/>
  <c r="C323" i="1825"/>
  <c r="C324" i="1825"/>
  <c r="C325" i="1825"/>
  <c r="C326" i="1825"/>
  <c r="C327" i="1825"/>
  <c r="C328" i="1825"/>
  <c r="C329" i="1825"/>
  <c r="C330" i="1825"/>
  <c r="C331" i="1825"/>
  <c r="C332" i="1825"/>
  <c r="C333" i="1825"/>
  <c r="C334" i="1825"/>
  <c r="C335" i="1825"/>
  <c r="C336" i="1825"/>
  <c r="C337" i="1825"/>
  <c r="C338" i="1825"/>
  <c r="C339" i="1825"/>
  <c r="C340" i="1825"/>
  <c r="C341" i="1825"/>
  <c r="C342" i="1825"/>
  <c r="C343" i="1825"/>
  <c r="C344" i="1825"/>
  <c r="C345" i="1825"/>
  <c r="C346" i="1825"/>
  <c r="C347" i="1825"/>
  <c r="C348" i="1825"/>
  <c r="C349" i="1825"/>
  <c r="C350" i="1825"/>
  <c r="C351" i="1825"/>
  <c r="C352" i="1825"/>
  <c r="C353" i="1825"/>
  <c r="C354" i="1825"/>
  <c r="C355" i="1825"/>
  <c r="C356" i="1825"/>
  <c r="C357" i="1825"/>
  <c r="C358" i="1825"/>
  <c r="C359" i="1825"/>
  <c r="C360" i="1825"/>
  <c r="C361" i="1825"/>
  <c r="C362" i="1825"/>
  <c r="C363" i="1825"/>
  <c r="C364" i="1825"/>
  <c r="C365" i="1825"/>
  <c r="C366" i="1825"/>
  <c r="C367" i="1825"/>
  <c r="C368" i="1825"/>
  <c r="C369" i="1825"/>
  <c r="C370" i="1825"/>
  <c r="C371" i="1825"/>
  <c r="C372" i="1825"/>
  <c r="C373" i="1825"/>
  <c r="C374" i="1825"/>
  <c r="C375" i="1825"/>
  <c r="C376" i="1825"/>
  <c r="C377" i="1825"/>
  <c r="C378" i="1825"/>
  <c r="C379" i="1825"/>
  <c r="C380" i="1825"/>
  <c r="C381" i="1825"/>
  <c r="C382" i="1825"/>
  <c r="C383" i="1825"/>
  <c r="C384" i="1825"/>
  <c r="C385" i="1825"/>
  <c r="C386" i="1825"/>
  <c r="C387" i="1825"/>
  <c r="C388" i="1825"/>
  <c r="C389" i="1825"/>
  <c r="C390" i="1825"/>
  <c r="C391" i="1825"/>
  <c r="C392" i="1825"/>
  <c r="C393" i="1825"/>
  <c r="C394" i="1825"/>
  <c r="C395" i="1825"/>
  <c r="C396" i="1825"/>
  <c r="C397" i="1825"/>
  <c r="C398" i="1825"/>
  <c r="C399" i="1825"/>
  <c r="C400" i="1825"/>
  <c r="C401" i="1825"/>
  <c r="C402" i="1825"/>
  <c r="C403" i="1825"/>
  <c r="C404" i="1825"/>
  <c r="C405" i="1825"/>
  <c r="C293" i="1825"/>
  <c r="C295" i="1825"/>
  <c r="D296" i="1825"/>
  <c r="D297" i="1825"/>
  <c r="D298" i="1825"/>
  <c r="D299" i="1825"/>
  <c r="D300" i="1825"/>
  <c r="D301" i="1825"/>
  <c r="D302" i="1825"/>
  <c r="D303" i="1825"/>
  <c r="D304" i="1825"/>
  <c r="D305" i="1825"/>
  <c r="D306" i="1825"/>
  <c r="D307" i="1825"/>
  <c r="D308" i="1825"/>
  <c r="D309" i="1825"/>
  <c r="D310" i="1825"/>
  <c r="D311" i="1825"/>
  <c r="D312" i="1825"/>
  <c r="D313" i="1825"/>
  <c r="D314" i="1825"/>
  <c r="D315" i="1825"/>
  <c r="D316" i="1825"/>
  <c r="D317" i="1825"/>
  <c r="D318" i="1825"/>
  <c r="D319" i="1825"/>
  <c r="D320" i="1825"/>
  <c r="D321" i="1825"/>
  <c r="D322" i="1825"/>
  <c r="D323" i="1825"/>
  <c r="D324" i="1825"/>
  <c r="D325" i="1825"/>
  <c r="D326" i="1825"/>
  <c r="D327" i="1825"/>
  <c r="D328" i="1825"/>
  <c r="D329" i="1825"/>
  <c r="D330" i="1825"/>
  <c r="D331" i="1825"/>
  <c r="D332" i="1825"/>
  <c r="D333" i="1825"/>
  <c r="D334" i="1825"/>
  <c r="D335" i="1825"/>
  <c r="D336" i="1825"/>
  <c r="D337" i="1825"/>
  <c r="D338" i="1825"/>
  <c r="D339" i="1825"/>
  <c r="D340" i="1825"/>
  <c r="D341" i="1825"/>
  <c r="D342" i="1825"/>
  <c r="D343" i="1825"/>
  <c r="D344" i="1825"/>
  <c r="D345" i="1825"/>
  <c r="D346" i="1825"/>
  <c r="D347" i="1825"/>
  <c r="D348" i="1825"/>
  <c r="D349" i="1825"/>
  <c r="D350" i="1825"/>
  <c r="D351" i="1825"/>
  <c r="D352" i="1825"/>
  <c r="D353" i="1825"/>
  <c r="D354" i="1825"/>
  <c r="D355" i="1825"/>
  <c r="D356" i="1825"/>
  <c r="D357" i="1825"/>
  <c r="D358" i="1825"/>
  <c r="D359" i="1825"/>
  <c r="D360" i="1825"/>
  <c r="D361" i="1825"/>
  <c r="D362" i="1825"/>
  <c r="D363" i="1825"/>
  <c r="D364" i="1825"/>
  <c r="D365" i="1825"/>
  <c r="D366" i="1825"/>
  <c r="D367" i="1825"/>
  <c r="D368" i="1825"/>
  <c r="D369" i="1825"/>
  <c r="D370" i="1825"/>
  <c r="D371" i="1825"/>
  <c r="D372" i="1825"/>
  <c r="D373" i="1825"/>
  <c r="D374" i="1825"/>
  <c r="D375" i="1825"/>
  <c r="D376" i="1825"/>
  <c r="D377" i="1825"/>
  <c r="D378" i="1825"/>
  <c r="D379" i="1825"/>
  <c r="D380" i="1825"/>
  <c r="D381" i="1825"/>
  <c r="D382" i="1825"/>
  <c r="D383" i="1825"/>
  <c r="D384" i="1825"/>
  <c r="D385" i="1825"/>
  <c r="D386" i="1825"/>
  <c r="D387" i="1825"/>
  <c r="D388" i="1825"/>
  <c r="D389" i="1825"/>
  <c r="D390" i="1825"/>
  <c r="D391" i="1825"/>
  <c r="D392" i="1825"/>
  <c r="D393" i="1825"/>
  <c r="D394" i="1825"/>
  <c r="D395" i="1825"/>
  <c r="D396" i="1825"/>
  <c r="D397" i="1825"/>
  <c r="D398" i="1825"/>
  <c r="D399" i="1825"/>
  <c r="D400" i="1825"/>
  <c r="D401" i="1825"/>
  <c r="D402" i="1825"/>
  <c r="D403" i="1825"/>
  <c r="D404" i="1825"/>
  <c r="D405" i="1825"/>
  <c r="D293" i="1825"/>
  <c r="D295" i="1825"/>
  <c r="E296" i="1825"/>
  <c r="E297" i="1825"/>
  <c r="E298" i="1825"/>
  <c r="E299" i="1825"/>
  <c r="E300" i="1825"/>
  <c r="E301" i="1825"/>
  <c r="E302" i="1825"/>
  <c r="E303" i="1825"/>
  <c r="E304" i="1825"/>
  <c r="E305" i="1825"/>
  <c r="E306" i="1825"/>
  <c r="E307" i="1825"/>
  <c r="E308" i="1825"/>
  <c r="E309" i="1825"/>
  <c r="E310" i="1825"/>
  <c r="E311" i="1825"/>
  <c r="E312" i="1825"/>
  <c r="E313" i="1825"/>
  <c r="E314" i="1825"/>
  <c r="E315" i="1825"/>
  <c r="E316" i="1825"/>
  <c r="E317" i="1825"/>
  <c r="E318" i="1825"/>
  <c r="E319" i="1825"/>
  <c r="E320" i="1825"/>
  <c r="E321" i="1825"/>
  <c r="E322" i="1825"/>
  <c r="E323" i="1825"/>
  <c r="E324" i="1825"/>
  <c r="E325" i="1825"/>
  <c r="E326" i="1825"/>
  <c r="E327" i="1825"/>
  <c r="E328" i="1825"/>
  <c r="E329" i="1825"/>
  <c r="E330" i="1825"/>
  <c r="E331" i="1825"/>
  <c r="E332" i="1825"/>
  <c r="E333" i="1825"/>
  <c r="E334" i="1825"/>
  <c r="E335" i="1825"/>
  <c r="E336" i="1825"/>
  <c r="E337" i="1825"/>
  <c r="E338" i="1825"/>
  <c r="E339" i="1825"/>
  <c r="E340" i="1825"/>
  <c r="E341" i="1825"/>
  <c r="E342" i="1825"/>
  <c r="E343" i="1825"/>
  <c r="E344" i="1825"/>
  <c r="E345" i="1825"/>
  <c r="E346" i="1825"/>
  <c r="E347" i="1825"/>
  <c r="E348" i="1825"/>
  <c r="E349" i="1825"/>
  <c r="E350" i="1825"/>
  <c r="E351" i="1825"/>
  <c r="E352" i="1825"/>
  <c r="E353" i="1825"/>
  <c r="E354" i="1825"/>
  <c r="E355" i="1825"/>
  <c r="E356" i="1825"/>
  <c r="E357" i="1825"/>
  <c r="E358" i="1825"/>
  <c r="E359" i="1825"/>
  <c r="E360" i="1825"/>
  <c r="E361" i="1825"/>
  <c r="E362" i="1825"/>
  <c r="E363" i="1825"/>
  <c r="E364" i="1825"/>
  <c r="E365" i="1825"/>
  <c r="E366" i="1825"/>
  <c r="E367" i="1825"/>
  <c r="E368" i="1825"/>
  <c r="E369" i="1825"/>
  <c r="E370" i="1825"/>
  <c r="E371" i="1825"/>
  <c r="E372" i="1825"/>
  <c r="E373" i="1825"/>
  <c r="E374" i="1825"/>
  <c r="E375" i="1825"/>
  <c r="E376" i="1825"/>
  <c r="E377" i="1825"/>
  <c r="E378" i="1825"/>
  <c r="E379" i="1825"/>
  <c r="E380" i="1825"/>
  <c r="E381" i="1825"/>
  <c r="E382" i="1825"/>
  <c r="E383" i="1825"/>
  <c r="E384" i="1825"/>
  <c r="E385" i="1825"/>
  <c r="E386" i="1825"/>
  <c r="E387" i="1825"/>
  <c r="E388" i="1825"/>
  <c r="E389" i="1825"/>
  <c r="E390" i="1825"/>
  <c r="E391" i="1825"/>
  <c r="E392" i="1825"/>
  <c r="E393" i="1825"/>
  <c r="E394" i="1825"/>
  <c r="E395" i="1825"/>
  <c r="E396" i="1825"/>
  <c r="E397" i="1825"/>
  <c r="E398" i="1825"/>
  <c r="E399" i="1825"/>
  <c r="E400" i="1825"/>
  <c r="E401" i="1825"/>
  <c r="E402" i="1825"/>
  <c r="E403" i="1825"/>
  <c r="E404" i="1825"/>
  <c r="E405" i="1825"/>
  <c r="E293" i="1825"/>
  <c r="E295" i="1825"/>
  <c r="C294" i="1825"/>
  <c r="C406" i="1825"/>
  <c r="C407" i="1825"/>
  <c r="C408" i="1825"/>
  <c r="D6" i="1825"/>
  <c r="C292" i="1825"/>
  <c r="D406" i="1825"/>
  <c r="D407" i="1825"/>
  <c r="D408" i="1825"/>
  <c r="E7" i="1825"/>
  <c r="E6" i="1825"/>
  <c r="E406" i="1825"/>
  <c r="E407" i="1825"/>
  <c r="E408" i="1825"/>
  <c r="D7" i="1825"/>
  <c r="C7" i="1825"/>
  <c r="C6" i="1825"/>
  <c r="T145" i="5450"/>
  <c r="I145" i="5450"/>
  <c r="H145" i="5450"/>
  <c r="J145" i="5450"/>
  <c r="T158" i="5450"/>
  <c r="J158" i="5450"/>
  <c r="I158" i="5450"/>
  <c r="H158" i="5450"/>
  <c r="T230" i="5450"/>
  <c r="J230" i="5450"/>
  <c r="I230" i="5450"/>
  <c r="H230" i="5450"/>
  <c r="T27" i="5450"/>
  <c r="J27" i="5450"/>
  <c r="I27" i="5450"/>
  <c r="H27" i="5450"/>
  <c r="T135" i="5450"/>
  <c r="J135" i="5450"/>
  <c r="I135" i="5450"/>
  <c r="H135" i="5450"/>
  <c r="T207" i="5450"/>
  <c r="J207" i="5450"/>
  <c r="I207" i="5450"/>
  <c r="H207" i="5450"/>
  <c r="T148" i="5450"/>
  <c r="J148" i="5450"/>
  <c r="I148" i="5450"/>
  <c r="H148" i="5450"/>
  <c r="J220" i="5450"/>
  <c r="T220" i="5450"/>
  <c r="I220" i="5450"/>
  <c r="H220" i="5450"/>
  <c r="AM60" i="5447"/>
  <c r="AG60" i="5447"/>
  <c r="AG102" i="5447"/>
  <c r="AM102" i="5447"/>
  <c r="T173" i="5450"/>
  <c r="J173" i="5450"/>
  <c r="I173" i="5450"/>
  <c r="H173" i="5450"/>
  <c r="AM12" i="5447"/>
  <c r="AG12" i="5447"/>
  <c r="AM145" i="5447"/>
  <c r="AG145" i="5447"/>
  <c r="T54" i="5450"/>
  <c r="J54" i="5450"/>
  <c r="I54" i="5450"/>
  <c r="H54" i="5450"/>
  <c r="T162" i="5450"/>
  <c r="J162" i="5450"/>
  <c r="I162" i="5450"/>
  <c r="H162" i="5450"/>
  <c r="AM110" i="5447"/>
  <c r="AG110" i="5447"/>
  <c r="AM51" i="5447"/>
  <c r="AG51" i="5447"/>
  <c r="AM178" i="5447"/>
  <c r="AG178" i="5447"/>
  <c r="AM41" i="5447"/>
  <c r="AG41" i="5447"/>
  <c r="AM149" i="5447"/>
  <c r="AG149" i="5447"/>
  <c r="T19" i="5446"/>
  <c r="J19" i="5446"/>
  <c r="I19" i="5446"/>
  <c r="H19" i="5446"/>
  <c r="T127" i="5446"/>
  <c r="J127" i="5446"/>
  <c r="I127" i="5446"/>
  <c r="H127" i="5446"/>
  <c r="T271" i="5446"/>
  <c r="J271" i="5446"/>
  <c r="I271" i="5446"/>
  <c r="H271" i="5446"/>
  <c r="T194" i="5446"/>
  <c r="I194" i="5446"/>
  <c r="H194" i="5446"/>
  <c r="J194" i="5446"/>
  <c r="T374" i="5446"/>
  <c r="I374" i="5446"/>
  <c r="H374" i="5446"/>
  <c r="J374" i="5446"/>
  <c r="T245" i="5446"/>
  <c r="J245" i="5446"/>
  <c r="I245" i="5446"/>
  <c r="H245" i="5446"/>
  <c r="T159" i="5446"/>
  <c r="I159" i="5446"/>
  <c r="H159" i="5446"/>
  <c r="J159" i="5446"/>
  <c r="T6" i="5446"/>
  <c r="J6" i="5446"/>
  <c r="I6" i="5446"/>
  <c r="H6" i="5446"/>
  <c r="T46" i="5446"/>
  <c r="J46" i="5446"/>
  <c r="I46" i="5446"/>
  <c r="H46" i="5446"/>
  <c r="T118" i="5446"/>
  <c r="J118" i="5446"/>
  <c r="I118" i="5446"/>
  <c r="H118" i="5446"/>
  <c r="T262" i="5446"/>
  <c r="J262" i="5446"/>
  <c r="I262" i="5446"/>
  <c r="H262" i="5446"/>
  <c r="T370" i="5446"/>
  <c r="J370" i="5446"/>
  <c r="I370" i="5446"/>
  <c r="H370" i="5446"/>
  <c r="AM85" i="5443"/>
  <c r="AG85" i="5443"/>
  <c r="AM106" i="5443"/>
  <c r="AG106" i="5443"/>
  <c r="AM80" i="5443"/>
  <c r="AG80" i="5443"/>
  <c r="AM188" i="5443"/>
  <c r="AG188" i="5443"/>
  <c r="AM145" i="5443"/>
  <c r="AG145" i="5443"/>
  <c r="T191" i="5446"/>
  <c r="J191" i="5446"/>
  <c r="I191" i="5446"/>
  <c r="H191" i="5446"/>
  <c r="I108" i="5446"/>
  <c r="H108" i="5446"/>
  <c r="T108" i="5446"/>
  <c r="J108" i="5446"/>
  <c r="T396" i="5446"/>
  <c r="I396" i="5446"/>
  <c r="H396" i="5446"/>
  <c r="J396" i="5446"/>
  <c r="AM148" i="5443"/>
  <c r="AG148" i="5443"/>
  <c r="AM133" i="5443"/>
  <c r="AG133" i="5443"/>
  <c r="AM89" i="5443"/>
  <c r="AG89" i="5443"/>
  <c r="T49" i="5450"/>
  <c r="J49" i="5450"/>
  <c r="I49" i="5450"/>
  <c r="H49" i="5450"/>
  <c r="T121" i="5450"/>
  <c r="I121" i="5450"/>
  <c r="H121" i="5450"/>
  <c r="J121" i="5450"/>
  <c r="T157" i="5450"/>
  <c r="I157" i="5450"/>
  <c r="H157" i="5450"/>
  <c r="J157" i="5450"/>
  <c r="T62" i="5450"/>
  <c r="J62" i="5450"/>
  <c r="I62" i="5450"/>
  <c r="H62" i="5450"/>
  <c r="T134" i="5450"/>
  <c r="J134" i="5450"/>
  <c r="I134" i="5450"/>
  <c r="H134" i="5450"/>
  <c r="T170" i="5450"/>
  <c r="J170" i="5450"/>
  <c r="I170" i="5450"/>
  <c r="H170" i="5450"/>
  <c r="T206" i="5450"/>
  <c r="J206" i="5450"/>
  <c r="I206" i="5450"/>
  <c r="H206" i="5450"/>
  <c r="T39" i="5450"/>
  <c r="J39" i="5450"/>
  <c r="I39" i="5450"/>
  <c r="H39" i="5450"/>
  <c r="T75" i="5450"/>
  <c r="J75" i="5450"/>
  <c r="I75" i="5450"/>
  <c r="H75" i="5450"/>
  <c r="T183" i="5450"/>
  <c r="I183" i="5450"/>
  <c r="H183" i="5450"/>
  <c r="J183" i="5450"/>
  <c r="T219" i="5450"/>
  <c r="I219" i="5450"/>
  <c r="H219" i="5450"/>
  <c r="J219" i="5450"/>
  <c r="J16" i="5450"/>
  <c r="T16" i="5450"/>
  <c r="I16" i="5450"/>
  <c r="H16" i="5450"/>
  <c r="T88" i="5450"/>
  <c r="J88" i="5450"/>
  <c r="I88" i="5450"/>
  <c r="H88" i="5450"/>
  <c r="J196" i="5450"/>
  <c r="T196" i="5450"/>
  <c r="I196" i="5450"/>
  <c r="H196" i="5450"/>
  <c r="J232" i="5450"/>
  <c r="T232" i="5450"/>
  <c r="I232" i="5450"/>
  <c r="H232" i="5450"/>
  <c r="T29" i="5450"/>
  <c r="J29" i="5450"/>
  <c r="I29" i="5450"/>
  <c r="H29" i="5450"/>
  <c r="AM36" i="5447"/>
  <c r="AG36" i="5447"/>
  <c r="AM183" i="5447"/>
  <c r="AG183" i="5447"/>
  <c r="AM40" i="5447"/>
  <c r="AG40" i="5447"/>
  <c r="AG78" i="5447"/>
  <c r="AM78" i="5447"/>
  <c r="AG186" i="5447"/>
  <c r="AM186" i="5447"/>
  <c r="T185" i="5450"/>
  <c r="J185" i="5450"/>
  <c r="I185" i="5450"/>
  <c r="H185" i="5450"/>
  <c r="AM49" i="5447"/>
  <c r="AG49" i="5447"/>
  <c r="AM121" i="5447"/>
  <c r="AG121" i="5447"/>
  <c r="AM157" i="5447"/>
  <c r="AG157" i="5447"/>
  <c r="T66" i="5450"/>
  <c r="J66" i="5450"/>
  <c r="I66" i="5450"/>
  <c r="H66" i="5450"/>
  <c r="T138" i="5450"/>
  <c r="J138" i="5450"/>
  <c r="I138" i="5450"/>
  <c r="H138" i="5450"/>
  <c r="T246" i="5450"/>
  <c r="J246" i="5450"/>
  <c r="I246" i="5450"/>
  <c r="H246" i="5450"/>
  <c r="AM50" i="5447"/>
  <c r="AG50" i="5447"/>
  <c r="AM86" i="5447"/>
  <c r="AG86" i="5447"/>
  <c r="AM194" i="5447"/>
  <c r="AG194" i="5447"/>
  <c r="AM69" i="5447"/>
  <c r="AG69" i="5447"/>
  <c r="AG189" i="5447"/>
  <c r="AM189" i="5447"/>
  <c r="AM82" i="5447"/>
  <c r="AG82" i="5447"/>
  <c r="AM190" i="5447"/>
  <c r="AG190" i="5447"/>
  <c r="AM53" i="5447"/>
  <c r="AG53" i="5447"/>
  <c r="AM161" i="5447"/>
  <c r="AG161" i="5447"/>
  <c r="T125" i="5446"/>
  <c r="J125" i="5446"/>
  <c r="I125" i="5446"/>
  <c r="H125" i="5446"/>
  <c r="J341" i="5446"/>
  <c r="T341" i="5446"/>
  <c r="I341" i="5446"/>
  <c r="H341" i="5446"/>
  <c r="T103" i="5446"/>
  <c r="I103" i="5446"/>
  <c r="H103" i="5446"/>
  <c r="J103" i="5446"/>
  <c r="T139" i="5446"/>
  <c r="I139" i="5446"/>
  <c r="H139" i="5446"/>
  <c r="J139" i="5446"/>
  <c r="T283" i="5446"/>
  <c r="I283" i="5446"/>
  <c r="H283" i="5446"/>
  <c r="J283" i="5446"/>
  <c r="T319" i="5446"/>
  <c r="I319" i="5446"/>
  <c r="H319" i="5446"/>
  <c r="J319" i="5446"/>
  <c r="T355" i="5446"/>
  <c r="I355" i="5446"/>
  <c r="H355" i="5446"/>
  <c r="J355" i="5446"/>
  <c r="T26" i="5446"/>
  <c r="J26" i="5446"/>
  <c r="I26" i="5446"/>
  <c r="H26" i="5446"/>
  <c r="T62" i="5446"/>
  <c r="J62" i="5446"/>
  <c r="I62" i="5446"/>
  <c r="H62" i="5446"/>
  <c r="T170" i="5446"/>
  <c r="J170" i="5446"/>
  <c r="I170" i="5446"/>
  <c r="H170" i="5446"/>
  <c r="T206" i="5446"/>
  <c r="J206" i="5446"/>
  <c r="I206" i="5446"/>
  <c r="H206" i="5446"/>
  <c r="T242" i="5446"/>
  <c r="J242" i="5446"/>
  <c r="I242" i="5446"/>
  <c r="H242" i="5446"/>
  <c r="T386" i="5446"/>
  <c r="J386" i="5446"/>
  <c r="I386" i="5446"/>
  <c r="H386" i="5446"/>
  <c r="T101" i="5446"/>
  <c r="J101" i="5446"/>
  <c r="I101" i="5446"/>
  <c r="H101" i="5446"/>
  <c r="T317" i="5446"/>
  <c r="J317" i="5446"/>
  <c r="I317" i="5446"/>
  <c r="H317" i="5446"/>
  <c r="T99" i="5446"/>
  <c r="J99" i="5446"/>
  <c r="I99" i="5446"/>
  <c r="H99" i="5446"/>
  <c r="T171" i="5446"/>
  <c r="J171" i="5446"/>
  <c r="I171" i="5446"/>
  <c r="H171" i="5446"/>
  <c r="T207" i="5446"/>
  <c r="J207" i="5446"/>
  <c r="I207" i="5446"/>
  <c r="H207" i="5446"/>
  <c r="T243" i="5446"/>
  <c r="J243" i="5446"/>
  <c r="I243" i="5446"/>
  <c r="H243" i="5446"/>
  <c r="T387" i="5446"/>
  <c r="J387" i="5446"/>
  <c r="I387" i="5446"/>
  <c r="H387" i="5446"/>
  <c r="T22" i="5446"/>
  <c r="J22" i="5446"/>
  <c r="I22" i="5446"/>
  <c r="H22" i="5446"/>
  <c r="T130" i="5446"/>
  <c r="J130" i="5446"/>
  <c r="I130" i="5446"/>
  <c r="H130" i="5446"/>
  <c r="T202" i="5446"/>
  <c r="J202" i="5446"/>
  <c r="I202" i="5446"/>
  <c r="H202" i="5446"/>
  <c r="T238" i="5446"/>
  <c r="J238" i="5446"/>
  <c r="I238" i="5446"/>
  <c r="H238" i="5446"/>
  <c r="T310" i="5446"/>
  <c r="J310" i="5446"/>
  <c r="I310" i="5446"/>
  <c r="H310" i="5446"/>
  <c r="T346" i="5446"/>
  <c r="J346" i="5446"/>
  <c r="I346" i="5446"/>
  <c r="H346" i="5446"/>
  <c r="AM121" i="5443"/>
  <c r="AG121" i="5443"/>
  <c r="T335" i="5446"/>
  <c r="J335" i="5446"/>
  <c r="I335" i="5446"/>
  <c r="H335" i="5446"/>
  <c r="AM34" i="5443"/>
  <c r="AG34" i="5443"/>
  <c r="AM56" i="5443"/>
  <c r="AG56" i="5443"/>
  <c r="AM128" i="5443"/>
  <c r="AG128" i="5443"/>
  <c r="AM200" i="5443"/>
  <c r="AG200" i="5443"/>
  <c r="T185" i="5446"/>
  <c r="J185" i="5446"/>
  <c r="I185" i="5446"/>
  <c r="H185" i="5446"/>
  <c r="T293" i="5446"/>
  <c r="J293" i="5446"/>
  <c r="I293" i="5446"/>
  <c r="H293" i="5446"/>
  <c r="AM105" i="5443"/>
  <c r="AG105" i="5443"/>
  <c r="AM73" i="5443"/>
  <c r="AG73" i="5443"/>
  <c r="I48" i="5446"/>
  <c r="H48" i="5446"/>
  <c r="J48" i="5446"/>
  <c r="T48" i="5446"/>
  <c r="I84" i="5446"/>
  <c r="H84" i="5446"/>
  <c r="T84" i="5446"/>
  <c r="J84" i="5446"/>
  <c r="I192" i="5446"/>
  <c r="H192" i="5446"/>
  <c r="J192" i="5446"/>
  <c r="T192" i="5446"/>
  <c r="I228" i="5446"/>
  <c r="H228" i="5446"/>
  <c r="T228" i="5446"/>
  <c r="J228" i="5446"/>
  <c r="T336" i="5446"/>
  <c r="I336" i="5446"/>
  <c r="H336" i="5446"/>
  <c r="J336" i="5446"/>
  <c r="T408" i="5446"/>
  <c r="I408" i="5446"/>
  <c r="H408" i="5446"/>
  <c r="J408" i="5446"/>
  <c r="AM76" i="5443"/>
  <c r="AG76" i="5443"/>
  <c r="AM117" i="5443"/>
  <c r="AG117" i="5443"/>
  <c r="AM61" i="5443"/>
  <c r="AG61" i="5443"/>
  <c r="AM29" i="5443"/>
  <c r="AG29" i="5443"/>
  <c r="AM65" i="5443"/>
  <c r="AG65" i="5443"/>
  <c r="AM173" i="5443"/>
  <c r="AG173" i="5443"/>
  <c r="AM118" i="5443"/>
  <c r="AG118" i="5443"/>
  <c r="T387" i="5442"/>
  <c r="I387" i="5442"/>
  <c r="H387" i="5442"/>
  <c r="J387" i="5442"/>
  <c r="H328" i="5442"/>
  <c r="T328" i="5442"/>
  <c r="J328" i="5442"/>
  <c r="I328" i="5442"/>
  <c r="J346" i="5442"/>
  <c r="H346" i="5442"/>
  <c r="T346" i="5442"/>
  <c r="I346" i="5442"/>
  <c r="J238" i="5442"/>
  <c r="H238" i="5442"/>
  <c r="T238" i="5442"/>
  <c r="I238" i="5442"/>
  <c r="J22" i="5442"/>
  <c r="H22" i="5442"/>
  <c r="T22" i="5442"/>
  <c r="I22" i="5442"/>
  <c r="T298" i="5442"/>
  <c r="J298" i="5442"/>
  <c r="I298" i="5442"/>
  <c r="H298" i="5442"/>
  <c r="T45" i="5442"/>
  <c r="I45" i="5442"/>
  <c r="H45" i="5442"/>
  <c r="J45" i="5442"/>
  <c r="T369" i="5442"/>
  <c r="I369" i="5442"/>
  <c r="H369" i="5442"/>
  <c r="J369" i="5442"/>
  <c r="T107" i="5442"/>
  <c r="J107" i="5442"/>
  <c r="I107" i="5442"/>
  <c r="H107" i="5442"/>
  <c r="T143" i="5442"/>
  <c r="J143" i="5442"/>
  <c r="I143" i="5442"/>
  <c r="H143" i="5442"/>
  <c r="T251" i="5442"/>
  <c r="J251" i="5442"/>
  <c r="I251" i="5442"/>
  <c r="H251" i="5442"/>
  <c r="T287" i="5442"/>
  <c r="J287" i="5442"/>
  <c r="I287" i="5442"/>
  <c r="H287" i="5442"/>
  <c r="T395" i="5442"/>
  <c r="J395" i="5442"/>
  <c r="I395" i="5442"/>
  <c r="H395" i="5442"/>
  <c r="T265" i="5442"/>
  <c r="I265" i="5442"/>
  <c r="H265" i="5442"/>
  <c r="J265" i="5442"/>
  <c r="H12" i="5442"/>
  <c r="T12" i="5442"/>
  <c r="J12" i="5442"/>
  <c r="I12" i="5442"/>
  <c r="H336" i="5442"/>
  <c r="T336" i="5442"/>
  <c r="J336" i="5442"/>
  <c r="I336" i="5442"/>
  <c r="I268" i="5442"/>
  <c r="H268" i="5442"/>
  <c r="J268" i="5442"/>
  <c r="T268" i="5442"/>
  <c r="T19" i="5442"/>
  <c r="H19" i="5442"/>
  <c r="J19" i="5442"/>
  <c r="I19" i="5442"/>
  <c r="T181" i="5442"/>
  <c r="J181" i="5442"/>
  <c r="H181" i="5442"/>
  <c r="I181" i="5442"/>
  <c r="T235" i="5442"/>
  <c r="H235" i="5442"/>
  <c r="J235" i="5442"/>
  <c r="I235" i="5442"/>
  <c r="T289" i="5442"/>
  <c r="J289" i="5442"/>
  <c r="H289" i="5442"/>
  <c r="I289" i="5442"/>
  <c r="T32" i="5442"/>
  <c r="J32" i="5442"/>
  <c r="I32" i="5442"/>
  <c r="H32" i="5442"/>
  <c r="T116" i="5442"/>
  <c r="J116" i="5442"/>
  <c r="H116" i="5442"/>
  <c r="I116" i="5442"/>
  <c r="T158" i="5442"/>
  <c r="J158" i="5442"/>
  <c r="I158" i="5442"/>
  <c r="H158" i="5442"/>
  <c r="T236" i="5442"/>
  <c r="I236" i="5442"/>
  <c r="H236" i="5442"/>
  <c r="J236" i="5442"/>
  <c r="T356" i="5442"/>
  <c r="J356" i="5442"/>
  <c r="I356" i="5442"/>
  <c r="H356" i="5442"/>
  <c r="AG118" i="5439"/>
  <c r="AM118" i="5439"/>
  <c r="AM164" i="5439"/>
  <c r="AG164" i="5439"/>
  <c r="I294" i="5442"/>
  <c r="H294" i="5442"/>
  <c r="T294" i="5442"/>
  <c r="J294" i="5442"/>
  <c r="T159" i="5442"/>
  <c r="J159" i="5442"/>
  <c r="H159" i="5442"/>
  <c r="I159" i="5442"/>
  <c r="T213" i="5442"/>
  <c r="H213" i="5442"/>
  <c r="J213" i="5442"/>
  <c r="I213" i="5442"/>
  <c r="T375" i="5442"/>
  <c r="J375" i="5442"/>
  <c r="H375" i="5442"/>
  <c r="I375" i="5442"/>
  <c r="AK139" i="5436"/>
  <c r="AF139" i="5436"/>
  <c r="AJ139" i="5436"/>
  <c r="AI139" i="5436"/>
  <c r="AG70" i="5439"/>
  <c r="AM70" i="5439"/>
  <c r="AM61" i="5439"/>
  <c r="AG61" i="5439"/>
  <c r="AM133" i="5439"/>
  <c r="AG133" i="5439"/>
  <c r="AG41" i="5439"/>
  <c r="AM41" i="5439"/>
  <c r="AG77" i="5439"/>
  <c r="AM77" i="5439"/>
  <c r="AG185" i="5439"/>
  <c r="AM185" i="5439"/>
  <c r="I186" i="5442"/>
  <c r="H186" i="5442"/>
  <c r="T186" i="5442"/>
  <c r="J186" i="5442"/>
  <c r="AM110" i="5439"/>
  <c r="AG110" i="5439"/>
  <c r="AG36" i="5439"/>
  <c r="AM36" i="5439"/>
  <c r="AG72" i="5439"/>
  <c r="AM72" i="5439"/>
  <c r="AG180" i="5439"/>
  <c r="AM180" i="5439"/>
  <c r="I384" i="5442"/>
  <c r="H384" i="5442"/>
  <c r="J384" i="5442"/>
  <c r="T384" i="5442"/>
  <c r="AG76" i="5439"/>
  <c r="AM76" i="5439"/>
  <c r="AJ42" i="5436"/>
  <c r="AF42" i="5436"/>
  <c r="AK42" i="5436"/>
  <c r="AI42" i="5436"/>
  <c r="AJ114" i="5436"/>
  <c r="AF114" i="5436"/>
  <c r="AK114" i="5436"/>
  <c r="AI114" i="5436"/>
  <c r="AJ186" i="5436"/>
  <c r="AF186" i="5436"/>
  <c r="AK186" i="5436"/>
  <c r="AI186" i="5436"/>
  <c r="T337" i="5442"/>
  <c r="I337" i="5442"/>
  <c r="H337" i="5442"/>
  <c r="J337" i="5442"/>
  <c r="AM7" i="5439"/>
  <c r="AG7" i="5439"/>
  <c r="AM79" i="5439"/>
  <c r="AG79" i="5439"/>
  <c r="AH155" i="5436"/>
  <c r="AG155" i="5436"/>
  <c r="AF179" i="5433"/>
  <c r="AI179" i="5433"/>
  <c r="AJ179" i="5433"/>
  <c r="AK179" i="5433"/>
  <c r="AK52" i="5433"/>
  <c r="AI52" i="5433"/>
  <c r="AJ52" i="5433"/>
  <c r="AF52" i="5433"/>
  <c r="AK124" i="5433"/>
  <c r="AI124" i="5433"/>
  <c r="AJ124" i="5433"/>
  <c r="AF124" i="5433"/>
  <c r="AK37" i="5433"/>
  <c r="AJ37" i="5433"/>
  <c r="AI37" i="5433"/>
  <c r="AF37" i="5433"/>
  <c r="AK73" i="5433"/>
  <c r="AJ73" i="5433"/>
  <c r="AI73" i="5433"/>
  <c r="AF73" i="5433"/>
  <c r="AK145" i="5433"/>
  <c r="AJ145" i="5433"/>
  <c r="AF145" i="5433"/>
  <c r="AI145" i="5433"/>
  <c r="AI110" i="5436"/>
  <c r="AF110" i="5436"/>
  <c r="AK110" i="5436"/>
  <c r="AJ110" i="5436"/>
  <c r="AH35" i="5436"/>
  <c r="AG35" i="5436"/>
  <c r="AG77" i="5436"/>
  <c r="AH77" i="5436"/>
  <c r="AH143" i="5436"/>
  <c r="AG143" i="5436"/>
  <c r="AG185" i="5436"/>
  <c r="AH185" i="5436"/>
  <c r="AJ154" i="5430"/>
  <c r="AK154" i="5430"/>
  <c r="AI154" i="5430"/>
  <c r="AF154" i="5430"/>
  <c r="AJ27" i="5433"/>
  <c r="AF27" i="5433"/>
  <c r="AI27" i="5433"/>
  <c r="AK27" i="5433"/>
  <c r="AJ63" i="5433"/>
  <c r="AF63" i="5433"/>
  <c r="AI63" i="5433"/>
  <c r="AK63" i="5433"/>
  <c r="AJ99" i="5433"/>
  <c r="AF99" i="5433"/>
  <c r="AI99" i="5433"/>
  <c r="AK99" i="5433"/>
  <c r="AJ135" i="5433"/>
  <c r="AF135" i="5433"/>
  <c r="AI135" i="5433"/>
  <c r="AK135" i="5433"/>
  <c r="AJ171" i="5433"/>
  <c r="AF171" i="5433"/>
  <c r="AI171" i="5433"/>
  <c r="AK171" i="5433"/>
  <c r="AJ130" i="5430"/>
  <c r="AK130" i="5430"/>
  <c r="AI130" i="5430"/>
  <c r="AF130" i="5430"/>
  <c r="AH94" i="5436"/>
  <c r="AG94" i="5436"/>
  <c r="AH202" i="5436"/>
  <c r="AG202" i="5436"/>
  <c r="AI9" i="5430"/>
  <c r="AF9" i="5430"/>
  <c r="AJ9" i="5430"/>
  <c r="AK9" i="5430"/>
  <c r="AG57" i="5436"/>
  <c r="AH57" i="5436"/>
  <c r="AK190" i="5436"/>
  <c r="AJ190" i="5436"/>
  <c r="AI190" i="5436"/>
  <c r="AF190" i="5436"/>
  <c r="AK58" i="5433"/>
  <c r="AJ58" i="5433"/>
  <c r="AF58" i="5433"/>
  <c r="AI58" i="5433"/>
  <c r="AK130" i="5433"/>
  <c r="AJ130" i="5433"/>
  <c r="AF130" i="5433"/>
  <c r="AI130" i="5433"/>
  <c r="AK202" i="5433"/>
  <c r="AJ202" i="5433"/>
  <c r="AF202" i="5433"/>
  <c r="AI202" i="5433"/>
  <c r="AI129" i="5430"/>
  <c r="AJ129" i="5430"/>
  <c r="AK129" i="5430"/>
  <c r="AF129" i="5430"/>
  <c r="AG117" i="5436"/>
  <c r="AH117" i="5436"/>
  <c r="AG14" i="5433"/>
  <c r="AH14" i="5433"/>
  <c r="AG134" i="5433"/>
  <c r="AH134" i="5433"/>
  <c r="AI153" i="5430"/>
  <c r="AF153" i="5430"/>
  <c r="AJ153" i="5430"/>
  <c r="AK153" i="5430"/>
  <c r="AJ190" i="5430"/>
  <c r="AK190" i="5430"/>
  <c r="AI190" i="5430"/>
  <c r="AF190" i="5430"/>
  <c r="AK19" i="5436"/>
  <c r="AJ19" i="5436"/>
  <c r="AI19" i="5436"/>
  <c r="AF19" i="5436"/>
  <c r="AI44" i="5436"/>
  <c r="AF44" i="5436"/>
  <c r="AJ44" i="5436"/>
  <c r="AK44" i="5436"/>
  <c r="AI152" i="5436"/>
  <c r="AF152" i="5436"/>
  <c r="AJ152" i="5436"/>
  <c r="AK152" i="5436"/>
  <c r="AI194" i="5436"/>
  <c r="AF194" i="5436"/>
  <c r="AK194" i="5436"/>
  <c r="AJ194" i="5436"/>
  <c r="AI86" i="5436"/>
  <c r="AF86" i="5436"/>
  <c r="AK86" i="5436"/>
  <c r="AJ86" i="5436"/>
  <c r="AJ58" i="5430"/>
  <c r="AK58" i="5430"/>
  <c r="AF58" i="5430"/>
  <c r="AI58" i="5430"/>
  <c r="AJ160" i="5430"/>
  <c r="AI160" i="5430"/>
  <c r="AF160" i="5430"/>
  <c r="AK160" i="5430"/>
  <c r="N164" i="5442"/>
  <c r="K164" i="5442"/>
  <c r="M164" i="5442" s="1"/>
  <c r="AH92" i="5436"/>
  <c r="AG92" i="5436"/>
  <c r="AH109" i="5436"/>
  <c r="AG109" i="5436"/>
  <c r="AH22" i="5436"/>
  <c r="AG22" i="5436"/>
  <c r="AH70" i="5436"/>
  <c r="AG70" i="5436"/>
  <c r="AH142" i="5436"/>
  <c r="AG142" i="5436"/>
  <c r="AG9" i="5436"/>
  <c r="AH9" i="5436"/>
  <c r="AI147" i="5430"/>
  <c r="AK147" i="5430"/>
  <c r="AF147" i="5430"/>
  <c r="AJ147" i="5430"/>
  <c r="AH11" i="5436"/>
  <c r="AG11" i="5436"/>
  <c r="AH83" i="5436"/>
  <c r="AG83" i="5436"/>
  <c r="AH173" i="5436"/>
  <c r="AG173" i="5436"/>
  <c r="AH125" i="5433"/>
  <c r="AG125" i="5433"/>
  <c r="AG178" i="5430"/>
  <c r="AH178" i="5430"/>
  <c r="AH41" i="5433"/>
  <c r="AG41" i="5433"/>
  <c r="AH177" i="5430"/>
  <c r="AG177" i="5430"/>
  <c r="AG23" i="5430"/>
  <c r="AH23" i="5430"/>
  <c r="AG53" i="5430"/>
  <c r="AH53" i="5430"/>
  <c r="AH83" i="5430"/>
  <c r="AG83" i="5430"/>
  <c r="AG131" i="5430"/>
  <c r="AH131" i="5430"/>
  <c r="AH161" i="5430"/>
  <c r="AG161" i="5430"/>
  <c r="AG43" i="5430"/>
  <c r="AH43" i="5430"/>
  <c r="AG151" i="5430"/>
  <c r="AH151" i="5430"/>
  <c r="AH29" i="5433"/>
  <c r="AG29" i="5433"/>
  <c r="AH11" i="5433"/>
  <c r="AG11" i="5433"/>
  <c r="AH18" i="5430"/>
  <c r="AG18" i="5430"/>
  <c r="AG36" i="5430"/>
  <c r="AH36" i="5430"/>
  <c r="AG60" i="5430"/>
  <c r="AH60" i="5430"/>
  <c r="AH84" i="5430"/>
  <c r="AG84" i="5430"/>
  <c r="AG102" i="5430"/>
  <c r="AH102" i="5430"/>
  <c r="AH126" i="5430"/>
  <c r="AG126" i="5430"/>
  <c r="AG144" i="5430"/>
  <c r="AH144" i="5430"/>
  <c r="AH168" i="5430"/>
  <c r="AG168" i="5430"/>
  <c r="AH192" i="5430"/>
  <c r="AG192" i="5430"/>
  <c r="AG199" i="5430"/>
  <c r="AH199" i="5430"/>
  <c r="AH17" i="5433"/>
  <c r="AG17" i="5433"/>
  <c r="AG24" i="5433"/>
  <c r="AH24" i="5433"/>
  <c r="AG42" i="5433"/>
  <c r="AH42" i="5433"/>
  <c r="AG60" i="5433"/>
  <c r="AH60" i="5433"/>
  <c r="AG78" i="5433"/>
  <c r="AH78" i="5433"/>
  <c r="AG96" i="5433"/>
  <c r="AH96" i="5433"/>
  <c r="AG114" i="5433"/>
  <c r="AH114" i="5433"/>
  <c r="AG132" i="5433"/>
  <c r="AH132" i="5433"/>
  <c r="AG150" i="5433"/>
  <c r="AH150" i="5433"/>
  <c r="AG168" i="5433"/>
  <c r="AH168" i="5433"/>
  <c r="AG186" i="5433"/>
  <c r="AH186" i="5433"/>
  <c r="AG204" i="5433"/>
  <c r="AH204" i="5433"/>
  <c r="AG42" i="5430"/>
  <c r="AH42" i="5430"/>
  <c r="AH20" i="5430"/>
  <c r="AG20" i="5430"/>
  <c r="AH44" i="5430"/>
  <c r="AG44" i="5430"/>
  <c r="AH116" i="5430"/>
  <c r="AG116" i="5430"/>
  <c r="AG85" i="5430"/>
  <c r="AH85" i="5430"/>
  <c r="AG103" i="5430"/>
  <c r="AH103" i="5430"/>
  <c r="AG193" i="5430"/>
  <c r="AH193" i="5430"/>
  <c r="AH149" i="5433"/>
  <c r="AG149" i="5433"/>
  <c r="AG186" i="5430"/>
  <c r="AH186" i="5430"/>
  <c r="AG172" i="5430"/>
  <c r="AH172" i="5430"/>
  <c r="AH65" i="5433"/>
  <c r="AG65" i="5433"/>
  <c r="T133" i="5450"/>
  <c r="I133" i="5450"/>
  <c r="H133" i="5450"/>
  <c r="J133" i="5450"/>
  <c r="T110" i="5450"/>
  <c r="J110" i="5450"/>
  <c r="I110" i="5450"/>
  <c r="H110" i="5450"/>
  <c r="T51" i="5450"/>
  <c r="J51" i="5450"/>
  <c r="I51" i="5450"/>
  <c r="H51" i="5450"/>
  <c r="T172" i="5450"/>
  <c r="J172" i="5450"/>
  <c r="I172" i="5450"/>
  <c r="H172" i="5450"/>
  <c r="T208" i="5450"/>
  <c r="J208" i="5450"/>
  <c r="I208" i="5450"/>
  <c r="H208" i="5450"/>
  <c r="T24" i="5450"/>
  <c r="J24" i="5450"/>
  <c r="I24" i="5450"/>
  <c r="H24" i="5450"/>
  <c r="AG126" i="5447"/>
  <c r="AM126" i="5447"/>
  <c r="AG169" i="5447"/>
  <c r="AM169" i="5447"/>
  <c r="T150" i="5450"/>
  <c r="J150" i="5450"/>
  <c r="I150" i="5450"/>
  <c r="H150" i="5450"/>
  <c r="T222" i="5450"/>
  <c r="J222" i="5450"/>
  <c r="I222" i="5450"/>
  <c r="H222" i="5450"/>
  <c r="AM62" i="5447"/>
  <c r="AG62" i="5447"/>
  <c r="AM33" i="5447"/>
  <c r="AG33" i="5447"/>
  <c r="T109" i="5450"/>
  <c r="I109" i="5450"/>
  <c r="H109" i="5450"/>
  <c r="J109" i="5450"/>
  <c r="T217" i="5450"/>
  <c r="I217" i="5450"/>
  <c r="H217" i="5450"/>
  <c r="J217" i="5450"/>
  <c r="T14" i="5450"/>
  <c r="J14" i="5450"/>
  <c r="I14" i="5450"/>
  <c r="H14" i="5450"/>
  <c r="T122" i="5450"/>
  <c r="J122" i="5450"/>
  <c r="I122" i="5450"/>
  <c r="H122" i="5450"/>
  <c r="T63" i="5450"/>
  <c r="J63" i="5450"/>
  <c r="I63" i="5450"/>
  <c r="H63" i="5450"/>
  <c r="T99" i="5450"/>
  <c r="J99" i="5450"/>
  <c r="I99" i="5450"/>
  <c r="H99" i="5450"/>
  <c r="J184" i="5450"/>
  <c r="T184" i="5450"/>
  <c r="I184" i="5450"/>
  <c r="H184" i="5450"/>
  <c r="T17" i="5450"/>
  <c r="J17" i="5450"/>
  <c r="I17" i="5450"/>
  <c r="H17" i="5450"/>
  <c r="T36" i="5450"/>
  <c r="J36" i="5450"/>
  <c r="I36" i="5450"/>
  <c r="H36" i="5450"/>
  <c r="AM39" i="5447"/>
  <c r="AG39" i="5447"/>
  <c r="T245" i="5450"/>
  <c r="J245" i="5450"/>
  <c r="I245" i="5450"/>
  <c r="H245" i="5450"/>
  <c r="AM109" i="5447"/>
  <c r="AG109" i="5447"/>
  <c r="T90" i="5450"/>
  <c r="J90" i="5450"/>
  <c r="I90" i="5450"/>
  <c r="H90" i="5450"/>
  <c r="T126" i="5450"/>
  <c r="J126" i="5450"/>
  <c r="I126" i="5450"/>
  <c r="H126" i="5450"/>
  <c r="AM146" i="5447"/>
  <c r="AG146" i="5447"/>
  <c r="AG171" i="5447"/>
  <c r="AM171" i="5447"/>
  <c r="AM70" i="5447"/>
  <c r="AG70" i="5447"/>
  <c r="AM185" i="5447"/>
  <c r="AG185" i="5447"/>
  <c r="J269" i="5446"/>
  <c r="T269" i="5446"/>
  <c r="I269" i="5446"/>
  <c r="H269" i="5446"/>
  <c r="T163" i="5446"/>
  <c r="J163" i="5446"/>
  <c r="I163" i="5446"/>
  <c r="H163" i="5446"/>
  <c r="T343" i="5446"/>
  <c r="J343" i="5446"/>
  <c r="I343" i="5446"/>
  <c r="H343" i="5446"/>
  <c r="T23" i="5446"/>
  <c r="J23" i="5446"/>
  <c r="I23" i="5446"/>
  <c r="H23" i="5446"/>
  <c r="T239" i="5446"/>
  <c r="J239" i="5446"/>
  <c r="I239" i="5446"/>
  <c r="H239" i="5446"/>
  <c r="T158" i="5446"/>
  <c r="I158" i="5446"/>
  <c r="H158" i="5446"/>
  <c r="J158" i="5446"/>
  <c r="T230" i="5446"/>
  <c r="I230" i="5446"/>
  <c r="H230" i="5446"/>
  <c r="J230" i="5446"/>
  <c r="T302" i="5446"/>
  <c r="I302" i="5446"/>
  <c r="H302" i="5446"/>
  <c r="J302" i="5446"/>
  <c r="T51" i="5446"/>
  <c r="I51" i="5446"/>
  <c r="H51" i="5446"/>
  <c r="J51" i="5446"/>
  <c r="T87" i="5446"/>
  <c r="I87" i="5446"/>
  <c r="H87" i="5446"/>
  <c r="J87" i="5446"/>
  <c r="T267" i="5446"/>
  <c r="I267" i="5446"/>
  <c r="H267" i="5446"/>
  <c r="J267" i="5446"/>
  <c r="T303" i="5446"/>
  <c r="I303" i="5446"/>
  <c r="H303" i="5446"/>
  <c r="J303" i="5446"/>
  <c r="T82" i="5446"/>
  <c r="J82" i="5446"/>
  <c r="I82" i="5446"/>
  <c r="H82" i="5446"/>
  <c r="T406" i="5446"/>
  <c r="J406" i="5446"/>
  <c r="I406" i="5446"/>
  <c r="H406" i="5446"/>
  <c r="AM8" i="5443"/>
  <c r="AG8" i="5443"/>
  <c r="AM116" i="5443"/>
  <c r="AG116" i="5443"/>
  <c r="T149" i="5446"/>
  <c r="J149" i="5446"/>
  <c r="I149" i="5446"/>
  <c r="H149" i="5446"/>
  <c r="T257" i="5446"/>
  <c r="J257" i="5446"/>
  <c r="I257" i="5446"/>
  <c r="H257" i="5446"/>
  <c r="AM33" i="5443"/>
  <c r="AG33" i="5443"/>
  <c r="T72" i="5446"/>
  <c r="I72" i="5446"/>
  <c r="H72" i="5446"/>
  <c r="J72" i="5446"/>
  <c r="T144" i="5446"/>
  <c r="I144" i="5446"/>
  <c r="H144" i="5446"/>
  <c r="J144" i="5446"/>
  <c r="T216" i="5446"/>
  <c r="I216" i="5446"/>
  <c r="H216" i="5446"/>
  <c r="J216" i="5446"/>
  <c r="T11" i="5446"/>
  <c r="J11" i="5446"/>
  <c r="I11" i="5446"/>
  <c r="H11" i="5446"/>
  <c r="AM25" i="5443"/>
  <c r="AG25" i="5443"/>
  <c r="AM125" i="5443"/>
  <c r="AG125" i="5443"/>
  <c r="T13" i="5450"/>
  <c r="J13" i="5450"/>
  <c r="I13" i="5450"/>
  <c r="H13" i="5450"/>
  <c r="T85" i="5450"/>
  <c r="I85" i="5450"/>
  <c r="H85" i="5450"/>
  <c r="J85" i="5450"/>
  <c r="T193" i="5450"/>
  <c r="I193" i="5450"/>
  <c r="H193" i="5450"/>
  <c r="J193" i="5450"/>
  <c r="T229" i="5450"/>
  <c r="I229" i="5450"/>
  <c r="H229" i="5450"/>
  <c r="J229" i="5450"/>
  <c r="T26" i="5450"/>
  <c r="J26" i="5450"/>
  <c r="I26" i="5450"/>
  <c r="H26" i="5450"/>
  <c r="T98" i="5450"/>
  <c r="J98" i="5450"/>
  <c r="I98" i="5450"/>
  <c r="H98" i="5450"/>
  <c r="T242" i="5450"/>
  <c r="I242" i="5450"/>
  <c r="H242" i="5450"/>
  <c r="J242" i="5450"/>
  <c r="T111" i="5450"/>
  <c r="J111" i="5450"/>
  <c r="I111" i="5450"/>
  <c r="H111" i="5450"/>
  <c r="T147" i="5450"/>
  <c r="J147" i="5450"/>
  <c r="I147" i="5450"/>
  <c r="H147" i="5450"/>
  <c r="J52" i="5450"/>
  <c r="T52" i="5450"/>
  <c r="I52" i="5450"/>
  <c r="H52" i="5450"/>
  <c r="T124" i="5450"/>
  <c r="J124" i="5450"/>
  <c r="I124" i="5450"/>
  <c r="H124" i="5450"/>
  <c r="T160" i="5450"/>
  <c r="J160" i="5450"/>
  <c r="I160" i="5450"/>
  <c r="H160" i="5450"/>
  <c r="T65" i="5450"/>
  <c r="J65" i="5450"/>
  <c r="I65" i="5450"/>
  <c r="H65" i="5450"/>
  <c r="T12" i="5450"/>
  <c r="J12" i="5450"/>
  <c r="I12" i="5450"/>
  <c r="H12" i="5450"/>
  <c r="AM75" i="5447"/>
  <c r="AG75" i="5447"/>
  <c r="AG114" i="5447"/>
  <c r="AM114" i="5447"/>
  <c r="AG150" i="5447"/>
  <c r="AM150" i="5447"/>
  <c r="T113" i="5450"/>
  <c r="J113" i="5450"/>
  <c r="I113" i="5450"/>
  <c r="H113" i="5450"/>
  <c r="T149" i="5450"/>
  <c r="J149" i="5450"/>
  <c r="I149" i="5450"/>
  <c r="H149" i="5450"/>
  <c r="T221" i="5450"/>
  <c r="J221" i="5450"/>
  <c r="I221" i="5450"/>
  <c r="H221" i="5450"/>
  <c r="AM48" i="5447"/>
  <c r="AG48" i="5447"/>
  <c r="AM13" i="5447"/>
  <c r="AG13" i="5447"/>
  <c r="AM85" i="5447"/>
  <c r="AG85" i="5447"/>
  <c r="AM193" i="5447"/>
  <c r="AG193" i="5447"/>
  <c r="T102" i="5450"/>
  <c r="J102" i="5450"/>
  <c r="I102" i="5450"/>
  <c r="H102" i="5450"/>
  <c r="T174" i="5450"/>
  <c r="J174" i="5450"/>
  <c r="I174" i="5450"/>
  <c r="H174" i="5450"/>
  <c r="T210" i="5450"/>
  <c r="J210" i="5450"/>
  <c r="I210" i="5450"/>
  <c r="H210" i="5450"/>
  <c r="AM14" i="5447"/>
  <c r="AG14" i="5447"/>
  <c r="AM122" i="5447"/>
  <c r="AG122" i="5447"/>
  <c r="AM158" i="5447"/>
  <c r="AG158" i="5447"/>
  <c r="AM15" i="5447"/>
  <c r="AG15" i="5447"/>
  <c r="AM135" i="5447"/>
  <c r="AG135" i="5447"/>
  <c r="AM118" i="5447"/>
  <c r="AG118" i="5447"/>
  <c r="AM154" i="5447"/>
  <c r="AG154" i="5447"/>
  <c r="AM17" i="5447"/>
  <c r="AG17" i="5447"/>
  <c r="AM89" i="5447"/>
  <c r="AG89" i="5447"/>
  <c r="AM125" i="5447"/>
  <c r="AG125" i="5447"/>
  <c r="AM197" i="5447"/>
  <c r="AG197" i="5447"/>
  <c r="T31" i="5446"/>
  <c r="I31" i="5446"/>
  <c r="H31" i="5446"/>
  <c r="J31" i="5446"/>
  <c r="T67" i="5446"/>
  <c r="I67" i="5446"/>
  <c r="H67" i="5446"/>
  <c r="J67" i="5446"/>
  <c r="T175" i="5446"/>
  <c r="I175" i="5446"/>
  <c r="H175" i="5446"/>
  <c r="J175" i="5446"/>
  <c r="T211" i="5446"/>
  <c r="I211" i="5446"/>
  <c r="H211" i="5446"/>
  <c r="J211" i="5446"/>
  <c r="T247" i="5446"/>
  <c r="I247" i="5446"/>
  <c r="H247" i="5446"/>
  <c r="J247" i="5446"/>
  <c r="T391" i="5446"/>
  <c r="I391" i="5446"/>
  <c r="H391" i="5446"/>
  <c r="J391" i="5446"/>
  <c r="T95" i="5446"/>
  <c r="J95" i="5446"/>
  <c r="I95" i="5446"/>
  <c r="H95" i="5446"/>
  <c r="T311" i="5446"/>
  <c r="J311" i="5446"/>
  <c r="I311" i="5446"/>
  <c r="H311" i="5446"/>
  <c r="T98" i="5446"/>
  <c r="J98" i="5446"/>
  <c r="I98" i="5446"/>
  <c r="H98" i="5446"/>
  <c r="T134" i="5446"/>
  <c r="J134" i="5446"/>
  <c r="I134" i="5446"/>
  <c r="H134" i="5446"/>
  <c r="T278" i="5446"/>
  <c r="J278" i="5446"/>
  <c r="I278" i="5446"/>
  <c r="H278" i="5446"/>
  <c r="T314" i="5446"/>
  <c r="J314" i="5446"/>
  <c r="I314" i="5446"/>
  <c r="H314" i="5446"/>
  <c r="T350" i="5446"/>
  <c r="J350" i="5446"/>
  <c r="I350" i="5446"/>
  <c r="H350" i="5446"/>
  <c r="T27" i="5446"/>
  <c r="J27" i="5446"/>
  <c r="I27" i="5446"/>
  <c r="H27" i="5446"/>
  <c r="T63" i="5446"/>
  <c r="J63" i="5446"/>
  <c r="I63" i="5446"/>
  <c r="H63" i="5446"/>
  <c r="T135" i="5446"/>
  <c r="J135" i="5446"/>
  <c r="I135" i="5446"/>
  <c r="H135" i="5446"/>
  <c r="T279" i="5446"/>
  <c r="J279" i="5446"/>
  <c r="I279" i="5446"/>
  <c r="H279" i="5446"/>
  <c r="T315" i="5446"/>
  <c r="J315" i="5446"/>
  <c r="I315" i="5446"/>
  <c r="H315" i="5446"/>
  <c r="T351" i="5446"/>
  <c r="J351" i="5446"/>
  <c r="I351" i="5446"/>
  <c r="H351" i="5446"/>
  <c r="T58" i="5446"/>
  <c r="J58" i="5446"/>
  <c r="I58" i="5446"/>
  <c r="H58" i="5446"/>
  <c r="T94" i="5446"/>
  <c r="J94" i="5446"/>
  <c r="I94" i="5446"/>
  <c r="H94" i="5446"/>
  <c r="T166" i="5446"/>
  <c r="J166" i="5446"/>
  <c r="I166" i="5446"/>
  <c r="H166" i="5446"/>
  <c r="T274" i="5446"/>
  <c r="J274" i="5446"/>
  <c r="I274" i="5446"/>
  <c r="H274" i="5446"/>
  <c r="T382" i="5446"/>
  <c r="J382" i="5446"/>
  <c r="I382" i="5446"/>
  <c r="H382" i="5446"/>
  <c r="AM13" i="5443"/>
  <c r="AG13" i="5443"/>
  <c r="AM142" i="5443"/>
  <c r="AG142" i="5443"/>
  <c r="AM20" i="5443"/>
  <c r="AG20" i="5443"/>
  <c r="AM92" i="5443"/>
  <c r="AG92" i="5443"/>
  <c r="AM164" i="5443"/>
  <c r="AG164" i="5443"/>
  <c r="T77" i="5446"/>
  <c r="J77" i="5446"/>
  <c r="I77" i="5446"/>
  <c r="H77" i="5446"/>
  <c r="T401" i="5446"/>
  <c r="J401" i="5446"/>
  <c r="I401" i="5446"/>
  <c r="H401" i="5446"/>
  <c r="AM181" i="5443"/>
  <c r="AG181" i="5443"/>
  <c r="I12" i="5446"/>
  <c r="H12" i="5446"/>
  <c r="T12" i="5446"/>
  <c r="J12" i="5446"/>
  <c r="I120" i="5446"/>
  <c r="H120" i="5446"/>
  <c r="J120" i="5446"/>
  <c r="T120" i="5446"/>
  <c r="I156" i="5446"/>
  <c r="H156" i="5446"/>
  <c r="T156" i="5446"/>
  <c r="J156" i="5446"/>
  <c r="T264" i="5446"/>
  <c r="I264" i="5446"/>
  <c r="H264" i="5446"/>
  <c r="J264" i="5446"/>
  <c r="T300" i="5446"/>
  <c r="I300" i="5446"/>
  <c r="H300" i="5446"/>
  <c r="J300" i="5446"/>
  <c r="T372" i="5446"/>
  <c r="I372" i="5446"/>
  <c r="H372" i="5446"/>
  <c r="J372" i="5446"/>
  <c r="AM111" i="5443"/>
  <c r="AG111" i="5443"/>
  <c r="AM184" i="5443"/>
  <c r="AG184" i="5443"/>
  <c r="AM169" i="5443"/>
  <c r="AG169" i="5443"/>
  <c r="AM101" i="5443"/>
  <c r="AG101" i="5443"/>
  <c r="AM137" i="5443"/>
  <c r="AG137" i="5443"/>
  <c r="AL10" i="5443"/>
  <c r="AI10" i="5443"/>
  <c r="AH10" i="5443"/>
  <c r="AL64" i="5443"/>
  <c r="AI64" i="5443"/>
  <c r="AH64" i="5443"/>
  <c r="T63" i="5442"/>
  <c r="I63" i="5442"/>
  <c r="H63" i="5442"/>
  <c r="J63" i="5442"/>
  <c r="I214" i="5442"/>
  <c r="H214" i="5442"/>
  <c r="J214" i="5442"/>
  <c r="T214" i="5442"/>
  <c r="H112" i="5442"/>
  <c r="T112" i="5442"/>
  <c r="J112" i="5442"/>
  <c r="I112" i="5442"/>
  <c r="H220" i="5442"/>
  <c r="T220" i="5442"/>
  <c r="J220" i="5442"/>
  <c r="I220" i="5442"/>
  <c r="J130" i="5442"/>
  <c r="H130" i="5442"/>
  <c r="T130" i="5442"/>
  <c r="I130" i="5442"/>
  <c r="T190" i="5442"/>
  <c r="J190" i="5442"/>
  <c r="I190" i="5442"/>
  <c r="H190" i="5442"/>
  <c r="T82" i="5442"/>
  <c r="J82" i="5442"/>
  <c r="I82" i="5442"/>
  <c r="H82" i="5442"/>
  <c r="I196" i="5442"/>
  <c r="H196" i="5442"/>
  <c r="J196" i="5442"/>
  <c r="T196" i="5442"/>
  <c r="T35" i="5442"/>
  <c r="J35" i="5442"/>
  <c r="I35" i="5442"/>
  <c r="H35" i="5442"/>
  <c r="T71" i="5442"/>
  <c r="J71" i="5442"/>
  <c r="I71" i="5442"/>
  <c r="H71" i="5442"/>
  <c r="T179" i="5442"/>
  <c r="J179" i="5442"/>
  <c r="I179" i="5442"/>
  <c r="H179" i="5442"/>
  <c r="T215" i="5442"/>
  <c r="J215" i="5442"/>
  <c r="I215" i="5442"/>
  <c r="H215" i="5442"/>
  <c r="T323" i="5442"/>
  <c r="J323" i="5442"/>
  <c r="I323" i="5442"/>
  <c r="H323" i="5442"/>
  <c r="T359" i="5442"/>
  <c r="J359" i="5442"/>
  <c r="I359" i="5442"/>
  <c r="H359" i="5442"/>
  <c r="I114" i="5442"/>
  <c r="H114" i="5442"/>
  <c r="J114" i="5442"/>
  <c r="T114" i="5442"/>
  <c r="H120" i="5442"/>
  <c r="T120" i="5442"/>
  <c r="J120" i="5442"/>
  <c r="I120" i="5442"/>
  <c r="H228" i="5442"/>
  <c r="T228" i="5442"/>
  <c r="J228" i="5442"/>
  <c r="I228" i="5442"/>
  <c r="T117" i="5442"/>
  <c r="I117" i="5442"/>
  <c r="H117" i="5442"/>
  <c r="J117" i="5442"/>
  <c r="T73" i="5442"/>
  <c r="J73" i="5442"/>
  <c r="H73" i="5442"/>
  <c r="I73" i="5442"/>
  <c r="T127" i="5442"/>
  <c r="H127" i="5442"/>
  <c r="J127" i="5442"/>
  <c r="I127" i="5442"/>
  <c r="T343" i="5442"/>
  <c r="H343" i="5442"/>
  <c r="J343" i="5442"/>
  <c r="I343" i="5442"/>
  <c r="I276" i="5442"/>
  <c r="H276" i="5442"/>
  <c r="T276" i="5442"/>
  <c r="J276" i="5442"/>
  <c r="T80" i="5442"/>
  <c r="J80" i="5442"/>
  <c r="H80" i="5442"/>
  <c r="I80" i="5442"/>
  <c r="T200" i="5442"/>
  <c r="I200" i="5442"/>
  <c r="H200" i="5442"/>
  <c r="J200" i="5442"/>
  <c r="T284" i="5442"/>
  <c r="J284" i="5442"/>
  <c r="I284" i="5442"/>
  <c r="H284" i="5442"/>
  <c r="T320" i="5442"/>
  <c r="J320" i="5442"/>
  <c r="I320" i="5442"/>
  <c r="H320" i="5442"/>
  <c r="AG10" i="5439"/>
  <c r="AM10" i="5439"/>
  <c r="AM20" i="5439"/>
  <c r="AG20" i="5439"/>
  <c r="AM92" i="5439"/>
  <c r="AG92" i="5439"/>
  <c r="T51" i="5442"/>
  <c r="J51" i="5442"/>
  <c r="H51" i="5442"/>
  <c r="I51" i="5442"/>
  <c r="T105" i="5442"/>
  <c r="H105" i="5442"/>
  <c r="J105" i="5442"/>
  <c r="I105" i="5442"/>
  <c r="T267" i="5442"/>
  <c r="J267" i="5442"/>
  <c r="H267" i="5442"/>
  <c r="I267" i="5442"/>
  <c r="T321" i="5442"/>
  <c r="H321" i="5442"/>
  <c r="J321" i="5442"/>
  <c r="I321" i="5442"/>
  <c r="AK31" i="5436"/>
  <c r="AF31" i="5436"/>
  <c r="AJ31" i="5436"/>
  <c r="AI31" i="5436"/>
  <c r="T362" i="5442"/>
  <c r="I362" i="5442"/>
  <c r="H362" i="5442"/>
  <c r="J362" i="5442"/>
  <c r="AG178" i="5439"/>
  <c r="AM178" i="5439"/>
  <c r="AM205" i="5439"/>
  <c r="AG205" i="5439"/>
  <c r="AG113" i="5439"/>
  <c r="AM113" i="5439"/>
  <c r="AG149" i="5439"/>
  <c r="AM149" i="5439"/>
  <c r="AM38" i="5439"/>
  <c r="AG38" i="5439"/>
  <c r="AM182" i="5439"/>
  <c r="AG182" i="5439"/>
  <c r="AG108" i="5439"/>
  <c r="AM108" i="5439"/>
  <c r="AG144" i="5439"/>
  <c r="AM144" i="5439"/>
  <c r="AK43" i="5436"/>
  <c r="AI43" i="5436"/>
  <c r="AF43" i="5436"/>
  <c r="AJ43" i="5436"/>
  <c r="AK151" i="5436"/>
  <c r="AI151" i="5436"/>
  <c r="AF151" i="5436"/>
  <c r="AJ151" i="5436"/>
  <c r="N47" i="5446"/>
  <c r="K47" i="5446"/>
  <c r="M47" i="5446" s="1"/>
  <c r="AG184" i="5439"/>
  <c r="AM184" i="5439"/>
  <c r="AJ78" i="5436"/>
  <c r="AF78" i="5436"/>
  <c r="AK78" i="5436"/>
  <c r="AI78" i="5436"/>
  <c r="AJ150" i="5436"/>
  <c r="AF150" i="5436"/>
  <c r="AK150" i="5436"/>
  <c r="AI150" i="5436"/>
  <c r="I142" i="5442"/>
  <c r="H142" i="5442"/>
  <c r="T142" i="5442"/>
  <c r="J142" i="5442"/>
  <c r="AM99" i="5439"/>
  <c r="AG99" i="5439"/>
  <c r="AM151" i="5439"/>
  <c r="AG151" i="5439"/>
  <c r="AF35" i="5433"/>
  <c r="AI35" i="5433"/>
  <c r="AJ35" i="5433"/>
  <c r="AK35" i="5433"/>
  <c r="AF107" i="5433"/>
  <c r="AI107" i="5433"/>
  <c r="AJ107" i="5433"/>
  <c r="AK107" i="5433"/>
  <c r="AK196" i="5433"/>
  <c r="AI196" i="5433"/>
  <c r="AF196" i="5433"/>
  <c r="AJ196" i="5433"/>
  <c r="AK109" i="5433"/>
  <c r="AJ109" i="5433"/>
  <c r="AI109" i="5433"/>
  <c r="AF109" i="5433"/>
  <c r="AK181" i="5433"/>
  <c r="AJ181" i="5433"/>
  <c r="AF181" i="5433"/>
  <c r="AI181" i="5433"/>
  <c r="T19" i="5450"/>
  <c r="I19" i="5450"/>
  <c r="H19" i="5450"/>
  <c r="J19" i="5450"/>
  <c r="T55" i="5450"/>
  <c r="I55" i="5450"/>
  <c r="H55" i="5450"/>
  <c r="J55" i="5450"/>
  <c r="T91" i="5450"/>
  <c r="J91" i="5450"/>
  <c r="I91" i="5450"/>
  <c r="H91" i="5450"/>
  <c r="T127" i="5450"/>
  <c r="J127" i="5450"/>
  <c r="I127" i="5450"/>
  <c r="H127" i="5450"/>
  <c r="T163" i="5450"/>
  <c r="J163" i="5450"/>
  <c r="I163" i="5450"/>
  <c r="H163" i="5450"/>
  <c r="T199" i="5450"/>
  <c r="I199" i="5450"/>
  <c r="H199" i="5450"/>
  <c r="J199" i="5450"/>
  <c r="T235" i="5450"/>
  <c r="I235" i="5450"/>
  <c r="H235" i="5450"/>
  <c r="J235" i="5450"/>
  <c r="T32" i="5450"/>
  <c r="J32" i="5450"/>
  <c r="I32" i="5450"/>
  <c r="H32" i="5450"/>
  <c r="T68" i="5450"/>
  <c r="J68" i="5450"/>
  <c r="I68" i="5450"/>
  <c r="H68" i="5450"/>
  <c r="T104" i="5450"/>
  <c r="J104" i="5450"/>
  <c r="I104" i="5450"/>
  <c r="H104" i="5450"/>
  <c r="T140" i="5450"/>
  <c r="J140" i="5450"/>
  <c r="I140" i="5450"/>
  <c r="H140" i="5450"/>
  <c r="T176" i="5450"/>
  <c r="J176" i="5450"/>
  <c r="I176" i="5450"/>
  <c r="H176" i="5450"/>
  <c r="T212" i="5450"/>
  <c r="J212" i="5450"/>
  <c r="I212" i="5450"/>
  <c r="H212" i="5450"/>
  <c r="T9" i="5450"/>
  <c r="J9" i="5450"/>
  <c r="I9" i="5450"/>
  <c r="H9" i="5450"/>
  <c r="T45" i="5450"/>
  <c r="J45" i="5450"/>
  <c r="I45" i="5450"/>
  <c r="H45" i="5450"/>
  <c r="T81" i="5450"/>
  <c r="J81" i="5450"/>
  <c r="I81" i="5450"/>
  <c r="H81" i="5450"/>
  <c r="T117" i="5450"/>
  <c r="J117" i="5450"/>
  <c r="I117" i="5450"/>
  <c r="H117" i="5450"/>
  <c r="T153" i="5450"/>
  <c r="J153" i="5450"/>
  <c r="I153" i="5450"/>
  <c r="H153" i="5450"/>
  <c r="T189" i="5450"/>
  <c r="J189" i="5450"/>
  <c r="I189" i="5450"/>
  <c r="H189" i="5450"/>
  <c r="T225" i="5450"/>
  <c r="J225" i="5450"/>
  <c r="I225" i="5450"/>
  <c r="H225" i="5450"/>
  <c r="J22" i="5450"/>
  <c r="T22" i="5450"/>
  <c r="I22" i="5450"/>
  <c r="H22" i="5450"/>
  <c r="J58" i="5450"/>
  <c r="T58" i="5450"/>
  <c r="I58" i="5450"/>
  <c r="H58" i="5450"/>
  <c r="J94" i="5450"/>
  <c r="T94" i="5450"/>
  <c r="I94" i="5450"/>
  <c r="H94" i="5450"/>
  <c r="J130" i="5450"/>
  <c r="T130" i="5450"/>
  <c r="I130" i="5450"/>
  <c r="H130" i="5450"/>
  <c r="J166" i="5450"/>
  <c r="T166" i="5450"/>
  <c r="I166" i="5450"/>
  <c r="H166" i="5450"/>
  <c r="J202" i="5450"/>
  <c r="T202" i="5450"/>
  <c r="I202" i="5450"/>
  <c r="H202" i="5450"/>
  <c r="J238" i="5450"/>
  <c r="T238" i="5450"/>
  <c r="I238" i="5450"/>
  <c r="H238" i="5450"/>
  <c r="T35" i="5450"/>
  <c r="J35" i="5450"/>
  <c r="I35" i="5450"/>
  <c r="H35" i="5450"/>
  <c r="T71" i="5450"/>
  <c r="J71" i="5450"/>
  <c r="I71" i="5450"/>
  <c r="H71" i="5450"/>
  <c r="T18" i="5450"/>
  <c r="J18" i="5450"/>
  <c r="I18" i="5450"/>
  <c r="H18" i="5450"/>
  <c r="AG54" i="5447"/>
  <c r="AM54" i="5447"/>
  <c r="AM93" i="5447"/>
  <c r="AG93" i="5447"/>
  <c r="AM201" i="5447"/>
  <c r="AG201" i="5447"/>
  <c r="AM84" i="5447"/>
  <c r="AG84" i="5447"/>
  <c r="AM120" i="5447"/>
  <c r="AG120" i="5447"/>
  <c r="AM156" i="5447"/>
  <c r="AG156" i="5447"/>
  <c r="AG192" i="5447"/>
  <c r="AM192" i="5447"/>
  <c r="T119" i="5450"/>
  <c r="J119" i="5450"/>
  <c r="I119" i="5450"/>
  <c r="H119" i="5450"/>
  <c r="T155" i="5450"/>
  <c r="J155" i="5450"/>
  <c r="I155" i="5450"/>
  <c r="H155" i="5450"/>
  <c r="T191" i="5450"/>
  <c r="J191" i="5450"/>
  <c r="I191" i="5450"/>
  <c r="H191" i="5450"/>
  <c r="T227" i="5450"/>
  <c r="J227" i="5450"/>
  <c r="I227" i="5450"/>
  <c r="H227" i="5450"/>
  <c r="AG66" i="5447"/>
  <c r="AM66" i="5447"/>
  <c r="AG19" i="5447"/>
  <c r="AM19" i="5447"/>
  <c r="AG55" i="5447"/>
  <c r="AM55" i="5447"/>
  <c r="AG91" i="5447"/>
  <c r="AM91" i="5447"/>
  <c r="AG127" i="5447"/>
  <c r="AM127" i="5447"/>
  <c r="AG163" i="5447"/>
  <c r="AM163" i="5447"/>
  <c r="AG199" i="5447"/>
  <c r="AM199" i="5447"/>
  <c r="T72" i="5450"/>
  <c r="J72" i="5450"/>
  <c r="I72" i="5450"/>
  <c r="H72" i="5450"/>
  <c r="T108" i="5450"/>
  <c r="J108" i="5450"/>
  <c r="I108" i="5450"/>
  <c r="H108" i="5450"/>
  <c r="T144" i="5450"/>
  <c r="J144" i="5450"/>
  <c r="I144" i="5450"/>
  <c r="H144" i="5450"/>
  <c r="T180" i="5450"/>
  <c r="J180" i="5450"/>
  <c r="I180" i="5450"/>
  <c r="H180" i="5450"/>
  <c r="T216" i="5450"/>
  <c r="J216" i="5450"/>
  <c r="I216" i="5450"/>
  <c r="H216" i="5450"/>
  <c r="AG20" i="5447"/>
  <c r="AM20" i="5447"/>
  <c r="AG56" i="5447"/>
  <c r="AM56" i="5447"/>
  <c r="AG92" i="5447"/>
  <c r="AM92" i="5447"/>
  <c r="AG128" i="5447"/>
  <c r="AM128" i="5447"/>
  <c r="AG164" i="5447"/>
  <c r="AM164" i="5447"/>
  <c r="AG200" i="5447"/>
  <c r="AM200" i="5447"/>
  <c r="AM27" i="5447"/>
  <c r="AG27" i="5447"/>
  <c r="AM81" i="5447"/>
  <c r="AG81" i="5447"/>
  <c r="AM141" i="5447"/>
  <c r="AG141" i="5447"/>
  <c r="AM195" i="5447"/>
  <c r="AG195" i="5447"/>
  <c r="AM88" i="5447"/>
  <c r="AG88" i="5447"/>
  <c r="AM124" i="5447"/>
  <c r="AG124" i="5447"/>
  <c r="AM160" i="5447"/>
  <c r="AG160" i="5447"/>
  <c r="AM196" i="5447"/>
  <c r="AG196" i="5447"/>
  <c r="AM23" i="5447"/>
  <c r="AG23" i="5447"/>
  <c r="AM59" i="5447"/>
  <c r="AG59" i="5447"/>
  <c r="AM95" i="5447"/>
  <c r="AG95" i="5447"/>
  <c r="AM131" i="5447"/>
  <c r="AG131" i="5447"/>
  <c r="AM167" i="5447"/>
  <c r="AG167" i="5447"/>
  <c r="AM203" i="5447"/>
  <c r="AG203" i="5447"/>
  <c r="T161" i="5446"/>
  <c r="J161" i="5446"/>
  <c r="I161" i="5446"/>
  <c r="H161" i="5446"/>
  <c r="J377" i="5446"/>
  <c r="T377" i="5446"/>
  <c r="I377" i="5446"/>
  <c r="H377" i="5446"/>
  <c r="T37" i="5446"/>
  <c r="I37" i="5446"/>
  <c r="H37" i="5446"/>
  <c r="J37" i="5446"/>
  <c r="T73" i="5446"/>
  <c r="I73" i="5446"/>
  <c r="H73" i="5446"/>
  <c r="J73" i="5446"/>
  <c r="T109" i="5446"/>
  <c r="I109" i="5446"/>
  <c r="H109" i="5446"/>
  <c r="J109" i="5446"/>
  <c r="T145" i="5446"/>
  <c r="I145" i="5446"/>
  <c r="H145" i="5446"/>
  <c r="J145" i="5446"/>
  <c r="T181" i="5446"/>
  <c r="I181" i="5446"/>
  <c r="H181" i="5446"/>
  <c r="J181" i="5446"/>
  <c r="T217" i="5446"/>
  <c r="I217" i="5446"/>
  <c r="H217" i="5446"/>
  <c r="J217" i="5446"/>
  <c r="T253" i="5446"/>
  <c r="I253" i="5446"/>
  <c r="H253" i="5446"/>
  <c r="J253" i="5446"/>
  <c r="T289" i="5446"/>
  <c r="I289" i="5446"/>
  <c r="H289" i="5446"/>
  <c r="J289" i="5446"/>
  <c r="T325" i="5446"/>
  <c r="I325" i="5446"/>
  <c r="H325" i="5446"/>
  <c r="J325" i="5446"/>
  <c r="T361" i="5446"/>
  <c r="I361" i="5446"/>
  <c r="H361" i="5446"/>
  <c r="J361" i="5446"/>
  <c r="T397" i="5446"/>
  <c r="I397" i="5446"/>
  <c r="H397" i="5446"/>
  <c r="J397" i="5446"/>
  <c r="T131" i="5446"/>
  <c r="J131" i="5446"/>
  <c r="I131" i="5446"/>
  <c r="H131" i="5446"/>
  <c r="T347" i="5446"/>
  <c r="J347" i="5446"/>
  <c r="I347" i="5446"/>
  <c r="H347" i="5446"/>
  <c r="T32" i="5446"/>
  <c r="J32" i="5446"/>
  <c r="I32" i="5446"/>
  <c r="H32" i="5446"/>
  <c r="T68" i="5446"/>
  <c r="J68" i="5446"/>
  <c r="I68" i="5446"/>
  <c r="H68" i="5446"/>
  <c r="T104" i="5446"/>
  <c r="J104" i="5446"/>
  <c r="I104" i="5446"/>
  <c r="H104" i="5446"/>
  <c r="T140" i="5446"/>
  <c r="J140" i="5446"/>
  <c r="I140" i="5446"/>
  <c r="H140" i="5446"/>
  <c r="T176" i="5446"/>
  <c r="J176" i="5446"/>
  <c r="I176" i="5446"/>
  <c r="H176" i="5446"/>
  <c r="T212" i="5446"/>
  <c r="J212" i="5446"/>
  <c r="I212" i="5446"/>
  <c r="H212" i="5446"/>
  <c r="T248" i="5446"/>
  <c r="J248" i="5446"/>
  <c r="I248" i="5446"/>
  <c r="H248" i="5446"/>
  <c r="T284" i="5446"/>
  <c r="J284" i="5446"/>
  <c r="I284" i="5446"/>
  <c r="H284" i="5446"/>
  <c r="T320" i="5446"/>
  <c r="J320" i="5446"/>
  <c r="I320" i="5446"/>
  <c r="H320" i="5446"/>
  <c r="T356" i="5446"/>
  <c r="J356" i="5446"/>
  <c r="I356" i="5446"/>
  <c r="H356" i="5446"/>
  <c r="T392" i="5446"/>
  <c r="J392" i="5446"/>
  <c r="I392" i="5446"/>
  <c r="H392" i="5446"/>
  <c r="T137" i="5446"/>
  <c r="J137" i="5446"/>
  <c r="I137" i="5446"/>
  <c r="H137" i="5446"/>
  <c r="T353" i="5446"/>
  <c r="J353" i="5446"/>
  <c r="I353" i="5446"/>
  <c r="H353" i="5446"/>
  <c r="T33" i="5446"/>
  <c r="J33" i="5446"/>
  <c r="I33" i="5446"/>
  <c r="H33" i="5446"/>
  <c r="T69" i="5446"/>
  <c r="J69" i="5446"/>
  <c r="I69" i="5446"/>
  <c r="H69" i="5446"/>
  <c r="T105" i="5446"/>
  <c r="J105" i="5446"/>
  <c r="I105" i="5446"/>
  <c r="H105" i="5446"/>
  <c r="T141" i="5446"/>
  <c r="J141" i="5446"/>
  <c r="I141" i="5446"/>
  <c r="H141" i="5446"/>
  <c r="T177" i="5446"/>
  <c r="J177" i="5446"/>
  <c r="I177" i="5446"/>
  <c r="H177" i="5446"/>
  <c r="T213" i="5446"/>
  <c r="J213" i="5446"/>
  <c r="I213" i="5446"/>
  <c r="H213" i="5446"/>
  <c r="T249" i="5446"/>
  <c r="J249" i="5446"/>
  <c r="I249" i="5446"/>
  <c r="H249" i="5446"/>
  <c r="T285" i="5446"/>
  <c r="J285" i="5446"/>
  <c r="I285" i="5446"/>
  <c r="H285" i="5446"/>
  <c r="T321" i="5446"/>
  <c r="J321" i="5446"/>
  <c r="I321" i="5446"/>
  <c r="H321" i="5446"/>
  <c r="T357" i="5446"/>
  <c r="J357" i="5446"/>
  <c r="I357" i="5446"/>
  <c r="H357" i="5446"/>
  <c r="T393" i="5446"/>
  <c r="J393" i="5446"/>
  <c r="I393" i="5446"/>
  <c r="H393" i="5446"/>
  <c r="T28" i="5446"/>
  <c r="J28" i="5446"/>
  <c r="I28" i="5446"/>
  <c r="H28" i="5446"/>
  <c r="T64" i="5446"/>
  <c r="J64" i="5446"/>
  <c r="I64" i="5446"/>
  <c r="H64" i="5446"/>
  <c r="T100" i="5446"/>
  <c r="J100" i="5446"/>
  <c r="I100" i="5446"/>
  <c r="H100" i="5446"/>
  <c r="T136" i="5446"/>
  <c r="J136" i="5446"/>
  <c r="I136" i="5446"/>
  <c r="H136" i="5446"/>
  <c r="T172" i="5446"/>
  <c r="J172" i="5446"/>
  <c r="I172" i="5446"/>
  <c r="H172" i="5446"/>
  <c r="T208" i="5446"/>
  <c r="J208" i="5446"/>
  <c r="I208" i="5446"/>
  <c r="H208" i="5446"/>
  <c r="T244" i="5446"/>
  <c r="J244" i="5446"/>
  <c r="I244" i="5446"/>
  <c r="H244" i="5446"/>
  <c r="T280" i="5446"/>
  <c r="J280" i="5446"/>
  <c r="I280" i="5446"/>
  <c r="H280" i="5446"/>
  <c r="T316" i="5446"/>
  <c r="J316" i="5446"/>
  <c r="I316" i="5446"/>
  <c r="H316" i="5446"/>
  <c r="T352" i="5446"/>
  <c r="J352" i="5446"/>
  <c r="I352" i="5446"/>
  <c r="H352" i="5446"/>
  <c r="T388" i="5446"/>
  <c r="J388" i="5446"/>
  <c r="I388" i="5446"/>
  <c r="H388" i="5446"/>
  <c r="T83" i="5446"/>
  <c r="J83" i="5446"/>
  <c r="I83" i="5446"/>
  <c r="H83" i="5446"/>
  <c r="AM31" i="5443"/>
  <c r="AG31" i="5443"/>
  <c r="AM139" i="5443"/>
  <c r="AG139" i="5443"/>
  <c r="AM52" i="5443"/>
  <c r="AG52" i="5443"/>
  <c r="AM160" i="5443"/>
  <c r="AG160" i="5443"/>
  <c r="AM26" i="5443"/>
  <c r="AG26" i="5443"/>
  <c r="AM62" i="5443"/>
  <c r="AG62" i="5443"/>
  <c r="AM98" i="5443"/>
  <c r="AG98" i="5443"/>
  <c r="AM134" i="5443"/>
  <c r="AG134" i="5443"/>
  <c r="AM170" i="5443"/>
  <c r="AG170" i="5443"/>
  <c r="T155" i="5446"/>
  <c r="J155" i="5446"/>
  <c r="I155" i="5446"/>
  <c r="H155" i="5446"/>
  <c r="T107" i="5446"/>
  <c r="J107" i="5446"/>
  <c r="I107" i="5446"/>
  <c r="H107" i="5446"/>
  <c r="T215" i="5446"/>
  <c r="J215" i="5446"/>
  <c r="I215" i="5446"/>
  <c r="H215" i="5446"/>
  <c r="J323" i="5446"/>
  <c r="T323" i="5446"/>
  <c r="I323" i="5446"/>
  <c r="H323" i="5446"/>
  <c r="AM141" i="5443"/>
  <c r="AG141" i="5443"/>
  <c r="AM91" i="5443"/>
  <c r="AG91" i="5443"/>
  <c r="AM199" i="5443"/>
  <c r="AG199" i="5443"/>
  <c r="T18" i="5446"/>
  <c r="J18" i="5446"/>
  <c r="I18" i="5446"/>
  <c r="H18" i="5446"/>
  <c r="T54" i="5446"/>
  <c r="J54" i="5446"/>
  <c r="I54" i="5446"/>
  <c r="H54" i="5446"/>
  <c r="T90" i="5446"/>
  <c r="J90" i="5446"/>
  <c r="I90" i="5446"/>
  <c r="H90" i="5446"/>
  <c r="T126" i="5446"/>
  <c r="J126" i="5446"/>
  <c r="I126" i="5446"/>
  <c r="H126" i="5446"/>
  <c r="T162" i="5446"/>
  <c r="J162" i="5446"/>
  <c r="I162" i="5446"/>
  <c r="H162" i="5446"/>
  <c r="T198" i="5446"/>
  <c r="J198" i="5446"/>
  <c r="I198" i="5446"/>
  <c r="H198" i="5446"/>
  <c r="T234" i="5446"/>
  <c r="J234" i="5446"/>
  <c r="I234" i="5446"/>
  <c r="H234" i="5446"/>
  <c r="T270" i="5446"/>
  <c r="J270" i="5446"/>
  <c r="I270" i="5446"/>
  <c r="H270" i="5446"/>
  <c r="T306" i="5446"/>
  <c r="J306" i="5446"/>
  <c r="I306" i="5446"/>
  <c r="H306" i="5446"/>
  <c r="T342" i="5446"/>
  <c r="J342" i="5446"/>
  <c r="I342" i="5446"/>
  <c r="H342" i="5446"/>
  <c r="T378" i="5446"/>
  <c r="J378" i="5446"/>
  <c r="I378" i="5446"/>
  <c r="H378" i="5446"/>
  <c r="AM147" i="5443"/>
  <c r="AG147" i="5443"/>
  <c r="AM94" i="5443"/>
  <c r="AG94" i="5443"/>
  <c r="AM202" i="5443"/>
  <c r="AG202" i="5443"/>
  <c r="AM153" i="5443"/>
  <c r="AG153" i="5443"/>
  <c r="AM79" i="5443"/>
  <c r="AG79" i="5443"/>
  <c r="AM187" i="5443"/>
  <c r="AG187" i="5443"/>
  <c r="AM35" i="5443"/>
  <c r="AG35" i="5443"/>
  <c r="AM71" i="5443"/>
  <c r="AG71" i="5443"/>
  <c r="AM107" i="5443"/>
  <c r="AG107" i="5443"/>
  <c r="AM143" i="5443"/>
  <c r="AG143" i="5443"/>
  <c r="AM179" i="5443"/>
  <c r="AG179" i="5443"/>
  <c r="AM136" i="5443"/>
  <c r="AG136" i="5443"/>
  <c r="AL18" i="5443"/>
  <c r="AH18" i="5443"/>
  <c r="AI18" i="5443"/>
  <c r="AL36" i="5443"/>
  <c r="AI36" i="5443"/>
  <c r="AH36" i="5443"/>
  <c r="AL54" i="5443"/>
  <c r="AH54" i="5443"/>
  <c r="AI54" i="5443"/>
  <c r="AL72" i="5443"/>
  <c r="AI72" i="5443"/>
  <c r="AH72" i="5443"/>
  <c r="AL90" i="5443"/>
  <c r="AI90" i="5443"/>
  <c r="AH90" i="5443"/>
  <c r="AL108" i="5443"/>
  <c r="AI108" i="5443"/>
  <c r="AH108" i="5443"/>
  <c r="AL126" i="5443"/>
  <c r="AI126" i="5443"/>
  <c r="AH126" i="5443"/>
  <c r="AL144" i="5443"/>
  <c r="AI144" i="5443"/>
  <c r="AH144" i="5443"/>
  <c r="T85" i="5442"/>
  <c r="I85" i="5442"/>
  <c r="H85" i="5442"/>
  <c r="J85" i="5442"/>
  <c r="I258" i="5442"/>
  <c r="H258" i="5442"/>
  <c r="T258" i="5442"/>
  <c r="J258" i="5442"/>
  <c r="T28" i="5442"/>
  <c r="J28" i="5442"/>
  <c r="I28" i="5442"/>
  <c r="H28" i="5442"/>
  <c r="T136" i="5442"/>
  <c r="J136" i="5442"/>
  <c r="I136" i="5442"/>
  <c r="H136" i="5442"/>
  <c r="T244" i="5442"/>
  <c r="J244" i="5442"/>
  <c r="I244" i="5442"/>
  <c r="H244" i="5442"/>
  <c r="T352" i="5442"/>
  <c r="J352" i="5442"/>
  <c r="I352" i="5442"/>
  <c r="H352" i="5442"/>
  <c r="T318" i="5442"/>
  <c r="J318" i="5442"/>
  <c r="H318" i="5442"/>
  <c r="I318" i="5442"/>
  <c r="T210" i="5442"/>
  <c r="J210" i="5442"/>
  <c r="H210" i="5442"/>
  <c r="I210" i="5442"/>
  <c r="T102" i="5442"/>
  <c r="J102" i="5442"/>
  <c r="H102" i="5442"/>
  <c r="I102" i="5442"/>
  <c r="T378" i="5442"/>
  <c r="J378" i="5442"/>
  <c r="I378" i="5442"/>
  <c r="H378" i="5442"/>
  <c r="T270" i="5442"/>
  <c r="J270" i="5442"/>
  <c r="I270" i="5442"/>
  <c r="H270" i="5442"/>
  <c r="T162" i="5442"/>
  <c r="J162" i="5442"/>
  <c r="I162" i="5442"/>
  <c r="H162" i="5442"/>
  <c r="T54" i="5442"/>
  <c r="J54" i="5442"/>
  <c r="I54" i="5442"/>
  <c r="H54" i="5442"/>
  <c r="AL21" i="5443"/>
  <c r="AI21" i="5443"/>
  <c r="AH21" i="5443"/>
  <c r="AL63" i="5443"/>
  <c r="AI63" i="5443"/>
  <c r="AH63" i="5443"/>
  <c r="AM129" i="5443"/>
  <c r="AG129" i="5443"/>
  <c r="T67" i="5442"/>
  <c r="I67" i="5442"/>
  <c r="H67" i="5442"/>
  <c r="J67" i="5442"/>
  <c r="I240" i="5442"/>
  <c r="H240" i="5442"/>
  <c r="J240" i="5442"/>
  <c r="T240" i="5442"/>
  <c r="T391" i="5442"/>
  <c r="I391" i="5442"/>
  <c r="H391" i="5442"/>
  <c r="J391" i="5442"/>
  <c r="T41" i="5442"/>
  <c r="J41" i="5442"/>
  <c r="I41" i="5442"/>
  <c r="H41" i="5442"/>
  <c r="T77" i="5442"/>
  <c r="J77" i="5442"/>
  <c r="I77" i="5442"/>
  <c r="H77" i="5442"/>
  <c r="T113" i="5442"/>
  <c r="J113" i="5442"/>
  <c r="I113" i="5442"/>
  <c r="H113" i="5442"/>
  <c r="T149" i="5442"/>
  <c r="J149" i="5442"/>
  <c r="I149" i="5442"/>
  <c r="H149" i="5442"/>
  <c r="T185" i="5442"/>
  <c r="J185" i="5442"/>
  <c r="I185" i="5442"/>
  <c r="H185" i="5442"/>
  <c r="T221" i="5442"/>
  <c r="J221" i="5442"/>
  <c r="I221" i="5442"/>
  <c r="H221" i="5442"/>
  <c r="T257" i="5442"/>
  <c r="J257" i="5442"/>
  <c r="I257" i="5442"/>
  <c r="H257" i="5442"/>
  <c r="T293" i="5442"/>
  <c r="J293" i="5442"/>
  <c r="I293" i="5442"/>
  <c r="H293" i="5442"/>
  <c r="T329" i="5442"/>
  <c r="J329" i="5442"/>
  <c r="I329" i="5442"/>
  <c r="H329" i="5442"/>
  <c r="T365" i="5442"/>
  <c r="J365" i="5442"/>
  <c r="I365" i="5442"/>
  <c r="H365" i="5442"/>
  <c r="H6" i="5442"/>
  <c r="T6" i="5442"/>
  <c r="J6" i="5442"/>
  <c r="I6" i="5442"/>
  <c r="T135" i="5442"/>
  <c r="I135" i="5442"/>
  <c r="H135" i="5442"/>
  <c r="J135" i="5442"/>
  <c r="I286" i="5442"/>
  <c r="H286" i="5442"/>
  <c r="T286" i="5442"/>
  <c r="J286" i="5442"/>
  <c r="J36" i="5442"/>
  <c r="I36" i="5442"/>
  <c r="T36" i="5442"/>
  <c r="H36" i="5442"/>
  <c r="J144" i="5442"/>
  <c r="I144" i="5442"/>
  <c r="T144" i="5442"/>
  <c r="H144" i="5442"/>
  <c r="J252" i="5442"/>
  <c r="I252" i="5442"/>
  <c r="T252" i="5442"/>
  <c r="H252" i="5442"/>
  <c r="J360" i="5442"/>
  <c r="I360" i="5442"/>
  <c r="T360" i="5442"/>
  <c r="H360" i="5442"/>
  <c r="AM159" i="5443"/>
  <c r="AG159" i="5443"/>
  <c r="T139" i="5442"/>
  <c r="I139" i="5442"/>
  <c r="H139" i="5442"/>
  <c r="J139" i="5442"/>
  <c r="I312" i="5442"/>
  <c r="H312" i="5442"/>
  <c r="J312" i="5442"/>
  <c r="T312" i="5442"/>
  <c r="T25" i="5442"/>
  <c r="J25" i="5442"/>
  <c r="I25" i="5442"/>
  <c r="H25" i="5442"/>
  <c r="T79" i="5442"/>
  <c r="J79" i="5442"/>
  <c r="I79" i="5442"/>
  <c r="H79" i="5442"/>
  <c r="T133" i="5442"/>
  <c r="J133" i="5442"/>
  <c r="I133" i="5442"/>
  <c r="H133" i="5442"/>
  <c r="T187" i="5442"/>
  <c r="J187" i="5442"/>
  <c r="I187" i="5442"/>
  <c r="H187" i="5442"/>
  <c r="T241" i="5442"/>
  <c r="J241" i="5442"/>
  <c r="I241" i="5442"/>
  <c r="H241" i="5442"/>
  <c r="T295" i="5442"/>
  <c r="J295" i="5442"/>
  <c r="I295" i="5442"/>
  <c r="H295" i="5442"/>
  <c r="T349" i="5442"/>
  <c r="J349" i="5442"/>
  <c r="I349" i="5442"/>
  <c r="H349" i="5442"/>
  <c r="AL195" i="5443"/>
  <c r="AI195" i="5443"/>
  <c r="AH195" i="5443"/>
  <c r="I340" i="5442"/>
  <c r="H340" i="5442"/>
  <c r="T340" i="5442"/>
  <c r="J340" i="5442"/>
  <c r="T44" i="5442"/>
  <c r="J44" i="5442"/>
  <c r="H44" i="5442"/>
  <c r="I44" i="5442"/>
  <c r="T86" i="5442"/>
  <c r="J86" i="5442"/>
  <c r="I86" i="5442"/>
  <c r="H86" i="5442"/>
  <c r="T122" i="5442"/>
  <c r="J122" i="5442"/>
  <c r="I122" i="5442"/>
  <c r="H122" i="5442"/>
  <c r="T170" i="5442"/>
  <c r="H170" i="5442"/>
  <c r="J170" i="5442"/>
  <c r="I170" i="5442"/>
  <c r="T206" i="5442"/>
  <c r="H206" i="5442"/>
  <c r="J206" i="5442"/>
  <c r="I206" i="5442"/>
  <c r="T242" i="5442"/>
  <c r="H242" i="5442"/>
  <c r="J242" i="5442"/>
  <c r="I242" i="5442"/>
  <c r="T290" i="5442"/>
  <c r="I290" i="5442"/>
  <c r="H290" i="5442"/>
  <c r="J290" i="5442"/>
  <c r="T326" i="5442"/>
  <c r="I326" i="5442"/>
  <c r="H326" i="5442"/>
  <c r="J326" i="5442"/>
  <c r="T368" i="5442"/>
  <c r="J368" i="5442"/>
  <c r="H368" i="5442"/>
  <c r="I368" i="5442"/>
  <c r="AG28" i="5439"/>
  <c r="AM28" i="5439"/>
  <c r="AG136" i="5439"/>
  <c r="AM136" i="5439"/>
  <c r="AM32" i="5439"/>
  <c r="AG32" i="5439"/>
  <c r="AM104" i="5439"/>
  <c r="AG104" i="5439"/>
  <c r="AM176" i="5439"/>
  <c r="AG176" i="5439"/>
  <c r="I358" i="5442"/>
  <c r="H358" i="5442"/>
  <c r="T358" i="5442"/>
  <c r="J358" i="5442"/>
  <c r="T57" i="5442"/>
  <c r="J57" i="5442"/>
  <c r="I57" i="5442"/>
  <c r="H57" i="5442"/>
  <c r="T111" i="5442"/>
  <c r="J111" i="5442"/>
  <c r="I111" i="5442"/>
  <c r="H111" i="5442"/>
  <c r="T165" i="5442"/>
  <c r="J165" i="5442"/>
  <c r="I165" i="5442"/>
  <c r="H165" i="5442"/>
  <c r="T219" i="5442"/>
  <c r="J219" i="5442"/>
  <c r="I219" i="5442"/>
  <c r="H219" i="5442"/>
  <c r="T273" i="5442"/>
  <c r="J273" i="5442"/>
  <c r="I273" i="5442"/>
  <c r="H273" i="5442"/>
  <c r="T327" i="5442"/>
  <c r="J327" i="5442"/>
  <c r="I327" i="5442"/>
  <c r="H327" i="5442"/>
  <c r="T381" i="5442"/>
  <c r="J381" i="5442"/>
  <c r="I381" i="5442"/>
  <c r="H381" i="5442"/>
  <c r="AK49" i="5436"/>
  <c r="AF49" i="5436"/>
  <c r="AJ49" i="5436"/>
  <c r="AI49" i="5436"/>
  <c r="AK157" i="5436"/>
  <c r="AF157" i="5436"/>
  <c r="AJ157" i="5436"/>
  <c r="AI157" i="5436"/>
  <c r="AL156" i="5443"/>
  <c r="AI156" i="5443"/>
  <c r="AH156" i="5443"/>
  <c r="AL174" i="5443"/>
  <c r="AH174" i="5443"/>
  <c r="AI174" i="5443"/>
  <c r="AL192" i="5443"/>
  <c r="AH192" i="5443"/>
  <c r="AI192" i="5443"/>
  <c r="T38" i="5442"/>
  <c r="I38" i="5442"/>
  <c r="H38" i="5442"/>
  <c r="J38" i="5442"/>
  <c r="AG88" i="5439"/>
  <c r="AM88" i="5439"/>
  <c r="AG196" i="5439"/>
  <c r="AM196" i="5439"/>
  <c r="AM73" i="5439"/>
  <c r="AG73" i="5439"/>
  <c r="AM145" i="5439"/>
  <c r="AG145" i="5439"/>
  <c r="AM11" i="5439"/>
  <c r="AG11" i="5439"/>
  <c r="AM47" i="5439"/>
  <c r="AG47" i="5439"/>
  <c r="AM83" i="5439"/>
  <c r="AG83" i="5439"/>
  <c r="AM119" i="5439"/>
  <c r="AG119" i="5439"/>
  <c r="AM155" i="5439"/>
  <c r="AG155" i="5439"/>
  <c r="AM191" i="5439"/>
  <c r="AG191" i="5439"/>
  <c r="I250" i="5442"/>
  <c r="H250" i="5442"/>
  <c r="T250" i="5442"/>
  <c r="J250" i="5442"/>
  <c r="AM50" i="5439"/>
  <c r="AG50" i="5439"/>
  <c r="AM122" i="5439"/>
  <c r="AG122" i="5439"/>
  <c r="AM194" i="5439"/>
  <c r="AG194" i="5439"/>
  <c r="AG42" i="5439"/>
  <c r="AM42" i="5439"/>
  <c r="AG78" i="5439"/>
  <c r="AM78" i="5439"/>
  <c r="AG114" i="5439"/>
  <c r="AM114" i="5439"/>
  <c r="AG150" i="5439"/>
  <c r="AM150" i="5439"/>
  <c r="AG186" i="5439"/>
  <c r="AM186" i="5439"/>
  <c r="AK61" i="5436"/>
  <c r="AI61" i="5436"/>
  <c r="AF61" i="5436"/>
  <c r="AJ61" i="5436"/>
  <c r="AK169" i="5436"/>
  <c r="AI169" i="5436"/>
  <c r="AF169" i="5436"/>
  <c r="AJ169" i="5436"/>
  <c r="AG94" i="5439"/>
  <c r="AM94" i="5439"/>
  <c r="AG202" i="5439"/>
  <c r="AM202" i="5439"/>
  <c r="AJ12" i="5436"/>
  <c r="AK12" i="5436"/>
  <c r="AI12" i="5436"/>
  <c r="AF12" i="5436"/>
  <c r="AJ48" i="5436"/>
  <c r="AK48" i="5436"/>
  <c r="AI48" i="5436"/>
  <c r="AF48" i="5436"/>
  <c r="AJ84" i="5436"/>
  <c r="AK84" i="5436"/>
  <c r="AI84" i="5436"/>
  <c r="AF84" i="5436"/>
  <c r="AJ120" i="5436"/>
  <c r="AK120" i="5436"/>
  <c r="AI120" i="5436"/>
  <c r="AF120" i="5436"/>
  <c r="AJ156" i="5436"/>
  <c r="AK156" i="5436"/>
  <c r="AI156" i="5436"/>
  <c r="AF156" i="5436"/>
  <c r="AJ192" i="5436"/>
  <c r="AK192" i="5436"/>
  <c r="AI192" i="5436"/>
  <c r="AF192" i="5436"/>
  <c r="N207" i="5442"/>
  <c r="K207" i="5442"/>
  <c r="M207" i="5442" s="1"/>
  <c r="AM9" i="5439"/>
  <c r="AG9" i="5439"/>
  <c r="AM117" i="5439"/>
  <c r="AG117" i="5439"/>
  <c r="AM19" i="5439"/>
  <c r="AG19" i="5439"/>
  <c r="AM91" i="5439"/>
  <c r="AG91" i="5439"/>
  <c r="AM163" i="5439"/>
  <c r="AG163" i="5439"/>
  <c r="AI33" i="5439"/>
  <c r="AL33" i="5439"/>
  <c r="AH33" i="5439"/>
  <c r="AL57" i="5439"/>
  <c r="AI57" i="5439"/>
  <c r="AH57" i="5439"/>
  <c r="AI87" i="5439"/>
  <c r="AL87" i="5439"/>
  <c r="AH87" i="5439"/>
  <c r="AL111" i="5439"/>
  <c r="AI111" i="5439"/>
  <c r="AH111" i="5439"/>
  <c r="AL141" i="5439"/>
  <c r="AI141" i="5439"/>
  <c r="AH141" i="5439"/>
  <c r="AL165" i="5439"/>
  <c r="AI165" i="5439"/>
  <c r="AH165" i="5439"/>
  <c r="AL195" i="5439"/>
  <c r="AI195" i="5439"/>
  <c r="AH195" i="5439"/>
  <c r="AH28" i="5436"/>
  <c r="AG28" i="5436"/>
  <c r="AH199" i="5436"/>
  <c r="AG199" i="5436"/>
  <c r="AF47" i="5433"/>
  <c r="AI47" i="5433"/>
  <c r="AJ47" i="5433"/>
  <c r="AK47" i="5433"/>
  <c r="AF119" i="5433"/>
  <c r="AI119" i="5433"/>
  <c r="AJ119" i="5433"/>
  <c r="AK119" i="5433"/>
  <c r="AF191" i="5433"/>
  <c r="AI191" i="5433"/>
  <c r="AJ191" i="5433"/>
  <c r="AK191" i="5433"/>
  <c r="AK64" i="5433"/>
  <c r="AI64" i="5433"/>
  <c r="AF64" i="5433"/>
  <c r="AJ64" i="5433"/>
  <c r="AK136" i="5433"/>
  <c r="AI136" i="5433"/>
  <c r="AF136" i="5433"/>
  <c r="AJ136" i="5433"/>
  <c r="AK7" i="5433"/>
  <c r="AJ7" i="5433"/>
  <c r="AF7" i="5433"/>
  <c r="AI7" i="5433"/>
  <c r="AK43" i="5433"/>
  <c r="AJ43" i="5433"/>
  <c r="AF43" i="5433"/>
  <c r="AI43" i="5433"/>
  <c r="AK79" i="5433"/>
  <c r="AJ79" i="5433"/>
  <c r="AF79" i="5433"/>
  <c r="AI79" i="5433"/>
  <c r="AK115" i="5433"/>
  <c r="AJ115" i="5433"/>
  <c r="AF115" i="5433"/>
  <c r="AI115" i="5433"/>
  <c r="AK151" i="5433"/>
  <c r="AJ151" i="5433"/>
  <c r="AF151" i="5433"/>
  <c r="AI151" i="5433"/>
  <c r="AK187" i="5433"/>
  <c r="AJ187" i="5433"/>
  <c r="AF187" i="5433"/>
  <c r="AI187" i="5433"/>
  <c r="AG39" i="5436"/>
  <c r="AH39" i="5436"/>
  <c r="AI164" i="5436"/>
  <c r="AF164" i="5436"/>
  <c r="AK164" i="5436"/>
  <c r="AJ164" i="5436"/>
  <c r="AH53" i="5436"/>
  <c r="AG53" i="5436"/>
  <c r="AG95" i="5436"/>
  <c r="AH95" i="5436"/>
  <c r="AH161" i="5436"/>
  <c r="AG161" i="5436"/>
  <c r="AG203" i="5436"/>
  <c r="AH203" i="5436"/>
  <c r="AG26" i="5433"/>
  <c r="AH26" i="5433"/>
  <c r="AG146" i="5433"/>
  <c r="AH146" i="5433"/>
  <c r="AI81" i="5430"/>
  <c r="AF81" i="5430"/>
  <c r="AJ81" i="5430"/>
  <c r="AK81" i="5430"/>
  <c r="AK143" i="5430"/>
  <c r="AJ143" i="5430"/>
  <c r="AI143" i="5430"/>
  <c r="AF143" i="5430"/>
  <c r="AJ33" i="5433"/>
  <c r="AF33" i="5433"/>
  <c r="AK33" i="5433"/>
  <c r="AI33" i="5433"/>
  <c r="AJ69" i="5433"/>
  <c r="AF69" i="5433"/>
  <c r="AK69" i="5433"/>
  <c r="AI69" i="5433"/>
  <c r="AJ105" i="5433"/>
  <c r="AF105" i="5433"/>
  <c r="AK105" i="5433"/>
  <c r="AI105" i="5433"/>
  <c r="AJ141" i="5433"/>
  <c r="AF141" i="5433"/>
  <c r="AK141" i="5433"/>
  <c r="AI141" i="5433"/>
  <c r="AJ177" i="5433"/>
  <c r="AF177" i="5433"/>
  <c r="AK177" i="5433"/>
  <c r="AI177" i="5433"/>
  <c r="AJ166" i="5430"/>
  <c r="AK166" i="5430"/>
  <c r="AI166" i="5430"/>
  <c r="AF166" i="5430"/>
  <c r="AG195" i="5436"/>
  <c r="AH195" i="5436"/>
  <c r="AG110" i="5433"/>
  <c r="AH110" i="5433"/>
  <c r="AJ88" i="5430"/>
  <c r="AI88" i="5430"/>
  <c r="AF88" i="5430"/>
  <c r="AK88" i="5430"/>
  <c r="AG111" i="5436"/>
  <c r="AH111" i="5436"/>
  <c r="AK70" i="5433"/>
  <c r="AJ70" i="5433"/>
  <c r="AF70" i="5433"/>
  <c r="AI70" i="5433"/>
  <c r="AK142" i="5433"/>
  <c r="AJ142" i="5433"/>
  <c r="AF142" i="5433"/>
  <c r="AI142" i="5433"/>
  <c r="AI201" i="5430"/>
  <c r="AJ201" i="5430"/>
  <c r="AF201" i="5430"/>
  <c r="AK201" i="5430"/>
  <c r="AH148" i="5436"/>
  <c r="AG148" i="5436"/>
  <c r="AG45" i="5436"/>
  <c r="AH45" i="5436"/>
  <c r="AI189" i="5430"/>
  <c r="AF189" i="5430"/>
  <c r="AJ189" i="5430"/>
  <c r="AK189" i="5430"/>
  <c r="AK64" i="5436"/>
  <c r="AJ64" i="5436"/>
  <c r="AI64" i="5436"/>
  <c r="AF64" i="5436"/>
  <c r="AI62" i="5436"/>
  <c r="AF62" i="5436"/>
  <c r="AJ62" i="5436"/>
  <c r="AK62" i="5436"/>
  <c r="AI170" i="5436"/>
  <c r="AF170" i="5436"/>
  <c r="AJ170" i="5436"/>
  <c r="AK170" i="5436"/>
  <c r="AI176" i="5436"/>
  <c r="AF176" i="5436"/>
  <c r="AK176" i="5436"/>
  <c r="AJ176" i="5436"/>
  <c r="AI68" i="5436"/>
  <c r="AF68" i="5436"/>
  <c r="AK68" i="5436"/>
  <c r="AJ68" i="5436"/>
  <c r="AJ118" i="5430"/>
  <c r="AK118" i="5430"/>
  <c r="AI118" i="5430"/>
  <c r="AF118" i="5430"/>
  <c r="AG27" i="5436"/>
  <c r="AH27" i="5436"/>
  <c r="AK71" i="5430"/>
  <c r="AJ71" i="5430"/>
  <c r="AI71" i="5430"/>
  <c r="AF71" i="5430"/>
  <c r="AG65" i="5430"/>
  <c r="AH65" i="5430"/>
  <c r="AH191" i="5430"/>
  <c r="AG191" i="5430"/>
  <c r="AG97" i="5430"/>
  <c r="AH97" i="5430"/>
  <c r="AG205" i="5430"/>
  <c r="AH205" i="5430"/>
  <c r="AH188" i="5430"/>
  <c r="AG188" i="5430"/>
  <c r="AG91" i="5430"/>
  <c r="AH91" i="5430"/>
  <c r="AH128" i="5436"/>
  <c r="AG128" i="5436"/>
  <c r="AH56" i="5430"/>
  <c r="AG56" i="5430"/>
  <c r="AH86" i="5430"/>
  <c r="AG86" i="5430"/>
  <c r="AH200" i="5430"/>
  <c r="AG200" i="5430"/>
  <c r="AH27" i="5430"/>
  <c r="AG27" i="5430"/>
  <c r="AG87" i="5430"/>
  <c r="AH87" i="5430"/>
  <c r="AH63" i="5430"/>
  <c r="AG63" i="5430"/>
  <c r="AH40" i="5430"/>
  <c r="AG40" i="5430"/>
  <c r="AG64" i="5430"/>
  <c r="AH64" i="5430"/>
  <c r="AH8" i="5433"/>
  <c r="AG8" i="5433"/>
  <c r="AH44" i="5433"/>
  <c r="AG44" i="5433"/>
  <c r="AH80" i="5433"/>
  <c r="AG80" i="5433"/>
  <c r="AH116" i="5433"/>
  <c r="AG116" i="5433"/>
  <c r="AH152" i="5433"/>
  <c r="AG152" i="5433"/>
  <c r="AH188" i="5433"/>
  <c r="AG188" i="5433"/>
  <c r="AG15" i="5430"/>
  <c r="AH15" i="5430"/>
  <c r="AH184" i="5430"/>
  <c r="AG184" i="5430"/>
  <c r="T205" i="5450"/>
  <c r="J205" i="5450"/>
  <c r="I205" i="5450"/>
  <c r="H205" i="5450"/>
  <c r="T38" i="5450"/>
  <c r="J38" i="5450"/>
  <c r="I38" i="5450"/>
  <c r="H38" i="5450"/>
  <c r="T159" i="5450"/>
  <c r="J159" i="5450"/>
  <c r="I159" i="5450"/>
  <c r="H159" i="5450"/>
  <c r="T64" i="5450"/>
  <c r="J64" i="5450"/>
  <c r="I64" i="5450"/>
  <c r="H64" i="5450"/>
  <c r="AG198" i="5447"/>
  <c r="AM198" i="5447"/>
  <c r="T161" i="5450"/>
  <c r="J161" i="5450"/>
  <c r="I161" i="5450"/>
  <c r="H161" i="5450"/>
  <c r="AM97" i="5447"/>
  <c r="AG97" i="5447"/>
  <c r="T186" i="5450"/>
  <c r="J186" i="5450"/>
  <c r="I186" i="5450"/>
  <c r="H186" i="5450"/>
  <c r="AM87" i="5447"/>
  <c r="AG87" i="5447"/>
  <c r="AM99" i="5447"/>
  <c r="AG99" i="5447"/>
  <c r="AM153" i="5447"/>
  <c r="AG153" i="5447"/>
  <c r="AM58" i="5447"/>
  <c r="AG58" i="5447"/>
  <c r="AM94" i="5447"/>
  <c r="AG94" i="5447"/>
  <c r="AM130" i="5447"/>
  <c r="AG130" i="5447"/>
  <c r="AM166" i="5447"/>
  <c r="AG166" i="5447"/>
  <c r="AM202" i="5447"/>
  <c r="AG202" i="5447"/>
  <c r="AM29" i="5447"/>
  <c r="AG29" i="5447"/>
  <c r="AM65" i="5447"/>
  <c r="AG65" i="5447"/>
  <c r="AM101" i="5447"/>
  <c r="AG101" i="5447"/>
  <c r="AM137" i="5447"/>
  <c r="AG137" i="5447"/>
  <c r="AM173" i="5447"/>
  <c r="AG173" i="5447"/>
  <c r="T197" i="5446"/>
  <c r="J197" i="5446"/>
  <c r="I197" i="5446"/>
  <c r="H197" i="5446"/>
  <c r="T7" i="5446"/>
  <c r="H7" i="5446"/>
  <c r="I7" i="5446"/>
  <c r="J7" i="5446"/>
  <c r="T43" i="5446"/>
  <c r="I43" i="5446"/>
  <c r="H43" i="5446"/>
  <c r="J43" i="5446"/>
  <c r="T79" i="5446"/>
  <c r="I79" i="5446"/>
  <c r="H79" i="5446"/>
  <c r="J79" i="5446"/>
  <c r="T115" i="5446"/>
  <c r="I115" i="5446"/>
  <c r="H115" i="5446"/>
  <c r="J115" i="5446"/>
  <c r="T151" i="5446"/>
  <c r="I151" i="5446"/>
  <c r="H151" i="5446"/>
  <c r="J151" i="5446"/>
  <c r="T187" i="5446"/>
  <c r="I187" i="5446"/>
  <c r="H187" i="5446"/>
  <c r="J187" i="5446"/>
  <c r="T223" i="5446"/>
  <c r="I223" i="5446"/>
  <c r="H223" i="5446"/>
  <c r="J223" i="5446"/>
  <c r="I259" i="5446"/>
  <c r="H259" i="5446"/>
  <c r="J259" i="5446"/>
  <c r="T259" i="5446"/>
  <c r="I295" i="5446"/>
  <c r="H295" i="5446"/>
  <c r="T295" i="5446"/>
  <c r="J295" i="5446"/>
  <c r="T331" i="5446"/>
  <c r="I331" i="5446"/>
  <c r="H331" i="5446"/>
  <c r="J331" i="5446"/>
  <c r="I367" i="5446"/>
  <c r="H367" i="5446"/>
  <c r="J367" i="5446"/>
  <c r="T367" i="5446"/>
  <c r="I403" i="5446"/>
  <c r="H403" i="5446"/>
  <c r="T403" i="5446"/>
  <c r="J403" i="5446"/>
  <c r="T167" i="5446"/>
  <c r="J167" i="5446"/>
  <c r="I167" i="5446"/>
  <c r="H167" i="5446"/>
  <c r="T383" i="5446"/>
  <c r="J383" i="5446"/>
  <c r="I383" i="5446"/>
  <c r="H383" i="5446"/>
  <c r="T38" i="5446"/>
  <c r="I38" i="5446"/>
  <c r="H38" i="5446"/>
  <c r="J38" i="5446"/>
  <c r="T74" i="5446"/>
  <c r="I74" i="5446"/>
  <c r="H74" i="5446"/>
  <c r="J74" i="5446"/>
  <c r="T110" i="5446"/>
  <c r="I110" i="5446"/>
  <c r="H110" i="5446"/>
  <c r="J110" i="5446"/>
  <c r="T146" i="5446"/>
  <c r="I146" i="5446"/>
  <c r="H146" i="5446"/>
  <c r="J146" i="5446"/>
  <c r="T182" i="5446"/>
  <c r="I182" i="5446"/>
  <c r="H182" i="5446"/>
  <c r="J182" i="5446"/>
  <c r="T218" i="5446"/>
  <c r="I218" i="5446"/>
  <c r="H218" i="5446"/>
  <c r="J218" i="5446"/>
  <c r="T254" i="5446"/>
  <c r="I254" i="5446"/>
  <c r="H254" i="5446"/>
  <c r="J254" i="5446"/>
  <c r="T290" i="5446"/>
  <c r="I290" i="5446"/>
  <c r="H290" i="5446"/>
  <c r="J290" i="5446"/>
  <c r="T326" i="5446"/>
  <c r="I326" i="5446"/>
  <c r="H326" i="5446"/>
  <c r="J326" i="5446"/>
  <c r="T362" i="5446"/>
  <c r="I362" i="5446"/>
  <c r="H362" i="5446"/>
  <c r="J362" i="5446"/>
  <c r="T398" i="5446"/>
  <c r="I398" i="5446"/>
  <c r="H398" i="5446"/>
  <c r="J398" i="5446"/>
  <c r="T173" i="5446"/>
  <c r="J173" i="5446"/>
  <c r="I173" i="5446"/>
  <c r="H173" i="5446"/>
  <c r="T389" i="5446"/>
  <c r="J389" i="5446"/>
  <c r="I389" i="5446"/>
  <c r="H389" i="5446"/>
  <c r="T39" i="5446"/>
  <c r="J39" i="5446"/>
  <c r="I39" i="5446"/>
  <c r="H39" i="5446"/>
  <c r="T75" i="5446"/>
  <c r="J75" i="5446"/>
  <c r="I75" i="5446"/>
  <c r="H75" i="5446"/>
  <c r="T111" i="5446"/>
  <c r="J111" i="5446"/>
  <c r="I111" i="5446"/>
  <c r="H111" i="5446"/>
  <c r="T147" i="5446"/>
  <c r="J147" i="5446"/>
  <c r="I147" i="5446"/>
  <c r="H147" i="5446"/>
  <c r="T183" i="5446"/>
  <c r="J183" i="5446"/>
  <c r="I183" i="5446"/>
  <c r="H183" i="5446"/>
  <c r="T219" i="5446"/>
  <c r="J219" i="5446"/>
  <c r="I219" i="5446"/>
  <c r="H219" i="5446"/>
  <c r="T255" i="5446"/>
  <c r="J255" i="5446"/>
  <c r="I255" i="5446"/>
  <c r="H255" i="5446"/>
  <c r="T291" i="5446"/>
  <c r="J291" i="5446"/>
  <c r="I291" i="5446"/>
  <c r="H291" i="5446"/>
  <c r="T327" i="5446"/>
  <c r="J327" i="5446"/>
  <c r="I327" i="5446"/>
  <c r="H327" i="5446"/>
  <c r="T363" i="5446"/>
  <c r="J363" i="5446"/>
  <c r="I363" i="5446"/>
  <c r="H363" i="5446"/>
  <c r="T399" i="5446"/>
  <c r="J399" i="5446"/>
  <c r="I399" i="5446"/>
  <c r="H399" i="5446"/>
  <c r="T34" i="5446"/>
  <c r="J34" i="5446"/>
  <c r="I34" i="5446"/>
  <c r="H34" i="5446"/>
  <c r="T70" i="5446"/>
  <c r="J70" i="5446"/>
  <c r="I70" i="5446"/>
  <c r="H70" i="5446"/>
  <c r="T106" i="5446"/>
  <c r="J106" i="5446"/>
  <c r="I106" i="5446"/>
  <c r="H106" i="5446"/>
  <c r="T142" i="5446"/>
  <c r="J142" i="5446"/>
  <c r="I142" i="5446"/>
  <c r="H142" i="5446"/>
  <c r="T178" i="5446"/>
  <c r="J178" i="5446"/>
  <c r="I178" i="5446"/>
  <c r="H178" i="5446"/>
  <c r="T214" i="5446"/>
  <c r="J214" i="5446"/>
  <c r="I214" i="5446"/>
  <c r="H214" i="5446"/>
  <c r="T250" i="5446"/>
  <c r="J250" i="5446"/>
  <c r="I250" i="5446"/>
  <c r="H250" i="5446"/>
  <c r="T286" i="5446"/>
  <c r="J286" i="5446"/>
  <c r="I286" i="5446"/>
  <c r="H286" i="5446"/>
  <c r="T322" i="5446"/>
  <c r="J322" i="5446"/>
  <c r="I322" i="5446"/>
  <c r="H322" i="5446"/>
  <c r="T358" i="5446"/>
  <c r="J358" i="5446"/>
  <c r="I358" i="5446"/>
  <c r="H358" i="5446"/>
  <c r="T394" i="5446"/>
  <c r="J394" i="5446"/>
  <c r="I394" i="5446"/>
  <c r="H394" i="5446"/>
  <c r="T299" i="5446"/>
  <c r="J299" i="5446"/>
  <c r="I299" i="5446"/>
  <c r="H299" i="5446"/>
  <c r="AM49" i="5443"/>
  <c r="AG49" i="5443"/>
  <c r="AM157" i="5443"/>
  <c r="AG157" i="5443"/>
  <c r="AM70" i="5443"/>
  <c r="AG70" i="5443"/>
  <c r="AM178" i="5443"/>
  <c r="AG178" i="5443"/>
  <c r="AM32" i="5443"/>
  <c r="AG32" i="5443"/>
  <c r="AM68" i="5443"/>
  <c r="AG68" i="5443"/>
  <c r="AM104" i="5443"/>
  <c r="AG104" i="5443"/>
  <c r="AM140" i="5443"/>
  <c r="AG140" i="5443"/>
  <c r="AM176" i="5443"/>
  <c r="AG176" i="5443"/>
  <c r="T371" i="5446"/>
  <c r="J371" i="5446"/>
  <c r="I371" i="5446"/>
  <c r="H371" i="5446"/>
  <c r="T113" i="5446"/>
  <c r="J113" i="5446"/>
  <c r="I113" i="5446"/>
  <c r="H113" i="5446"/>
  <c r="T221" i="5446"/>
  <c r="J221" i="5446"/>
  <c r="I221" i="5446"/>
  <c r="H221" i="5446"/>
  <c r="T329" i="5446"/>
  <c r="J329" i="5446"/>
  <c r="I329" i="5446"/>
  <c r="H329" i="5446"/>
  <c r="AM177" i="5443"/>
  <c r="AG177" i="5443"/>
  <c r="AM109" i="5443"/>
  <c r="AG109" i="5443"/>
  <c r="I24" i="5446"/>
  <c r="H24" i="5446"/>
  <c r="T24" i="5446"/>
  <c r="J24" i="5446"/>
  <c r="I60" i="5446"/>
  <c r="H60" i="5446"/>
  <c r="T60" i="5446"/>
  <c r="J60" i="5446"/>
  <c r="I96" i="5446"/>
  <c r="H96" i="5446"/>
  <c r="T96" i="5446"/>
  <c r="J96" i="5446"/>
  <c r="I132" i="5446"/>
  <c r="H132" i="5446"/>
  <c r="T132" i="5446"/>
  <c r="J132" i="5446"/>
  <c r="I168" i="5446"/>
  <c r="H168" i="5446"/>
  <c r="T168" i="5446"/>
  <c r="J168" i="5446"/>
  <c r="I204" i="5446"/>
  <c r="H204" i="5446"/>
  <c r="T204" i="5446"/>
  <c r="J204" i="5446"/>
  <c r="I240" i="5446"/>
  <c r="H240" i="5446"/>
  <c r="T240" i="5446"/>
  <c r="J240" i="5446"/>
  <c r="T276" i="5446"/>
  <c r="I276" i="5446"/>
  <c r="H276" i="5446"/>
  <c r="J276" i="5446"/>
  <c r="T312" i="5446"/>
  <c r="I312" i="5446"/>
  <c r="H312" i="5446"/>
  <c r="J312" i="5446"/>
  <c r="T348" i="5446"/>
  <c r="I348" i="5446"/>
  <c r="H348" i="5446"/>
  <c r="J348" i="5446"/>
  <c r="T384" i="5446"/>
  <c r="I384" i="5446"/>
  <c r="H384" i="5446"/>
  <c r="J384" i="5446"/>
  <c r="AM183" i="5443"/>
  <c r="AG183" i="5443"/>
  <c r="AM112" i="5443"/>
  <c r="AG112" i="5443"/>
  <c r="AG6" i="5443"/>
  <c r="AM6" i="5443"/>
  <c r="AM189" i="5443"/>
  <c r="AG189" i="5443"/>
  <c r="AM97" i="5443"/>
  <c r="AG97" i="5443"/>
  <c r="AM205" i="5443"/>
  <c r="AG205" i="5443"/>
  <c r="AM41" i="5443"/>
  <c r="AG41" i="5443"/>
  <c r="AM77" i="5443"/>
  <c r="AG77" i="5443"/>
  <c r="AM113" i="5443"/>
  <c r="AG113" i="5443"/>
  <c r="AM149" i="5443"/>
  <c r="AG149" i="5443"/>
  <c r="AM185" i="5443"/>
  <c r="AG185" i="5443"/>
  <c r="K263" i="5446"/>
  <c r="M263" i="5446" s="1"/>
  <c r="AL28" i="5443"/>
  <c r="AI28" i="5443"/>
  <c r="AH28" i="5443"/>
  <c r="AL82" i="5443"/>
  <c r="AI82" i="5443"/>
  <c r="AH82" i="5443"/>
  <c r="AM154" i="5443"/>
  <c r="AG154" i="5443"/>
  <c r="I106" i="5442"/>
  <c r="H106" i="5442"/>
  <c r="J106" i="5442"/>
  <c r="T106" i="5442"/>
  <c r="T279" i="5442"/>
  <c r="I279" i="5442"/>
  <c r="H279" i="5442"/>
  <c r="J279" i="5442"/>
  <c r="H40" i="5442"/>
  <c r="T40" i="5442"/>
  <c r="J40" i="5442"/>
  <c r="I40" i="5442"/>
  <c r="H148" i="5442"/>
  <c r="T148" i="5442"/>
  <c r="J148" i="5442"/>
  <c r="I148" i="5442"/>
  <c r="H256" i="5442"/>
  <c r="T256" i="5442"/>
  <c r="J256" i="5442"/>
  <c r="I256" i="5442"/>
  <c r="H364" i="5442"/>
  <c r="T364" i="5442"/>
  <c r="J364" i="5442"/>
  <c r="I364" i="5442"/>
  <c r="J310" i="5442"/>
  <c r="H310" i="5442"/>
  <c r="T310" i="5442"/>
  <c r="I310" i="5442"/>
  <c r="J202" i="5442"/>
  <c r="H202" i="5442"/>
  <c r="T202" i="5442"/>
  <c r="I202" i="5442"/>
  <c r="J94" i="5442"/>
  <c r="H94" i="5442"/>
  <c r="T94" i="5442"/>
  <c r="I94" i="5442"/>
  <c r="T370" i="5442"/>
  <c r="J370" i="5442"/>
  <c r="I370" i="5442"/>
  <c r="H370" i="5442"/>
  <c r="T262" i="5442"/>
  <c r="J262" i="5442"/>
  <c r="I262" i="5442"/>
  <c r="H262" i="5442"/>
  <c r="T154" i="5442"/>
  <c r="J154" i="5442"/>
  <c r="I154" i="5442"/>
  <c r="H154" i="5442"/>
  <c r="T46" i="5442"/>
  <c r="J46" i="5442"/>
  <c r="I46" i="5442"/>
  <c r="H46" i="5442"/>
  <c r="AM135" i="5443"/>
  <c r="AG135" i="5443"/>
  <c r="I88" i="5442"/>
  <c r="H88" i="5442"/>
  <c r="J88" i="5442"/>
  <c r="T88" i="5442"/>
  <c r="T261" i="5442"/>
  <c r="I261" i="5442"/>
  <c r="H261" i="5442"/>
  <c r="J261" i="5442"/>
  <c r="T11" i="5442"/>
  <c r="J11" i="5442"/>
  <c r="I11" i="5442"/>
  <c r="H11" i="5442"/>
  <c r="T47" i="5442"/>
  <c r="J47" i="5442"/>
  <c r="I47" i="5442"/>
  <c r="H47" i="5442"/>
  <c r="T83" i="5442"/>
  <c r="J83" i="5442"/>
  <c r="I83" i="5442"/>
  <c r="H83" i="5442"/>
  <c r="T119" i="5442"/>
  <c r="J119" i="5442"/>
  <c r="I119" i="5442"/>
  <c r="H119" i="5442"/>
  <c r="T155" i="5442"/>
  <c r="J155" i="5442"/>
  <c r="I155" i="5442"/>
  <c r="H155" i="5442"/>
  <c r="T191" i="5442"/>
  <c r="J191" i="5442"/>
  <c r="I191" i="5442"/>
  <c r="H191" i="5442"/>
  <c r="T227" i="5442"/>
  <c r="J227" i="5442"/>
  <c r="I227" i="5442"/>
  <c r="H227" i="5442"/>
  <c r="T263" i="5442"/>
  <c r="J263" i="5442"/>
  <c r="I263" i="5442"/>
  <c r="H263" i="5442"/>
  <c r="T299" i="5442"/>
  <c r="J299" i="5442"/>
  <c r="I299" i="5442"/>
  <c r="H299" i="5442"/>
  <c r="T335" i="5442"/>
  <c r="J335" i="5442"/>
  <c r="I335" i="5442"/>
  <c r="H335" i="5442"/>
  <c r="T371" i="5442"/>
  <c r="J371" i="5442"/>
  <c r="I371" i="5442"/>
  <c r="H371" i="5442"/>
  <c r="AM123" i="5443"/>
  <c r="AG123" i="5443"/>
  <c r="T157" i="5442"/>
  <c r="I157" i="5442"/>
  <c r="H157" i="5442"/>
  <c r="J157" i="5442"/>
  <c r="I330" i="5442"/>
  <c r="H330" i="5442"/>
  <c r="J330" i="5442"/>
  <c r="T330" i="5442"/>
  <c r="H48" i="5442"/>
  <c r="T48" i="5442"/>
  <c r="J48" i="5442"/>
  <c r="I48" i="5442"/>
  <c r="H156" i="5442"/>
  <c r="T156" i="5442"/>
  <c r="J156" i="5442"/>
  <c r="I156" i="5442"/>
  <c r="H264" i="5442"/>
  <c r="T264" i="5442"/>
  <c r="J264" i="5442"/>
  <c r="I264" i="5442"/>
  <c r="H372" i="5442"/>
  <c r="T372" i="5442"/>
  <c r="J372" i="5442"/>
  <c r="I372" i="5442"/>
  <c r="T9" i="5442"/>
  <c r="I9" i="5442"/>
  <c r="H9" i="5442"/>
  <c r="J9" i="5442"/>
  <c r="I160" i="5442"/>
  <c r="H160" i="5442"/>
  <c r="J160" i="5442"/>
  <c r="T160" i="5442"/>
  <c r="T333" i="5442"/>
  <c r="I333" i="5442"/>
  <c r="H333" i="5442"/>
  <c r="J333" i="5442"/>
  <c r="T37" i="5442"/>
  <c r="J37" i="5442"/>
  <c r="H37" i="5442"/>
  <c r="I37" i="5442"/>
  <c r="T91" i="5442"/>
  <c r="H91" i="5442"/>
  <c r="J91" i="5442"/>
  <c r="I91" i="5442"/>
  <c r="T145" i="5442"/>
  <c r="J145" i="5442"/>
  <c r="H145" i="5442"/>
  <c r="I145" i="5442"/>
  <c r="T199" i="5442"/>
  <c r="H199" i="5442"/>
  <c r="J199" i="5442"/>
  <c r="I199" i="5442"/>
  <c r="T253" i="5442"/>
  <c r="J253" i="5442"/>
  <c r="H253" i="5442"/>
  <c r="I253" i="5442"/>
  <c r="T307" i="5442"/>
  <c r="H307" i="5442"/>
  <c r="J307" i="5442"/>
  <c r="I307" i="5442"/>
  <c r="T361" i="5442"/>
  <c r="J361" i="5442"/>
  <c r="H361" i="5442"/>
  <c r="I361" i="5442"/>
  <c r="T8" i="5442"/>
  <c r="J8" i="5442"/>
  <c r="H8" i="5442"/>
  <c r="I8" i="5442"/>
  <c r="T50" i="5442"/>
  <c r="J50" i="5442"/>
  <c r="I50" i="5442"/>
  <c r="H50" i="5442"/>
  <c r="T92" i="5442"/>
  <c r="I92" i="5442"/>
  <c r="H92" i="5442"/>
  <c r="J92" i="5442"/>
  <c r="T128" i="5442"/>
  <c r="I128" i="5442"/>
  <c r="H128" i="5442"/>
  <c r="J128" i="5442"/>
  <c r="T176" i="5442"/>
  <c r="J176" i="5442"/>
  <c r="I176" i="5442"/>
  <c r="H176" i="5442"/>
  <c r="T212" i="5442"/>
  <c r="J212" i="5442"/>
  <c r="I212" i="5442"/>
  <c r="H212" i="5442"/>
  <c r="T248" i="5442"/>
  <c r="J248" i="5442"/>
  <c r="I248" i="5442"/>
  <c r="H248" i="5442"/>
  <c r="T296" i="5442"/>
  <c r="J296" i="5442"/>
  <c r="H296" i="5442"/>
  <c r="I296" i="5442"/>
  <c r="T332" i="5442"/>
  <c r="J332" i="5442"/>
  <c r="H332" i="5442"/>
  <c r="I332" i="5442"/>
  <c r="T374" i="5442"/>
  <c r="J374" i="5442"/>
  <c r="I374" i="5442"/>
  <c r="H374" i="5442"/>
  <c r="AG46" i="5439"/>
  <c r="AM46" i="5439"/>
  <c r="AG154" i="5439"/>
  <c r="AM154" i="5439"/>
  <c r="AM44" i="5439"/>
  <c r="AG44" i="5439"/>
  <c r="AM116" i="5439"/>
  <c r="AG116" i="5439"/>
  <c r="AM188" i="5439"/>
  <c r="AG188" i="5439"/>
  <c r="T15" i="5442"/>
  <c r="J15" i="5442"/>
  <c r="H15" i="5442"/>
  <c r="I15" i="5442"/>
  <c r="T69" i="5442"/>
  <c r="H69" i="5442"/>
  <c r="J69" i="5442"/>
  <c r="I69" i="5442"/>
  <c r="T123" i="5442"/>
  <c r="J123" i="5442"/>
  <c r="H123" i="5442"/>
  <c r="I123" i="5442"/>
  <c r="T177" i="5442"/>
  <c r="H177" i="5442"/>
  <c r="J177" i="5442"/>
  <c r="I177" i="5442"/>
  <c r="T231" i="5442"/>
  <c r="J231" i="5442"/>
  <c r="H231" i="5442"/>
  <c r="I231" i="5442"/>
  <c r="T285" i="5442"/>
  <c r="H285" i="5442"/>
  <c r="J285" i="5442"/>
  <c r="I285" i="5442"/>
  <c r="T339" i="5442"/>
  <c r="J339" i="5442"/>
  <c r="H339" i="5442"/>
  <c r="I339" i="5442"/>
  <c r="T393" i="5442"/>
  <c r="H393" i="5442"/>
  <c r="J393" i="5442"/>
  <c r="I393" i="5442"/>
  <c r="AK67" i="5436"/>
  <c r="AF67" i="5436"/>
  <c r="AJ67" i="5436"/>
  <c r="AI67" i="5436"/>
  <c r="AK175" i="5436"/>
  <c r="AF175" i="5436"/>
  <c r="AJ175" i="5436"/>
  <c r="AI175" i="5436"/>
  <c r="T103" i="5442"/>
  <c r="I103" i="5442"/>
  <c r="H103" i="5442"/>
  <c r="J103" i="5442"/>
  <c r="AG106" i="5439"/>
  <c r="AM106" i="5439"/>
  <c r="AM13" i="5439"/>
  <c r="AG13" i="5439"/>
  <c r="AM85" i="5439"/>
  <c r="AG85" i="5439"/>
  <c r="AM157" i="5439"/>
  <c r="AG157" i="5439"/>
  <c r="AG17" i="5439"/>
  <c r="AM17" i="5439"/>
  <c r="AG53" i="5439"/>
  <c r="AM53" i="5439"/>
  <c r="AG89" i="5439"/>
  <c r="AM89" i="5439"/>
  <c r="AG125" i="5439"/>
  <c r="AM125" i="5439"/>
  <c r="AG161" i="5439"/>
  <c r="AM161" i="5439"/>
  <c r="AG197" i="5439"/>
  <c r="AM197" i="5439"/>
  <c r="T315" i="5442"/>
  <c r="I315" i="5442"/>
  <c r="H315" i="5442"/>
  <c r="J315" i="5442"/>
  <c r="AM62" i="5439"/>
  <c r="AG62" i="5439"/>
  <c r="AM134" i="5439"/>
  <c r="AG134" i="5439"/>
  <c r="AM12" i="5439"/>
  <c r="AG12" i="5439"/>
  <c r="AM48" i="5439"/>
  <c r="AG48" i="5439"/>
  <c r="AM84" i="5439"/>
  <c r="AG84" i="5439"/>
  <c r="AM120" i="5439"/>
  <c r="AG120" i="5439"/>
  <c r="AM156" i="5439"/>
  <c r="AG156" i="5439"/>
  <c r="AM192" i="5439"/>
  <c r="AG192" i="5439"/>
  <c r="AK79" i="5436"/>
  <c r="AI79" i="5436"/>
  <c r="AF79" i="5436"/>
  <c r="AJ79" i="5436"/>
  <c r="AK187" i="5436"/>
  <c r="AI187" i="5436"/>
  <c r="AF187" i="5436"/>
  <c r="AJ187" i="5436"/>
  <c r="I60" i="5442"/>
  <c r="H60" i="5442"/>
  <c r="J60" i="5442"/>
  <c r="T60" i="5442"/>
  <c r="AG112" i="5439"/>
  <c r="AM112" i="5439"/>
  <c r="AJ18" i="5436"/>
  <c r="AK18" i="5436"/>
  <c r="AI18" i="5436"/>
  <c r="AF18" i="5436"/>
  <c r="AJ54" i="5436"/>
  <c r="AK54" i="5436"/>
  <c r="AI54" i="5436"/>
  <c r="AF54" i="5436"/>
  <c r="AJ90" i="5436"/>
  <c r="AK90" i="5436"/>
  <c r="AI90" i="5436"/>
  <c r="AF90" i="5436"/>
  <c r="AJ126" i="5436"/>
  <c r="AK126" i="5436"/>
  <c r="AI126" i="5436"/>
  <c r="AF126" i="5436"/>
  <c r="AJ162" i="5436"/>
  <c r="AK162" i="5436"/>
  <c r="AI162" i="5436"/>
  <c r="AF162" i="5436"/>
  <c r="AJ198" i="5436"/>
  <c r="AK198" i="5436"/>
  <c r="AI198" i="5436"/>
  <c r="AF198" i="5436"/>
  <c r="AM27" i="5439"/>
  <c r="AG27" i="5439"/>
  <c r="AM135" i="5439"/>
  <c r="AG135" i="5439"/>
  <c r="AM31" i="5439"/>
  <c r="AG31" i="5439"/>
  <c r="AM103" i="5439"/>
  <c r="AG103" i="5439"/>
  <c r="AM175" i="5439"/>
  <c r="AG175" i="5439"/>
  <c r="AH101" i="5436"/>
  <c r="AG101" i="5436"/>
  <c r="AF59" i="5433"/>
  <c r="AI59" i="5433"/>
  <c r="AJ59" i="5433"/>
  <c r="AK59" i="5433"/>
  <c r="AF131" i="5433"/>
  <c r="AI131" i="5433"/>
  <c r="AJ131" i="5433"/>
  <c r="AK131" i="5433"/>
  <c r="AF203" i="5433"/>
  <c r="AI203" i="5433"/>
  <c r="AJ203" i="5433"/>
  <c r="AK203" i="5433"/>
  <c r="AK76" i="5433"/>
  <c r="AI76" i="5433"/>
  <c r="AJ76" i="5433"/>
  <c r="AF76" i="5433"/>
  <c r="AK148" i="5433"/>
  <c r="AI148" i="5433"/>
  <c r="AJ148" i="5433"/>
  <c r="AF148" i="5433"/>
  <c r="AK13" i="5433"/>
  <c r="AJ13" i="5433"/>
  <c r="AI13" i="5433"/>
  <c r="AF13" i="5433"/>
  <c r="AK49" i="5433"/>
  <c r="AJ49" i="5433"/>
  <c r="AF49" i="5433"/>
  <c r="AI49" i="5433"/>
  <c r="AK85" i="5433"/>
  <c r="AJ85" i="5433"/>
  <c r="AI85" i="5433"/>
  <c r="AF85" i="5433"/>
  <c r="AK121" i="5433"/>
  <c r="AJ121" i="5433"/>
  <c r="AI121" i="5433"/>
  <c r="AF121" i="5433"/>
  <c r="AK157" i="5433"/>
  <c r="AJ157" i="5433"/>
  <c r="AI157" i="5433"/>
  <c r="AF157" i="5433"/>
  <c r="AK193" i="5433"/>
  <c r="AJ193" i="5433"/>
  <c r="AI193" i="5433"/>
  <c r="AF193" i="5433"/>
  <c r="AG93" i="5436"/>
  <c r="AH93" i="5436"/>
  <c r="AK10" i="5436"/>
  <c r="AJ10" i="5436"/>
  <c r="AI10" i="5436"/>
  <c r="AF10" i="5436"/>
  <c r="AH71" i="5436"/>
  <c r="AG71" i="5436"/>
  <c r="AJ39" i="5433"/>
  <c r="AF39" i="5433"/>
  <c r="AI39" i="5433"/>
  <c r="AK39" i="5433"/>
  <c r="AJ75" i="5433"/>
  <c r="AF75" i="5433"/>
  <c r="AI75" i="5433"/>
  <c r="AK75" i="5433"/>
  <c r="AJ147" i="5433"/>
  <c r="AF147" i="5433"/>
  <c r="AI147" i="5433"/>
  <c r="AK147" i="5433"/>
  <c r="AH58" i="5436"/>
  <c r="AG58" i="5436"/>
  <c r="AH166" i="5436"/>
  <c r="AG166" i="5436"/>
  <c r="AG171" i="5436"/>
  <c r="AH171" i="5436"/>
  <c r="AJ196" i="5430"/>
  <c r="AI196" i="5430"/>
  <c r="AF196" i="5430"/>
  <c r="AK196" i="5430"/>
  <c r="AG165" i="5436"/>
  <c r="AH165" i="5436"/>
  <c r="AK10" i="5433"/>
  <c r="AJ10" i="5433"/>
  <c r="AF10" i="5433"/>
  <c r="AI10" i="5433"/>
  <c r="AK82" i="5433"/>
  <c r="AJ82" i="5433"/>
  <c r="AF82" i="5433"/>
  <c r="AI82" i="5433"/>
  <c r="AK154" i="5433"/>
  <c r="AJ154" i="5433"/>
  <c r="AF154" i="5433"/>
  <c r="AI154" i="5433"/>
  <c r="AK41" i="5430"/>
  <c r="AF41" i="5430"/>
  <c r="AI41" i="5430"/>
  <c r="AJ41" i="5430"/>
  <c r="AK127" i="5436"/>
  <c r="AJ127" i="5436"/>
  <c r="AI127" i="5436"/>
  <c r="AF127" i="5436"/>
  <c r="AI80" i="5436"/>
  <c r="AF80" i="5436"/>
  <c r="AJ80" i="5436"/>
  <c r="AK80" i="5436"/>
  <c r="AI188" i="5436"/>
  <c r="AF188" i="5436"/>
  <c r="AJ188" i="5436"/>
  <c r="AK188" i="5436"/>
  <c r="AI158" i="5436"/>
  <c r="AF158" i="5436"/>
  <c r="AK158" i="5436"/>
  <c r="AJ158" i="5436"/>
  <c r="AI50" i="5436"/>
  <c r="AF50" i="5436"/>
  <c r="AK50" i="5436"/>
  <c r="AJ50" i="5436"/>
  <c r="AH34" i="5436"/>
  <c r="AG34" i="5436"/>
  <c r="AH88" i="5436"/>
  <c r="AG88" i="5436"/>
  <c r="AH160" i="5436"/>
  <c r="AG160" i="5436"/>
  <c r="AG99" i="5436"/>
  <c r="AH99" i="5436"/>
  <c r="AG177" i="5436"/>
  <c r="AH177" i="5436"/>
  <c r="AG38" i="5433"/>
  <c r="AH38" i="5433"/>
  <c r="AG158" i="5433"/>
  <c r="AH158" i="5433"/>
  <c r="AI183" i="5430"/>
  <c r="AK183" i="5430"/>
  <c r="AF183" i="5430"/>
  <c r="AJ183" i="5430"/>
  <c r="N146" i="5442"/>
  <c r="K146" i="5442"/>
  <c r="M146" i="5442" s="1"/>
  <c r="K380" i="5442"/>
  <c r="M380" i="5442" s="1"/>
  <c r="AH38" i="5436"/>
  <c r="AG38" i="5436"/>
  <c r="AH46" i="5436"/>
  <c r="AG46" i="5436"/>
  <c r="AG62" i="5433"/>
  <c r="AH62" i="5433"/>
  <c r="AG182" i="5433"/>
  <c r="AH182" i="5433"/>
  <c r="AK179" i="5430"/>
  <c r="AJ179" i="5430"/>
  <c r="AI179" i="5430"/>
  <c r="AF179" i="5430"/>
  <c r="AH65" i="5436"/>
  <c r="AG65" i="5436"/>
  <c r="AH137" i="5436"/>
  <c r="AG137" i="5436"/>
  <c r="AH53" i="5433"/>
  <c r="AG53" i="5433"/>
  <c r="AH185" i="5433"/>
  <c r="AG185" i="5433"/>
  <c r="AH17" i="5430"/>
  <c r="AG17" i="5430"/>
  <c r="AG95" i="5430"/>
  <c r="AH95" i="5430"/>
  <c r="AG125" i="5430"/>
  <c r="AH125" i="5430"/>
  <c r="AG203" i="5430"/>
  <c r="AH203" i="5430"/>
  <c r="AH198" i="5430"/>
  <c r="AG198" i="5430"/>
  <c r="AH194" i="5430"/>
  <c r="AG194" i="5430"/>
  <c r="AG79" i="5430"/>
  <c r="AH79" i="5430"/>
  <c r="AG187" i="5430"/>
  <c r="AH187" i="5430"/>
  <c r="AH173" i="5433"/>
  <c r="AG173" i="5433"/>
  <c r="AH99" i="5430"/>
  <c r="AG99" i="5430"/>
  <c r="AH12" i="5430"/>
  <c r="AG12" i="5430"/>
  <c r="AG30" i="5430"/>
  <c r="AH30" i="5430"/>
  <c r="AH54" i="5430"/>
  <c r="AG54" i="5430"/>
  <c r="AG72" i="5430"/>
  <c r="AH72" i="5430"/>
  <c r="AH96" i="5430"/>
  <c r="AG96" i="5430"/>
  <c r="AH120" i="5430"/>
  <c r="AG120" i="5430"/>
  <c r="AG138" i="5430"/>
  <c r="AH138" i="5430"/>
  <c r="AH162" i="5430"/>
  <c r="AG162" i="5430"/>
  <c r="AG180" i="5430"/>
  <c r="AH180" i="5430"/>
  <c r="AH146" i="5430"/>
  <c r="AG146" i="5430"/>
  <c r="AG7" i="5430"/>
  <c r="AH7" i="5430"/>
  <c r="AG127" i="5430"/>
  <c r="AH127" i="5430"/>
  <c r="AH161" i="5433"/>
  <c r="AG161" i="5433"/>
  <c r="AG18" i="5433"/>
  <c r="AH18" i="5433"/>
  <c r="AG36" i="5433"/>
  <c r="AH36" i="5433"/>
  <c r="AG54" i="5433"/>
  <c r="AH54" i="5433"/>
  <c r="AG72" i="5433"/>
  <c r="AH72" i="5433"/>
  <c r="AG90" i="5433"/>
  <c r="AH90" i="5433"/>
  <c r="AG108" i="5433"/>
  <c r="AH108" i="5433"/>
  <c r="AG126" i="5433"/>
  <c r="AH126" i="5433"/>
  <c r="AG144" i="5433"/>
  <c r="AH144" i="5433"/>
  <c r="AG162" i="5433"/>
  <c r="AH162" i="5433"/>
  <c r="AG180" i="5433"/>
  <c r="AH180" i="5433"/>
  <c r="AG198" i="5433"/>
  <c r="AH198" i="5433"/>
  <c r="AH105" i="5430"/>
  <c r="AG105" i="5430"/>
  <c r="AG150" i="5430"/>
  <c r="AH150" i="5430"/>
  <c r="AH38" i="5430"/>
  <c r="AG38" i="5430"/>
  <c r="AH50" i="5430"/>
  <c r="AG50" i="5430"/>
  <c r="AH74" i="5430"/>
  <c r="AG74" i="5430"/>
  <c r="AH110" i="5430"/>
  <c r="AG110" i="5430"/>
  <c r="AH122" i="5430"/>
  <c r="AG122" i="5430"/>
  <c r="AH158" i="5430"/>
  <c r="AG158" i="5430"/>
  <c r="AG139" i="5430"/>
  <c r="AH139" i="5430"/>
  <c r="AH77" i="5433"/>
  <c r="AG77" i="5433"/>
  <c r="AH33" i="5430"/>
  <c r="AG33" i="5430"/>
  <c r="AG78" i="5430"/>
  <c r="AH78" i="5430"/>
  <c r="AH76" i="5430"/>
  <c r="AG76" i="5430"/>
  <c r="T97" i="5450"/>
  <c r="I97" i="5450"/>
  <c r="H97" i="5450"/>
  <c r="J97" i="5450"/>
  <c r="T146" i="5450"/>
  <c r="J146" i="5450"/>
  <c r="I146" i="5450"/>
  <c r="H146" i="5450"/>
  <c r="T123" i="5450"/>
  <c r="J123" i="5450"/>
  <c r="I123" i="5450"/>
  <c r="H123" i="5450"/>
  <c r="T100" i="5450"/>
  <c r="J100" i="5450"/>
  <c r="I100" i="5450"/>
  <c r="H100" i="5450"/>
  <c r="T41" i="5450"/>
  <c r="J41" i="5450"/>
  <c r="I41" i="5450"/>
  <c r="H41" i="5450"/>
  <c r="AG90" i="5447"/>
  <c r="AM90" i="5447"/>
  <c r="T197" i="5450"/>
  <c r="J197" i="5450"/>
  <c r="I197" i="5450"/>
  <c r="H197" i="5450"/>
  <c r="T233" i="5450"/>
  <c r="J233" i="5450"/>
  <c r="I233" i="5450"/>
  <c r="H233" i="5450"/>
  <c r="AM61" i="5447"/>
  <c r="AG61" i="5447"/>
  <c r="AG170" i="5447"/>
  <c r="AM170" i="5447"/>
  <c r="AG113" i="5436"/>
  <c r="AH113" i="5436"/>
  <c r="AH179" i="5436"/>
  <c r="AG179" i="5436"/>
  <c r="AK185" i="5430"/>
  <c r="AJ185" i="5430"/>
  <c r="AF185" i="5430"/>
  <c r="AI185" i="5430"/>
  <c r="AJ111" i="5433"/>
  <c r="AF111" i="5433"/>
  <c r="AI111" i="5433"/>
  <c r="AK111" i="5433"/>
  <c r="AJ183" i="5433"/>
  <c r="AF183" i="5433"/>
  <c r="AI183" i="5433"/>
  <c r="AK183" i="5433"/>
  <c r="T31" i="5450"/>
  <c r="J31" i="5450"/>
  <c r="I31" i="5450"/>
  <c r="H31" i="5450"/>
  <c r="T67" i="5450"/>
  <c r="J67" i="5450"/>
  <c r="I67" i="5450"/>
  <c r="H67" i="5450"/>
  <c r="T103" i="5450"/>
  <c r="J103" i="5450"/>
  <c r="I103" i="5450"/>
  <c r="H103" i="5450"/>
  <c r="T139" i="5450"/>
  <c r="J139" i="5450"/>
  <c r="I139" i="5450"/>
  <c r="H139" i="5450"/>
  <c r="T175" i="5450"/>
  <c r="J175" i="5450"/>
  <c r="I175" i="5450"/>
  <c r="H175" i="5450"/>
  <c r="T211" i="5450"/>
  <c r="I211" i="5450"/>
  <c r="H211" i="5450"/>
  <c r="J211" i="5450"/>
  <c r="T8" i="5450"/>
  <c r="J8" i="5450"/>
  <c r="I8" i="5450"/>
  <c r="H8" i="5450"/>
  <c r="T44" i="5450"/>
  <c r="J44" i="5450"/>
  <c r="I44" i="5450"/>
  <c r="H44" i="5450"/>
  <c r="T80" i="5450"/>
  <c r="J80" i="5450"/>
  <c r="I80" i="5450"/>
  <c r="H80" i="5450"/>
  <c r="T116" i="5450"/>
  <c r="J116" i="5450"/>
  <c r="I116" i="5450"/>
  <c r="H116" i="5450"/>
  <c r="T152" i="5450"/>
  <c r="J152" i="5450"/>
  <c r="I152" i="5450"/>
  <c r="H152" i="5450"/>
  <c r="T188" i="5450"/>
  <c r="J188" i="5450"/>
  <c r="I188" i="5450"/>
  <c r="H188" i="5450"/>
  <c r="T224" i="5450"/>
  <c r="J224" i="5450"/>
  <c r="I224" i="5450"/>
  <c r="H224" i="5450"/>
  <c r="T21" i="5450"/>
  <c r="J21" i="5450"/>
  <c r="I21" i="5450"/>
  <c r="H21" i="5450"/>
  <c r="T57" i="5450"/>
  <c r="J57" i="5450"/>
  <c r="I57" i="5450"/>
  <c r="H57" i="5450"/>
  <c r="T93" i="5450"/>
  <c r="J93" i="5450"/>
  <c r="I93" i="5450"/>
  <c r="H93" i="5450"/>
  <c r="T129" i="5450"/>
  <c r="J129" i="5450"/>
  <c r="I129" i="5450"/>
  <c r="H129" i="5450"/>
  <c r="T165" i="5450"/>
  <c r="J165" i="5450"/>
  <c r="I165" i="5450"/>
  <c r="H165" i="5450"/>
  <c r="T201" i="5450"/>
  <c r="I201" i="5450"/>
  <c r="H201" i="5450"/>
  <c r="J201" i="5450"/>
  <c r="T237" i="5450"/>
  <c r="J237" i="5450"/>
  <c r="I237" i="5450"/>
  <c r="H237" i="5450"/>
  <c r="T34" i="5450"/>
  <c r="J34" i="5450"/>
  <c r="I34" i="5450"/>
  <c r="H34" i="5450"/>
  <c r="T70" i="5450"/>
  <c r="J70" i="5450"/>
  <c r="I70" i="5450"/>
  <c r="H70" i="5450"/>
  <c r="T106" i="5450"/>
  <c r="J106" i="5450"/>
  <c r="I106" i="5450"/>
  <c r="H106" i="5450"/>
  <c r="T142" i="5450"/>
  <c r="J142" i="5450"/>
  <c r="I142" i="5450"/>
  <c r="H142" i="5450"/>
  <c r="T178" i="5450"/>
  <c r="J178" i="5450"/>
  <c r="I178" i="5450"/>
  <c r="H178" i="5450"/>
  <c r="T214" i="5450"/>
  <c r="J214" i="5450"/>
  <c r="I214" i="5450"/>
  <c r="H214" i="5450"/>
  <c r="T11" i="5450"/>
  <c r="J11" i="5450"/>
  <c r="I11" i="5450"/>
  <c r="H11" i="5450"/>
  <c r="T47" i="5450"/>
  <c r="J47" i="5450"/>
  <c r="I47" i="5450"/>
  <c r="H47" i="5450"/>
  <c r="T83" i="5450"/>
  <c r="J83" i="5450"/>
  <c r="I83" i="5450"/>
  <c r="H83" i="5450"/>
  <c r="T30" i="5450"/>
  <c r="J30" i="5450"/>
  <c r="I30" i="5450"/>
  <c r="H30" i="5450"/>
  <c r="AM34" i="5447"/>
  <c r="AG34" i="5447"/>
  <c r="AM21" i="5447"/>
  <c r="AG21" i="5447"/>
  <c r="AM129" i="5447"/>
  <c r="AG129" i="5447"/>
  <c r="AG42" i="5447"/>
  <c r="AM42" i="5447"/>
  <c r="AM96" i="5447"/>
  <c r="AG96" i="5447"/>
  <c r="AM132" i="5447"/>
  <c r="AG132" i="5447"/>
  <c r="AG168" i="5447"/>
  <c r="AM168" i="5447"/>
  <c r="AG204" i="5447"/>
  <c r="AM204" i="5447"/>
  <c r="T131" i="5450"/>
  <c r="J131" i="5450"/>
  <c r="I131" i="5450"/>
  <c r="H131" i="5450"/>
  <c r="T167" i="5450"/>
  <c r="J167" i="5450"/>
  <c r="I167" i="5450"/>
  <c r="H167" i="5450"/>
  <c r="T203" i="5450"/>
  <c r="J203" i="5450"/>
  <c r="I203" i="5450"/>
  <c r="H203" i="5450"/>
  <c r="T239" i="5450"/>
  <c r="J239" i="5450"/>
  <c r="I239" i="5450"/>
  <c r="H239" i="5450"/>
  <c r="AM28" i="5447"/>
  <c r="AG28" i="5447"/>
  <c r="AG31" i="5447"/>
  <c r="AM31" i="5447"/>
  <c r="AG67" i="5447"/>
  <c r="AM67" i="5447"/>
  <c r="AG103" i="5447"/>
  <c r="AM103" i="5447"/>
  <c r="AG139" i="5447"/>
  <c r="AM139" i="5447"/>
  <c r="AM175" i="5447"/>
  <c r="AG175" i="5447"/>
  <c r="T48" i="5450"/>
  <c r="J48" i="5450"/>
  <c r="I48" i="5450"/>
  <c r="H48" i="5450"/>
  <c r="T84" i="5450"/>
  <c r="J84" i="5450"/>
  <c r="I84" i="5450"/>
  <c r="H84" i="5450"/>
  <c r="T120" i="5450"/>
  <c r="J120" i="5450"/>
  <c r="I120" i="5450"/>
  <c r="H120" i="5450"/>
  <c r="T156" i="5450"/>
  <c r="J156" i="5450"/>
  <c r="I156" i="5450"/>
  <c r="H156" i="5450"/>
  <c r="T192" i="5450"/>
  <c r="J192" i="5450"/>
  <c r="I192" i="5450"/>
  <c r="H192" i="5450"/>
  <c r="T228" i="5450"/>
  <c r="J228" i="5450"/>
  <c r="I228" i="5450"/>
  <c r="H228" i="5450"/>
  <c r="AG32" i="5447"/>
  <c r="AM32" i="5447"/>
  <c r="AG68" i="5447"/>
  <c r="AM68" i="5447"/>
  <c r="AG104" i="5447"/>
  <c r="AM104" i="5447"/>
  <c r="AG140" i="5447"/>
  <c r="AM140" i="5447"/>
  <c r="AM176" i="5447"/>
  <c r="AG176" i="5447"/>
  <c r="AM45" i="5447"/>
  <c r="AG45" i="5447"/>
  <c r="AM6" i="5447"/>
  <c r="AG6" i="5447"/>
  <c r="AM105" i="5447"/>
  <c r="AG105" i="5447"/>
  <c r="AM159" i="5447"/>
  <c r="AG159" i="5447"/>
  <c r="AM64" i="5447"/>
  <c r="AG64" i="5447"/>
  <c r="AM100" i="5447"/>
  <c r="AG100" i="5447"/>
  <c r="AM136" i="5447"/>
  <c r="AG136" i="5447"/>
  <c r="AM172" i="5447"/>
  <c r="AG172" i="5447"/>
  <c r="AM35" i="5447"/>
  <c r="AG35" i="5447"/>
  <c r="AM71" i="5447"/>
  <c r="AG71" i="5447"/>
  <c r="AM107" i="5447"/>
  <c r="AG107" i="5447"/>
  <c r="AM143" i="5447"/>
  <c r="AG143" i="5447"/>
  <c r="AM179" i="5447"/>
  <c r="AG179" i="5447"/>
  <c r="T233" i="5446"/>
  <c r="J233" i="5446"/>
  <c r="I233" i="5446"/>
  <c r="H233" i="5446"/>
  <c r="T13" i="5446"/>
  <c r="I13" i="5446"/>
  <c r="H13" i="5446"/>
  <c r="J13" i="5446"/>
  <c r="T49" i="5446"/>
  <c r="I49" i="5446"/>
  <c r="H49" i="5446"/>
  <c r="J49" i="5446"/>
  <c r="T85" i="5446"/>
  <c r="I85" i="5446"/>
  <c r="H85" i="5446"/>
  <c r="J85" i="5446"/>
  <c r="T121" i="5446"/>
  <c r="I121" i="5446"/>
  <c r="H121" i="5446"/>
  <c r="J121" i="5446"/>
  <c r="T157" i="5446"/>
  <c r="I157" i="5446"/>
  <c r="H157" i="5446"/>
  <c r="J157" i="5446"/>
  <c r="T193" i="5446"/>
  <c r="I193" i="5446"/>
  <c r="H193" i="5446"/>
  <c r="J193" i="5446"/>
  <c r="T229" i="5446"/>
  <c r="I229" i="5446"/>
  <c r="H229" i="5446"/>
  <c r="J229" i="5446"/>
  <c r="T265" i="5446"/>
  <c r="I265" i="5446"/>
  <c r="H265" i="5446"/>
  <c r="J265" i="5446"/>
  <c r="T301" i="5446"/>
  <c r="I301" i="5446"/>
  <c r="H301" i="5446"/>
  <c r="J301" i="5446"/>
  <c r="T337" i="5446"/>
  <c r="I337" i="5446"/>
  <c r="H337" i="5446"/>
  <c r="J337" i="5446"/>
  <c r="T373" i="5446"/>
  <c r="I373" i="5446"/>
  <c r="H373" i="5446"/>
  <c r="J373" i="5446"/>
  <c r="T203" i="5446"/>
  <c r="J203" i="5446"/>
  <c r="I203" i="5446"/>
  <c r="H203" i="5446"/>
  <c r="T8" i="5446"/>
  <c r="H8" i="5446"/>
  <c r="I8" i="5446"/>
  <c r="J8" i="5446"/>
  <c r="T44" i="5446"/>
  <c r="I44" i="5446"/>
  <c r="H44" i="5446"/>
  <c r="J44" i="5446"/>
  <c r="T80" i="5446"/>
  <c r="I80" i="5446"/>
  <c r="H80" i="5446"/>
  <c r="J80" i="5446"/>
  <c r="T116" i="5446"/>
  <c r="I116" i="5446"/>
  <c r="H116" i="5446"/>
  <c r="J116" i="5446"/>
  <c r="T152" i="5446"/>
  <c r="I152" i="5446"/>
  <c r="H152" i="5446"/>
  <c r="J152" i="5446"/>
  <c r="T188" i="5446"/>
  <c r="I188" i="5446"/>
  <c r="H188" i="5446"/>
  <c r="J188" i="5446"/>
  <c r="T224" i="5446"/>
  <c r="I224" i="5446"/>
  <c r="H224" i="5446"/>
  <c r="J224" i="5446"/>
  <c r="T260" i="5446"/>
  <c r="I260" i="5446"/>
  <c r="H260" i="5446"/>
  <c r="J260" i="5446"/>
  <c r="T296" i="5446"/>
  <c r="I296" i="5446"/>
  <c r="H296" i="5446"/>
  <c r="J296" i="5446"/>
  <c r="T332" i="5446"/>
  <c r="I332" i="5446"/>
  <c r="H332" i="5446"/>
  <c r="J332" i="5446"/>
  <c r="T368" i="5446"/>
  <c r="I368" i="5446"/>
  <c r="H368" i="5446"/>
  <c r="J368" i="5446"/>
  <c r="T404" i="5446"/>
  <c r="I404" i="5446"/>
  <c r="H404" i="5446"/>
  <c r="J404" i="5446"/>
  <c r="T209" i="5446"/>
  <c r="J209" i="5446"/>
  <c r="I209" i="5446"/>
  <c r="H209" i="5446"/>
  <c r="T9" i="5446"/>
  <c r="H9" i="5446"/>
  <c r="I9" i="5446"/>
  <c r="J9" i="5446"/>
  <c r="T45" i="5446"/>
  <c r="I45" i="5446"/>
  <c r="H45" i="5446"/>
  <c r="J45" i="5446"/>
  <c r="T81" i="5446"/>
  <c r="I81" i="5446"/>
  <c r="H81" i="5446"/>
  <c r="J81" i="5446"/>
  <c r="T117" i="5446"/>
  <c r="I117" i="5446"/>
  <c r="H117" i="5446"/>
  <c r="J117" i="5446"/>
  <c r="T153" i="5446"/>
  <c r="I153" i="5446"/>
  <c r="H153" i="5446"/>
  <c r="J153" i="5446"/>
  <c r="T189" i="5446"/>
  <c r="I189" i="5446"/>
  <c r="H189" i="5446"/>
  <c r="J189" i="5446"/>
  <c r="T225" i="5446"/>
  <c r="I225" i="5446"/>
  <c r="H225" i="5446"/>
  <c r="J225" i="5446"/>
  <c r="T261" i="5446"/>
  <c r="I261" i="5446"/>
  <c r="H261" i="5446"/>
  <c r="J261" i="5446"/>
  <c r="T297" i="5446"/>
  <c r="I297" i="5446"/>
  <c r="H297" i="5446"/>
  <c r="J297" i="5446"/>
  <c r="T333" i="5446"/>
  <c r="I333" i="5446"/>
  <c r="H333" i="5446"/>
  <c r="J333" i="5446"/>
  <c r="T369" i="5446"/>
  <c r="I369" i="5446"/>
  <c r="H369" i="5446"/>
  <c r="J369" i="5446"/>
  <c r="T405" i="5446"/>
  <c r="I405" i="5446"/>
  <c r="H405" i="5446"/>
  <c r="J405" i="5446"/>
  <c r="T40" i="5446"/>
  <c r="J40" i="5446"/>
  <c r="I40" i="5446"/>
  <c r="H40" i="5446"/>
  <c r="T76" i="5446"/>
  <c r="J76" i="5446"/>
  <c r="I76" i="5446"/>
  <c r="H76" i="5446"/>
  <c r="T112" i="5446"/>
  <c r="J112" i="5446"/>
  <c r="I112" i="5446"/>
  <c r="H112" i="5446"/>
  <c r="T148" i="5446"/>
  <c r="J148" i="5446"/>
  <c r="I148" i="5446"/>
  <c r="H148" i="5446"/>
  <c r="T184" i="5446"/>
  <c r="J184" i="5446"/>
  <c r="I184" i="5446"/>
  <c r="H184" i="5446"/>
  <c r="T220" i="5446"/>
  <c r="J220" i="5446"/>
  <c r="I220" i="5446"/>
  <c r="H220" i="5446"/>
  <c r="T256" i="5446"/>
  <c r="J256" i="5446"/>
  <c r="I256" i="5446"/>
  <c r="H256" i="5446"/>
  <c r="T292" i="5446"/>
  <c r="J292" i="5446"/>
  <c r="I292" i="5446"/>
  <c r="H292" i="5446"/>
  <c r="T328" i="5446"/>
  <c r="J328" i="5446"/>
  <c r="I328" i="5446"/>
  <c r="H328" i="5446"/>
  <c r="T364" i="5446"/>
  <c r="J364" i="5446"/>
  <c r="I364" i="5446"/>
  <c r="H364" i="5446"/>
  <c r="T400" i="5446"/>
  <c r="J400" i="5446"/>
  <c r="I400" i="5446"/>
  <c r="H400" i="5446"/>
  <c r="AM67" i="5443"/>
  <c r="AG67" i="5443"/>
  <c r="AM175" i="5443"/>
  <c r="AG175" i="5443"/>
  <c r="AM88" i="5443"/>
  <c r="AG88" i="5443"/>
  <c r="AM196" i="5443"/>
  <c r="AG196" i="5443"/>
  <c r="AM38" i="5443"/>
  <c r="AG38" i="5443"/>
  <c r="AM74" i="5443"/>
  <c r="AG74" i="5443"/>
  <c r="AM110" i="5443"/>
  <c r="AG110" i="5443"/>
  <c r="AM146" i="5443"/>
  <c r="AG146" i="5443"/>
  <c r="AM182" i="5443"/>
  <c r="AG182" i="5443"/>
  <c r="T35" i="5446"/>
  <c r="J35" i="5446"/>
  <c r="I35" i="5446"/>
  <c r="H35" i="5446"/>
  <c r="T143" i="5446"/>
  <c r="J143" i="5446"/>
  <c r="I143" i="5446"/>
  <c r="H143" i="5446"/>
  <c r="J251" i="5446"/>
  <c r="T251" i="5446"/>
  <c r="I251" i="5446"/>
  <c r="H251" i="5446"/>
  <c r="J359" i="5446"/>
  <c r="T359" i="5446"/>
  <c r="I359" i="5446"/>
  <c r="H359" i="5446"/>
  <c r="AM19" i="5443"/>
  <c r="AG19" i="5443"/>
  <c r="AM127" i="5443"/>
  <c r="AG127" i="5443"/>
  <c r="T30" i="5446"/>
  <c r="I30" i="5446"/>
  <c r="H30" i="5446"/>
  <c r="J30" i="5446"/>
  <c r="T66" i="5446"/>
  <c r="I66" i="5446"/>
  <c r="H66" i="5446"/>
  <c r="J66" i="5446"/>
  <c r="T102" i="5446"/>
  <c r="I102" i="5446"/>
  <c r="H102" i="5446"/>
  <c r="J102" i="5446"/>
  <c r="T138" i="5446"/>
  <c r="I138" i="5446"/>
  <c r="H138" i="5446"/>
  <c r="J138" i="5446"/>
  <c r="T174" i="5446"/>
  <c r="I174" i="5446"/>
  <c r="H174" i="5446"/>
  <c r="J174" i="5446"/>
  <c r="T210" i="5446"/>
  <c r="I210" i="5446"/>
  <c r="H210" i="5446"/>
  <c r="J210" i="5446"/>
  <c r="T246" i="5446"/>
  <c r="I246" i="5446"/>
  <c r="H246" i="5446"/>
  <c r="J246" i="5446"/>
  <c r="T282" i="5446"/>
  <c r="I282" i="5446"/>
  <c r="H282" i="5446"/>
  <c r="J282" i="5446"/>
  <c r="T318" i="5446"/>
  <c r="I318" i="5446"/>
  <c r="H318" i="5446"/>
  <c r="J318" i="5446"/>
  <c r="T354" i="5446"/>
  <c r="I354" i="5446"/>
  <c r="H354" i="5446"/>
  <c r="J354" i="5446"/>
  <c r="T390" i="5446"/>
  <c r="I390" i="5446"/>
  <c r="H390" i="5446"/>
  <c r="J390" i="5446"/>
  <c r="AM22" i="5443"/>
  <c r="AG22" i="5443"/>
  <c r="AM130" i="5443"/>
  <c r="AG130" i="5443"/>
  <c r="T17" i="5446"/>
  <c r="J17" i="5446"/>
  <c r="I17" i="5446"/>
  <c r="H17" i="5446"/>
  <c r="AM9" i="5443"/>
  <c r="AG9" i="5443"/>
  <c r="AM7" i="5443"/>
  <c r="AG7" i="5443"/>
  <c r="AM115" i="5443"/>
  <c r="AG115" i="5443"/>
  <c r="AM11" i="5443"/>
  <c r="AG11" i="5443"/>
  <c r="AM47" i="5443"/>
  <c r="AG47" i="5443"/>
  <c r="AM83" i="5443"/>
  <c r="AG83" i="5443"/>
  <c r="AM119" i="5443"/>
  <c r="AG119" i="5443"/>
  <c r="AM155" i="5443"/>
  <c r="AG155" i="5443"/>
  <c r="AM191" i="5443"/>
  <c r="AG191" i="5443"/>
  <c r="AM172" i="5443"/>
  <c r="AG172" i="5443"/>
  <c r="AL24" i="5443"/>
  <c r="AH24" i="5443"/>
  <c r="AI24" i="5443"/>
  <c r="AL42" i="5443"/>
  <c r="AH42" i="5443"/>
  <c r="AI42" i="5443"/>
  <c r="AL60" i="5443"/>
  <c r="AH60" i="5443"/>
  <c r="AI60" i="5443"/>
  <c r="AL78" i="5443"/>
  <c r="AH78" i="5443"/>
  <c r="AI78" i="5443"/>
  <c r="AL96" i="5443"/>
  <c r="AH96" i="5443"/>
  <c r="AI96" i="5443"/>
  <c r="AL114" i="5443"/>
  <c r="AH114" i="5443"/>
  <c r="AI114" i="5443"/>
  <c r="AL132" i="5443"/>
  <c r="AH132" i="5443"/>
  <c r="AI132" i="5443"/>
  <c r="AL51" i="5443"/>
  <c r="AI51" i="5443"/>
  <c r="AH51" i="5443"/>
  <c r="I150" i="5442"/>
  <c r="H150" i="5442"/>
  <c r="T150" i="5442"/>
  <c r="J150" i="5442"/>
  <c r="T301" i="5442"/>
  <c r="I301" i="5442"/>
  <c r="H301" i="5442"/>
  <c r="J301" i="5442"/>
  <c r="T64" i="5442"/>
  <c r="J64" i="5442"/>
  <c r="I64" i="5442"/>
  <c r="H64" i="5442"/>
  <c r="T172" i="5442"/>
  <c r="J172" i="5442"/>
  <c r="I172" i="5442"/>
  <c r="H172" i="5442"/>
  <c r="T280" i="5442"/>
  <c r="J280" i="5442"/>
  <c r="I280" i="5442"/>
  <c r="H280" i="5442"/>
  <c r="T388" i="5442"/>
  <c r="J388" i="5442"/>
  <c r="I388" i="5442"/>
  <c r="H388" i="5442"/>
  <c r="T390" i="5442"/>
  <c r="J390" i="5442"/>
  <c r="H390" i="5442"/>
  <c r="I390" i="5442"/>
  <c r="T282" i="5442"/>
  <c r="J282" i="5442"/>
  <c r="H282" i="5442"/>
  <c r="I282" i="5442"/>
  <c r="T174" i="5442"/>
  <c r="J174" i="5442"/>
  <c r="H174" i="5442"/>
  <c r="I174" i="5442"/>
  <c r="T66" i="5442"/>
  <c r="J66" i="5442"/>
  <c r="H66" i="5442"/>
  <c r="I66" i="5442"/>
  <c r="T342" i="5442"/>
  <c r="J342" i="5442"/>
  <c r="I342" i="5442"/>
  <c r="H342" i="5442"/>
  <c r="T234" i="5442"/>
  <c r="J234" i="5442"/>
  <c r="I234" i="5442"/>
  <c r="H234" i="5442"/>
  <c r="T126" i="5442"/>
  <c r="J126" i="5442"/>
  <c r="I126" i="5442"/>
  <c r="H126" i="5442"/>
  <c r="T18" i="5442"/>
  <c r="J18" i="5442"/>
  <c r="I18" i="5442"/>
  <c r="H18" i="5442"/>
  <c r="AL27" i="5443"/>
  <c r="AI27" i="5443"/>
  <c r="AH27" i="5443"/>
  <c r="AL93" i="5443"/>
  <c r="AH93" i="5443"/>
  <c r="AI93" i="5443"/>
  <c r="AM165" i="5443"/>
  <c r="AG165" i="5443"/>
  <c r="I132" i="5442"/>
  <c r="H132" i="5442"/>
  <c r="J132" i="5442"/>
  <c r="T132" i="5442"/>
  <c r="T283" i="5442"/>
  <c r="I283" i="5442"/>
  <c r="H283" i="5442"/>
  <c r="J283" i="5442"/>
  <c r="T17" i="5442"/>
  <c r="J17" i="5442"/>
  <c r="I17" i="5442"/>
  <c r="H17" i="5442"/>
  <c r="T53" i="5442"/>
  <c r="J53" i="5442"/>
  <c r="I53" i="5442"/>
  <c r="H53" i="5442"/>
  <c r="T89" i="5442"/>
  <c r="J89" i="5442"/>
  <c r="I89" i="5442"/>
  <c r="H89" i="5442"/>
  <c r="T125" i="5442"/>
  <c r="J125" i="5442"/>
  <c r="I125" i="5442"/>
  <c r="H125" i="5442"/>
  <c r="T161" i="5442"/>
  <c r="J161" i="5442"/>
  <c r="I161" i="5442"/>
  <c r="H161" i="5442"/>
  <c r="T197" i="5442"/>
  <c r="J197" i="5442"/>
  <c r="I197" i="5442"/>
  <c r="H197" i="5442"/>
  <c r="T233" i="5442"/>
  <c r="J233" i="5442"/>
  <c r="I233" i="5442"/>
  <c r="H233" i="5442"/>
  <c r="T269" i="5442"/>
  <c r="J269" i="5442"/>
  <c r="I269" i="5442"/>
  <c r="H269" i="5442"/>
  <c r="T305" i="5442"/>
  <c r="J305" i="5442"/>
  <c r="I305" i="5442"/>
  <c r="H305" i="5442"/>
  <c r="T341" i="5442"/>
  <c r="J341" i="5442"/>
  <c r="I341" i="5442"/>
  <c r="H341" i="5442"/>
  <c r="T377" i="5442"/>
  <c r="J377" i="5442"/>
  <c r="I377" i="5442"/>
  <c r="H377" i="5442"/>
  <c r="T27" i="5442"/>
  <c r="I27" i="5442"/>
  <c r="H27" i="5442"/>
  <c r="J27" i="5442"/>
  <c r="I178" i="5442"/>
  <c r="H178" i="5442"/>
  <c r="T178" i="5442"/>
  <c r="J178" i="5442"/>
  <c r="T351" i="5442"/>
  <c r="I351" i="5442"/>
  <c r="H351" i="5442"/>
  <c r="J351" i="5442"/>
  <c r="J72" i="5442"/>
  <c r="I72" i="5442"/>
  <c r="T72" i="5442"/>
  <c r="H72" i="5442"/>
  <c r="J180" i="5442"/>
  <c r="I180" i="5442"/>
  <c r="T180" i="5442"/>
  <c r="H180" i="5442"/>
  <c r="J288" i="5442"/>
  <c r="I288" i="5442"/>
  <c r="T288" i="5442"/>
  <c r="H288" i="5442"/>
  <c r="J396" i="5442"/>
  <c r="I396" i="5442"/>
  <c r="T396" i="5442"/>
  <c r="H396" i="5442"/>
  <c r="T31" i="5442"/>
  <c r="I31" i="5442"/>
  <c r="H31" i="5442"/>
  <c r="J31" i="5442"/>
  <c r="I204" i="5442"/>
  <c r="H204" i="5442"/>
  <c r="J204" i="5442"/>
  <c r="T204" i="5442"/>
  <c r="T355" i="5442"/>
  <c r="I355" i="5442"/>
  <c r="H355" i="5442"/>
  <c r="J355" i="5442"/>
  <c r="T43" i="5442"/>
  <c r="J43" i="5442"/>
  <c r="I43" i="5442"/>
  <c r="H43" i="5442"/>
  <c r="T97" i="5442"/>
  <c r="J97" i="5442"/>
  <c r="I97" i="5442"/>
  <c r="H97" i="5442"/>
  <c r="T151" i="5442"/>
  <c r="J151" i="5442"/>
  <c r="I151" i="5442"/>
  <c r="H151" i="5442"/>
  <c r="T205" i="5442"/>
  <c r="J205" i="5442"/>
  <c r="I205" i="5442"/>
  <c r="H205" i="5442"/>
  <c r="T259" i="5442"/>
  <c r="J259" i="5442"/>
  <c r="I259" i="5442"/>
  <c r="H259" i="5442"/>
  <c r="T313" i="5442"/>
  <c r="J313" i="5442"/>
  <c r="I313" i="5442"/>
  <c r="H313" i="5442"/>
  <c r="T367" i="5442"/>
  <c r="J367" i="5442"/>
  <c r="I367" i="5442"/>
  <c r="H367" i="5442"/>
  <c r="I16" i="5442"/>
  <c r="H16" i="5442"/>
  <c r="T16" i="5442"/>
  <c r="J16" i="5442"/>
  <c r="T14" i="5442"/>
  <c r="J14" i="5442"/>
  <c r="I14" i="5442"/>
  <c r="H14" i="5442"/>
  <c r="T62" i="5442"/>
  <c r="H62" i="5442"/>
  <c r="J62" i="5442"/>
  <c r="I62" i="5442"/>
  <c r="T98" i="5442"/>
  <c r="H98" i="5442"/>
  <c r="J98" i="5442"/>
  <c r="I98" i="5442"/>
  <c r="T134" i="5442"/>
  <c r="H134" i="5442"/>
  <c r="J134" i="5442"/>
  <c r="I134" i="5442"/>
  <c r="T182" i="5442"/>
  <c r="I182" i="5442"/>
  <c r="H182" i="5442"/>
  <c r="J182" i="5442"/>
  <c r="T218" i="5442"/>
  <c r="I218" i="5442"/>
  <c r="H218" i="5442"/>
  <c r="J218" i="5442"/>
  <c r="T260" i="5442"/>
  <c r="J260" i="5442"/>
  <c r="H260" i="5442"/>
  <c r="I260" i="5442"/>
  <c r="T302" i="5442"/>
  <c r="J302" i="5442"/>
  <c r="I302" i="5442"/>
  <c r="H302" i="5442"/>
  <c r="T338" i="5442"/>
  <c r="J338" i="5442"/>
  <c r="I338" i="5442"/>
  <c r="H338" i="5442"/>
  <c r="T386" i="5442"/>
  <c r="H386" i="5442"/>
  <c r="J386" i="5442"/>
  <c r="I386" i="5442"/>
  <c r="AG64" i="5439"/>
  <c r="AM64" i="5439"/>
  <c r="AG172" i="5439"/>
  <c r="AM172" i="5439"/>
  <c r="AM56" i="5439"/>
  <c r="AG56" i="5439"/>
  <c r="AM128" i="5439"/>
  <c r="AG128" i="5439"/>
  <c r="AM200" i="5439"/>
  <c r="AG200" i="5439"/>
  <c r="I34" i="5442"/>
  <c r="H34" i="5442"/>
  <c r="T34" i="5442"/>
  <c r="J34" i="5442"/>
  <c r="T21" i="5442"/>
  <c r="J21" i="5442"/>
  <c r="I21" i="5442"/>
  <c r="H21" i="5442"/>
  <c r="T75" i="5442"/>
  <c r="J75" i="5442"/>
  <c r="I75" i="5442"/>
  <c r="H75" i="5442"/>
  <c r="T129" i="5442"/>
  <c r="J129" i="5442"/>
  <c r="I129" i="5442"/>
  <c r="H129" i="5442"/>
  <c r="T183" i="5442"/>
  <c r="J183" i="5442"/>
  <c r="I183" i="5442"/>
  <c r="H183" i="5442"/>
  <c r="T237" i="5442"/>
  <c r="J237" i="5442"/>
  <c r="I237" i="5442"/>
  <c r="H237" i="5442"/>
  <c r="T291" i="5442"/>
  <c r="J291" i="5442"/>
  <c r="I291" i="5442"/>
  <c r="H291" i="5442"/>
  <c r="T345" i="5442"/>
  <c r="J345" i="5442"/>
  <c r="I345" i="5442"/>
  <c r="H345" i="5442"/>
  <c r="AK85" i="5436"/>
  <c r="AF85" i="5436"/>
  <c r="AJ85" i="5436"/>
  <c r="AI85" i="5436"/>
  <c r="AK193" i="5436"/>
  <c r="AF193" i="5436"/>
  <c r="AJ193" i="5436"/>
  <c r="AI193" i="5436"/>
  <c r="AL162" i="5443"/>
  <c r="AI162" i="5443"/>
  <c r="AH162" i="5443"/>
  <c r="AL180" i="5443"/>
  <c r="AI180" i="5443"/>
  <c r="AH180" i="5443"/>
  <c r="AL198" i="5443"/>
  <c r="AI198" i="5443"/>
  <c r="AH198" i="5443"/>
  <c r="I168" i="5442"/>
  <c r="H168" i="5442"/>
  <c r="J168" i="5442"/>
  <c r="T168" i="5442"/>
  <c r="AG16" i="5439"/>
  <c r="AM16" i="5439"/>
  <c r="AG124" i="5439"/>
  <c r="AM124" i="5439"/>
  <c r="AM25" i="5439"/>
  <c r="AG25" i="5439"/>
  <c r="AM97" i="5439"/>
  <c r="AG97" i="5439"/>
  <c r="AM169" i="5439"/>
  <c r="AG169" i="5439"/>
  <c r="AG23" i="5439"/>
  <c r="AM23" i="5439"/>
  <c r="AG59" i="5439"/>
  <c r="AM59" i="5439"/>
  <c r="AG95" i="5439"/>
  <c r="AM95" i="5439"/>
  <c r="AG131" i="5439"/>
  <c r="AM131" i="5439"/>
  <c r="AG167" i="5439"/>
  <c r="AM167" i="5439"/>
  <c r="AG203" i="5439"/>
  <c r="AM203" i="5439"/>
  <c r="AM74" i="5439"/>
  <c r="AG74" i="5439"/>
  <c r="AM146" i="5439"/>
  <c r="AG146" i="5439"/>
  <c r="AG18" i="5439"/>
  <c r="AM18" i="5439"/>
  <c r="AG54" i="5439"/>
  <c r="AM54" i="5439"/>
  <c r="AG90" i="5439"/>
  <c r="AM90" i="5439"/>
  <c r="AG126" i="5439"/>
  <c r="AM126" i="5439"/>
  <c r="AG162" i="5439"/>
  <c r="AM162" i="5439"/>
  <c r="AG198" i="5439"/>
  <c r="AM198" i="5439"/>
  <c r="AK97" i="5436"/>
  <c r="AI97" i="5436"/>
  <c r="AF97" i="5436"/>
  <c r="AJ97" i="5436"/>
  <c r="AK205" i="5436"/>
  <c r="AI205" i="5436"/>
  <c r="AF205" i="5436"/>
  <c r="AJ205" i="5436"/>
  <c r="I124" i="5442"/>
  <c r="H124" i="5442"/>
  <c r="T124" i="5442"/>
  <c r="J124" i="5442"/>
  <c r="AG22" i="5439"/>
  <c r="AM22" i="5439"/>
  <c r="AG130" i="5439"/>
  <c r="AM130" i="5439"/>
  <c r="AJ24" i="5436"/>
  <c r="AF24" i="5436"/>
  <c r="AK24" i="5436"/>
  <c r="AI24" i="5436"/>
  <c r="AJ60" i="5436"/>
  <c r="AF60" i="5436"/>
  <c r="AK60" i="5436"/>
  <c r="AI60" i="5436"/>
  <c r="AJ96" i="5436"/>
  <c r="AF96" i="5436"/>
  <c r="AK96" i="5436"/>
  <c r="AI96" i="5436"/>
  <c r="AJ132" i="5436"/>
  <c r="AF132" i="5436"/>
  <c r="AK132" i="5436"/>
  <c r="AI132" i="5436"/>
  <c r="AJ168" i="5436"/>
  <c r="AF168" i="5436"/>
  <c r="AK168" i="5436"/>
  <c r="AI168" i="5436"/>
  <c r="AJ204" i="5436"/>
  <c r="AF204" i="5436"/>
  <c r="AK204" i="5436"/>
  <c r="AI204" i="5436"/>
  <c r="AM45" i="5439"/>
  <c r="AG45" i="5439"/>
  <c r="AM153" i="5439"/>
  <c r="AG153" i="5439"/>
  <c r="AM43" i="5439"/>
  <c r="AG43" i="5439"/>
  <c r="AM115" i="5439"/>
  <c r="AG115" i="5439"/>
  <c r="AM187" i="5439"/>
  <c r="AG187" i="5439"/>
  <c r="AI15" i="5439"/>
  <c r="AL15" i="5439"/>
  <c r="AH15" i="5439"/>
  <c r="AL39" i="5439"/>
  <c r="AI39" i="5439"/>
  <c r="AH39" i="5439"/>
  <c r="AI69" i="5439"/>
  <c r="AL69" i="5439"/>
  <c r="AH69" i="5439"/>
  <c r="AL93" i="5439"/>
  <c r="AI93" i="5439"/>
  <c r="AH93" i="5439"/>
  <c r="AI123" i="5439"/>
  <c r="AL123" i="5439"/>
  <c r="AH123" i="5439"/>
  <c r="AL147" i="5439"/>
  <c r="AI147" i="5439"/>
  <c r="AH147" i="5439"/>
  <c r="AL177" i="5439"/>
  <c r="AI177" i="5439"/>
  <c r="AH177" i="5439"/>
  <c r="AL201" i="5439"/>
  <c r="AI201" i="5439"/>
  <c r="AH201" i="5439"/>
  <c r="AH136" i="5436"/>
  <c r="AG136" i="5436"/>
  <c r="AF71" i="5433"/>
  <c r="AI71" i="5433"/>
  <c r="AJ71" i="5433"/>
  <c r="AK71" i="5433"/>
  <c r="AF143" i="5433"/>
  <c r="AI143" i="5433"/>
  <c r="AJ143" i="5433"/>
  <c r="AK143" i="5433"/>
  <c r="AK16" i="5433"/>
  <c r="AI16" i="5433"/>
  <c r="AJ16" i="5433"/>
  <c r="AF16" i="5433"/>
  <c r="AK88" i="5433"/>
  <c r="AI88" i="5433"/>
  <c r="AF88" i="5433"/>
  <c r="AJ88" i="5433"/>
  <c r="AK160" i="5433"/>
  <c r="AI160" i="5433"/>
  <c r="AJ160" i="5433"/>
  <c r="AF160" i="5433"/>
  <c r="AK19" i="5433"/>
  <c r="AJ19" i="5433"/>
  <c r="AF19" i="5433"/>
  <c r="AI19" i="5433"/>
  <c r="AK55" i="5433"/>
  <c r="AJ55" i="5433"/>
  <c r="AF55" i="5433"/>
  <c r="AI55" i="5433"/>
  <c r="AK91" i="5433"/>
  <c r="AJ91" i="5433"/>
  <c r="AF91" i="5433"/>
  <c r="AI91" i="5433"/>
  <c r="AK127" i="5433"/>
  <c r="AJ127" i="5433"/>
  <c r="AF127" i="5433"/>
  <c r="AI127" i="5433"/>
  <c r="AK163" i="5433"/>
  <c r="AJ163" i="5433"/>
  <c r="AF163" i="5433"/>
  <c r="AI163" i="5433"/>
  <c r="AK199" i="5433"/>
  <c r="AJ199" i="5433"/>
  <c r="AF199" i="5433"/>
  <c r="AI199" i="5433"/>
  <c r="AG147" i="5436"/>
  <c r="AH147" i="5436"/>
  <c r="AK73" i="5436"/>
  <c r="AJ73" i="5436"/>
  <c r="AI73" i="5436"/>
  <c r="AF73" i="5436"/>
  <c r="AG23" i="5436"/>
  <c r="AH23" i="5436"/>
  <c r="AH89" i="5436"/>
  <c r="AG89" i="5436"/>
  <c r="AG131" i="5436"/>
  <c r="AH131" i="5436"/>
  <c r="AH197" i="5436"/>
  <c r="AG197" i="5436"/>
  <c r="AK55" i="5436"/>
  <c r="AJ55" i="5436"/>
  <c r="AI55" i="5436"/>
  <c r="AF55" i="5436"/>
  <c r="AJ9" i="5433"/>
  <c r="AF9" i="5433"/>
  <c r="AK9" i="5433"/>
  <c r="AI9" i="5433"/>
  <c r="AJ45" i="5433"/>
  <c r="AF45" i="5433"/>
  <c r="AK45" i="5433"/>
  <c r="AI45" i="5433"/>
  <c r="AJ81" i="5433"/>
  <c r="AF81" i="5433"/>
  <c r="AK81" i="5433"/>
  <c r="AI81" i="5433"/>
  <c r="AJ117" i="5433"/>
  <c r="AF117" i="5433"/>
  <c r="AK117" i="5433"/>
  <c r="AI117" i="5433"/>
  <c r="AJ153" i="5433"/>
  <c r="AF153" i="5433"/>
  <c r="AK153" i="5433"/>
  <c r="AI153" i="5433"/>
  <c r="AJ189" i="5433"/>
  <c r="AF189" i="5433"/>
  <c r="AK189" i="5433"/>
  <c r="AI189" i="5433"/>
  <c r="AG69" i="5436"/>
  <c r="AH69" i="5436"/>
  <c r="AG123" i="5436"/>
  <c r="AH123" i="5436"/>
  <c r="AK113" i="5430"/>
  <c r="AI113" i="5430"/>
  <c r="AF113" i="5430"/>
  <c r="AJ113" i="5430"/>
  <c r="AK37" i="5436"/>
  <c r="AJ37" i="5436"/>
  <c r="AI37" i="5436"/>
  <c r="AF37" i="5436"/>
  <c r="AK22" i="5433"/>
  <c r="AJ22" i="5433"/>
  <c r="AF22" i="5433"/>
  <c r="AI22" i="5433"/>
  <c r="AK94" i="5433"/>
  <c r="AJ94" i="5433"/>
  <c r="AF94" i="5433"/>
  <c r="AI94" i="5433"/>
  <c r="AK166" i="5433"/>
  <c r="AJ166" i="5433"/>
  <c r="AF166" i="5433"/>
  <c r="AI166" i="5433"/>
  <c r="AJ94" i="5430"/>
  <c r="AK94" i="5430"/>
  <c r="AI94" i="5430"/>
  <c r="AF94" i="5430"/>
  <c r="AH112" i="5436"/>
  <c r="AG112" i="5436"/>
  <c r="AG159" i="5436"/>
  <c r="AH159" i="5436"/>
  <c r="AG74" i="5433"/>
  <c r="AH74" i="5433"/>
  <c r="AG194" i="5433"/>
  <c r="AH194" i="5433"/>
  <c r="AK149" i="5430"/>
  <c r="AJ149" i="5430"/>
  <c r="AI149" i="5430"/>
  <c r="AF149" i="5430"/>
  <c r="AK172" i="5436"/>
  <c r="AJ172" i="5436"/>
  <c r="AI172" i="5436"/>
  <c r="AF172" i="5436"/>
  <c r="AI98" i="5436"/>
  <c r="AF98" i="5436"/>
  <c r="AJ98" i="5436"/>
  <c r="AK98" i="5436"/>
  <c r="AI140" i="5436"/>
  <c r="AF140" i="5436"/>
  <c r="AK140" i="5436"/>
  <c r="AJ140" i="5436"/>
  <c r="AI32" i="5436"/>
  <c r="AF32" i="5436"/>
  <c r="AK32" i="5436"/>
  <c r="AJ32" i="5436"/>
  <c r="AH146" i="5436"/>
  <c r="AG146" i="5436"/>
  <c r="AG51" i="5436"/>
  <c r="AH51" i="5436"/>
  <c r="AG153" i="5436"/>
  <c r="AH153" i="5436"/>
  <c r="AK107" i="5430"/>
  <c r="AJ107" i="5430"/>
  <c r="AI107" i="5430"/>
  <c r="AF107" i="5430"/>
  <c r="AH106" i="5436"/>
  <c r="AG106" i="5436"/>
  <c r="AH178" i="5436"/>
  <c r="AG178" i="5436"/>
  <c r="AG189" i="5436"/>
  <c r="AH189" i="5436"/>
  <c r="AJ16" i="5430"/>
  <c r="AI16" i="5430"/>
  <c r="AF16" i="5430"/>
  <c r="AK16" i="5430"/>
  <c r="AH142" i="5430"/>
  <c r="AG142" i="5430"/>
  <c r="AH69" i="5430"/>
  <c r="AG69" i="5430"/>
  <c r="AG29" i="5430"/>
  <c r="AH29" i="5430"/>
  <c r="AH47" i="5430"/>
  <c r="AG47" i="5430"/>
  <c r="AG137" i="5430"/>
  <c r="AH137" i="5430"/>
  <c r="AH155" i="5430"/>
  <c r="AG155" i="5430"/>
  <c r="AG173" i="5430"/>
  <c r="AH173" i="5430"/>
  <c r="AH176" i="5430"/>
  <c r="AG176" i="5430"/>
  <c r="AG133" i="5430"/>
  <c r="AH133" i="5430"/>
  <c r="AG25" i="5430"/>
  <c r="AH25" i="5430"/>
  <c r="AG73" i="5430"/>
  <c r="AH73" i="5430"/>
  <c r="AH74" i="5436"/>
  <c r="AG74" i="5436"/>
  <c r="AH8" i="5430"/>
  <c r="AG8" i="5430"/>
  <c r="AH14" i="5430"/>
  <c r="AG14" i="5430"/>
  <c r="AH32" i="5430"/>
  <c r="AG32" i="5430"/>
  <c r="AH68" i="5430"/>
  <c r="AG68" i="5430"/>
  <c r="AH80" i="5430"/>
  <c r="AG80" i="5430"/>
  <c r="AH104" i="5430"/>
  <c r="AG104" i="5430"/>
  <c r="AH140" i="5430"/>
  <c r="AG140" i="5430"/>
  <c r="AG121" i="5430"/>
  <c r="AH121" i="5430"/>
  <c r="AG157" i="5430"/>
  <c r="AH157" i="5430"/>
  <c r="AG6" i="5430"/>
  <c r="AH6" i="5430"/>
  <c r="AH34" i="5430"/>
  <c r="AG34" i="5430"/>
  <c r="AG136" i="5430"/>
  <c r="AH136" i="5430"/>
  <c r="AH32" i="5433"/>
  <c r="AG32" i="5433"/>
  <c r="AH68" i="5433"/>
  <c r="AG68" i="5433"/>
  <c r="AH104" i="5433"/>
  <c r="AG104" i="5433"/>
  <c r="AH140" i="5433"/>
  <c r="AG140" i="5433"/>
  <c r="AH176" i="5433"/>
  <c r="AG176" i="5433"/>
  <c r="AG195" i="5430"/>
  <c r="AH195" i="5430"/>
  <c r="AH171" i="5430"/>
  <c r="AG171" i="5430"/>
  <c r="AH148" i="5430"/>
  <c r="AG148" i="5430"/>
  <c r="T169" i="5450"/>
  <c r="I169" i="5450"/>
  <c r="H169" i="5450"/>
  <c r="J169" i="5450"/>
  <c r="T74" i="5450"/>
  <c r="J74" i="5450"/>
  <c r="I74" i="5450"/>
  <c r="H74" i="5450"/>
  <c r="T87" i="5450"/>
  <c r="J87" i="5450"/>
  <c r="I87" i="5450"/>
  <c r="H87" i="5450"/>
  <c r="T136" i="5450"/>
  <c r="J136" i="5450"/>
  <c r="I136" i="5450"/>
  <c r="H136" i="5450"/>
  <c r="AM111" i="5447"/>
  <c r="AG111" i="5447"/>
  <c r="AM24" i="5447"/>
  <c r="AG24" i="5447"/>
  <c r="AM133" i="5447"/>
  <c r="AG133" i="5447"/>
  <c r="T78" i="5450"/>
  <c r="J78" i="5450"/>
  <c r="I78" i="5450"/>
  <c r="H78" i="5450"/>
  <c r="AM26" i="5447"/>
  <c r="AG26" i="5447"/>
  <c r="T37" i="5450"/>
  <c r="I37" i="5450"/>
  <c r="H37" i="5450"/>
  <c r="J37" i="5450"/>
  <c r="T73" i="5450"/>
  <c r="I73" i="5450"/>
  <c r="H73" i="5450"/>
  <c r="J73" i="5450"/>
  <c r="T194" i="5450"/>
  <c r="J194" i="5450"/>
  <c r="I194" i="5450"/>
  <c r="H194" i="5450"/>
  <c r="T171" i="5450"/>
  <c r="J171" i="5450"/>
  <c r="I171" i="5450"/>
  <c r="H171" i="5450"/>
  <c r="T112" i="5450"/>
  <c r="J112" i="5450"/>
  <c r="I112" i="5450"/>
  <c r="H112" i="5450"/>
  <c r="T53" i="5450"/>
  <c r="J53" i="5450"/>
  <c r="I53" i="5450"/>
  <c r="H53" i="5450"/>
  <c r="AM52" i="5447"/>
  <c r="AG52" i="5447"/>
  <c r="AG174" i="5447"/>
  <c r="AM174" i="5447"/>
  <c r="T101" i="5450"/>
  <c r="J101" i="5450"/>
  <c r="I101" i="5450"/>
  <c r="H101" i="5450"/>
  <c r="AM46" i="5447"/>
  <c r="AG46" i="5447"/>
  <c r="AM37" i="5447"/>
  <c r="AG37" i="5447"/>
  <c r="AM73" i="5447"/>
  <c r="AG73" i="5447"/>
  <c r="T234" i="5450"/>
  <c r="I234" i="5450"/>
  <c r="H234" i="5450"/>
  <c r="J234" i="5450"/>
  <c r="AM38" i="5447"/>
  <c r="AG38" i="5447"/>
  <c r="AM74" i="5447"/>
  <c r="AG74" i="5447"/>
  <c r="AM106" i="5447"/>
  <c r="AG106" i="5447"/>
  <c r="AM113" i="5447"/>
  <c r="AG113" i="5447"/>
  <c r="T55" i="5446"/>
  <c r="J55" i="5446"/>
  <c r="I55" i="5446"/>
  <c r="H55" i="5446"/>
  <c r="T91" i="5446"/>
  <c r="J91" i="5446"/>
  <c r="I91" i="5446"/>
  <c r="H91" i="5446"/>
  <c r="T379" i="5446"/>
  <c r="J379" i="5446"/>
  <c r="I379" i="5446"/>
  <c r="H379" i="5446"/>
  <c r="T50" i="5446"/>
  <c r="I50" i="5446"/>
  <c r="H50" i="5446"/>
  <c r="J50" i="5446"/>
  <c r="T86" i="5446"/>
  <c r="I86" i="5446"/>
  <c r="H86" i="5446"/>
  <c r="J86" i="5446"/>
  <c r="T266" i="5446"/>
  <c r="I266" i="5446"/>
  <c r="H266" i="5446"/>
  <c r="J266" i="5446"/>
  <c r="T15" i="5446"/>
  <c r="I15" i="5446"/>
  <c r="H15" i="5446"/>
  <c r="J15" i="5446"/>
  <c r="T123" i="5446"/>
  <c r="I123" i="5446"/>
  <c r="H123" i="5446"/>
  <c r="J123" i="5446"/>
  <c r="T339" i="5446"/>
  <c r="I339" i="5446"/>
  <c r="H339" i="5446"/>
  <c r="J339" i="5446"/>
  <c r="T190" i="5446"/>
  <c r="J190" i="5446"/>
  <c r="I190" i="5446"/>
  <c r="H190" i="5446"/>
  <c r="T298" i="5446"/>
  <c r="J298" i="5446"/>
  <c r="I298" i="5446"/>
  <c r="H298" i="5446"/>
  <c r="AG170" i="5433"/>
  <c r="AH170" i="5433"/>
  <c r="AI39" i="5430"/>
  <c r="AK39" i="5430"/>
  <c r="AF39" i="5430"/>
  <c r="AJ39" i="5430"/>
  <c r="AK82" i="5436"/>
  <c r="AJ82" i="5436"/>
  <c r="AI82" i="5436"/>
  <c r="AF82" i="5436"/>
  <c r="AK34" i="5433"/>
  <c r="AJ34" i="5433"/>
  <c r="AF34" i="5433"/>
  <c r="AI34" i="5433"/>
  <c r="AK106" i="5433"/>
  <c r="AJ106" i="5433"/>
  <c r="AF106" i="5433"/>
  <c r="AI106" i="5433"/>
  <c r="AK178" i="5433"/>
  <c r="AJ178" i="5433"/>
  <c r="AF178" i="5433"/>
  <c r="AI178" i="5433"/>
  <c r="AI21" i="5430"/>
  <c r="AF21" i="5430"/>
  <c r="AJ21" i="5430"/>
  <c r="AK21" i="5430"/>
  <c r="AJ202" i="5430"/>
  <c r="AK202" i="5430"/>
  <c r="AI202" i="5430"/>
  <c r="AF202" i="5430"/>
  <c r="AG87" i="5436"/>
  <c r="AH87" i="5436"/>
  <c r="AG135" i="5436"/>
  <c r="AH135" i="5436"/>
  <c r="AJ52" i="5430"/>
  <c r="AI52" i="5430"/>
  <c r="AF52" i="5430"/>
  <c r="AK52" i="5430"/>
  <c r="AI8" i="5436"/>
  <c r="AF8" i="5436"/>
  <c r="AJ8" i="5436"/>
  <c r="AK8" i="5436"/>
  <c r="AI116" i="5436"/>
  <c r="AF116" i="5436"/>
  <c r="AJ116" i="5436"/>
  <c r="AK116" i="5436"/>
  <c r="AI122" i="5436"/>
  <c r="AF122" i="5436"/>
  <c r="AK122" i="5436"/>
  <c r="AJ122" i="5436"/>
  <c r="AI14" i="5436"/>
  <c r="AF14" i="5436"/>
  <c r="AK14" i="5436"/>
  <c r="AJ14" i="5436"/>
  <c r="AI45" i="5430"/>
  <c r="AF45" i="5430"/>
  <c r="AJ45" i="5430"/>
  <c r="AK45" i="5430"/>
  <c r="N56" i="5442"/>
  <c r="K56" i="5442"/>
  <c r="M56" i="5442" s="1"/>
  <c r="K254" i="5442"/>
  <c r="M254" i="5442" s="1"/>
  <c r="AH40" i="5436"/>
  <c r="AG40" i="5436"/>
  <c r="AG105" i="5436"/>
  <c r="AH105" i="5436"/>
  <c r="AG141" i="5436"/>
  <c r="AH141" i="5436"/>
  <c r="AK77" i="5430"/>
  <c r="AF77" i="5430"/>
  <c r="AI77" i="5430"/>
  <c r="AJ77" i="5430"/>
  <c r="AH29" i="5436"/>
  <c r="AG29" i="5436"/>
  <c r="AH119" i="5436"/>
  <c r="AG119" i="5436"/>
  <c r="AH191" i="5436"/>
  <c r="AG191" i="5436"/>
  <c r="AH197" i="5433"/>
  <c r="AG197" i="5433"/>
  <c r="AG106" i="5430"/>
  <c r="AH106" i="5430"/>
  <c r="AH113" i="5433"/>
  <c r="AG113" i="5433"/>
  <c r="AG114" i="5430"/>
  <c r="AH114" i="5430"/>
  <c r="AH11" i="5430"/>
  <c r="AG11" i="5430"/>
  <c r="AG59" i="5430"/>
  <c r="AH59" i="5430"/>
  <c r="AG89" i="5430"/>
  <c r="AH89" i="5430"/>
  <c r="AH119" i="5430"/>
  <c r="AG119" i="5430"/>
  <c r="AG167" i="5430"/>
  <c r="AH167" i="5430"/>
  <c r="AH197" i="5430"/>
  <c r="AG197" i="5430"/>
  <c r="AG31" i="5430"/>
  <c r="AH31" i="5430"/>
  <c r="AG115" i="5430"/>
  <c r="AH115" i="5430"/>
  <c r="AH101" i="5433"/>
  <c r="AG101" i="5433"/>
  <c r="AG24" i="5430"/>
  <c r="AH24" i="5430"/>
  <c r="AH48" i="5430"/>
  <c r="AG48" i="5430"/>
  <c r="AG66" i="5430"/>
  <c r="AH66" i="5430"/>
  <c r="AH90" i="5430"/>
  <c r="AG90" i="5430"/>
  <c r="AG108" i="5430"/>
  <c r="AH108" i="5430"/>
  <c r="AH132" i="5430"/>
  <c r="AG132" i="5430"/>
  <c r="AH156" i="5430"/>
  <c r="AG156" i="5430"/>
  <c r="AG174" i="5430"/>
  <c r="AH174" i="5430"/>
  <c r="AG204" i="5430"/>
  <c r="AH204" i="5430"/>
  <c r="AG181" i="5430"/>
  <c r="AH181" i="5430"/>
  <c r="AH89" i="5433"/>
  <c r="AG89" i="5433"/>
  <c r="AG12" i="5433"/>
  <c r="AH12" i="5433"/>
  <c r="AG30" i="5433"/>
  <c r="AH30" i="5433"/>
  <c r="AG48" i="5433"/>
  <c r="AH48" i="5433"/>
  <c r="AG66" i="5433"/>
  <c r="AH66" i="5433"/>
  <c r="AG84" i="5433"/>
  <c r="AH84" i="5433"/>
  <c r="AG102" i="5433"/>
  <c r="AH102" i="5433"/>
  <c r="AG120" i="5433"/>
  <c r="AH120" i="5433"/>
  <c r="AG138" i="5433"/>
  <c r="AH138" i="5433"/>
  <c r="AG156" i="5433"/>
  <c r="AH156" i="5433"/>
  <c r="AG174" i="5433"/>
  <c r="AH174" i="5433"/>
  <c r="AG192" i="5433"/>
  <c r="AH192" i="5433"/>
  <c r="AH26" i="5430"/>
  <c r="AG26" i="5430"/>
  <c r="AH98" i="5430"/>
  <c r="AG98" i="5430"/>
  <c r="AH134" i="5430"/>
  <c r="AG134" i="5430"/>
  <c r="AH182" i="5430"/>
  <c r="AG182" i="5430"/>
  <c r="AG49" i="5430"/>
  <c r="AH49" i="5430"/>
  <c r="AG67" i="5430"/>
  <c r="AH67" i="5430"/>
  <c r="AG175" i="5430"/>
  <c r="AH175" i="5430"/>
  <c r="AH137" i="5433"/>
  <c r="AG137" i="5433"/>
  <c r="AH141" i="5430"/>
  <c r="AG141" i="5430"/>
  <c r="B7" i="2038"/>
  <c r="AH166" i="5433" l="1"/>
  <c r="AG166" i="5433"/>
  <c r="AH199" i="5433"/>
  <c r="AG199" i="5433"/>
  <c r="AH91" i="5433"/>
  <c r="AG91" i="5433"/>
  <c r="AH71" i="5433"/>
  <c r="AG71" i="5433"/>
  <c r="AK123" i="5439"/>
  <c r="AJ123" i="5439"/>
  <c r="AH198" i="5439"/>
  <c r="AL198" i="5439"/>
  <c r="AI198" i="5439"/>
  <c r="AL90" i="5439"/>
  <c r="AH90" i="5439"/>
  <c r="AI90" i="5439"/>
  <c r="AL167" i="5439"/>
  <c r="AI167" i="5439"/>
  <c r="AH167" i="5439"/>
  <c r="AL59" i="5439"/>
  <c r="AI59" i="5439"/>
  <c r="AH59" i="5439"/>
  <c r="AI16" i="5439"/>
  <c r="AL16" i="5439"/>
  <c r="AH16" i="5439"/>
  <c r="K345" i="5442"/>
  <c r="M345" i="5442" s="1"/>
  <c r="N183" i="5442"/>
  <c r="K183" i="5442"/>
  <c r="M183" i="5442" s="1"/>
  <c r="N21" i="5442"/>
  <c r="K21" i="5442"/>
  <c r="M21" i="5442" s="1"/>
  <c r="AL200" i="5439"/>
  <c r="AI200" i="5439"/>
  <c r="AH200" i="5439"/>
  <c r="K260" i="5442"/>
  <c r="M260" i="5442" s="1"/>
  <c r="N182" i="5442"/>
  <c r="K182" i="5442"/>
  <c r="M182" i="5442" s="1"/>
  <c r="N14" i="5442"/>
  <c r="K14" i="5442"/>
  <c r="M14" i="5442" s="1"/>
  <c r="K313" i="5442"/>
  <c r="M313" i="5442" s="1"/>
  <c r="N151" i="5442"/>
  <c r="K151" i="5442"/>
  <c r="M151" i="5442" s="1"/>
  <c r="N31" i="5442"/>
  <c r="K31" i="5442"/>
  <c r="M31" i="5442" s="1"/>
  <c r="N178" i="5442"/>
  <c r="K178" i="5442"/>
  <c r="M178" i="5442" s="1"/>
  <c r="K305" i="5442"/>
  <c r="M305" i="5442" s="1"/>
  <c r="N197" i="5442"/>
  <c r="K197" i="5442"/>
  <c r="M197" i="5442" s="1"/>
  <c r="N89" i="5442"/>
  <c r="K89" i="5442"/>
  <c r="M89" i="5442" s="1"/>
  <c r="AL165" i="5443"/>
  <c r="AI165" i="5443"/>
  <c r="AH165" i="5443"/>
  <c r="N234" i="5442"/>
  <c r="K234" i="5442"/>
  <c r="M234" i="5442" s="1"/>
  <c r="K174" i="5442"/>
  <c r="M174" i="5442" s="1"/>
  <c r="N174" i="5442"/>
  <c r="N388" i="5442"/>
  <c r="K388" i="5442"/>
  <c r="M388" i="5442" s="1"/>
  <c r="K64" i="5442"/>
  <c r="M64" i="5442" s="1"/>
  <c r="N64" i="5442"/>
  <c r="N150" i="5442"/>
  <c r="K150" i="5442"/>
  <c r="M150" i="5442" s="1"/>
  <c r="AL191" i="5443"/>
  <c r="AI191" i="5443"/>
  <c r="AH191" i="5443"/>
  <c r="AL83" i="5443"/>
  <c r="AI83" i="5443"/>
  <c r="AH83" i="5443"/>
  <c r="AI115" i="5443"/>
  <c r="AL115" i="5443"/>
  <c r="AH115" i="5443"/>
  <c r="AL22" i="5443"/>
  <c r="AI22" i="5443"/>
  <c r="AH22" i="5443"/>
  <c r="N354" i="5446"/>
  <c r="K354" i="5446"/>
  <c r="M354" i="5446" s="1"/>
  <c r="N246" i="5446"/>
  <c r="K246" i="5446"/>
  <c r="M246" i="5446" s="1"/>
  <c r="N138" i="5446"/>
  <c r="K138" i="5446"/>
  <c r="M138" i="5446" s="1"/>
  <c r="N30" i="5446"/>
  <c r="K30" i="5446"/>
  <c r="M30" i="5446" s="1"/>
  <c r="AL19" i="5443"/>
  <c r="AH19" i="5443"/>
  <c r="AI19" i="5443"/>
  <c r="N143" i="5446"/>
  <c r="K143" i="5446"/>
  <c r="M143" i="5446" s="1"/>
  <c r="AI182" i="5443"/>
  <c r="AH182" i="5443"/>
  <c r="AL182" i="5443"/>
  <c r="AL74" i="5443"/>
  <c r="AI74" i="5443"/>
  <c r="AH74" i="5443"/>
  <c r="AL88" i="5443"/>
  <c r="AI88" i="5443"/>
  <c r="AH88" i="5443"/>
  <c r="N364" i="5446"/>
  <c r="K364" i="5446"/>
  <c r="M364" i="5446" s="1"/>
  <c r="N256" i="5446"/>
  <c r="K256" i="5446"/>
  <c r="M256" i="5446" s="1"/>
  <c r="N148" i="5446"/>
  <c r="K148" i="5446"/>
  <c r="M148" i="5446" s="1"/>
  <c r="N40" i="5446"/>
  <c r="K40" i="5446"/>
  <c r="M40" i="5446" s="1"/>
  <c r="K369" i="5446"/>
  <c r="M369" i="5446" s="1"/>
  <c r="N261" i="5446"/>
  <c r="K261" i="5446"/>
  <c r="M261" i="5446" s="1"/>
  <c r="K153" i="5446"/>
  <c r="M153" i="5446" s="1"/>
  <c r="N153" i="5446"/>
  <c r="K45" i="5446"/>
  <c r="M45" i="5446" s="1"/>
  <c r="N45" i="5446"/>
  <c r="N404" i="5446"/>
  <c r="K404" i="5446"/>
  <c r="M404" i="5446" s="1"/>
  <c r="N296" i="5446"/>
  <c r="K296" i="5446"/>
  <c r="M296" i="5446" s="1"/>
  <c r="N188" i="5446"/>
  <c r="K188" i="5446"/>
  <c r="M188" i="5446" s="1"/>
  <c r="N80" i="5446"/>
  <c r="K80" i="5446"/>
  <c r="M80" i="5446" s="1"/>
  <c r="N301" i="5446"/>
  <c r="K301" i="5446"/>
  <c r="M301" i="5446" s="1"/>
  <c r="N193" i="5446"/>
  <c r="K193" i="5446"/>
  <c r="M193" i="5446" s="1"/>
  <c r="N85" i="5446"/>
  <c r="K85" i="5446"/>
  <c r="M85" i="5446" s="1"/>
  <c r="AL143" i="5447"/>
  <c r="AI143" i="5447"/>
  <c r="AH143" i="5447"/>
  <c r="AI35" i="5447"/>
  <c r="AH35" i="5447"/>
  <c r="AL35" i="5447"/>
  <c r="AL100" i="5447"/>
  <c r="AI100" i="5447"/>
  <c r="AH100" i="5447"/>
  <c r="AI105" i="5447"/>
  <c r="AH105" i="5447"/>
  <c r="AL105" i="5447"/>
  <c r="AH176" i="5447"/>
  <c r="AL176" i="5447"/>
  <c r="AI176" i="5447"/>
  <c r="N228" i="5450"/>
  <c r="K228" i="5450"/>
  <c r="M228" i="5450" s="1"/>
  <c r="N120" i="5450"/>
  <c r="K120" i="5450"/>
  <c r="M120" i="5450" s="1"/>
  <c r="K239" i="5450"/>
  <c r="M239" i="5450" s="1"/>
  <c r="N131" i="5450"/>
  <c r="K131" i="5450"/>
  <c r="M131" i="5450" s="1"/>
  <c r="AL132" i="5447"/>
  <c r="AI132" i="5447"/>
  <c r="AH132" i="5447"/>
  <c r="AI129" i="5447"/>
  <c r="AH129" i="5447"/>
  <c r="AL129" i="5447"/>
  <c r="N83" i="5450"/>
  <c r="K83" i="5450"/>
  <c r="M83" i="5450" s="1"/>
  <c r="K214" i="5450"/>
  <c r="M214" i="5450" s="1"/>
  <c r="N214" i="5450"/>
  <c r="K106" i="5450"/>
  <c r="M106" i="5450" s="1"/>
  <c r="N106" i="5450"/>
  <c r="K237" i="5450"/>
  <c r="M237" i="5450" s="1"/>
  <c r="N129" i="5450"/>
  <c r="K129" i="5450"/>
  <c r="M129" i="5450" s="1"/>
  <c r="N21" i="5450"/>
  <c r="K21" i="5450"/>
  <c r="M21" i="5450" s="1"/>
  <c r="N152" i="5450"/>
  <c r="K152" i="5450"/>
  <c r="M152" i="5450" s="1"/>
  <c r="N44" i="5450"/>
  <c r="K44" i="5450"/>
  <c r="M44" i="5450" s="1"/>
  <c r="N211" i="5450"/>
  <c r="K211" i="5450"/>
  <c r="M211" i="5450" s="1"/>
  <c r="N175" i="5450"/>
  <c r="K175" i="5450"/>
  <c r="M175" i="5450" s="1"/>
  <c r="N67" i="5450"/>
  <c r="K67" i="5450"/>
  <c r="M67" i="5450" s="1"/>
  <c r="AG111" i="5433"/>
  <c r="AH111" i="5433"/>
  <c r="AL61" i="5447"/>
  <c r="AI61" i="5447"/>
  <c r="AH61" i="5447"/>
  <c r="N100" i="5450"/>
  <c r="K100" i="5450"/>
  <c r="M100" i="5450" s="1"/>
  <c r="AG158" i="5436"/>
  <c r="AH158" i="5436"/>
  <c r="AG75" i="5433"/>
  <c r="AH75" i="5433"/>
  <c r="AH157" i="5433"/>
  <c r="AG157" i="5433"/>
  <c r="AH76" i="5433"/>
  <c r="AG76" i="5433"/>
  <c r="AI175" i="5439"/>
  <c r="AH175" i="5439"/>
  <c r="AL175" i="5439"/>
  <c r="AL135" i="5439"/>
  <c r="AI135" i="5439"/>
  <c r="AH135" i="5439"/>
  <c r="AG126" i="5436"/>
  <c r="AH126" i="5436"/>
  <c r="AG18" i="5436"/>
  <c r="AH18" i="5436"/>
  <c r="AH192" i="5439"/>
  <c r="AI192" i="5439"/>
  <c r="AL192" i="5439"/>
  <c r="AL84" i="5439"/>
  <c r="AH84" i="5439"/>
  <c r="AI84" i="5439"/>
  <c r="AL134" i="5439"/>
  <c r="AI134" i="5439"/>
  <c r="AH134" i="5439"/>
  <c r="AI13" i="5439"/>
  <c r="AH13" i="5439"/>
  <c r="AL13" i="5439"/>
  <c r="N231" i="5442"/>
  <c r="K231" i="5442"/>
  <c r="M231" i="5442" s="1"/>
  <c r="AL188" i="5439"/>
  <c r="AI188" i="5439"/>
  <c r="AH188" i="5439"/>
  <c r="N374" i="5442"/>
  <c r="K374" i="5442"/>
  <c r="M374" i="5442" s="1"/>
  <c r="K248" i="5442"/>
  <c r="M248" i="5442" s="1"/>
  <c r="N8" i="5442"/>
  <c r="K8" i="5442"/>
  <c r="M8" i="5442" s="1"/>
  <c r="N253" i="5442"/>
  <c r="K253" i="5442"/>
  <c r="M253" i="5442" s="1"/>
  <c r="K333" i="5442"/>
  <c r="M333" i="5442" s="1"/>
  <c r="AH123" i="5443"/>
  <c r="AL123" i="5443"/>
  <c r="AI123" i="5443"/>
  <c r="N299" i="5442"/>
  <c r="K299" i="5442"/>
  <c r="M299" i="5442" s="1"/>
  <c r="N191" i="5442"/>
  <c r="K191" i="5442"/>
  <c r="M191" i="5442" s="1"/>
  <c r="N83" i="5442"/>
  <c r="K83" i="5442"/>
  <c r="M83" i="5442" s="1"/>
  <c r="AH135" i="5443"/>
  <c r="AL135" i="5443"/>
  <c r="AI135" i="5443"/>
  <c r="K262" i="5442"/>
  <c r="M262" i="5442" s="1"/>
  <c r="AL154" i="5443"/>
  <c r="AI154" i="5443"/>
  <c r="AH154" i="5443"/>
  <c r="AL149" i="5443"/>
  <c r="AI149" i="5443"/>
  <c r="AH149" i="5443"/>
  <c r="AL41" i="5443"/>
  <c r="AI41" i="5443"/>
  <c r="AH41" i="5443"/>
  <c r="AI189" i="5443"/>
  <c r="AL189" i="5443"/>
  <c r="AH189" i="5443"/>
  <c r="AL183" i="5443"/>
  <c r="AI183" i="5443"/>
  <c r="AH183" i="5443"/>
  <c r="K348" i="5446"/>
  <c r="M348" i="5446" s="1"/>
  <c r="N240" i="5446"/>
  <c r="K240" i="5446"/>
  <c r="M240" i="5446" s="1"/>
  <c r="N132" i="5446"/>
  <c r="K132" i="5446"/>
  <c r="M132" i="5446" s="1"/>
  <c r="N24" i="5446"/>
  <c r="K24" i="5446"/>
  <c r="M24" i="5446" s="1"/>
  <c r="AI177" i="5443"/>
  <c r="AL177" i="5443"/>
  <c r="AH177" i="5443"/>
  <c r="N113" i="5446"/>
  <c r="K113" i="5446"/>
  <c r="M113" i="5446" s="1"/>
  <c r="AL176" i="5443"/>
  <c r="AH176" i="5443"/>
  <c r="AI176" i="5443"/>
  <c r="AL68" i="5443"/>
  <c r="AI68" i="5443"/>
  <c r="AH68" i="5443"/>
  <c r="AL70" i="5443"/>
  <c r="AI70" i="5443"/>
  <c r="AH70" i="5443"/>
  <c r="N394" i="5446"/>
  <c r="K394" i="5446"/>
  <c r="M394" i="5446" s="1"/>
  <c r="N286" i="5446"/>
  <c r="K286" i="5446"/>
  <c r="M286" i="5446" s="1"/>
  <c r="N178" i="5446"/>
  <c r="K178" i="5446"/>
  <c r="M178" i="5446" s="1"/>
  <c r="N70" i="5446"/>
  <c r="K70" i="5446"/>
  <c r="M70" i="5446" s="1"/>
  <c r="K363" i="5446"/>
  <c r="M363" i="5446" s="1"/>
  <c r="K255" i="5446"/>
  <c r="M255" i="5446" s="1"/>
  <c r="K147" i="5446"/>
  <c r="M147" i="5446" s="1"/>
  <c r="N147" i="5446"/>
  <c r="K39" i="5446"/>
  <c r="M39" i="5446" s="1"/>
  <c r="N39" i="5446"/>
  <c r="K326" i="5446"/>
  <c r="M326" i="5446" s="1"/>
  <c r="K218" i="5446"/>
  <c r="M218" i="5446" s="1"/>
  <c r="N110" i="5446"/>
  <c r="K110" i="5446"/>
  <c r="M110" i="5446" s="1"/>
  <c r="N167" i="5446"/>
  <c r="K167" i="5446"/>
  <c r="M167" i="5446" s="1"/>
  <c r="N151" i="5446"/>
  <c r="K151" i="5446"/>
  <c r="M151" i="5446" s="1"/>
  <c r="N43" i="5446"/>
  <c r="K43" i="5446"/>
  <c r="M43" i="5446" s="1"/>
  <c r="AL173" i="5447"/>
  <c r="AI173" i="5447"/>
  <c r="AH173" i="5447"/>
  <c r="AL65" i="5447"/>
  <c r="AI65" i="5447"/>
  <c r="AH65" i="5447"/>
  <c r="AL166" i="5447"/>
  <c r="AI166" i="5447"/>
  <c r="AH166" i="5447"/>
  <c r="AL58" i="5447"/>
  <c r="AI58" i="5447"/>
  <c r="AH58" i="5447"/>
  <c r="AL87" i="5447"/>
  <c r="AI87" i="5447"/>
  <c r="AH87" i="5447"/>
  <c r="AL97" i="5447"/>
  <c r="AI97" i="5447"/>
  <c r="AH97" i="5447"/>
  <c r="N38" i="5450"/>
  <c r="K38" i="5450"/>
  <c r="M38" i="5450" s="1"/>
  <c r="AH170" i="5436"/>
  <c r="AG170" i="5436"/>
  <c r="AH64" i="5436"/>
  <c r="AG64" i="5436"/>
  <c r="AG189" i="5430"/>
  <c r="AH189" i="5430"/>
  <c r="AG105" i="5433"/>
  <c r="AH105" i="5433"/>
  <c r="AK141" i="5439"/>
  <c r="AJ141" i="5439"/>
  <c r="AL94" i="5439"/>
  <c r="AI94" i="5439"/>
  <c r="AH94" i="5439"/>
  <c r="AH61" i="5436"/>
  <c r="AG61" i="5436"/>
  <c r="AH150" i="5439"/>
  <c r="AL150" i="5439"/>
  <c r="AI150" i="5439"/>
  <c r="AL42" i="5439"/>
  <c r="AH42" i="5439"/>
  <c r="AI42" i="5439"/>
  <c r="AI88" i="5439"/>
  <c r="AH88" i="5439"/>
  <c r="AL88" i="5439"/>
  <c r="N381" i="5442"/>
  <c r="K381" i="5442"/>
  <c r="M381" i="5442" s="1"/>
  <c r="N219" i="5442"/>
  <c r="K219" i="5442"/>
  <c r="M219" i="5442" s="1"/>
  <c r="N57" i="5442"/>
  <c r="K57" i="5442"/>
  <c r="M57" i="5442" s="1"/>
  <c r="AL176" i="5439"/>
  <c r="AI176" i="5439"/>
  <c r="AH176" i="5439"/>
  <c r="N368" i="5442"/>
  <c r="K368" i="5442"/>
  <c r="M368" i="5442" s="1"/>
  <c r="K290" i="5442"/>
  <c r="M290" i="5442" s="1"/>
  <c r="N122" i="5442"/>
  <c r="K122" i="5442"/>
  <c r="M122" i="5442" s="1"/>
  <c r="N144" i="5442"/>
  <c r="K144" i="5442"/>
  <c r="M144" i="5442" s="1"/>
  <c r="AH128" i="5447"/>
  <c r="AI128" i="5447"/>
  <c r="AL128" i="5447"/>
  <c r="AL20" i="5447"/>
  <c r="AH20" i="5447"/>
  <c r="AI20" i="5447"/>
  <c r="AL163" i="5447"/>
  <c r="AH163" i="5447"/>
  <c r="AI163" i="5447"/>
  <c r="AH55" i="5447"/>
  <c r="AL55" i="5447"/>
  <c r="AI55" i="5447"/>
  <c r="K202" i="5450"/>
  <c r="M202" i="5450" s="1"/>
  <c r="N202" i="5450"/>
  <c r="K94" i="5450"/>
  <c r="M94" i="5450" s="1"/>
  <c r="N94" i="5450"/>
  <c r="AH181" i="5433"/>
  <c r="AG181" i="5433"/>
  <c r="AH35" i="5433"/>
  <c r="AG35" i="5433"/>
  <c r="AL184" i="5439"/>
  <c r="AI184" i="5439"/>
  <c r="AH184" i="5439"/>
  <c r="AH144" i="5439"/>
  <c r="AL144" i="5439"/>
  <c r="AI144" i="5439"/>
  <c r="K321" i="5442"/>
  <c r="M321" i="5442" s="1"/>
  <c r="K343" i="5442"/>
  <c r="M343" i="5442" s="1"/>
  <c r="N114" i="5442"/>
  <c r="K114" i="5442"/>
  <c r="M114" i="5442" s="1"/>
  <c r="K130" i="5442"/>
  <c r="M130" i="5442" s="1"/>
  <c r="N130" i="5442"/>
  <c r="K112" i="5442"/>
  <c r="M112" i="5442" s="1"/>
  <c r="N112" i="5442"/>
  <c r="AL150" i="5447"/>
  <c r="AI150" i="5447"/>
  <c r="AH150" i="5447"/>
  <c r="K52" i="5450"/>
  <c r="M52" i="5450" s="1"/>
  <c r="N269" i="5446"/>
  <c r="K269" i="5446"/>
  <c r="M269" i="5446" s="1"/>
  <c r="AI171" i="5447"/>
  <c r="AH171" i="5447"/>
  <c r="AL171" i="5447"/>
  <c r="N184" i="5450"/>
  <c r="K184" i="5450"/>
  <c r="M184" i="5450" s="1"/>
  <c r="AG58" i="5430"/>
  <c r="AH58" i="5430"/>
  <c r="AH202" i="5433"/>
  <c r="AG202" i="5433"/>
  <c r="AH145" i="5433"/>
  <c r="AG145" i="5433"/>
  <c r="K384" i="5442"/>
  <c r="M384" i="5442" s="1"/>
  <c r="N384" i="5442"/>
  <c r="AL72" i="5439"/>
  <c r="AH72" i="5439"/>
  <c r="AI72" i="5439"/>
  <c r="AL77" i="5439"/>
  <c r="AI77" i="5439"/>
  <c r="AH77" i="5439"/>
  <c r="K213" i="5442"/>
  <c r="M213" i="5442" s="1"/>
  <c r="N19" i="5442"/>
  <c r="K19" i="5442"/>
  <c r="M19" i="5442" s="1"/>
  <c r="K12" i="5442"/>
  <c r="M12" i="5442" s="1"/>
  <c r="N12" i="5442"/>
  <c r="K22" i="5442"/>
  <c r="M22" i="5442" s="1"/>
  <c r="N22" i="5442"/>
  <c r="K341" i="5446"/>
  <c r="M341" i="5446" s="1"/>
  <c r="AI78" i="5447"/>
  <c r="AH78" i="5447"/>
  <c r="AL78" i="5447"/>
  <c r="K196" i="5450"/>
  <c r="M196" i="5450" s="1"/>
  <c r="N196" i="5450"/>
  <c r="AL102" i="5447"/>
  <c r="AI102" i="5447"/>
  <c r="AH102" i="5447"/>
  <c r="K220" i="5450"/>
  <c r="M220" i="5450" s="1"/>
  <c r="I403" i="1825"/>
  <c r="J403" i="1825"/>
  <c r="K403" i="1825"/>
  <c r="L403" i="1825" s="1"/>
  <c r="F403" i="1825"/>
  <c r="G403" i="1825"/>
  <c r="H403" i="1825" s="1"/>
  <c r="I397" i="1825"/>
  <c r="J397" i="1825"/>
  <c r="K397" i="1825"/>
  <c r="L397" i="1825" s="1"/>
  <c r="F397" i="1825"/>
  <c r="G397" i="1825"/>
  <c r="H397" i="1825" s="1"/>
  <c r="I391" i="1825"/>
  <c r="J391" i="1825"/>
  <c r="K391" i="1825"/>
  <c r="L391" i="1825" s="1"/>
  <c r="F391" i="1825"/>
  <c r="G391" i="1825"/>
  <c r="H391" i="1825" s="1"/>
  <c r="I385" i="1825"/>
  <c r="J385" i="1825"/>
  <c r="K385" i="1825"/>
  <c r="L385" i="1825" s="1"/>
  <c r="F385" i="1825"/>
  <c r="G385" i="1825"/>
  <c r="H385" i="1825" s="1"/>
  <c r="I379" i="1825"/>
  <c r="J379" i="1825"/>
  <c r="K379" i="1825"/>
  <c r="L379" i="1825" s="1"/>
  <c r="F379" i="1825"/>
  <c r="G379" i="1825"/>
  <c r="H379" i="1825" s="1"/>
  <c r="I373" i="1825"/>
  <c r="J373" i="1825"/>
  <c r="K373" i="1825"/>
  <c r="L373" i="1825" s="1"/>
  <c r="F373" i="1825"/>
  <c r="G373" i="1825"/>
  <c r="H373" i="1825" s="1"/>
  <c r="I367" i="1825"/>
  <c r="J367" i="1825"/>
  <c r="K367" i="1825"/>
  <c r="L367" i="1825" s="1"/>
  <c r="F367" i="1825"/>
  <c r="G367" i="1825"/>
  <c r="H367" i="1825" s="1"/>
  <c r="I361" i="1825"/>
  <c r="J361" i="1825"/>
  <c r="K361" i="1825"/>
  <c r="L361" i="1825" s="1"/>
  <c r="F361" i="1825"/>
  <c r="G361" i="1825"/>
  <c r="H361" i="1825" s="1"/>
  <c r="I355" i="1825"/>
  <c r="J355" i="1825"/>
  <c r="K355" i="1825"/>
  <c r="L355" i="1825" s="1"/>
  <c r="F355" i="1825"/>
  <c r="G355" i="1825"/>
  <c r="H355" i="1825" s="1"/>
  <c r="I349" i="1825"/>
  <c r="J349" i="1825"/>
  <c r="K349" i="1825"/>
  <c r="L349" i="1825" s="1"/>
  <c r="F349" i="1825"/>
  <c r="G349" i="1825"/>
  <c r="H349" i="1825" s="1"/>
  <c r="I343" i="1825"/>
  <c r="J343" i="1825"/>
  <c r="K343" i="1825"/>
  <c r="L343" i="1825" s="1"/>
  <c r="F343" i="1825"/>
  <c r="G343" i="1825"/>
  <c r="H343" i="1825" s="1"/>
  <c r="I337" i="1825"/>
  <c r="J337" i="1825"/>
  <c r="K337" i="1825"/>
  <c r="L337" i="1825" s="1"/>
  <c r="F337" i="1825"/>
  <c r="G337" i="1825"/>
  <c r="H337" i="1825" s="1"/>
  <c r="I331" i="1825"/>
  <c r="J331" i="1825"/>
  <c r="K331" i="1825"/>
  <c r="L331" i="1825" s="1"/>
  <c r="F331" i="1825"/>
  <c r="G331" i="1825"/>
  <c r="H331" i="1825" s="1"/>
  <c r="I325" i="1825"/>
  <c r="J325" i="1825"/>
  <c r="K325" i="1825"/>
  <c r="L325" i="1825" s="1"/>
  <c r="F325" i="1825"/>
  <c r="G325" i="1825"/>
  <c r="H325" i="1825" s="1"/>
  <c r="I319" i="1825"/>
  <c r="J319" i="1825"/>
  <c r="K319" i="1825"/>
  <c r="L319" i="1825" s="1"/>
  <c r="F319" i="1825"/>
  <c r="G319" i="1825"/>
  <c r="H319" i="1825" s="1"/>
  <c r="I313" i="1825"/>
  <c r="J313" i="1825"/>
  <c r="K313" i="1825"/>
  <c r="L313" i="1825" s="1"/>
  <c r="F313" i="1825"/>
  <c r="G313" i="1825"/>
  <c r="H313" i="1825" s="1"/>
  <c r="I307" i="1825"/>
  <c r="J307" i="1825"/>
  <c r="K307" i="1825"/>
  <c r="L307" i="1825" s="1"/>
  <c r="F307" i="1825"/>
  <c r="G307" i="1825"/>
  <c r="H307" i="1825" s="1"/>
  <c r="I301" i="1825"/>
  <c r="J301" i="1825"/>
  <c r="K301" i="1825"/>
  <c r="L301" i="1825" s="1"/>
  <c r="F301" i="1825"/>
  <c r="G301" i="1825"/>
  <c r="H301" i="1825" s="1"/>
  <c r="K294" i="1825"/>
  <c r="L294" i="1825" s="1"/>
  <c r="F294" i="1825"/>
  <c r="G294" i="1825"/>
  <c r="H294" i="1825" s="1"/>
  <c r="I294" i="1825"/>
  <c r="J294" i="1825"/>
  <c r="I287" i="1825"/>
  <c r="J287" i="1825"/>
  <c r="K287" i="1825"/>
  <c r="L287" i="1825" s="1"/>
  <c r="F287" i="1825"/>
  <c r="G287" i="1825"/>
  <c r="H287" i="1825" s="1"/>
  <c r="I281" i="1825"/>
  <c r="J281" i="1825"/>
  <c r="K281" i="1825"/>
  <c r="L281" i="1825" s="1"/>
  <c r="F281" i="1825"/>
  <c r="G281" i="1825"/>
  <c r="H281" i="1825" s="1"/>
  <c r="I275" i="1825"/>
  <c r="J275" i="1825"/>
  <c r="K275" i="1825"/>
  <c r="L275" i="1825" s="1"/>
  <c r="F275" i="1825"/>
  <c r="G275" i="1825"/>
  <c r="H275" i="1825" s="1"/>
  <c r="I269" i="1825"/>
  <c r="J269" i="1825"/>
  <c r="K269" i="1825"/>
  <c r="L269" i="1825" s="1"/>
  <c r="F269" i="1825"/>
  <c r="G269" i="1825"/>
  <c r="H269" i="1825" s="1"/>
  <c r="I263" i="1825"/>
  <c r="J263" i="1825"/>
  <c r="K263" i="1825"/>
  <c r="L263" i="1825" s="1"/>
  <c r="F263" i="1825"/>
  <c r="G263" i="1825"/>
  <c r="H263" i="1825" s="1"/>
  <c r="I257" i="1825"/>
  <c r="J257" i="1825"/>
  <c r="K257" i="1825"/>
  <c r="L257" i="1825" s="1"/>
  <c r="F257" i="1825"/>
  <c r="G257" i="1825"/>
  <c r="H257" i="1825" s="1"/>
  <c r="I251" i="1825"/>
  <c r="J251" i="1825"/>
  <c r="K251" i="1825"/>
  <c r="L251" i="1825" s="1"/>
  <c r="F251" i="1825"/>
  <c r="G251" i="1825"/>
  <c r="H251" i="1825" s="1"/>
  <c r="I245" i="1825"/>
  <c r="J245" i="1825"/>
  <c r="K245" i="1825"/>
  <c r="L245" i="1825" s="1"/>
  <c r="F245" i="1825"/>
  <c r="G245" i="1825"/>
  <c r="H245" i="1825" s="1"/>
  <c r="I239" i="1825"/>
  <c r="J239" i="1825"/>
  <c r="K239" i="1825"/>
  <c r="L239" i="1825" s="1"/>
  <c r="F239" i="1825"/>
  <c r="G239" i="1825"/>
  <c r="H239" i="1825" s="1"/>
  <c r="I229" i="1825"/>
  <c r="J229" i="1825"/>
  <c r="K229" i="1825"/>
  <c r="L229" i="1825" s="1"/>
  <c r="F229" i="1825"/>
  <c r="G229" i="1825"/>
  <c r="H229" i="1825" s="1"/>
  <c r="I223" i="1825"/>
  <c r="J223" i="1825"/>
  <c r="K223" i="1825"/>
  <c r="L223" i="1825" s="1"/>
  <c r="F223" i="1825"/>
  <c r="G223" i="1825"/>
  <c r="H223" i="1825" s="1"/>
  <c r="I217" i="1825"/>
  <c r="J217" i="1825"/>
  <c r="K217" i="1825"/>
  <c r="L217" i="1825" s="1"/>
  <c r="F217" i="1825"/>
  <c r="G217" i="1825"/>
  <c r="H217" i="1825" s="1"/>
  <c r="I211" i="1825"/>
  <c r="J211" i="1825"/>
  <c r="K211" i="1825"/>
  <c r="L211" i="1825" s="1"/>
  <c r="F211" i="1825"/>
  <c r="G211" i="1825"/>
  <c r="H211" i="1825" s="1"/>
  <c r="I205" i="1825"/>
  <c r="J205" i="1825"/>
  <c r="K205" i="1825"/>
  <c r="L205" i="1825" s="1"/>
  <c r="F205" i="1825"/>
  <c r="G205" i="1825"/>
  <c r="H205" i="1825" s="1"/>
  <c r="I199" i="1825"/>
  <c r="J199" i="1825"/>
  <c r="K199" i="1825"/>
  <c r="L199" i="1825" s="1"/>
  <c r="F199" i="1825"/>
  <c r="G199" i="1825"/>
  <c r="H199" i="1825" s="1"/>
  <c r="I193" i="1825"/>
  <c r="J193" i="1825"/>
  <c r="K193" i="1825"/>
  <c r="L193" i="1825" s="1"/>
  <c r="F193" i="1825"/>
  <c r="G193" i="1825"/>
  <c r="H193" i="1825" s="1"/>
  <c r="I187" i="1825"/>
  <c r="J187" i="1825"/>
  <c r="K187" i="1825"/>
  <c r="L187" i="1825" s="1"/>
  <c r="F187" i="1825"/>
  <c r="G187" i="1825"/>
  <c r="H187" i="1825" s="1"/>
  <c r="I181" i="1825"/>
  <c r="J181" i="1825"/>
  <c r="K181" i="1825"/>
  <c r="L181" i="1825" s="1"/>
  <c r="F181" i="1825"/>
  <c r="G181" i="1825"/>
  <c r="H181" i="1825" s="1"/>
  <c r="G170" i="1825"/>
  <c r="H170" i="1825" s="1"/>
  <c r="I170" i="1825"/>
  <c r="J170" i="1825"/>
  <c r="K170" i="1825"/>
  <c r="L170" i="1825" s="1"/>
  <c r="F170" i="1825"/>
  <c r="G164" i="1825"/>
  <c r="H164" i="1825" s="1"/>
  <c r="I164" i="1825"/>
  <c r="J164" i="1825"/>
  <c r="K164" i="1825"/>
  <c r="L164" i="1825" s="1"/>
  <c r="F164" i="1825"/>
  <c r="G158" i="1825"/>
  <c r="H158" i="1825" s="1"/>
  <c r="I158" i="1825"/>
  <c r="J158" i="1825"/>
  <c r="K158" i="1825"/>
  <c r="L158" i="1825" s="1"/>
  <c r="F158" i="1825"/>
  <c r="G152" i="1825"/>
  <c r="H152" i="1825" s="1"/>
  <c r="I152" i="1825"/>
  <c r="J152" i="1825"/>
  <c r="K152" i="1825"/>
  <c r="L152" i="1825" s="1"/>
  <c r="F152" i="1825"/>
  <c r="G146" i="1825"/>
  <c r="H146" i="1825" s="1"/>
  <c r="I146" i="1825"/>
  <c r="J146" i="1825"/>
  <c r="K146" i="1825"/>
  <c r="L146" i="1825" s="1"/>
  <c r="F146" i="1825"/>
  <c r="G140" i="1825"/>
  <c r="H140" i="1825" s="1"/>
  <c r="I140" i="1825"/>
  <c r="J140" i="1825"/>
  <c r="K140" i="1825"/>
  <c r="L140" i="1825" s="1"/>
  <c r="F140" i="1825"/>
  <c r="G134" i="1825"/>
  <c r="H134" i="1825" s="1"/>
  <c r="I134" i="1825"/>
  <c r="J134" i="1825"/>
  <c r="K134" i="1825"/>
  <c r="L134" i="1825" s="1"/>
  <c r="F134" i="1825"/>
  <c r="G128" i="1825"/>
  <c r="H128" i="1825" s="1"/>
  <c r="I128" i="1825"/>
  <c r="J128" i="1825"/>
  <c r="K128" i="1825"/>
  <c r="L128" i="1825" s="1"/>
  <c r="F128" i="1825"/>
  <c r="F119" i="1825"/>
  <c r="G119" i="1825"/>
  <c r="H119" i="1825" s="1"/>
  <c r="I119" i="1825"/>
  <c r="J119" i="1825"/>
  <c r="K119" i="1825"/>
  <c r="L119" i="1825" s="1"/>
  <c r="F113" i="1825"/>
  <c r="G113" i="1825"/>
  <c r="H113" i="1825" s="1"/>
  <c r="I113" i="1825"/>
  <c r="J113" i="1825"/>
  <c r="K113" i="1825"/>
  <c r="L113" i="1825" s="1"/>
  <c r="F107" i="1825"/>
  <c r="G107" i="1825"/>
  <c r="H107" i="1825" s="1"/>
  <c r="I107" i="1825"/>
  <c r="J107" i="1825"/>
  <c r="K107" i="1825"/>
  <c r="L107" i="1825" s="1"/>
  <c r="F101" i="1825"/>
  <c r="G101" i="1825"/>
  <c r="H101" i="1825" s="1"/>
  <c r="I101" i="1825"/>
  <c r="J101" i="1825"/>
  <c r="K101" i="1825"/>
  <c r="L101" i="1825" s="1"/>
  <c r="F95" i="1825"/>
  <c r="G95" i="1825"/>
  <c r="H95" i="1825" s="1"/>
  <c r="I95" i="1825"/>
  <c r="J95" i="1825"/>
  <c r="K95" i="1825"/>
  <c r="L95" i="1825" s="1"/>
  <c r="F89" i="1825"/>
  <c r="G89" i="1825"/>
  <c r="H89" i="1825" s="1"/>
  <c r="I89" i="1825"/>
  <c r="J89" i="1825"/>
  <c r="K89" i="1825"/>
  <c r="L89" i="1825" s="1"/>
  <c r="F83" i="1825"/>
  <c r="G83" i="1825"/>
  <c r="H83" i="1825" s="1"/>
  <c r="I83" i="1825"/>
  <c r="J83" i="1825"/>
  <c r="K83" i="1825"/>
  <c r="L83" i="1825" s="1"/>
  <c r="F77" i="1825"/>
  <c r="G77" i="1825"/>
  <c r="H77" i="1825" s="1"/>
  <c r="I77" i="1825"/>
  <c r="J77" i="1825"/>
  <c r="K77" i="1825"/>
  <c r="L77" i="1825" s="1"/>
  <c r="F74" i="1825"/>
  <c r="J74" i="1825"/>
  <c r="G74" i="1825"/>
  <c r="H74" i="1825" s="1"/>
  <c r="I74" i="1825"/>
  <c r="K74" i="1825"/>
  <c r="L74" i="1825" s="1"/>
  <c r="F68" i="1825"/>
  <c r="G68" i="1825"/>
  <c r="H68" i="1825" s="1"/>
  <c r="J68" i="1825"/>
  <c r="I68" i="1825"/>
  <c r="K68" i="1825"/>
  <c r="L68" i="1825" s="1"/>
  <c r="F62" i="1825"/>
  <c r="G62" i="1825"/>
  <c r="H62" i="1825" s="1"/>
  <c r="I62" i="1825"/>
  <c r="J62" i="1825"/>
  <c r="K62" i="1825"/>
  <c r="L62" i="1825" s="1"/>
  <c r="F56" i="1825"/>
  <c r="G56" i="1825"/>
  <c r="H56" i="1825" s="1"/>
  <c r="I56" i="1825"/>
  <c r="J56" i="1825"/>
  <c r="K56" i="1825"/>
  <c r="L56" i="1825" s="1"/>
  <c r="G39" i="1825"/>
  <c r="H39" i="1825" s="1"/>
  <c r="I39" i="1825"/>
  <c r="J39" i="1825"/>
  <c r="K39" i="1825"/>
  <c r="L39" i="1825" s="1"/>
  <c r="F39" i="1825"/>
  <c r="K34" i="1825"/>
  <c r="L34" i="1825" s="1"/>
  <c r="F34" i="1825"/>
  <c r="G34" i="1825"/>
  <c r="H34" i="1825" s="1"/>
  <c r="I34" i="1825"/>
  <c r="J34" i="1825"/>
  <c r="K28" i="1825"/>
  <c r="L28" i="1825" s="1"/>
  <c r="F28" i="1825"/>
  <c r="G28" i="1825"/>
  <c r="H28" i="1825" s="1"/>
  <c r="I28" i="1825"/>
  <c r="J28" i="1825"/>
  <c r="K22" i="1825"/>
  <c r="L22" i="1825" s="1"/>
  <c r="F22" i="1825"/>
  <c r="G22" i="1825"/>
  <c r="H22" i="1825" s="1"/>
  <c r="I22" i="1825"/>
  <c r="J22" i="1825"/>
  <c r="K50" i="1825"/>
  <c r="L50" i="1825" s="1"/>
  <c r="F50" i="1825"/>
  <c r="G50" i="1825"/>
  <c r="H50" i="1825" s="1"/>
  <c r="I50" i="1825"/>
  <c r="J50" i="1825"/>
  <c r="K38" i="1825"/>
  <c r="L38" i="1825" s="1"/>
  <c r="F38" i="1825"/>
  <c r="G38" i="1825"/>
  <c r="H38" i="1825" s="1"/>
  <c r="I38" i="1825"/>
  <c r="J38" i="1825"/>
  <c r="J15" i="1825"/>
  <c r="K15" i="1825"/>
  <c r="L15" i="1825" s="1"/>
  <c r="F15" i="1825"/>
  <c r="G15" i="1825"/>
  <c r="H15" i="1825" s="1"/>
  <c r="I15" i="1825"/>
  <c r="J9" i="1825"/>
  <c r="K9" i="1825"/>
  <c r="L9" i="1825" s="1"/>
  <c r="F9" i="1825"/>
  <c r="G9" i="1825"/>
  <c r="H9" i="1825" s="1"/>
  <c r="I9" i="1825"/>
  <c r="N244" i="5450"/>
  <c r="K244" i="5450"/>
  <c r="M244" i="5450" s="1"/>
  <c r="N218" i="5450"/>
  <c r="K218" i="5450"/>
  <c r="M218" i="5450" s="1"/>
  <c r="N25" i="5450"/>
  <c r="K25" i="5450"/>
  <c r="M25" i="5450" s="1"/>
  <c r="AG104" i="5436"/>
  <c r="AH104" i="5436"/>
  <c r="AG35" i="5430"/>
  <c r="AH35" i="5430"/>
  <c r="AG22" i="5430"/>
  <c r="AH22" i="5430"/>
  <c r="AG165" i="5433"/>
  <c r="AH165" i="5433"/>
  <c r="AG57" i="5433"/>
  <c r="AH57" i="5433"/>
  <c r="AH163" i="5436"/>
  <c r="AG163" i="5436"/>
  <c r="AH184" i="5433"/>
  <c r="AG184" i="5433"/>
  <c r="AL166" i="5439"/>
  <c r="AI166" i="5439"/>
  <c r="AH166" i="5439"/>
  <c r="AH25" i="5436"/>
  <c r="AG25" i="5436"/>
  <c r="AL179" i="5439"/>
  <c r="AI179" i="5439"/>
  <c r="AH179" i="5439"/>
  <c r="AI71" i="5439"/>
  <c r="AL71" i="5439"/>
  <c r="AH71" i="5439"/>
  <c r="AI52" i="5439"/>
  <c r="AH52" i="5439"/>
  <c r="AL52" i="5439"/>
  <c r="N350" i="5442"/>
  <c r="K350" i="5442"/>
  <c r="M350" i="5442" s="1"/>
  <c r="N108" i="5442"/>
  <c r="K108" i="5442"/>
  <c r="M108" i="5442" s="1"/>
  <c r="N90" i="5442"/>
  <c r="K90" i="5442"/>
  <c r="M90" i="5442" s="1"/>
  <c r="K30" i="5442"/>
  <c r="M30" i="5442" s="1"/>
  <c r="N30" i="5442"/>
  <c r="K354" i="5442"/>
  <c r="M354" i="5442" s="1"/>
  <c r="N100" i="5442"/>
  <c r="K100" i="5442"/>
  <c r="M100" i="5442" s="1"/>
  <c r="N193" i="5442"/>
  <c r="K193" i="5442"/>
  <c r="M193" i="5442" s="1"/>
  <c r="AL131" i="5443"/>
  <c r="AI131" i="5443"/>
  <c r="AH131" i="5443"/>
  <c r="AL23" i="5443"/>
  <c r="AI23" i="5443"/>
  <c r="AH23" i="5443"/>
  <c r="AL81" i="5443"/>
  <c r="AH81" i="5443"/>
  <c r="AI81" i="5443"/>
  <c r="AL166" i="5443"/>
  <c r="AI166" i="5443"/>
  <c r="AH166" i="5443"/>
  <c r="K402" i="5446"/>
  <c r="M402" i="5446" s="1"/>
  <c r="N294" i="5446"/>
  <c r="K294" i="5446"/>
  <c r="M294" i="5446" s="1"/>
  <c r="N186" i="5446"/>
  <c r="K186" i="5446"/>
  <c r="M186" i="5446" s="1"/>
  <c r="N78" i="5446"/>
  <c r="K78" i="5446"/>
  <c r="M78" i="5446" s="1"/>
  <c r="AL163" i="5443"/>
  <c r="AI163" i="5443"/>
  <c r="AH163" i="5443"/>
  <c r="AH158" i="5443"/>
  <c r="AL158" i="5443"/>
  <c r="AI158" i="5443"/>
  <c r="AL50" i="5443"/>
  <c r="AH50" i="5443"/>
  <c r="AI50" i="5443"/>
  <c r="AL16" i="5443"/>
  <c r="AI16" i="5443"/>
  <c r="AH16" i="5443"/>
  <c r="AL103" i="5443"/>
  <c r="AI103" i="5443"/>
  <c r="AH103" i="5443"/>
  <c r="K340" i="5446"/>
  <c r="M340" i="5446" s="1"/>
  <c r="K232" i="5446"/>
  <c r="M232" i="5446" s="1"/>
  <c r="N124" i="5446"/>
  <c r="K124" i="5446"/>
  <c r="M124" i="5446" s="1"/>
  <c r="K16" i="5446"/>
  <c r="M16" i="5446" s="1"/>
  <c r="K381" i="5446"/>
  <c r="M381" i="5446" s="1"/>
  <c r="K273" i="5446"/>
  <c r="M273" i="5446" s="1"/>
  <c r="N165" i="5446"/>
  <c r="K165" i="5446"/>
  <c r="M165" i="5446" s="1"/>
  <c r="K57" i="5446"/>
  <c r="M57" i="5446" s="1"/>
  <c r="N57" i="5446"/>
  <c r="N65" i="5446"/>
  <c r="K65" i="5446"/>
  <c r="M65" i="5446" s="1"/>
  <c r="K308" i="5446"/>
  <c r="M308" i="5446" s="1"/>
  <c r="N308" i="5446"/>
  <c r="N200" i="5446"/>
  <c r="K200" i="5446"/>
  <c r="M200" i="5446" s="1"/>
  <c r="N92" i="5446"/>
  <c r="K92" i="5446"/>
  <c r="M92" i="5446" s="1"/>
  <c r="K275" i="5446"/>
  <c r="M275" i="5446" s="1"/>
  <c r="K241" i="5446"/>
  <c r="M241" i="5446" s="1"/>
  <c r="N133" i="5446"/>
  <c r="K133" i="5446"/>
  <c r="M133" i="5446" s="1"/>
  <c r="N25" i="5446"/>
  <c r="K25" i="5446"/>
  <c r="M25" i="5446" s="1"/>
  <c r="AL155" i="5447"/>
  <c r="AI155" i="5447"/>
  <c r="AH155" i="5447"/>
  <c r="AI47" i="5447"/>
  <c r="AL47" i="5447"/>
  <c r="AH47" i="5447"/>
  <c r="AL148" i="5447"/>
  <c r="AI148" i="5447"/>
  <c r="AH148" i="5447"/>
  <c r="AI177" i="5447"/>
  <c r="AH177" i="5447"/>
  <c r="AL177" i="5447"/>
  <c r="AL9" i="5447"/>
  <c r="AI9" i="5447"/>
  <c r="AH9" i="5447"/>
  <c r="N168" i="5450"/>
  <c r="K168" i="5450"/>
  <c r="M168" i="5450" s="1"/>
  <c r="N60" i="5450"/>
  <c r="K60" i="5450"/>
  <c r="M60" i="5450" s="1"/>
  <c r="N215" i="5450"/>
  <c r="K215" i="5450"/>
  <c r="M215" i="5450" s="1"/>
  <c r="N107" i="5450"/>
  <c r="K107" i="5450"/>
  <c r="M107" i="5450" s="1"/>
  <c r="AL108" i="5447"/>
  <c r="AI108" i="5447"/>
  <c r="AH108" i="5447"/>
  <c r="AI165" i="5447"/>
  <c r="AH165" i="5447"/>
  <c r="AL165" i="5447"/>
  <c r="N95" i="5450"/>
  <c r="K95" i="5450"/>
  <c r="M95" i="5450" s="1"/>
  <c r="N226" i="5450"/>
  <c r="K226" i="5450"/>
  <c r="M226" i="5450" s="1"/>
  <c r="N141" i="5450"/>
  <c r="K141" i="5450"/>
  <c r="M141" i="5450" s="1"/>
  <c r="N33" i="5450"/>
  <c r="K33" i="5450"/>
  <c r="M33" i="5450" s="1"/>
  <c r="N200" i="5450"/>
  <c r="K200" i="5450"/>
  <c r="M200" i="5450" s="1"/>
  <c r="N164" i="5450"/>
  <c r="K164" i="5450"/>
  <c r="M164" i="5450" s="1"/>
  <c r="N56" i="5450"/>
  <c r="K56" i="5450"/>
  <c r="M56" i="5450" s="1"/>
  <c r="N187" i="5450"/>
  <c r="K187" i="5450"/>
  <c r="M187" i="5450" s="1"/>
  <c r="N79" i="5450"/>
  <c r="K79" i="5450"/>
  <c r="M79" i="5450" s="1"/>
  <c r="N7" i="5450"/>
  <c r="K7" i="5450"/>
  <c r="M7" i="5450" s="1"/>
  <c r="AG57" i="5430"/>
  <c r="AH57" i="5430"/>
  <c r="AG123" i="5433"/>
  <c r="AH123" i="5433"/>
  <c r="AG15" i="5433"/>
  <c r="AH15" i="5433"/>
  <c r="AG10" i="5430"/>
  <c r="AH10" i="5430"/>
  <c r="AH133" i="5433"/>
  <c r="AG133" i="5433"/>
  <c r="AH25" i="5433"/>
  <c r="AG25" i="5433"/>
  <c r="AL55" i="5439"/>
  <c r="AI55" i="5439"/>
  <c r="AH55" i="5439"/>
  <c r="N13" i="5442"/>
  <c r="K13" i="5442"/>
  <c r="M13" i="5442" s="1"/>
  <c r="AG102" i="5436"/>
  <c r="AH102" i="5436"/>
  <c r="AL86" i="5439"/>
  <c r="AI86" i="5439"/>
  <c r="AH86" i="5439"/>
  <c r="AL173" i="5439"/>
  <c r="AH173" i="5439"/>
  <c r="AI173" i="5439"/>
  <c r="AL65" i="5439"/>
  <c r="AH65" i="5439"/>
  <c r="AI65" i="5439"/>
  <c r="AL109" i="5439"/>
  <c r="AI109" i="5439"/>
  <c r="AH109" i="5439"/>
  <c r="N195" i="5442"/>
  <c r="K195" i="5442"/>
  <c r="M195" i="5442" s="1"/>
  <c r="AJ195" i="5439" s="1"/>
  <c r="AL68" i="5439"/>
  <c r="AI68" i="5439"/>
  <c r="AH68" i="5439"/>
  <c r="N224" i="5442"/>
  <c r="K224" i="5442"/>
  <c r="M224" i="5442" s="1"/>
  <c r="N104" i="5442"/>
  <c r="K104" i="5442"/>
  <c r="M104" i="5442" s="1"/>
  <c r="N20" i="5442"/>
  <c r="K20" i="5442"/>
  <c r="M20" i="5442" s="1"/>
  <c r="N109" i="5442"/>
  <c r="K109" i="5442"/>
  <c r="M109" i="5442" s="1"/>
  <c r="N373" i="5442"/>
  <c r="K373" i="5442"/>
  <c r="M373" i="5442" s="1"/>
  <c r="N347" i="5442"/>
  <c r="K347" i="5442"/>
  <c r="M347" i="5442" s="1"/>
  <c r="K239" i="5442"/>
  <c r="M239" i="5442" s="1"/>
  <c r="N131" i="5442"/>
  <c r="K131" i="5442"/>
  <c r="M131" i="5442" s="1"/>
  <c r="N23" i="5442"/>
  <c r="K23" i="5442"/>
  <c r="M23" i="5442" s="1"/>
  <c r="N153" i="5442"/>
  <c r="K153" i="5442"/>
  <c r="M153" i="5442" s="1"/>
  <c r="N118" i="5442"/>
  <c r="K118" i="5442"/>
  <c r="M118" i="5442" s="1"/>
  <c r="N171" i="5442"/>
  <c r="K171" i="5442"/>
  <c r="M171" i="5442" s="1"/>
  <c r="AL138" i="5447"/>
  <c r="AI138" i="5447"/>
  <c r="AH138" i="5447"/>
  <c r="AH98" i="5436"/>
  <c r="AG98" i="5436"/>
  <c r="AG149" i="5430"/>
  <c r="AH149" i="5430"/>
  <c r="AG94" i="5430"/>
  <c r="AH94" i="5430"/>
  <c r="AG189" i="5433"/>
  <c r="AH189" i="5433"/>
  <c r="AG81" i="5433"/>
  <c r="AH81" i="5433"/>
  <c r="AH16" i="5433"/>
  <c r="AG16" i="5433"/>
  <c r="AI43" i="5439"/>
  <c r="AH43" i="5439"/>
  <c r="AL43" i="5439"/>
  <c r="AG168" i="5436"/>
  <c r="AH168" i="5436"/>
  <c r="AG60" i="5436"/>
  <c r="AH60" i="5436"/>
  <c r="AL74" i="5439"/>
  <c r="AI74" i="5439"/>
  <c r="AH74" i="5439"/>
  <c r="AI25" i="5439"/>
  <c r="AH25" i="5439"/>
  <c r="AL25" i="5439"/>
  <c r="AL172" i="5439"/>
  <c r="AI172" i="5439"/>
  <c r="AH172" i="5439"/>
  <c r="N62" i="5442"/>
  <c r="K62" i="5442"/>
  <c r="M62" i="5442" s="1"/>
  <c r="N396" i="5442"/>
  <c r="K396" i="5442"/>
  <c r="M396" i="5442" s="1"/>
  <c r="N72" i="5442"/>
  <c r="K72" i="5442"/>
  <c r="M72" i="5442" s="1"/>
  <c r="AH68" i="5447"/>
  <c r="AL68" i="5447"/>
  <c r="AI68" i="5447"/>
  <c r="AL139" i="5447"/>
  <c r="AI139" i="5447"/>
  <c r="AH139" i="5447"/>
  <c r="AL31" i="5447"/>
  <c r="AI31" i="5447"/>
  <c r="AH31" i="5447"/>
  <c r="AG183" i="5430"/>
  <c r="AH183" i="5430"/>
  <c r="AH154" i="5433"/>
  <c r="AG154" i="5433"/>
  <c r="AH49" i="5433"/>
  <c r="AG49" i="5433"/>
  <c r="AH203" i="5433"/>
  <c r="AG203" i="5433"/>
  <c r="N60" i="5442"/>
  <c r="K60" i="5442"/>
  <c r="M60" i="5442" s="1"/>
  <c r="AI125" i="5439"/>
  <c r="AL125" i="5439"/>
  <c r="AH125" i="5439"/>
  <c r="AI17" i="5439"/>
  <c r="AL17" i="5439"/>
  <c r="AH17" i="5439"/>
  <c r="K285" i="5442"/>
  <c r="M285" i="5442" s="1"/>
  <c r="AL154" i="5439"/>
  <c r="AI154" i="5439"/>
  <c r="AH154" i="5439"/>
  <c r="K307" i="5442"/>
  <c r="M307" i="5442" s="1"/>
  <c r="K372" i="5442"/>
  <c r="M372" i="5442" s="1"/>
  <c r="K48" i="5442"/>
  <c r="M48" i="5442" s="1"/>
  <c r="N48" i="5442"/>
  <c r="K202" i="5442"/>
  <c r="M202" i="5442" s="1"/>
  <c r="N202" i="5442"/>
  <c r="K364" i="5442"/>
  <c r="M364" i="5442" s="1"/>
  <c r="K40" i="5442"/>
  <c r="M40" i="5442" s="1"/>
  <c r="N40" i="5442"/>
  <c r="K367" i="5446"/>
  <c r="M367" i="5446" s="1"/>
  <c r="N259" i="5446"/>
  <c r="K259" i="5446"/>
  <c r="M259" i="5446" s="1"/>
  <c r="AL198" i="5447"/>
  <c r="AI198" i="5447"/>
  <c r="AH198" i="5447"/>
  <c r="AG201" i="5430"/>
  <c r="AH201" i="5430"/>
  <c r="AH187" i="5433"/>
  <c r="AG187" i="5433"/>
  <c r="AH79" i="5433"/>
  <c r="AG79" i="5433"/>
  <c r="AH136" i="5433"/>
  <c r="AG136" i="5433"/>
  <c r="AH47" i="5433"/>
  <c r="AG47" i="5433"/>
  <c r="AL19" i="5439"/>
  <c r="AI19" i="5439"/>
  <c r="AH19" i="5439"/>
  <c r="AG156" i="5436"/>
  <c r="AH156" i="5436"/>
  <c r="AG48" i="5436"/>
  <c r="AH48" i="5436"/>
  <c r="AL194" i="5439"/>
  <c r="AI194" i="5439"/>
  <c r="AH194" i="5439"/>
  <c r="N250" i="5442"/>
  <c r="K250" i="5442"/>
  <c r="M250" i="5442" s="1"/>
  <c r="AL155" i="5439"/>
  <c r="AH155" i="5439"/>
  <c r="AI155" i="5439"/>
  <c r="AL47" i="5439"/>
  <c r="AH47" i="5439"/>
  <c r="AI47" i="5439"/>
  <c r="AL73" i="5439"/>
  <c r="AI73" i="5439"/>
  <c r="AH73" i="5439"/>
  <c r="N38" i="5442"/>
  <c r="K38" i="5442"/>
  <c r="M38" i="5442" s="1"/>
  <c r="AL136" i="5439"/>
  <c r="AI136" i="5439"/>
  <c r="AH136" i="5439"/>
  <c r="N170" i="5442"/>
  <c r="K170" i="5442"/>
  <c r="M170" i="5442" s="1"/>
  <c r="N349" i="5442"/>
  <c r="K349" i="5442"/>
  <c r="M349" i="5442" s="1"/>
  <c r="N187" i="5442"/>
  <c r="K187" i="5442"/>
  <c r="M187" i="5442" s="1"/>
  <c r="N25" i="5442"/>
  <c r="K25" i="5442"/>
  <c r="M25" i="5442" s="1"/>
  <c r="N139" i="5442"/>
  <c r="K139" i="5442"/>
  <c r="M139" i="5442" s="1"/>
  <c r="N365" i="5442"/>
  <c r="K365" i="5442"/>
  <c r="M365" i="5442" s="1"/>
  <c r="K257" i="5442"/>
  <c r="M257" i="5442" s="1"/>
  <c r="N149" i="5442"/>
  <c r="K149" i="5442"/>
  <c r="M149" i="5442" s="1"/>
  <c r="N41" i="5442"/>
  <c r="K41" i="5442"/>
  <c r="M41" i="5442" s="1"/>
  <c r="N54" i="5442"/>
  <c r="K54" i="5442"/>
  <c r="M54" i="5442" s="1"/>
  <c r="K378" i="5442"/>
  <c r="M378" i="5442" s="1"/>
  <c r="K318" i="5442"/>
  <c r="M318" i="5442" s="1"/>
  <c r="N136" i="5442"/>
  <c r="K136" i="5442"/>
  <c r="M136" i="5442" s="1"/>
  <c r="K258" i="5442"/>
  <c r="M258" i="5442" s="1"/>
  <c r="AL143" i="5443"/>
  <c r="AI143" i="5443"/>
  <c r="AH143" i="5443"/>
  <c r="AL35" i="5443"/>
  <c r="AI35" i="5443"/>
  <c r="AH35" i="5443"/>
  <c r="AH153" i="5443"/>
  <c r="AI153" i="5443"/>
  <c r="AL153" i="5443"/>
  <c r="AH147" i="5443"/>
  <c r="AL147" i="5443"/>
  <c r="AI147" i="5443"/>
  <c r="K306" i="5446"/>
  <c r="M306" i="5446" s="1"/>
  <c r="N198" i="5446"/>
  <c r="K198" i="5446"/>
  <c r="M198" i="5446" s="1"/>
  <c r="N90" i="5446"/>
  <c r="K90" i="5446"/>
  <c r="M90" i="5446" s="1"/>
  <c r="AJ90" i="5443" s="1"/>
  <c r="AL91" i="5443"/>
  <c r="AI91" i="5443"/>
  <c r="AH91" i="5443"/>
  <c r="N155" i="5446"/>
  <c r="K155" i="5446"/>
  <c r="M155" i="5446" s="1"/>
  <c r="AL98" i="5443"/>
  <c r="AI98" i="5443"/>
  <c r="AH98" i="5443"/>
  <c r="AL160" i="5443"/>
  <c r="AI160" i="5443"/>
  <c r="AH160" i="5443"/>
  <c r="AL31" i="5443"/>
  <c r="AH31" i="5443"/>
  <c r="AI31" i="5443"/>
  <c r="N352" i="5446"/>
  <c r="K352" i="5446"/>
  <c r="M352" i="5446" s="1"/>
  <c r="K244" i="5446"/>
  <c r="M244" i="5446" s="1"/>
  <c r="N136" i="5446"/>
  <c r="K136" i="5446"/>
  <c r="M136" i="5446" s="1"/>
  <c r="N28" i="5446"/>
  <c r="K28" i="5446"/>
  <c r="M28" i="5446" s="1"/>
  <c r="K321" i="5446"/>
  <c r="M321" i="5446" s="1"/>
  <c r="K213" i="5446"/>
  <c r="M213" i="5446" s="1"/>
  <c r="N105" i="5446"/>
  <c r="K105" i="5446"/>
  <c r="M105" i="5446" s="1"/>
  <c r="K353" i="5446"/>
  <c r="M353" i="5446" s="1"/>
  <c r="K356" i="5446"/>
  <c r="M356" i="5446" s="1"/>
  <c r="N356" i="5446"/>
  <c r="K248" i="5446"/>
  <c r="M248" i="5446" s="1"/>
  <c r="K140" i="5446"/>
  <c r="M140" i="5446" s="1"/>
  <c r="N32" i="5446"/>
  <c r="K32" i="5446"/>
  <c r="M32" i="5446" s="1"/>
  <c r="N325" i="5446"/>
  <c r="K325" i="5446"/>
  <c r="M325" i="5446" s="1"/>
  <c r="K217" i="5446"/>
  <c r="M217" i="5446" s="1"/>
  <c r="N109" i="5446"/>
  <c r="K109" i="5446"/>
  <c r="M109" i="5446" s="1"/>
  <c r="N161" i="5446"/>
  <c r="K161" i="5446"/>
  <c r="M161" i="5446" s="1"/>
  <c r="AL131" i="5447"/>
  <c r="AI131" i="5447"/>
  <c r="AH131" i="5447"/>
  <c r="AL23" i="5447"/>
  <c r="AI23" i="5447"/>
  <c r="AH23" i="5447"/>
  <c r="AL124" i="5447"/>
  <c r="AI124" i="5447"/>
  <c r="AH124" i="5447"/>
  <c r="AI141" i="5447"/>
  <c r="AH141" i="5447"/>
  <c r="AL141" i="5447"/>
  <c r="N180" i="5450"/>
  <c r="K180" i="5450"/>
  <c r="M180" i="5450" s="1"/>
  <c r="N72" i="5450"/>
  <c r="K72" i="5450"/>
  <c r="M72" i="5450" s="1"/>
  <c r="N227" i="5450"/>
  <c r="K227" i="5450"/>
  <c r="M227" i="5450" s="1"/>
  <c r="N119" i="5450"/>
  <c r="K119" i="5450"/>
  <c r="M119" i="5450" s="1"/>
  <c r="AL120" i="5447"/>
  <c r="AI120" i="5447"/>
  <c r="AH120" i="5447"/>
  <c r="AL93" i="5447"/>
  <c r="AI93" i="5447"/>
  <c r="AH93" i="5447"/>
  <c r="N18" i="5450"/>
  <c r="K18" i="5450"/>
  <c r="M18" i="5450" s="1"/>
  <c r="N153" i="5450"/>
  <c r="K153" i="5450"/>
  <c r="M153" i="5450" s="1"/>
  <c r="N45" i="5450"/>
  <c r="K45" i="5450"/>
  <c r="M45" i="5450" s="1"/>
  <c r="K176" i="5450"/>
  <c r="M176" i="5450" s="1"/>
  <c r="N68" i="5450"/>
  <c r="K68" i="5450"/>
  <c r="M68" i="5450" s="1"/>
  <c r="K235" i="5450"/>
  <c r="M235" i="5450" s="1"/>
  <c r="N91" i="5450"/>
  <c r="K91" i="5450"/>
  <c r="M91" i="5450" s="1"/>
  <c r="N19" i="5450"/>
  <c r="K19" i="5450"/>
  <c r="M19" i="5450" s="1"/>
  <c r="AI151" i="5439"/>
  <c r="AH151" i="5439"/>
  <c r="AL151" i="5439"/>
  <c r="N51" i="5442"/>
  <c r="K51" i="5442"/>
  <c r="M51" i="5442" s="1"/>
  <c r="K276" i="5442"/>
  <c r="M276" i="5442" s="1"/>
  <c r="N276" i="5442"/>
  <c r="N215" i="5442"/>
  <c r="K215" i="5442"/>
  <c r="M215" i="5442" s="1"/>
  <c r="K35" i="5442"/>
  <c r="M35" i="5442" s="1"/>
  <c r="N190" i="5442"/>
  <c r="K190" i="5442"/>
  <c r="M190" i="5442" s="1"/>
  <c r="N63" i="5442"/>
  <c r="K63" i="5442"/>
  <c r="M63" i="5442" s="1"/>
  <c r="AL101" i="5443"/>
  <c r="AI101" i="5443"/>
  <c r="AH101" i="5443"/>
  <c r="AH111" i="5443"/>
  <c r="AL111" i="5443"/>
  <c r="AI111" i="5443"/>
  <c r="K300" i="5446"/>
  <c r="M300" i="5446" s="1"/>
  <c r="K401" i="5446"/>
  <c r="M401" i="5446" s="1"/>
  <c r="AL164" i="5443"/>
  <c r="AI164" i="5443"/>
  <c r="AH164" i="5443"/>
  <c r="AL142" i="5443"/>
  <c r="AI142" i="5443"/>
  <c r="AH142" i="5443"/>
  <c r="N382" i="5446"/>
  <c r="K382" i="5446"/>
  <c r="M382" i="5446" s="1"/>
  <c r="N94" i="5446"/>
  <c r="K94" i="5446"/>
  <c r="M94" i="5446" s="1"/>
  <c r="K315" i="5446"/>
  <c r="M315" i="5446" s="1"/>
  <c r="N63" i="5446"/>
  <c r="K63" i="5446"/>
  <c r="M63" i="5446" s="1"/>
  <c r="K314" i="5446"/>
  <c r="M314" i="5446" s="1"/>
  <c r="N98" i="5446"/>
  <c r="K98" i="5446"/>
  <c r="M98" i="5446" s="1"/>
  <c r="K211" i="5446"/>
  <c r="M211" i="5446" s="1"/>
  <c r="N31" i="5446"/>
  <c r="K31" i="5446"/>
  <c r="M31" i="5446" s="1"/>
  <c r="AL125" i="5447"/>
  <c r="AI125" i="5447"/>
  <c r="AH125" i="5447"/>
  <c r="AL154" i="5447"/>
  <c r="AI154" i="5447"/>
  <c r="AH154" i="5447"/>
  <c r="AL15" i="5447"/>
  <c r="AI15" i="5447"/>
  <c r="AH15" i="5447"/>
  <c r="AH14" i="5447"/>
  <c r="AL14" i="5447"/>
  <c r="AI14" i="5447"/>
  <c r="K102" i="5450"/>
  <c r="M102" i="5450" s="1"/>
  <c r="AL13" i="5447"/>
  <c r="AI13" i="5447"/>
  <c r="AH13" i="5447"/>
  <c r="N221" i="5450"/>
  <c r="K221" i="5450"/>
  <c r="M221" i="5450" s="1"/>
  <c r="N12" i="5450"/>
  <c r="K12" i="5450"/>
  <c r="M12" i="5450" s="1"/>
  <c r="K124" i="5450"/>
  <c r="M124" i="5450" s="1"/>
  <c r="N124" i="5450"/>
  <c r="N111" i="5450"/>
  <c r="K111" i="5450"/>
  <c r="M111" i="5450" s="1"/>
  <c r="N26" i="5450"/>
  <c r="K26" i="5450"/>
  <c r="M26" i="5450" s="1"/>
  <c r="N193" i="5450"/>
  <c r="K193" i="5450"/>
  <c r="M193" i="5450" s="1"/>
  <c r="AL125" i="5443"/>
  <c r="AI125" i="5443"/>
  <c r="AH125" i="5443"/>
  <c r="N11" i="5446"/>
  <c r="K11" i="5446"/>
  <c r="M11" i="5446" s="1"/>
  <c r="N144" i="5446"/>
  <c r="K144" i="5446"/>
  <c r="M144" i="5446" s="1"/>
  <c r="AK144" i="5443" s="1"/>
  <c r="K257" i="5446"/>
  <c r="M257" i="5446" s="1"/>
  <c r="AI116" i="5443"/>
  <c r="AL116" i="5443"/>
  <c r="AH116" i="5443"/>
  <c r="N406" i="5446"/>
  <c r="K406" i="5446"/>
  <c r="M406" i="5446" s="1"/>
  <c r="K303" i="5446"/>
  <c r="M303" i="5446" s="1"/>
  <c r="N51" i="5446"/>
  <c r="K51" i="5446"/>
  <c r="M51" i="5446" s="1"/>
  <c r="N158" i="5446"/>
  <c r="K158" i="5446"/>
  <c r="M158" i="5446" s="1"/>
  <c r="K239" i="5446"/>
  <c r="M239" i="5446" s="1"/>
  <c r="K163" i="5446"/>
  <c r="M163" i="5446" s="1"/>
  <c r="N163" i="5446"/>
  <c r="AL185" i="5447"/>
  <c r="AI185" i="5447"/>
  <c r="AH185" i="5447"/>
  <c r="AH146" i="5447"/>
  <c r="AI146" i="5447"/>
  <c r="AL146" i="5447"/>
  <c r="N17" i="5450"/>
  <c r="K17" i="5450"/>
  <c r="M17" i="5450" s="1"/>
  <c r="N63" i="5450"/>
  <c r="K63" i="5450"/>
  <c r="M63" i="5450" s="1"/>
  <c r="AL33" i="5447"/>
  <c r="AI33" i="5447"/>
  <c r="AH33" i="5447"/>
  <c r="K222" i="5450"/>
  <c r="M222" i="5450" s="1"/>
  <c r="N24" i="5450"/>
  <c r="K24" i="5450"/>
  <c r="M24" i="5450" s="1"/>
  <c r="N51" i="5450"/>
  <c r="K51" i="5450"/>
  <c r="M51" i="5450" s="1"/>
  <c r="N133" i="5450"/>
  <c r="K133" i="5450"/>
  <c r="M133" i="5450" s="1"/>
  <c r="AH152" i="5436"/>
  <c r="AG152" i="5436"/>
  <c r="AH19" i="5436"/>
  <c r="AG19" i="5436"/>
  <c r="AG129" i="5430"/>
  <c r="AH129" i="5430"/>
  <c r="AH9" i="5430"/>
  <c r="AG9" i="5430"/>
  <c r="AG130" i="5430"/>
  <c r="AH130" i="5430"/>
  <c r="AG171" i="5433"/>
  <c r="AH171" i="5433"/>
  <c r="AG63" i="5433"/>
  <c r="AH63" i="5433"/>
  <c r="AG154" i="5430"/>
  <c r="AH154" i="5430"/>
  <c r="AH37" i="5433"/>
  <c r="AG37" i="5433"/>
  <c r="AI79" i="5439"/>
  <c r="AH79" i="5439"/>
  <c r="AL79" i="5439"/>
  <c r="AG42" i="5436"/>
  <c r="AH42" i="5436"/>
  <c r="K294" i="5442"/>
  <c r="M294" i="5442" s="1"/>
  <c r="K236" i="5442"/>
  <c r="M236" i="5442" s="1"/>
  <c r="N158" i="5442"/>
  <c r="K158" i="5442"/>
  <c r="M158" i="5442" s="1"/>
  <c r="K289" i="5442"/>
  <c r="M289" i="5442" s="1"/>
  <c r="K287" i="5442"/>
  <c r="M287" i="5442" s="1"/>
  <c r="N107" i="5442"/>
  <c r="K107" i="5442"/>
  <c r="M107" i="5442" s="1"/>
  <c r="N45" i="5442"/>
  <c r="K45" i="5442"/>
  <c r="M45" i="5442" s="1"/>
  <c r="K298" i="5442"/>
  <c r="M298" i="5442" s="1"/>
  <c r="N387" i="5442"/>
  <c r="K387" i="5442"/>
  <c r="M387" i="5442" s="1"/>
  <c r="AL173" i="5443"/>
  <c r="AI173" i="5443"/>
  <c r="AH173" i="5443"/>
  <c r="AL61" i="5443"/>
  <c r="AH61" i="5443"/>
  <c r="AI61" i="5443"/>
  <c r="K408" i="5446"/>
  <c r="M408" i="5446" s="1"/>
  <c r="N408" i="5446"/>
  <c r="AI73" i="5443"/>
  <c r="AL73" i="5443"/>
  <c r="AH73" i="5443"/>
  <c r="K293" i="5446"/>
  <c r="M293" i="5446" s="1"/>
  <c r="AL200" i="5443"/>
  <c r="AI200" i="5443"/>
  <c r="AH200" i="5443"/>
  <c r="AL34" i="5443"/>
  <c r="AI34" i="5443"/>
  <c r="AH34" i="5443"/>
  <c r="AL121" i="5443"/>
  <c r="AI121" i="5443"/>
  <c r="AH121" i="5443"/>
  <c r="N238" i="5446"/>
  <c r="K238" i="5446"/>
  <c r="M238" i="5446" s="1"/>
  <c r="K22" i="5446"/>
  <c r="M22" i="5446" s="1"/>
  <c r="K207" i="5446"/>
  <c r="M207" i="5446" s="1"/>
  <c r="N317" i="5446"/>
  <c r="K317" i="5446"/>
  <c r="M317" i="5446" s="1"/>
  <c r="K242" i="5446"/>
  <c r="M242" i="5446" s="1"/>
  <c r="N62" i="5446"/>
  <c r="K62" i="5446"/>
  <c r="M62" i="5446" s="1"/>
  <c r="K355" i="5446"/>
  <c r="M355" i="5446" s="1"/>
  <c r="N139" i="5446"/>
  <c r="K139" i="5446"/>
  <c r="M139" i="5446" s="1"/>
  <c r="AL53" i="5447"/>
  <c r="AI53" i="5447"/>
  <c r="AH53" i="5447"/>
  <c r="AL86" i="5447"/>
  <c r="AH86" i="5447"/>
  <c r="AI86" i="5447"/>
  <c r="K246" i="5450"/>
  <c r="M246" i="5450" s="1"/>
  <c r="AL121" i="5447"/>
  <c r="AI121" i="5447"/>
  <c r="AH121" i="5447"/>
  <c r="N185" i="5450"/>
  <c r="K185" i="5450"/>
  <c r="M185" i="5450" s="1"/>
  <c r="AI40" i="5447"/>
  <c r="AH40" i="5447"/>
  <c r="AL40" i="5447"/>
  <c r="N183" i="5450"/>
  <c r="K183" i="5450"/>
  <c r="M183" i="5450" s="1"/>
  <c r="N75" i="5450"/>
  <c r="K75" i="5450"/>
  <c r="M75" i="5450" s="1"/>
  <c r="N170" i="5450"/>
  <c r="K170" i="5450"/>
  <c r="M170" i="5450" s="1"/>
  <c r="AI133" i="5443"/>
  <c r="AH133" i="5443"/>
  <c r="AL133" i="5443"/>
  <c r="AI188" i="5443"/>
  <c r="AL188" i="5443"/>
  <c r="AH188" i="5443"/>
  <c r="AI85" i="5443"/>
  <c r="AH85" i="5443"/>
  <c r="AL85" i="5443"/>
  <c r="N118" i="5446"/>
  <c r="K118" i="5446"/>
  <c r="M118" i="5446" s="1"/>
  <c r="K374" i="5446"/>
  <c r="M374" i="5446" s="1"/>
  <c r="N374" i="5446"/>
  <c r="N19" i="5446"/>
  <c r="K19" i="5446"/>
  <c r="M19" i="5446" s="1"/>
  <c r="AL178" i="5447"/>
  <c r="AI178" i="5447"/>
  <c r="AH178" i="5447"/>
  <c r="N54" i="5450"/>
  <c r="K54" i="5450"/>
  <c r="M54" i="5450" s="1"/>
  <c r="AL60" i="5447"/>
  <c r="AI60" i="5447"/>
  <c r="AH60" i="5447"/>
  <c r="K207" i="5450"/>
  <c r="M207" i="5450" s="1"/>
  <c r="N230" i="5450"/>
  <c r="K230" i="5450"/>
  <c r="M230" i="5450" s="1"/>
  <c r="N145" i="5450"/>
  <c r="K145" i="5450"/>
  <c r="M145" i="5450" s="1"/>
  <c r="F7" i="1825"/>
  <c r="K7" i="1825"/>
  <c r="L7" i="1825" s="1"/>
  <c r="J7" i="1825"/>
  <c r="I7" i="1825"/>
  <c r="G7" i="1825"/>
  <c r="H7" i="1825" s="1"/>
  <c r="I408" i="1825"/>
  <c r="J408" i="1825"/>
  <c r="K408" i="1825"/>
  <c r="L408" i="1825" s="1"/>
  <c r="F408" i="1825"/>
  <c r="G408" i="1825"/>
  <c r="H408" i="1825" s="1"/>
  <c r="I402" i="1825"/>
  <c r="J402" i="1825"/>
  <c r="K402" i="1825"/>
  <c r="L402" i="1825" s="1"/>
  <c r="F402" i="1825"/>
  <c r="G402" i="1825"/>
  <c r="H402" i="1825" s="1"/>
  <c r="I396" i="1825"/>
  <c r="J396" i="1825"/>
  <c r="K396" i="1825"/>
  <c r="L396" i="1825" s="1"/>
  <c r="F396" i="1825"/>
  <c r="G396" i="1825"/>
  <c r="H396" i="1825" s="1"/>
  <c r="I390" i="1825"/>
  <c r="J390" i="1825"/>
  <c r="K390" i="1825"/>
  <c r="L390" i="1825" s="1"/>
  <c r="F390" i="1825"/>
  <c r="G390" i="1825"/>
  <c r="H390" i="1825" s="1"/>
  <c r="I384" i="1825"/>
  <c r="J384" i="1825"/>
  <c r="K384" i="1825"/>
  <c r="L384" i="1825" s="1"/>
  <c r="F384" i="1825"/>
  <c r="G384" i="1825"/>
  <c r="H384" i="1825" s="1"/>
  <c r="I378" i="1825"/>
  <c r="J378" i="1825"/>
  <c r="K378" i="1825"/>
  <c r="L378" i="1825" s="1"/>
  <c r="F378" i="1825"/>
  <c r="G378" i="1825"/>
  <c r="H378" i="1825" s="1"/>
  <c r="I372" i="1825"/>
  <c r="J372" i="1825"/>
  <c r="K372" i="1825"/>
  <c r="L372" i="1825" s="1"/>
  <c r="F372" i="1825"/>
  <c r="G372" i="1825"/>
  <c r="H372" i="1825" s="1"/>
  <c r="I366" i="1825"/>
  <c r="J366" i="1825"/>
  <c r="K366" i="1825"/>
  <c r="L366" i="1825" s="1"/>
  <c r="F366" i="1825"/>
  <c r="G366" i="1825"/>
  <c r="H366" i="1825" s="1"/>
  <c r="I360" i="1825"/>
  <c r="J360" i="1825"/>
  <c r="K360" i="1825"/>
  <c r="L360" i="1825" s="1"/>
  <c r="F360" i="1825"/>
  <c r="G360" i="1825"/>
  <c r="H360" i="1825" s="1"/>
  <c r="I354" i="1825"/>
  <c r="J354" i="1825"/>
  <c r="K354" i="1825"/>
  <c r="L354" i="1825" s="1"/>
  <c r="F354" i="1825"/>
  <c r="G354" i="1825"/>
  <c r="H354" i="1825" s="1"/>
  <c r="I348" i="1825"/>
  <c r="J348" i="1825"/>
  <c r="K348" i="1825"/>
  <c r="L348" i="1825" s="1"/>
  <c r="F348" i="1825"/>
  <c r="G348" i="1825"/>
  <c r="H348" i="1825" s="1"/>
  <c r="I342" i="1825"/>
  <c r="J342" i="1825"/>
  <c r="K342" i="1825"/>
  <c r="L342" i="1825" s="1"/>
  <c r="F342" i="1825"/>
  <c r="G342" i="1825"/>
  <c r="H342" i="1825" s="1"/>
  <c r="I336" i="1825"/>
  <c r="J336" i="1825"/>
  <c r="K336" i="1825"/>
  <c r="L336" i="1825" s="1"/>
  <c r="F336" i="1825"/>
  <c r="G336" i="1825"/>
  <c r="H336" i="1825" s="1"/>
  <c r="I330" i="1825"/>
  <c r="J330" i="1825"/>
  <c r="K330" i="1825"/>
  <c r="L330" i="1825" s="1"/>
  <c r="F330" i="1825"/>
  <c r="G330" i="1825"/>
  <c r="H330" i="1825" s="1"/>
  <c r="I324" i="1825"/>
  <c r="J324" i="1825"/>
  <c r="K324" i="1825"/>
  <c r="L324" i="1825" s="1"/>
  <c r="F324" i="1825"/>
  <c r="G324" i="1825"/>
  <c r="H324" i="1825" s="1"/>
  <c r="I318" i="1825"/>
  <c r="J318" i="1825"/>
  <c r="K318" i="1825"/>
  <c r="L318" i="1825" s="1"/>
  <c r="F318" i="1825"/>
  <c r="G318" i="1825"/>
  <c r="H318" i="1825" s="1"/>
  <c r="I312" i="1825"/>
  <c r="J312" i="1825"/>
  <c r="K312" i="1825"/>
  <c r="L312" i="1825" s="1"/>
  <c r="F312" i="1825"/>
  <c r="G312" i="1825"/>
  <c r="H312" i="1825" s="1"/>
  <c r="I306" i="1825"/>
  <c r="J306" i="1825"/>
  <c r="K306" i="1825"/>
  <c r="L306" i="1825" s="1"/>
  <c r="F306" i="1825"/>
  <c r="G306" i="1825"/>
  <c r="H306" i="1825" s="1"/>
  <c r="I300" i="1825"/>
  <c r="J300" i="1825"/>
  <c r="K300" i="1825"/>
  <c r="L300" i="1825" s="1"/>
  <c r="F300" i="1825"/>
  <c r="G300" i="1825"/>
  <c r="H300" i="1825" s="1"/>
  <c r="K292" i="1825"/>
  <c r="L292" i="1825" s="1"/>
  <c r="F292" i="1825"/>
  <c r="G292" i="1825"/>
  <c r="H292" i="1825" s="1"/>
  <c r="I292" i="1825"/>
  <c r="J292" i="1825"/>
  <c r="I286" i="1825"/>
  <c r="J286" i="1825"/>
  <c r="K286" i="1825"/>
  <c r="L286" i="1825" s="1"/>
  <c r="F286" i="1825"/>
  <c r="G286" i="1825"/>
  <c r="H286" i="1825" s="1"/>
  <c r="I280" i="1825"/>
  <c r="J280" i="1825"/>
  <c r="K280" i="1825"/>
  <c r="L280" i="1825" s="1"/>
  <c r="F280" i="1825"/>
  <c r="G280" i="1825"/>
  <c r="H280" i="1825" s="1"/>
  <c r="I274" i="1825"/>
  <c r="J274" i="1825"/>
  <c r="K274" i="1825"/>
  <c r="L274" i="1825" s="1"/>
  <c r="F274" i="1825"/>
  <c r="G274" i="1825"/>
  <c r="H274" i="1825" s="1"/>
  <c r="I268" i="1825"/>
  <c r="J268" i="1825"/>
  <c r="K268" i="1825"/>
  <c r="L268" i="1825" s="1"/>
  <c r="F268" i="1825"/>
  <c r="G268" i="1825"/>
  <c r="H268" i="1825" s="1"/>
  <c r="I262" i="1825"/>
  <c r="J262" i="1825"/>
  <c r="K262" i="1825"/>
  <c r="L262" i="1825" s="1"/>
  <c r="F262" i="1825"/>
  <c r="G262" i="1825"/>
  <c r="H262" i="1825" s="1"/>
  <c r="I256" i="1825"/>
  <c r="J256" i="1825"/>
  <c r="K256" i="1825"/>
  <c r="L256" i="1825" s="1"/>
  <c r="F256" i="1825"/>
  <c r="G256" i="1825"/>
  <c r="H256" i="1825" s="1"/>
  <c r="I250" i="1825"/>
  <c r="J250" i="1825"/>
  <c r="K250" i="1825"/>
  <c r="L250" i="1825" s="1"/>
  <c r="F250" i="1825"/>
  <c r="G250" i="1825"/>
  <c r="H250" i="1825" s="1"/>
  <c r="I244" i="1825"/>
  <c r="J244" i="1825"/>
  <c r="K244" i="1825"/>
  <c r="L244" i="1825" s="1"/>
  <c r="F244" i="1825"/>
  <c r="G244" i="1825"/>
  <c r="H244" i="1825" s="1"/>
  <c r="I238" i="1825"/>
  <c r="J238" i="1825"/>
  <c r="K238" i="1825"/>
  <c r="L238" i="1825" s="1"/>
  <c r="F238" i="1825"/>
  <c r="G238" i="1825"/>
  <c r="H238" i="1825" s="1"/>
  <c r="I237" i="1825"/>
  <c r="F237" i="1825"/>
  <c r="G237" i="1825"/>
  <c r="H237" i="1825" s="1"/>
  <c r="J237" i="1825"/>
  <c r="K237" i="1825"/>
  <c r="L237" i="1825" s="1"/>
  <c r="I228" i="1825"/>
  <c r="J228" i="1825"/>
  <c r="K228" i="1825"/>
  <c r="L228" i="1825" s="1"/>
  <c r="F228" i="1825"/>
  <c r="G228" i="1825"/>
  <c r="H228" i="1825" s="1"/>
  <c r="I222" i="1825"/>
  <c r="J222" i="1825"/>
  <c r="K222" i="1825"/>
  <c r="L222" i="1825" s="1"/>
  <c r="F222" i="1825"/>
  <c r="G222" i="1825"/>
  <c r="H222" i="1825" s="1"/>
  <c r="I216" i="1825"/>
  <c r="J216" i="1825"/>
  <c r="K216" i="1825"/>
  <c r="L216" i="1825" s="1"/>
  <c r="F216" i="1825"/>
  <c r="G216" i="1825"/>
  <c r="H216" i="1825" s="1"/>
  <c r="I210" i="1825"/>
  <c r="J210" i="1825"/>
  <c r="K210" i="1825"/>
  <c r="L210" i="1825" s="1"/>
  <c r="F210" i="1825"/>
  <c r="G210" i="1825"/>
  <c r="H210" i="1825" s="1"/>
  <c r="I204" i="1825"/>
  <c r="J204" i="1825"/>
  <c r="K204" i="1825"/>
  <c r="L204" i="1825" s="1"/>
  <c r="F204" i="1825"/>
  <c r="G204" i="1825"/>
  <c r="H204" i="1825" s="1"/>
  <c r="I198" i="1825"/>
  <c r="J198" i="1825"/>
  <c r="K198" i="1825"/>
  <c r="L198" i="1825" s="1"/>
  <c r="F198" i="1825"/>
  <c r="G198" i="1825"/>
  <c r="H198" i="1825" s="1"/>
  <c r="I192" i="1825"/>
  <c r="J192" i="1825"/>
  <c r="K192" i="1825"/>
  <c r="L192" i="1825" s="1"/>
  <c r="F192" i="1825"/>
  <c r="G192" i="1825"/>
  <c r="H192" i="1825" s="1"/>
  <c r="I186" i="1825"/>
  <c r="J186" i="1825"/>
  <c r="K186" i="1825"/>
  <c r="L186" i="1825" s="1"/>
  <c r="F186" i="1825"/>
  <c r="G186" i="1825"/>
  <c r="H186" i="1825" s="1"/>
  <c r="I180" i="1825"/>
  <c r="J180" i="1825"/>
  <c r="K180" i="1825"/>
  <c r="L180" i="1825" s="1"/>
  <c r="F180" i="1825"/>
  <c r="G180" i="1825"/>
  <c r="H180" i="1825" s="1"/>
  <c r="G175" i="1825"/>
  <c r="H175" i="1825" s="1"/>
  <c r="I175" i="1825"/>
  <c r="J175" i="1825"/>
  <c r="K175" i="1825"/>
  <c r="L175" i="1825" s="1"/>
  <c r="F175" i="1825"/>
  <c r="G169" i="1825"/>
  <c r="H169" i="1825" s="1"/>
  <c r="I169" i="1825"/>
  <c r="J169" i="1825"/>
  <c r="K169" i="1825"/>
  <c r="L169" i="1825" s="1"/>
  <c r="F169" i="1825"/>
  <c r="G163" i="1825"/>
  <c r="H163" i="1825" s="1"/>
  <c r="I163" i="1825"/>
  <c r="J163" i="1825"/>
  <c r="K163" i="1825"/>
  <c r="L163" i="1825" s="1"/>
  <c r="F163" i="1825"/>
  <c r="G157" i="1825"/>
  <c r="H157" i="1825" s="1"/>
  <c r="I157" i="1825"/>
  <c r="J157" i="1825"/>
  <c r="K157" i="1825"/>
  <c r="L157" i="1825" s="1"/>
  <c r="F157" i="1825"/>
  <c r="G151" i="1825"/>
  <c r="H151" i="1825" s="1"/>
  <c r="I151" i="1825"/>
  <c r="J151" i="1825"/>
  <c r="K151" i="1825"/>
  <c r="L151" i="1825" s="1"/>
  <c r="F151" i="1825"/>
  <c r="G145" i="1825"/>
  <c r="H145" i="1825" s="1"/>
  <c r="I145" i="1825"/>
  <c r="J145" i="1825"/>
  <c r="K145" i="1825"/>
  <c r="L145" i="1825" s="1"/>
  <c r="F145" i="1825"/>
  <c r="G139" i="1825"/>
  <c r="H139" i="1825" s="1"/>
  <c r="I139" i="1825"/>
  <c r="J139" i="1825"/>
  <c r="K139" i="1825"/>
  <c r="L139" i="1825" s="1"/>
  <c r="F139" i="1825"/>
  <c r="G133" i="1825"/>
  <c r="H133" i="1825" s="1"/>
  <c r="I133" i="1825"/>
  <c r="J133" i="1825"/>
  <c r="K133" i="1825"/>
  <c r="L133" i="1825" s="1"/>
  <c r="F133" i="1825"/>
  <c r="G127" i="1825"/>
  <c r="H127" i="1825" s="1"/>
  <c r="I127" i="1825"/>
  <c r="J127" i="1825"/>
  <c r="K127" i="1825"/>
  <c r="L127" i="1825" s="1"/>
  <c r="F127" i="1825"/>
  <c r="F118" i="1825"/>
  <c r="G118" i="1825"/>
  <c r="H118" i="1825" s="1"/>
  <c r="I118" i="1825"/>
  <c r="J118" i="1825"/>
  <c r="K118" i="1825"/>
  <c r="L118" i="1825" s="1"/>
  <c r="F112" i="1825"/>
  <c r="G112" i="1825"/>
  <c r="H112" i="1825" s="1"/>
  <c r="I112" i="1825"/>
  <c r="J112" i="1825"/>
  <c r="K112" i="1825"/>
  <c r="L112" i="1825" s="1"/>
  <c r="F106" i="1825"/>
  <c r="G106" i="1825"/>
  <c r="H106" i="1825" s="1"/>
  <c r="I106" i="1825"/>
  <c r="J106" i="1825"/>
  <c r="K106" i="1825"/>
  <c r="L106" i="1825" s="1"/>
  <c r="F100" i="1825"/>
  <c r="G100" i="1825"/>
  <c r="H100" i="1825" s="1"/>
  <c r="I100" i="1825"/>
  <c r="J100" i="1825"/>
  <c r="K100" i="1825"/>
  <c r="L100" i="1825" s="1"/>
  <c r="F94" i="1825"/>
  <c r="G94" i="1825"/>
  <c r="H94" i="1825" s="1"/>
  <c r="I94" i="1825"/>
  <c r="J94" i="1825"/>
  <c r="K94" i="1825"/>
  <c r="L94" i="1825" s="1"/>
  <c r="F88" i="1825"/>
  <c r="G88" i="1825"/>
  <c r="H88" i="1825" s="1"/>
  <c r="I88" i="1825"/>
  <c r="J88" i="1825"/>
  <c r="K88" i="1825"/>
  <c r="L88" i="1825" s="1"/>
  <c r="F82" i="1825"/>
  <c r="G82" i="1825"/>
  <c r="H82" i="1825" s="1"/>
  <c r="I82" i="1825"/>
  <c r="J82" i="1825"/>
  <c r="K82" i="1825"/>
  <c r="L82" i="1825" s="1"/>
  <c r="F76" i="1825"/>
  <c r="G76" i="1825"/>
  <c r="H76" i="1825" s="1"/>
  <c r="I76" i="1825"/>
  <c r="J76" i="1825"/>
  <c r="K76" i="1825"/>
  <c r="L76" i="1825" s="1"/>
  <c r="F73" i="1825"/>
  <c r="G73" i="1825"/>
  <c r="H73" i="1825" s="1"/>
  <c r="J73" i="1825"/>
  <c r="I73" i="1825"/>
  <c r="K73" i="1825"/>
  <c r="L73" i="1825" s="1"/>
  <c r="F67" i="1825"/>
  <c r="G67" i="1825"/>
  <c r="H67" i="1825" s="1"/>
  <c r="J67" i="1825"/>
  <c r="I67" i="1825"/>
  <c r="K67" i="1825"/>
  <c r="L67" i="1825" s="1"/>
  <c r="F61" i="1825"/>
  <c r="G61" i="1825"/>
  <c r="H61" i="1825" s="1"/>
  <c r="I61" i="1825"/>
  <c r="J61" i="1825"/>
  <c r="K61" i="1825"/>
  <c r="L61" i="1825" s="1"/>
  <c r="F55" i="1825"/>
  <c r="G55" i="1825"/>
  <c r="H55" i="1825" s="1"/>
  <c r="I55" i="1825"/>
  <c r="J55" i="1825"/>
  <c r="K55" i="1825"/>
  <c r="L55" i="1825" s="1"/>
  <c r="G49" i="1825"/>
  <c r="H49" i="1825" s="1"/>
  <c r="I49" i="1825"/>
  <c r="J49" i="1825"/>
  <c r="K49" i="1825"/>
  <c r="L49" i="1825" s="1"/>
  <c r="F49" i="1825"/>
  <c r="G37" i="1825"/>
  <c r="H37" i="1825" s="1"/>
  <c r="I37" i="1825"/>
  <c r="J37" i="1825"/>
  <c r="K37" i="1825"/>
  <c r="L37" i="1825" s="1"/>
  <c r="F37" i="1825"/>
  <c r="K33" i="1825"/>
  <c r="L33" i="1825" s="1"/>
  <c r="F33" i="1825"/>
  <c r="G33" i="1825"/>
  <c r="H33" i="1825" s="1"/>
  <c r="I33" i="1825"/>
  <c r="J33" i="1825"/>
  <c r="K27" i="1825"/>
  <c r="L27" i="1825" s="1"/>
  <c r="F27" i="1825"/>
  <c r="G27" i="1825"/>
  <c r="H27" i="1825" s="1"/>
  <c r="I27" i="1825"/>
  <c r="J27" i="1825"/>
  <c r="K21" i="1825"/>
  <c r="L21" i="1825" s="1"/>
  <c r="F21" i="1825"/>
  <c r="G21" i="1825"/>
  <c r="H21" i="1825" s="1"/>
  <c r="I21" i="1825"/>
  <c r="J21" i="1825"/>
  <c r="K48" i="1825"/>
  <c r="L48" i="1825" s="1"/>
  <c r="F48" i="1825"/>
  <c r="G48" i="1825"/>
  <c r="H48" i="1825" s="1"/>
  <c r="I48" i="1825"/>
  <c r="J48" i="1825"/>
  <c r="K36" i="1825"/>
  <c r="L36" i="1825" s="1"/>
  <c r="F36" i="1825"/>
  <c r="G36" i="1825"/>
  <c r="H36" i="1825" s="1"/>
  <c r="I36" i="1825"/>
  <c r="J36" i="1825"/>
  <c r="J14" i="1825"/>
  <c r="K14" i="1825"/>
  <c r="L14" i="1825" s="1"/>
  <c r="F14" i="1825"/>
  <c r="G14" i="1825"/>
  <c r="H14" i="1825" s="1"/>
  <c r="I14" i="1825"/>
  <c r="AL162" i="5447"/>
  <c r="AI162" i="5447"/>
  <c r="AH162" i="5447"/>
  <c r="AH118" i="5433"/>
  <c r="AG118" i="5433"/>
  <c r="AH103" i="5433"/>
  <c r="AG103" i="5433"/>
  <c r="AH95" i="5433"/>
  <c r="AG95" i="5433"/>
  <c r="AI67" i="5439"/>
  <c r="AH67" i="5439"/>
  <c r="AL67" i="5439"/>
  <c r="K272" i="5442"/>
  <c r="M272" i="5442" s="1"/>
  <c r="AG144" i="5436"/>
  <c r="AH144" i="5436"/>
  <c r="AG36" i="5436"/>
  <c r="AH36" i="5436"/>
  <c r="AL102" i="5439"/>
  <c r="AH102" i="5439"/>
  <c r="AI102" i="5439"/>
  <c r="AL170" i="5439"/>
  <c r="AI170" i="5439"/>
  <c r="AH170" i="5439"/>
  <c r="N121" i="5442"/>
  <c r="K121" i="5442"/>
  <c r="M121" i="5442" s="1"/>
  <c r="AI49" i="5439"/>
  <c r="AH49" i="5439"/>
  <c r="AL49" i="5439"/>
  <c r="N297" i="5442"/>
  <c r="K297" i="5442"/>
  <c r="M297" i="5442" s="1"/>
  <c r="AH121" i="5436"/>
  <c r="AG121" i="5436"/>
  <c r="K309" i="5442"/>
  <c r="M309" i="5442" s="1"/>
  <c r="N147" i="5442"/>
  <c r="K147" i="5442"/>
  <c r="M147" i="5442" s="1"/>
  <c r="AK147" i="5439" s="1"/>
  <c r="AL8" i="5439"/>
  <c r="AI8" i="5439"/>
  <c r="AH8" i="5439"/>
  <c r="K230" i="5442"/>
  <c r="M230" i="5442" s="1"/>
  <c r="K277" i="5442"/>
  <c r="M277" i="5442" s="1"/>
  <c r="N115" i="5442"/>
  <c r="K115" i="5442"/>
  <c r="M115" i="5442" s="1"/>
  <c r="K394" i="5442"/>
  <c r="M394" i="5442" s="1"/>
  <c r="K353" i="5442"/>
  <c r="M353" i="5442" s="1"/>
  <c r="N245" i="5442"/>
  <c r="K245" i="5442"/>
  <c r="M245" i="5442" s="1"/>
  <c r="N137" i="5442"/>
  <c r="K137" i="5442"/>
  <c r="M137" i="5442" s="1"/>
  <c r="K29" i="5442"/>
  <c r="M29" i="5442" s="1"/>
  <c r="N175" i="5442"/>
  <c r="K175" i="5442"/>
  <c r="M175" i="5442" s="1"/>
  <c r="K287" i="5446"/>
  <c r="M287" i="5446" s="1"/>
  <c r="K349" i="5446"/>
  <c r="M349" i="5446" s="1"/>
  <c r="AH116" i="5447"/>
  <c r="AL116" i="5447"/>
  <c r="AI116" i="5447"/>
  <c r="AH8" i="5447"/>
  <c r="AL8" i="5447"/>
  <c r="AI8" i="5447"/>
  <c r="AL115" i="5447"/>
  <c r="AI115" i="5447"/>
  <c r="AH115" i="5447"/>
  <c r="AL7" i="5447"/>
  <c r="AI7" i="5447"/>
  <c r="AH7" i="5447"/>
  <c r="N118" i="5450"/>
  <c r="K118" i="5450"/>
  <c r="M118" i="5450" s="1"/>
  <c r="K10" i="5450"/>
  <c r="M10" i="5450" s="1"/>
  <c r="AH6" i="5433"/>
  <c r="AG6" i="5433"/>
  <c r="AH28" i="5433"/>
  <c r="AG28" i="5433"/>
  <c r="AH155" i="5433"/>
  <c r="AG155" i="5433"/>
  <c r="AL148" i="5439"/>
  <c r="AI148" i="5439"/>
  <c r="AH148" i="5439"/>
  <c r="AH7" i="5436"/>
  <c r="AG7" i="5436"/>
  <c r="AH168" i="5439"/>
  <c r="AL168" i="5439"/>
  <c r="AI168" i="5439"/>
  <c r="AL60" i="5439"/>
  <c r="AH60" i="5439"/>
  <c r="AI60" i="5439"/>
  <c r="AI34" i="5439"/>
  <c r="AH34" i="5439"/>
  <c r="AL34" i="5439"/>
  <c r="N249" i="5442"/>
  <c r="K249" i="5442"/>
  <c r="M249" i="5442" s="1"/>
  <c r="N24" i="5442"/>
  <c r="K24" i="5442"/>
  <c r="M24" i="5442" s="1"/>
  <c r="N163" i="5442"/>
  <c r="K163" i="5442"/>
  <c r="M163" i="5442" s="1"/>
  <c r="N376" i="5442"/>
  <c r="K376" i="5442"/>
  <c r="M376" i="5442" s="1"/>
  <c r="K300" i="5442"/>
  <c r="M300" i="5442" s="1"/>
  <c r="N300" i="5442"/>
  <c r="K58" i="5442"/>
  <c r="M58" i="5442" s="1"/>
  <c r="N58" i="5442"/>
  <c r="K382" i="5442"/>
  <c r="M382" i="5442" s="1"/>
  <c r="K184" i="5442"/>
  <c r="M184" i="5442" s="1"/>
  <c r="N184" i="5442"/>
  <c r="AL53" i="5443"/>
  <c r="AI53" i="5443"/>
  <c r="AH53" i="5443"/>
  <c r="AL40" i="5443"/>
  <c r="AI40" i="5443"/>
  <c r="AH40" i="5443"/>
  <c r="K288" i="5446"/>
  <c r="M288" i="5446" s="1"/>
  <c r="N36" i="5446"/>
  <c r="K36" i="5446"/>
  <c r="M36" i="5446" s="1"/>
  <c r="N41" i="5446"/>
  <c r="K41" i="5446"/>
  <c r="M41" i="5446" s="1"/>
  <c r="AH193" i="5443"/>
  <c r="AL193" i="5443"/>
  <c r="AI193" i="5443"/>
  <c r="N154" i="5446"/>
  <c r="K154" i="5446"/>
  <c r="M154" i="5446" s="1"/>
  <c r="N375" i="5446"/>
  <c r="K375" i="5446"/>
  <c r="M375" i="5446" s="1"/>
  <c r="N14" i="5446"/>
  <c r="K14" i="5446"/>
  <c r="M14" i="5446" s="1"/>
  <c r="K307" i="5446"/>
  <c r="M307" i="5446" s="1"/>
  <c r="N53" i="5446"/>
  <c r="K53" i="5446"/>
  <c r="M53" i="5446" s="1"/>
  <c r="AI117" i="5447"/>
  <c r="AH117" i="5447"/>
  <c r="AL117" i="5447"/>
  <c r="AI147" i="5447"/>
  <c r="AH147" i="5447"/>
  <c r="AL147" i="5447"/>
  <c r="N40" i="5450"/>
  <c r="K40" i="5450"/>
  <c r="M40" i="5450" s="1"/>
  <c r="N50" i="5450"/>
  <c r="K50" i="5450"/>
  <c r="M50" i="5450" s="1"/>
  <c r="AH134" i="5447"/>
  <c r="AL134" i="5447"/>
  <c r="AI134" i="5447"/>
  <c r="AL25" i="5447"/>
  <c r="AI25" i="5447"/>
  <c r="AH25" i="5447"/>
  <c r="N125" i="5450"/>
  <c r="K125" i="5450"/>
  <c r="M125" i="5450" s="1"/>
  <c r="K231" i="5450"/>
  <c r="M231" i="5450" s="1"/>
  <c r="N241" i="5450"/>
  <c r="K241" i="5450"/>
  <c r="M241" i="5450" s="1"/>
  <c r="AG45" i="5430"/>
  <c r="AH45" i="5430"/>
  <c r="AH116" i="5436"/>
  <c r="AG116" i="5436"/>
  <c r="N379" i="5446"/>
  <c r="K379" i="5446"/>
  <c r="M379" i="5446" s="1"/>
  <c r="N234" i="5450"/>
  <c r="K234" i="5450"/>
  <c r="M234" i="5450" s="1"/>
  <c r="AL37" i="5447"/>
  <c r="AH37" i="5447"/>
  <c r="AI37" i="5447"/>
  <c r="AH26" i="5447"/>
  <c r="AI26" i="5447"/>
  <c r="AL26" i="5447"/>
  <c r="AG107" i="5430"/>
  <c r="AH107" i="5430"/>
  <c r="AH37" i="5436"/>
  <c r="AG37" i="5436"/>
  <c r="AH73" i="5436"/>
  <c r="AG73" i="5436"/>
  <c r="AI97" i="5439"/>
  <c r="AH97" i="5439"/>
  <c r="AL97" i="5439"/>
  <c r="AG122" i="5436"/>
  <c r="AH122" i="5436"/>
  <c r="AG202" i="5430"/>
  <c r="AH202" i="5430"/>
  <c r="AH106" i="5433"/>
  <c r="AG106" i="5433"/>
  <c r="AG39" i="5430"/>
  <c r="AH39" i="5430"/>
  <c r="AH143" i="5433"/>
  <c r="AG143" i="5433"/>
  <c r="AH85" i="5436"/>
  <c r="AG85" i="5436"/>
  <c r="K237" i="5442"/>
  <c r="M237" i="5442" s="1"/>
  <c r="K341" i="5442"/>
  <c r="M341" i="5442" s="1"/>
  <c r="K390" i="5442"/>
  <c r="M390" i="5442" s="1"/>
  <c r="N172" i="5442"/>
  <c r="K172" i="5442"/>
  <c r="M172" i="5442" s="1"/>
  <c r="AL155" i="5443"/>
  <c r="AI155" i="5443"/>
  <c r="AH155" i="5443"/>
  <c r="AH7" i="5443"/>
  <c r="AL7" i="5443"/>
  <c r="AI7" i="5443"/>
  <c r="K282" i="5446"/>
  <c r="M282" i="5446" s="1"/>
  <c r="N66" i="5446"/>
  <c r="K66" i="5446"/>
  <c r="M66" i="5446" s="1"/>
  <c r="N292" i="5446"/>
  <c r="K292" i="5446"/>
  <c r="M292" i="5446" s="1"/>
  <c r="N184" i="5446"/>
  <c r="K184" i="5446"/>
  <c r="M184" i="5446" s="1"/>
  <c r="K189" i="5446"/>
  <c r="M189" i="5446" s="1"/>
  <c r="N189" i="5446"/>
  <c r="K81" i="5446"/>
  <c r="M81" i="5446" s="1"/>
  <c r="N81" i="5446"/>
  <c r="K332" i="5446"/>
  <c r="M332" i="5446" s="1"/>
  <c r="N203" i="5446"/>
  <c r="K203" i="5446"/>
  <c r="M203" i="5446" s="1"/>
  <c r="N229" i="5446"/>
  <c r="K229" i="5446"/>
  <c r="M229" i="5446" s="1"/>
  <c r="N30" i="5450"/>
  <c r="K30" i="5450"/>
  <c r="M30" i="5450" s="1"/>
  <c r="N201" i="5450"/>
  <c r="K201" i="5450"/>
  <c r="M201" i="5450" s="1"/>
  <c r="N165" i="5450"/>
  <c r="K165" i="5450"/>
  <c r="M165" i="5450" s="1"/>
  <c r="N57" i="5450"/>
  <c r="K57" i="5450"/>
  <c r="M57" i="5450" s="1"/>
  <c r="N188" i="5450"/>
  <c r="K188" i="5450"/>
  <c r="M188" i="5450" s="1"/>
  <c r="N103" i="5450"/>
  <c r="K103" i="5450"/>
  <c r="M103" i="5450" s="1"/>
  <c r="AG183" i="5433"/>
  <c r="AH183" i="5433"/>
  <c r="AG147" i="5433"/>
  <c r="AH147" i="5433"/>
  <c r="AH10" i="5436"/>
  <c r="AG10" i="5436"/>
  <c r="AI157" i="5439"/>
  <c r="AH157" i="5439"/>
  <c r="AL157" i="5439"/>
  <c r="K123" i="5442"/>
  <c r="M123" i="5442" s="1"/>
  <c r="N335" i="5442"/>
  <c r="K335" i="5442"/>
  <c r="M335" i="5442" s="1"/>
  <c r="N119" i="5442"/>
  <c r="K119" i="5442"/>
  <c r="M119" i="5442" s="1"/>
  <c r="K11" i="5442"/>
  <c r="M11" i="5442" s="1"/>
  <c r="N154" i="5442"/>
  <c r="K154" i="5442"/>
  <c r="M154" i="5442" s="1"/>
  <c r="AL113" i="5443"/>
  <c r="AI113" i="5443"/>
  <c r="AH113" i="5443"/>
  <c r="AI205" i="5443"/>
  <c r="AH205" i="5443"/>
  <c r="AL205" i="5443"/>
  <c r="N221" i="5446"/>
  <c r="K221" i="5446"/>
  <c r="M221" i="5446" s="1"/>
  <c r="AL32" i="5443"/>
  <c r="AI32" i="5443"/>
  <c r="AH32" i="5443"/>
  <c r="K399" i="5446"/>
  <c r="M399" i="5446" s="1"/>
  <c r="N399" i="5446"/>
  <c r="K291" i="5446"/>
  <c r="M291" i="5446" s="1"/>
  <c r="N291" i="5446"/>
  <c r="N173" i="5446"/>
  <c r="K173" i="5446"/>
  <c r="M173" i="5446" s="1"/>
  <c r="K362" i="5446"/>
  <c r="M362" i="5446" s="1"/>
  <c r="N362" i="5446"/>
  <c r="K254" i="5446"/>
  <c r="M254" i="5446" s="1"/>
  <c r="N254" i="5446"/>
  <c r="N146" i="5446"/>
  <c r="K146" i="5446"/>
  <c r="M146" i="5446" s="1"/>
  <c r="K295" i="5446"/>
  <c r="M295" i="5446" s="1"/>
  <c r="AL137" i="5447"/>
  <c r="AI137" i="5447"/>
  <c r="AH137" i="5447"/>
  <c r="AL130" i="5447"/>
  <c r="AI130" i="5447"/>
  <c r="AH130" i="5447"/>
  <c r="AI153" i="5447"/>
  <c r="AH153" i="5447"/>
  <c r="AL153" i="5447"/>
  <c r="N159" i="5450"/>
  <c r="K159" i="5450"/>
  <c r="M159" i="5450" s="1"/>
  <c r="AG176" i="5436"/>
  <c r="AH176" i="5436"/>
  <c r="AL114" i="5439"/>
  <c r="AH114" i="5439"/>
  <c r="AI114" i="5439"/>
  <c r="K273" i="5442"/>
  <c r="M273" i="5442" s="1"/>
  <c r="N111" i="5442"/>
  <c r="K111" i="5442"/>
  <c r="M111" i="5442" s="1"/>
  <c r="AJ111" i="5439" s="1"/>
  <c r="AL104" i="5439"/>
  <c r="AI104" i="5439"/>
  <c r="AH104" i="5439"/>
  <c r="N252" i="5442"/>
  <c r="K252" i="5442"/>
  <c r="M252" i="5442" s="1"/>
  <c r="AH196" i="5433"/>
  <c r="AG196" i="5433"/>
  <c r="AH107" i="5433"/>
  <c r="AG107" i="5433"/>
  <c r="AH43" i="5436"/>
  <c r="AG43" i="5436"/>
  <c r="AL149" i="5439"/>
  <c r="AI149" i="5439"/>
  <c r="AH149" i="5439"/>
  <c r="AL178" i="5439"/>
  <c r="AI178" i="5439"/>
  <c r="AH178" i="5439"/>
  <c r="AG147" i="5430"/>
  <c r="AH147" i="5430"/>
  <c r="AH58" i="5433"/>
  <c r="AG58" i="5433"/>
  <c r="K336" i="5442"/>
  <c r="M336" i="5442" s="1"/>
  <c r="K346" i="5442"/>
  <c r="M346" i="5442" s="1"/>
  <c r="N346" i="5442"/>
  <c r="N192" i="5446"/>
  <c r="K192" i="5446"/>
  <c r="M192" i="5446" s="1"/>
  <c r="AJ192" i="5443" s="1"/>
  <c r="AI189" i="5447"/>
  <c r="AH189" i="5447"/>
  <c r="AL189" i="5447"/>
  <c r="K232" i="5450"/>
  <c r="M232" i="5450" s="1"/>
  <c r="K16" i="5450"/>
  <c r="M16" i="5450" s="1"/>
  <c r="N16" i="5450"/>
  <c r="I407" i="1825"/>
  <c r="J407" i="1825"/>
  <c r="K407" i="1825"/>
  <c r="L407" i="1825" s="1"/>
  <c r="F407" i="1825"/>
  <c r="G407" i="1825"/>
  <c r="H407" i="1825" s="1"/>
  <c r="G295" i="1825"/>
  <c r="H295" i="1825" s="1"/>
  <c r="I295" i="1825"/>
  <c r="J295" i="1825"/>
  <c r="K295" i="1825"/>
  <c r="L295" i="1825" s="1"/>
  <c r="F295" i="1825"/>
  <c r="I401" i="1825"/>
  <c r="J401" i="1825"/>
  <c r="K401" i="1825"/>
  <c r="L401" i="1825" s="1"/>
  <c r="F401" i="1825"/>
  <c r="G401" i="1825"/>
  <c r="H401" i="1825" s="1"/>
  <c r="I395" i="1825"/>
  <c r="J395" i="1825"/>
  <c r="K395" i="1825"/>
  <c r="L395" i="1825" s="1"/>
  <c r="F395" i="1825"/>
  <c r="G395" i="1825"/>
  <c r="H395" i="1825" s="1"/>
  <c r="I389" i="1825"/>
  <c r="J389" i="1825"/>
  <c r="K389" i="1825"/>
  <c r="L389" i="1825" s="1"/>
  <c r="F389" i="1825"/>
  <c r="G389" i="1825"/>
  <c r="H389" i="1825" s="1"/>
  <c r="I383" i="1825"/>
  <c r="J383" i="1825"/>
  <c r="K383" i="1825"/>
  <c r="L383" i="1825" s="1"/>
  <c r="F383" i="1825"/>
  <c r="G383" i="1825"/>
  <c r="H383" i="1825" s="1"/>
  <c r="I377" i="1825"/>
  <c r="J377" i="1825"/>
  <c r="K377" i="1825"/>
  <c r="L377" i="1825" s="1"/>
  <c r="F377" i="1825"/>
  <c r="G377" i="1825"/>
  <c r="H377" i="1825" s="1"/>
  <c r="I371" i="1825"/>
  <c r="J371" i="1825"/>
  <c r="K371" i="1825"/>
  <c r="L371" i="1825" s="1"/>
  <c r="F371" i="1825"/>
  <c r="G371" i="1825"/>
  <c r="H371" i="1825" s="1"/>
  <c r="I365" i="1825"/>
  <c r="J365" i="1825"/>
  <c r="K365" i="1825"/>
  <c r="L365" i="1825" s="1"/>
  <c r="F365" i="1825"/>
  <c r="G365" i="1825"/>
  <c r="H365" i="1825" s="1"/>
  <c r="I359" i="1825"/>
  <c r="J359" i="1825"/>
  <c r="K359" i="1825"/>
  <c r="L359" i="1825" s="1"/>
  <c r="F359" i="1825"/>
  <c r="G359" i="1825"/>
  <c r="H359" i="1825" s="1"/>
  <c r="I353" i="1825"/>
  <c r="J353" i="1825"/>
  <c r="K353" i="1825"/>
  <c r="L353" i="1825" s="1"/>
  <c r="F353" i="1825"/>
  <c r="G353" i="1825"/>
  <c r="H353" i="1825" s="1"/>
  <c r="I347" i="1825"/>
  <c r="J347" i="1825"/>
  <c r="K347" i="1825"/>
  <c r="L347" i="1825" s="1"/>
  <c r="F347" i="1825"/>
  <c r="G347" i="1825"/>
  <c r="H347" i="1825" s="1"/>
  <c r="I341" i="1825"/>
  <c r="J341" i="1825"/>
  <c r="K341" i="1825"/>
  <c r="L341" i="1825" s="1"/>
  <c r="F341" i="1825"/>
  <c r="G341" i="1825"/>
  <c r="H341" i="1825" s="1"/>
  <c r="I335" i="1825"/>
  <c r="J335" i="1825"/>
  <c r="K335" i="1825"/>
  <c r="L335" i="1825" s="1"/>
  <c r="F335" i="1825"/>
  <c r="G335" i="1825"/>
  <c r="H335" i="1825" s="1"/>
  <c r="I329" i="1825"/>
  <c r="J329" i="1825"/>
  <c r="K329" i="1825"/>
  <c r="L329" i="1825" s="1"/>
  <c r="F329" i="1825"/>
  <c r="G329" i="1825"/>
  <c r="H329" i="1825" s="1"/>
  <c r="I323" i="1825"/>
  <c r="J323" i="1825"/>
  <c r="K323" i="1825"/>
  <c r="L323" i="1825" s="1"/>
  <c r="F323" i="1825"/>
  <c r="G323" i="1825"/>
  <c r="H323" i="1825" s="1"/>
  <c r="I317" i="1825"/>
  <c r="J317" i="1825"/>
  <c r="K317" i="1825"/>
  <c r="L317" i="1825" s="1"/>
  <c r="F317" i="1825"/>
  <c r="G317" i="1825"/>
  <c r="H317" i="1825" s="1"/>
  <c r="I311" i="1825"/>
  <c r="J311" i="1825"/>
  <c r="K311" i="1825"/>
  <c r="L311" i="1825" s="1"/>
  <c r="F311" i="1825"/>
  <c r="G311" i="1825"/>
  <c r="H311" i="1825" s="1"/>
  <c r="I305" i="1825"/>
  <c r="J305" i="1825"/>
  <c r="K305" i="1825"/>
  <c r="L305" i="1825" s="1"/>
  <c r="F305" i="1825"/>
  <c r="G305" i="1825"/>
  <c r="H305" i="1825" s="1"/>
  <c r="I299" i="1825"/>
  <c r="J299" i="1825"/>
  <c r="K299" i="1825"/>
  <c r="L299" i="1825" s="1"/>
  <c r="F299" i="1825"/>
  <c r="G299" i="1825"/>
  <c r="H299" i="1825" s="1"/>
  <c r="F291" i="1825"/>
  <c r="G291" i="1825"/>
  <c r="H291" i="1825" s="1"/>
  <c r="I291" i="1825"/>
  <c r="J291" i="1825"/>
  <c r="K291" i="1825"/>
  <c r="L291" i="1825" s="1"/>
  <c r="I285" i="1825"/>
  <c r="J285" i="1825"/>
  <c r="K285" i="1825"/>
  <c r="L285" i="1825" s="1"/>
  <c r="F285" i="1825"/>
  <c r="G285" i="1825"/>
  <c r="H285" i="1825" s="1"/>
  <c r="I279" i="1825"/>
  <c r="J279" i="1825"/>
  <c r="K279" i="1825"/>
  <c r="L279" i="1825" s="1"/>
  <c r="F279" i="1825"/>
  <c r="G279" i="1825"/>
  <c r="H279" i="1825" s="1"/>
  <c r="I273" i="1825"/>
  <c r="J273" i="1825"/>
  <c r="K273" i="1825"/>
  <c r="L273" i="1825" s="1"/>
  <c r="F273" i="1825"/>
  <c r="G273" i="1825"/>
  <c r="H273" i="1825" s="1"/>
  <c r="I267" i="1825"/>
  <c r="J267" i="1825"/>
  <c r="K267" i="1825"/>
  <c r="L267" i="1825" s="1"/>
  <c r="F267" i="1825"/>
  <c r="G267" i="1825"/>
  <c r="H267" i="1825" s="1"/>
  <c r="I261" i="1825"/>
  <c r="J261" i="1825"/>
  <c r="K261" i="1825"/>
  <c r="L261" i="1825" s="1"/>
  <c r="F261" i="1825"/>
  <c r="G261" i="1825"/>
  <c r="H261" i="1825" s="1"/>
  <c r="I255" i="1825"/>
  <c r="J255" i="1825"/>
  <c r="K255" i="1825"/>
  <c r="L255" i="1825" s="1"/>
  <c r="F255" i="1825"/>
  <c r="G255" i="1825"/>
  <c r="H255" i="1825" s="1"/>
  <c r="I249" i="1825"/>
  <c r="J249" i="1825"/>
  <c r="K249" i="1825"/>
  <c r="L249" i="1825" s="1"/>
  <c r="F249" i="1825"/>
  <c r="G249" i="1825"/>
  <c r="H249" i="1825" s="1"/>
  <c r="I243" i="1825"/>
  <c r="J243" i="1825"/>
  <c r="K243" i="1825"/>
  <c r="L243" i="1825" s="1"/>
  <c r="F243" i="1825"/>
  <c r="G243" i="1825"/>
  <c r="H243" i="1825" s="1"/>
  <c r="I236" i="1825"/>
  <c r="F236" i="1825"/>
  <c r="G236" i="1825"/>
  <c r="H236" i="1825" s="1"/>
  <c r="J236" i="1825"/>
  <c r="K236" i="1825"/>
  <c r="L236" i="1825" s="1"/>
  <c r="I233" i="1825"/>
  <c r="J233" i="1825"/>
  <c r="F233" i="1825"/>
  <c r="G233" i="1825"/>
  <c r="H233" i="1825" s="1"/>
  <c r="K233" i="1825"/>
  <c r="L233" i="1825" s="1"/>
  <c r="I227" i="1825"/>
  <c r="J227" i="1825"/>
  <c r="K227" i="1825"/>
  <c r="L227" i="1825" s="1"/>
  <c r="F227" i="1825"/>
  <c r="G227" i="1825"/>
  <c r="H227" i="1825" s="1"/>
  <c r="I221" i="1825"/>
  <c r="J221" i="1825"/>
  <c r="K221" i="1825"/>
  <c r="L221" i="1825" s="1"/>
  <c r="F221" i="1825"/>
  <c r="G221" i="1825"/>
  <c r="H221" i="1825" s="1"/>
  <c r="I215" i="1825"/>
  <c r="J215" i="1825"/>
  <c r="K215" i="1825"/>
  <c r="L215" i="1825" s="1"/>
  <c r="F215" i="1825"/>
  <c r="G215" i="1825"/>
  <c r="H215" i="1825" s="1"/>
  <c r="I209" i="1825"/>
  <c r="J209" i="1825"/>
  <c r="K209" i="1825"/>
  <c r="L209" i="1825" s="1"/>
  <c r="F209" i="1825"/>
  <c r="G209" i="1825"/>
  <c r="H209" i="1825" s="1"/>
  <c r="I203" i="1825"/>
  <c r="J203" i="1825"/>
  <c r="K203" i="1825"/>
  <c r="L203" i="1825" s="1"/>
  <c r="F203" i="1825"/>
  <c r="G203" i="1825"/>
  <c r="H203" i="1825" s="1"/>
  <c r="I197" i="1825"/>
  <c r="J197" i="1825"/>
  <c r="K197" i="1825"/>
  <c r="L197" i="1825" s="1"/>
  <c r="F197" i="1825"/>
  <c r="G197" i="1825"/>
  <c r="H197" i="1825" s="1"/>
  <c r="I191" i="1825"/>
  <c r="J191" i="1825"/>
  <c r="K191" i="1825"/>
  <c r="L191" i="1825" s="1"/>
  <c r="F191" i="1825"/>
  <c r="G191" i="1825"/>
  <c r="H191" i="1825" s="1"/>
  <c r="I185" i="1825"/>
  <c r="J185" i="1825"/>
  <c r="K185" i="1825"/>
  <c r="L185" i="1825" s="1"/>
  <c r="F185" i="1825"/>
  <c r="G185" i="1825"/>
  <c r="H185" i="1825" s="1"/>
  <c r="I179" i="1825"/>
  <c r="J179" i="1825"/>
  <c r="K179" i="1825"/>
  <c r="L179" i="1825" s="1"/>
  <c r="F179" i="1825"/>
  <c r="G179" i="1825"/>
  <c r="H179" i="1825" s="1"/>
  <c r="F124" i="1825"/>
  <c r="G124" i="1825"/>
  <c r="H124" i="1825" s="1"/>
  <c r="I124" i="1825"/>
  <c r="J124" i="1825"/>
  <c r="K124" i="1825"/>
  <c r="L124" i="1825" s="1"/>
  <c r="G174" i="1825"/>
  <c r="H174" i="1825" s="1"/>
  <c r="I174" i="1825"/>
  <c r="J174" i="1825"/>
  <c r="K174" i="1825"/>
  <c r="L174" i="1825" s="1"/>
  <c r="F174" i="1825"/>
  <c r="G168" i="1825"/>
  <c r="H168" i="1825" s="1"/>
  <c r="I168" i="1825"/>
  <c r="J168" i="1825"/>
  <c r="K168" i="1825"/>
  <c r="L168" i="1825" s="1"/>
  <c r="F168" i="1825"/>
  <c r="G162" i="1825"/>
  <c r="H162" i="1825" s="1"/>
  <c r="I162" i="1825"/>
  <c r="J162" i="1825"/>
  <c r="K162" i="1825"/>
  <c r="L162" i="1825" s="1"/>
  <c r="F162" i="1825"/>
  <c r="G156" i="1825"/>
  <c r="H156" i="1825" s="1"/>
  <c r="I156" i="1825"/>
  <c r="J156" i="1825"/>
  <c r="K156" i="1825"/>
  <c r="L156" i="1825" s="1"/>
  <c r="F156" i="1825"/>
  <c r="G150" i="1825"/>
  <c r="H150" i="1825" s="1"/>
  <c r="I150" i="1825"/>
  <c r="J150" i="1825"/>
  <c r="K150" i="1825"/>
  <c r="L150" i="1825" s="1"/>
  <c r="F150" i="1825"/>
  <c r="G144" i="1825"/>
  <c r="H144" i="1825" s="1"/>
  <c r="I144" i="1825"/>
  <c r="J144" i="1825"/>
  <c r="K144" i="1825"/>
  <c r="L144" i="1825" s="1"/>
  <c r="F144" i="1825"/>
  <c r="G138" i="1825"/>
  <c r="H138" i="1825" s="1"/>
  <c r="I138" i="1825"/>
  <c r="J138" i="1825"/>
  <c r="K138" i="1825"/>
  <c r="L138" i="1825" s="1"/>
  <c r="F138" i="1825"/>
  <c r="G132" i="1825"/>
  <c r="H132" i="1825" s="1"/>
  <c r="I132" i="1825"/>
  <c r="J132" i="1825"/>
  <c r="K132" i="1825"/>
  <c r="L132" i="1825" s="1"/>
  <c r="F132" i="1825"/>
  <c r="G126" i="1825"/>
  <c r="H126" i="1825" s="1"/>
  <c r="I126" i="1825"/>
  <c r="J126" i="1825"/>
  <c r="K126" i="1825"/>
  <c r="L126" i="1825" s="1"/>
  <c r="F126" i="1825"/>
  <c r="F117" i="1825"/>
  <c r="G117" i="1825"/>
  <c r="H117" i="1825" s="1"/>
  <c r="I117" i="1825"/>
  <c r="J117" i="1825"/>
  <c r="K117" i="1825"/>
  <c r="L117" i="1825" s="1"/>
  <c r="F111" i="1825"/>
  <c r="G111" i="1825"/>
  <c r="H111" i="1825" s="1"/>
  <c r="I111" i="1825"/>
  <c r="J111" i="1825"/>
  <c r="K111" i="1825"/>
  <c r="L111" i="1825" s="1"/>
  <c r="F105" i="1825"/>
  <c r="G105" i="1825"/>
  <c r="H105" i="1825" s="1"/>
  <c r="I105" i="1825"/>
  <c r="J105" i="1825"/>
  <c r="K105" i="1825"/>
  <c r="L105" i="1825" s="1"/>
  <c r="F99" i="1825"/>
  <c r="G99" i="1825"/>
  <c r="H99" i="1825" s="1"/>
  <c r="I99" i="1825"/>
  <c r="J99" i="1825"/>
  <c r="K99" i="1825"/>
  <c r="L99" i="1825" s="1"/>
  <c r="F93" i="1825"/>
  <c r="G93" i="1825"/>
  <c r="H93" i="1825" s="1"/>
  <c r="I93" i="1825"/>
  <c r="J93" i="1825"/>
  <c r="K93" i="1825"/>
  <c r="L93" i="1825" s="1"/>
  <c r="F87" i="1825"/>
  <c r="G87" i="1825"/>
  <c r="H87" i="1825" s="1"/>
  <c r="I87" i="1825"/>
  <c r="J87" i="1825"/>
  <c r="K87" i="1825"/>
  <c r="L87" i="1825" s="1"/>
  <c r="F81" i="1825"/>
  <c r="G81" i="1825"/>
  <c r="H81" i="1825" s="1"/>
  <c r="I81" i="1825"/>
  <c r="J81" i="1825"/>
  <c r="K81" i="1825"/>
  <c r="L81" i="1825" s="1"/>
  <c r="F72" i="1825"/>
  <c r="G72" i="1825"/>
  <c r="H72" i="1825" s="1"/>
  <c r="J72" i="1825"/>
  <c r="I72" i="1825"/>
  <c r="K72" i="1825"/>
  <c r="L72" i="1825" s="1"/>
  <c r="F66" i="1825"/>
  <c r="G66" i="1825"/>
  <c r="H66" i="1825" s="1"/>
  <c r="I66" i="1825"/>
  <c r="J66" i="1825"/>
  <c r="K66" i="1825"/>
  <c r="L66" i="1825" s="1"/>
  <c r="F60" i="1825"/>
  <c r="G60" i="1825"/>
  <c r="H60" i="1825" s="1"/>
  <c r="I60" i="1825"/>
  <c r="J60" i="1825"/>
  <c r="K60" i="1825"/>
  <c r="L60" i="1825" s="1"/>
  <c r="F54" i="1825"/>
  <c r="G54" i="1825"/>
  <c r="H54" i="1825" s="1"/>
  <c r="I54" i="1825"/>
  <c r="J54" i="1825"/>
  <c r="K54" i="1825"/>
  <c r="L54" i="1825" s="1"/>
  <c r="G47" i="1825"/>
  <c r="H47" i="1825" s="1"/>
  <c r="I47" i="1825"/>
  <c r="J47" i="1825"/>
  <c r="K47" i="1825"/>
  <c r="L47" i="1825" s="1"/>
  <c r="F47" i="1825"/>
  <c r="G35" i="1825"/>
  <c r="H35" i="1825" s="1"/>
  <c r="I35" i="1825"/>
  <c r="J35" i="1825"/>
  <c r="K35" i="1825"/>
  <c r="L35" i="1825" s="1"/>
  <c r="F35" i="1825"/>
  <c r="K32" i="1825"/>
  <c r="L32" i="1825" s="1"/>
  <c r="F32" i="1825"/>
  <c r="G32" i="1825"/>
  <c r="H32" i="1825" s="1"/>
  <c r="I32" i="1825"/>
  <c r="J32" i="1825"/>
  <c r="K26" i="1825"/>
  <c r="L26" i="1825" s="1"/>
  <c r="F26" i="1825"/>
  <c r="G26" i="1825"/>
  <c r="H26" i="1825" s="1"/>
  <c r="I26" i="1825"/>
  <c r="J26" i="1825"/>
  <c r="K20" i="1825"/>
  <c r="L20" i="1825" s="1"/>
  <c r="F20" i="1825"/>
  <c r="G20" i="1825"/>
  <c r="H20" i="1825" s="1"/>
  <c r="I20" i="1825"/>
  <c r="J20" i="1825"/>
  <c r="K46" i="1825"/>
  <c r="L46" i="1825" s="1"/>
  <c r="F46" i="1825"/>
  <c r="G46" i="1825"/>
  <c r="H46" i="1825" s="1"/>
  <c r="I46" i="1825"/>
  <c r="J46" i="1825"/>
  <c r="J13" i="1825"/>
  <c r="K13" i="1825"/>
  <c r="L13" i="1825" s="1"/>
  <c r="F13" i="1825"/>
  <c r="G13" i="1825"/>
  <c r="H13" i="1825" s="1"/>
  <c r="I13" i="1825"/>
  <c r="AH98" i="5447"/>
  <c r="AL98" i="5447"/>
  <c r="AI98" i="5447"/>
  <c r="AL16" i="5447"/>
  <c r="AI16" i="5447"/>
  <c r="AH16" i="5447"/>
  <c r="N61" i="5450"/>
  <c r="K61" i="5450"/>
  <c r="M61" i="5450" s="1"/>
  <c r="AH26" i="5436"/>
  <c r="AG26" i="5436"/>
  <c r="AH145" i="5436"/>
  <c r="AG145" i="5436"/>
  <c r="AG165" i="5430"/>
  <c r="AH165" i="5430"/>
  <c r="AG201" i="5433"/>
  <c r="AH201" i="5433"/>
  <c r="AG93" i="5433"/>
  <c r="AH93" i="5433"/>
  <c r="AH56" i="5436"/>
  <c r="AG56" i="5436"/>
  <c r="AH40" i="5433"/>
  <c r="AG40" i="5433"/>
  <c r="AK183" i="5439"/>
  <c r="AJ183" i="5439"/>
  <c r="AK21" i="5439"/>
  <c r="AJ21" i="5439"/>
  <c r="AL58" i="5439"/>
  <c r="AI58" i="5439"/>
  <c r="AH58" i="5439"/>
  <c r="AH133" i="5436"/>
  <c r="AG133" i="5436"/>
  <c r="AL143" i="5439"/>
  <c r="AI143" i="5439"/>
  <c r="AH143" i="5439"/>
  <c r="AL35" i="5439"/>
  <c r="AI35" i="5439"/>
  <c r="AH35" i="5439"/>
  <c r="K278" i="5442"/>
  <c r="M278" i="5442" s="1"/>
  <c r="N26" i="5442"/>
  <c r="K26" i="5442"/>
  <c r="M26" i="5442" s="1"/>
  <c r="K216" i="5442"/>
  <c r="M216" i="5442" s="1"/>
  <c r="K306" i="5442"/>
  <c r="M306" i="5442" s="1"/>
  <c r="K246" i="5442"/>
  <c r="M246" i="5442" s="1"/>
  <c r="N246" i="5442"/>
  <c r="N208" i="5442"/>
  <c r="K208" i="5442"/>
  <c r="M208" i="5442" s="1"/>
  <c r="K366" i="5442"/>
  <c r="M366" i="5442" s="1"/>
  <c r="AJ138" i="5443"/>
  <c r="AK138" i="5443"/>
  <c r="AJ102" i="5443"/>
  <c r="AK102" i="5443"/>
  <c r="AJ66" i="5443"/>
  <c r="AK66" i="5443"/>
  <c r="AJ30" i="5443"/>
  <c r="AK30" i="5443"/>
  <c r="AL203" i="5443"/>
  <c r="AI203" i="5443"/>
  <c r="AH203" i="5443"/>
  <c r="AL95" i="5443"/>
  <c r="AI95" i="5443"/>
  <c r="AH95" i="5443"/>
  <c r="AI151" i="5443"/>
  <c r="AL151" i="5443"/>
  <c r="AH151" i="5443"/>
  <c r="AL58" i="5443"/>
  <c r="AI58" i="5443"/>
  <c r="AH58" i="5443"/>
  <c r="K330" i="5446"/>
  <c r="M330" i="5446" s="1"/>
  <c r="K222" i="5446"/>
  <c r="M222" i="5446" s="1"/>
  <c r="N114" i="5446"/>
  <c r="K114" i="5446"/>
  <c r="M114" i="5446" s="1"/>
  <c r="AL55" i="5443"/>
  <c r="AH55" i="5443"/>
  <c r="AI55" i="5443"/>
  <c r="N71" i="5446"/>
  <c r="K71" i="5446"/>
  <c r="M71" i="5446" s="1"/>
  <c r="AH122" i="5443"/>
  <c r="AL122" i="5443"/>
  <c r="AI122" i="5443"/>
  <c r="AL14" i="5443"/>
  <c r="AH14" i="5443"/>
  <c r="AI14" i="5443"/>
  <c r="K376" i="5446"/>
  <c r="M376" i="5446" s="1"/>
  <c r="K268" i="5446"/>
  <c r="M268" i="5446" s="1"/>
  <c r="N160" i="5446"/>
  <c r="K160" i="5446"/>
  <c r="M160" i="5446" s="1"/>
  <c r="K52" i="5446"/>
  <c r="M52" i="5446" s="1"/>
  <c r="K309" i="5446"/>
  <c r="M309" i="5446" s="1"/>
  <c r="N201" i="5446"/>
  <c r="K201" i="5446"/>
  <c r="M201" i="5446" s="1"/>
  <c r="K93" i="5446"/>
  <c r="M93" i="5446" s="1"/>
  <c r="N93" i="5446"/>
  <c r="K281" i="5446"/>
  <c r="M281" i="5446" s="1"/>
  <c r="N344" i="5446"/>
  <c r="K344" i="5446"/>
  <c r="M344" i="5446" s="1"/>
  <c r="K236" i="5446"/>
  <c r="M236" i="5446" s="1"/>
  <c r="N236" i="5446"/>
  <c r="N128" i="5446"/>
  <c r="K128" i="5446"/>
  <c r="M128" i="5446" s="1"/>
  <c r="N20" i="5446"/>
  <c r="K20" i="5446"/>
  <c r="M20" i="5446" s="1"/>
  <c r="K385" i="5446"/>
  <c r="M385" i="5446" s="1"/>
  <c r="K277" i="5446"/>
  <c r="M277" i="5446" s="1"/>
  <c r="N169" i="5446"/>
  <c r="K169" i="5446"/>
  <c r="M169" i="5446" s="1"/>
  <c r="N61" i="5446"/>
  <c r="K61" i="5446"/>
  <c r="M61" i="5446" s="1"/>
  <c r="N89" i="5446"/>
  <c r="K89" i="5446"/>
  <c r="M89" i="5446" s="1"/>
  <c r="AL119" i="5447"/>
  <c r="AI119" i="5447"/>
  <c r="AH119" i="5447"/>
  <c r="AI11" i="5447"/>
  <c r="AH11" i="5447"/>
  <c r="AL11" i="5447"/>
  <c r="AL112" i="5447"/>
  <c r="AI112" i="5447"/>
  <c r="AH112" i="5447"/>
  <c r="AI123" i="5447"/>
  <c r="AH123" i="5447"/>
  <c r="AL123" i="5447"/>
  <c r="N240" i="5450"/>
  <c r="K240" i="5450"/>
  <c r="M240" i="5450" s="1"/>
  <c r="N204" i="5450"/>
  <c r="K204" i="5450"/>
  <c r="M204" i="5450" s="1"/>
  <c r="N96" i="5450"/>
  <c r="K96" i="5450"/>
  <c r="M96" i="5450" s="1"/>
  <c r="N143" i="5450"/>
  <c r="K143" i="5450"/>
  <c r="M143" i="5450" s="1"/>
  <c r="AL72" i="5447"/>
  <c r="AI72" i="5447"/>
  <c r="AH72" i="5447"/>
  <c r="AL57" i="5447"/>
  <c r="AI57" i="5447"/>
  <c r="AH57" i="5447"/>
  <c r="N42" i="5450"/>
  <c r="K42" i="5450"/>
  <c r="M42" i="5450" s="1"/>
  <c r="K23" i="5450"/>
  <c r="M23" i="5450" s="1"/>
  <c r="N177" i="5450"/>
  <c r="K177" i="5450"/>
  <c r="M177" i="5450" s="1"/>
  <c r="N69" i="5450"/>
  <c r="K69" i="5450"/>
  <c r="M69" i="5450" s="1"/>
  <c r="K236" i="5450"/>
  <c r="M236" i="5450" s="1"/>
  <c r="N92" i="5450"/>
  <c r="K92" i="5450"/>
  <c r="M92" i="5450" s="1"/>
  <c r="K223" i="5450"/>
  <c r="M223" i="5450" s="1"/>
  <c r="N115" i="5450"/>
  <c r="K115" i="5450"/>
  <c r="M115" i="5450" s="1"/>
  <c r="N43" i="5450"/>
  <c r="K43" i="5450"/>
  <c r="M43" i="5450" s="1"/>
  <c r="AG159" i="5433"/>
  <c r="AH159" i="5433"/>
  <c r="AG51" i="5433"/>
  <c r="AH51" i="5433"/>
  <c r="AH100" i="5436"/>
  <c r="AG100" i="5436"/>
  <c r="AH169" i="5433"/>
  <c r="AG169" i="5433"/>
  <c r="AH61" i="5433"/>
  <c r="AG61" i="5433"/>
  <c r="AH100" i="5433"/>
  <c r="AG100" i="5433"/>
  <c r="AI199" i="5439"/>
  <c r="AH199" i="5439"/>
  <c r="AL199" i="5439"/>
  <c r="AL171" i="5439"/>
  <c r="AI171" i="5439"/>
  <c r="AH171" i="5439"/>
  <c r="AG138" i="5436"/>
  <c r="AH138" i="5436"/>
  <c r="AG30" i="5436"/>
  <c r="AH30" i="5436"/>
  <c r="AL14" i="5439"/>
  <c r="AI14" i="5439"/>
  <c r="AH14" i="5439"/>
  <c r="AL137" i="5439"/>
  <c r="AH137" i="5439"/>
  <c r="AI137" i="5439"/>
  <c r="AL29" i="5439"/>
  <c r="AH29" i="5439"/>
  <c r="AI29" i="5439"/>
  <c r="AL37" i="5439"/>
  <c r="AI37" i="5439"/>
  <c r="AH37" i="5439"/>
  <c r="N232" i="5442"/>
  <c r="K232" i="5442"/>
  <c r="M232" i="5442" s="1"/>
  <c r="AH103" i="5436"/>
  <c r="AG103" i="5436"/>
  <c r="N87" i="5442"/>
  <c r="K87" i="5442"/>
  <c r="M87" i="5442" s="1"/>
  <c r="AK87" i="5439" s="1"/>
  <c r="N99" i="5442"/>
  <c r="K99" i="5442"/>
  <c r="M99" i="5442" s="1"/>
  <c r="K392" i="5442"/>
  <c r="M392" i="5442" s="1"/>
  <c r="K308" i="5442"/>
  <c r="M308" i="5442" s="1"/>
  <c r="N266" i="5442"/>
  <c r="K266" i="5442"/>
  <c r="M266" i="5442" s="1"/>
  <c r="K140" i="5442"/>
  <c r="M140" i="5442" s="1"/>
  <c r="K325" i="5442"/>
  <c r="M325" i="5442" s="1"/>
  <c r="N49" i="5442"/>
  <c r="K49" i="5442"/>
  <c r="M49" i="5442" s="1"/>
  <c r="K383" i="5442"/>
  <c r="M383" i="5442" s="1"/>
  <c r="K275" i="5442"/>
  <c r="M275" i="5442" s="1"/>
  <c r="N167" i="5442"/>
  <c r="K167" i="5442"/>
  <c r="M167" i="5442" s="1"/>
  <c r="N59" i="5442"/>
  <c r="K59" i="5442"/>
  <c r="M59" i="5442" s="1"/>
  <c r="K10" i="5442"/>
  <c r="M10" i="5442" s="1"/>
  <c r="N10" i="5442"/>
  <c r="N334" i="5442"/>
  <c r="K334" i="5442"/>
  <c r="M334" i="5442" s="1"/>
  <c r="K322" i="5442"/>
  <c r="M322" i="5442" s="1"/>
  <c r="AH182" i="5447"/>
  <c r="AI182" i="5447"/>
  <c r="AL182" i="5447"/>
  <c r="AL181" i="5447"/>
  <c r="AH181" i="5447"/>
  <c r="AI181" i="5447"/>
  <c r="AH55" i="5436"/>
  <c r="AG55" i="5436"/>
  <c r="AI45" i="5439"/>
  <c r="AH45" i="5439"/>
  <c r="AL45" i="5439"/>
  <c r="AG24" i="5436"/>
  <c r="AH24" i="5436"/>
  <c r="N124" i="5442"/>
  <c r="K124" i="5442"/>
  <c r="M124" i="5442" s="1"/>
  <c r="AH34" i="5433"/>
  <c r="AG34" i="5433"/>
  <c r="AG21" i="5430"/>
  <c r="AH21" i="5430"/>
  <c r="N55" i="5446"/>
  <c r="K55" i="5446"/>
  <c r="M55" i="5446" s="1"/>
  <c r="AH74" i="5447"/>
  <c r="AL74" i="5447"/>
  <c r="AI74" i="5447"/>
  <c r="AI46" i="5447"/>
  <c r="AL46" i="5447"/>
  <c r="AH46" i="5447"/>
  <c r="N194" i="5450"/>
  <c r="K194" i="5450"/>
  <c r="M194" i="5450" s="1"/>
  <c r="N37" i="5450"/>
  <c r="K37" i="5450"/>
  <c r="M37" i="5450" s="1"/>
  <c r="AL24" i="5447"/>
  <c r="AI24" i="5447"/>
  <c r="AH24" i="5447"/>
  <c r="AL174" i="5447"/>
  <c r="AI174" i="5447"/>
  <c r="AH174" i="5447"/>
  <c r="AH16" i="5430"/>
  <c r="AG16" i="5430"/>
  <c r="AH127" i="5433"/>
  <c r="AG127" i="5433"/>
  <c r="AL130" i="5439"/>
  <c r="AI130" i="5439"/>
  <c r="AH130" i="5439"/>
  <c r="AH97" i="5436"/>
  <c r="AG97" i="5436"/>
  <c r="AH162" i="5439"/>
  <c r="AL162" i="5439"/>
  <c r="AI162" i="5439"/>
  <c r="AL54" i="5439"/>
  <c r="AH54" i="5439"/>
  <c r="AI54" i="5439"/>
  <c r="K16" i="5442"/>
  <c r="M16" i="5442" s="1"/>
  <c r="N367" i="5442"/>
  <c r="K367" i="5442"/>
  <c r="M367" i="5442" s="1"/>
  <c r="N43" i="5442"/>
  <c r="K43" i="5442"/>
  <c r="M43" i="5442" s="1"/>
  <c r="K351" i="5442"/>
  <c r="M351" i="5442" s="1"/>
  <c r="N233" i="5442"/>
  <c r="K233" i="5442"/>
  <c r="M233" i="5442" s="1"/>
  <c r="N125" i="5442"/>
  <c r="K125" i="5442"/>
  <c r="M125" i="5442" s="1"/>
  <c r="K17" i="5442"/>
  <c r="M17" i="5442" s="1"/>
  <c r="N126" i="5442"/>
  <c r="K126" i="5442"/>
  <c r="M126" i="5442" s="1"/>
  <c r="K301" i="5442"/>
  <c r="M301" i="5442" s="1"/>
  <c r="AJ132" i="5443"/>
  <c r="AK132" i="5443"/>
  <c r="AJ24" i="5443"/>
  <c r="AK24" i="5443"/>
  <c r="AL47" i="5443"/>
  <c r="AI47" i="5443"/>
  <c r="AH47" i="5443"/>
  <c r="K17" i="5446"/>
  <c r="M17" i="5446" s="1"/>
  <c r="N390" i="5446"/>
  <c r="K390" i="5446"/>
  <c r="M390" i="5446" s="1"/>
  <c r="N174" i="5446"/>
  <c r="K174" i="5446"/>
  <c r="M174" i="5446" s="1"/>
  <c r="AL38" i="5443"/>
  <c r="AI38" i="5443"/>
  <c r="AH38" i="5443"/>
  <c r="K400" i="5446"/>
  <c r="M400" i="5446" s="1"/>
  <c r="N76" i="5446"/>
  <c r="K76" i="5446"/>
  <c r="M76" i="5446" s="1"/>
  <c r="K405" i="5446"/>
  <c r="M405" i="5446" s="1"/>
  <c r="K297" i="5446"/>
  <c r="M297" i="5446" s="1"/>
  <c r="K224" i="5446"/>
  <c r="M224" i="5446" s="1"/>
  <c r="N116" i="5446"/>
  <c r="K116" i="5446"/>
  <c r="M116" i="5446" s="1"/>
  <c r="N8" i="5446"/>
  <c r="K8" i="5446"/>
  <c r="M8" i="5446" s="1"/>
  <c r="K337" i="5446"/>
  <c r="M337" i="5446" s="1"/>
  <c r="N337" i="5446"/>
  <c r="N156" i="5450"/>
  <c r="K156" i="5450"/>
  <c r="M156" i="5450" s="1"/>
  <c r="N48" i="5450"/>
  <c r="K48" i="5450"/>
  <c r="M48" i="5450" s="1"/>
  <c r="K11" i="5450"/>
  <c r="M11" i="5450" s="1"/>
  <c r="K142" i="5450"/>
  <c r="M142" i="5450" s="1"/>
  <c r="N142" i="5450"/>
  <c r="K34" i="5450"/>
  <c r="M34" i="5450" s="1"/>
  <c r="N34" i="5450"/>
  <c r="N41" i="5450"/>
  <c r="K41" i="5450"/>
  <c r="M41" i="5450" s="1"/>
  <c r="N146" i="5450"/>
  <c r="K146" i="5450"/>
  <c r="M146" i="5450" s="1"/>
  <c r="AG50" i="5436"/>
  <c r="AH50" i="5436"/>
  <c r="AH193" i="5433"/>
  <c r="AG193" i="5433"/>
  <c r="AH85" i="5433"/>
  <c r="AG85" i="5433"/>
  <c r="AH148" i="5433"/>
  <c r="AG148" i="5433"/>
  <c r="AG54" i="5436"/>
  <c r="AH54" i="5436"/>
  <c r="AH156" i="5439"/>
  <c r="AI156" i="5439"/>
  <c r="AL156" i="5439"/>
  <c r="AL48" i="5439"/>
  <c r="AH48" i="5439"/>
  <c r="AI48" i="5439"/>
  <c r="AL62" i="5439"/>
  <c r="AI62" i="5439"/>
  <c r="AH62" i="5439"/>
  <c r="AH67" i="5436"/>
  <c r="AG67" i="5436"/>
  <c r="AL116" i="5439"/>
  <c r="AI116" i="5439"/>
  <c r="AH116" i="5439"/>
  <c r="N92" i="5442"/>
  <c r="K92" i="5442"/>
  <c r="M92" i="5442" s="1"/>
  <c r="N50" i="5442"/>
  <c r="K50" i="5442"/>
  <c r="M50" i="5442" s="1"/>
  <c r="N145" i="5442"/>
  <c r="K145" i="5442"/>
  <c r="M145" i="5442" s="1"/>
  <c r="N9" i="5442"/>
  <c r="K9" i="5442"/>
  <c r="M9" i="5442" s="1"/>
  <c r="N276" i="5446"/>
  <c r="K276" i="5446"/>
  <c r="M276" i="5446" s="1"/>
  <c r="N168" i="5446"/>
  <c r="K168" i="5446"/>
  <c r="M168" i="5446" s="1"/>
  <c r="AJ168" i="5443" s="1"/>
  <c r="N60" i="5446"/>
  <c r="K60" i="5446"/>
  <c r="M60" i="5446" s="1"/>
  <c r="AK60" i="5443" s="1"/>
  <c r="AH140" i="5443"/>
  <c r="AL140" i="5443"/>
  <c r="AI140" i="5443"/>
  <c r="AL157" i="5443"/>
  <c r="AI157" i="5443"/>
  <c r="AH157" i="5443"/>
  <c r="N299" i="5446"/>
  <c r="K299" i="5446"/>
  <c r="M299" i="5446" s="1"/>
  <c r="K322" i="5446"/>
  <c r="M322" i="5446" s="1"/>
  <c r="K214" i="5446"/>
  <c r="M214" i="5446" s="1"/>
  <c r="N38" i="5446"/>
  <c r="K38" i="5446"/>
  <c r="M38" i="5446" s="1"/>
  <c r="AH164" i="5436"/>
  <c r="AG164" i="5436"/>
  <c r="N44" i="5442"/>
  <c r="K44" i="5442"/>
  <c r="M44" i="5442" s="1"/>
  <c r="K240" i="5442"/>
  <c r="M240" i="5442" s="1"/>
  <c r="N240" i="5442"/>
  <c r="N323" i="5446"/>
  <c r="K323" i="5446"/>
  <c r="M323" i="5446" s="1"/>
  <c r="AH200" i="5447"/>
  <c r="AI200" i="5447"/>
  <c r="AL200" i="5447"/>
  <c r="K238" i="5450"/>
  <c r="M238" i="5450" s="1"/>
  <c r="N238" i="5450"/>
  <c r="N105" i="5442"/>
  <c r="K105" i="5442"/>
  <c r="M105" i="5442" s="1"/>
  <c r="K220" i="5442"/>
  <c r="M220" i="5442" s="1"/>
  <c r="AJ10" i="5443"/>
  <c r="AK10" i="5443"/>
  <c r="N120" i="5446"/>
  <c r="K120" i="5446"/>
  <c r="M120" i="5446" s="1"/>
  <c r="AL169" i="5447"/>
  <c r="AI169" i="5447"/>
  <c r="AH169" i="5447"/>
  <c r="AL41" i="5439"/>
  <c r="AI41" i="5439"/>
  <c r="AH41" i="5439"/>
  <c r="AI70" i="5439"/>
  <c r="AL70" i="5439"/>
  <c r="AH70" i="5439"/>
  <c r="AG77" i="5430"/>
  <c r="AH77" i="5430"/>
  <c r="AG14" i="5436"/>
  <c r="AH14" i="5436"/>
  <c r="AH82" i="5436"/>
  <c r="AG82" i="5436"/>
  <c r="N91" i="5446"/>
  <c r="K91" i="5446"/>
  <c r="M91" i="5446" s="1"/>
  <c r="AH38" i="5447"/>
  <c r="AL38" i="5447"/>
  <c r="AI38" i="5447"/>
  <c r="AL73" i="5447"/>
  <c r="AH73" i="5447"/>
  <c r="AI73" i="5447"/>
  <c r="N78" i="5450"/>
  <c r="K78" i="5450"/>
  <c r="M78" i="5450" s="1"/>
  <c r="AI111" i="5447"/>
  <c r="AH111" i="5447"/>
  <c r="AL111" i="5447"/>
  <c r="N74" i="5450"/>
  <c r="K74" i="5450"/>
  <c r="M74" i="5450" s="1"/>
  <c r="AG140" i="5436"/>
  <c r="AH140" i="5436"/>
  <c r="AH172" i="5436"/>
  <c r="AG172" i="5436"/>
  <c r="AG117" i="5433"/>
  <c r="AH117" i="5433"/>
  <c r="AI187" i="5439"/>
  <c r="AH187" i="5439"/>
  <c r="AL187" i="5439"/>
  <c r="AL153" i="5439"/>
  <c r="AI153" i="5439"/>
  <c r="AH153" i="5439"/>
  <c r="AG204" i="5436"/>
  <c r="AH204" i="5436"/>
  <c r="AG96" i="5436"/>
  <c r="AH96" i="5436"/>
  <c r="AI169" i="5439"/>
  <c r="AH169" i="5439"/>
  <c r="AL169" i="5439"/>
  <c r="AL64" i="5439"/>
  <c r="AI64" i="5439"/>
  <c r="AH64" i="5439"/>
  <c r="N98" i="5442"/>
  <c r="K98" i="5442"/>
  <c r="M98" i="5442" s="1"/>
  <c r="K204" i="5442"/>
  <c r="M204" i="5442" s="1"/>
  <c r="N204" i="5442"/>
  <c r="N180" i="5442"/>
  <c r="K180" i="5442"/>
  <c r="M180" i="5442" s="1"/>
  <c r="K132" i="5442"/>
  <c r="M132" i="5442" s="1"/>
  <c r="N132" i="5442"/>
  <c r="AK93" i="5443"/>
  <c r="AJ93" i="5443"/>
  <c r="N251" i="5446"/>
  <c r="K251" i="5446"/>
  <c r="M251" i="5446" s="1"/>
  <c r="AH140" i="5447"/>
  <c r="AL140" i="5447"/>
  <c r="AI140" i="5447"/>
  <c r="AH32" i="5447"/>
  <c r="AL32" i="5447"/>
  <c r="AI32" i="5447"/>
  <c r="AL103" i="5447"/>
  <c r="AI103" i="5447"/>
  <c r="AH103" i="5447"/>
  <c r="AL204" i="5447"/>
  <c r="AI204" i="5447"/>
  <c r="AH204" i="5447"/>
  <c r="AH185" i="5430"/>
  <c r="AG185" i="5430"/>
  <c r="N380" i="5442"/>
  <c r="AH10" i="5433"/>
  <c r="AG10" i="5433"/>
  <c r="AH196" i="5430"/>
  <c r="AG196" i="5430"/>
  <c r="AH59" i="5433"/>
  <c r="AG59" i="5433"/>
  <c r="AH79" i="5436"/>
  <c r="AG79" i="5436"/>
  <c r="AL197" i="5439"/>
  <c r="AI197" i="5439"/>
  <c r="AH197" i="5439"/>
  <c r="AL89" i="5439"/>
  <c r="AI89" i="5439"/>
  <c r="AH89" i="5439"/>
  <c r="AI106" i="5439"/>
  <c r="AH106" i="5439"/>
  <c r="AL106" i="5439"/>
  <c r="N177" i="5442"/>
  <c r="K177" i="5442"/>
  <c r="M177" i="5442" s="1"/>
  <c r="AK177" i="5439" s="1"/>
  <c r="AL46" i="5439"/>
  <c r="AI46" i="5439"/>
  <c r="AH46" i="5439"/>
  <c r="N199" i="5442"/>
  <c r="K199" i="5442"/>
  <c r="M199" i="5442" s="1"/>
  <c r="K156" i="5442"/>
  <c r="M156" i="5442" s="1"/>
  <c r="N156" i="5442"/>
  <c r="K88" i="5442"/>
  <c r="M88" i="5442" s="1"/>
  <c r="K94" i="5442"/>
  <c r="M94" i="5442" s="1"/>
  <c r="N94" i="5442"/>
  <c r="K148" i="5442"/>
  <c r="M148" i="5442" s="1"/>
  <c r="N148" i="5442"/>
  <c r="N106" i="5442"/>
  <c r="K106" i="5442"/>
  <c r="M106" i="5442" s="1"/>
  <c r="N263" i="5446"/>
  <c r="AI6" i="5443"/>
  <c r="AH6" i="5443"/>
  <c r="AL6" i="5443"/>
  <c r="AH70" i="5433"/>
  <c r="AG70" i="5433"/>
  <c r="AH88" i="5430"/>
  <c r="AG88" i="5430"/>
  <c r="AH115" i="5433"/>
  <c r="AG115" i="5433"/>
  <c r="AH7" i="5433"/>
  <c r="AG7" i="5433"/>
  <c r="AH119" i="5433"/>
  <c r="AG119" i="5433"/>
  <c r="AK111" i="5439"/>
  <c r="AK57" i="5439"/>
  <c r="AJ57" i="5439"/>
  <c r="AI163" i="5439"/>
  <c r="AH163" i="5439"/>
  <c r="AL163" i="5439"/>
  <c r="AI117" i="5439"/>
  <c r="AH117" i="5439"/>
  <c r="AL117" i="5439"/>
  <c r="AG192" i="5436"/>
  <c r="AH192" i="5436"/>
  <c r="AG84" i="5436"/>
  <c r="AH84" i="5436"/>
  <c r="AL122" i="5439"/>
  <c r="AI122" i="5439"/>
  <c r="AH122" i="5439"/>
  <c r="AL119" i="5439"/>
  <c r="AH119" i="5439"/>
  <c r="AI119" i="5439"/>
  <c r="AL11" i="5439"/>
  <c r="AH11" i="5439"/>
  <c r="AI11" i="5439"/>
  <c r="AJ174" i="5443"/>
  <c r="AK174" i="5443"/>
  <c r="AL28" i="5439"/>
  <c r="AI28" i="5439"/>
  <c r="AH28" i="5439"/>
  <c r="N206" i="5442"/>
  <c r="K206" i="5442"/>
  <c r="M206" i="5442" s="1"/>
  <c r="K241" i="5442"/>
  <c r="M241" i="5442" s="1"/>
  <c r="N79" i="5442"/>
  <c r="K79" i="5442"/>
  <c r="M79" i="5442" s="1"/>
  <c r="N135" i="5442"/>
  <c r="K135" i="5442"/>
  <c r="M135" i="5442" s="1"/>
  <c r="K293" i="5442"/>
  <c r="M293" i="5442" s="1"/>
  <c r="N185" i="5442"/>
  <c r="K185" i="5442"/>
  <c r="M185" i="5442" s="1"/>
  <c r="N77" i="5442"/>
  <c r="K77" i="5442"/>
  <c r="M77" i="5442" s="1"/>
  <c r="K391" i="5442"/>
  <c r="M391" i="5442" s="1"/>
  <c r="AH129" i="5443"/>
  <c r="AL129" i="5443"/>
  <c r="AI129" i="5443"/>
  <c r="N270" i="5442"/>
  <c r="K270" i="5442"/>
  <c r="M270" i="5442" s="1"/>
  <c r="K210" i="5442"/>
  <c r="M210" i="5442" s="1"/>
  <c r="K244" i="5442"/>
  <c r="M244" i="5442" s="1"/>
  <c r="AJ144" i="5443"/>
  <c r="AJ36" i="5443"/>
  <c r="AK36" i="5443"/>
  <c r="AL136" i="5443"/>
  <c r="AI136" i="5443"/>
  <c r="AH136" i="5443"/>
  <c r="AL107" i="5443"/>
  <c r="AI107" i="5443"/>
  <c r="AH107" i="5443"/>
  <c r="AI187" i="5443"/>
  <c r="AL187" i="5443"/>
  <c r="AH187" i="5443"/>
  <c r="AL202" i="5443"/>
  <c r="AI202" i="5443"/>
  <c r="AH202" i="5443"/>
  <c r="N342" i="5446"/>
  <c r="K342" i="5446"/>
  <c r="M342" i="5446" s="1"/>
  <c r="K234" i="5446"/>
  <c r="M234" i="5446" s="1"/>
  <c r="N126" i="5446"/>
  <c r="K126" i="5446"/>
  <c r="M126" i="5446" s="1"/>
  <c r="AJ126" i="5443" s="1"/>
  <c r="N18" i="5446"/>
  <c r="K18" i="5446"/>
  <c r="M18" i="5446" s="1"/>
  <c r="AJ18" i="5443" s="1"/>
  <c r="AH141" i="5443"/>
  <c r="AI141" i="5443"/>
  <c r="AL141" i="5443"/>
  <c r="N107" i="5446"/>
  <c r="K107" i="5446"/>
  <c r="M107" i="5446" s="1"/>
  <c r="AI170" i="5443"/>
  <c r="AH170" i="5443"/>
  <c r="AL170" i="5443"/>
  <c r="AL62" i="5443"/>
  <c r="AH62" i="5443"/>
  <c r="AI62" i="5443"/>
  <c r="AL52" i="5443"/>
  <c r="AI52" i="5443"/>
  <c r="AH52" i="5443"/>
  <c r="N388" i="5446"/>
  <c r="K388" i="5446"/>
  <c r="M388" i="5446" s="1"/>
  <c r="N280" i="5446"/>
  <c r="K280" i="5446"/>
  <c r="M280" i="5446" s="1"/>
  <c r="N172" i="5446"/>
  <c r="K172" i="5446"/>
  <c r="M172" i="5446" s="1"/>
  <c r="N64" i="5446"/>
  <c r="K64" i="5446"/>
  <c r="M64" i="5446" s="1"/>
  <c r="N357" i="5446"/>
  <c r="K357" i="5446"/>
  <c r="M357" i="5446" s="1"/>
  <c r="K249" i="5446"/>
  <c r="M249" i="5446" s="1"/>
  <c r="N141" i="5446"/>
  <c r="K141" i="5446"/>
  <c r="M141" i="5446" s="1"/>
  <c r="N33" i="5446"/>
  <c r="K33" i="5446"/>
  <c r="M33" i="5446" s="1"/>
  <c r="K392" i="5446"/>
  <c r="M392" i="5446" s="1"/>
  <c r="N392" i="5446"/>
  <c r="K284" i="5446"/>
  <c r="M284" i="5446" s="1"/>
  <c r="N176" i="5446"/>
  <c r="K176" i="5446"/>
  <c r="M176" i="5446" s="1"/>
  <c r="N68" i="5446"/>
  <c r="K68" i="5446"/>
  <c r="M68" i="5446" s="1"/>
  <c r="N131" i="5446"/>
  <c r="K131" i="5446"/>
  <c r="M131" i="5446" s="1"/>
  <c r="N361" i="5446"/>
  <c r="K361" i="5446"/>
  <c r="M361" i="5446" s="1"/>
  <c r="K253" i="5446"/>
  <c r="M253" i="5446" s="1"/>
  <c r="N145" i="5446"/>
  <c r="K145" i="5446"/>
  <c r="M145" i="5446" s="1"/>
  <c r="N37" i="5446"/>
  <c r="K37" i="5446"/>
  <c r="M37" i="5446" s="1"/>
  <c r="AL203" i="5447"/>
  <c r="AI203" i="5447"/>
  <c r="AH203" i="5447"/>
  <c r="AL95" i="5447"/>
  <c r="AI95" i="5447"/>
  <c r="AH95" i="5447"/>
  <c r="AL196" i="5447"/>
  <c r="AI196" i="5447"/>
  <c r="AH196" i="5447"/>
  <c r="AL88" i="5447"/>
  <c r="AI88" i="5447"/>
  <c r="AH88" i="5447"/>
  <c r="AL81" i="5447"/>
  <c r="AI81" i="5447"/>
  <c r="AH81" i="5447"/>
  <c r="K216" i="5450"/>
  <c r="M216" i="5450" s="1"/>
  <c r="N108" i="5450"/>
  <c r="K108" i="5450"/>
  <c r="M108" i="5450" s="1"/>
  <c r="N155" i="5450"/>
  <c r="K155" i="5450"/>
  <c r="M155" i="5450" s="1"/>
  <c r="AI84" i="5447"/>
  <c r="AL84" i="5447"/>
  <c r="AH84" i="5447"/>
  <c r="K35" i="5450"/>
  <c r="M35" i="5450" s="1"/>
  <c r="N189" i="5450"/>
  <c r="K189" i="5450"/>
  <c r="M189" i="5450" s="1"/>
  <c r="N81" i="5450"/>
  <c r="K81" i="5450"/>
  <c r="M81" i="5450" s="1"/>
  <c r="K212" i="5450"/>
  <c r="M212" i="5450" s="1"/>
  <c r="N104" i="5450"/>
  <c r="K104" i="5450"/>
  <c r="M104" i="5450" s="1"/>
  <c r="N127" i="5450"/>
  <c r="K127" i="5450"/>
  <c r="M127" i="5450" s="1"/>
  <c r="N55" i="5450"/>
  <c r="K55" i="5450"/>
  <c r="M55" i="5450" s="1"/>
  <c r="AH109" i="5433"/>
  <c r="AG109" i="5433"/>
  <c r="AI99" i="5439"/>
  <c r="AH99" i="5439"/>
  <c r="AL99" i="5439"/>
  <c r="AG78" i="5436"/>
  <c r="AH78" i="5436"/>
  <c r="AL182" i="5439"/>
  <c r="AI182" i="5439"/>
  <c r="AH182" i="5439"/>
  <c r="K362" i="5442"/>
  <c r="M362" i="5442" s="1"/>
  <c r="AH31" i="5436"/>
  <c r="AG31" i="5436"/>
  <c r="AL92" i="5439"/>
  <c r="AI92" i="5439"/>
  <c r="AH92" i="5439"/>
  <c r="N284" i="5442"/>
  <c r="K284" i="5442"/>
  <c r="M284" i="5442" s="1"/>
  <c r="N73" i="5442"/>
  <c r="K73" i="5442"/>
  <c r="M73" i="5442" s="1"/>
  <c r="K323" i="5442"/>
  <c r="M323" i="5442" s="1"/>
  <c r="N71" i="5442"/>
  <c r="K71" i="5442"/>
  <c r="M71" i="5442" s="1"/>
  <c r="K82" i="5442"/>
  <c r="M82" i="5442" s="1"/>
  <c r="N82" i="5442"/>
  <c r="AI169" i="5443"/>
  <c r="AH169" i="5443"/>
  <c r="AL169" i="5443"/>
  <c r="K372" i="5446"/>
  <c r="M372" i="5446" s="1"/>
  <c r="N156" i="5446"/>
  <c r="K156" i="5446"/>
  <c r="M156" i="5446" s="1"/>
  <c r="AI181" i="5443"/>
  <c r="AH181" i="5443"/>
  <c r="AL181" i="5443"/>
  <c r="AL92" i="5443"/>
  <c r="AI92" i="5443"/>
  <c r="AH92" i="5443"/>
  <c r="AI13" i="5443"/>
  <c r="AL13" i="5443"/>
  <c r="AH13" i="5443"/>
  <c r="N166" i="5446"/>
  <c r="K166" i="5446"/>
  <c r="M166" i="5446" s="1"/>
  <c r="K351" i="5446"/>
  <c r="M351" i="5446" s="1"/>
  <c r="N135" i="5446"/>
  <c r="K135" i="5446"/>
  <c r="M135" i="5446" s="1"/>
  <c r="K350" i="5446"/>
  <c r="M350" i="5446" s="1"/>
  <c r="N134" i="5446"/>
  <c r="K134" i="5446"/>
  <c r="M134" i="5446" s="1"/>
  <c r="N95" i="5446"/>
  <c r="K95" i="5446"/>
  <c r="M95" i="5446" s="1"/>
  <c r="K247" i="5446"/>
  <c r="M247" i="5446" s="1"/>
  <c r="N247" i="5446"/>
  <c r="N67" i="5446"/>
  <c r="K67" i="5446"/>
  <c r="M67" i="5446" s="1"/>
  <c r="AL89" i="5447"/>
  <c r="AI89" i="5447"/>
  <c r="AH89" i="5447"/>
  <c r="AL118" i="5447"/>
  <c r="AI118" i="5447"/>
  <c r="AH118" i="5447"/>
  <c r="AH158" i="5447"/>
  <c r="AL158" i="5447"/>
  <c r="AI158" i="5447"/>
  <c r="N174" i="5450"/>
  <c r="K174" i="5450"/>
  <c r="M174" i="5450" s="1"/>
  <c r="AL193" i="5447"/>
  <c r="AI193" i="5447"/>
  <c r="AH193" i="5447"/>
  <c r="AI48" i="5447"/>
  <c r="AH48" i="5447"/>
  <c r="AL48" i="5447"/>
  <c r="N113" i="5450"/>
  <c r="K113" i="5450"/>
  <c r="M113" i="5450" s="1"/>
  <c r="AL75" i="5447"/>
  <c r="AI75" i="5447"/>
  <c r="AH75" i="5447"/>
  <c r="K160" i="5450"/>
  <c r="M160" i="5450" s="1"/>
  <c r="N160" i="5450"/>
  <c r="N147" i="5450"/>
  <c r="K147" i="5450"/>
  <c r="M147" i="5450" s="1"/>
  <c r="K242" i="5450"/>
  <c r="M242" i="5450" s="1"/>
  <c r="N98" i="5450"/>
  <c r="K98" i="5450"/>
  <c r="M98" i="5450" s="1"/>
  <c r="N229" i="5450"/>
  <c r="K229" i="5450"/>
  <c r="M229" i="5450" s="1"/>
  <c r="AL25" i="5443"/>
  <c r="AH25" i="5443"/>
  <c r="AI25" i="5443"/>
  <c r="K216" i="5446"/>
  <c r="M216" i="5446" s="1"/>
  <c r="AL33" i="5443"/>
  <c r="AI33" i="5443"/>
  <c r="AH33" i="5443"/>
  <c r="AL8" i="5443"/>
  <c r="AI8" i="5443"/>
  <c r="AH8" i="5443"/>
  <c r="N87" i="5446"/>
  <c r="K87" i="5446"/>
  <c r="M87" i="5446" s="1"/>
  <c r="AK87" i="5443" s="1"/>
  <c r="N230" i="5446"/>
  <c r="K230" i="5446"/>
  <c r="M230" i="5446" s="1"/>
  <c r="K343" i="5446"/>
  <c r="M343" i="5446" s="1"/>
  <c r="AI70" i="5447"/>
  <c r="AH70" i="5447"/>
  <c r="AL70" i="5447"/>
  <c r="N90" i="5450"/>
  <c r="K90" i="5450"/>
  <c r="M90" i="5450" s="1"/>
  <c r="N245" i="5450"/>
  <c r="K245" i="5450"/>
  <c r="M245" i="5450" s="1"/>
  <c r="N36" i="5450"/>
  <c r="K36" i="5450"/>
  <c r="M36" i="5450" s="1"/>
  <c r="N99" i="5450"/>
  <c r="K99" i="5450"/>
  <c r="M99" i="5450" s="1"/>
  <c r="N14" i="5450"/>
  <c r="K14" i="5450"/>
  <c r="M14" i="5450" s="1"/>
  <c r="N109" i="5450"/>
  <c r="K109" i="5450"/>
  <c r="M109" i="5450" s="1"/>
  <c r="AH62" i="5447"/>
  <c r="AI62" i="5447"/>
  <c r="AL62" i="5447"/>
  <c r="N172" i="5450"/>
  <c r="K172" i="5450"/>
  <c r="M172" i="5450" s="1"/>
  <c r="AG194" i="5436"/>
  <c r="AH194" i="5436"/>
  <c r="AG99" i="5433"/>
  <c r="AH99" i="5433"/>
  <c r="AH110" i="5436"/>
  <c r="AG110" i="5436"/>
  <c r="AH73" i="5433"/>
  <c r="AG73" i="5433"/>
  <c r="AH52" i="5433"/>
  <c r="AG52" i="5433"/>
  <c r="AI7" i="5439"/>
  <c r="AH7" i="5439"/>
  <c r="AL7" i="5439"/>
  <c r="AG114" i="5436"/>
  <c r="AH114" i="5436"/>
  <c r="AL110" i="5439"/>
  <c r="AI110" i="5439"/>
  <c r="AH110" i="5439"/>
  <c r="AI133" i="5439"/>
  <c r="AH133" i="5439"/>
  <c r="AL133" i="5439"/>
  <c r="N375" i="5442"/>
  <c r="K375" i="5442"/>
  <c r="M375" i="5442" s="1"/>
  <c r="N32" i="5442"/>
  <c r="K32" i="5442"/>
  <c r="M32" i="5442" s="1"/>
  <c r="N181" i="5442"/>
  <c r="K181" i="5442"/>
  <c r="M181" i="5442" s="1"/>
  <c r="N265" i="5442"/>
  <c r="K265" i="5442"/>
  <c r="M265" i="5442" s="1"/>
  <c r="K395" i="5442"/>
  <c r="M395" i="5442" s="1"/>
  <c r="N143" i="5442"/>
  <c r="K143" i="5442"/>
  <c r="M143" i="5442" s="1"/>
  <c r="N369" i="5442"/>
  <c r="K369" i="5442"/>
  <c r="M369" i="5442" s="1"/>
  <c r="AL65" i="5443"/>
  <c r="AI65" i="5443"/>
  <c r="AH65" i="5443"/>
  <c r="AH117" i="5443"/>
  <c r="AI117" i="5443"/>
  <c r="AL117" i="5443"/>
  <c r="K228" i="5446"/>
  <c r="M228" i="5446" s="1"/>
  <c r="AL105" i="5443"/>
  <c r="AH105" i="5443"/>
  <c r="AI105" i="5443"/>
  <c r="AL128" i="5443"/>
  <c r="AI128" i="5443"/>
  <c r="AH128" i="5443"/>
  <c r="K310" i="5446"/>
  <c r="M310" i="5446" s="1"/>
  <c r="N130" i="5446"/>
  <c r="K130" i="5446"/>
  <c r="M130" i="5446" s="1"/>
  <c r="K243" i="5446"/>
  <c r="M243" i="5446" s="1"/>
  <c r="N99" i="5446"/>
  <c r="K99" i="5446"/>
  <c r="M99" i="5446" s="1"/>
  <c r="AK99" i="5443" s="1"/>
  <c r="N386" i="5446"/>
  <c r="K386" i="5446"/>
  <c r="M386" i="5446" s="1"/>
  <c r="N170" i="5446"/>
  <c r="K170" i="5446"/>
  <c r="M170" i="5446" s="1"/>
  <c r="K283" i="5446"/>
  <c r="M283" i="5446" s="1"/>
  <c r="N283" i="5446"/>
  <c r="N125" i="5446"/>
  <c r="K125" i="5446"/>
  <c r="M125" i="5446" s="1"/>
  <c r="AL190" i="5447"/>
  <c r="AI190" i="5447"/>
  <c r="AH190" i="5447"/>
  <c r="AL69" i="5447"/>
  <c r="AI69" i="5447"/>
  <c r="AH69" i="5447"/>
  <c r="AL50" i="5447"/>
  <c r="AH50" i="5447"/>
  <c r="AI50" i="5447"/>
  <c r="N66" i="5450"/>
  <c r="K66" i="5450"/>
  <c r="M66" i="5450" s="1"/>
  <c r="AL49" i="5447"/>
  <c r="AI49" i="5447"/>
  <c r="AH49" i="5447"/>
  <c r="AI183" i="5447"/>
  <c r="AH183" i="5447"/>
  <c r="AL183" i="5447"/>
  <c r="N29" i="5450"/>
  <c r="K29" i="5450"/>
  <c r="M29" i="5450" s="1"/>
  <c r="K88" i="5450"/>
  <c r="M88" i="5450" s="1"/>
  <c r="K219" i="5450"/>
  <c r="M219" i="5450" s="1"/>
  <c r="N206" i="5450"/>
  <c r="K206" i="5450"/>
  <c r="M206" i="5450" s="1"/>
  <c r="N62" i="5450"/>
  <c r="K62" i="5450"/>
  <c r="M62" i="5450" s="1"/>
  <c r="N121" i="5450"/>
  <c r="K121" i="5450"/>
  <c r="M121" i="5450" s="1"/>
  <c r="N49" i="5450"/>
  <c r="K49" i="5450"/>
  <c r="M49" i="5450" s="1"/>
  <c r="AL148" i="5443"/>
  <c r="AI148" i="5443"/>
  <c r="AH148" i="5443"/>
  <c r="N108" i="5446"/>
  <c r="K108" i="5446"/>
  <c r="M108" i="5446" s="1"/>
  <c r="AJ108" i="5443" s="1"/>
  <c r="N191" i="5446"/>
  <c r="K191" i="5446"/>
  <c r="M191" i="5446" s="1"/>
  <c r="AL80" i="5443"/>
  <c r="AI80" i="5443"/>
  <c r="AH80" i="5443"/>
  <c r="N262" i="5446"/>
  <c r="K262" i="5446"/>
  <c r="M262" i="5446" s="1"/>
  <c r="K6" i="5446"/>
  <c r="M6" i="5446" s="1"/>
  <c r="N6" i="5446"/>
  <c r="N127" i="5446"/>
  <c r="K127" i="5446"/>
  <c r="M127" i="5446" s="1"/>
  <c r="AL149" i="5447"/>
  <c r="AI149" i="5447"/>
  <c r="AH149" i="5447"/>
  <c r="AL51" i="5447"/>
  <c r="AI51" i="5447"/>
  <c r="AH51" i="5447"/>
  <c r="N162" i="5450"/>
  <c r="K162" i="5450"/>
  <c r="M162" i="5450" s="1"/>
  <c r="AL145" i="5447"/>
  <c r="AH145" i="5447"/>
  <c r="AI145" i="5447"/>
  <c r="N173" i="5450"/>
  <c r="K173" i="5450"/>
  <c r="M173" i="5450" s="1"/>
  <c r="N148" i="5450"/>
  <c r="K148" i="5450"/>
  <c r="M148" i="5450" s="1"/>
  <c r="N27" i="5450"/>
  <c r="K27" i="5450"/>
  <c r="M27" i="5450" s="1"/>
  <c r="I406" i="1825"/>
  <c r="J406" i="1825"/>
  <c r="K406" i="1825"/>
  <c r="L406" i="1825" s="1"/>
  <c r="F406" i="1825"/>
  <c r="G406" i="1825"/>
  <c r="H406" i="1825" s="1"/>
  <c r="G293" i="1825"/>
  <c r="H293" i="1825" s="1"/>
  <c r="I293" i="1825"/>
  <c r="J293" i="1825"/>
  <c r="K293" i="1825"/>
  <c r="L293" i="1825" s="1"/>
  <c r="F293" i="1825"/>
  <c r="I400" i="1825"/>
  <c r="J400" i="1825"/>
  <c r="K400" i="1825"/>
  <c r="L400" i="1825" s="1"/>
  <c r="F400" i="1825"/>
  <c r="G400" i="1825"/>
  <c r="H400" i="1825" s="1"/>
  <c r="I394" i="1825"/>
  <c r="J394" i="1825"/>
  <c r="K394" i="1825"/>
  <c r="L394" i="1825" s="1"/>
  <c r="F394" i="1825"/>
  <c r="G394" i="1825"/>
  <c r="H394" i="1825" s="1"/>
  <c r="I388" i="1825"/>
  <c r="J388" i="1825"/>
  <c r="K388" i="1825"/>
  <c r="L388" i="1825" s="1"/>
  <c r="F388" i="1825"/>
  <c r="G388" i="1825"/>
  <c r="H388" i="1825" s="1"/>
  <c r="I382" i="1825"/>
  <c r="J382" i="1825"/>
  <c r="K382" i="1825"/>
  <c r="L382" i="1825" s="1"/>
  <c r="F382" i="1825"/>
  <c r="G382" i="1825"/>
  <c r="H382" i="1825" s="1"/>
  <c r="I376" i="1825"/>
  <c r="J376" i="1825"/>
  <c r="K376" i="1825"/>
  <c r="L376" i="1825" s="1"/>
  <c r="F376" i="1825"/>
  <c r="G376" i="1825"/>
  <c r="H376" i="1825" s="1"/>
  <c r="I370" i="1825"/>
  <c r="J370" i="1825"/>
  <c r="K370" i="1825"/>
  <c r="L370" i="1825" s="1"/>
  <c r="F370" i="1825"/>
  <c r="G370" i="1825"/>
  <c r="H370" i="1825" s="1"/>
  <c r="I364" i="1825"/>
  <c r="J364" i="1825"/>
  <c r="K364" i="1825"/>
  <c r="L364" i="1825" s="1"/>
  <c r="F364" i="1825"/>
  <c r="G364" i="1825"/>
  <c r="H364" i="1825" s="1"/>
  <c r="I358" i="1825"/>
  <c r="J358" i="1825"/>
  <c r="K358" i="1825"/>
  <c r="L358" i="1825" s="1"/>
  <c r="F358" i="1825"/>
  <c r="G358" i="1825"/>
  <c r="H358" i="1825" s="1"/>
  <c r="I352" i="1825"/>
  <c r="J352" i="1825"/>
  <c r="K352" i="1825"/>
  <c r="L352" i="1825" s="1"/>
  <c r="F352" i="1825"/>
  <c r="G352" i="1825"/>
  <c r="H352" i="1825" s="1"/>
  <c r="I346" i="1825"/>
  <c r="J346" i="1825"/>
  <c r="K346" i="1825"/>
  <c r="L346" i="1825" s="1"/>
  <c r="F346" i="1825"/>
  <c r="G346" i="1825"/>
  <c r="H346" i="1825" s="1"/>
  <c r="I340" i="1825"/>
  <c r="J340" i="1825"/>
  <c r="K340" i="1825"/>
  <c r="L340" i="1825" s="1"/>
  <c r="F340" i="1825"/>
  <c r="G340" i="1825"/>
  <c r="H340" i="1825" s="1"/>
  <c r="I334" i="1825"/>
  <c r="J334" i="1825"/>
  <c r="K334" i="1825"/>
  <c r="L334" i="1825" s="1"/>
  <c r="F334" i="1825"/>
  <c r="G334" i="1825"/>
  <c r="H334" i="1825" s="1"/>
  <c r="I328" i="1825"/>
  <c r="J328" i="1825"/>
  <c r="K328" i="1825"/>
  <c r="L328" i="1825" s="1"/>
  <c r="F328" i="1825"/>
  <c r="G328" i="1825"/>
  <c r="H328" i="1825" s="1"/>
  <c r="I322" i="1825"/>
  <c r="J322" i="1825"/>
  <c r="K322" i="1825"/>
  <c r="L322" i="1825" s="1"/>
  <c r="F322" i="1825"/>
  <c r="G322" i="1825"/>
  <c r="H322" i="1825" s="1"/>
  <c r="I316" i="1825"/>
  <c r="J316" i="1825"/>
  <c r="K316" i="1825"/>
  <c r="L316" i="1825" s="1"/>
  <c r="F316" i="1825"/>
  <c r="G316" i="1825"/>
  <c r="H316" i="1825" s="1"/>
  <c r="I310" i="1825"/>
  <c r="J310" i="1825"/>
  <c r="K310" i="1825"/>
  <c r="L310" i="1825" s="1"/>
  <c r="F310" i="1825"/>
  <c r="G310" i="1825"/>
  <c r="H310" i="1825" s="1"/>
  <c r="I304" i="1825"/>
  <c r="J304" i="1825"/>
  <c r="K304" i="1825"/>
  <c r="L304" i="1825" s="1"/>
  <c r="F304" i="1825"/>
  <c r="G304" i="1825"/>
  <c r="H304" i="1825" s="1"/>
  <c r="I298" i="1825"/>
  <c r="J298" i="1825"/>
  <c r="K298" i="1825"/>
  <c r="L298" i="1825" s="1"/>
  <c r="F298" i="1825"/>
  <c r="G298" i="1825"/>
  <c r="H298" i="1825" s="1"/>
  <c r="I290" i="1825"/>
  <c r="J290" i="1825"/>
  <c r="K290" i="1825"/>
  <c r="L290" i="1825" s="1"/>
  <c r="F290" i="1825"/>
  <c r="G290" i="1825"/>
  <c r="H290" i="1825" s="1"/>
  <c r="I284" i="1825"/>
  <c r="J284" i="1825"/>
  <c r="K284" i="1825"/>
  <c r="L284" i="1825" s="1"/>
  <c r="F284" i="1825"/>
  <c r="G284" i="1825"/>
  <c r="H284" i="1825" s="1"/>
  <c r="I278" i="1825"/>
  <c r="J278" i="1825"/>
  <c r="K278" i="1825"/>
  <c r="L278" i="1825" s="1"/>
  <c r="F278" i="1825"/>
  <c r="G278" i="1825"/>
  <c r="H278" i="1825" s="1"/>
  <c r="I272" i="1825"/>
  <c r="J272" i="1825"/>
  <c r="K272" i="1825"/>
  <c r="L272" i="1825" s="1"/>
  <c r="F272" i="1825"/>
  <c r="G272" i="1825"/>
  <c r="H272" i="1825" s="1"/>
  <c r="I266" i="1825"/>
  <c r="J266" i="1825"/>
  <c r="K266" i="1825"/>
  <c r="L266" i="1825" s="1"/>
  <c r="F266" i="1825"/>
  <c r="G266" i="1825"/>
  <c r="H266" i="1825" s="1"/>
  <c r="I260" i="1825"/>
  <c r="J260" i="1825"/>
  <c r="K260" i="1825"/>
  <c r="L260" i="1825" s="1"/>
  <c r="F260" i="1825"/>
  <c r="G260" i="1825"/>
  <c r="H260" i="1825" s="1"/>
  <c r="I254" i="1825"/>
  <c r="J254" i="1825"/>
  <c r="K254" i="1825"/>
  <c r="L254" i="1825" s="1"/>
  <c r="F254" i="1825"/>
  <c r="G254" i="1825"/>
  <c r="H254" i="1825" s="1"/>
  <c r="I248" i="1825"/>
  <c r="J248" i="1825"/>
  <c r="K248" i="1825"/>
  <c r="L248" i="1825" s="1"/>
  <c r="F248" i="1825"/>
  <c r="G248" i="1825"/>
  <c r="H248" i="1825" s="1"/>
  <c r="I242" i="1825"/>
  <c r="J242" i="1825"/>
  <c r="K242" i="1825"/>
  <c r="L242" i="1825" s="1"/>
  <c r="F242" i="1825"/>
  <c r="G242" i="1825"/>
  <c r="H242" i="1825" s="1"/>
  <c r="I235" i="1825"/>
  <c r="F235" i="1825"/>
  <c r="G235" i="1825"/>
  <c r="H235" i="1825" s="1"/>
  <c r="J235" i="1825"/>
  <c r="K235" i="1825"/>
  <c r="L235" i="1825" s="1"/>
  <c r="I232" i="1825"/>
  <c r="J232" i="1825"/>
  <c r="F232" i="1825"/>
  <c r="G232" i="1825"/>
  <c r="H232" i="1825" s="1"/>
  <c r="K232" i="1825"/>
  <c r="L232" i="1825" s="1"/>
  <c r="I226" i="1825"/>
  <c r="J226" i="1825"/>
  <c r="K226" i="1825"/>
  <c r="L226" i="1825" s="1"/>
  <c r="F226" i="1825"/>
  <c r="G226" i="1825"/>
  <c r="H226" i="1825" s="1"/>
  <c r="I220" i="1825"/>
  <c r="J220" i="1825"/>
  <c r="K220" i="1825"/>
  <c r="L220" i="1825" s="1"/>
  <c r="F220" i="1825"/>
  <c r="G220" i="1825"/>
  <c r="H220" i="1825" s="1"/>
  <c r="I214" i="1825"/>
  <c r="J214" i="1825"/>
  <c r="K214" i="1825"/>
  <c r="L214" i="1825" s="1"/>
  <c r="F214" i="1825"/>
  <c r="G214" i="1825"/>
  <c r="H214" i="1825" s="1"/>
  <c r="I208" i="1825"/>
  <c r="J208" i="1825"/>
  <c r="K208" i="1825"/>
  <c r="L208" i="1825" s="1"/>
  <c r="F208" i="1825"/>
  <c r="G208" i="1825"/>
  <c r="H208" i="1825" s="1"/>
  <c r="I202" i="1825"/>
  <c r="J202" i="1825"/>
  <c r="K202" i="1825"/>
  <c r="L202" i="1825" s="1"/>
  <c r="F202" i="1825"/>
  <c r="G202" i="1825"/>
  <c r="H202" i="1825" s="1"/>
  <c r="I196" i="1825"/>
  <c r="J196" i="1825"/>
  <c r="K196" i="1825"/>
  <c r="L196" i="1825" s="1"/>
  <c r="F196" i="1825"/>
  <c r="G196" i="1825"/>
  <c r="H196" i="1825" s="1"/>
  <c r="I190" i="1825"/>
  <c r="J190" i="1825"/>
  <c r="K190" i="1825"/>
  <c r="L190" i="1825" s="1"/>
  <c r="F190" i="1825"/>
  <c r="G190" i="1825"/>
  <c r="H190" i="1825" s="1"/>
  <c r="I184" i="1825"/>
  <c r="J184" i="1825"/>
  <c r="K184" i="1825"/>
  <c r="L184" i="1825" s="1"/>
  <c r="F184" i="1825"/>
  <c r="G184" i="1825"/>
  <c r="H184" i="1825" s="1"/>
  <c r="I178" i="1825"/>
  <c r="J178" i="1825"/>
  <c r="K178" i="1825"/>
  <c r="L178" i="1825" s="1"/>
  <c r="F178" i="1825"/>
  <c r="G178" i="1825"/>
  <c r="H178" i="1825" s="1"/>
  <c r="F122" i="1825"/>
  <c r="G122" i="1825"/>
  <c r="H122" i="1825" s="1"/>
  <c r="I122" i="1825"/>
  <c r="J122" i="1825"/>
  <c r="K122" i="1825"/>
  <c r="L122" i="1825" s="1"/>
  <c r="G173" i="1825"/>
  <c r="H173" i="1825" s="1"/>
  <c r="I173" i="1825"/>
  <c r="J173" i="1825"/>
  <c r="K173" i="1825"/>
  <c r="L173" i="1825" s="1"/>
  <c r="F173" i="1825"/>
  <c r="G167" i="1825"/>
  <c r="H167" i="1825" s="1"/>
  <c r="I167" i="1825"/>
  <c r="J167" i="1825"/>
  <c r="K167" i="1825"/>
  <c r="L167" i="1825" s="1"/>
  <c r="F167" i="1825"/>
  <c r="G161" i="1825"/>
  <c r="H161" i="1825" s="1"/>
  <c r="I161" i="1825"/>
  <c r="J161" i="1825"/>
  <c r="K161" i="1825"/>
  <c r="L161" i="1825" s="1"/>
  <c r="F161" i="1825"/>
  <c r="G155" i="1825"/>
  <c r="H155" i="1825" s="1"/>
  <c r="I155" i="1825"/>
  <c r="J155" i="1825"/>
  <c r="K155" i="1825"/>
  <c r="L155" i="1825" s="1"/>
  <c r="F155" i="1825"/>
  <c r="G149" i="1825"/>
  <c r="H149" i="1825" s="1"/>
  <c r="I149" i="1825"/>
  <c r="J149" i="1825"/>
  <c r="K149" i="1825"/>
  <c r="L149" i="1825" s="1"/>
  <c r="F149" i="1825"/>
  <c r="G143" i="1825"/>
  <c r="H143" i="1825" s="1"/>
  <c r="I143" i="1825"/>
  <c r="J143" i="1825"/>
  <c r="K143" i="1825"/>
  <c r="L143" i="1825" s="1"/>
  <c r="F143" i="1825"/>
  <c r="G137" i="1825"/>
  <c r="H137" i="1825" s="1"/>
  <c r="I137" i="1825"/>
  <c r="J137" i="1825"/>
  <c r="K137" i="1825"/>
  <c r="L137" i="1825" s="1"/>
  <c r="F137" i="1825"/>
  <c r="G131" i="1825"/>
  <c r="H131" i="1825" s="1"/>
  <c r="I131" i="1825"/>
  <c r="J131" i="1825"/>
  <c r="K131" i="1825"/>
  <c r="L131" i="1825" s="1"/>
  <c r="F131" i="1825"/>
  <c r="G125" i="1825"/>
  <c r="H125" i="1825" s="1"/>
  <c r="I125" i="1825"/>
  <c r="J125" i="1825"/>
  <c r="K125" i="1825"/>
  <c r="L125" i="1825" s="1"/>
  <c r="F125" i="1825"/>
  <c r="F116" i="1825"/>
  <c r="G116" i="1825"/>
  <c r="H116" i="1825" s="1"/>
  <c r="I116" i="1825"/>
  <c r="J116" i="1825"/>
  <c r="K116" i="1825"/>
  <c r="L116" i="1825" s="1"/>
  <c r="F110" i="1825"/>
  <c r="G110" i="1825"/>
  <c r="H110" i="1825" s="1"/>
  <c r="I110" i="1825"/>
  <c r="J110" i="1825"/>
  <c r="K110" i="1825"/>
  <c r="L110" i="1825" s="1"/>
  <c r="F104" i="1825"/>
  <c r="G104" i="1825"/>
  <c r="H104" i="1825" s="1"/>
  <c r="I104" i="1825"/>
  <c r="J104" i="1825"/>
  <c r="K104" i="1825"/>
  <c r="L104" i="1825" s="1"/>
  <c r="F98" i="1825"/>
  <c r="G98" i="1825"/>
  <c r="H98" i="1825" s="1"/>
  <c r="I98" i="1825"/>
  <c r="J98" i="1825"/>
  <c r="K98" i="1825"/>
  <c r="L98" i="1825" s="1"/>
  <c r="F92" i="1825"/>
  <c r="G92" i="1825"/>
  <c r="H92" i="1825" s="1"/>
  <c r="I92" i="1825"/>
  <c r="J92" i="1825"/>
  <c r="K92" i="1825"/>
  <c r="L92" i="1825" s="1"/>
  <c r="F86" i="1825"/>
  <c r="G86" i="1825"/>
  <c r="H86" i="1825" s="1"/>
  <c r="I86" i="1825"/>
  <c r="J86" i="1825"/>
  <c r="K86" i="1825"/>
  <c r="L86" i="1825" s="1"/>
  <c r="F80" i="1825"/>
  <c r="G80" i="1825"/>
  <c r="H80" i="1825" s="1"/>
  <c r="I80" i="1825"/>
  <c r="J80" i="1825"/>
  <c r="K80" i="1825"/>
  <c r="L80" i="1825" s="1"/>
  <c r="F71" i="1825"/>
  <c r="G71" i="1825"/>
  <c r="H71" i="1825" s="1"/>
  <c r="J71" i="1825"/>
  <c r="I71" i="1825"/>
  <c r="K71" i="1825"/>
  <c r="L71" i="1825" s="1"/>
  <c r="F65" i="1825"/>
  <c r="G65" i="1825"/>
  <c r="H65" i="1825" s="1"/>
  <c r="I65" i="1825"/>
  <c r="J65" i="1825"/>
  <c r="K65" i="1825"/>
  <c r="L65" i="1825" s="1"/>
  <c r="F59" i="1825"/>
  <c r="G59" i="1825"/>
  <c r="H59" i="1825" s="1"/>
  <c r="I59" i="1825"/>
  <c r="J59" i="1825"/>
  <c r="K59" i="1825"/>
  <c r="L59" i="1825" s="1"/>
  <c r="F53" i="1825"/>
  <c r="G53" i="1825"/>
  <c r="H53" i="1825" s="1"/>
  <c r="I53" i="1825"/>
  <c r="J53" i="1825"/>
  <c r="K53" i="1825"/>
  <c r="L53" i="1825" s="1"/>
  <c r="G45" i="1825"/>
  <c r="H45" i="1825" s="1"/>
  <c r="I45" i="1825"/>
  <c r="J45" i="1825"/>
  <c r="K45" i="1825"/>
  <c r="L45" i="1825" s="1"/>
  <c r="F45" i="1825"/>
  <c r="K8" i="1825"/>
  <c r="L8" i="1825" s="1"/>
  <c r="I8" i="1825"/>
  <c r="J8" i="1825"/>
  <c r="G8" i="1825"/>
  <c r="H8" i="1825" s="1"/>
  <c r="F8" i="1825"/>
  <c r="K31" i="1825"/>
  <c r="L31" i="1825" s="1"/>
  <c r="F31" i="1825"/>
  <c r="G31" i="1825"/>
  <c r="H31" i="1825" s="1"/>
  <c r="I31" i="1825"/>
  <c r="J31" i="1825"/>
  <c r="K25" i="1825"/>
  <c r="L25" i="1825" s="1"/>
  <c r="F25" i="1825"/>
  <c r="G25" i="1825"/>
  <c r="H25" i="1825" s="1"/>
  <c r="I25" i="1825"/>
  <c r="J25" i="1825"/>
  <c r="K19" i="1825"/>
  <c r="L19" i="1825" s="1"/>
  <c r="F19" i="1825"/>
  <c r="G19" i="1825"/>
  <c r="H19" i="1825" s="1"/>
  <c r="I19" i="1825"/>
  <c r="J19" i="1825"/>
  <c r="K44" i="1825"/>
  <c r="L44" i="1825" s="1"/>
  <c r="F44" i="1825"/>
  <c r="G44" i="1825"/>
  <c r="H44" i="1825" s="1"/>
  <c r="I44" i="1825"/>
  <c r="J44" i="1825"/>
  <c r="J12" i="1825"/>
  <c r="K12" i="1825"/>
  <c r="L12" i="1825" s="1"/>
  <c r="F12" i="1825"/>
  <c r="G12" i="1825"/>
  <c r="H12" i="1825" s="1"/>
  <c r="I12" i="1825"/>
  <c r="AG124" i="5430"/>
  <c r="AH124" i="5430"/>
  <c r="AH190" i="5433"/>
  <c r="AG190" i="5433"/>
  <c r="AH139" i="5433"/>
  <c r="AG139" i="5433"/>
  <c r="AH31" i="5433"/>
  <c r="AG31" i="5433"/>
  <c r="AH167" i="5433"/>
  <c r="AG167" i="5433"/>
  <c r="AL189" i="5439"/>
  <c r="AI189" i="5439"/>
  <c r="AH189" i="5439"/>
  <c r="AG180" i="5436"/>
  <c r="AH180" i="5436"/>
  <c r="AG72" i="5436"/>
  <c r="AH72" i="5436"/>
  <c r="N319" i="5442"/>
  <c r="K319" i="5442"/>
  <c r="M319" i="5442" s="1"/>
  <c r="AH174" i="5439"/>
  <c r="AI174" i="5439"/>
  <c r="AL174" i="5439"/>
  <c r="AL66" i="5439"/>
  <c r="AH66" i="5439"/>
  <c r="AI66" i="5439"/>
  <c r="AL98" i="5439"/>
  <c r="AI98" i="5439"/>
  <c r="AH98" i="5439"/>
  <c r="AI193" i="5439"/>
  <c r="AH193" i="5439"/>
  <c r="AL193" i="5439"/>
  <c r="AJ186" i="5443"/>
  <c r="AK186" i="5443"/>
  <c r="N363" i="5442"/>
  <c r="K363" i="5442"/>
  <c r="M363" i="5442" s="1"/>
  <c r="N201" i="5442"/>
  <c r="K201" i="5442"/>
  <c r="M201" i="5442" s="1"/>
  <c r="AK201" i="5439" s="1"/>
  <c r="N39" i="5442"/>
  <c r="K39" i="5442"/>
  <c r="M39" i="5442" s="1"/>
  <c r="AJ39" i="5439" s="1"/>
  <c r="AL152" i="5439"/>
  <c r="AI152" i="5439"/>
  <c r="AH152" i="5439"/>
  <c r="N152" i="5442"/>
  <c r="K152" i="5442"/>
  <c r="M152" i="5442" s="1"/>
  <c r="N74" i="5442"/>
  <c r="K74" i="5442"/>
  <c r="M74" i="5442" s="1"/>
  <c r="K331" i="5442"/>
  <c r="M331" i="5442" s="1"/>
  <c r="N169" i="5442"/>
  <c r="K169" i="5442"/>
  <c r="M169" i="5442" s="1"/>
  <c r="N7" i="5442"/>
  <c r="K7" i="5442"/>
  <c r="M7" i="5442" s="1"/>
  <c r="K70" i="5442"/>
  <c r="M70" i="5442" s="1"/>
  <c r="N389" i="5442"/>
  <c r="K389" i="5442"/>
  <c r="M389" i="5442" s="1"/>
  <c r="K281" i="5442"/>
  <c r="M281" i="5442" s="1"/>
  <c r="N173" i="5442"/>
  <c r="K173" i="5442"/>
  <c r="M173" i="5442" s="1"/>
  <c r="N65" i="5442"/>
  <c r="K65" i="5442"/>
  <c r="M65" i="5442" s="1"/>
  <c r="K395" i="5446"/>
  <c r="M395" i="5446" s="1"/>
  <c r="AH188" i="5447"/>
  <c r="AL188" i="5447"/>
  <c r="AI188" i="5447"/>
  <c r="AH80" i="5447"/>
  <c r="AL80" i="5447"/>
  <c r="AI80" i="5447"/>
  <c r="AL187" i="5447"/>
  <c r="AI187" i="5447"/>
  <c r="AH187" i="5447"/>
  <c r="AL79" i="5447"/>
  <c r="AI79" i="5447"/>
  <c r="AH79" i="5447"/>
  <c r="AL30" i="5447"/>
  <c r="AI30" i="5447"/>
  <c r="AH30" i="5447"/>
  <c r="AL180" i="5447"/>
  <c r="AI180" i="5447"/>
  <c r="AH180" i="5447"/>
  <c r="N154" i="5450"/>
  <c r="K154" i="5450"/>
  <c r="M154" i="5450" s="1"/>
  <c r="N46" i="5450"/>
  <c r="K46" i="5450"/>
  <c r="M46" i="5450" s="1"/>
  <c r="AL40" i="5439"/>
  <c r="AI40" i="5439"/>
  <c r="AH40" i="5439"/>
  <c r="AH115" i="5436"/>
  <c r="AG115" i="5436"/>
  <c r="AL132" i="5439"/>
  <c r="AH132" i="5439"/>
  <c r="AI132" i="5439"/>
  <c r="AL24" i="5439"/>
  <c r="AH24" i="5439"/>
  <c r="AI24" i="5439"/>
  <c r="N141" i="5442"/>
  <c r="K141" i="5442"/>
  <c r="M141" i="5442" s="1"/>
  <c r="AL190" i="5439"/>
  <c r="AI190" i="5439"/>
  <c r="AH190" i="5439"/>
  <c r="N379" i="5442"/>
  <c r="K379" i="5442"/>
  <c r="M379" i="5442" s="1"/>
  <c r="N55" i="5442"/>
  <c r="K55" i="5442"/>
  <c r="M55" i="5442" s="1"/>
  <c r="K52" i="5442"/>
  <c r="M52" i="5442" s="1"/>
  <c r="K84" i="5442"/>
  <c r="M84" i="5442" s="1"/>
  <c r="N84" i="5442"/>
  <c r="K304" i="5442"/>
  <c r="M304" i="5442" s="1"/>
  <c r="K274" i="5442"/>
  <c r="M274" i="5442" s="1"/>
  <c r="N274" i="5442"/>
  <c r="K292" i="5442"/>
  <c r="M292" i="5442" s="1"/>
  <c r="AL197" i="5443"/>
  <c r="AI197" i="5443"/>
  <c r="AH197" i="5443"/>
  <c r="AL17" i="5443"/>
  <c r="AI17" i="5443"/>
  <c r="AH17" i="5443"/>
  <c r="AL39" i="5443"/>
  <c r="AI39" i="5443"/>
  <c r="AH39" i="5443"/>
  <c r="N324" i="5446"/>
  <c r="K324" i="5446"/>
  <c r="M324" i="5446" s="1"/>
  <c r="N180" i="5446"/>
  <c r="K180" i="5446"/>
  <c r="M180" i="5446" s="1"/>
  <c r="AK180" i="5443" s="1"/>
  <c r="K365" i="5446"/>
  <c r="M365" i="5446" s="1"/>
  <c r="AI152" i="5443"/>
  <c r="AL152" i="5443"/>
  <c r="AH152" i="5443"/>
  <c r="K226" i="5446"/>
  <c r="M226" i="5446" s="1"/>
  <c r="N195" i="5446"/>
  <c r="K195" i="5446"/>
  <c r="M195" i="5446" s="1"/>
  <c r="AJ195" i="5443" s="1"/>
  <c r="K29" i="5446"/>
  <c r="M29" i="5446" s="1"/>
  <c r="N122" i="5446"/>
  <c r="K122" i="5446"/>
  <c r="M122" i="5446" s="1"/>
  <c r="K199" i="5446"/>
  <c r="M199" i="5446" s="1"/>
  <c r="N199" i="5446"/>
  <c r="AI77" i="5447"/>
  <c r="AH77" i="5447"/>
  <c r="AL77" i="5447"/>
  <c r="N137" i="5450"/>
  <c r="K137" i="5450"/>
  <c r="M137" i="5450" s="1"/>
  <c r="N76" i="5450"/>
  <c r="K76" i="5450"/>
  <c r="M76" i="5450" s="1"/>
  <c r="N243" i="5450"/>
  <c r="K243" i="5450"/>
  <c r="M243" i="5450" s="1"/>
  <c r="N86" i="5450"/>
  <c r="K86" i="5450"/>
  <c r="M86" i="5450" s="1"/>
  <c r="N181" i="5450"/>
  <c r="K181" i="5450"/>
  <c r="M181" i="5450" s="1"/>
  <c r="AL10" i="5447"/>
  <c r="AI10" i="5447"/>
  <c r="AH10" i="5447"/>
  <c r="N28" i="5450"/>
  <c r="K28" i="5450"/>
  <c r="M28" i="5450" s="1"/>
  <c r="N112" i="5450"/>
  <c r="K112" i="5450"/>
  <c r="M112" i="5450" s="1"/>
  <c r="N169" i="5450"/>
  <c r="K169" i="5450"/>
  <c r="M169" i="5450" s="1"/>
  <c r="AG32" i="5436"/>
  <c r="AH32" i="5436"/>
  <c r="AG45" i="5433"/>
  <c r="AH45" i="5433"/>
  <c r="AH160" i="5433"/>
  <c r="AG160" i="5433"/>
  <c r="AI115" i="5439"/>
  <c r="AH115" i="5439"/>
  <c r="AL115" i="5439"/>
  <c r="AG132" i="5436"/>
  <c r="AH132" i="5436"/>
  <c r="AL146" i="5439"/>
  <c r="AI146" i="5439"/>
  <c r="AH146" i="5439"/>
  <c r="AJ198" i="5443"/>
  <c r="AK198" i="5443"/>
  <c r="N254" i="5442"/>
  <c r="AG52" i="5430"/>
  <c r="AH52" i="5430"/>
  <c r="N190" i="5446"/>
  <c r="K190" i="5446"/>
  <c r="M190" i="5446" s="1"/>
  <c r="N123" i="5446"/>
  <c r="K123" i="5446"/>
  <c r="M123" i="5446" s="1"/>
  <c r="N86" i="5446"/>
  <c r="K86" i="5446"/>
  <c r="M86" i="5446" s="1"/>
  <c r="N53" i="5450"/>
  <c r="K53" i="5450"/>
  <c r="M53" i="5450" s="1"/>
  <c r="N136" i="5450"/>
  <c r="K136" i="5450"/>
  <c r="M136" i="5450" s="1"/>
  <c r="AH22" i="5433"/>
  <c r="AG22" i="5433"/>
  <c r="AH19" i="5433"/>
  <c r="AG19" i="5433"/>
  <c r="AL131" i="5439"/>
  <c r="AI131" i="5439"/>
  <c r="AH131" i="5439"/>
  <c r="AL23" i="5439"/>
  <c r="AI23" i="5439"/>
  <c r="AH23" i="5439"/>
  <c r="K168" i="5442"/>
  <c r="M168" i="5442" s="1"/>
  <c r="N168" i="5442"/>
  <c r="AJ180" i="5443"/>
  <c r="N75" i="5442"/>
  <c r="K75" i="5442"/>
  <c r="M75" i="5442" s="1"/>
  <c r="AK75" i="5439" s="1"/>
  <c r="N34" i="5442"/>
  <c r="K34" i="5442"/>
  <c r="M34" i="5442" s="1"/>
  <c r="AL128" i="5439"/>
  <c r="AI128" i="5439"/>
  <c r="AH128" i="5439"/>
  <c r="K302" i="5442"/>
  <c r="M302" i="5442" s="1"/>
  <c r="K218" i="5442"/>
  <c r="M218" i="5442" s="1"/>
  <c r="N205" i="5442"/>
  <c r="K205" i="5442"/>
  <c r="M205" i="5442" s="1"/>
  <c r="K66" i="5442"/>
  <c r="M66" i="5442" s="1"/>
  <c r="N66" i="5442"/>
  <c r="AI146" i="5443"/>
  <c r="AH146" i="5443"/>
  <c r="AL146" i="5443"/>
  <c r="AL175" i="5443"/>
  <c r="AH175" i="5443"/>
  <c r="AI175" i="5443"/>
  <c r="N121" i="5446"/>
  <c r="K121" i="5446"/>
  <c r="M121" i="5446" s="1"/>
  <c r="N13" i="5446"/>
  <c r="K13" i="5446"/>
  <c r="M13" i="5446" s="1"/>
  <c r="K233" i="5446"/>
  <c r="M233" i="5446" s="1"/>
  <c r="AL107" i="5447"/>
  <c r="AI107" i="5447"/>
  <c r="AH107" i="5447"/>
  <c r="AL172" i="5447"/>
  <c r="AI172" i="5447"/>
  <c r="AH172" i="5447"/>
  <c r="AI64" i="5447"/>
  <c r="AH64" i="5447"/>
  <c r="AL64" i="5447"/>
  <c r="AI6" i="5447"/>
  <c r="AL6" i="5447"/>
  <c r="AH6" i="5447"/>
  <c r="AI28" i="5447"/>
  <c r="AH28" i="5447"/>
  <c r="AL28" i="5447"/>
  <c r="N167" i="5450"/>
  <c r="K167" i="5450"/>
  <c r="M167" i="5450" s="1"/>
  <c r="AL96" i="5447"/>
  <c r="AI96" i="5447"/>
  <c r="AH96" i="5447"/>
  <c r="AL21" i="5447"/>
  <c r="AI21" i="5447"/>
  <c r="AH21" i="5447"/>
  <c r="N80" i="5450"/>
  <c r="K80" i="5450"/>
  <c r="M80" i="5450" s="1"/>
  <c r="N197" i="5450"/>
  <c r="K197" i="5450"/>
  <c r="M197" i="5450" s="1"/>
  <c r="AG179" i="5430"/>
  <c r="AH179" i="5430"/>
  <c r="AH80" i="5436"/>
  <c r="AG80" i="5436"/>
  <c r="AI103" i="5439"/>
  <c r="AH103" i="5439"/>
  <c r="AL103" i="5439"/>
  <c r="AI27" i="5439"/>
  <c r="AH27" i="5439"/>
  <c r="AL27" i="5439"/>
  <c r="AG162" i="5436"/>
  <c r="AH162" i="5436"/>
  <c r="N296" i="5442"/>
  <c r="K296" i="5442"/>
  <c r="M296" i="5442" s="1"/>
  <c r="N176" i="5442"/>
  <c r="K176" i="5442"/>
  <c r="M176" i="5442" s="1"/>
  <c r="N157" i="5442"/>
  <c r="K157" i="5442"/>
  <c r="M157" i="5442" s="1"/>
  <c r="N227" i="5442"/>
  <c r="K227" i="5442"/>
  <c r="M227" i="5442" s="1"/>
  <c r="K384" i="5446"/>
  <c r="M384" i="5446" s="1"/>
  <c r="N106" i="5446"/>
  <c r="K106" i="5446"/>
  <c r="M106" i="5446" s="1"/>
  <c r="N183" i="5446"/>
  <c r="K183" i="5446"/>
  <c r="M183" i="5446" s="1"/>
  <c r="K75" i="5446"/>
  <c r="M75" i="5446" s="1"/>
  <c r="N75" i="5446"/>
  <c r="K383" i="5446"/>
  <c r="M383" i="5446" s="1"/>
  <c r="N403" i="5446"/>
  <c r="K403" i="5446"/>
  <c r="M403" i="5446" s="1"/>
  <c r="N187" i="5446"/>
  <c r="K187" i="5446"/>
  <c r="M187" i="5446" s="1"/>
  <c r="N79" i="5446"/>
  <c r="K79" i="5446"/>
  <c r="M79" i="5446" s="1"/>
  <c r="AL29" i="5447"/>
  <c r="AI29" i="5447"/>
  <c r="AH29" i="5447"/>
  <c r="AG141" i="5433"/>
  <c r="AH141" i="5433"/>
  <c r="AG33" i="5433"/>
  <c r="AH33" i="5433"/>
  <c r="AH169" i="5436"/>
  <c r="AG169" i="5436"/>
  <c r="AH49" i="5436"/>
  <c r="AG49" i="5436"/>
  <c r="N358" i="5442"/>
  <c r="K358" i="5442"/>
  <c r="M358" i="5442" s="1"/>
  <c r="K326" i="5442"/>
  <c r="M326" i="5442" s="1"/>
  <c r="K6" i="5442"/>
  <c r="M6" i="5442" s="1"/>
  <c r="N6" i="5442"/>
  <c r="AH92" i="5447"/>
  <c r="AL92" i="5447"/>
  <c r="AI92" i="5447"/>
  <c r="AL127" i="5447"/>
  <c r="AH127" i="5447"/>
  <c r="AI127" i="5447"/>
  <c r="AH19" i="5447"/>
  <c r="AL19" i="5447"/>
  <c r="AI19" i="5447"/>
  <c r="K130" i="5450"/>
  <c r="M130" i="5450" s="1"/>
  <c r="N130" i="5450"/>
  <c r="K22" i="5450"/>
  <c r="M22" i="5450" s="1"/>
  <c r="N22" i="5450"/>
  <c r="AL108" i="5439"/>
  <c r="AH108" i="5439"/>
  <c r="AI108" i="5439"/>
  <c r="AL10" i="5439"/>
  <c r="AI10" i="5439"/>
  <c r="AH10" i="5439"/>
  <c r="K120" i="5442"/>
  <c r="M120" i="5442" s="1"/>
  <c r="N120" i="5442"/>
  <c r="AL114" i="5447"/>
  <c r="AI114" i="5447"/>
  <c r="AH114" i="5447"/>
  <c r="AH160" i="5430"/>
  <c r="AG160" i="5430"/>
  <c r="AL36" i="5439"/>
  <c r="AH36" i="5439"/>
  <c r="AI36" i="5439"/>
  <c r="AL118" i="5439"/>
  <c r="AI118" i="5439"/>
  <c r="AH118" i="5439"/>
  <c r="AH8" i="5436"/>
  <c r="AG8" i="5436"/>
  <c r="K298" i="5446"/>
  <c r="M298" i="5446" s="1"/>
  <c r="N339" i="5446"/>
  <c r="K339" i="5446"/>
  <c r="M339" i="5446" s="1"/>
  <c r="K266" i="5446"/>
  <c r="M266" i="5446" s="1"/>
  <c r="AL113" i="5447"/>
  <c r="AI113" i="5447"/>
  <c r="AH113" i="5447"/>
  <c r="AL52" i="5447"/>
  <c r="AI52" i="5447"/>
  <c r="AH52" i="5447"/>
  <c r="N171" i="5450"/>
  <c r="K171" i="5450"/>
  <c r="M171" i="5450" s="1"/>
  <c r="N73" i="5450"/>
  <c r="K73" i="5450"/>
  <c r="M73" i="5450" s="1"/>
  <c r="AG9" i="5433"/>
  <c r="AH9" i="5433"/>
  <c r="AH178" i="5433"/>
  <c r="AG178" i="5433"/>
  <c r="AH94" i="5433"/>
  <c r="AG94" i="5433"/>
  <c r="AH113" i="5430"/>
  <c r="AG113" i="5430"/>
  <c r="AH163" i="5433"/>
  <c r="AG163" i="5433"/>
  <c r="AH55" i="5433"/>
  <c r="AG55" i="5433"/>
  <c r="AH88" i="5433"/>
  <c r="AG88" i="5433"/>
  <c r="AL22" i="5439"/>
  <c r="AI22" i="5439"/>
  <c r="AH22" i="5439"/>
  <c r="AH205" i="5436"/>
  <c r="AG205" i="5436"/>
  <c r="AL126" i="5439"/>
  <c r="AH126" i="5439"/>
  <c r="AI126" i="5439"/>
  <c r="AL18" i="5439"/>
  <c r="AH18" i="5439"/>
  <c r="AI18" i="5439"/>
  <c r="AL203" i="5439"/>
  <c r="AI203" i="5439"/>
  <c r="AH203" i="5439"/>
  <c r="AL95" i="5439"/>
  <c r="AI95" i="5439"/>
  <c r="AH95" i="5439"/>
  <c r="AI124" i="5439"/>
  <c r="AL124" i="5439"/>
  <c r="AH124" i="5439"/>
  <c r="AH193" i="5436"/>
  <c r="AG193" i="5436"/>
  <c r="K291" i="5442"/>
  <c r="M291" i="5442" s="1"/>
  <c r="N129" i="5442"/>
  <c r="K129" i="5442"/>
  <c r="M129" i="5442" s="1"/>
  <c r="AK129" i="5439" s="1"/>
  <c r="AL56" i="5439"/>
  <c r="AI56" i="5439"/>
  <c r="AH56" i="5439"/>
  <c r="N338" i="5442"/>
  <c r="K338" i="5442"/>
  <c r="M338" i="5442" s="1"/>
  <c r="K259" i="5442"/>
  <c r="M259" i="5442" s="1"/>
  <c r="N97" i="5442"/>
  <c r="K97" i="5442"/>
  <c r="M97" i="5442" s="1"/>
  <c r="N355" i="5442"/>
  <c r="K355" i="5442"/>
  <c r="M355" i="5442" s="1"/>
  <c r="N27" i="5442"/>
  <c r="K27" i="5442"/>
  <c r="M27" i="5442" s="1"/>
  <c r="N377" i="5442"/>
  <c r="K377" i="5442"/>
  <c r="M377" i="5442" s="1"/>
  <c r="N269" i="5442"/>
  <c r="K269" i="5442"/>
  <c r="M269" i="5442" s="1"/>
  <c r="N161" i="5442"/>
  <c r="K161" i="5442"/>
  <c r="M161" i="5442" s="1"/>
  <c r="N53" i="5442"/>
  <c r="K53" i="5442"/>
  <c r="M53" i="5442" s="1"/>
  <c r="N283" i="5442"/>
  <c r="K283" i="5442"/>
  <c r="M283" i="5442" s="1"/>
  <c r="N18" i="5442"/>
  <c r="K18" i="5442"/>
  <c r="M18" i="5442" s="1"/>
  <c r="N342" i="5442"/>
  <c r="K342" i="5442"/>
  <c r="M342" i="5442" s="1"/>
  <c r="K282" i="5442"/>
  <c r="M282" i="5442" s="1"/>
  <c r="K280" i="5442"/>
  <c r="M280" i="5442" s="1"/>
  <c r="AK51" i="5443"/>
  <c r="AJ51" i="5443"/>
  <c r="AL172" i="5443"/>
  <c r="AI172" i="5443"/>
  <c r="AH172" i="5443"/>
  <c r="AL119" i="5443"/>
  <c r="AI119" i="5443"/>
  <c r="AH119" i="5443"/>
  <c r="AL11" i="5443"/>
  <c r="AI11" i="5443"/>
  <c r="AH11" i="5443"/>
  <c r="AL9" i="5443"/>
  <c r="AI9" i="5443"/>
  <c r="AH9" i="5443"/>
  <c r="AL130" i="5443"/>
  <c r="AI130" i="5443"/>
  <c r="AH130" i="5443"/>
  <c r="N318" i="5446"/>
  <c r="K318" i="5446"/>
  <c r="M318" i="5446" s="1"/>
  <c r="K210" i="5446"/>
  <c r="M210" i="5446" s="1"/>
  <c r="K102" i="5446"/>
  <c r="M102" i="5446" s="1"/>
  <c r="AL127" i="5443"/>
  <c r="AI127" i="5443"/>
  <c r="AH127" i="5443"/>
  <c r="N35" i="5446"/>
  <c r="K35" i="5446"/>
  <c r="M35" i="5446" s="1"/>
  <c r="AI110" i="5443"/>
  <c r="AH110" i="5443"/>
  <c r="AL110" i="5443"/>
  <c r="AL196" i="5443"/>
  <c r="AI196" i="5443"/>
  <c r="AH196" i="5443"/>
  <c r="AL67" i="5443"/>
  <c r="AI67" i="5443"/>
  <c r="AH67" i="5443"/>
  <c r="K328" i="5446"/>
  <c r="M328" i="5446" s="1"/>
  <c r="K220" i="5446"/>
  <c r="M220" i="5446" s="1"/>
  <c r="N112" i="5446"/>
  <c r="K112" i="5446"/>
  <c r="M112" i="5446" s="1"/>
  <c r="K333" i="5446"/>
  <c r="M333" i="5446" s="1"/>
  <c r="N333" i="5446"/>
  <c r="K225" i="5446"/>
  <c r="M225" i="5446" s="1"/>
  <c r="K117" i="5446"/>
  <c r="M117" i="5446" s="1"/>
  <c r="N117" i="5446"/>
  <c r="K9" i="5446"/>
  <c r="M9" i="5446" s="1"/>
  <c r="N9" i="5446"/>
  <c r="K209" i="5446"/>
  <c r="M209" i="5446" s="1"/>
  <c r="N368" i="5446"/>
  <c r="K368" i="5446"/>
  <c r="M368" i="5446" s="1"/>
  <c r="K260" i="5446"/>
  <c r="M260" i="5446" s="1"/>
  <c r="N152" i="5446"/>
  <c r="K152" i="5446"/>
  <c r="M152" i="5446" s="1"/>
  <c r="N44" i="5446"/>
  <c r="K44" i="5446"/>
  <c r="M44" i="5446" s="1"/>
  <c r="K373" i="5446"/>
  <c r="M373" i="5446" s="1"/>
  <c r="N373" i="5446"/>
  <c r="K265" i="5446"/>
  <c r="M265" i="5446" s="1"/>
  <c r="N157" i="5446"/>
  <c r="K157" i="5446"/>
  <c r="M157" i="5446" s="1"/>
  <c r="N49" i="5446"/>
  <c r="K49" i="5446"/>
  <c r="M49" i="5446" s="1"/>
  <c r="AL179" i="5447"/>
  <c r="AI179" i="5447"/>
  <c r="AH179" i="5447"/>
  <c r="AI71" i="5447"/>
  <c r="AH71" i="5447"/>
  <c r="AL71" i="5447"/>
  <c r="AL136" i="5447"/>
  <c r="AI136" i="5447"/>
  <c r="AH136" i="5447"/>
  <c r="AI159" i="5447"/>
  <c r="AH159" i="5447"/>
  <c r="AL159" i="5447"/>
  <c r="AL45" i="5447"/>
  <c r="AI45" i="5447"/>
  <c r="AH45" i="5447"/>
  <c r="N192" i="5450"/>
  <c r="K192" i="5450"/>
  <c r="M192" i="5450" s="1"/>
  <c r="N84" i="5450"/>
  <c r="K84" i="5450"/>
  <c r="M84" i="5450" s="1"/>
  <c r="AL175" i="5447"/>
  <c r="AI175" i="5447"/>
  <c r="AH175" i="5447"/>
  <c r="N203" i="5450"/>
  <c r="K203" i="5450"/>
  <c r="M203" i="5450" s="1"/>
  <c r="AI34" i="5447"/>
  <c r="AH34" i="5447"/>
  <c r="AL34" i="5447"/>
  <c r="N47" i="5450"/>
  <c r="K47" i="5450"/>
  <c r="M47" i="5450" s="1"/>
  <c r="K178" i="5450"/>
  <c r="M178" i="5450" s="1"/>
  <c r="N178" i="5450"/>
  <c r="K70" i="5450"/>
  <c r="M70" i="5450" s="1"/>
  <c r="N70" i="5450"/>
  <c r="N93" i="5450"/>
  <c r="K93" i="5450"/>
  <c r="M93" i="5450" s="1"/>
  <c r="N224" i="5450"/>
  <c r="K224" i="5450"/>
  <c r="M224" i="5450" s="1"/>
  <c r="N116" i="5450"/>
  <c r="K116" i="5450"/>
  <c r="M116" i="5450" s="1"/>
  <c r="N8" i="5450"/>
  <c r="K8" i="5450"/>
  <c r="M8" i="5450" s="1"/>
  <c r="N139" i="5450"/>
  <c r="K139" i="5450"/>
  <c r="M139" i="5450" s="1"/>
  <c r="N31" i="5450"/>
  <c r="K31" i="5450"/>
  <c r="M31" i="5450" s="1"/>
  <c r="N233" i="5450"/>
  <c r="K233" i="5450"/>
  <c r="M233" i="5450" s="1"/>
  <c r="N123" i="5450"/>
  <c r="K123" i="5450"/>
  <c r="M123" i="5450" s="1"/>
  <c r="N97" i="5450"/>
  <c r="K97" i="5450"/>
  <c r="M97" i="5450" s="1"/>
  <c r="AH188" i="5436"/>
  <c r="AG188" i="5436"/>
  <c r="AH127" i="5436"/>
  <c r="AG127" i="5436"/>
  <c r="AG41" i="5430"/>
  <c r="AH41" i="5430"/>
  <c r="AG39" i="5433"/>
  <c r="AH39" i="5433"/>
  <c r="AH121" i="5433"/>
  <c r="AG121" i="5433"/>
  <c r="AH13" i="5433"/>
  <c r="AG13" i="5433"/>
  <c r="AI31" i="5439"/>
  <c r="AH31" i="5439"/>
  <c r="AL31" i="5439"/>
  <c r="AG198" i="5436"/>
  <c r="AH198" i="5436"/>
  <c r="AG90" i="5436"/>
  <c r="AH90" i="5436"/>
  <c r="AL120" i="5439"/>
  <c r="AH120" i="5439"/>
  <c r="AI120" i="5439"/>
  <c r="AL12" i="5439"/>
  <c r="AH12" i="5439"/>
  <c r="AI12" i="5439"/>
  <c r="K315" i="5442"/>
  <c r="M315" i="5442" s="1"/>
  <c r="AI85" i="5439"/>
  <c r="AH85" i="5439"/>
  <c r="AL85" i="5439"/>
  <c r="N103" i="5442"/>
  <c r="K103" i="5442"/>
  <c r="M103" i="5442" s="1"/>
  <c r="AH175" i="5436"/>
  <c r="AG175" i="5436"/>
  <c r="K339" i="5442"/>
  <c r="M339" i="5442" s="1"/>
  <c r="N15" i="5442"/>
  <c r="K15" i="5442"/>
  <c r="M15" i="5442" s="1"/>
  <c r="AK15" i="5439" s="1"/>
  <c r="AL44" i="5439"/>
  <c r="AI44" i="5439"/>
  <c r="AH44" i="5439"/>
  <c r="N332" i="5442"/>
  <c r="K332" i="5442"/>
  <c r="M332" i="5442" s="1"/>
  <c r="K212" i="5442"/>
  <c r="M212" i="5442" s="1"/>
  <c r="N128" i="5442"/>
  <c r="K128" i="5442"/>
  <c r="M128" i="5442" s="1"/>
  <c r="N361" i="5442"/>
  <c r="K361" i="5442"/>
  <c r="M361" i="5442" s="1"/>
  <c r="N37" i="5442"/>
  <c r="K37" i="5442"/>
  <c r="M37" i="5442" s="1"/>
  <c r="K371" i="5442"/>
  <c r="M371" i="5442" s="1"/>
  <c r="N263" i="5442"/>
  <c r="K263" i="5442"/>
  <c r="M263" i="5442" s="1"/>
  <c r="N155" i="5442"/>
  <c r="K155" i="5442"/>
  <c r="M155" i="5442" s="1"/>
  <c r="N47" i="5442"/>
  <c r="K47" i="5442"/>
  <c r="M47" i="5442" s="1"/>
  <c r="N261" i="5442"/>
  <c r="K261" i="5442"/>
  <c r="M261" i="5442" s="1"/>
  <c r="K46" i="5442"/>
  <c r="M46" i="5442" s="1"/>
  <c r="N46" i="5442"/>
  <c r="K370" i="5442"/>
  <c r="M370" i="5442" s="1"/>
  <c r="N279" i="5442"/>
  <c r="K279" i="5442"/>
  <c r="M279" i="5442" s="1"/>
  <c r="AL185" i="5443"/>
  <c r="AI185" i="5443"/>
  <c r="AH185" i="5443"/>
  <c r="AL77" i="5443"/>
  <c r="AI77" i="5443"/>
  <c r="AH77" i="5443"/>
  <c r="AI97" i="5443"/>
  <c r="AL97" i="5443"/>
  <c r="AH97" i="5443"/>
  <c r="AL112" i="5443"/>
  <c r="AI112" i="5443"/>
  <c r="AH112" i="5443"/>
  <c r="K312" i="5446"/>
  <c r="M312" i="5446" s="1"/>
  <c r="N204" i="5446"/>
  <c r="K204" i="5446"/>
  <c r="M204" i="5446" s="1"/>
  <c r="AK204" i="5443" s="1"/>
  <c r="N96" i="5446"/>
  <c r="K96" i="5446"/>
  <c r="M96" i="5446" s="1"/>
  <c r="AJ96" i="5443" s="1"/>
  <c r="AI109" i="5443"/>
  <c r="AH109" i="5443"/>
  <c r="AL109" i="5443"/>
  <c r="K329" i="5446"/>
  <c r="M329" i="5446" s="1"/>
  <c r="N371" i="5446"/>
  <c r="K371" i="5446"/>
  <c r="M371" i="5446" s="1"/>
  <c r="AH104" i="5443"/>
  <c r="AL104" i="5443"/>
  <c r="AI104" i="5443"/>
  <c r="AL178" i="5443"/>
  <c r="AI178" i="5443"/>
  <c r="AH178" i="5443"/>
  <c r="AI49" i="5443"/>
  <c r="AH49" i="5443"/>
  <c r="AL49" i="5443"/>
  <c r="N358" i="5446"/>
  <c r="K358" i="5446"/>
  <c r="M358" i="5446" s="1"/>
  <c r="K250" i="5446"/>
  <c r="M250" i="5446" s="1"/>
  <c r="N142" i="5446"/>
  <c r="K142" i="5446"/>
  <c r="M142" i="5446" s="1"/>
  <c r="N34" i="5446"/>
  <c r="K34" i="5446"/>
  <c r="M34" i="5446" s="1"/>
  <c r="K327" i="5446"/>
  <c r="M327" i="5446" s="1"/>
  <c r="N327" i="5446"/>
  <c r="K219" i="5446"/>
  <c r="M219" i="5446" s="1"/>
  <c r="N219" i="5446"/>
  <c r="K111" i="5446"/>
  <c r="M111" i="5446" s="1"/>
  <c r="N111" i="5446"/>
  <c r="K389" i="5446"/>
  <c r="M389" i="5446" s="1"/>
  <c r="K398" i="5446"/>
  <c r="M398" i="5446" s="1"/>
  <c r="N398" i="5446"/>
  <c r="K290" i="5446"/>
  <c r="M290" i="5446" s="1"/>
  <c r="N182" i="5446"/>
  <c r="K182" i="5446"/>
  <c r="M182" i="5446" s="1"/>
  <c r="N74" i="5446"/>
  <c r="K74" i="5446"/>
  <c r="M74" i="5446" s="1"/>
  <c r="N331" i="5446"/>
  <c r="K331" i="5446"/>
  <c r="M331" i="5446" s="1"/>
  <c r="K223" i="5446"/>
  <c r="M223" i="5446" s="1"/>
  <c r="N115" i="5446"/>
  <c r="K115" i="5446"/>
  <c r="M115" i="5446" s="1"/>
  <c r="N7" i="5446"/>
  <c r="K7" i="5446"/>
  <c r="M7" i="5446" s="1"/>
  <c r="N197" i="5446"/>
  <c r="K197" i="5446"/>
  <c r="M197" i="5446" s="1"/>
  <c r="AL101" i="5447"/>
  <c r="AI101" i="5447"/>
  <c r="AH101" i="5447"/>
  <c r="AL202" i="5447"/>
  <c r="AI202" i="5447"/>
  <c r="AH202" i="5447"/>
  <c r="AL94" i="5447"/>
  <c r="AI94" i="5447"/>
  <c r="AH94" i="5447"/>
  <c r="AI99" i="5447"/>
  <c r="AH99" i="5447"/>
  <c r="AL99" i="5447"/>
  <c r="N186" i="5450"/>
  <c r="K186" i="5450"/>
  <c r="M186" i="5450" s="1"/>
  <c r="N161" i="5450"/>
  <c r="K161" i="5450"/>
  <c r="M161" i="5450" s="1"/>
  <c r="N64" i="5450"/>
  <c r="K64" i="5450"/>
  <c r="M64" i="5450" s="1"/>
  <c r="N205" i="5450"/>
  <c r="K205" i="5450"/>
  <c r="M205" i="5450" s="1"/>
  <c r="AG71" i="5430"/>
  <c r="AH71" i="5430"/>
  <c r="AG118" i="5430"/>
  <c r="AH118" i="5430"/>
  <c r="AG68" i="5436"/>
  <c r="AH68" i="5436"/>
  <c r="AH62" i="5436"/>
  <c r="AG62" i="5436"/>
  <c r="AG166" i="5430"/>
  <c r="AH166" i="5430"/>
  <c r="AG177" i="5433"/>
  <c r="AH177" i="5433"/>
  <c r="AG69" i="5433"/>
  <c r="AH69" i="5433"/>
  <c r="AG143" i="5430"/>
  <c r="AH143" i="5430"/>
  <c r="AG81" i="5430"/>
  <c r="AH81" i="5430"/>
  <c r="AL202" i="5439"/>
  <c r="AI202" i="5439"/>
  <c r="AH202" i="5439"/>
  <c r="AH186" i="5439"/>
  <c r="AL186" i="5439"/>
  <c r="AI186" i="5439"/>
  <c r="AL78" i="5439"/>
  <c r="AH78" i="5439"/>
  <c r="AI78" i="5439"/>
  <c r="AL196" i="5439"/>
  <c r="AI196" i="5439"/>
  <c r="AH196" i="5439"/>
  <c r="AH157" i="5436"/>
  <c r="AG157" i="5436"/>
  <c r="K327" i="5442"/>
  <c r="M327" i="5442" s="1"/>
  <c r="N165" i="5442"/>
  <c r="K165" i="5442"/>
  <c r="M165" i="5442" s="1"/>
  <c r="AJ165" i="5439" s="1"/>
  <c r="AL32" i="5439"/>
  <c r="AI32" i="5439"/>
  <c r="AH32" i="5439"/>
  <c r="N86" i="5442"/>
  <c r="K86" i="5442"/>
  <c r="M86" i="5442" s="1"/>
  <c r="K340" i="5442"/>
  <c r="M340" i="5442" s="1"/>
  <c r="K312" i="5442"/>
  <c r="M312" i="5442" s="1"/>
  <c r="N360" i="5442"/>
  <c r="K360" i="5442"/>
  <c r="M360" i="5442" s="1"/>
  <c r="N36" i="5442"/>
  <c r="K36" i="5442"/>
  <c r="M36" i="5442" s="1"/>
  <c r="N377" i="5446"/>
  <c r="K377" i="5446"/>
  <c r="M377" i="5446" s="1"/>
  <c r="AH164" i="5447"/>
  <c r="AI164" i="5447"/>
  <c r="AL164" i="5447"/>
  <c r="AH56" i="5447"/>
  <c r="AI56" i="5447"/>
  <c r="AL56" i="5447"/>
  <c r="AL199" i="5447"/>
  <c r="AH199" i="5447"/>
  <c r="AI199" i="5447"/>
  <c r="AH91" i="5447"/>
  <c r="AL91" i="5447"/>
  <c r="AI91" i="5447"/>
  <c r="AL66" i="5447"/>
  <c r="AI66" i="5447"/>
  <c r="AH66" i="5447"/>
  <c r="AL192" i="5447"/>
  <c r="AI192" i="5447"/>
  <c r="AH192" i="5447"/>
  <c r="AL54" i="5447"/>
  <c r="AI54" i="5447"/>
  <c r="AH54" i="5447"/>
  <c r="K166" i="5450"/>
  <c r="M166" i="5450" s="1"/>
  <c r="N166" i="5450"/>
  <c r="K58" i="5450"/>
  <c r="M58" i="5450" s="1"/>
  <c r="N58" i="5450"/>
  <c r="AH151" i="5436"/>
  <c r="AG151" i="5436"/>
  <c r="AL113" i="5439"/>
  <c r="AI113" i="5439"/>
  <c r="AH113" i="5439"/>
  <c r="N127" i="5442"/>
  <c r="K127" i="5442"/>
  <c r="M127" i="5442" s="1"/>
  <c r="K228" i="5442"/>
  <c r="M228" i="5442" s="1"/>
  <c r="N228" i="5442"/>
  <c r="N196" i="5442"/>
  <c r="K196" i="5442"/>
  <c r="M196" i="5442" s="1"/>
  <c r="N214" i="5442"/>
  <c r="K214" i="5442"/>
  <c r="M214" i="5442" s="1"/>
  <c r="AL126" i="5447"/>
  <c r="AI126" i="5447"/>
  <c r="AH126" i="5447"/>
  <c r="AH130" i="5433"/>
  <c r="AG130" i="5433"/>
  <c r="AH179" i="5433"/>
  <c r="AG179" i="5433"/>
  <c r="AL76" i="5439"/>
  <c r="AI76" i="5439"/>
  <c r="AH76" i="5439"/>
  <c r="AH180" i="5439"/>
  <c r="AL180" i="5439"/>
  <c r="AI180" i="5439"/>
  <c r="AL185" i="5439"/>
  <c r="AI185" i="5439"/>
  <c r="AH185" i="5439"/>
  <c r="N235" i="5442"/>
  <c r="K235" i="5442"/>
  <c r="M235" i="5442" s="1"/>
  <c r="K268" i="5442"/>
  <c r="M268" i="5442" s="1"/>
  <c r="K238" i="5442"/>
  <c r="M238" i="5442" s="1"/>
  <c r="K328" i="5442"/>
  <c r="M328" i="5442" s="1"/>
  <c r="N48" i="5446"/>
  <c r="K48" i="5446"/>
  <c r="M48" i="5446" s="1"/>
  <c r="AK48" i="5443" s="1"/>
  <c r="AL186" i="5447"/>
  <c r="AI186" i="5447"/>
  <c r="AH186" i="5447"/>
  <c r="I405" i="1825"/>
  <c r="J405" i="1825"/>
  <c r="K405" i="1825"/>
  <c r="L405" i="1825" s="1"/>
  <c r="F405" i="1825"/>
  <c r="G405" i="1825"/>
  <c r="H405" i="1825" s="1"/>
  <c r="I399" i="1825"/>
  <c r="J399" i="1825"/>
  <c r="K399" i="1825"/>
  <c r="L399" i="1825" s="1"/>
  <c r="F399" i="1825"/>
  <c r="G399" i="1825"/>
  <c r="H399" i="1825" s="1"/>
  <c r="I393" i="1825"/>
  <c r="J393" i="1825"/>
  <c r="K393" i="1825"/>
  <c r="L393" i="1825" s="1"/>
  <c r="F393" i="1825"/>
  <c r="G393" i="1825"/>
  <c r="H393" i="1825" s="1"/>
  <c r="I387" i="1825"/>
  <c r="J387" i="1825"/>
  <c r="K387" i="1825"/>
  <c r="L387" i="1825" s="1"/>
  <c r="F387" i="1825"/>
  <c r="G387" i="1825"/>
  <c r="H387" i="1825" s="1"/>
  <c r="I381" i="1825"/>
  <c r="J381" i="1825"/>
  <c r="K381" i="1825"/>
  <c r="L381" i="1825" s="1"/>
  <c r="F381" i="1825"/>
  <c r="G381" i="1825"/>
  <c r="H381" i="1825" s="1"/>
  <c r="I375" i="1825"/>
  <c r="J375" i="1825"/>
  <c r="K375" i="1825"/>
  <c r="L375" i="1825" s="1"/>
  <c r="F375" i="1825"/>
  <c r="G375" i="1825"/>
  <c r="H375" i="1825" s="1"/>
  <c r="I369" i="1825"/>
  <c r="J369" i="1825"/>
  <c r="K369" i="1825"/>
  <c r="L369" i="1825" s="1"/>
  <c r="F369" i="1825"/>
  <c r="G369" i="1825"/>
  <c r="H369" i="1825" s="1"/>
  <c r="I363" i="1825"/>
  <c r="J363" i="1825"/>
  <c r="K363" i="1825"/>
  <c r="L363" i="1825" s="1"/>
  <c r="F363" i="1825"/>
  <c r="G363" i="1825"/>
  <c r="H363" i="1825" s="1"/>
  <c r="I357" i="1825"/>
  <c r="J357" i="1825"/>
  <c r="K357" i="1825"/>
  <c r="L357" i="1825" s="1"/>
  <c r="F357" i="1825"/>
  <c r="G357" i="1825"/>
  <c r="H357" i="1825" s="1"/>
  <c r="I351" i="1825"/>
  <c r="J351" i="1825"/>
  <c r="K351" i="1825"/>
  <c r="L351" i="1825" s="1"/>
  <c r="F351" i="1825"/>
  <c r="G351" i="1825"/>
  <c r="H351" i="1825" s="1"/>
  <c r="I345" i="1825"/>
  <c r="J345" i="1825"/>
  <c r="K345" i="1825"/>
  <c r="L345" i="1825" s="1"/>
  <c r="F345" i="1825"/>
  <c r="G345" i="1825"/>
  <c r="H345" i="1825" s="1"/>
  <c r="I339" i="1825"/>
  <c r="J339" i="1825"/>
  <c r="K339" i="1825"/>
  <c r="L339" i="1825" s="1"/>
  <c r="F339" i="1825"/>
  <c r="G339" i="1825"/>
  <c r="H339" i="1825" s="1"/>
  <c r="I333" i="1825"/>
  <c r="J333" i="1825"/>
  <c r="K333" i="1825"/>
  <c r="L333" i="1825" s="1"/>
  <c r="F333" i="1825"/>
  <c r="G333" i="1825"/>
  <c r="H333" i="1825" s="1"/>
  <c r="I327" i="1825"/>
  <c r="J327" i="1825"/>
  <c r="K327" i="1825"/>
  <c r="L327" i="1825" s="1"/>
  <c r="F327" i="1825"/>
  <c r="G327" i="1825"/>
  <c r="H327" i="1825" s="1"/>
  <c r="I321" i="1825"/>
  <c r="J321" i="1825"/>
  <c r="K321" i="1825"/>
  <c r="L321" i="1825" s="1"/>
  <c r="F321" i="1825"/>
  <c r="G321" i="1825"/>
  <c r="H321" i="1825" s="1"/>
  <c r="I315" i="1825"/>
  <c r="J315" i="1825"/>
  <c r="K315" i="1825"/>
  <c r="L315" i="1825" s="1"/>
  <c r="F315" i="1825"/>
  <c r="G315" i="1825"/>
  <c r="H315" i="1825" s="1"/>
  <c r="I309" i="1825"/>
  <c r="J309" i="1825"/>
  <c r="K309" i="1825"/>
  <c r="L309" i="1825" s="1"/>
  <c r="F309" i="1825"/>
  <c r="G309" i="1825"/>
  <c r="H309" i="1825" s="1"/>
  <c r="I303" i="1825"/>
  <c r="J303" i="1825"/>
  <c r="K303" i="1825"/>
  <c r="L303" i="1825" s="1"/>
  <c r="F303" i="1825"/>
  <c r="G303" i="1825"/>
  <c r="H303" i="1825" s="1"/>
  <c r="I297" i="1825"/>
  <c r="J297" i="1825"/>
  <c r="K297" i="1825"/>
  <c r="L297" i="1825" s="1"/>
  <c r="F297" i="1825"/>
  <c r="G297" i="1825"/>
  <c r="H297" i="1825" s="1"/>
  <c r="I289" i="1825"/>
  <c r="J289" i="1825"/>
  <c r="K289" i="1825"/>
  <c r="L289" i="1825" s="1"/>
  <c r="F289" i="1825"/>
  <c r="G289" i="1825"/>
  <c r="H289" i="1825" s="1"/>
  <c r="I283" i="1825"/>
  <c r="J283" i="1825"/>
  <c r="K283" i="1825"/>
  <c r="L283" i="1825" s="1"/>
  <c r="F283" i="1825"/>
  <c r="G283" i="1825"/>
  <c r="H283" i="1825" s="1"/>
  <c r="I277" i="1825"/>
  <c r="J277" i="1825"/>
  <c r="K277" i="1825"/>
  <c r="L277" i="1825" s="1"/>
  <c r="F277" i="1825"/>
  <c r="G277" i="1825"/>
  <c r="H277" i="1825" s="1"/>
  <c r="I271" i="1825"/>
  <c r="J271" i="1825"/>
  <c r="K271" i="1825"/>
  <c r="L271" i="1825" s="1"/>
  <c r="F271" i="1825"/>
  <c r="G271" i="1825"/>
  <c r="H271" i="1825" s="1"/>
  <c r="I265" i="1825"/>
  <c r="J265" i="1825"/>
  <c r="K265" i="1825"/>
  <c r="L265" i="1825" s="1"/>
  <c r="F265" i="1825"/>
  <c r="G265" i="1825"/>
  <c r="H265" i="1825" s="1"/>
  <c r="I259" i="1825"/>
  <c r="J259" i="1825"/>
  <c r="K259" i="1825"/>
  <c r="L259" i="1825" s="1"/>
  <c r="F259" i="1825"/>
  <c r="G259" i="1825"/>
  <c r="H259" i="1825" s="1"/>
  <c r="I253" i="1825"/>
  <c r="J253" i="1825"/>
  <c r="K253" i="1825"/>
  <c r="L253" i="1825" s="1"/>
  <c r="F253" i="1825"/>
  <c r="G253" i="1825"/>
  <c r="H253" i="1825" s="1"/>
  <c r="I247" i="1825"/>
  <c r="J247" i="1825"/>
  <c r="K247" i="1825"/>
  <c r="L247" i="1825" s="1"/>
  <c r="F247" i="1825"/>
  <c r="G247" i="1825"/>
  <c r="H247" i="1825" s="1"/>
  <c r="I241" i="1825"/>
  <c r="J241" i="1825"/>
  <c r="K241" i="1825"/>
  <c r="L241" i="1825" s="1"/>
  <c r="F241" i="1825"/>
  <c r="G241" i="1825"/>
  <c r="H241" i="1825" s="1"/>
  <c r="I234" i="1825"/>
  <c r="F234" i="1825"/>
  <c r="G234" i="1825"/>
  <c r="H234" i="1825" s="1"/>
  <c r="J234" i="1825"/>
  <c r="K234" i="1825"/>
  <c r="L234" i="1825" s="1"/>
  <c r="I231" i="1825"/>
  <c r="J231" i="1825"/>
  <c r="K231" i="1825"/>
  <c r="L231" i="1825" s="1"/>
  <c r="F231" i="1825"/>
  <c r="G231" i="1825"/>
  <c r="H231" i="1825" s="1"/>
  <c r="I225" i="1825"/>
  <c r="J225" i="1825"/>
  <c r="K225" i="1825"/>
  <c r="L225" i="1825" s="1"/>
  <c r="F225" i="1825"/>
  <c r="G225" i="1825"/>
  <c r="H225" i="1825" s="1"/>
  <c r="I219" i="1825"/>
  <c r="J219" i="1825"/>
  <c r="K219" i="1825"/>
  <c r="L219" i="1825" s="1"/>
  <c r="F219" i="1825"/>
  <c r="G219" i="1825"/>
  <c r="H219" i="1825" s="1"/>
  <c r="I213" i="1825"/>
  <c r="J213" i="1825"/>
  <c r="K213" i="1825"/>
  <c r="L213" i="1825" s="1"/>
  <c r="F213" i="1825"/>
  <c r="G213" i="1825"/>
  <c r="H213" i="1825" s="1"/>
  <c r="I207" i="1825"/>
  <c r="J207" i="1825"/>
  <c r="K207" i="1825"/>
  <c r="L207" i="1825" s="1"/>
  <c r="F207" i="1825"/>
  <c r="G207" i="1825"/>
  <c r="H207" i="1825" s="1"/>
  <c r="I201" i="1825"/>
  <c r="J201" i="1825"/>
  <c r="K201" i="1825"/>
  <c r="L201" i="1825" s="1"/>
  <c r="F201" i="1825"/>
  <c r="G201" i="1825"/>
  <c r="H201" i="1825" s="1"/>
  <c r="I195" i="1825"/>
  <c r="J195" i="1825"/>
  <c r="K195" i="1825"/>
  <c r="L195" i="1825" s="1"/>
  <c r="F195" i="1825"/>
  <c r="G195" i="1825"/>
  <c r="H195" i="1825" s="1"/>
  <c r="I189" i="1825"/>
  <c r="J189" i="1825"/>
  <c r="K189" i="1825"/>
  <c r="L189" i="1825" s="1"/>
  <c r="F189" i="1825"/>
  <c r="G189" i="1825"/>
  <c r="H189" i="1825" s="1"/>
  <c r="I183" i="1825"/>
  <c r="J183" i="1825"/>
  <c r="K183" i="1825"/>
  <c r="L183" i="1825" s="1"/>
  <c r="F183" i="1825"/>
  <c r="G183" i="1825"/>
  <c r="H183" i="1825" s="1"/>
  <c r="I177" i="1825"/>
  <c r="J177" i="1825"/>
  <c r="K177" i="1825"/>
  <c r="L177" i="1825" s="1"/>
  <c r="F177" i="1825"/>
  <c r="G177" i="1825"/>
  <c r="H177" i="1825" s="1"/>
  <c r="F121" i="1825"/>
  <c r="G121" i="1825"/>
  <c r="H121" i="1825" s="1"/>
  <c r="I121" i="1825"/>
  <c r="J121" i="1825"/>
  <c r="K121" i="1825"/>
  <c r="L121" i="1825" s="1"/>
  <c r="G172" i="1825"/>
  <c r="H172" i="1825" s="1"/>
  <c r="I172" i="1825"/>
  <c r="J172" i="1825"/>
  <c r="K172" i="1825"/>
  <c r="L172" i="1825" s="1"/>
  <c r="F172" i="1825"/>
  <c r="G166" i="1825"/>
  <c r="H166" i="1825" s="1"/>
  <c r="I166" i="1825"/>
  <c r="J166" i="1825"/>
  <c r="K166" i="1825"/>
  <c r="L166" i="1825" s="1"/>
  <c r="F166" i="1825"/>
  <c r="G160" i="1825"/>
  <c r="H160" i="1825" s="1"/>
  <c r="I160" i="1825"/>
  <c r="J160" i="1825"/>
  <c r="K160" i="1825"/>
  <c r="L160" i="1825" s="1"/>
  <c r="F160" i="1825"/>
  <c r="G154" i="1825"/>
  <c r="H154" i="1825" s="1"/>
  <c r="I154" i="1825"/>
  <c r="J154" i="1825"/>
  <c r="K154" i="1825"/>
  <c r="L154" i="1825" s="1"/>
  <c r="F154" i="1825"/>
  <c r="G148" i="1825"/>
  <c r="H148" i="1825" s="1"/>
  <c r="I148" i="1825"/>
  <c r="J148" i="1825"/>
  <c r="K148" i="1825"/>
  <c r="L148" i="1825" s="1"/>
  <c r="F148" i="1825"/>
  <c r="G142" i="1825"/>
  <c r="H142" i="1825" s="1"/>
  <c r="I142" i="1825"/>
  <c r="J142" i="1825"/>
  <c r="K142" i="1825"/>
  <c r="L142" i="1825" s="1"/>
  <c r="F142" i="1825"/>
  <c r="G136" i="1825"/>
  <c r="H136" i="1825" s="1"/>
  <c r="I136" i="1825"/>
  <c r="J136" i="1825"/>
  <c r="K136" i="1825"/>
  <c r="L136" i="1825" s="1"/>
  <c r="F136" i="1825"/>
  <c r="G130" i="1825"/>
  <c r="H130" i="1825" s="1"/>
  <c r="I130" i="1825"/>
  <c r="J130" i="1825"/>
  <c r="K130" i="1825"/>
  <c r="L130" i="1825" s="1"/>
  <c r="F130" i="1825"/>
  <c r="F115" i="1825"/>
  <c r="G115" i="1825"/>
  <c r="H115" i="1825" s="1"/>
  <c r="I115" i="1825"/>
  <c r="J115" i="1825"/>
  <c r="K115" i="1825"/>
  <c r="L115" i="1825" s="1"/>
  <c r="F109" i="1825"/>
  <c r="G109" i="1825"/>
  <c r="H109" i="1825" s="1"/>
  <c r="I109" i="1825"/>
  <c r="J109" i="1825"/>
  <c r="K109" i="1825"/>
  <c r="L109" i="1825" s="1"/>
  <c r="F103" i="1825"/>
  <c r="G103" i="1825"/>
  <c r="H103" i="1825" s="1"/>
  <c r="I103" i="1825"/>
  <c r="J103" i="1825"/>
  <c r="K103" i="1825"/>
  <c r="L103" i="1825" s="1"/>
  <c r="F97" i="1825"/>
  <c r="G97" i="1825"/>
  <c r="H97" i="1825" s="1"/>
  <c r="I97" i="1825"/>
  <c r="J97" i="1825"/>
  <c r="K97" i="1825"/>
  <c r="L97" i="1825" s="1"/>
  <c r="F91" i="1825"/>
  <c r="G91" i="1825"/>
  <c r="H91" i="1825" s="1"/>
  <c r="I91" i="1825"/>
  <c r="J91" i="1825"/>
  <c r="K91" i="1825"/>
  <c r="L91" i="1825" s="1"/>
  <c r="F85" i="1825"/>
  <c r="G85" i="1825"/>
  <c r="H85" i="1825" s="1"/>
  <c r="I85" i="1825"/>
  <c r="J85" i="1825"/>
  <c r="K85" i="1825"/>
  <c r="L85" i="1825" s="1"/>
  <c r="F79" i="1825"/>
  <c r="G79" i="1825"/>
  <c r="H79" i="1825" s="1"/>
  <c r="I79" i="1825"/>
  <c r="J79" i="1825"/>
  <c r="K79" i="1825"/>
  <c r="L79" i="1825" s="1"/>
  <c r="F70" i="1825"/>
  <c r="G70" i="1825"/>
  <c r="H70" i="1825" s="1"/>
  <c r="J70" i="1825"/>
  <c r="I70" i="1825"/>
  <c r="K70" i="1825"/>
  <c r="L70" i="1825" s="1"/>
  <c r="F64" i="1825"/>
  <c r="G64" i="1825"/>
  <c r="H64" i="1825" s="1"/>
  <c r="I64" i="1825"/>
  <c r="J64" i="1825"/>
  <c r="K64" i="1825"/>
  <c r="L64" i="1825" s="1"/>
  <c r="F58" i="1825"/>
  <c r="G58" i="1825"/>
  <c r="H58" i="1825" s="1"/>
  <c r="I58" i="1825"/>
  <c r="J58" i="1825"/>
  <c r="K58" i="1825"/>
  <c r="L58" i="1825" s="1"/>
  <c r="F52" i="1825"/>
  <c r="G52" i="1825"/>
  <c r="H52" i="1825" s="1"/>
  <c r="I52" i="1825"/>
  <c r="J52" i="1825"/>
  <c r="K52" i="1825"/>
  <c r="L52" i="1825" s="1"/>
  <c r="G43" i="1825"/>
  <c r="H43" i="1825" s="1"/>
  <c r="I43" i="1825"/>
  <c r="J43" i="1825"/>
  <c r="K43" i="1825"/>
  <c r="L43" i="1825" s="1"/>
  <c r="F43" i="1825"/>
  <c r="K30" i="1825"/>
  <c r="L30" i="1825" s="1"/>
  <c r="F30" i="1825"/>
  <c r="G30" i="1825"/>
  <c r="H30" i="1825" s="1"/>
  <c r="I30" i="1825"/>
  <c r="J30" i="1825"/>
  <c r="K24" i="1825"/>
  <c r="L24" i="1825" s="1"/>
  <c r="F24" i="1825"/>
  <c r="G24" i="1825"/>
  <c r="H24" i="1825" s="1"/>
  <c r="I24" i="1825"/>
  <c r="J24" i="1825"/>
  <c r="K18" i="1825"/>
  <c r="L18" i="1825" s="1"/>
  <c r="F18" i="1825"/>
  <c r="G18" i="1825"/>
  <c r="H18" i="1825" s="1"/>
  <c r="I18" i="1825"/>
  <c r="J18" i="1825"/>
  <c r="K42" i="1825"/>
  <c r="L42" i="1825" s="1"/>
  <c r="F42" i="1825"/>
  <c r="G42" i="1825"/>
  <c r="H42" i="1825" s="1"/>
  <c r="I42" i="1825"/>
  <c r="J42" i="1825"/>
  <c r="J11" i="1825"/>
  <c r="K11" i="1825"/>
  <c r="L11" i="1825" s="1"/>
  <c r="F11" i="1825"/>
  <c r="G11" i="1825"/>
  <c r="H11" i="1825" s="1"/>
  <c r="I11" i="1825"/>
  <c r="N15" i="5450"/>
  <c r="K15" i="5450"/>
  <c r="M15" i="5450" s="1"/>
  <c r="N182" i="5450"/>
  <c r="K182" i="5450"/>
  <c r="M182" i="5450" s="1"/>
  <c r="AG117" i="5430"/>
  <c r="AH117" i="5430"/>
  <c r="AH134" i="5436"/>
  <c r="AG134" i="5436"/>
  <c r="AH46" i="5430"/>
  <c r="AG46" i="5430"/>
  <c r="AG93" i="5430"/>
  <c r="AH93" i="5430"/>
  <c r="AG129" i="5433"/>
  <c r="AH129" i="5433"/>
  <c r="AG21" i="5433"/>
  <c r="AH21" i="5433"/>
  <c r="AI107" i="5439"/>
  <c r="AH107" i="5439"/>
  <c r="AL107" i="5439"/>
  <c r="AL160" i="5439"/>
  <c r="AI160" i="5439"/>
  <c r="AH160" i="5439"/>
  <c r="AL100" i="5439"/>
  <c r="AI100" i="5439"/>
  <c r="AH100" i="5439"/>
  <c r="N314" i="5442"/>
  <c r="K314" i="5442"/>
  <c r="M314" i="5442" s="1"/>
  <c r="K96" i="5442"/>
  <c r="M96" i="5442" s="1"/>
  <c r="N96" i="5442"/>
  <c r="K324" i="5442"/>
  <c r="M324" i="5442" s="1"/>
  <c r="K348" i="5442"/>
  <c r="M348" i="5442" s="1"/>
  <c r="AK57" i="5443"/>
  <c r="AJ57" i="5443"/>
  <c r="N198" i="5442"/>
  <c r="K198" i="5442"/>
  <c r="M198" i="5442" s="1"/>
  <c r="K138" i="5442"/>
  <c r="M138" i="5442" s="1"/>
  <c r="N138" i="5442"/>
  <c r="K316" i="5442"/>
  <c r="M316" i="5442" s="1"/>
  <c r="N42" i="5442"/>
  <c r="K42" i="5442"/>
  <c r="M42" i="5442" s="1"/>
  <c r="AL167" i="5443"/>
  <c r="AI167" i="5443"/>
  <c r="AH167" i="5443"/>
  <c r="AL59" i="5443"/>
  <c r="AI59" i="5443"/>
  <c r="AH59" i="5443"/>
  <c r="AH43" i="5443"/>
  <c r="AL43" i="5443"/>
  <c r="AI43" i="5443"/>
  <c r="N227" i="5446"/>
  <c r="K227" i="5446"/>
  <c r="M227" i="5446" s="1"/>
  <c r="AL75" i="5443"/>
  <c r="AH75" i="5443"/>
  <c r="AI75" i="5443"/>
  <c r="K366" i="5446"/>
  <c r="M366" i="5446" s="1"/>
  <c r="N366" i="5446"/>
  <c r="K258" i="5446"/>
  <c r="M258" i="5446" s="1"/>
  <c r="N150" i="5446"/>
  <c r="K150" i="5446"/>
  <c r="M150" i="5446" s="1"/>
  <c r="AJ150" i="5443" s="1"/>
  <c r="N42" i="5446"/>
  <c r="K42" i="5446"/>
  <c r="M42" i="5446" s="1"/>
  <c r="AK42" i="5443" s="1"/>
  <c r="K407" i="5446"/>
  <c r="M407" i="5446" s="1"/>
  <c r="AL69" i="5443"/>
  <c r="AI69" i="5443"/>
  <c r="AH69" i="5443"/>
  <c r="N179" i="5446"/>
  <c r="K179" i="5446"/>
  <c r="M179" i="5446" s="1"/>
  <c r="AH194" i="5443"/>
  <c r="AL194" i="5443"/>
  <c r="AI194" i="5443"/>
  <c r="AL86" i="5443"/>
  <c r="AH86" i="5443"/>
  <c r="AI86" i="5443"/>
  <c r="AL124" i="5443"/>
  <c r="AI124" i="5443"/>
  <c r="AH124" i="5443"/>
  <c r="N119" i="5446"/>
  <c r="K119" i="5446"/>
  <c r="M119" i="5446" s="1"/>
  <c r="K304" i="5446"/>
  <c r="M304" i="5446" s="1"/>
  <c r="N196" i="5446"/>
  <c r="K196" i="5446"/>
  <c r="M196" i="5446" s="1"/>
  <c r="K88" i="5446"/>
  <c r="M88" i="5446" s="1"/>
  <c r="K345" i="5446"/>
  <c r="M345" i="5446" s="1"/>
  <c r="N237" i="5446"/>
  <c r="K237" i="5446"/>
  <c r="M237" i="5446" s="1"/>
  <c r="K129" i="5446"/>
  <c r="M129" i="5446" s="1"/>
  <c r="N129" i="5446"/>
  <c r="K21" i="5446"/>
  <c r="M21" i="5446" s="1"/>
  <c r="AK21" i="5443" s="1"/>
  <c r="N21" i="5446"/>
  <c r="N380" i="5446"/>
  <c r="K380" i="5446"/>
  <c r="M380" i="5446" s="1"/>
  <c r="K272" i="5446"/>
  <c r="M272" i="5446" s="1"/>
  <c r="N272" i="5446"/>
  <c r="N164" i="5446"/>
  <c r="K164" i="5446"/>
  <c r="M164" i="5446" s="1"/>
  <c r="N56" i="5446"/>
  <c r="K56" i="5446"/>
  <c r="M56" i="5446" s="1"/>
  <c r="N59" i="5446"/>
  <c r="K59" i="5446"/>
  <c r="M59" i="5446" s="1"/>
  <c r="N205" i="5446"/>
  <c r="K205" i="5446"/>
  <c r="M205" i="5446" s="1"/>
  <c r="N97" i="5446"/>
  <c r="K97" i="5446"/>
  <c r="M97" i="5446" s="1"/>
  <c r="AL191" i="5447"/>
  <c r="AI191" i="5447"/>
  <c r="AH191" i="5447"/>
  <c r="AI83" i="5447"/>
  <c r="AL83" i="5447"/>
  <c r="AH83" i="5447"/>
  <c r="AL184" i="5447"/>
  <c r="AI184" i="5447"/>
  <c r="AH184" i="5447"/>
  <c r="AI76" i="5447"/>
  <c r="AH76" i="5447"/>
  <c r="AL76" i="5447"/>
  <c r="AL63" i="5447"/>
  <c r="AI63" i="5447"/>
  <c r="AH63" i="5447"/>
  <c r="N132" i="5450"/>
  <c r="K132" i="5450"/>
  <c r="M132" i="5450" s="1"/>
  <c r="N179" i="5450"/>
  <c r="K179" i="5450"/>
  <c r="M179" i="5450" s="1"/>
  <c r="AL144" i="5447"/>
  <c r="AI144" i="5447"/>
  <c r="AH144" i="5447"/>
  <c r="AL22" i="5447"/>
  <c r="AI22" i="5447"/>
  <c r="AH22" i="5447"/>
  <c r="N59" i="5450"/>
  <c r="K59" i="5450"/>
  <c r="M59" i="5450" s="1"/>
  <c r="N190" i="5450"/>
  <c r="K190" i="5450"/>
  <c r="M190" i="5450" s="1"/>
  <c r="N213" i="5450"/>
  <c r="K213" i="5450"/>
  <c r="M213" i="5450" s="1"/>
  <c r="N105" i="5450"/>
  <c r="K105" i="5450"/>
  <c r="M105" i="5450" s="1"/>
  <c r="N128" i="5450"/>
  <c r="K128" i="5450"/>
  <c r="M128" i="5450" s="1"/>
  <c r="N20" i="5450"/>
  <c r="K20" i="5450"/>
  <c r="M20" i="5450" s="1"/>
  <c r="N151" i="5450"/>
  <c r="K151" i="5450"/>
  <c r="M151" i="5450" s="1"/>
  <c r="AG195" i="5433"/>
  <c r="AH195" i="5433"/>
  <c r="AG87" i="5433"/>
  <c r="AH87" i="5433"/>
  <c r="AH118" i="5436"/>
  <c r="AG118" i="5436"/>
  <c r="AH205" i="5433"/>
  <c r="AG205" i="5433"/>
  <c r="AL127" i="5439"/>
  <c r="AI127" i="5439"/>
  <c r="AH127" i="5439"/>
  <c r="AI63" i="5439"/>
  <c r="AH63" i="5439"/>
  <c r="AL63" i="5439"/>
  <c r="AG174" i="5436"/>
  <c r="AH174" i="5436"/>
  <c r="AG66" i="5436"/>
  <c r="AH66" i="5436"/>
  <c r="K189" i="5442"/>
  <c r="M189" i="5442" s="1"/>
  <c r="AL158" i="5439"/>
  <c r="AI158" i="5439"/>
  <c r="AH158" i="5439"/>
  <c r="AL101" i="5439"/>
  <c r="AH101" i="5439"/>
  <c r="AI101" i="5439"/>
  <c r="AI181" i="5439"/>
  <c r="AH181" i="5439"/>
  <c r="AL181" i="5439"/>
  <c r="K303" i="5442"/>
  <c r="M303" i="5442" s="1"/>
  <c r="AL140" i="5439"/>
  <c r="AI140" i="5439"/>
  <c r="AH140" i="5439"/>
  <c r="N344" i="5442"/>
  <c r="K344" i="5442"/>
  <c r="M344" i="5442" s="1"/>
  <c r="N188" i="5442"/>
  <c r="K188" i="5442"/>
  <c r="M188" i="5442" s="1"/>
  <c r="N68" i="5442"/>
  <c r="K68" i="5442"/>
  <c r="M68" i="5442" s="1"/>
  <c r="N81" i="5442"/>
  <c r="K81" i="5442"/>
  <c r="M81" i="5442" s="1"/>
  <c r="K217" i="5442"/>
  <c r="M217" i="5442" s="1"/>
  <c r="N225" i="5442"/>
  <c r="K225" i="5442"/>
  <c r="M225" i="5442" s="1"/>
  <c r="N311" i="5442"/>
  <c r="K311" i="5442"/>
  <c r="M311" i="5442" s="1"/>
  <c r="N203" i="5442"/>
  <c r="K203" i="5442"/>
  <c r="M203" i="5442" s="1"/>
  <c r="N95" i="5442"/>
  <c r="K95" i="5442"/>
  <c r="M95" i="5442" s="1"/>
  <c r="AL171" i="5443"/>
  <c r="AI171" i="5443"/>
  <c r="AH171" i="5443"/>
  <c r="N226" i="5442"/>
  <c r="K226" i="5442"/>
  <c r="M226" i="5442" s="1"/>
  <c r="AL190" i="5443"/>
  <c r="AI190" i="5443"/>
  <c r="AH190" i="5443"/>
  <c r="N15" i="5446"/>
  <c r="K15" i="5446"/>
  <c r="M15" i="5446" s="1"/>
  <c r="AK15" i="5443" s="1"/>
  <c r="N50" i="5446"/>
  <c r="K50" i="5446"/>
  <c r="M50" i="5446" s="1"/>
  <c r="AL106" i="5447"/>
  <c r="AI106" i="5447"/>
  <c r="AH106" i="5447"/>
  <c r="N101" i="5450"/>
  <c r="K101" i="5450"/>
  <c r="M101" i="5450" s="1"/>
  <c r="AL133" i="5447"/>
  <c r="AI133" i="5447"/>
  <c r="AH133" i="5447"/>
  <c r="N87" i="5450"/>
  <c r="K87" i="5450"/>
  <c r="M87" i="5450" s="1"/>
  <c r="AG153" i="5433"/>
  <c r="AH153" i="5433"/>
  <c r="N386" i="5442"/>
  <c r="K386" i="5442"/>
  <c r="M386" i="5442" s="1"/>
  <c r="N134" i="5442"/>
  <c r="K134" i="5442"/>
  <c r="M134" i="5442" s="1"/>
  <c r="N288" i="5442"/>
  <c r="K288" i="5442"/>
  <c r="M288" i="5442" s="1"/>
  <c r="AJ114" i="5443"/>
  <c r="AK114" i="5443"/>
  <c r="AJ78" i="5443"/>
  <c r="AK78" i="5443"/>
  <c r="AJ42" i="5443"/>
  <c r="K359" i="5446"/>
  <c r="M359" i="5446" s="1"/>
  <c r="AH104" i="5447"/>
  <c r="AL104" i="5447"/>
  <c r="AI104" i="5447"/>
  <c r="AL67" i="5447"/>
  <c r="AI67" i="5447"/>
  <c r="AH67" i="5447"/>
  <c r="AL168" i="5447"/>
  <c r="AI168" i="5447"/>
  <c r="AH168" i="5447"/>
  <c r="AI42" i="5447"/>
  <c r="AH42" i="5447"/>
  <c r="AL42" i="5447"/>
  <c r="AH170" i="5447"/>
  <c r="AL170" i="5447"/>
  <c r="AI170" i="5447"/>
  <c r="AL90" i="5447"/>
  <c r="AI90" i="5447"/>
  <c r="AH90" i="5447"/>
  <c r="AH82" i="5433"/>
  <c r="AG82" i="5433"/>
  <c r="AH131" i="5433"/>
  <c r="AG131" i="5433"/>
  <c r="AL112" i="5439"/>
  <c r="AI112" i="5439"/>
  <c r="AH112" i="5439"/>
  <c r="AH187" i="5436"/>
  <c r="AG187" i="5436"/>
  <c r="AL161" i="5439"/>
  <c r="AI161" i="5439"/>
  <c r="AH161" i="5439"/>
  <c r="AI53" i="5439"/>
  <c r="AH53" i="5439"/>
  <c r="AL53" i="5439"/>
  <c r="K393" i="5442"/>
  <c r="M393" i="5442" s="1"/>
  <c r="N69" i="5442"/>
  <c r="K69" i="5442"/>
  <c r="M69" i="5442" s="1"/>
  <c r="AK69" i="5439" s="1"/>
  <c r="N91" i="5442"/>
  <c r="K91" i="5442"/>
  <c r="M91" i="5442" s="1"/>
  <c r="N160" i="5442"/>
  <c r="K160" i="5442"/>
  <c r="M160" i="5442" s="1"/>
  <c r="K264" i="5442"/>
  <c r="M264" i="5442" s="1"/>
  <c r="K330" i="5442"/>
  <c r="M330" i="5442" s="1"/>
  <c r="K310" i="5442"/>
  <c r="M310" i="5442" s="1"/>
  <c r="N310" i="5442"/>
  <c r="K256" i="5442"/>
  <c r="M256" i="5442" s="1"/>
  <c r="AJ28" i="5443"/>
  <c r="AK28" i="5443"/>
  <c r="AH142" i="5433"/>
  <c r="AG142" i="5433"/>
  <c r="AH151" i="5433"/>
  <c r="AG151" i="5433"/>
  <c r="AH43" i="5433"/>
  <c r="AG43" i="5433"/>
  <c r="AH64" i="5433"/>
  <c r="AG64" i="5433"/>
  <c r="AH191" i="5433"/>
  <c r="AG191" i="5433"/>
  <c r="AL91" i="5439"/>
  <c r="AI91" i="5439"/>
  <c r="AH91" i="5439"/>
  <c r="AI9" i="5439"/>
  <c r="AH9" i="5439"/>
  <c r="AL9" i="5439"/>
  <c r="AG120" i="5436"/>
  <c r="AH120" i="5436"/>
  <c r="AG12" i="5436"/>
  <c r="AH12" i="5436"/>
  <c r="AL50" i="5439"/>
  <c r="AI50" i="5439"/>
  <c r="AH50" i="5439"/>
  <c r="AL191" i="5439"/>
  <c r="AH191" i="5439"/>
  <c r="AI191" i="5439"/>
  <c r="AL83" i="5439"/>
  <c r="AH83" i="5439"/>
  <c r="AI83" i="5439"/>
  <c r="AI145" i="5439"/>
  <c r="AH145" i="5439"/>
  <c r="AL145" i="5439"/>
  <c r="AJ156" i="5443"/>
  <c r="AK156" i="5443"/>
  <c r="K242" i="5442"/>
  <c r="M242" i="5442" s="1"/>
  <c r="K295" i="5442"/>
  <c r="M295" i="5442" s="1"/>
  <c r="N133" i="5442"/>
  <c r="K133" i="5442"/>
  <c r="M133" i="5442" s="1"/>
  <c r="AH159" i="5443"/>
  <c r="AL159" i="5443"/>
  <c r="AI159" i="5443"/>
  <c r="K286" i="5442"/>
  <c r="M286" i="5442" s="1"/>
  <c r="N329" i="5442"/>
  <c r="K329" i="5442"/>
  <c r="M329" i="5442" s="1"/>
  <c r="N221" i="5442"/>
  <c r="K221" i="5442"/>
  <c r="M221" i="5442" s="1"/>
  <c r="N113" i="5442"/>
  <c r="K113" i="5442"/>
  <c r="M113" i="5442" s="1"/>
  <c r="N67" i="5442"/>
  <c r="K67" i="5442"/>
  <c r="M67" i="5442" s="1"/>
  <c r="AK63" i="5443"/>
  <c r="AJ63" i="5443"/>
  <c r="N162" i="5442"/>
  <c r="K162" i="5442"/>
  <c r="M162" i="5442" s="1"/>
  <c r="K102" i="5442"/>
  <c r="M102" i="5442" s="1"/>
  <c r="N352" i="5442"/>
  <c r="K352" i="5442"/>
  <c r="M352" i="5442" s="1"/>
  <c r="K28" i="5442"/>
  <c r="M28" i="5442" s="1"/>
  <c r="N28" i="5442"/>
  <c r="N85" i="5442"/>
  <c r="K85" i="5442"/>
  <c r="M85" i="5442" s="1"/>
  <c r="AL179" i="5443"/>
  <c r="AI179" i="5443"/>
  <c r="AH179" i="5443"/>
  <c r="AL71" i="5443"/>
  <c r="AI71" i="5443"/>
  <c r="AH71" i="5443"/>
  <c r="AI79" i="5443"/>
  <c r="AH79" i="5443"/>
  <c r="AL79" i="5443"/>
  <c r="AL94" i="5443"/>
  <c r="AI94" i="5443"/>
  <c r="AH94" i="5443"/>
  <c r="N378" i="5446"/>
  <c r="K378" i="5446"/>
  <c r="M378" i="5446" s="1"/>
  <c r="K270" i="5446"/>
  <c r="M270" i="5446" s="1"/>
  <c r="N162" i="5446"/>
  <c r="K162" i="5446"/>
  <c r="M162" i="5446" s="1"/>
  <c r="AJ162" i="5443" s="1"/>
  <c r="N54" i="5446"/>
  <c r="K54" i="5446"/>
  <c r="M54" i="5446" s="1"/>
  <c r="AK54" i="5443" s="1"/>
  <c r="AL199" i="5443"/>
  <c r="AI199" i="5443"/>
  <c r="AH199" i="5443"/>
  <c r="K215" i="5446"/>
  <c r="M215" i="5446" s="1"/>
  <c r="AI134" i="5443"/>
  <c r="AH134" i="5443"/>
  <c r="AL134" i="5443"/>
  <c r="AL26" i="5443"/>
  <c r="AH26" i="5443"/>
  <c r="AI26" i="5443"/>
  <c r="AL139" i="5443"/>
  <c r="AI139" i="5443"/>
  <c r="AH139" i="5443"/>
  <c r="N83" i="5446"/>
  <c r="K83" i="5446"/>
  <c r="M83" i="5446" s="1"/>
  <c r="N316" i="5446"/>
  <c r="K316" i="5446"/>
  <c r="M316" i="5446" s="1"/>
  <c r="K208" i="5446"/>
  <c r="M208" i="5446" s="1"/>
  <c r="N100" i="5446"/>
  <c r="K100" i="5446"/>
  <c r="M100" i="5446" s="1"/>
  <c r="AJ100" i="5443" s="1"/>
  <c r="N393" i="5446"/>
  <c r="K393" i="5446"/>
  <c r="M393" i="5446" s="1"/>
  <c r="K285" i="5446"/>
  <c r="M285" i="5446" s="1"/>
  <c r="K177" i="5446"/>
  <c r="M177" i="5446" s="1"/>
  <c r="N177" i="5446"/>
  <c r="N69" i="5446"/>
  <c r="K69" i="5446"/>
  <c r="M69" i="5446" s="1"/>
  <c r="N137" i="5446"/>
  <c r="K137" i="5446"/>
  <c r="M137" i="5446" s="1"/>
  <c r="K320" i="5446"/>
  <c r="M320" i="5446" s="1"/>
  <c r="K212" i="5446"/>
  <c r="M212" i="5446" s="1"/>
  <c r="K104" i="5446"/>
  <c r="M104" i="5446" s="1"/>
  <c r="N347" i="5446"/>
  <c r="K347" i="5446"/>
  <c r="M347" i="5446" s="1"/>
  <c r="N397" i="5446"/>
  <c r="K397" i="5446"/>
  <c r="M397" i="5446" s="1"/>
  <c r="K289" i="5446"/>
  <c r="M289" i="5446" s="1"/>
  <c r="N181" i="5446"/>
  <c r="K181" i="5446"/>
  <c r="M181" i="5446" s="1"/>
  <c r="N73" i="5446"/>
  <c r="K73" i="5446"/>
  <c r="M73" i="5446" s="1"/>
  <c r="AL167" i="5447"/>
  <c r="AI167" i="5447"/>
  <c r="AH167" i="5447"/>
  <c r="AL59" i="5447"/>
  <c r="AI59" i="5447"/>
  <c r="AH59" i="5447"/>
  <c r="AL160" i="5447"/>
  <c r="AI160" i="5447"/>
  <c r="AH160" i="5447"/>
  <c r="AI195" i="5447"/>
  <c r="AH195" i="5447"/>
  <c r="AL195" i="5447"/>
  <c r="AL27" i="5447"/>
  <c r="AI27" i="5447"/>
  <c r="AH27" i="5447"/>
  <c r="N144" i="5450"/>
  <c r="K144" i="5450"/>
  <c r="M144" i="5450" s="1"/>
  <c r="N191" i="5450"/>
  <c r="K191" i="5450"/>
  <c r="M191" i="5450" s="1"/>
  <c r="AL156" i="5447"/>
  <c r="AI156" i="5447"/>
  <c r="AH156" i="5447"/>
  <c r="AI201" i="5447"/>
  <c r="AH201" i="5447"/>
  <c r="AL201" i="5447"/>
  <c r="N71" i="5450"/>
  <c r="K71" i="5450"/>
  <c r="M71" i="5450" s="1"/>
  <c r="K225" i="5450"/>
  <c r="M225" i="5450" s="1"/>
  <c r="N117" i="5450"/>
  <c r="K117" i="5450"/>
  <c r="M117" i="5450" s="1"/>
  <c r="N9" i="5450"/>
  <c r="K9" i="5450"/>
  <c r="M9" i="5450" s="1"/>
  <c r="K140" i="5450"/>
  <c r="M140" i="5450" s="1"/>
  <c r="N32" i="5450"/>
  <c r="K32" i="5450"/>
  <c r="M32" i="5450" s="1"/>
  <c r="N199" i="5450"/>
  <c r="K199" i="5450"/>
  <c r="M199" i="5450" s="1"/>
  <c r="N163" i="5450"/>
  <c r="K163" i="5450"/>
  <c r="M163" i="5450" s="1"/>
  <c r="N142" i="5442"/>
  <c r="K142" i="5442"/>
  <c r="M142" i="5442" s="1"/>
  <c r="AG150" i="5436"/>
  <c r="AH150" i="5436"/>
  <c r="AL38" i="5439"/>
  <c r="AI38" i="5439"/>
  <c r="AH38" i="5439"/>
  <c r="AI205" i="5439"/>
  <c r="AH205" i="5439"/>
  <c r="AL205" i="5439"/>
  <c r="K267" i="5442"/>
  <c r="M267" i="5442" s="1"/>
  <c r="AL20" i="5439"/>
  <c r="AI20" i="5439"/>
  <c r="AH20" i="5439"/>
  <c r="N320" i="5442"/>
  <c r="K320" i="5442"/>
  <c r="M320" i="5442" s="1"/>
  <c r="N200" i="5442"/>
  <c r="K200" i="5442"/>
  <c r="M200" i="5442" s="1"/>
  <c r="N80" i="5442"/>
  <c r="K80" i="5442"/>
  <c r="M80" i="5442" s="1"/>
  <c r="N117" i="5442"/>
  <c r="K117" i="5442"/>
  <c r="M117" i="5442" s="1"/>
  <c r="N359" i="5442"/>
  <c r="K359" i="5442"/>
  <c r="M359" i="5442" s="1"/>
  <c r="N179" i="5442"/>
  <c r="K179" i="5442"/>
  <c r="M179" i="5442" s="1"/>
  <c r="AJ64" i="5443"/>
  <c r="AK64" i="5443"/>
  <c r="AL137" i="5443"/>
  <c r="AI137" i="5443"/>
  <c r="AH137" i="5443"/>
  <c r="AL184" i="5443"/>
  <c r="AI184" i="5443"/>
  <c r="AH184" i="5443"/>
  <c r="N264" i="5446"/>
  <c r="K264" i="5446"/>
  <c r="M264" i="5446" s="1"/>
  <c r="N12" i="5446"/>
  <c r="K12" i="5446"/>
  <c r="M12" i="5446" s="1"/>
  <c r="AK12" i="5443" s="1"/>
  <c r="N77" i="5446"/>
  <c r="K77" i="5446"/>
  <c r="M77" i="5446" s="1"/>
  <c r="AL20" i="5443"/>
  <c r="AI20" i="5443"/>
  <c r="AH20" i="5443"/>
  <c r="N274" i="5446"/>
  <c r="K274" i="5446"/>
  <c r="M274" i="5446" s="1"/>
  <c r="N58" i="5446"/>
  <c r="K58" i="5446"/>
  <c r="M58" i="5446" s="1"/>
  <c r="K279" i="5446"/>
  <c r="M279" i="5446" s="1"/>
  <c r="N27" i="5446"/>
  <c r="K27" i="5446"/>
  <c r="M27" i="5446" s="1"/>
  <c r="AJ27" i="5443" s="1"/>
  <c r="K278" i="5446"/>
  <c r="M278" i="5446" s="1"/>
  <c r="K311" i="5446"/>
  <c r="M311" i="5446" s="1"/>
  <c r="K391" i="5446"/>
  <c r="M391" i="5446" s="1"/>
  <c r="K175" i="5446"/>
  <c r="M175" i="5446" s="1"/>
  <c r="N175" i="5446"/>
  <c r="AL197" i="5447"/>
  <c r="AI197" i="5447"/>
  <c r="AH197" i="5447"/>
  <c r="AI17" i="5447"/>
  <c r="AL17" i="5447"/>
  <c r="AH17" i="5447"/>
  <c r="AI135" i="5447"/>
  <c r="AH135" i="5447"/>
  <c r="AL135" i="5447"/>
  <c r="AH122" i="5447"/>
  <c r="AL122" i="5447"/>
  <c r="AI122" i="5447"/>
  <c r="K210" i="5450"/>
  <c r="M210" i="5450" s="1"/>
  <c r="AI85" i="5447"/>
  <c r="AL85" i="5447"/>
  <c r="AH85" i="5447"/>
  <c r="N149" i="5450"/>
  <c r="K149" i="5450"/>
  <c r="M149" i="5450" s="1"/>
  <c r="N65" i="5450"/>
  <c r="K65" i="5450"/>
  <c r="M65" i="5450" s="1"/>
  <c r="N85" i="5450"/>
  <c r="K85" i="5450"/>
  <c r="M85" i="5450" s="1"/>
  <c r="N13" i="5450"/>
  <c r="K13" i="5450"/>
  <c r="M13" i="5450" s="1"/>
  <c r="N72" i="5446"/>
  <c r="K72" i="5446"/>
  <c r="M72" i="5446" s="1"/>
  <c r="AJ72" i="5443" s="1"/>
  <c r="N149" i="5446"/>
  <c r="K149" i="5446"/>
  <c r="M149" i="5446" s="1"/>
  <c r="N82" i="5446"/>
  <c r="K82" i="5446"/>
  <c r="M82" i="5446" s="1"/>
  <c r="AJ82" i="5443" s="1"/>
  <c r="K267" i="5446"/>
  <c r="M267" i="5446" s="1"/>
  <c r="N302" i="5446"/>
  <c r="K302" i="5446"/>
  <c r="M302" i="5446" s="1"/>
  <c r="N23" i="5446"/>
  <c r="K23" i="5446"/>
  <c r="M23" i="5446" s="1"/>
  <c r="N126" i="5450"/>
  <c r="K126" i="5450"/>
  <c r="M126" i="5450" s="1"/>
  <c r="AL109" i="5447"/>
  <c r="AH109" i="5447"/>
  <c r="AI109" i="5447"/>
  <c r="AL39" i="5447"/>
  <c r="AI39" i="5447"/>
  <c r="AH39" i="5447"/>
  <c r="N122" i="5450"/>
  <c r="K122" i="5450"/>
  <c r="M122" i="5450" s="1"/>
  <c r="N217" i="5450"/>
  <c r="K217" i="5450"/>
  <c r="M217" i="5450" s="1"/>
  <c r="N150" i="5450"/>
  <c r="K150" i="5450"/>
  <c r="M150" i="5450" s="1"/>
  <c r="N208" i="5450"/>
  <c r="K208" i="5450"/>
  <c r="M208" i="5450" s="1"/>
  <c r="N110" i="5450"/>
  <c r="K110" i="5450"/>
  <c r="M110" i="5450" s="1"/>
  <c r="AG86" i="5436"/>
  <c r="AH86" i="5436"/>
  <c r="AH44" i="5436"/>
  <c r="AG44" i="5436"/>
  <c r="AG190" i="5430"/>
  <c r="AH190" i="5430"/>
  <c r="AG153" i="5430"/>
  <c r="AH153" i="5430"/>
  <c r="AH190" i="5436"/>
  <c r="AG190" i="5436"/>
  <c r="AG135" i="5433"/>
  <c r="AH135" i="5433"/>
  <c r="AG27" i="5433"/>
  <c r="AH27" i="5433"/>
  <c r="AH124" i="5433"/>
  <c r="AG124" i="5433"/>
  <c r="N337" i="5442"/>
  <c r="K337" i="5442"/>
  <c r="M337" i="5442" s="1"/>
  <c r="AG186" i="5436"/>
  <c r="AH186" i="5436"/>
  <c r="N186" i="5442"/>
  <c r="K186" i="5442"/>
  <c r="M186" i="5442" s="1"/>
  <c r="AI61" i="5439"/>
  <c r="AH61" i="5439"/>
  <c r="AL61" i="5439"/>
  <c r="AH139" i="5436"/>
  <c r="AG139" i="5436"/>
  <c r="N159" i="5442"/>
  <c r="K159" i="5442"/>
  <c r="M159" i="5442" s="1"/>
  <c r="AK159" i="5439" s="1"/>
  <c r="AL164" i="5439"/>
  <c r="AI164" i="5439"/>
  <c r="AH164" i="5439"/>
  <c r="N356" i="5442"/>
  <c r="K356" i="5442"/>
  <c r="M356" i="5442" s="1"/>
  <c r="N116" i="5442"/>
  <c r="K116" i="5442"/>
  <c r="M116" i="5442" s="1"/>
  <c r="K251" i="5442"/>
  <c r="M251" i="5442" s="1"/>
  <c r="AL118" i="5443"/>
  <c r="AI118" i="5443"/>
  <c r="AH118" i="5443"/>
  <c r="AL29" i="5443"/>
  <c r="AI29" i="5443"/>
  <c r="AH29" i="5443"/>
  <c r="AL76" i="5443"/>
  <c r="AI76" i="5443"/>
  <c r="AH76" i="5443"/>
  <c r="K336" i="5446"/>
  <c r="M336" i="5446" s="1"/>
  <c r="N336" i="5446"/>
  <c r="N84" i="5446"/>
  <c r="K84" i="5446"/>
  <c r="M84" i="5446" s="1"/>
  <c r="AJ84" i="5443" s="1"/>
  <c r="N185" i="5446"/>
  <c r="K185" i="5446"/>
  <c r="M185" i="5446" s="1"/>
  <c r="AL56" i="5443"/>
  <c r="AI56" i="5443"/>
  <c r="AH56" i="5443"/>
  <c r="N335" i="5446"/>
  <c r="K335" i="5446"/>
  <c r="M335" i="5446" s="1"/>
  <c r="N346" i="5446"/>
  <c r="K346" i="5446"/>
  <c r="M346" i="5446" s="1"/>
  <c r="N202" i="5446"/>
  <c r="K202" i="5446"/>
  <c r="M202" i="5446" s="1"/>
  <c r="N387" i="5446"/>
  <c r="K387" i="5446"/>
  <c r="M387" i="5446" s="1"/>
  <c r="N171" i="5446"/>
  <c r="K171" i="5446"/>
  <c r="M171" i="5446" s="1"/>
  <c r="N101" i="5446"/>
  <c r="K101" i="5446"/>
  <c r="M101" i="5446" s="1"/>
  <c r="N206" i="5446"/>
  <c r="K206" i="5446"/>
  <c r="M206" i="5446" s="1"/>
  <c r="N26" i="5446"/>
  <c r="K26" i="5446"/>
  <c r="M26" i="5446" s="1"/>
  <c r="K319" i="5446"/>
  <c r="M319" i="5446" s="1"/>
  <c r="N319" i="5446"/>
  <c r="N103" i="5446"/>
  <c r="K103" i="5446"/>
  <c r="M103" i="5446" s="1"/>
  <c r="AL161" i="5447"/>
  <c r="AI161" i="5447"/>
  <c r="AH161" i="5447"/>
  <c r="AI82" i="5447"/>
  <c r="AL82" i="5447"/>
  <c r="AH82" i="5447"/>
  <c r="AH194" i="5447"/>
  <c r="AL194" i="5447"/>
  <c r="AI194" i="5447"/>
  <c r="N138" i="5450"/>
  <c r="K138" i="5450"/>
  <c r="M138" i="5450" s="1"/>
  <c r="AL157" i="5447"/>
  <c r="AI157" i="5447"/>
  <c r="AH157" i="5447"/>
  <c r="AL36" i="5447"/>
  <c r="AI36" i="5447"/>
  <c r="AH36" i="5447"/>
  <c r="N39" i="5450"/>
  <c r="K39" i="5450"/>
  <c r="M39" i="5450" s="1"/>
  <c r="N134" i="5450"/>
  <c r="K134" i="5450"/>
  <c r="M134" i="5450" s="1"/>
  <c r="N157" i="5450"/>
  <c r="K157" i="5450"/>
  <c r="M157" i="5450" s="1"/>
  <c r="AL89" i="5443"/>
  <c r="AI89" i="5443"/>
  <c r="AH89" i="5443"/>
  <c r="K396" i="5446"/>
  <c r="M396" i="5446" s="1"/>
  <c r="AI145" i="5443"/>
  <c r="AH145" i="5443"/>
  <c r="AL145" i="5443"/>
  <c r="AL106" i="5443"/>
  <c r="AI106" i="5443"/>
  <c r="AH106" i="5443"/>
  <c r="N370" i="5446"/>
  <c r="K370" i="5446"/>
  <c r="M370" i="5446" s="1"/>
  <c r="N46" i="5446"/>
  <c r="K46" i="5446"/>
  <c r="M46" i="5446" s="1"/>
  <c r="AJ46" i="5443" s="1"/>
  <c r="N159" i="5446"/>
  <c r="K159" i="5446"/>
  <c r="M159" i="5446" s="1"/>
  <c r="N245" i="5446"/>
  <c r="K245" i="5446"/>
  <c r="M245" i="5446" s="1"/>
  <c r="N194" i="5446"/>
  <c r="K194" i="5446"/>
  <c r="M194" i="5446" s="1"/>
  <c r="K271" i="5446"/>
  <c r="M271" i="5446" s="1"/>
  <c r="N271" i="5446"/>
  <c r="AI41" i="5447"/>
  <c r="AH41" i="5447"/>
  <c r="AL41" i="5447"/>
  <c r="AH110" i="5447"/>
  <c r="AI110" i="5447"/>
  <c r="AL110" i="5447"/>
  <c r="AL12" i="5447"/>
  <c r="AI12" i="5447"/>
  <c r="AH12" i="5447"/>
  <c r="N135" i="5450"/>
  <c r="K135" i="5450"/>
  <c r="M135" i="5450" s="1"/>
  <c r="N158" i="5450"/>
  <c r="K158" i="5450"/>
  <c r="M158" i="5450" s="1"/>
  <c r="J6" i="1825"/>
  <c r="K6" i="1825"/>
  <c r="L6" i="1825" s="1"/>
  <c r="I6" i="1825"/>
  <c r="F6" i="1825"/>
  <c r="G6" i="1825"/>
  <c r="H6" i="1825" s="1"/>
  <c r="I404" i="1825"/>
  <c r="J404" i="1825"/>
  <c r="K404" i="1825"/>
  <c r="L404" i="1825" s="1"/>
  <c r="F404" i="1825"/>
  <c r="G404" i="1825"/>
  <c r="H404" i="1825" s="1"/>
  <c r="I398" i="1825"/>
  <c r="J398" i="1825"/>
  <c r="K398" i="1825"/>
  <c r="L398" i="1825" s="1"/>
  <c r="F398" i="1825"/>
  <c r="G398" i="1825"/>
  <c r="H398" i="1825" s="1"/>
  <c r="I392" i="1825"/>
  <c r="J392" i="1825"/>
  <c r="K392" i="1825"/>
  <c r="L392" i="1825" s="1"/>
  <c r="F392" i="1825"/>
  <c r="G392" i="1825"/>
  <c r="H392" i="1825" s="1"/>
  <c r="I386" i="1825"/>
  <c r="J386" i="1825"/>
  <c r="K386" i="1825"/>
  <c r="L386" i="1825" s="1"/>
  <c r="F386" i="1825"/>
  <c r="G386" i="1825"/>
  <c r="H386" i="1825" s="1"/>
  <c r="I380" i="1825"/>
  <c r="J380" i="1825"/>
  <c r="K380" i="1825"/>
  <c r="L380" i="1825" s="1"/>
  <c r="F380" i="1825"/>
  <c r="G380" i="1825"/>
  <c r="H380" i="1825" s="1"/>
  <c r="I374" i="1825"/>
  <c r="J374" i="1825"/>
  <c r="K374" i="1825"/>
  <c r="L374" i="1825" s="1"/>
  <c r="F374" i="1825"/>
  <c r="G374" i="1825"/>
  <c r="H374" i="1825" s="1"/>
  <c r="I368" i="1825"/>
  <c r="J368" i="1825"/>
  <c r="K368" i="1825"/>
  <c r="L368" i="1825" s="1"/>
  <c r="F368" i="1825"/>
  <c r="G368" i="1825"/>
  <c r="H368" i="1825" s="1"/>
  <c r="I362" i="1825"/>
  <c r="J362" i="1825"/>
  <c r="K362" i="1825"/>
  <c r="L362" i="1825" s="1"/>
  <c r="F362" i="1825"/>
  <c r="G362" i="1825"/>
  <c r="H362" i="1825" s="1"/>
  <c r="I356" i="1825"/>
  <c r="J356" i="1825"/>
  <c r="K356" i="1825"/>
  <c r="L356" i="1825" s="1"/>
  <c r="F356" i="1825"/>
  <c r="G356" i="1825"/>
  <c r="H356" i="1825" s="1"/>
  <c r="I350" i="1825"/>
  <c r="J350" i="1825"/>
  <c r="K350" i="1825"/>
  <c r="L350" i="1825" s="1"/>
  <c r="F350" i="1825"/>
  <c r="G350" i="1825"/>
  <c r="H350" i="1825" s="1"/>
  <c r="I344" i="1825"/>
  <c r="J344" i="1825"/>
  <c r="K344" i="1825"/>
  <c r="L344" i="1825" s="1"/>
  <c r="F344" i="1825"/>
  <c r="G344" i="1825"/>
  <c r="H344" i="1825" s="1"/>
  <c r="I338" i="1825"/>
  <c r="J338" i="1825"/>
  <c r="K338" i="1825"/>
  <c r="L338" i="1825" s="1"/>
  <c r="F338" i="1825"/>
  <c r="G338" i="1825"/>
  <c r="H338" i="1825" s="1"/>
  <c r="I332" i="1825"/>
  <c r="J332" i="1825"/>
  <c r="K332" i="1825"/>
  <c r="L332" i="1825" s="1"/>
  <c r="F332" i="1825"/>
  <c r="G332" i="1825"/>
  <c r="H332" i="1825" s="1"/>
  <c r="I326" i="1825"/>
  <c r="J326" i="1825"/>
  <c r="K326" i="1825"/>
  <c r="L326" i="1825" s="1"/>
  <c r="F326" i="1825"/>
  <c r="G326" i="1825"/>
  <c r="H326" i="1825" s="1"/>
  <c r="I320" i="1825"/>
  <c r="J320" i="1825"/>
  <c r="K320" i="1825"/>
  <c r="L320" i="1825" s="1"/>
  <c r="F320" i="1825"/>
  <c r="G320" i="1825"/>
  <c r="H320" i="1825" s="1"/>
  <c r="I314" i="1825"/>
  <c r="J314" i="1825"/>
  <c r="K314" i="1825"/>
  <c r="L314" i="1825" s="1"/>
  <c r="F314" i="1825"/>
  <c r="G314" i="1825"/>
  <c r="H314" i="1825" s="1"/>
  <c r="I308" i="1825"/>
  <c r="J308" i="1825"/>
  <c r="K308" i="1825"/>
  <c r="L308" i="1825" s="1"/>
  <c r="F308" i="1825"/>
  <c r="G308" i="1825"/>
  <c r="H308" i="1825" s="1"/>
  <c r="I302" i="1825"/>
  <c r="J302" i="1825"/>
  <c r="K302" i="1825"/>
  <c r="L302" i="1825" s="1"/>
  <c r="F302" i="1825"/>
  <c r="G302" i="1825"/>
  <c r="H302" i="1825" s="1"/>
  <c r="I296" i="1825"/>
  <c r="J296" i="1825"/>
  <c r="K296" i="1825"/>
  <c r="L296" i="1825" s="1"/>
  <c r="F296" i="1825"/>
  <c r="G296" i="1825"/>
  <c r="H296" i="1825" s="1"/>
  <c r="I288" i="1825"/>
  <c r="J288" i="1825"/>
  <c r="K288" i="1825"/>
  <c r="L288" i="1825" s="1"/>
  <c r="F288" i="1825"/>
  <c r="G288" i="1825"/>
  <c r="H288" i="1825" s="1"/>
  <c r="I282" i="1825"/>
  <c r="J282" i="1825"/>
  <c r="K282" i="1825"/>
  <c r="L282" i="1825" s="1"/>
  <c r="F282" i="1825"/>
  <c r="G282" i="1825"/>
  <c r="H282" i="1825" s="1"/>
  <c r="I276" i="1825"/>
  <c r="J276" i="1825"/>
  <c r="K276" i="1825"/>
  <c r="L276" i="1825" s="1"/>
  <c r="F276" i="1825"/>
  <c r="G276" i="1825"/>
  <c r="H276" i="1825" s="1"/>
  <c r="I270" i="1825"/>
  <c r="J270" i="1825"/>
  <c r="K270" i="1825"/>
  <c r="L270" i="1825" s="1"/>
  <c r="F270" i="1825"/>
  <c r="G270" i="1825"/>
  <c r="H270" i="1825" s="1"/>
  <c r="I264" i="1825"/>
  <c r="J264" i="1825"/>
  <c r="K264" i="1825"/>
  <c r="L264" i="1825" s="1"/>
  <c r="F264" i="1825"/>
  <c r="G264" i="1825"/>
  <c r="H264" i="1825" s="1"/>
  <c r="I258" i="1825"/>
  <c r="J258" i="1825"/>
  <c r="K258" i="1825"/>
  <c r="L258" i="1825" s="1"/>
  <c r="F258" i="1825"/>
  <c r="G258" i="1825"/>
  <c r="H258" i="1825" s="1"/>
  <c r="I252" i="1825"/>
  <c r="J252" i="1825"/>
  <c r="K252" i="1825"/>
  <c r="L252" i="1825" s="1"/>
  <c r="F252" i="1825"/>
  <c r="G252" i="1825"/>
  <c r="H252" i="1825" s="1"/>
  <c r="I246" i="1825"/>
  <c r="J246" i="1825"/>
  <c r="K246" i="1825"/>
  <c r="L246" i="1825" s="1"/>
  <c r="F246" i="1825"/>
  <c r="G246" i="1825"/>
  <c r="H246" i="1825" s="1"/>
  <c r="I240" i="1825"/>
  <c r="J240" i="1825"/>
  <c r="K240" i="1825"/>
  <c r="L240" i="1825" s="1"/>
  <c r="F240" i="1825"/>
  <c r="G240" i="1825"/>
  <c r="H240" i="1825" s="1"/>
  <c r="I230" i="1825"/>
  <c r="J230" i="1825"/>
  <c r="K230" i="1825"/>
  <c r="L230" i="1825" s="1"/>
  <c r="F230" i="1825"/>
  <c r="G230" i="1825"/>
  <c r="H230" i="1825" s="1"/>
  <c r="I224" i="1825"/>
  <c r="J224" i="1825"/>
  <c r="K224" i="1825"/>
  <c r="L224" i="1825" s="1"/>
  <c r="F224" i="1825"/>
  <c r="G224" i="1825"/>
  <c r="H224" i="1825" s="1"/>
  <c r="I218" i="1825"/>
  <c r="J218" i="1825"/>
  <c r="K218" i="1825"/>
  <c r="L218" i="1825" s="1"/>
  <c r="F218" i="1825"/>
  <c r="G218" i="1825"/>
  <c r="H218" i="1825" s="1"/>
  <c r="I212" i="1825"/>
  <c r="J212" i="1825"/>
  <c r="K212" i="1825"/>
  <c r="L212" i="1825" s="1"/>
  <c r="F212" i="1825"/>
  <c r="G212" i="1825"/>
  <c r="H212" i="1825" s="1"/>
  <c r="I206" i="1825"/>
  <c r="J206" i="1825"/>
  <c r="K206" i="1825"/>
  <c r="L206" i="1825" s="1"/>
  <c r="F206" i="1825"/>
  <c r="G206" i="1825"/>
  <c r="H206" i="1825" s="1"/>
  <c r="I200" i="1825"/>
  <c r="J200" i="1825"/>
  <c r="K200" i="1825"/>
  <c r="L200" i="1825" s="1"/>
  <c r="F200" i="1825"/>
  <c r="G200" i="1825"/>
  <c r="H200" i="1825" s="1"/>
  <c r="I194" i="1825"/>
  <c r="J194" i="1825"/>
  <c r="K194" i="1825"/>
  <c r="L194" i="1825" s="1"/>
  <c r="F194" i="1825"/>
  <c r="G194" i="1825"/>
  <c r="H194" i="1825" s="1"/>
  <c r="I188" i="1825"/>
  <c r="J188" i="1825"/>
  <c r="K188" i="1825"/>
  <c r="L188" i="1825" s="1"/>
  <c r="F188" i="1825"/>
  <c r="G188" i="1825"/>
  <c r="H188" i="1825" s="1"/>
  <c r="I182" i="1825"/>
  <c r="J182" i="1825"/>
  <c r="K182" i="1825"/>
  <c r="L182" i="1825" s="1"/>
  <c r="F182" i="1825"/>
  <c r="G182" i="1825"/>
  <c r="H182" i="1825" s="1"/>
  <c r="I176" i="1825"/>
  <c r="J176" i="1825"/>
  <c r="K176" i="1825"/>
  <c r="L176" i="1825" s="1"/>
  <c r="F176" i="1825"/>
  <c r="G176" i="1825"/>
  <c r="H176" i="1825" s="1"/>
  <c r="G171" i="1825"/>
  <c r="H171" i="1825" s="1"/>
  <c r="I171" i="1825"/>
  <c r="J171" i="1825"/>
  <c r="K171" i="1825"/>
  <c r="L171" i="1825" s="1"/>
  <c r="F171" i="1825"/>
  <c r="G165" i="1825"/>
  <c r="H165" i="1825" s="1"/>
  <c r="I165" i="1825"/>
  <c r="J165" i="1825"/>
  <c r="K165" i="1825"/>
  <c r="L165" i="1825" s="1"/>
  <c r="F165" i="1825"/>
  <c r="G159" i="1825"/>
  <c r="H159" i="1825" s="1"/>
  <c r="I159" i="1825"/>
  <c r="J159" i="1825"/>
  <c r="K159" i="1825"/>
  <c r="L159" i="1825" s="1"/>
  <c r="F159" i="1825"/>
  <c r="G153" i="1825"/>
  <c r="H153" i="1825" s="1"/>
  <c r="I153" i="1825"/>
  <c r="J153" i="1825"/>
  <c r="K153" i="1825"/>
  <c r="L153" i="1825" s="1"/>
  <c r="F153" i="1825"/>
  <c r="G147" i="1825"/>
  <c r="H147" i="1825" s="1"/>
  <c r="I147" i="1825"/>
  <c r="J147" i="1825"/>
  <c r="K147" i="1825"/>
  <c r="L147" i="1825" s="1"/>
  <c r="F147" i="1825"/>
  <c r="G141" i="1825"/>
  <c r="H141" i="1825" s="1"/>
  <c r="I141" i="1825"/>
  <c r="J141" i="1825"/>
  <c r="K141" i="1825"/>
  <c r="L141" i="1825" s="1"/>
  <c r="F141" i="1825"/>
  <c r="G135" i="1825"/>
  <c r="H135" i="1825" s="1"/>
  <c r="I135" i="1825"/>
  <c r="J135" i="1825"/>
  <c r="K135" i="1825"/>
  <c r="L135" i="1825" s="1"/>
  <c r="F135" i="1825"/>
  <c r="G129" i="1825"/>
  <c r="H129" i="1825" s="1"/>
  <c r="I129" i="1825"/>
  <c r="J129" i="1825"/>
  <c r="K129" i="1825"/>
  <c r="L129" i="1825" s="1"/>
  <c r="F129" i="1825"/>
  <c r="J123" i="1825"/>
  <c r="K123" i="1825"/>
  <c r="L123" i="1825" s="1"/>
  <c r="F123" i="1825"/>
  <c r="G123" i="1825"/>
  <c r="H123" i="1825" s="1"/>
  <c r="I123" i="1825"/>
  <c r="F120" i="1825"/>
  <c r="G120" i="1825"/>
  <c r="H120" i="1825" s="1"/>
  <c r="I120" i="1825"/>
  <c r="J120" i="1825"/>
  <c r="K120" i="1825"/>
  <c r="L120" i="1825" s="1"/>
  <c r="F114" i="1825"/>
  <c r="G114" i="1825"/>
  <c r="H114" i="1825" s="1"/>
  <c r="I114" i="1825"/>
  <c r="J114" i="1825"/>
  <c r="K114" i="1825"/>
  <c r="L114" i="1825" s="1"/>
  <c r="F108" i="1825"/>
  <c r="G108" i="1825"/>
  <c r="H108" i="1825" s="1"/>
  <c r="I108" i="1825"/>
  <c r="J108" i="1825"/>
  <c r="K108" i="1825"/>
  <c r="L108" i="1825" s="1"/>
  <c r="F102" i="1825"/>
  <c r="G102" i="1825"/>
  <c r="H102" i="1825" s="1"/>
  <c r="I102" i="1825"/>
  <c r="J102" i="1825"/>
  <c r="K102" i="1825"/>
  <c r="L102" i="1825" s="1"/>
  <c r="F96" i="1825"/>
  <c r="G96" i="1825"/>
  <c r="H96" i="1825" s="1"/>
  <c r="I96" i="1825"/>
  <c r="J96" i="1825"/>
  <c r="K96" i="1825"/>
  <c r="L96" i="1825" s="1"/>
  <c r="F90" i="1825"/>
  <c r="G90" i="1825"/>
  <c r="H90" i="1825" s="1"/>
  <c r="I90" i="1825"/>
  <c r="J90" i="1825"/>
  <c r="K90" i="1825"/>
  <c r="L90" i="1825" s="1"/>
  <c r="F84" i="1825"/>
  <c r="G84" i="1825"/>
  <c r="H84" i="1825" s="1"/>
  <c r="I84" i="1825"/>
  <c r="J84" i="1825"/>
  <c r="K84" i="1825"/>
  <c r="L84" i="1825" s="1"/>
  <c r="F78" i="1825"/>
  <c r="G78" i="1825"/>
  <c r="H78" i="1825" s="1"/>
  <c r="I78" i="1825"/>
  <c r="J78" i="1825"/>
  <c r="K78" i="1825"/>
  <c r="L78" i="1825" s="1"/>
  <c r="F75" i="1825"/>
  <c r="J75" i="1825"/>
  <c r="G75" i="1825"/>
  <c r="H75" i="1825" s="1"/>
  <c r="I75" i="1825"/>
  <c r="K75" i="1825"/>
  <c r="L75" i="1825" s="1"/>
  <c r="F69" i="1825"/>
  <c r="G69" i="1825"/>
  <c r="H69" i="1825" s="1"/>
  <c r="J69" i="1825"/>
  <c r="I69" i="1825"/>
  <c r="K69" i="1825"/>
  <c r="L69" i="1825" s="1"/>
  <c r="F63" i="1825"/>
  <c r="G63" i="1825"/>
  <c r="H63" i="1825" s="1"/>
  <c r="I63" i="1825"/>
  <c r="J63" i="1825"/>
  <c r="K63" i="1825"/>
  <c r="L63" i="1825" s="1"/>
  <c r="F57" i="1825"/>
  <c r="G57" i="1825"/>
  <c r="H57" i="1825" s="1"/>
  <c r="I57" i="1825"/>
  <c r="J57" i="1825"/>
  <c r="K57" i="1825"/>
  <c r="L57" i="1825" s="1"/>
  <c r="F51" i="1825"/>
  <c r="G51" i="1825"/>
  <c r="H51" i="1825" s="1"/>
  <c r="I51" i="1825"/>
  <c r="J51" i="1825"/>
  <c r="K51" i="1825"/>
  <c r="L51" i="1825" s="1"/>
  <c r="G41" i="1825"/>
  <c r="H41" i="1825" s="1"/>
  <c r="I41" i="1825"/>
  <c r="J41" i="1825"/>
  <c r="K41" i="1825"/>
  <c r="L41" i="1825" s="1"/>
  <c r="F41" i="1825"/>
  <c r="K29" i="1825"/>
  <c r="L29" i="1825" s="1"/>
  <c r="F29" i="1825"/>
  <c r="G29" i="1825"/>
  <c r="H29" i="1825" s="1"/>
  <c r="I29" i="1825"/>
  <c r="J29" i="1825"/>
  <c r="K23" i="1825"/>
  <c r="L23" i="1825" s="1"/>
  <c r="F23" i="1825"/>
  <c r="G23" i="1825"/>
  <c r="H23" i="1825" s="1"/>
  <c r="I23" i="1825"/>
  <c r="J23" i="1825"/>
  <c r="K17" i="1825"/>
  <c r="L17" i="1825" s="1"/>
  <c r="F17" i="1825"/>
  <c r="G17" i="1825"/>
  <c r="H17" i="1825" s="1"/>
  <c r="I17" i="1825"/>
  <c r="J17" i="1825"/>
  <c r="K40" i="1825"/>
  <c r="L40" i="1825" s="1"/>
  <c r="F40" i="1825"/>
  <c r="G40" i="1825"/>
  <c r="H40" i="1825" s="1"/>
  <c r="I40" i="1825"/>
  <c r="J40" i="1825"/>
  <c r="J16" i="1825"/>
  <c r="K16" i="1825"/>
  <c r="L16" i="1825" s="1"/>
  <c r="F16" i="1825"/>
  <c r="G16" i="1825"/>
  <c r="H16" i="1825" s="1"/>
  <c r="I16" i="1825"/>
  <c r="J10" i="1825"/>
  <c r="K10" i="1825"/>
  <c r="L10" i="1825" s="1"/>
  <c r="F10" i="1825"/>
  <c r="G10" i="1825"/>
  <c r="H10" i="1825" s="1"/>
  <c r="I10" i="1825"/>
  <c r="AL205" i="5447"/>
  <c r="AI205" i="5447"/>
  <c r="AH205" i="5447"/>
  <c r="AG75" i="5430"/>
  <c r="AH75" i="5430"/>
  <c r="AH46" i="5433"/>
  <c r="AG46" i="5433"/>
  <c r="AG111" i="5430"/>
  <c r="AH111" i="5430"/>
  <c r="AH175" i="5433"/>
  <c r="AG175" i="5433"/>
  <c r="AH67" i="5433"/>
  <c r="AG67" i="5433"/>
  <c r="AH112" i="5433"/>
  <c r="AG112" i="5433"/>
  <c r="AH23" i="5433"/>
  <c r="AG23" i="5433"/>
  <c r="AK105" i="5439"/>
  <c r="AJ105" i="5439"/>
  <c r="AK51" i="5439"/>
  <c r="AJ51" i="5439"/>
  <c r="AI139" i="5439"/>
  <c r="AH139" i="5439"/>
  <c r="AL139" i="5439"/>
  <c r="AI81" i="5439"/>
  <c r="AH81" i="5439"/>
  <c r="AL81" i="5439"/>
  <c r="N78" i="5442"/>
  <c r="K78" i="5442"/>
  <c r="M78" i="5442" s="1"/>
  <c r="AG108" i="5436"/>
  <c r="AH108" i="5436"/>
  <c r="AH138" i="5439"/>
  <c r="AI138" i="5439"/>
  <c r="AL138" i="5439"/>
  <c r="AL30" i="5439"/>
  <c r="AH30" i="5439"/>
  <c r="AI30" i="5439"/>
  <c r="AL26" i="5439"/>
  <c r="AI26" i="5439"/>
  <c r="AH26" i="5439"/>
  <c r="AI121" i="5439"/>
  <c r="AH121" i="5439"/>
  <c r="AL121" i="5439"/>
  <c r="AH13" i="5436"/>
  <c r="AG13" i="5436"/>
  <c r="K255" i="5442"/>
  <c r="M255" i="5442" s="1"/>
  <c r="N93" i="5442"/>
  <c r="K93" i="5442"/>
  <c r="M93" i="5442" s="1"/>
  <c r="AK93" i="5439" s="1"/>
  <c r="N229" i="5442"/>
  <c r="K229" i="5442"/>
  <c r="M229" i="5442" s="1"/>
  <c r="AL80" i="5439"/>
  <c r="AI80" i="5439"/>
  <c r="AH80" i="5439"/>
  <c r="K194" i="5442"/>
  <c r="M194" i="5442" s="1"/>
  <c r="N110" i="5442"/>
  <c r="K110" i="5442"/>
  <c r="M110" i="5442" s="1"/>
  <c r="K211" i="5442"/>
  <c r="M211" i="5442" s="1"/>
  <c r="K385" i="5442"/>
  <c r="M385" i="5442" s="1"/>
  <c r="K223" i="5442"/>
  <c r="M223" i="5442" s="1"/>
  <c r="N61" i="5442"/>
  <c r="K61" i="5442"/>
  <c r="M61" i="5442" s="1"/>
  <c r="K247" i="5442"/>
  <c r="M247" i="5442" s="1"/>
  <c r="K243" i="5442"/>
  <c r="M243" i="5442" s="1"/>
  <c r="K317" i="5442"/>
  <c r="M317" i="5442" s="1"/>
  <c r="K209" i="5442"/>
  <c r="M209" i="5442" s="1"/>
  <c r="N101" i="5442"/>
  <c r="K101" i="5442"/>
  <c r="M101" i="5442" s="1"/>
  <c r="AL201" i="5443"/>
  <c r="AI201" i="5443"/>
  <c r="AH201" i="5443"/>
  <c r="AJ120" i="5443"/>
  <c r="AK120" i="5443"/>
  <c r="AK84" i="5443"/>
  <c r="AJ12" i="5443"/>
  <c r="K313" i="5446"/>
  <c r="M313" i="5446" s="1"/>
  <c r="N305" i="5446"/>
  <c r="K305" i="5446"/>
  <c r="M305" i="5446" s="1"/>
  <c r="AH152" i="5447"/>
  <c r="AL152" i="5447"/>
  <c r="AI152" i="5447"/>
  <c r="AH44" i="5447"/>
  <c r="AL44" i="5447"/>
  <c r="AI44" i="5447"/>
  <c r="AL151" i="5447"/>
  <c r="AI151" i="5447"/>
  <c r="AH151" i="5447"/>
  <c r="AL43" i="5447"/>
  <c r="AI43" i="5447"/>
  <c r="AH43" i="5447"/>
  <c r="AI18" i="5447"/>
  <c r="AL18" i="5447"/>
  <c r="AH18" i="5447"/>
  <c r="N82" i="5450"/>
  <c r="K82" i="5450"/>
  <c r="M82" i="5450" s="1"/>
  <c r="AH97" i="5433"/>
  <c r="AG97" i="5433"/>
  <c r="AH172" i="5433"/>
  <c r="AG172" i="5433"/>
  <c r="AH83" i="5433"/>
  <c r="AG83" i="5433"/>
  <c r="AH204" i="5439"/>
  <c r="AL204" i="5439"/>
  <c r="AI204" i="5439"/>
  <c r="AL96" i="5439"/>
  <c r="AH96" i="5439"/>
  <c r="AI96" i="5439"/>
  <c r="AH6" i="5439"/>
  <c r="AI6" i="5439"/>
  <c r="AL6" i="5439"/>
  <c r="AL142" i="5439"/>
  <c r="AI142" i="5439"/>
  <c r="AH142" i="5439"/>
  <c r="K357" i="5442"/>
  <c r="M357" i="5442" s="1"/>
  <c r="N33" i="5442"/>
  <c r="K33" i="5442"/>
  <c r="M33" i="5442" s="1"/>
  <c r="AJ33" i="5439" s="1"/>
  <c r="AL82" i="5439"/>
  <c r="AI82" i="5439"/>
  <c r="AH82" i="5439"/>
  <c r="N271" i="5442"/>
  <c r="K271" i="5442"/>
  <c r="M271" i="5442" s="1"/>
  <c r="K192" i="5442"/>
  <c r="M192" i="5442" s="1"/>
  <c r="N192" i="5442"/>
  <c r="N222" i="5442"/>
  <c r="K222" i="5442"/>
  <c r="M222" i="5442" s="1"/>
  <c r="K166" i="5442"/>
  <c r="M166" i="5442" s="1"/>
  <c r="N166" i="5442"/>
  <c r="K76" i="5442"/>
  <c r="M76" i="5442" s="1"/>
  <c r="N76" i="5442"/>
  <c r="AL161" i="5443"/>
  <c r="AI161" i="5443"/>
  <c r="AH161" i="5443"/>
  <c r="AL45" i="5443"/>
  <c r="AI45" i="5443"/>
  <c r="AH45" i="5443"/>
  <c r="N360" i="5446"/>
  <c r="K360" i="5446"/>
  <c r="M360" i="5446" s="1"/>
  <c r="N252" i="5446"/>
  <c r="K252" i="5446"/>
  <c r="M252" i="5446" s="1"/>
  <c r="AI37" i="5443"/>
  <c r="AL37" i="5443"/>
  <c r="AH37" i="5443"/>
  <c r="AL44" i="5443"/>
  <c r="AI44" i="5443"/>
  <c r="AH44" i="5443"/>
  <c r="K334" i="5446"/>
  <c r="M334" i="5446" s="1"/>
  <c r="N10" i="5446"/>
  <c r="K10" i="5446"/>
  <c r="M10" i="5446" s="1"/>
  <c r="N231" i="5446"/>
  <c r="K231" i="5446"/>
  <c r="M231" i="5446" s="1"/>
  <c r="K338" i="5446"/>
  <c r="M338" i="5446" s="1"/>
  <c r="N338" i="5446"/>
  <c r="K235" i="5446"/>
  <c r="M235" i="5446" s="1"/>
  <c r="AL142" i="5447"/>
  <c r="AI142" i="5447"/>
  <c r="AH142" i="5447"/>
  <c r="K6" i="5450"/>
  <c r="M6" i="5450" s="1"/>
  <c r="N6" i="5450"/>
  <c r="N198" i="5450"/>
  <c r="K198" i="5450"/>
  <c r="M198" i="5450" s="1"/>
  <c r="K209" i="5450"/>
  <c r="M209" i="5450" s="1"/>
  <c r="N89" i="5450"/>
  <c r="K89" i="5450"/>
  <c r="M89" i="5450" s="1"/>
  <c r="N114" i="5450"/>
  <c r="K114" i="5450"/>
  <c r="M114" i="5450" s="1"/>
  <c r="N77" i="5450"/>
  <c r="K77" i="5450"/>
  <c r="M77" i="5450" s="1"/>
  <c r="N195" i="5450"/>
  <c r="K195" i="5450"/>
  <c r="M195" i="5450" s="1"/>
  <c r="F26" i="73"/>
  <c r="B5" i="1826"/>
  <c r="H6" i="73" s="1"/>
  <c r="AJ147" i="5439" l="1"/>
  <c r="AJ48" i="5443"/>
  <c r="AK27" i="5443"/>
  <c r="AK39" i="5439"/>
  <c r="AJ76" i="5443"/>
  <c r="AK76" i="5443"/>
  <c r="AK17" i="5447"/>
  <c r="AJ17" i="5447"/>
  <c r="AK37" i="5443"/>
  <c r="AJ37" i="5443"/>
  <c r="AJ142" i="5439"/>
  <c r="AK142" i="5439"/>
  <c r="AJ80" i="5439"/>
  <c r="AK80" i="5439"/>
  <c r="AK30" i="5439"/>
  <c r="AJ30" i="5439"/>
  <c r="AK39" i="5447"/>
  <c r="AJ39" i="5447"/>
  <c r="AK197" i="5447"/>
  <c r="AJ197" i="5447"/>
  <c r="AJ20" i="5439"/>
  <c r="AK20" i="5439"/>
  <c r="AK205" i="5439"/>
  <c r="AJ205" i="5439"/>
  <c r="AK139" i="5443"/>
  <c r="AJ139" i="5443"/>
  <c r="AK161" i="5439"/>
  <c r="AJ161" i="5439"/>
  <c r="AK90" i="5447"/>
  <c r="AJ90" i="5447"/>
  <c r="AK67" i="5447"/>
  <c r="AJ67" i="5447"/>
  <c r="AK75" i="5443"/>
  <c r="AJ75" i="5443"/>
  <c r="AK43" i="5443"/>
  <c r="AJ43" i="5443"/>
  <c r="AK91" i="5447"/>
  <c r="AJ91" i="5447"/>
  <c r="AJ56" i="5447"/>
  <c r="AK56" i="5447"/>
  <c r="AK94" i="5447"/>
  <c r="AJ94" i="5447"/>
  <c r="AK101" i="5447"/>
  <c r="AJ101" i="5447"/>
  <c r="AK12" i="5439"/>
  <c r="AJ12" i="5439"/>
  <c r="AK45" i="5447"/>
  <c r="AJ45" i="5447"/>
  <c r="AK136" i="5447"/>
  <c r="AJ136" i="5447"/>
  <c r="AK179" i="5447"/>
  <c r="AJ179" i="5447"/>
  <c r="AK110" i="5443"/>
  <c r="AJ110" i="5443"/>
  <c r="AJ22" i="5439"/>
  <c r="AK22" i="5439"/>
  <c r="AK113" i="5447"/>
  <c r="AJ113" i="5447"/>
  <c r="AJ10" i="5439"/>
  <c r="AK10" i="5439"/>
  <c r="AK19" i="5447"/>
  <c r="AJ19" i="5447"/>
  <c r="AJ92" i="5447"/>
  <c r="AK92" i="5447"/>
  <c r="AK103" i="5439"/>
  <c r="AJ103" i="5439"/>
  <c r="AK107" i="5447"/>
  <c r="AJ107" i="5447"/>
  <c r="AK39" i="5443"/>
  <c r="AJ39" i="5443"/>
  <c r="AJ197" i="5443"/>
  <c r="AK197" i="5443"/>
  <c r="AK30" i="5447"/>
  <c r="AJ30" i="5447"/>
  <c r="AK187" i="5447"/>
  <c r="AJ187" i="5447"/>
  <c r="AK51" i="5447"/>
  <c r="AJ51" i="5447"/>
  <c r="AK80" i="5443"/>
  <c r="AJ80" i="5443"/>
  <c r="AK8" i="5443"/>
  <c r="AJ8" i="5443"/>
  <c r="AJ158" i="5447"/>
  <c r="AK158" i="5447"/>
  <c r="AK181" i="5443"/>
  <c r="AJ181" i="5443"/>
  <c r="AJ52" i="5443"/>
  <c r="AK52" i="5443"/>
  <c r="AK72" i="5443"/>
  <c r="AJ122" i="5439"/>
  <c r="AK122" i="5439"/>
  <c r="AK165" i="5439"/>
  <c r="AK6" i="5443"/>
  <c r="AJ6" i="5443"/>
  <c r="AJ32" i="5447"/>
  <c r="AK32" i="5447"/>
  <c r="AK187" i="5439"/>
  <c r="AJ187" i="5439"/>
  <c r="AK73" i="5447"/>
  <c r="AJ73" i="5447"/>
  <c r="AK195" i="5443"/>
  <c r="AK140" i="5443"/>
  <c r="AJ140" i="5443"/>
  <c r="AK156" i="5439"/>
  <c r="AJ156" i="5439"/>
  <c r="AK174" i="5447"/>
  <c r="AJ174" i="5447"/>
  <c r="AK14" i="5443"/>
  <c r="AJ14" i="5443"/>
  <c r="AK35" i="5439"/>
  <c r="AJ35" i="5439"/>
  <c r="AK114" i="5439"/>
  <c r="AJ114" i="5439"/>
  <c r="AK137" i="5447"/>
  <c r="AJ137" i="5447"/>
  <c r="AJ60" i="5443"/>
  <c r="AK97" i="5439"/>
  <c r="AJ97" i="5439"/>
  <c r="AK37" i="5447"/>
  <c r="AJ37" i="5447"/>
  <c r="AK117" i="5447"/>
  <c r="AJ117" i="5447"/>
  <c r="AJ53" i="5443"/>
  <c r="AK53" i="5443"/>
  <c r="AJ148" i="5439"/>
  <c r="AK148" i="5439"/>
  <c r="AJ116" i="5447"/>
  <c r="AK116" i="5447"/>
  <c r="AK162" i="5447"/>
  <c r="AJ162" i="5447"/>
  <c r="AK60" i="5447"/>
  <c r="AJ60" i="5447"/>
  <c r="AK40" i="5447"/>
  <c r="AJ40" i="5447"/>
  <c r="AK53" i="5447"/>
  <c r="AJ53" i="5447"/>
  <c r="AK73" i="5443"/>
  <c r="AJ73" i="5443"/>
  <c r="AK61" i="5443"/>
  <c r="AJ61" i="5443"/>
  <c r="AK33" i="5447"/>
  <c r="AJ33" i="5447"/>
  <c r="AK154" i="5447"/>
  <c r="AJ154" i="5447"/>
  <c r="AK120" i="5447"/>
  <c r="AJ120" i="5447"/>
  <c r="AK141" i="5447"/>
  <c r="AJ141" i="5447"/>
  <c r="AK91" i="5443"/>
  <c r="AJ91" i="5443"/>
  <c r="AJ143" i="5443"/>
  <c r="AK143" i="5443"/>
  <c r="AJ54" i="5443"/>
  <c r="AJ154" i="5439"/>
  <c r="AK154" i="5439"/>
  <c r="AK139" i="5447"/>
  <c r="AJ139" i="5447"/>
  <c r="AJ172" i="5439"/>
  <c r="AK172" i="5439"/>
  <c r="AJ74" i="5439"/>
  <c r="AK74" i="5439"/>
  <c r="AK47" i="5447"/>
  <c r="AJ47" i="5447"/>
  <c r="AJ204" i="5443"/>
  <c r="AJ166" i="5439"/>
  <c r="AK166" i="5439"/>
  <c r="AK72" i="5439"/>
  <c r="AJ72" i="5439"/>
  <c r="AK55" i="5447"/>
  <c r="AJ55" i="5447"/>
  <c r="AK126" i="5443"/>
  <c r="AK33" i="5439"/>
  <c r="AK195" i="5439"/>
  <c r="AK68" i="5443"/>
  <c r="AJ68" i="5443"/>
  <c r="AJ134" i="5439"/>
  <c r="AK134" i="5439"/>
  <c r="AJ176" i="5447"/>
  <c r="AK176" i="5447"/>
  <c r="AK121" i="5439"/>
  <c r="AJ121" i="5439"/>
  <c r="AK96" i="5439"/>
  <c r="AJ96" i="5439"/>
  <c r="AJ44" i="5447"/>
  <c r="AK44" i="5447"/>
  <c r="AJ159" i="5439"/>
  <c r="AJ106" i="5443"/>
  <c r="AK106" i="5443"/>
  <c r="AK56" i="5443"/>
  <c r="AJ56" i="5443"/>
  <c r="AJ29" i="5443"/>
  <c r="AK29" i="5443"/>
  <c r="AJ164" i="5439"/>
  <c r="AK164" i="5439"/>
  <c r="AK142" i="5447"/>
  <c r="AJ142" i="5447"/>
  <c r="N334" i="5446"/>
  <c r="AK18" i="5447"/>
  <c r="AJ18" i="5447"/>
  <c r="AK151" i="5447"/>
  <c r="AJ151" i="5447"/>
  <c r="AK161" i="5447"/>
  <c r="AJ161" i="5447"/>
  <c r="N267" i="5446"/>
  <c r="AK135" i="5447"/>
  <c r="AJ135" i="5447"/>
  <c r="AK20" i="5443"/>
  <c r="AJ20" i="5443"/>
  <c r="AK134" i="5443"/>
  <c r="AJ134" i="5443"/>
  <c r="N270" i="5446"/>
  <c r="AJ179" i="5443"/>
  <c r="AK179" i="5443"/>
  <c r="N286" i="5442"/>
  <c r="AK106" i="5447"/>
  <c r="AJ106" i="5447"/>
  <c r="AK171" i="5443"/>
  <c r="AJ171" i="5443"/>
  <c r="N217" i="5442"/>
  <c r="AK101" i="5439"/>
  <c r="AJ101" i="5439"/>
  <c r="N189" i="5442"/>
  <c r="AK63" i="5439"/>
  <c r="AJ63" i="5439"/>
  <c r="AK144" i="5447"/>
  <c r="AJ144" i="5447"/>
  <c r="N268" i="5442"/>
  <c r="AK54" i="5447"/>
  <c r="AJ54" i="5447"/>
  <c r="AK66" i="5447"/>
  <c r="AJ66" i="5447"/>
  <c r="N340" i="5442"/>
  <c r="AJ196" i="5439"/>
  <c r="AK196" i="5439"/>
  <c r="N329" i="5446"/>
  <c r="AJ44" i="5439"/>
  <c r="AK44" i="5439"/>
  <c r="N339" i="5442"/>
  <c r="AK85" i="5439"/>
  <c r="AJ85" i="5439"/>
  <c r="AK34" i="5447"/>
  <c r="AJ34" i="5447"/>
  <c r="AJ130" i="5443"/>
  <c r="AK130" i="5443"/>
  <c r="AJ11" i="5443"/>
  <c r="AK11" i="5443"/>
  <c r="AJ172" i="5443"/>
  <c r="AK172" i="5443"/>
  <c r="N280" i="5442"/>
  <c r="N259" i="5442"/>
  <c r="AJ124" i="5439"/>
  <c r="AK124" i="5439"/>
  <c r="AK203" i="5439"/>
  <c r="AJ203" i="5439"/>
  <c r="AK114" i="5447"/>
  <c r="AJ114" i="5447"/>
  <c r="N383" i="5446"/>
  <c r="AK96" i="5447"/>
  <c r="AJ96" i="5447"/>
  <c r="AK28" i="5447"/>
  <c r="AJ28" i="5447"/>
  <c r="AK64" i="5447"/>
  <c r="AJ64" i="5447"/>
  <c r="AK146" i="5443"/>
  <c r="AJ146" i="5443"/>
  <c r="AK131" i="5439"/>
  <c r="AJ131" i="5439"/>
  <c r="AK10" i="5447"/>
  <c r="AJ10" i="5447"/>
  <c r="N365" i="5446"/>
  <c r="AJ190" i="5439"/>
  <c r="AK190" i="5439"/>
  <c r="AK24" i="5439"/>
  <c r="AJ24" i="5439"/>
  <c r="AJ152" i="5439"/>
  <c r="AK152" i="5439"/>
  <c r="AK174" i="5439"/>
  <c r="AJ174" i="5439"/>
  <c r="AJ148" i="5443"/>
  <c r="AK148" i="5443"/>
  <c r="N219" i="5450"/>
  <c r="AK183" i="5447"/>
  <c r="AJ183" i="5447"/>
  <c r="AK105" i="5443"/>
  <c r="AJ105" i="5443"/>
  <c r="AK117" i="5443"/>
  <c r="AJ117" i="5443"/>
  <c r="N343" i="5446"/>
  <c r="N216" i="5446"/>
  <c r="AK118" i="5447"/>
  <c r="AJ118" i="5447"/>
  <c r="AK169" i="5443"/>
  <c r="AJ169" i="5443"/>
  <c r="AJ92" i="5439"/>
  <c r="AK92" i="5439"/>
  <c r="N362" i="5442"/>
  <c r="N212" i="5450"/>
  <c r="N35" i="5450"/>
  <c r="N253" i="5446"/>
  <c r="N249" i="5446"/>
  <c r="AK170" i="5443"/>
  <c r="AJ170" i="5443"/>
  <c r="AK141" i="5443"/>
  <c r="AJ141" i="5443"/>
  <c r="N234" i="5446"/>
  <c r="AK187" i="5443"/>
  <c r="AJ187" i="5443"/>
  <c r="AJ136" i="5443"/>
  <c r="AK136" i="5443"/>
  <c r="N244" i="5442"/>
  <c r="AJ28" i="5439"/>
  <c r="AK28" i="5439"/>
  <c r="AK11" i="5439"/>
  <c r="AJ11" i="5439"/>
  <c r="AK103" i="5447"/>
  <c r="AJ103" i="5447"/>
  <c r="AK111" i="5447"/>
  <c r="AJ111" i="5447"/>
  <c r="AJ70" i="5439"/>
  <c r="AK70" i="5439"/>
  <c r="AK169" i="5447"/>
  <c r="AJ169" i="5447"/>
  <c r="AJ21" i="5443"/>
  <c r="AK157" i="5443"/>
  <c r="AJ157" i="5443"/>
  <c r="AK82" i="5443"/>
  <c r="N17" i="5446"/>
  <c r="AK37" i="5439"/>
  <c r="AJ37" i="5439"/>
  <c r="N222" i="5446"/>
  <c r="AK151" i="5443"/>
  <c r="AJ151" i="5443"/>
  <c r="AJ203" i="5443"/>
  <c r="AK203" i="5443"/>
  <c r="N366" i="5442"/>
  <c r="N306" i="5442"/>
  <c r="N216" i="5442"/>
  <c r="AJ75" i="5439"/>
  <c r="AK153" i="5447"/>
  <c r="AJ153" i="5447"/>
  <c r="AJ113" i="5443"/>
  <c r="AK113" i="5443"/>
  <c r="N11" i="5442"/>
  <c r="N123" i="5442"/>
  <c r="AK7" i="5443"/>
  <c r="AJ7" i="5443"/>
  <c r="AK96" i="5443"/>
  <c r="N231" i="5450"/>
  <c r="AK7" i="5447"/>
  <c r="AJ7" i="5447"/>
  <c r="AK102" i="5439"/>
  <c r="AJ102" i="5439"/>
  <c r="AK121" i="5443"/>
  <c r="AJ121" i="5443"/>
  <c r="AK200" i="5443"/>
  <c r="AJ200" i="5443"/>
  <c r="AK116" i="5443"/>
  <c r="AJ116" i="5443"/>
  <c r="AK13" i="5447"/>
  <c r="AJ13" i="5447"/>
  <c r="N314" i="5446"/>
  <c r="AK164" i="5443"/>
  <c r="AJ164" i="5443"/>
  <c r="N300" i="5446"/>
  <c r="N35" i="5442"/>
  <c r="AK98" i="5443"/>
  <c r="AJ98" i="5443"/>
  <c r="AJ15" i="5443"/>
  <c r="AJ86" i="5439"/>
  <c r="AK86" i="5439"/>
  <c r="AK177" i="5447"/>
  <c r="AJ177" i="5447"/>
  <c r="N275" i="5446"/>
  <c r="N16" i="5446"/>
  <c r="N340" i="5446"/>
  <c r="AK158" i="5443"/>
  <c r="AJ158" i="5443"/>
  <c r="AJ166" i="5443"/>
  <c r="AK166" i="5443"/>
  <c r="AJ23" i="5443"/>
  <c r="AK23" i="5443"/>
  <c r="AK179" i="5439"/>
  <c r="AJ179" i="5439"/>
  <c r="N220" i="5450"/>
  <c r="N213" i="5442"/>
  <c r="AK171" i="5447"/>
  <c r="AJ171" i="5447"/>
  <c r="AK150" i="5447"/>
  <c r="AJ150" i="5447"/>
  <c r="N321" i="5442"/>
  <c r="N290" i="5442"/>
  <c r="AK192" i="5443"/>
  <c r="AK42" i="5439"/>
  <c r="AJ42" i="5439"/>
  <c r="AJ87" i="5439"/>
  <c r="N218" i="5446"/>
  <c r="AK183" i="5443"/>
  <c r="AJ183" i="5443"/>
  <c r="AJ41" i="5443"/>
  <c r="AK41" i="5443"/>
  <c r="AJ154" i="5443"/>
  <c r="AK154" i="5443"/>
  <c r="N333" i="5442"/>
  <c r="N248" i="5442"/>
  <c r="AK135" i="5439"/>
  <c r="AJ135" i="5439"/>
  <c r="N237" i="5450"/>
  <c r="AJ88" i="5443"/>
  <c r="AK88" i="5443"/>
  <c r="AK19" i="5443"/>
  <c r="AJ19" i="5443"/>
  <c r="N313" i="5442"/>
  <c r="N260" i="5442"/>
  <c r="AK198" i="5439"/>
  <c r="AJ198" i="5439"/>
  <c r="AJ152" i="5447"/>
  <c r="AK152" i="5447"/>
  <c r="AK81" i="5439"/>
  <c r="AJ81" i="5439"/>
  <c r="AJ118" i="5443"/>
  <c r="AK118" i="5443"/>
  <c r="AK45" i="5443"/>
  <c r="AJ45" i="5443"/>
  <c r="N317" i="5442"/>
  <c r="N211" i="5442"/>
  <c r="AK139" i="5439"/>
  <c r="AJ139" i="5439"/>
  <c r="AK9" i="5439"/>
  <c r="AJ9" i="5439"/>
  <c r="AK76" i="5447"/>
  <c r="AJ76" i="5447"/>
  <c r="N313" i="5446"/>
  <c r="N255" i="5442"/>
  <c r="AJ26" i="5439"/>
  <c r="AK26" i="5439"/>
  <c r="N396" i="5446"/>
  <c r="N251" i="5442"/>
  <c r="AJ137" i="5443"/>
  <c r="AK137" i="5443"/>
  <c r="N289" i="5446"/>
  <c r="N104" i="5446"/>
  <c r="N285" i="5446"/>
  <c r="N208" i="5446"/>
  <c r="AK42" i="5447"/>
  <c r="AJ42" i="5447"/>
  <c r="N359" i="5446"/>
  <c r="AK194" i="5443"/>
  <c r="AJ194" i="5443"/>
  <c r="AJ59" i="5443"/>
  <c r="AK59" i="5443"/>
  <c r="AJ100" i="5439"/>
  <c r="AK100" i="5439"/>
  <c r="N209" i="5450"/>
  <c r="AK44" i="5443"/>
  <c r="AJ44" i="5443"/>
  <c r="N243" i="5442"/>
  <c r="N223" i="5442"/>
  <c r="AJ110" i="5447"/>
  <c r="AK110" i="5447"/>
  <c r="AJ89" i="5443"/>
  <c r="AK89" i="5443"/>
  <c r="AK157" i="5447"/>
  <c r="AJ157" i="5447"/>
  <c r="AK61" i="5439"/>
  <c r="AJ61" i="5439"/>
  <c r="N210" i="5450"/>
  <c r="N311" i="5446"/>
  <c r="N279" i="5446"/>
  <c r="AJ38" i="5439"/>
  <c r="AK38" i="5439"/>
  <c r="AK201" i="5447"/>
  <c r="AJ201" i="5447"/>
  <c r="AK59" i="5447"/>
  <c r="AJ59" i="5447"/>
  <c r="N212" i="5446"/>
  <c r="AK79" i="5443"/>
  <c r="AJ79" i="5443"/>
  <c r="N295" i="5442"/>
  <c r="AK145" i="5439"/>
  <c r="AJ145" i="5439"/>
  <c r="AK191" i="5439"/>
  <c r="AJ191" i="5439"/>
  <c r="AK91" i="5439"/>
  <c r="AJ91" i="5439"/>
  <c r="N393" i="5442"/>
  <c r="AK133" i="5447"/>
  <c r="AJ133" i="5447"/>
  <c r="AJ190" i="5443"/>
  <c r="AK190" i="5443"/>
  <c r="N303" i="5442"/>
  <c r="AK63" i="5447"/>
  <c r="AJ63" i="5447"/>
  <c r="AK184" i="5447"/>
  <c r="AJ184" i="5447"/>
  <c r="AK191" i="5447"/>
  <c r="AJ191" i="5447"/>
  <c r="N345" i="5446"/>
  <c r="N304" i="5446"/>
  <c r="N407" i="5446"/>
  <c r="N258" i="5446"/>
  <c r="N324" i="5442"/>
  <c r="AK107" i="5439"/>
  <c r="AJ107" i="5439"/>
  <c r="N328" i="5442"/>
  <c r="AK199" i="5447"/>
  <c r="AJ199" i="5447"/>
  <c r="AK49" i="5443"/>
  <c r="AJ49" i="5443"/>
  <c r="AK97" i="5443"/>
  <c r="AJ97" i="5443"/>
  <c r="AJ185" i="5443"/>
  <c r="AK185" i="5443"/>
  <c r="N370" i="5442"/>
  <c r="N371" i="5442"/>
  <c r="N265" i="5446"/>
  <c r="N209" i="5446"/>
  <c r="N225" i="5446"/>
  <c r="N220" i="5446"/>
  <c r="AJ196" i="5443"/>
  <c r="AK196" i="5443"/>
  <c r="N102" i="5446"/>
  <c r="N282" i="5442"/>
  <c r="AK126" i="5439"/>
  <c r="AJ126" i="5439"/>
  <c r="N298" i="5446"/>
  <c r="AK127" i="5447"/>
  <c r="AJ127" i="5447"/>
  <c r="N384" i="5446"/>
  <c r="N218" i="5442"/>
  <c r="N226" i="5446"/>
  <c r="N52" i="5442"/>
  <c r="AJ40" i="5439"/>
  <c r="AK40" i="5439"/>
  <c r="AJ188" i="5447"/>
  <c r="AK188" i="5447"/>
  <c r="N70" i="5442"/>
  <c r="N331" i="5442"/>
  <c r="AK189" i="5439"/>
  <c r="AJ189" i="5439"/>
  <c r="AK145" i="5447"/>
  <c r="AJ145" i="5447"/>
  <c r="N88" i="5450"/>
  <c r="AK190" i="5447"/>
  <c r="AJ190" i="5447"/>
  <c r="N310" i="5446"/>
  <c r="AJ65" i="5443"/>
  <c r="AK65" i="5443"/>
  <c r="AK133" i="5439"/>
  <c r="AJ133" i="5439"/>
  <c r="AJ62" i="5447"/>
  <c r="AK62" i="5447"/>
  <c r="N351" i="5446"/>
  <c r="AK92" i="5443"/>
  <c r="AJ92" i="5443"/>
  <c r="N323" i="5442"/>
  <c r="AJ182" i="5439"/>
  <c r="AK182" i="5439"/>
  <c r="AK99" i="5439"/>
  <c r="AJ99" i="5439"/>
  <c r="AK84" i="5447"/>
  <c r="AJ84" i="5447"/>
  <c r="AK88" i="5447"/>
  <c r="AJ88" i="5447"/>
  <c r="AK95" i="5447"/>
  <c r="AJ95" i="5447"/>
  <c r="AK108" i="5443"/>
  <c r="N210" i="5442"/>
  <c r="AK129" i="5443"/>
  <c r="AJ129" i="5443"/>
  <c r="AK117" i="5439"/>
  <c r="AJ117" i="5439"/>
  <c r="AK197" i="5439"/>
  <c r="AJ197" i="5439"/>
  <c r="AK169" i="5439"/>
  <c r="AJ169" i="5439"/>
  <c r="AK153" i="5439"/>
  <c r="AJ153" i="5439"/>
  <c r="AJ201" i="5439"/>
  <c r="N220" i="5442"/>
  <c r="N214" i="5446"/>
  <c r="AK48" i="5439"/>
  <c r="AJ48" i="5439"/>
  <c r="N11" i="5450"/>
  <c r="N224" i="5446"/>
  <c r="AJ47" i="5443"/>
  <c r="AK47" i="5443"/>
  <c r="N17" i="5442"/>
  <c r="N351" i="5442"/>
  <c r="N16" i="5442"/>
  <c r="AK162" i="5439"/>
  <c r="AJ162" i="5439"/>
  <c r="AJ182" i="5447"/>
  <c r="AK182" i="5447"/>
  <c r="N275" i="5442"/>
  <c r="N325" i="5442"/>
  <c r="N308" i="5442"/>
  <c r="AK137" i="5439"/>
  <c r="AJ137" i="5439"/>
  <c r="N236" i="5450"/>
  <c r="N23" i="5450"/>
  <c r="AK72" i="5447"/>
  <c r="AJ72" i="5447"/>
  <c r="AK123" i="5447"/>
  <c r="AJ123" i="5447"/>
  <c r="AK11" i="5447"/>
  <c r="AJ11" i="5447"/>
  <c r="N277" i="5446"/>
  <c r="N281" i="5446"/>
  <c r="N309" i="5446"/>
  <c r="N268" i="5446"/>
  <c r="AK55" i="5443"/>
  <c r="AJ55" i="5443"/>
  <c r="N330" i="5446"/>
  <c r="AJ87" i="5443"/>
  <c r="AJ58" i="5439"/>
  <c r="AK58" i="5439"/>
  <c r="AK189" i="5447"/>
  <c r="AJ189" i="5447"/>
  <c r="N336" i="5442"/>
  <c r="AJ178" i="5439"/>
  <c r="AK178" i="5439"/>
  <c r="AJ155" i="5443"/>
  <c r="AK155" i="5443"/>
  <c r="N341" i="5442"/>
  <c r="AK193" i="5443"/>
  <c r="AJ193" i="5443"/>
  <c r="N288" i="5446"/>
  <c r="AJ34" i="5439"/>
  <c r="AK34" i="5439"/>
  <c r="N349" i="5446"/>
  <c r="N29" i="5442"/>
  <c r="N353" i="5442"/>
  <c r="N277" i="5442"/>
  <c r="N272" i="5442"/>
  <c r="N246" i="5450"/>
  <c r="N207" i="5446"/>
  <c r="AJ173" i="5443"/>
  <c r="AK173" i="5443"/>
  <c r="N298" i="5442"/>
  <c r="N287" i="5442"/>
  <c r="N236" i="5442"/>
  <c r="AK79" i="5439"/>
  <c r="AJ79" i="5439"/>
  <c r="AJ14" i="5447"/>
  <c r="AK14" i="5447"/>
  <c r="N211" i="5446"/>
  <c r="N176" i="5450"/>
  <c r="AK124" i="5447"/>
  <c r="AJ124" i="5447"/>
  <c r="AK131" i="5447"/>
  <c r="AJ131" i="5447"/>
  <c r="N213" i="5446"/>
  <c r="AK31" i="5443"/>
  <c r="AJ31" i="5443"/>
  <c r="N306" i="5446"/>
  <c r="AK153" i="5443"/>
  <c r="AJ153" i="5443"/>
  <c r="N258" i="5442"/>
  <c r="N378" i="5442"/>
  <c r="AK47" i="5439"/>
  <c r="AJ47" i="5439"/>
  <c r="N364" i="5442"/>
  <c r="N372" i="5442"/>
  <c r="AK125" i="5439"/>
  <c r="AJ125" i="5439"/>
  <c r="AK43" i="5439"/>
  <c r="AJ43" i="5439"/>
  <c r="AK65" i="5439"/>
  <c r="AJ65" i="5439"/>
  <c r="AK55" i="5439"/>
  <c r="AJ55" i="5439"/>
  <c r="AK165" i="5447"/>
  <c r="AJ165" i="5447"/>
  <c r="AK103" i="5443"/>
  <c r="AJ103" i="5443"/>
  <c r="AK163" i="5443"/>
  <c r="AJ163" i="5443"/>
  <c r="AJ52" i="5439"/>
  <c r="AK52" i="5439"/>
  <c r="AK102" i="5447"/>
  <c r="AJ102" i="5447"/>
  <c r="AK78" i="5447"/>
  <c r="AJ78" i="5447"/>
  <c r="AK77" i="5439"/>
  <c r="AJ77" i="5439"/>
  <c r="AK163" i="5447"/>
  <c r="AJ163" i="5447"/>
  <c r="AJ94" i="5439"/>
  <c r="AK94" i="5439"/>
  <c r="AK87" i="5447"/>
  <c r="AJ87" i="5447"/>
  <c r="AK166" i="5447"/>
  <c r="AJ166" i="5447"/>
  <c r="AK173" i="5447"/>
  <c r="AJ173" i="5447"/>
  <c r="AK177" i="5443"/>
  <c r="AJ177" i="5443"/>
  <c r="AK135" i="5443"/>
  <c r="AJ135" i="5443"/>
  <c r="AK192" i="5439"/>
  <c r="AJ192" i="5439"/>
  <c r="AK105" i="5447"/>
  <c r="AJ105" i="5447"/>
  <c r="AK35" i="5447"/>
  <c r="AJ35" i="5447"/>
  <c r="AK182" i="5443"/>
  <c r="AJ182" i="5443"/>
  <c r="AK115" i="5443"/>
  <c r="AJ115" i="5443"/>
  <c r="AJ191" i="5443"/>
  <c r="AK191" i="5443"/>
  <c r="AJ200" i="5439"/>
  <c r="AK200" i="5439"/>
  <c r="AK59" i="5439"/>
  <c r="AJ59" i="5439"/>
  <c r="AJ15" i="5439"/>
  <c r="AJ177" i="5439"/>
  <c r="AJ194" i="5447"/>
  <c r="AK194" i="5447"/>
  <c r="AK195" i="5447"/>
  <c r="AJ195" i="5447"/>
  <c r="AK168" i="5447"/>
  <c r="AJ168" i="5447"/>
  <c r="AJ158" i="5439"/>
  <c r="AK158" i="5439"/>
  <c r="AK180" i="5439"/>
  <c r="AJ180" i="5439"/>
  <c r="AJ164" i="5447"/>
  <c r="AK164" i="5447"/>
  <c r="AK186" i="5439"/>
  <c r="AJ186" i="5439"/>
  <c r="AK202" i="5447"/>
  <c r="AJ202" i="5447"/>
  <c r="AK109" i="5443"/>
  <c r="AJ109" i="5443"/>
  <c r="AK120" i="5439"/>
  <c r="AJ120" i="5439"/>
  <c r="AK52" i="5447"/>
  <c r="AJ52" i="5447"/>
  <c r="AK36" i="5439"/>
  <c r="AJ36" i="5439"/>
  <c r="AK29" i="5447"/>
  <c r="AJ29" i="5447"/>
  <c r="AK27" i="5439"/>
  <c r="AJ27" i="5439"/>
  <c r="AK6" i="5447"/>
  <c r="AJ6" i="5447"/>
  <c r="AK172" i="5447"/>
  <c r="AJ172" i="5447"/>
  <c r="AK77" i="5447"/>
  <c r="AJ77" i="5447"/>
  <c r="AK152" i="5443"/>
  <c r="AJ152" i="5443"/>
  <c r="AJ17" i="5443"/>
  <c r="AK17" i="5443"/>
  <c r="AK46" i="5443"/>
  <c r="AK180" i="5447"/>
  <c r="AJ180" i="5447"/>
  <c r="AK79" i="5447"/>
  <c r="AJ79" i="5447"/>
  <c r="AK193" i="5439"/>
  <c r="AJ193" i="5439"/>
  <c r="AK66" i="5439"/>
  <c r="AJ66" i="5439"/>
  <c r="AK149" i="5447"/>
  <c r="AJ149" i="5447"/>
  <c r="AK49" i="5447"/>
  <c r="AJ49" i="5447"/>
  <c r="AJ50" i="5447"/>
  <c r="AK50" i="5447"/>
  <c r="AK128" i="5443"/>
  <c r="AJ128" i="5443"/>
  <c r="AK33" i="5443"/>
  <c r="AJ33" i="5443"/>
  <c r="AK25" i="5443"/>
  <c r="AJ25" i="5443"/>
  <c r="AK75" i="5447"/>
  <c r="AJ75" i="5447"/>
  <c r="AK48" i="5447"/>
  <c r="AJ48" i="5447"/>
  <c r="AJ46" i="5439"/>
  <c r="AK46" i="5439"/>
  <c r="AJ106" i="5439"/>
  <c r="AK106" i="5439"/>
  <c r="AJ140" i="5447"/>
  <c r="AK140" i="5447"/>
  <c r="AK24" i="5447"/>
  <c r="AJ24" i="5447"/>
  <c r="AJ74" i="5447"/>
  <c r="AK74" i="5447"/>
  <c r="AK199" i="5439"/>
  <c r="AJ199" i="5439"/>
  <c r="AK143" i="5439"/>
  <c r="AJ143" i="5439"/>
  <c r="AJ129" i="5439"/>
  <c r="AK130" i="5447"/>
  <c r="AJ130" i="5447"/>
  <c r="AK157" i="5439"/>
  <c r="AJ157" i="5439"/>
  <c r="AJ134" i="5447"/>
  <c r="AK134" i="5447"/>
  <c r="AK147" i="5447"/>
  <c r="AJ147" i="5447"/>
  <c r="AJ40" i="5443"/>
  <c r="AK40" i="5443"/>
  <c r="AK168" i="5439"/>
  <c r="AJ168" i="5439"/>
  <c r="AJ8" i="5447"/>
  <c r="AK8" i="5447"/>
  <c r="AJ170" i="5439"/>
  <c r="AK170" i="5439"/>
  <c r="AK85" i="5443"/>
  <c r="AJ85" i="5443"/>
  <c r="AK133" i="5443"/>
  <c r="AJ133" i="5443"/>
  <c r="AJ146" i="5447"/>
  <c r="AK146" i="5447"/>
  <c r="AK15" i="5447"/>
  <c r="AJ15" i="5447"/>
  <c r="AK125" i="5447"/>
  <c r="AJ125" i="5447"/>
  <c r="AK151" i="5439"/>
  <c r="AJ151" i="5439"/>
  <c r="AK93" i="5447"/>
  <c r="AJ93" i="5447"/>
  <c r="AJ35" i="5443"/>
  <c r="AK35" i="5443"/>
  <c r="AK18" i="5443"/>
  <c r="AJ194" i="5439"/>
  <c r="AK194" i="5439"/>
  <c r="AK31" i="5447"/>
  <c r="AJ31" i="5447"/>
  <c r="AK100" i="5443"/>
  <c r="AK9" i="5447"/>
  <c r="AJ9" i="5447"/>
  <c r="AK148" i="5447"/>
  <c r="AJ148" i="5447"/>
  <c r="AK155" i="5447"/>
  <c r="AJ155" i="5447"/>
  <c r="N273" i="5446"/>
  <c r="AK50" i="5443"/>
  <c r="AJ50" i="5443"/>
  <c r="AK168" i="5443"/>
  <c r="AJ128" i="5447"/>
  <c r="AK128" i="5447"/>
  <c r="N326" i="5446"/>
  <c r="N255" i="5446"/>
  <c r="AJ70" i="5443"/>
  <c r="AK70" i="5443"/>
  <c r="AK129" i="5447"/>
  <c r="AJ129" i="5447"/>
  <c r="N369" i="5446"/>
  <c r="AK165" i="5443"/>
  <c r="AJ165" i="5443"/>
  <c r="AK90" i="5439"/>
  <c r="AJ90" i="5439"/>
  <c r="AK138" i="5439"/>
  <c r="AJ138" i="5439"/>
  <c r="AK127" i="5439"/>
  <c r="AJ127" i="5439"/>
  <c r="AK86" i="5443"/>
  <c r="AJ86" i="5443"/>
  <c r="AK186" i="5447"/>
  <c r="AJ186" i="5447"/>
  <c r="AK104" i="5443"/>
  <c r="AJ104" i="5443"/>
  <c r="N235" i="5446"/>
  <c r="AJ82" i="5439"/>
  <c r="AK82" i="5439"/>
  <c r="N357" i="5442"/>
  <c r="AK6" i="5439"/>
  <c r="AJ6" i="5439"/>
  <c r="AK204" i="5439"/>
  <c r="AJ204" i="5439"/>
  <c r="AK43" i="5447"/>
  <c r="AJ43" i="5447"/>
  <c r="AK201" i="5443"/>
  <c r="AJ201" i="5443"/>
  <c r="N209" i="5442"/>
  <c r="N247" i="5442"/>
  <c r="N385" i="5442"/>
  <c r="N194" i="5442"/>
  <c r="AK205" i="5447"/>
  <c r="AJ205" i="5447"/>
  <c r="AK41" i="5447"/>
  <c r="AJ41" i="5447"/>
  <c r="AK145" i="5443"/>
  <c r="AJ145" i="5443"/>
  <c r="AK82" i="5447"/>
  <c r="AJ82" i="5447"/>
  <c r="AK109" i="5447"/>
  <c r="AJ109" i="5447"/>
  <c r="AK85" i="5447"/>
  <c r="AJ85" i="5447"/>
  <c r="N278" i="5446"/>
  <c r="AJ184" i="5443"/>
  <c r="AK184" i="5443"/>
  <c r="N267" i="5442"/>
  <c r="N140" i="5450"/>
  <c r="N225" i="5450"/>
  <c r="AK156" i="5447"/>
  <c r="AJ156" i="5447"/>
  <c r="N320" i="5446"/>
  <c r="AK26" i="5443"/>
  <c r="AJ26" i="5443"/>
  <c r="N215" i="5446"/>
  <c r="AJ94" i="5443"/>
  <c r="AK94" i="5443"/>
  <c r="AJ71" i="5443"/>
  <c r="AK71" i="5443"/>
  <c r="N102" i="5442"/>
  <c r="AK159" i="5443"/>
  <c r="AJ159" i="5443"/>
  <c r="N242" i="5442"/>
  <c r="AJ50" i="5439"/>
  <c r="AK50" i="5439"/>
  <c r="N330" i="5442"/>
  <c r="AK53" i="5439"/>
  <c r="AJ53" i="5439"/>
  <c r="AJ140" i="5439"/>
  <c r="AK140" i="5439"/>
  <c r="AK181" i="5439"/>
  <c r="AJ181" i="5439"/>
  <c r="AK22" i="5447"/>
  <c r="AJ22" i="5447"/>
  <c r="N88" i="5446"/>
  <c r="AK69" i="5443"/>
  <c r="AJ69" i="5443"/>
  <c r="AJ167" i="5443"/>
  <c r="AK167" i="5443"/>
  <c r="N316" i="5442"/>
  <c r="AJ160" i="5439"/>
  <c r="AK160" i="5439"/>
  <c r="N238" i="5442"/>
  <c r="AK185" i="5439"/>
  <c r="AJ185" i="5439"/>
  <c r="AJ76" i="5439"/>
  <c r="AK76" i="5439"/>
  <c r="AK113" i="5439"/>
  <c r="AJ113" i="5439"/>
  <c r="AK192" i="5447"/>
  <c r="AJ192" i="5447"/>
  <c r="N312" i="5442"/>
  <c r="AJ32" i="5439"/>
  <c r="AK32" i="5439"/>
  <c r="N327" i="5442"/>
  <c r="AJ202" i="5439"/>
  <c r="AK202" i="5439"/>
  <c r="AK99" i="5447"/>
  <c r="AJ99" i="5447"/>
  <c r="N223" i="5446"/>
  <c r="N389" i="5446"/>
  <c r="N250" i="5446"/>
  <c r="AJ178" i="5443"/>
  <c r="AK178" i="5443"/>
  <c r="N312" i="5446"/>
  <c r="N212" i="5442"/>
  <c r="N315" i="5442"/>
  <c r="AK31" i="5439"/>
  <c r="AJ31" i="5439"/>
  <c r="AK159" i="5447"/>
  <c r="AJ159" i="5447"/>
  <c r="AK71" i="5447"/>
  <c r="AJ71" i="5447"/>
  <c r="N260" i="5446"/>
  <c r="N328" i="5446"/>
  <c r="AK127" i="5443"/>
  <c r="AJ127" i="5443"/>
  <c r="N210" i="5446"/>
  <c r="AK9" i="5443"/>
  <c r="AJ9" i="5443"/>
  <c r="AJ119" i="5443"/>
  <c r="AK119" i="5443"/>
  <c r="AJ56" i="5439"/>
  <c r="AK56" i="5439"/>
  <c r="N291" i="5442"/>
  <c r="AK95" i="5439"/>
  <c r="AJ95" i="5439"/>
  <c r="N266" i="5446"/>
  <c r="AK108" i="5439"/>
  <c r="AJ108" i="5439"/>
  <c r="N326" i="5442"/>
  <c r="AK21" i="5447"/>
  <c r="AJ21" i="5447"/>
  <c r="N233" i="5446"/>
  <c r="AK175" i="5443"/>
  <c r="AJ175" i="5443"/>
  <c r="N302" i="5442"/>
  <c r="AK23" i="5439"/>
  <c r="AJ23" i="5439"/>
  <c r="N29" i="5446"/>
  <c r="N304" i="5442"/>
  <c r="AK132" i="5439"/>
  <c r="AJ132" i="5439"/>
  <c r="N395" i="5446"/>
  <c r="N281" i="5442"/>
  <c r="AK150" i="5443"/>
  <c r="N243" i="5446"/>
  <c r="N228" i="5446"/>
  <c r="N395" i="5442"/>
  <c r="AJ110" i="5439"/>
  <c r="AK110" i="5439"/>
  <c r="AK7" i="5439"/>
  <c r="AJ7" i="5439"/>
  <c r="AK70" i="5447"/>
  <c r="AJ70" i="5447"/>
  <c r="N242" i="5450"/>
  <c r="AK89" i="5447"/>
  <c r="AJ89" i="5447"/>
  <c r="N350" i="5446"/>
  <c r="N372" i="5446"/>
  <c r="N216" i="5450"/>
  <c r="N284" i="5446"/>
  <c r="AK62" i="5443"/>
  <c r="AJ62" i="5443"/>
  <c r="AJ202" i="5443"/>
  <c r="AK202" i="5443"/>
  <c r="AJ107" i="5443"/>
  <c r="AK107" i="5443"/>
  <c r="N391" i="5442"/>
  <c r="N293" i="5442"/>
  <c r="N241" i="5442"/>
  <c r="AK119" i="5439"/>
  <c r="AJ119" i="5439"/>
  <c r="N88" i="5442"/>
  <c r="AK204" i="5447"/>
  <c r="AJ204" i="5447"/>
  <c r="AJ64" i="5439"/>
  <c r="AK64" i="5439"/>
  <c r="AJ93" i="5439"/>
  <c r="AJ38" i="5447"/>
  <c r="AK38" i="5447"/>
  <c r="AK41" i="5439"/>
  <c r="AJ41" i="5439"/>
  <c r="AJ200" i="5447"/>
  <c r="AK200" i="5447"/>
  <c r="N322" i="5446"/>
  <c r="AJ62" i="5439"/>
  <c r="AK62" i="5439"/>
  <c r="N297" i="5446"/>
  <c r="N400" i="5446"/>
  <c r="N301" i="5442"/>
  <c r="AK54" i="5439"/>
  <c r="AJ54" i="5439"/>
  <c r="AK46" i="5447"/>
  <c r="AJ46" i="5447"/>
  <c r="AK162" i="5443"/>
  <c r="AK181" i="5447"/>
  <c r="AJ181" i="5447"/>
  <c r="N322" i="5442"/>
  <c r="N383" i="5442"/>
  <c r="N140" i="5442"/>
  <c r="N392" i="5442"/>
  <c r="AJ14" i="5439"/>
  <c r="AK14" i="5439"/>
  <c r="N223" i="5450"/>
  <c r="AK112" i="5447"/>
  <c r="AJ112" i="5447"/>
  <c r="AK119" i="5447"/>
  <c r="AJ119" i="5447"/>
  <c r="N385" i="5446"/>
  <c r="N52" i="5446"/>
  <c r="N376" i="5446"/>
  <c r="AK122" i="5443"/>
  <c r="AJ122" i="5443"/>
  <c r="AJ58" i="5443"/>
  <c r="AK58" i="5443"/>
  <c r="AJ95" i="5443"/>
  <c r="AK95" i="5443"/>
  <c r="AJ99" i="5443"/>
  <c r="AJ98" i="5447"/>
  <c r="AK98" i="5447"/>
  <c r="AJ104" i="5439"/>
  <c r="AK104" i="5439"/>
  <c r="N273" i="5442"/>
  <c r="N295" i="5446"/>
  <c r="N332" i="5446"/>
  <c r="N282" i="5446"/>
  <c r="N237" i="5442"/>
  <c r="AJ26" i="5447"/>
  <c r="AK26" i="5447"/>
  <c r="AK25" i="5447"/>
  <c r="AJ25" i="5447"/>
  <c r="N307" i="5446"/>
  <c r="N10" i="5450"/>
  <c r="AK115" i="5447"/>
  <c r="AJ115" i="5447"/>
  <c r="N287" i="5446"/>
  <c r="N394" i="5442"/>
  <c r="N230" i="5442"/>
  <c r="AK67" i="5439"/>
  <c r="AJ67" i="5439"/>
  <c r="AK121" i="5447"/>
  <c r="AJ121" i="5447"/>
  <c r="AJ86" i="5447"/>
  <c r="AK86" i="5447"/>
  <c r="N242" i="5446"/>
  <c r="N22" i="5446"/>
  <c r="AJ34" i="5443"/>
  <c r="AK34" i="5443"/>
  <c r="N289" i="5442"/>
  <c r="N294" i="5442"/>
  <c r="AK185" i="5447"/>
  <c r="AJ185" i="5447"/>
  <c r="N239" i="5446"/>
  <c r="N303" i="5446"/>
  <c r="AJ125" i="5443"/>
  <c r="AK125" i="5443"/>
  <c r="AJ142" i="5443"/>
  <c r="AK142" i="5443"/>
  <c r="AK111" i="5443"/>
  <c r="AJ111" i="5443"/>
  <c r="N235" i="5450"/>
  <c r="N217" i="5446"/>
  <c r="N140" i="5446"/>
  <c r="N353" i="5446"/>
  <c r="N321" i="5446"/>
  <c r="N244" i="5446"/>
  <c r="AJ160" i="5443"/>
  <c r="AK160" i="5443"/>
  <c r="N257" i="5442"/>
  <c r="AK73" i="5439"/>
  <c r="AJ73" i="5439"/>
  <c r="AK19" i="5439"/>
  <c r="AJ19" i="5439"/>
  <c r="N285" i="5442"/>
  <c r="AK25" i="5439"/>
  <c r="AJ25" i="5439"/>
  <c r="AK138" i="5447"/>
  <c r="AJ138" i="5447"/>
  <c r="N239" i="5442"/>
  <c r="AK109" i="5439"/>
  <c r="AJ109" i="5439"/>
  <c r="AK108" i="5447"/>
  <c r="AJ108" i="5447"/>
  <c r="AJ131" i="5443"/>
  <c r="AK131" i="5443"/>
  <c r="AK71" i="5439"/>
  <c r="AJ71" i="5439"/>
  <c r="AK144" i="5439"/>
  <c r="AJ144" i="5439"/>
  <c r="AK90" i="5443"/>
  <c r="AJ176" i="5439"/>
  <c r="AK176" i="5439"/>
  <c r="AJ88" i="5439"/>
  <c r="AK88" i="5439"/>
  <c r="AK176" i="5443"/>
  <c r="AJ176" i="5443"/>
  <c r="AK189" i="5443"/>
  <c r="AJ189" i="5443"/>
  <c r="AJ149" i="5443"/>
  <c r="AK149" i="5443"/>
  <c r="AJ188" i="5439"/>
  <c r="AK188" i="5439"/>
  <c r="AK13" i="5439"/>
  <c r="AJ13" i="5439"/>
  <c r="AK84" i="5439"/>
  <c r="AJ84" i="5439"/>
  <c r="AK100" i="5447"/>
  <c r="AJ100" i="5447"/>
  <c r="AK143" i="5447"/>
  <c r="AJ143" i="5447"/>
  <c r="AK74" i="5443"/>
  <c r="AJ74" i="5443"/>
  <c r="N345" i="5442"/>
  <c r="AJ69" i="5439"/>
  <c r="AJ161" i="5443"/>
  <c r="AK161" i="5443"/>
  <c r="AK12" i="5447"/>
  <c r="AJ12" i="5447"/>
  <c r="AK36" i="5447"/>
  <c r="AJ36" i="5447"/>
  <c r="AJ122" i="5447"/>
  <c r="AK122" i="5447"/>
  <c r="N391" i="5446"/>
  <c r="AK27" i="5447"/>
  <c r="AJ27" i="5447"/>
  <c r="AK160" i="5447"/>
  <c r="AJ160" i="5447"/>
  <c r="AK167" i="5447"/>
  <c r="AJ167" i="5447"/>
  <c r="AK199" i="5443"/>
  <c r="AJ199" i="5443"/>
  <c r="AK83" i="5439"/>
  <c r="AJ83" i="5439"/>
  <c r="N256" i="5442"/>
  <c r="N264" i="5442"/>
  <c r="AJ112" i="5439"/>
  <c r="AK112" i="5439"/>
  <c r="AJ170" i="5447"/>
  <c r="AK170" i="5447"/>
  <c r="AJ104" i="5447"/>
  <c r="AK104" i="5447"/>
  <c r="AK83" i="5447"/>
  <c r="AJ83" i="5447"/>
  <c r="AJ124" i="5443"/>
  <c r="AK124" i="5443"/>
  <c r="N348" i="5442"/>
  <c r="AK126" i="5447"/>
  <c r="AJ126" i="5447"/>
  <c r="AK78" i="5439"/>
  <c r="AJ78" i="5439"/>
  <c r="N290" i="5446"/>
  <c r="AJ112" i="5443"/>
  <c r="AK112" i="5443"/>
  <c r="AJ77" i="5443"/>
  <c r="AK77" i="5443"/>
  <c r="AK175" i="5447"/>
  <c r="AJ175" i="5447"/>
  <c r="AK67" i="5443"/>
  <c r="AJ67" i="5443"/>
  <c r="AK18" i="5439"/>
  <c r="AJ18" i="5439"/>
  <c r="AJ118" i="5439"/>
  <c r="AK118" i="5439"/>
  <c r="AJ128" i="5439"/>
  <c r="AK128" i="5439"/>
  <c r="AJ146" i="5439"/>
  <c r="AK146" i="5439"/>
  <c r="AK115" i="5439"/>
  <c r="AJ115" i="5439"/>
  <c r="N292" i="5442"/>
  <c r="AJ80" i="5447"/>
  <c r="AK80" i="5447"/>
  <c r="AJ98" i="5439"/>
  <c r="AK98" i="5439"/>
  <c r="AK69" i="5447"/>
  <c r="AJ69" i="5447"/>
  <c r="AK193" i="5447"/>
  <c r="AJ193" i="5447"/>
  <c r="AK13" i="5443"/>
  <c r="AJ13" i="5443"/>
  <c r="AK81" i="5447"/>
  <c r="AJ81" i="5447"/>
  <c r="AK196" i="5447"/>
  <c r="AJ196" i="5447"/>
  <c r="AK203" i="5447"/>
  <c r="AJ203" i="5447"/>
  <c r="AK163" i="5439"/>
  <c r="AJ163" i="5439"/>
  <c r="AK89" i="5439"/>
  <c r="AJ89" i="5439"/>
  <c r="AJ116" i="5439"/>
  <c r="AK116" i="5439"/>
  <c r="N405" i="5446"/>
  <c r="AK38" i="5443"/>
  <c r="AJ38" i="5443"/>
  <c r="AJ130" i="5439"/>
  <c r="AK130" i="5439"/>
  <c r="AK45" i="5439"/>
  <c r="AJ45" i="5439"/>
  <c r="AK29" i="5439"/>
  <c r="AJ29" i="5439"/>
  <c r="AK171" i="5439"/>
  <c r="AJ171" i="5439"/>
  <c r="AK57" i="5447"/>
  <c r="AJ57" i="5447"/>
  <c r="N278" i="5442"/>
  <c r="AK16" i="5447"/>
  <c r="AJ16" i="5447"/>
  <c r="N232" i="5450"/>
  <c r="AK149" i="5439"/>
  <c r="AJ149" i="5439"/>
  <c r="AK32" i="5443"/>
  <c r="AJ32" i="5443"/>
  <c r="AK205" i="5443"/>
  <c r="AJ205" i="5443"/>
  <c r="N390" i="5442"/>
  <c r="N382" i="5442"/>
  <c r="AK60" i="5439"/>
  <c r="AJ60" i="5439"/>
  <c r="AJ8" i="5439"/>
  <c r="AK8" i="5439"/>
  <c r="N309" i="5442"/>
  <c r="AK49" i="5439"/>
  <c r="AJ49" i="5439"/>
  <c r="N207" i="5450"/>
  <c r="AK178" i="5447"/>
  <c r="AJ178" i="5447"/>
  <c r="AK188" i="5443"/>
  <c r="AJ188" i="5443"/>
  <c r="N355" i="5446"/>
  <c r="N293" i="5446"/>
  <c r="N222" i="5450"/>
  <c r="N257" i="5446"/>
  <c r="N102" i="5450"/>
  <c r="N315" i="5446"/>
  <c r="N401" i="5446"/>
  <c r="AJ101" i="5443"/>
  <c r="AK101" i="5443"/>
  <c r="AK23" i="5447"/>
  <c r="AJ23" i="5447"/>
  <c r="N248" i="5446"/>
  <c r="AK147" i="5443"/>
  <c r="AJ147" i="5443"/>
  <c r="N318" i="5442"/>
  <c r="AJ136" i="5439"/>
  <c r="AK136" i="5439"/>
  <c r="AK155" i="5439"/>
  <c r="AJ155" i="5439"/>
  <c r="AK198" i="5447"/>
  <c r="AJ198" i="5447"/>
  <c r="N367" i="5446"/>
  <c r="N307" i="5442"/>
  <c r="AK17" i="5439"/>
  <c r="AJ17" i="5439"/>
  <c r="AJ68" i="5447"/>
  <c r="AK68" i="5447"/>
  <c r="AJ68" i="5439"/>
  <c r="AK68" i="5439"/>
  <c r="AK173" i="5439"/>
  <c r="AJ173" i="5439"/>
  <c r="N241" i="5446"/>
  <c r="N381" i="5446"/>
  <c r="N232" i="5446"/>
  <c r="AJ16" i="5443"/>
  <c r="AK16" i="5443"/>
  <c r="N402" i="5446"/>
  <c r="AK81" i="5443"/>
  <c r="AJ81" i="5443"/>
  <c r="N354" i="5442"/>
  <c r="N341" i="5446"/>
  <c r="N52" i="5450"/>
  <c r="N343" i="5442"/>
  <c r="AJ184" i="5439"/>
  <c r="AK184" i="5439"/>
  <c r="AJ20" i="5447"/>
  <c r="AK20" i="5447"/>
  <c r="AK150" i="5439"/>
  <c r="AJ150" i="5439"/>
  <c r="AK97" i="5447"/>
  <c r="AJ97" i="5447"/>
  <c r="AK58" i="5447"/>
  <c r="AJ58" i="5447"/>
  <c r="AK65" i="5447"/>
  <c r="AJ65" i="5447"/>
  <c r="N363" i="5446"/>
  <c r="N348" i="5446"/>
  <c r="N262" i="5442"/>
  <c r="AK123" i="5443"/>
  <c r="AJ123" i="5443"/>
  <c r="AK175" i="5439"/>
  <c r="AJ175" i="5439"/>
  <c r="AK61" i="5447"/>
  <c r="AJ61" i="5447"/>
  <c r="AK132" i="5447"/>
  <c r="AJ132" i="5447"/>
  <c r="N239" i="5450"/>
  <c r="AJ22" i="5443"/>
  <c r="AK22" i="5443"/>
  <c r="AJ83" i="5443"/>
  <c r="AK83" i="5443"/>
  <c r="N305" i="5442"/>
  <c r="AJ16" i="5439"/>
  <c r="AK16" i="5439"/>
  <c r="AK167" i="5439"/>
  <c r="AJ167" i="5439"/>
  <c r="C4" i="2038"/>
  <c r="D6" i="2038" l="1"/>
  <c r="E7" i="2038"/>
  <c r="D7" i="2038"/>
  <c r="C6" i="2038"/>
  <c r="C7" i="2038"/>
  <c r="E6" i="2038"/>
  <c r="H4" i="73"/>
  <c r="K6" i="2038" l="1"/>
  <c r="G6" i="2038"/>
  <c r="F6" i="2038"/>
  <c r="K7" i="2038"/>
  <c r="F7" i="2038"/>
  <c r="G7" i="2038"/>
  <c r="M4" i="1825"/>
  <c r="H4" i="189"/>
  <c r="N40" i="1825" l="1"/>
  <c r="O64" i="1825"/>
  <c r="O103" i="1825"/>
  <c r="O154" i="1825"/>
  <c r="M189" i="1825"/>
  <c r="N297" i="1825"/>
  <c r="O333" i="1825"/>
  <c r="Q369" i="1825"/>
  <c r="N405" i="1825"/>
  <c r="N12" i="1825"/>
  <c r="Q44" i="1825"/>
  <c r="Q65" i="1825"/>
  <c r="Q104" i="1825"/>
  <c r="Q149" i="1825"/>
  <c r="N184" i="1825"/>
  <c r="O220" i="1825"/>
  <c r="Q254" i="1825"/>
  <c r="M290" i="1825"/>
  <c r="N400" i="1825"/>
  <c r="N26" i="1825"/>
  <c r="M47" i="1825"/>
  <c r="N126" i="1825"/>
  <c r="O162" i="1825"/>
  <c r="M197" i="1825"/>
  <c r="M267" i="1825"/>
  <c r="N305" i="1825"/>
  <c r="O341" i="1825"/>
  <c r="Q377" i="1825"/>
  <c r="M295" i="1825"/>
  <c r="Q14" i="1825"/>
  <c r="O36" i="1825"/>
  <c r="O61" i="1825"/>
  <c r="Q94" i="1825"/>
  <c r="O180" i="1825"/>
  <c r="Q216" i="1825"/>
  <c r="M250" i="1825"/>
  <c r="N360" i="1825"/>
  <c r="O396" i="1825"/>
  <c r="O50" i="1825"/>
  <c r="Q74" i="1825"/>
  <c r="N239" i="1825"/>
  <c r="O275" i="1825"/>
  <c r="Q313" i="1825"/>
  <c r="M349" i="1825"/>
  <c r="M114" i="1825"/>
  <c r="N97" i="1825"/>
  <c r="O148" i="1825"/>
  <c r="O121" i="1825"/>
  <c r="N219" i="1825"/>
  <c r="O253" i="1825"/>
  <c r="Q289" i="1825"/>
  <c r="M327" i="1825"/>
  <c r="N59" i="1825"/>
  <c r="Q98" i="1825"/>
  <c r="N214" i="1825"/>
  <c r="O235" i="1825"/>
  <c r="M248" i="1825"/>
  <c r="N358" i="1825"/>
  <c r="O394" i="1825"/>
  <c r="O20" i="1825"/>
  <c r="O72" i="1825"/>
  <c r="O111" i="1825"/>
  <c r="Q156" i="1825"/>
  <c r="N261" i="1825"/>
  <c r="O299" i="1825"/>
  <c r="Q335" i="1825"/>
  <c r="M371" i="1825"/>
  <c r="N55" i="1825"/>
  <c r="Q88" i="1825"/>
  <c r="N210" i="1825"/>
  <c r="O237" i="1825"/>
  <c r="M244" i="1825"/>
  <c r="N292" i="1825"/>
  <c r="Q318" i="1825"/>
  <c r="M354" i="1825"/>
  <c r="N38" i="1825"/>
  <c r="M68" i="1825"/>
  <c r="M101" i="1825"/>
  <c r="N146" i="1825"/>
  <c r="Q193" i="1825"/>
  <c r="M229" i="1825"/>
  <c r="N343" i="1825"/>
  <c r="O379" i="1825"/>
  <c r="M16" i="1825"/>
  <c r="O141" i="1825"/>
  <c r="M129" i="1825"/>
  <c r="O206" i="1825"/>
  <c r="Q246" i="1825"/>
  <c r="O29" i="1825"/>
  <c r="O120" i="1825"/>
  <c r="O159" i="1825"/>
  <c r="Q200" i="1825"/>
  <c r="M240" i="1825"/>
  <c r="N350" i="1825"/>
  <c r="O386" i="1825"/>
  <c r="Q23" i="1825"/>
  <c r="N78" i="1825"/>
  <c r="O153" i="1825"/>
  <c r="M194" i="1825"/>
  <c r="N308" i="1825"/>
  <c r="O344" i="1825"/>
  <c r="Q380" i="1825"/>
  <c r="O41" i="1825"/>
  <c r="O75" i="1825"/>
  <c r="Q108" i="1825"/>
  <c r="M147" i="1825"/>
  <c r="O188" i="1825"/>
  <c r="Q224" i="1825"/>
  <c r="M264" i="1825"/>
  <c r="N374" i="1825"/>
  <c r="Q30" i="1825"/>
  <c r="O52" i="1825"/>
  <c r="Q91" i="1825"/>
  <c r="N213" i="1825"/>
  <c r="O234" i="1825"/>
  <c r="M247" i="1825"/>
  <c r="N357" i="1825"/>
  <c r="O393" i="1825"/>
  <c r="N8" i="1825"/>
  <c r="Q53" i="1825"/>
  <c r="M173" i="1825"/>
  <c r="N208" i="1825"/>
  <c r="O232" i="1825"/>
  <c r="M242" i="1825"/>
  <c r="N352" i="1825"/>
  <c r="O388" i="1825"/>
  <c r="O13" i="1825"/>
  <c r="M124" i="1825"/>
  <c r="Q185" i="1825"/>
  <c r="M221" i="1825"/>
  <c r="M329" i="1825"/>
  <c r="M118" i="1825"/>
  <c r="O127" i="1825"/>
  <c r="Q163" i="1825"/>
  <c r="M204" i="1825"/>
  <c r="N312" i="1825"/>
  <c r="O348" i="1825"/>
  <c r="Q384" i="1825"/>
  <c r="M62" i="1825"/>
  <c r="N95" i="1825"/>
  <c r="O140" i="1825"/>
  <c r="M187" i="1825"/>
  <c r="N337" i="1825"/>
  <c r="O373" i="1825"/>
  <c r="N182" i="1825"/>
  <c r="M85" i="1825"/>
  <c r="N136" i="1825"/>
  <c r="O172" i="1825"/>
  <c r="Q31" i="1825"/>
  <c r="N86" i="1825"/>
  <c r="O131" i="1825"/>
  <c r="Q167" i="1825"/>
  <c r="N346" i="1825"/>
  <c r="O382" i="1825"/>
  <c r="N99" i="1825"/>
  <c r="O144" i="1825"/>
  <c r="M179" i="1825"/>
  <c r="O249" i="1825"/>
  <c r="Q285" i="1825"/>
  <c r="M323" i="1825"/>
  <c r="N27" i="1825"/>
  <c r="M49" i="1825"/>
  <c r="M157" i="1825"/>
  <c r="O198" i="1825"/>
  <c r="O268" i="1825"/>
  <c r="Q306" i="1825"/>
  <c r="M342" i="1825"/>
  <c r="O34" i="1825"/>
  <c r="M89" i="1825"/>
  <c r="N134" i="1825"/>
  <c r="O170" i="1825"/>
  <c r="N257" i="1825"/>
  <c r="N331" i="1825"/>
  <c r="O367" i="1825"/>
  <c r="Q403" i="1825"/>
  <c r="O296" i="1825"/>
  <c r="M332" i="1825"/>
  <c r="O404" i="1825"/>
  <c r="M207" i="1825"/>
  <c r="N351" i="1825"/>
  <c r="O387" i="1825"/>
  <c r="M135" i="1825"/>
  <c r="N171" i="1825"/>
  <c r="M176" i="1825"/>
  <c r="N288" i="1825"/>
  <c r="O326" i="1825"/>
  <c r="Q362" i="1825"/>
  <c r="M398" i="1825"/>
  <c r="N43" i="1825"/>
  <c r="N79" i="1825"/>
  <c r="O115" i="1825"/>
  <c r="N201" i="1825"/>
  <c r="N271" i="1825"/>
  <c r="O309" i="1825"/>
  <c r="Q345" i="1825"/>
  <c r="M381" i="1825"/>
  <c r="Q25" i="1825"/>
  <c r="Q45" i="1825"/>
  <c r="Q80" i="1825"/>
  <c r="M125" i="1825"/>
  <c r="N161" i="1825"/>
  <c r="Q196" i="1825"/>
  <c r="Q266" i="1825"/>
  <c r="M304" i="1825"/>
  <c r="N293" i="1825"/>
  <c r="M406" i="1825"/>
  <c r="M54" i="1825"/>
  <c r="N93" i="1825"/>
  <c r="O138" i="1825"/>
  <c r="Q174" i="1825"/>
  <c r="M209" i="1825"/>
  <c r="N243" i="1825"/>
  <c r="O279" i="1825"/>
  <c r="M317" i="1825"/>
  <c r="N37" i="1825"/>
  <c r="O73" i="1825"/>
  <c r="Q106" i="1825"/>
  <c r="Q151" i="1825"/>
  <c r="N262" i="1825"/>
  <c r="N300" i="1825"/>
  <c r="O336" i="1825"/>
  <c r="Q372" i="1825"/>
  <c r="N408" i="1825"/>
  <c r="Q28" i="1825"/>
  <c r="N83" i="1825"/>
  <c r="O119" i="1825"/>
  <c r="N211" i="1825"/>
  <c r="O251" i="1825"/>
  <c r="Q287" i="1825"/>
  <c r="M325" i="1825"/>
  <c r="O102" i="1825"/>
  <c r="Q165" i="1825"/>
  <c r="N320" i="1825"/>
  <c r="O356" i="1825"/>
  <c r="Q392" i="1825"/>
  <c r="M42" i="1825"/>
  <c r="Q70" i="1825"/>
  <c r="Q109" i="1825"/>
  <c r="N231" i="1825"/>
  <c r="O265" i="1825"/>
  <c r="Q303" i="1825"/>
  <c r="M339" i="1825"/>
  <c r="N19" i="1825"/>
  <c r="Q71" i="1825"/>
  <c r="N190" i="1825"/>
  <c r="O226" i="1825"/>
  <c r="Q260" i="1825"/>
  <c r="M298" i="1825"/>
  <c r="Q32" i="1825"/>
  <c r="N87" i="1825"/>
  <c r="O132" i="1825"/>
  <c r="Q168" i="1825"/>
  <c r="N347" i="1825"/>
  <c r="O383" i="1825"/>
  <c r="N186" i="1825"/>
  <c r="O222" i="1825"/>
  <c r="Q256" i="1825"/>
  <c r="Q330" i="1825"/>
  <c r="M366" i="1825"/>
  <c r="M22" i="1825"/>
  <c r="M113" i="1825"/>
  <c r="N158" i="1825"/>
  <c r="O205" i="1825"/>
  <c r="Q245" i="1825"/>
  <c r="M281" i="1825"/>
  <c r="O319" i="1825"/>
  <c r="Q355" i="1825"/>
  <c r="M391" i="1825"/>
  <c r="M95" i="1825"/>
  <c r="N140" i="1825"/>
  <c r="Q187" i="1825"/>
  <c r="M223" i="1825"/>
  <c r="N373" i="1825"/>
  <c r="Q27" i="1825"/>
  <c r="Q49" i="1825"/>
  <c r="Q76" i="1825"/>
  <c r="N198" i="1825"/>
  <c r="N268" i="1825"/>
  <c r="O306" i="1825"/>
  <c r="Q342" i="1825"/>
  <c r="M378" i="1825"/>
  <c r="N296" i="1825"/>
  <c r="Q332" i="1825"/>
  <c r="N404" i="1825"/>
  <c r="M40" i="1825"/>
  <c r="Q64" i="1825"/>
  <c r="Q103" i="1825"/>
  <c r="Q154" i="1825"/>
  <c r="N259" i="1825"/>
  <c r="O297" i="1825"/>
  <c r="Q333" i="1825"/>
  <c r="M369" i="1825"/>
  <c r="M12" i="1825"/>
  <c r="O184" i="1825"/>
  <c r="Q220" i="1825"/>
  <c r="M254" i="1825"/>
  <c r="N364" i="1825"/>
  <c r="O400" i="1825"/>
  <c r="M26" i="1825"/>
  <c r="M117" i="1825"/>
  <c r="O126" i="1825"/>
  <c r="Q162" i="1825"/>
  <c r="O305" i="1825"/>
  <c r="Q341" i="1825"/>
  <c r="M377" i="1825"/>
  <c r="O407" i="1825"/>
  <c r="N14" i="1825"/>
  <c r="Q36" i="1825"/>
  <c r="Q61" i="1825"/>
  <c r="M175" i="1825"/>
  <c r="Q180" i="1825"/>
  <c r="M216" i="1825"/>
  <c r="N324" i="1825"/>
  <c r="O360" i="1825"/>
  <c r="Q396" i="1825"/>
  <c r="Q50" i="1825"/>
  <c r="N199" i="1825"/>
  <c r="O239" i="1825"/>
  <c r="Q275" i="1825"/>
  <c r="M313" i="1825"/>
  <c r="N114" i="1825"/>
  <c r="M58" i="1825"/>
  <c r="O97" i="1825"/>
  <c r="Q148" i="1825"/>
  <c r="N183" i="1825"/>
  <c r="O219" i="1825"/>
  <c r="Q253" i="1825"/>
  <c r="M289" i="1825"/>
  <c r="N399" i="1825"/>
  <c r="O59" i="1825"/>
  <c r="N178" i="1825"/>
  <c r="O214" i="1825"/>
  <c r="M235" i="1825"/>
  <c r="N322" i="1825"/>
  <c r="O358" i="1825"/>
  <c r="Q394" i="1825"/>
  <c r="N35" i="1825"/>
  <c r="Q72" i="1825"/>
  <c r="Q111" i="1825"/>
  <c r="N227" i="1825"/>
  <c r="O261" i="1825"/>
  <c r="Q299" i="1825"/>
  <c r="M335" i="1825"/>
  <c r="O55" i="1825"/>
  <c r="M169" i="1825"/>
  <c r="O210" i="1825"/>
  <c r="M237" i="1825"/>
  <c r="M292" i="1825"/>
  <c r="M318" i="1825"/>
  <c r="M38" i="1825"/>
  <c r="O68" i="1825"/>
  <c r="N101" i="1825"/>
  <c r="O146" i="1825"/>
  <c r="M193" i="1825"/>
  <c r="N307" i="1825"/>
  <c r="O343" i="1825"/>
  <c r="Q379" i="1825"/>
  <c r="O16" i="1825"/>
  <c r="Q141" i="1825"/>
  <c r="N129" i="1825"/>
  <c r="Q206" i="1825"/>
  <c r="M246" i="1825"/>
  <c r="M84" i="1825"/>
  <c r="M120" i="1825"/>
  <c r="Q159" i="1825"/>
  <c r="M200" i="1825"/>
  <c r="N314" i="1825"/>
  <c r="O350" i="1825"/>
  <c r="Q386" i="1825"/>
  <c r="N23" i="1825"/>
  <c r="O78" i="1825"/>
  <c r="Q153" i="1825"/>
  <c r="N270" i="1825"/>
  <c r="O308" i="1825"/>
  <c r="Q344" i="1825"/>
  <c r="M380" i="1825"/>
  <c r="Q17" i="1825"/>
  <c r="Q41" i="1825"/>
  <c r="Q75" i="1825"/>
  <c r="N147" i="1825"/>
  <c r="Q188" i="1825"/>
  <c r="M224" i="1825"/>
  <c r="N338" i="1825"/>
  <c r="O374" i="1825"/>
  <c r="N30" i="1825"/>
  <c r="Q52" i="1825"/>
  <c r="N177" i="1825"/>
  <c r="O213" i="1825"/>
  <c r="M234" i="1825"/>
  <c r="N321" i="1825"/>
  <c r="O357" i="1825"/>
  <c r="Q393" i="1825"/>
  <c r="M8" i="1825"/>
  <c r="M137" i="1825"/>
  <c r="N173" i="1825"/>
  <c r="O208" i="1825"/>
  <c r="M232" i="1825"/>
  <c r="N316" i="1825"/>
  <c r="O352" i="1825"/>
  <c r="Q388" i="1825"/>
  <c r="N46" i="1825"/>
  <c r="M66" i="1825"/>
  <c r="M105" i="1825"/>
  <c r="M150" i="1825"/>
  <c r="N124" i="1825"/>
  <c r="M185" i="1825"/>
  <c r="N401" i="1825"/>
  <c r="M82" i="1825"/>
  <c r="N118" i="1825"/>
  <c r="Q127" i="1825"/>
  <c r="N274" i="1825"/>
  <c r="O312" i="1825"/>
  <c r="Q348" i="1825"/>
  <c r="M384" i="1825"/>
  <c r="Q9" i="1825"/>
  <c r="N62" i="1825"/>
  <c r="O95" i="1825"/>
  <c r="Q140" i="1825"/>
  <c r="N263" i="1825"/>
  <c r="N301" i="1825"/>
  <c r="O337" i="1825"/>
  <c r="Q373" i="1825"/>
  <c r="O182" i="1825"/>
  <c r="Q24" i="1825"/>
  <c r="N85" i="1825"/>
  <c r="O136" i="1825"/>
  <c r="Q172" i="1825"/>
  <c r="N31" i="1825"/>
  <c r="O86" i="1825"/>
  <c r="Q131" i="1825"/>
  <c r="N310" i="1825"/>
  <c r="O346" i="1825"/>
  <c r="Q382" i="1825"/>
  <c r="M60" i="1825"/>
  <c r="O99" i="1825"/>
  <c r="Q144" i="1825"/>
  <c r="N236" i="1825"/>
  <c r="Q249" i="1825"/>
  <c r="M285" i="1825"/>
  <c r="N395" i="1825"/>
  <c r="M27" i="1825"/>
  <c r="M112" i="1825"/>
  <c r="N157" i="1825"/>
  <c r="Q198" i="1825"/>
  <c r="Q268" i="1825"/>
  <c r="M306" i="1825"/>
  <c r="Q34" i="1825"/>
  <c r="N89" i="1825"/>
  <c r="O134" i="1825"/>
  <c r="Q170" i="1825"/>
  <c r="N217" i="1825"/>
  <c r="O257" i="1825"/>
  <c r="O331" i="1825"/>
  <c r="Q367" i="1825"/>
  <c r="M403" i="1825"/>
  <c r="N258" i="1825"/>
  <c r="Q296" i="1825"/>
  <c r="N368" i="1825"/>
  <c r="Q404" i="1825"/>
  <c r="N315" i="1825"/>
  <c r="O351" i="1825"/>
  <c r="Q387" i="1825"/>
  <c r="M96" i="1825"/>
  <c r="N135" i="1825"/>
  <c r="O171" i="1825"/>
  <c r="N252" i="1825"/>
  <c r="O288" i="1825"/>
  <c r="Q326" i="1825"/>
  <c r="M362" i="1825"/>
  <c r="O43" i="1825"/>
  <c r="O79" i="1825"/>
  <c r="Q115" i="1825"/>
  <c r="M166" i="1825"/>
  <c r="O201" i="1825"/>
  <c r="O271" i="1825"/>
  <c r="Q309" i="1825"/>
  <c r="M345" i="1825"/>
  <c r="N25" i="1825"/>
  <c r="M45" i="1825"/>
  <c r="N125" i="1825"/>
  <c r="O161" i="1825"/>
  <c r="M196" i="1825"/>
  <c r="M266" i="1825"/>
  <c r="N376" i="1825"/>
  <c r="O293" i="1825"/>
  <c r="N406" i="1825"/>
  <c r="N54" i="1825"/>
  <c r="O93" i="1825"/>
  <c r="Q138" i="1825"/>
  <c r="O243" i="1825"/>
  <c r="Q279" i="1825"/>
  <c r="N389" i="1825"/>
  <c r="O37" i="1825"/>
  <c r="Q73" i="1825"/>
  <c r="N228" i="1825"/>
  <c r="O262" i="1825"/>
  <c r="O300" i="1825"/>
  <c r="Q336" i="1825"/>
  <c r="M372" i="1825"/>
  <c r="Q7" i="1825"/>
  <c r="N28" i="1825"/>
  <c r="O83" i="1825"/>
  <c r="Q119" i="1825"/>
  <c r="M164" i="1825"/>
  <c r="O211" i="1825"/>
  <c r="Q251" i="1825"/>
  <c r="M287" i="1825"/>
  <c r="N397" i="1825"/>
  <c r="Q102" i="1825"/>
  <c r="Q6" i="1825"/>
  <c r="N282" i="1825"/>
  <c r="O320" i="1825"/>
  <c r="Q356" i="1825"/>
  <c r="M392" i="1825"/>
  <c r="Q11" i="1825"/>
  <c r="O42" i="1825"/>
  <c r="N70" i="1825"/>
  <c r="N195" i="1825"/>
  <c r="O231" i="1825"/>
  <c r="Q265" i="1825"/>
  <c r="M303" i="1825"/>
  <c r="M19" i="1825"/>
  <c r="M155" i="1825"/>
  <c r="O190" i="1825"/>
  <c r="Q226" i="1825"/>
  <c r="M260" i="1825"/>
  <c r="N370" i="1825"/>
  <c r="N32" i="1825"/>
  <c r="O87" i="1825"/>
  <c r="Q132" i="1825"/>
  <c r="N311" i="1825"/>
  <c r="O347" i="1825"/>
  <c r="Q383" i="1825"/>
  <c r="M145" i="1825"/>
  <c r="O186" i="1825"/>
  <c r="Q222" i="1825"/>
  <c r="M256" i="1825"/>
  <c r="M330" i="1825"/>
  <c r="O22" i="1825"/>
  <c r="M77" i="1825"/>
  <c r="N113" i="1825"/>
  <c r="O158" i="1825"/>
  <c r="Q205" i="1825"/>
  <c r="M245" i="1825"/>
  <c r="N294" i="1825"/>
  <c r="Q319" i="1825"/>
  <c r="M355" i="1825"/>
  <c r="M59" i="1825"/>
  <c r="O15" i="1825"/>
  <c r="M146" i="1825"/>
  <c r="O193" i="1825"/>
  <c r="Q229" i="1825"/>
  <c r="M269" i="1825"/>
  <c r="N379" i="1825"/>
  <c r="N16" i="1825"/>
  <c r="N141" i="1825"/>
  <c r="M218" i="1825"/>
  <c r="Q90" i="1825"/>
  <c r="N206" i="1825"/>
  <c r="O246" i="1825"/>
  <c r="M78" i="1825"/>
  <c r="Q194" i="1825"/>
  <c r="M230" i="1825"/>
  <c r="O380" i="1825"/>
  <c r="N41" i="1825"/>
  <c r="N75" i="1825"/>
  <c r="O108" i="1825"/>
  <c r="O123" i="1825"/>
  <c r="N188" i="1825"/>
  <c r="O224" i="1825"/>
  <c r="Q264" i="1825"/>
  <c r="M302" i="1825"/>
  <c r="Q207" i="1825"/>
  <c r="N387" i="1825"/>
  <c r="M83" i="1825"/>
  <c r="N119" i="1825"/>
  <c r="Q128" i="1825"/>
  <c r="N251" i="1825"/>
  <c r="Q325" i="1825"/>
  <c r="M361" i="1825"/>
  <c r="N319" i="1825"/>
  <c r="O40" i="1825"/>
  <c r="N225" i="1825"/>
  <c r="O259" i="1825"/>
  <c r="Q297" i="1825"/>
  <c r="M333" i="1825"/>
  <c r="O12" i="1825"/>
  <c r="N122" i="1825"/>
  <c r="Q184" i="1825"/>
  <c r="M220" i="1825"/>
  <c r="N328" i="1825"/>
  <c r="O364" i="1825"/>
  <c r="Q400" i="1825"/>
  <c r="O26" i="1825"/>
  <c r="M81" i="1825"/>
  <c r="N117" i="1825"/>
  <c r="Q126" i="1825"/>
  <c r="N291" i="1825"/>
  <c r="Q305" i="1825"/>
  <c r="M341" i="1825"/>
  <c r="Q407" i="1825"/>
  <c r="M14" i="1825"/>
  <c r="M139" i="1825"/>
  <c r="N175" i="1825"/>
  <c r="M180" i="1825"/>
  <c r="N286" i="1825"/>
  <c r="O324" i="1825"/>
  <c r="Q360" i="1825"/>
  <c r="M396" i="1825"/>
  <c r="M107" i="1825"/>
  <c r="M152" i="1825"/>
  <c r="O199" i="1825"/>
  <c r="Q239" i="1825"/>
  <c r="M275" i="1825"/>
  <c r="N385" i="1825"/>
  <c r="M69" i="1825"/>
  <c r="M51" i="1825"/>
  <c r="O114" i="1825"/>
  <c r="N58" i="1825"/>
  <c r="Q97" i="1825"/>
  <c r="O183" i="1825"/>
  <c r="Q219" i="1825"/>
  <c r="M253" i="1825"/>
  <c r="N363" i="1825"/>
  <c r="O399" i="1825"/>
  <c r="Q59" i="1825"/>
  <c r="M143" i="1825"/>
  <c r="O178" i="1825"/>
  <c r="Q214" i="1825"/>
  <c r="Q235" i="1825"/>
  <c r="N284" i="1825"/>
  <c r="O322" i="1825"/>
  <c r="Q358" i="1825"/>
  <c r="M394" i="1825"/>
  <c r="O35" i="1825"/>
  <c r="N72" i="1825"/>
  <c r="N191" i="1825"/>
  <c r="O227" i="1825"/>
  <c r="Q261" i="1825"/>
  <c r="M299" i="1825"/>
  <c r="Q55" i="1825"/>
  <c r="M133" i="1825"/>
  <c r="N169" i="1825"/>
  <c r="Q210" i="1825"/>
  <c r="Q237" i="1825"/>
  <c r="N280" i="1825"/>
  <c r="O292" i="1825"/>
  <c r="N390" i="1825"/>
  <c r="Q15" i="1825"/>
  <c r="O38" i="1825"/>
  <c r="Q68" i="1825"/>
  <c r="O101" i="1825"/>
  <c r="Q146" i="1825"/>
  <c r="N269" i="1825"/>
  <c r="O307" i="1825"/>
  <c r="Q343" i="1825"/>
  <c r="M379" i="1825"/>
  <c r="N218" i="1825"/>
  <c r="M90" i="1825"/>
  <c r="O129" i="1825"/>
  <c r="M206" i="1825"/>
  <c r="N84" i="1825"/>
  <c r="Q120" i="1825"/>
  <c r="N276" i="1825"/>
  <c r="O314" i="1825"/>
  <c r="Q350" i="1825"/>
  <c r="M386" i="1825"/>
  <c r="M23" i="1825"/>
  <c r="Q78" i="1825"/>
  <c r="N230" i="1825"/>
  <c r="O270" i="1825"/>
  <c r="Q308" i="1825"/>
  <c r="M344" i="1825"/>
  <c r="N17" i="1825"/>
  <c r="M41" i="1825"/>
  <c r="N123" i="1825"/>
  <c r="O147" i="1825"/>
  <c r="M188" i="1825"/>
  <c r="N302" i="1825"/>
  <c r="O338" i="1825"/>
  <c r="Q374" i="1825"/>
  <c r="M30" i="1825"/>
  <c r="M142" i="1825"/>
  <c r="O177" i="1825"/>
  <c r="Q213" i="1825"/>
  <c r="Q234" i="1825"/>
  <c r="N283" i="1825"/>
  <c r="O321" i="1825"/>
  <c r="Q357" i="1825"/>
  <c r="M393" i="1825"/>
  <c r="O8" i="1825"/>
  <c r="M92" i="1825"/>
  <c r="N137" i="1825"/>
  <c r="O173" i="1825"/>
  <c r="Q208" i="1825"/>
  <c r="Q232" i="1825"/>
  <c r="N278" i="1825"/>
  <c r="O316" i="1825"/>
  <c r="Q352" i="1825"/>
  <c r="M388" i="1825"/>
  <c r="M46" i="1825"/>
  <c r="N66" i="1825"/>
  <c r="N105" i="1825"/>
  <c r="N150" i="1825"/>
  <c r="O124" i="1825"/>
  <c r="N255" i="1825"/>
  <c r="N365" i="1825"/>
  <c r="O401" i="1825"/>
  <c r="Q33" i="1825"/>
  <c r="N82" i="1825"/>
  <c r="O118" i="1825"/>
  <c r="N238" i="1825"/>
  <c r="O274" i="1825"/>
  <c r="Q312" i="1825"/>
  <c r="M348" i="1825"/>
  <c r="N9" i="1825"/>
  <c r="O62" i="1825"/>
  <c r="Q95" i="1825"/>
  <c r="N223" i="1825"/>
  <c r="O263" i="1825"/>
  <c r="O301" i="1825"/>
  <c r="Q337" i="1825"/>
  <c r="M373" i="1825"/>
  <c r="Q182" i="1825"/>
  <c r="N24" i="1825"/>
  <c r="O85" i="1825"/>
  <c r="Q136" i="1825"/>
  <c r="N241" i="1825"/>
  <c r="M31" i="1825"/>
  <c r="Q86" i="1825"/>
  <c r="N202" i="1825"/>
  <c r="N272" i="1825"/>
  <c r="O310" i="1825"/>
  <c r="Q346" i="1825"/>
  <c r="M382" i="1825"/>
  <c r="N60" i="1825"/>
  <c r="Q99" i="1825"/>
  <c r="N215" i="1825"/>
  <c r="O236" i="1825"/>
  <c r="M249" i="1825"/>
  <c r="N359" i="1825"/>
  <c r="O395" i="1825"/>
  <c r="O27" i="1825"/>
  <c r="M76" i="1825"/>
  <c r="N112" i="1825"/>
  <c r="O157" i="1825"/>
  <c r="M198" i="1825"/>
  <c r="M268" i="1825"/>
  <c r="N378" i="1825"/>
  <c r="M56" i="1825"/>
  <c r="O89" i="1825"/>
  <c r="Q134" i="1825"/>
  <c r="N181" i="1825"/>
  <c r="O217" i="1825"/>
  <c r="Q257" i="1825"/>
  <c r="Q331" i="1825"/>
  <c r="M367" i="1825"/>
  <c r="O258" i="1825"/>
  <c r="M296" i="1825"/>
  <c r="O368" i="1825"/>
  <c r="M404" i="1825"/>
  <c r="N277" i="1825"/>
  <c r="O315" i="1825"/>
  <c r="Q351" i="1825"/>
  <c r="M387" i="1825"/>
  <c r="Q10" i="1825"/>
  <c r="M63" i="1825"/>
  <c r="N96" i="1825"/>
  <c r="O135" i="1825"/>
  <c r="Q171" i="1825"/>
  <c r="N212" i="1825"/>
  <c r="O252" i="1825"/>
  <c r="Q288" i="1825"/>
  <c r="M326" i="1825"/>
  <c r="Q18" i="1825"/>
  <c r="Q43" i="1825"/>
  <c r="Q79" i="1825"/>
  <c r="M130" i="1825"/>
  <c r="N166" i="1825"/>
  <c r="Q201" i="1825"/>
  <c r="Q271" i="1825"/>
  <c r="M309" i="1825"/>
  <c r="M25" i="1825"/>
  <c r="M116" i="1825"/>
  <c r="O125" i="1825"/>
  <c r="Q161" i="1825"/>
  <c r="N340" i="1825"/>
  <c r="O376" i="1825"/>
  <c r="Q293" i="1825"/>
  <c r="O54" i="1825"/>
  <c r="Q93" i="1825"/>
  <c r="N233" i="1825"/>
  <c r="Q243" i="1825"/>
  <c r="M279" i="1825"/>
  <c r="N353" i="1825"/>
  <c r="O389" i="1825"/>
  <c r="Q21" i="1825"/>
  <c r="Q37" i="1825"/>
  <c r="N192" i="1825"/>
  <c r="O228" i="1825"/>
  <c r="Q262" i="1825"/>
  <c r="Q300" i="1825"/>
  <c r="M336" i="1825"/>
  <c r="O7" i="1825"/>
  <c r="M28" i="1825"/>
  <c r="Q83" i="1825"/>
  <c r="M128" i="1825"/>
  <c r="N164" i="1825"/>
  <c r="Q211" i="1825"/>
  <c r="M251" i="1825"/>
  <c r="N361" i="1825"/>
  <c r="O397" i="1825"/>
  <c r="N6" i="1825"/>
  <c r="M57" i="1825"/>
  <c r="O282" i="1825"/>
  <c r="Q320" i="1825"/>
  <c r="M356" i="1825"/>
  <c r="N11" i="1825"/>
  <c r="Q42" i="1825"/>
  <c r="M160" i="1825"/>
  <c r="O195" i="1825"/>
  <c r="Q231" i="1825"/>
  <c r="M265" i="1825"/>
  <c r="N375" i="1825"/>
  <c r="O19" i="1825"/>
  <c r="M110" i="1825"/>
  <c r="N155" i="1825"/>
  <c r="Q190" i="1825"/>
  <c r="M226" i="1825"/>
  <c r="N334" i="1825"/>
  <c r="O370" i="1825"/>
  <c r="M32" i="1825"/>
  <c r="Q87" i="1825"/>
  <c r="N203" i="1825"/>
  <c r="N273" i="1825"/>
  <c r="O311" i="1825"/>
  <c r="Q347" i="1825"/>
  <c r="M383" i="1825"/>
  <c r="N48" i="1825"/>
  <c r="M67" i="1825"/>
  <c r="M100" i="1825"/>
  <c r="N145" i="1825"/>
  <c r="Q186" i="1825"/>
  <c r="M222" i="1825"/>
  <c r="N402" i="1825"/>
  <c r="N39" i="1825"/>
  <c r="N77" i="1825"/>
  <c r="O113" i="1825"/>
  <c r="Q158" i="1825"/>
  <c r="M205" i="1825"/>
  <c r="M294" i="1825"/>
  <c r="M319" i="1825"/>
  <c r="M132" i="1825"/>
  <c r="N168" i="1825"/>
  <c r="Q203" i="1825"/>
  <c r="Q273" i="1825"/>
  <c r="M311" i="1825"/>
  <c r="Q22" i="1825"/>
  <c r="Q39" i="1825"/>
  <c r="Q77" i="1825"/>
  <c r="N245" i="1825"/>
  <c r="O281" i="1825"/>
  <c r="Q294" i="1825"/>
  <c r="N355" i="1825"/>
  <c r="O391" i="1825"/>
  <c r="M13" i="1825"/>
  <c r="O185" i="1825"/>
  <c r="M255" i="1825"/>
  <c r="Q329" i="1825"/>
  <c r="M365" i="1825"/>
  <c r="O18" i="1825"/>
  <c r="M79" i="1825"/>
  <c r="N115" i="1825"/>
  <c r="Q130" i="1825"/>
  <c r="N309" i="1825"/>
  <c r="O345" i="1825"/>
  <c r="Q381" i="1825"/>
  <c r="M87" i="1825"/>
  <c r="N132" i="1825"/>
  <c r="O168" i="1825"/>
  <c r="M203" i="1825"/>
  <c r="M273" i="1825"/>
  <c r="N383" i="1825"/>
  <c r="N22" i="1825"/>
  <c r="M39" i="1825"/>
  <c r="M158" i="1825"/>
  <c r="N205" i="1825"/>
  <c r="O245" i="1825"/>
  <c r="Q281" i="1825"/>
  <c r="O355" i="1825"/>
  <c r="Q391" i="1825"/>
  <c r="Q40" i="1825"/>
  <c r="N189" i="1825"/>
  <c r="O225" i="1825"/>
  <c r="Q259" i="1825"/>
  <c r="M297" i="1825"/>
  <c r="O405" i="1825"/>
  <c r="N44" i="1825"/>
  <c r="M65" i="1825"/>
  <c r="M104" i="1825"/>
  <c r="M149" i="1825"/>
  <c r="M122" i="1825"/>
  <c r="M184" i="1825"/>
  <c r="N290" i="1825"/>
  <c r="O328" i="1825"/>
  <c r="Q364" i="1825"/>
  <c r="M400" i="1825"/>
  <c r="N47" i="1825"/>
  <c r="N81" i="1825"/>
  <c r="O117" i="1825"/>
  <c r="N197" i="1825"/>
  <c r="N267" i="1825"/>
  <c r="O291" i="1825"/>
  <c r="M305" i="1825"/>
  <c r="N295" i="1825"/>
  <c r="M407" i="1825"/>
  <c r="O14" i="1825"/>
  <c r="M94" i="1825"/>
  <c r="N139" i="1825"/>
  <c r="O175" i="1825"/>
  <c r="N250" i="1825"/>
  <c r="O286" i="1825"/>
  <c r="Q324" i="1825"/>
  <c r="M360" i="1825"/>
  <c r="M74" i="1825"/>
  <c r="N107" i="1825"/>
  <c r="N152" i="1825"/>
  <c r="Q199" i="1825"/>
  <c r="M239" i="1825"/>
  <c r="N349" i="1825"/>
  <c r="O385" i="1825"/>
  <c r="N69" i="1825"/>
  <c r="N51" i="1825"/>
  <c r="Q114" i="1825"/>
  <c r="O58" i="1825"/>
  <c r="N121" i="1825"/>
  <c r="Q183" i="1825"/>
  <c r="M219" i="1825"/>
  <c r="N327" i="1825"/>
  <c r="O363" i="1825"/>
  <c r="Q399" i="1825"/>
  <c r="M98" i="1825"/>
  <c r="N143" i="1825"/>
  <c r="Q178" i="1825"/>
  <c r="M214" i="1825"/>
  <c r="N248" i="1825"/>
  <c r="O284" i="1825"/>
  <c r="Q322" i="1825"/>
  <c r="M358" i="1825"/>
  <c r="Q20" i="1825"/>
  <c r="Q35" i="1825"/>
  <c r="M156" i="1825"/>
  <c r="O191" i="1825"/>
  <c r="Q227" i="1825"/>
  <c r="M261" i="1825"/>
  <c r="N371" i="1825"/>
  <c r="M88" i="1825"/>
  <c r="N133" i="1825"/>
  <c r="O169" i="1825"/>
  <c r="M210" i="1825"/>
  <c r="N244" i="1825"/>
  <c r="O280" i="1825"/>
  <c r="Q292" i="1825"/>
  <c r="N354" i="1825"/>
  <c r="O390" i="1825"/>
  <c r="N15" i="1825"/>
  <c r="Q38" i="1825"/>
  <c r="N68" i="1825"/>
  <c r="Q101" i="1825"/>
  <c r="N229" i="1825"/>
  <c r="O269" i="1825"/>
  <c r="Q307" i="1825"/>
  <c r="M343" i="1825"/>
  <c r="O218" i="1825"/>
  <c r="N90" i="1825"/>
  <c r="Q129" i="1825"/>
  <c r="Q29" i="1825"/>
  <c r="O84" i="1825"/>
  <c r="N240" i="1825"/>
  <c r="O276" i="1825"/>
  <c r="Q314" i="1825"/>
  <c r="M350" i="1825"/>
  <c r="O23" i="1825"/>
  <c r="N194" i="1825"/>
  <c r="O230" i="1825"/>
  <c r="Q270" i="1825"/>
  <c r="M308" i="1825"/>
  <c r="M17" i="1825"/>
  <c r="M108" i="1825"/>
  <c r="Q123" i="1825"/>
  <c r="Q147" i="1825"/>
  <c r="N264" i="1825"/>
  <c r="O302" i="1825"/>
  <c r="Q338" i="1825"/>
  <c r="M374" i="1825"/>
  <c r="O30" i="1825"/>
  <c r="M91" i="1825"/>
  <c r="N142" i="1825"/>
  <c r="Q177" i="1825"/>
  <c r="M213" i="1825"/>
  <c r="N247" i="1825"/>
  <c r="O283" i="1825"/>
  <c r="Q321" i="1825"/>
  <c r="M357" i="1825"/>
  <c r="M53" i="1825"/>
  <c r="N92" i="1825"/>
  <c r="O137" i="1825"/>
  <c r="Q173" i="1825"/>
  <c r="M208" i="1825"/>
  <c r="N242" i="1825"/>
  <c r="O278" i="1825"/>
  <c r="Q316" i="1825"/>
  <c r="M352" i="1825"/>
  <c r="Q13" i="1825"/>
  <c r="O46" i="1825"/>
  <c r="O66" i="1825"/>
  <c r="O105" i="1825"/>
  <c r="O150" i="1825"/>
  <c r="Q124" i="1825"/>
  <c r="N221" i="1825"/>
  <c r="O255" i="1825"/>
  <c r="N329" i="1825"/>
  <c r="O365" i="1825"/>
  <c r="Q401" i="1825"/>
  <c r="N33" i="1825"/>
  <c r="O82" i="1825"/>
  <c r="Q118" i="1825"/>
  <c r="M163" i="1825"/>
  <c r="N204" i="1825"/>
  <c r="O238" i="1825"/>
  <c r="Q274" i="1825"/>
  <c r="M312" i="1825"/>
  <c r="M9" i="1825"/>
  <c r="Q62" i="1825"/>
  <c r="N187" i="1825"/>
  <c r="O223" i="1825"/>
  <c r="Q263" i="1825"/>
  <c r="Q301" i="1825"/>
  <c r="M337" i="1825"/>
  <c r="M182" i="1825"/>
  <c r="M24" i="1825"/>
  <c r="Q85" i="1825"/>
  <c r="O241" i="1825"/>
  <c r="O31" i="1825"/>
  <c r="M167" i="1825"/>
  <c r="O202" i="1825"/>
  <c r="O272" i="1825"/>
  <c r="Q310" i="1825"/>
  <c r="M346" i="1825"/>
  <c r="O60" i="1825"/>
  <c r="N179" i="1825"/>
  <c r="O215" i="1825"/>
  <c r="M236" i="1825"/>
  <c r="N323" i="1825"/>
  <c r="O359" i="1825"/>
  <c r="Q395" i="1825"/>
  <c r="N49" i="1825"/>
  <c r="N76" i="1825"/>
  <c r="O112" i="1825"/>
  <c r="Q157" i="1825"/>
  <c r="N342" i="1825"/>
  <c r="O378" i="1825"/>
  <c r="N56" i="1825"/>
  <c r="Q89" i="1825"/>
  <c r="O181" i="1825"/>
  <c r="Q217" i="1825"/>
  <c r="M257" i="1825"/>
  <c r="M331" i="1825"/>
  <c r="Q258" i="1825"/>
  <c r="N332" i="1825"/>
  <c r="Q368" i="1825"/>
  <c r="N207" i="1825"/>
  <c r="O277" i="1825"/>
  <c r="Q315" i="1825"/>
  <c r="M351" i="1825"/>
  <c r="N10" i="1825"/>
  <c r="N63" i="1825"/>
  <c r="O96" i="1825"/>
  <c r="Q135" i="1825"/>
  <c r="N176" i="1825"/>
  <c r="O212" i="1825"/>
  <c r="Q252" i="1825"/>
  <c r="M288" i="1825"/>
  <c r="N398" i="1825"/>
  <c r="N18" i="1825"/>
  <c r="M43" i="1825"/>
  <c r="N130" i="1825"/>
  <c r="O166" i="1825"/>
  <c r="M201" i="1825"/>
  <c r="M271" i="1825"/>
  <c r="N381" i="1825"/>
  <c r="O25" i="1825"/>
  <c r="M80" i="1825"/>
  <c r="N116" i="1825"/>
  <c r="Q125" i="1825"/>
  <c r="N304" i="1825"/>
  <c r="O340" i="1825"/>
  <c r="Q376" i="1825"/>
  <c r="M293" i="1825"/>
  <c r="Q54" i="1825"/>
  <c r="M174" i="1825"/>
  <c r="N209" i="1825"/>
  <c r="O233" i="1825"/>
  <c r="M243" i="1825"/>
  <c r="N317" i="1825"/>
  <c r="O353" i="1825"/>
  <c r="Q389" i="1825"/>
  <c r="N21" i="1825"/>
  <c r="M37" i="1825"/>
  <c r="M106" i="1825"/>
  <c r="M151" i="1825"/>
  <c r="O192" i="1825"/>
  <c r="Q228" i="1825"/>
  <c r="M262" i="1825"/>
  <c r="M300" i="1825"/>
  <c r="O408" i="1825"/>
  <c r="N7" i="1825"/>
  <c r="O28" i="1825"/>
  <c r="N128" i="1825"/>
  <c r="O164" i="1825"/>
  <c r="M211" i="1825"/>
  <c r="N325" i="1825"/>
  <c r="O361" i="1825"/>
  <c r="Q397" i="1825"/>
  <c r="O6" i="1825"/>
  <c r="N57" i="1825"/>
  <c r="M165" i="1825"/>
  <c r="Q282" i="1825"/>
  <c r="M320" i="1825"/>
  <c r="M11" i="1825"/>
  <c r="M109" i="1825"/>
  <c r="N160" i="1825"/>
  <c r="Q195" i="1825"/>
  <c r="M231" i="1825"/>
  <c r="N339" i="1825"/>
  <c r="O375" i="1825"/>
  <c r="M71" i="1825"/>
  <c r="N110" i="1825"/>
  <c r="O155" i="1825"/>
  <c r="M190" i="1825"/>
  <c r="N298" i="1825"/>
  <c r="O334" i="1825"/>
  <c r="Q370" i="1825"/>
  <c r="O32" i="1825"/>
  <c r="M168" i="1825"/>
  <c r="O203" i="1825"/>
  <c r="O273" i="1825"/>
  <c r="Q311" i="1825"/>
  <c r="M347" i="1825"/>
  <c r="M48" i="1825"/>
  <c r="N67" i="1825"/>
  <c r="N100" i="1825"/>
  <c r="O145" i="1825"/>
  <c r="M186" i="1825"/>
  <c r="N366" i="1825"/>
  <c r="O402" i="1825"/>
  <c r="O39" i="1825"/>
  <c r="O77" i="1825"/>
  <c r="Q113" i="1825"/>
  <c r="N281" i="1825"/>
  <c r="O294" i="1825"/>
  <c r="N391" i="1825"/>
  <c r="O48" i="1825"/>
  <c r="O67" i="1825"/>
  <c r="O100" i="1825"/>
  <c r="Q145" i="1825"/>
  <c r="N256" i="1825"/>
  <c r="N330" i="1825"/>
  <c r="O366" i="1825"/>
  <c r="Q402" i="1825"/>
  <c r="Q143" i="1825"/>
  <c r="N235" i="1825"/>
  <c r="Q248" i="1825"/>
  <c r="M284" i="1825"/>
  <c r="N394" i="1825"/>
  <c r="M20" i="1825"/>
  <c r="M72" i="1825"/>
  <c r="N111" i="1825"/>
  <c r="O156" i="1825"/>
  <c r="M191" i="1825"/>
  <c r="N299" i="1825"/>
  <c r="O335" i="1825"/>
  <c r="Q371" i="1825"/>
  <c r="N153" i="1825"/>
  <c r="N344" i="1825"/>
  <c r="M136" i="1825"/>
  <c r="N172" i="1825"/>
  <c r="M241" i="1825"/>
  <c r="M86" i="1825"/>
  <c r="N131" i="1825"/>
  <c r="O167" i="1825"/>
  <c r="M202" i="1825"/>
  <c r="M272" i="1825"/>
  <c r="N382" i="1825"/>
  <c r="M34" i="1825"/>
  <c r="Q56" i="1825"/>
  <c r="M134" i="1825"/>
  <c r="N170" i="1825"/>
  <c r="M181" i="1825"/>
  <c r="N367" i="1825"/>
  <c r="O403" i="1825"/>
  <c r="O45" i="1825"/>
  <c r="O80" i="1825"/>
  <c r="Q116" i="1825"/>
  <c r="M161" i="1825"/>
  <c r="O196" i="1825"/>
  <c r="O266" i="1825"/>
  <c r="Q304" i="1825"/>
  <c r="M340" i="1825"/>
  <c r="Q406" i="1825"/>
  <c r="O287" i="1825"/>
  <c r="N102" i="1825"/>
  <c r="Q19" i="1825"/>
  <c r="O71" i="1825"/>
  <c r="Q110" i="1825"/>
  <c r="N226" i="1825"/>
  <c r="O260" i="1825"/>
  <c r="Q298" i="1825"/>
  <c r="M334" i="1825"/>
  <c r="M64" i="1825"/>
  <c r="M103" i="1825"/>
  <c r="M154" i="1825"/>
  <c r="O189" i="1825"/>
  <c r="Q225" i="1825"/>
  <c r="M259" i="1825"/>
  <c r="N369" i="1825"/>
  <c r="Q405" i="1825"/>
  <c r="M44" i="1825"/>
  <c r="N65" i="1825"/>
  <c r="N104" i="1825"/>
  <c r="N149" i="1825"/>
  <c r="O122" i="1825"/>
  <c r="N254" i="1825"/>
  <c r="O290" i="1825"/>
  <c r="Q328" i="1825"/>
  <c r="M364" i="1825"/>
  <c r="O47" i="1825"/>
  <c r="O81" i="1825"/>
  <c r="Q117" i="1825"/>
  <c r="M162" i="1825"/>
  <c r="O197" i="1825"/>
  <c r="O267" i="1825"/>
  <c r="Q291" i="1825"/>
  <c r="N377" i="1825"/>
  <c r="O295" i="1825"/>
  <c r="N407" i="1825"/>
  <c r="N36" i="1825"/>
  <c r="M61" i="1825"/>
  <c r="N94" i="1825"/>
  <c r="O139" i="1825"/>
  <c r="Q175" i="1825"/>
  <c r="N216" i="1825"/>
  <c r="O250" i="1825"/>
  <c r="Q286" i="1825"/>
  <c r="M324" i="1825"/>
  <c r="N50" i="1825"/>
  <c r="N74" i="1825"/>
  <c r="O107" i="1825"/>
  <c r="O152" i="1825"/>
  <c r="M199" i="1825"/>
  <c r="N313" i="1825"/>
  <c r="O349" i="1825"/>
  <c r="Q385" i="1825"/>
  <c r="O69" i="1825"/>
  <c r="O51" i="1825"/>
  <c r="Q58" i="1825"/>
  <c r="M148" i="1825"/>
  <c r="Q121" i="1825"/>
  <c r="M183" i="1825"/>
  <c r="N289" i="1825"/>
  <c r="O327" i="1825"/>
  <c r="Q363" i="1825"/>
  <c r="M399" i="1825"/>
  <c r="N98" i="1825"/>
  <c r="O143" i="1825"/>
  <c r="M178" i="1825"/>
  <c r="O248" i="1825"/>
  <c r="Q284" i="1825"/>
  <c r="M322" i="1825"/>
  <c r="N20" i="1825"/>
  <c r="M35" i="1825"/>
  <c r="M111" i="1825"/>
  <c r="N156" i="1825"/>
  <c r="Q191" i="1825"/>
  <c r="M227" i="1825"/>
  <c r="N335" i="1825"/>
  <c r="O371" i="1825"/>
  <c r="N88" i="1825"/>
  <c r="O133" i="1825"/>
  <c r="Q169" i="1825"/>
  <c r="O244" i="1825"/>
  <c r="Q280" i="1825"/>
  <c r="N318" i="1825"/>
  <c r="O354" i="1825"/>
  <c r="Q390" i="1825"/>
  <c r="M15" i="1825"/>
  <c r="N193" i="1825"/>
  <c r="O229" i="1825"/>
  <c r="Q269" i="1825"/>
  <c r="M307" i="1825"/>
  <c r="Q16" i="1825"/>
  <c r="M141" i="1825"/>
  <c r="Q218" i="1825"/>
  <c r="O90" i="1825"/>
  <c r="N246" i="1825"/>
  <c r="N29" i="1825"/>
  <c r="Q84" i="1825"/>
  <c r="M159" i="1825"/>
  <c r="N200" i="1825"/>
  <c r="O240" i="1825"/>
  <c r="Q276" i="1825"/>
  <c r="M314" i="1825"/>
  <c r="M153" i="1825"/>
  <c r="O194" i="1825"/>
  <c r="Q230" i="1825"/>
  <c r="M270" i="1825"/>
  <c r="N380" i="1825"/>
  <c r="O17" i="1825"/>
  <c r="M75" i="1825"/>
  <c r="N108" i="1825"/>
  <c r="M123" i="1825"/>
  <c r="N224" i="1825"/>
  <c r="O264" i="1825"/>
  <c r="Q302" i="1825"/>
  <c r="M338" i="1825"/>
  <c r="M52" i="1825"/>
  <c r="N91" i="1825"/>
  <c r="O142" i="1825"/>
  <c r="M177" i="1825"/>
  <c r="O247" i="1825"/>
  <c r="Q283" i="1825"/>
  <c r="M321" i="1825"/>
  <c r="N53" i="1825"/>
  <c r="O92" i="1825"/>
  <c r="Q137" i="1825"/>
  <c r="O242" i="1825"/>
  <c r="Q278" i="1825"/>
  <c r="M316" i="1825"/>
  <c r="N13" i="1825"/>
  <c r="Q46" i="1825"/>
  <c r="Q66" i="1825"/>
  <c r="Q105" i="1825"/>
  <c r="Q150" i="1825"/>
  <c r="N185" i="1825"/>
  <c r="O221" i="1825"/>
  <c r="Q255" i="1825"/>
  <c r="O329" i="1825"/>
  <c r="Q365" i="1825"/>
  <c r="M401" i="1825"/>
  <c r="M33" i="1825"/>
  <c r="Q82" i="1825"/>
  <c r="M127" i="1825"/>
  <c r="N163" i="1825"/>
  <c r="O204" i="1825"/>
  <c r="Q238" i="1825"/>
  <c r="M274" i="1825"/>
  <c r="N384" i="1825"/>
  <c r="O9" i="1825"/>
  <c r="M140" i="1825"/>
  <c r="O187" i="1825"/>
  <c r="Q223" i="1825"/>
  <c r="M263" i="1825"/>
  <c r="M301" i="1825"/>
  <c r="O24" i="1825"/>
  <c r="M172" i="1825"/>
  <c r="Q241" i="1825"/>
  <c r="M131" i="1825"/>
  <c r="N167" i="1825"/>
  <c r="Q202" i="1825"/>
  <c r="Q272" i="1825"/>
  <c r="M310" i="1825"/>
  <c r="Q60" i="1825"/>
  <c r="M144" i="1825"/>
  <c r="O179" i="1825"/>
  <c r="Q215" i="1825"/>
  <c r="Q236" i="1825"/>
  <c r="N285" i="1825"/>
  <c r="O323" i="1825"/>
  <c r="Q359" i="1825"/>
  <c r="M395" i="1825"/>
  <c r="O49" i="1825"/>
  <c r="O76" i="1825"/>
  <c r="Q112" i="1825"/>
  <c r="N306" i="1825"/>
  <c r="O342" i="1825"/>
  <c r="Q378" i="1825"/>
  <c r="N34" i="1825"/>
  <c r="O56" i="1825"/>
  <c r="M170" i="1825"/>
  <c r="Q181" i="1825"/>
  <c r="M217" i="1825"/>
  <c r="N403" i="1825"/>
  <c r="M258" i="1825"/>
  <c r="O332" i="1825"/>
  <c r="M368" i="1825"/>
  <c r="O207" i="1825"/>
  <c r="Q277" i="1825"/>
  <c r="M315" i="1825"/>
  <c r="M10" i="1825"/>
  <c r="O63" i="1825"/>
  <c r="Q96" i="1825"/>
  <c r="O176" i="1825"/>
  <c r="Q212" i="1825"/>
  <c r="M252" i="1825"/>
  <c r="N362" i="1825"/>
  <c r="O398" i="1825"/>
  <c r="M18" i="1825"/>
  <c r="M115" i="1825"/>
  <c r="O130" i="1825"/>
  <c r="Q166" i="1825"/>
  <c r="N345" i="1825"/>
  <c r="O381" i="1825"/>
  <c r="N45" i="1825"/>
  <c r="N80" i="1825"/>
  <c r="O116" i="1825"/>
  <c r="N196" i="1825"/>
  <c r="N266" i="1825"/>
  <c r="O304" i="1825"/>
  <c r="Q340" i="1825"/>
  <c r="M376" i="1825"/>
  <c r="O406" i="1825"/>
  <c r="M138" i="1825"/>
  <c r="N174" i="1825"/>
  <c r="O209" i="1825"/>
  <c r="M233" i="1825"/>
  <c r="O317" i="1825"/>
  <c r="Q353" i="1825"/>
  <c r="M389" i="1825"/>
  <c r="M21" i="1825"/>
  <c r="M73" i="1825"/>
  <c r="N106" i="1825"/>
  <c r="N151" i="1825"/>
  <c r="Q192" i="1825"/>
  <c r="M228" i="1825"/>
  <c r="N372" i="1825"/>
  <c r="Q408" i="1825"/>
  <c r="M7" i="1825"/>
  <c r="M119" i="1825"/>
  <c r="O128" i="1825"/>
  <c r="Q164" i="1825"/>
  <c r="N287" i="1825"/>
  <c r="O325" i="1825"/>
  <c r="Q361" i="1825"/>
  <c r="M397" i="1825"/>
  <c r="M102" i="1825"/>
  <c r="M6" i="1825"/>
  <c r="O57" i="1825"/>
  <c r="N165" i="1825"/>
  <c r="M282" i="1825"/>
  <c r="N392" i="1825"/>
  <c r="O11" i="1825"/>
  <c r="M70" i="1825"/>
  <c r="N109" i="1825"/>
  <c r="O160" i="1825"/>
  <c r="M195" i="1825"/>
  <c r="N303" i="1825"/>
  <c r="O339" i="1825"/>
  <c r="Q375" i="1825"/>
  <c r="N71" i="1825"/>
  <c r="O110" i="1825"/>
  <c r="Q155" i="1825"/>
  <c r="N260" i="1825"/>
  <c r="O298" i="1825"/>
  <c r="Q334" i="1825"/>
  <c r="M370" i="1825"/>
  <c r="O98" i="1825"/>
  <c r="M55" i="1825"/>
  <c r="O88" i="1825"/>
  <c r="Q133" i="1825"/>
  <c r="N237" i="1825"/>
  <c r="Q244" i="1825"/>
  <c r="M280" i="1825"/>
  <c r="O318" i="1825"/>
  <c r="Q354" i="1825"/>
  <c r="M390" i="1825"/>
  <c r="M29" i="1825"/>
  <c r="N120" i="1825"/>
  <c r="N159" i="1825"/>
  <c r="O200" i="1825"/>
  <c r="Q240" i="1825"/>
  <c r="M276" i="1825"/>
  <c r="N386" i="1825"/>
  <c r="O33" i="1825"/>
  <c r="N127" i="1825"/>
  <c r="O163" i="1825"/>
  <c r="Q204" i="1825"/>
  <c r="M238" i="1825"/>
  <c r="N348" i="1825"/>
  <c r="O384" i="1825"/>
  <c r="O10" i="1825"/>
  <c r="Q63" i="1825"/>
  <c r="M171" i="1825"/>
  <c r="Q176" i="1825"/>
  <c r="M212" i="1825"/>
  <c r="N326" i="1825"/>
  <c r="O362" i="1825"/>
  <c r="Q398" i="1825"/>
  <c r="O21" i="1825"/>
  <c r="N73" i="1825"/>
  <c r="O106" i="1825"/>
  <c r="O151" i="1825"/>
  <c r="M192" i="1825"/>
  <c r="N336" i="1825"/>
  <c r="O372" i="1825"/>
  <c r="M408" i="1825"/>
  <c r="Q57" i="1825"/>
  <c r="O165" i="1825"/>
  <c r="N356" i="1825"/>
  <c r="O392" i="1825"/>
  <c r="N42" i="1825"/>
  <c r="O70" i="1825"/>
  <c r="O109" i="1825"/>
  <c r="Q160" i="1825"/>
  <c r="N265" i="1825"/>
  <c r="O303" i="1825"/>
  <c r="Q339" i="1825"/>
  <c r="M375" i="1825"/>
  <c r="N64" i="1825"/>
  <c r="N103" i="1825"/>
  <c r="N154" i="1825"/>
  <c r="Q189" i="1825"/>
  <c r="M225" i="1825"/>
  <c r="N333" i="1825"/>
  <c r="O369" i="1825"/>
  <c r="M405" i="1825"/>
  <c r="Q12" i="1825"/>
  <c r="O44" i="1825"/>
  <c r="O65" i="1825"/>
  <c r="O104" i="1825"/>
  <c r="O149" i="1825"/>
  <c r="Q122" i="1825"/>
  <c r="N220" i="1825"/>
  <c r="O254" i="1825"/>
  <c r="Q290" i="1825"/>
  <c r="M328" i="1825"/>
  <c r="Q26" i="1825"/>
  <c r="Q47" i="1825"/>
  <c r="Q81" i="1825"/>
  <c r="M126" i="1825"/>
  <c r="N162" i="1825"/>
  <c r="Q197" i="1825"/>
  <c r="Q267" i="1825"/>
  <c r="M291" i="1825"/>
  <c r="N341" i="1825"/>
  <c r="O377" i="1825"/>
  <c r="Q295" i="1825"/>
  <c r="M36" i="1825"/>
  <c r="N61" i="1825"/>
  <c r="O94" i="1825"/>
  <c r="Q139" i="1825"/>
  <c r="N180" i="1825"/>
  <c r="O216" i="1825"/>
  <c r="Q250" i="1825"/>
  <c r="M286" i="1825"/>
  <c r="N396" i="1825"/>
  <c r="M50" i="1825"/>
  <c r="O74" i="1825"/>
  <c r="Q107" i="1825"/>
  <c r="Q152" i="1825"/>
  <c r="N275" i="1825"/>
  <c r="O313" i="1825"/>
  <c r="Q349" i="1825"/>
  <c r="M385" i="1825"/>
  <c r="Q69" i="1825"/>
  <c r="Q51" i="1825"/>
  <c r="M97" i="1825"/>
  <c r="N148" i="1825"/>
  <c r="M121" i="1825"/>
  <c r="N253" i="1825"/>
  <c r="O289" i="1825"/>
  <c r="Q327" i="1825"/>
  <c r="M363" i="1825"/>
  <c r="N52" i="1825"/>
  <c r="O91" i="1825"/>
  <c r="Q142" i="1825"/>
  <c r="N234" i="1825"/>
  <c r="Q247" i="1825"/>
  <c r="M283" i="1825"/>
  <c r="N393" i="1825"/>
  <c r="Q8" i="1825"/>
  <c r="O53" i="1825"/>
  <c r="Q92" i="1825"/>
  <c r="N232" i="1825"/>
  <c r="Q242" i="1825"/>
  <c r="M278" i="1825"/>
  <c r="N388" i="1825"/>
  <c r="Q221" i="1825"/>
  <c r="M99" i="1825"/>
  <c r="N144" i="1825"/>
  <c r="Q179" i="1825"/>
  <c r="M215" i="1825"/>
  <c r="N249" i="1825"/>
  <c r="O285" i="1825"/>
  <c r="Q323" i="1825"/>
  <c r="M359" i="1825"/>
  <c r="M277" i="1825"/>
  <c r="M93" i="1825"/>
  <c r="N138" i="1825"/>
  <c r="O174" i="1825"/>
  <c r="Q209" i="1825"/>
  <c r="Q233" i="1825"/>
  <c r="N279" i="1825"/>
  <c r="Q317" i="1825"/>
  <c r="M353" i="1825"/>
  <c r="Q48" i="1825"/>
  <c r="Q67" i="1825"/>
  <c r="Q100" i="1825"/>
  <c r="N222" i="1825"/>
  <c r="O256" i="1825"/>
  <c r="O330" i="1825"/>
  <c r="Q366" i="1825"/>
  <c r="M402" i="1825"/>
  <c r="E6" i="189"/>
  <c r="D6" i="189"/>
  <c r="L7" i="189"/>
  <c r="K7" i="189"/>
  <c r="I7" i="189"/>
  <c r="J7" i="189" s="1"/>
  <c r="H7" i="189"/>
  <c r="I6" i="2038"/>
  <c r="H6" i="2038"/>
  <c r="J6" i="2038"/>
  <c r="J7" i="2038"/>
  <c r="I7" i="2038"/>
  <c r="H7" i="2038"/>
  <c r="M4" i="189"/>
  <c r="P216" i="1825" l="1"/>
  <c r="R216" i="1825"/>
  <c r="S216" i="1825" s="1"/>
  <c r="R88" i="1825"/>
  <c r="S88" i="1825" s="1"/>
  <c r="P88" i="1825"/>
  <c r="P174" i="1825"/>
  <c r="R174" i="1825"/>
  <c r="S174" i="1825" s="1"/>
  <c r="R53" i="1825"/>
  <c r="S53" i="1825" s="1"/>
  <c r="P53" i="1825"/>
  <c r="P377" i="1825"/>
  <c r="R377" i="1825"/>
  <c r="S377" i="1825" s="1"/>
  <c r="R44" i="1825"/>
  <c r="S44" i="1825" s="1"/>
  <c r="P44" i="1825"/>
  <c r="P392" i="1825"/>
  <c r="R392" i="1825"/>
  <c r="S392" i="1825" s="1"/>
  <c r="P330" i="1825"/>
  <c r="R330" i="1825"/>
  <c r="S330" i="1825" s="1"/>
  <c r="R91" i="1825"/>
  <c r="S91" i="1825" s="1"/>
  <c r="P91" i="1825"/>
  <c r="P10" i="1825"/>
  <c r="R10" i="1825"/>
  <c r="S10" i="1825" s="1"/>
  <c r="P160" i="1825"/>
  <c r="R160" i="1825"/>
  <c r="S160" i="1825" s="1"/>
  <c r="P304" i="1825"/>
  <c r="R304" i="1825"/>
  <c r="S304" i="1825" s="1"/>
  <c r="F9" i="189"/>
  <c r="G9" i="189"/>
  <c r="P313" i="1825"/>
  <c r="R313" i="1825"/>
  <c r="S313" i="1825" s="1"/>
  <c r="R94" i="1825"/>
  <c r="S94" i="1825" s="1"/>
  <c r="P94" i="1825"/>
  <c r="P151" i="1825"/>
  <c r="R151" i="1825"/>
  <c r="S151" i="1825" s="1"/>
  <c r="P384" i="1825"/>
  <c r="R384" i="1825"/>
  <c r="S384" i="1825" s="1"/>
  <c r="I6" i="189"/>
  <c r="J6" i="189" s="1"/>
  <c r="L6" i="189"/>
  <c r="K6" i="189"/>
  <c r="H6" i="189"/>
  <c r="P149" i="1825"/>
  <c r="R149" i="1825"/>
  <c r="S149" i="1825" s="1"/>
  <c r="P369" i="1825"/>
  <c r="R369" i="1825"/>
  <c r="S369" i="1825" s="1"/>
  <c r="R109" i="1825"/>
  <c r="S109" i="1825" s="1"/>
  <c r="P109" i="1825"/>
  <c r="R106" i="1825"/>
  <c r="S106" i="1825" s="1"/>
  <c r="P106" i="1825"/>
  <c r="P179" i="1825"/>
  <c r="R179" i="1825"/>
  <c r="S179" i="1825" s="1"/>
  <c r="P194" i="1825"/>
  <c r="R194" i="1825"/>
  <c r="S194" i="1825" s="1"/>
  <c r="P267" i="1825"/>
  <c r="R267" i="1825"/>
  <c r="S267" i="1825" s="1"/>
  <c r="P196" i="1825"/>
  <c r="R196" i="1825"/>
  <c r="S196" i="1825" s="1"/>
  <c r="P335" i="1825"/>
  <c r="R335" i="1825"/>
  <c r="S335" i="1825" s="1"/>
  <c r="R67" i="1825"/>
  <c r="S67" i="1825" s="1"/>
  <c r="P67" i="1825"/>
  <c r="R77" i="1825"/>
  <c r="S77" i="1825" s="1"/>
  <c r="P77" i="1825"/>
  <c r="P203" i="1825"/>
  <c r="R203" i="1825"/>
  <c r="S203" i="1825" s="1"/>
  <c r="P408" i="1825"/>
  <c r="R408" i="1825"/>
  <c r="S408" i="1825" s="1"/>
  <c r="P25" i="1825"/>
  <c r="R25" i="1825"/>
  <c r="S25" i="1825" s="1"/>
  <c r="P378" i="1825"/>
  <c r="R378" i="1825"/>
  <c r="S378" i="1825" s="1"/>
  <c r="R60" i="1825"/>
  <c r="S60" i="1825" s="1"/>
  <c r="P60" i="1825"/>
  <c r="P31" i="1825"/>
  <c r="R31" i="1825"/>
  <c r="S31" i="1825" s="1"/>
  <c r="R82" i="1825"/>
  <c r="S82" i="1825" s="1"/>
  <c r="P82" i="1825"/>
  <c r="P283" i="1825"/>
  <c r="R283" i="1825"/>
  <c r="S283" i="1825" s="1"/>
  <c r="P30" i="1825"/>
  <c r="R30" i="1825"/>
  <c r="S30" i="1825" s="1"/>
  <c r="R84" i="1825"/>
  <c r="S84" i="1825" s="1"/>
  <c r="P84" i="1825"/>
  <c r="P225" i="1825"/>
  <c r="R225" i="1825"/>
  <c r="S225" i="1825" s="1"/>
  <c r="P245" i="1825"/>
  <c r="R245" i="1825"/>
  <c r="S245" i="1825" s="1"/>
  <c r="P345" i="1825"/>
  <c r="R345" i="1825"/>
  <c r="S345" i="1825" s="1"/>
  <c r="R7" i="1825"/>
  <c r="S7" i="1825" s="1"/>
  <c r="P7" i="1825"/>
  <c r="R85" i="1825"/>
  <c r="S85" i="1825" s="1"/>
  <c r="P85" i="1825"/>
  <c r="P263" i="1825"/>
  <c r="R263" i="1825"/>
  <c r="S263" i="1825" s="1"/>
  <c r="P401" i="1825"/>
  <c r="R401" i="1825"/>
  <c r="S401" i="1825" s="1"/>
  <c r="P177" i="1825"/>
  <c r="R177" i="1825"/>
  <c r="S177" i="1825" s="1"/>
  <c r="P129" i="1825"/>
  <c r="R129" i="1825"/>
  <c r="S129" i="1825" s="1"/>
  <c r="R114" i="1825"/>
  <c r="S114" i="1825" s="1"/>
  <c r="P114" i="1825"/>
  <c r="P199" i="1825"/>
  <c r="R199" i="1825"/>
  <c r="S199" i="1825" s="1"/>
  <c r="P26" i="1825"/>
  <c r="R26" i="1825"/>
  <c r="S26" i="1825" s="1"/>
  <c r="R40" i="1825"/>
  <c r="S40" i="1825" s="1"/>
  <c r="P40" i="1825"/>
  <c r="P224" i="1825"/>
  <c r="R224" i="1825"/>
  <c r="S224" i="1825" s="1"/>
  <c r="P380" i="1825"/>
  <c r="R380" i="1825"/>
  <c r="S380" i="1825" s="1"/>
  <c r="R42" i="1825"/>
  <c r="S42" i="1825" s="1"/>
  <c r="P42" i="1825"/>
  <c r="P201" i="1825"/>
  <c r="R201" i="1825"/>
  <c r="S201" i="1825" s="1"/>
  <c r="P346" i="1825"/>
  <c r="R346" i="1825"/>
  <c r="S346" i="1825" s="1"/>
  <c r="P136" i="1825"/>
  <c r="R136" i="1825"/>
  <c r="S136" i="1825" s="1"/>
  <c r="P208" i="1825"/>
  <c r="R208" i="1825"/>
  <c r="S208" i="1825" s="1"/>
  <c r="P374" i="1825"/>
  <c r="R374" i="1825"/>
  <c r="S374" i="1825" s="1"/>
  <c r="R59" i="1825"/>
  <c r="S59" i="1825" s="1"/>
  <c r="P59" i="1825"/>
  <c r="P239" i="1825"/>
  <c r="R239" i="1825"/>
  <c r="S239" i="1825" s="1"/>
  <c r="P407" i="1825"/>
  <c r="R407" i="1825"/>
  <c r="S407" i="1825" s="1"/>
  <c r="P184" i="1825"/>
  <c r="R184" i="1825"/>
  <c r="S184" i="1825" s="1"/>
  <c r="P226" i="1825"/>
  <c r="R226" i="1825"/>
  <c r="S226" i="1825" s="1"/>
  <c r="P265" i="1825"/>
  <c r="R265" i="1825"/>
  <c r="S265" i="1825" s="1"/>
  <c r="P356" i="1825"/>
  <c r="R356" i="1825"/>
  <c r="S356" i="1825" s="1"/>
  <c r="P251" i="1825"/>
  <c r="R251" i="1825"/>
  <c r="S251" i="1825" s="1"/>
  <c r="R73" i="1825"/>
  <c r="S73" i="1825" s="1"/>
  <c r="P73" i="1825"/>
  <c r="P326" i="1825"/>
  <c r="R326" i="1825"/>
  <c r="S326" i="1825" s="1"/>
  <c r="P367" i="1825"/>
  <c r="R367" i="1825"/>
  <c r="S367" i="1825" s="1"/>
  <c r="R34" i="1825"/>
  <c r="S34" i="1825" s="1"/>
  <c r="P34" i="1825"/>
  <c r="P144" i="1825"/>
  <c r="R144" i="1825"/>
  <c r="S144" i="1825" s="1"/>
  <c r="P373" i="1825"/>
  <c r="R373" i="1825"/>
  <c r="S373" i="1825" s="1"/>
  <c r="P388" i="1825"/>
  <c r="R388" i="1825"/>
  <c r="S388" i="1825" s="1"/>
  <c r="R120" i="1825"/>
  <c r="S120" i="1825" s="1"/>
  <c r="P120" i="1825"/>
  <c r="P20" i="1825"/>
  <c r="R20" i="1825"/>
  <c r="S20" i="1825" s="1"/>
  <c r="R121" i="1825"/>
  <c r="S121" i="1825" s="1"/>
  <c r="P121" i="1825"/>
  <c r="P275" i="1825"/>
  <c r="R275" i="1825"/>
  <c r="S275" i="1825" s="1"/>
  <c r="R104" i="1825"/>
  <c r="S104" i="1825" s="1"/>
  <c r="P104" i="1825"/>
  <c r="R70" i="1825"/>
  <c r="S70" i="1825" s="1"/>
  <c r="P70" i="1825"/>
  <c r="P298" i="1825"/>
  <c r="R298" i="1825"/>
  <c r="S298" i="1825" s="1"/>
  <c r="P339" i="1825"/>
  <c r="R339" i="1825"/>
  <c r="S339" i="1825" s="1"/>
  <c r="P11" i="1825"/>
  <c r="R11" i="1825"/>
  <c r="S11" i="1825" s="1"/>
  <c r="P128" i="1825"/>
  <c r="R128" i="1825"/>
  <c r="S128" i="1825" s="1"/>
  <c r="P406" i="1825"/>
  <c r="R406" i="1825"/>
  <c r="S406" i="1825" s="1"/>
  <c r="R116" i="1825"/>
  <c r="S116" i="1825" s="1"/>
  <c r="P116" i="1825"/>
  <c r="P130" i="1825"/>
  <c r="R130" i="1825"/>
  <c r="S130" i="1825" s="1"/>
  <c r="P342" i="1825"/>
  <c r="R342" i="1825"/>
  <c r="S342" i="1825" s="1"/>
  <c r="P133" i="1825"/>
  <c r="R133" i="1825"/>
  <c r="S133" i="1825" s="1"/>
  <c r="P248" i="1825"/>
  <c r="R248" i="1825"/>
  <c r="S248" i="1825" s="1"/>
  <c r="P327" i="1825"/>
  <c r="R327" i="1825"/>
  <c r="S327" i="1825" s="1"/>
  <c r="R51" i="1825"/>
  <c r="S51" i="1825" s="1"/>
  <c r="P51" i="1825"/>
  <c r="P152" i="1825"/>
  <c r="R152" i="1825"/>
  <c r="S152" i="1825" s="1"/>
  <c r="P250" i="1825"/>
  <c r="R250" i="1825"/>
  <c r="S250" i="1825" s="1"/>
  <c r="P197" i="1825"/>
  <c r="R197" i="1825"/>
  <c r="S197" i="1825" s="1"/>
  <c r="P189" i="1825"/>
  <c r="R189" i="1825"/>
  <c r="S189" i="1825" s="1"/>
  <c r="P260" i="1825"/>
  <c r="R260" i="1825"/>
  <c r="S260" i="1825" s="1"/>
  <c r="P287" i="1825"/>
  <c r="R287" i="1825"/>
  <c r="S287" i="1825" s="1"/>
  <c r="P366" i="1825"/>
  <c r="R366" i="1825"/>
  <c r="S366" i="1825" s="1"/>
  <c r="R48" i="1825"/>
  <c r="S48" i="1825" s="1"/>
  <c r="P48" i="1825"/>
  <c r="P39" i="1825"/>
  <c r="R39" i="1825"/>
  <c r="S39" i="1825" s="1"/>
  <c r="P155" i="1825"/>
  <c r="R155" i="1825"/>
  <c r="S155" i="1825" s="1"/>
  <c r="P233" i="1825"/>
  <c r="R233" i="1825"/>
  <c r="S233" i="1825" s="1"/>
  <c r="P340" i="1825"/>
  <c r="R340" i="1825"/>
  <c r="S340" i="1825" s="1"/>
  <c r="P277" i="1825"/>
  <c r="R277" i="1825"/>
  <c r="S277" i="1825" s="1"/>
  <c r="P359" i="1825"/>
  <c r="R359" i="1825"/>
  <c r="S359" i="1825" s="1"/>
  <c r="P241" i="1825"/>
  <c r="R241" i="1825"/>
  <c r="S241" i="1825" s="1"/>
  <c r="P137" i="1825"/>
  <c r="R137" i="1825"/>
  <c r="S137" i="1825" s="1"/>
  <c r="P23" i="1825"/>
  <c r="R23" i="1825"/>
  <c r="S23" i="1825" s="1"/>
  <c r="P269" i="1825"/>
  <c r="R269" i="1825"/>
  <c r="S269" i="1825" s="1"/>
  <c r="P390" i="1825"/>
  <c r="R390" i="1825"/>
  <c r="S390" i="1825" s="1"/>
  <c r="P169" i="1825"/>
  <c r="R169" i="1825"/>
  <c r="S169" i="1825" s="1"/>
  <c r="P191" i="1825"/>
  <c r="R191" i="1825"/>
  <c r="S191" i="1825" s="1"/>
  <c r="P284" i="1825"/>
  <c r="R284" i="1825"/>
  <c r="S284" i="1825" s="1"/>
  <c r="R58" i="1825"/>
  <c r="S58" i="1825" s="1"/>
  <c r="P58" i="1825"/>
  <c r="P14" i="1825"/>
  <c r="R14" i="1825"/>
  <c r="S14" i="1825" s="1"/>
  <c r="P328" i="1825"/>
  <c r="R328" i="1825"/>
  <c r="S328" i="1825" s="1"/>
  <c r="P195" i="1825"/>
  <c r="R195" i="1825"/>
  <c r="S195" i="1825" s="1"/>
  <c r="P282" i="1825"/>
  <c r="R282" i="1825"/>
  <c r="S282" i="1825" s="1"/>
  <c r="P125" i="1825"/>
  <c r="R125" i="1825"/>
  <c r="S125" i="1825" s="1"/>
  <c r="P27" i="1825"/>
  <c r="R27" i="1825"/>
  <c r="S27" i="1825" s="1"/>
  <c r="P274" i="1825"/>
  <c r="R274" i="1825"/>
  <c r="S274" i="1825" s="1"/>
  <c r="P147" i="1825"/>
  <c r="R147" i="1825"/>
  <c r="S147" i="1825" s="1"/>
  <c r="P270" i="1825"/>
  <c r="R270" i="1825"/>
  <c r="S270" i="1825" s="1"/>
  <c r="P314" i="1825"/>
  <c r="R314" i="1825"/>
  <c r="S314" i="1825" s="1"/>
  <c r="R292" i="1825"/>
  <c r="S292" i="1825" s="1"/>
  <c r="P292" i="1825"/>
  <c r="P35" i="1825"/>
  <c r="R35" i="1825"/>
  <c r="S35" i="1825" s="1"/>
  <c r="P12" i="1825"/>
  <c r="R12" i="1825"/>
  <c r="S12" i="1825" s="1"/>
  <c r="P193" i="1825"/>
  <c r="R193" i="1825"/>
  <c r="S193" i="1825" s="1"/>
  <c r="P22" i="1825"/>
  <c r="R22" i="1825"/>
  <c r="S22" i="1825" s="1"/>
  <c r="P300" i="1825"/>
  <c r="R300" i="1825"/>
  <c r="S300" i="1825" s="1"/>
  <c r="P293" i="1825"/>
  <c r="R293" i="1825"/>
  <c r="S293" i="1825" s="1"/>
  <c r="P288" i="1825"/>
  <c r="R288" i="1825"/>
  <c r="S288" i="1825" s="1"/>
  <c r="P351" i="1825"/>
  <c r="R351" i="1825"/>
  <c r="S351" i="1825" s="1"/>
  <c r="P134" i="1825"/>
  <c r="R134" i="1825"/>
  <c r="S134" i="1825" s="1"/>
  <c r="R78" i="1825"/>
  <c r="S78" i="1825" s="1"/>
  <c r="P78" i="1825"/>
  <c r="P146" i="1825"/>
  <c r="R146" i="1825"/>
  <c r="S146" i="1825" s="1"/>
  <c r="P261" i="1825"/>
  <c r="R261" i="1825"/>
  <c r="S261" i="1825" s="1"/>
  <c r="P358" i="1825"/>
  <c r="R358" i="1825"/>
  <c r="S358" i="1825" s="1"/>
  <c r="R97" i="1825"/>
  <c r="S97" i="1825" s="1"/>
  <c r="P97" i="1825"/>
  <c r="P205" i="1825"/>
  <c r="R205" i="1825"/>
  <c r="S205" i="1825" s="1"/>
  <c r="P132" i="1825"/>
  <c r="R132" i="1825"/>
  <c r="S132" i="1825" s="1"/>
  <c r="P336" i="1825"/>
  <c r="R336" i="1825"/>
  <c r="S336" i="1825" s="1"/>
  <c r="P138" i="1825"/>
  <c r="R138" i="1825"/>
  <c r="S138" i="1825" s="1"/>
  <c r="R115" i="1825"/>
  <c r="S115" i="1825" s="1"/>
  <c r="P115" i="1825"/>
  <c r="P348" i="1825"/>
  <c r="R348" i="1825"/>
  <c r="S348" i="1825" s="1"/>
  <c r="P188" i="1825"/>
  <c r="R188" i="1825"/>
  <c r="S188" i="1825" s="1"/>
  <c r="P344" i="1825"/>
  <c r="R344" i="1825"/>
  <c r="S344" i="1825" s="1"/>
  <c r="P386" i="1825"/>
  <c r="R386" i="1825"/>
  <c r="S386" i="1825" s="1"/>
  <c r="P29" i="1825"/>
  <c r="R29" i="1825"/>
  <c r="S29" i="1825" s="1"/>
  <c r="P379" i="1825"/>
  <c r="R379" i="1825"/>
  <c r="S379" i="1825" s="1"/>
  <c r="P237" i="1825"/>
  <c r="R237" i="1825"/>
  <c r="S237" i="1825" s="1"/>
  <c r="P299" i="1825"/>
  <c r="R299" i="1825"/>
  <c r="S299" i="1825" s="1"/>
  <c r="P394" i="1825"/>
  <c r="R394" i="1825"/>
  <c r="S394" i="1825" s="1"/>
  <c r="P148" i="1825"/>
  <c r="R148" i="1825"/>
  <c r="S148" i="1825" s="1"/>
  <c r="P162" i="1825"/>
  <c r="R162" i="1825"/>
  <c r="S162" i="1825" s="1"/>
  <c r="D9" i="189"/>
  <c r="E9" i="189"/>
  <c r="P289" i="1825"/>
  <c r="R289" i="1825"/>
  <c r="S289" i="1825" s="1"/>
  <c r="P317" i="1825"/>
  <c r="R317" i="1825"/>
  <c r="S317" i="1825" s="1"/>
  <c r="P176" i="1825"/>
  <c r="R176" i="1825"/>
  <c r="S176" i="1825" s="1"/>
  <c r="P207" i="1825"/>
  <c r="R207" i="1825"/>
  <c r="S207" i="1825" s="1"/>
  <c r="P323" i="1825"/>
  <c r="R323" i="1825"/>
  <c r="S323" i="1825" s="1"/>
  <c r="P187" i="1825"/>
  <c r="R187" i="1825"/>
  <c r="S187" i="1825" s="1"/>
  <c r="P204" i="1825"/>
  <c r="R204" i="1825"/>
  <c r="S204" i="1825" s="1"/>
  <c r="P242" i="1825"/>
  <c r="R242" i="1825"/>
  <c r="S242" i="1825" s="1"/>
  <c r="P247" i="1825"/>
  <c r="R247" i="1825"/>
  <c r="S247" i="1825" s="1"/>
  <c r="P17" i="1825"/>
  <c r="R17" i="1825"/>
  <c r="S17" i="1825" s="1"/>
  <c r="P354" i="1825"/>
  <c r="R354" i="1825"/>
  <c r="S354" i="1825" s="1"/>
  <c r="R69" i="1825"/>
  <c r="S69" i="1825" s="1"/>
  <c r="P69" i="1825"/>
  <c r="R107" i="1825"/>
  <c r="S107" i="1825" s="1"/>
  <c r="P107" i="1825"/>
  <c r="P290" i="1825"/>
  <c r="R290" i="1825"/>
  <c r="S290" i="1825" s="1"/>
  <c r="P402" i="1825"/>
  <c r="R402" i="1825"/>
  <c r="S402" i="1825" s="1"/>
  <c r="P32" i="1825"/>
  <c r="R32" i="1825"/>
  <c r="S32" i="1825" s="1"/>
  <c r="P164" i="1825"/>
  <c r="R164" i="1825"/>
  <c r="S164" i="1825" s="1"/>
  <c r="R96" i="1825"/>
  <c r="S96" i="1825" s="1"/>
  <c r="P96" i="1825"/>
  <c r="P223" i="1825"/>
  <c r="R223" i="1825"/>
  <c r="S223" i="1825" s="1"/>
  <c r="P238" i="1825"/>
  <c r="R238" i="1825"/>
  <c r="S238" i="1825" s="1"/>
  <c r="P150" i="1825"/>
  <c r="R150" i="1825"/>
  <c r="S150" i="1825" s="1"/>
  <c r="P363" i="1825"/>
  <c r="R363" i="1825"/>
  <c r="S363" i="1825" s="1"/>
  <c r="P286" i="1825"/>
  <c r="R286" i="1825"/>
  <c r="S286" i="1825" s="1"/>
  <c r="R117" i="1825"/>
  <c r="S117" i="1825" s="1"/>
  <c r="P117" i="1825"/>
  <c r="P168" i="1825"/>
  <c r="R168" i="1825"/>
  <c r="S168" i="1825" s="1"/>
  <c r="P281" i="1825"/>
  <c r="R281" i="1825"/>
  <c r="S281" i="1825" s="1"/>
  <c r="P389" i="1825"/>
  <c r="R389" i="1825"/>
  <c r="S389" i="1825" s="1"/>
  <c r="R54" i="1825"/>
  <c r="S54" i="1825" s="1"/>
  <c r="P54" i="1825"/>
  <c r="P252" i="1825"/>
  <c r="R252" i="1825"/>
  <c r="S252" i="1825" s="1"/>
  <c r="P368" i="1825"/>
  <c r="R368" i="1825"/>
  <c r="S368" i="1825" s="1"/>
  <c r="P217" i="1825"/>
  <c r="R217" i="1825"/>
  <c r="S217" i="1825" s="1"/>
  <c r="P395" i="1825"/>
  <c r="R395" i="1825"/>
  <c r="S395" i="1825" s="1"/>
  <c r="P173" i="1825"/>
  <c r="R173" i="1825"/>
  <c r="S173" i="1825" s="1"/>
  <c r="P321" i="1825"/>
  <c r="R321" i="1825"/>
  <c r="S321" i="1825" s="1"/>
  <c r="R101" i="1825"/>
  <c r="S101" i="1825" s="1"/>
  <c r="P101" i="1825"/>
  <c r="P178" i="1825"/>
  <c r="R178" i="1825"/>
  <c r="S178" i="1825" s="1"/>
  <c r="P364" i="1825"/>
  <c r="R364" i="1825"/>
  <c r="S364" i="1825" s="1"/>
  <c r="R123" i="1825"/>
  <c r="S123" i="1825" s="1"/>
  <c r="P123" i="1825"/>
  <c r="P347" i="1825"/>
  <c r="R347" i="1825"/>
  <c r="S347" i="1825" s="1"/>
  <c r="R83" i="1825"/>
  <c r="S83" i="1825" s="1"/>
  <c r="P83" i="1825"/>
  <c r="P262" i="1825"/>
  <c r="R262" i="1825"/>
  <c r="S262" i="1825" s="1"/>
  <c r="P243" i="1825"/>
  <c r="R243" i="1825"/>
  <c r="S243" i="1825" s="1"/>
  <c r="P312" i="1825"/>
  <c r="R312" i="1825"/>
  <c r="S312" i="1825" s="1"/>
  <c r="P213" i="1825"/>
  <c r="R213" i="1825"/>
  <c r="S213" i="1825" s="1"/>
  <c r="P16" i="1825"/>
  <c r="R16" i="1825"/>
  <c r="S16" i="1825" s="1"/>
  <c r="P210" i="1825"/>
  <c r="R210" i="1825"/>
  <c r="S210" i="1825" s="1"/>
  <c r="P400" i="1825"/>
  <c r="R400" i="1825"/>
  <c r="S400" i="1825" s="1"/>
  <c r="P222" i="1825"/>
  <c r="R222" i="1825"/>
  <c r="S222" i="1825" s="1"/>
  <c r="R119" i="1825"/>
  <c r="S119" i="1825" s="1"/>
  <c r="P119" i="1825"/>
  <c r="P404" i="1825"/>
  <c r="R404" i="1825"/>
  <c r="S404" i="1825" s="1"/>
  <c r="P382" i="1825"/>
  <c r="R382" i="1825"/>
  <c r="S382" i="1825" s="1"/>
  <c r="P172" i="1825"/>
  <c r="R172" i="1825"/>
  <c r="S172" i="1825" s="1"/>
  <c r="P393" i="1825"/>
  <c r="R393" i="1825"/>
  <c r="S393" i="1825" s="1"/>
  <c r="R52" i="1825"/>
  <c r="S52" i="1825" s="1"/>
  <c r="P52" i="1825"/>
  <c r="P180" i="1825"/>
  <c r="R180" i="1825"/>
  <c r="S180" i="1825" s="1"/>
  <c r="P220" i="1825"/>
  <c r="R220" i="1825"/>
  <c r="S220" i="1825" s="1"/>
  <c r="P154" i="1825"/>
  <c r="R154" i="1825"/>
  <c r="S154" i="1825" s="1"/>
  <c r="P285" i="1825"/>
  <c r="R285" i="1825"/>
  <c r="S285" i="1825" s="1"/>
  <c r="P163" i="1825"/>
  <c r="R163" i="1825"/>
  <c r="S163" i="1825" s="1"/>
  <c r="P200" i="1825"/>
  <c r="R200" i="1825"/>
  <c r="S200" i="1825" s="1"/>
  <c r="P329" i="1825"/>
  <c r="R329" i="1825"/>
  <c r="S329" i="1825" s="1"/>
  <c r="P264" i="1825"/>
  <c r="R264" i="1825"/>
  <c r="S264" i="1825" s="1"/>
  <c r="P371" i="1825"/>
  <c r="R371" i="1825"/>
  <c r="S371" i="1825" s="1"/>
  <c r="P143" i="1825"/>
  <c r="R143" i="1825"/>
  <c r="S143" i="1825" s="1"/>
  <c r="P295" i="1825"/>
  <c r="R295" i="1825"/>
  <c r="S295" i="1825" s="1"/>
  <c r="R80" i="1825"/>
  <c r="S80" i="1825" s="1"/>
  <c r="P80" i="1825"/>
  <c r="P167" i="1825"/>
  <c r="R167" i="1825"/>
  <c r="S167" i="1825" s="1"/>
  <c r="P156" i="1825"/>
  <c r="R156" i="1825"/>
  <c r="S156" i="1825" s="1"/>
  <c r="R294" i="1825"/>
  <c r="S294" i="1825" s="1"/>
  <c r="P294" i="1825"/>
  <c r="R6" i="1825"/>
  <c r="S6" i="1825" s="1"/>
  <c r="P6" i="1825"/>
  <c r="P181" i="1825"/>
  <c r="R181" i="1825"/>
  <c r="S181" i="1825" s="1"/>
  <c r="R112" i="1825"/>
  <c r="S112" i="1825" s="1"/>
  <c r="P112" i="1825"/>
  <c r="P272" i="1825"/>
  <c r="R272" i="1825"/>
  <c r="S272" i="1825" s="1"/>
  <c r="P365" i="1825"/>
  <c r="R365" i="1825"/>
  <c r="S365" i="1825" s="1"/>
  <c r="R105" i="1825"/>
  <c r="S105" i="1825" s="1"/>
  <c r="P105" i="1825"/>
  <c r="P278" i="1825"/>
  <c r="R278" i="1825"/>
  <c r="S278" i="1825" s="1"/>
  <c r="P302" i="1825"/>
  <c r="R302" i="1825"/>
  <c r="S302" i="1825" s="1"/>
  <c r="P405" i="1825"/>
  <c r="R405" i="1825"/>
  <c r="S405" i="1825" s="1"/>
  <c r="P185" i="1825"/>
  <c r="R185" i="1825"/>
  <c r="S185" i="1825" s="1"/>
  <c r="P370" i="1825"/>
  <c r="R370" i="1825"/>
  <c r="S370" i="1825" s="1"/>
  <c r="P19" i="1825"/>
  <c r="R19" i="1825"/>
  <c r="S19" i="1825" s="1"/>
  <c r="R62" i="1825"/>
  <c r="S62" i="1825" s="1"/>
  <c r="P62" i="1825"/>
  <c r="R118" i="1825"/>
  <c r="S118" i="1825" s="1"/>
  <c r="P118" i="1825"/>
  <c r="P124" i="1825"/>
  <c r="R124" i="1825"/>
  <c r="S124" i="1825" s="1"/>
  <c r="P183" i="1825"/>
  <c r="R183" i="1825"/>
  <c r="S183" i="1825" s="1"/>
  <c r="R108" i="1825"/>
  <c r="S108" i="1825" s="1"/>
  <c r="P108" i="1825"/>
  <c r="P15" i="1825"/>
  <c r="R15" i="1825"/>
  <c r="S15" i="1825" s="1"/>
  <c r="P231" i="1825"/>
  <c r="R231" i="1825"/>
  <c r="S231" i="1825" s="1"/>
  <c r="R79" i="1825"/>
  <c r="S79" i="1825" s="1"/>
  <c r="P79" i="1825"/>
  <c r="P171" i="1825"/>
  <c r="R171" i="1825"/>
  <c r="S171" i="1825" s="1"/>
  <c r="P331" i="1825"/>
  <c r="R331" i="1825"/>
  <c r="S331" i="1825" s="1"/>
  <c r="R99" i="1825"/>
  <c r="S99" i="1825" s="1"/>
  <c r="P99" i="1825"/>
  <c r="R86" i="1825"/>
  <c r="S86" i="1825" s="1"/>
  <c r="P86" i="1825"/>
  <c r="P182" i="1825"/>
  <c r="R182" i="1825"/>
  <c r="S182" i="1825" s="1"/>
  <c r="R95" i="1825"/>
  <c r="S95" i="1825" s="1"/>
  <c r="P95" i="1825"/>
  <c r="P352" i="1825"/>
  <c r="R352" i="1825"/>
  <c r="S352" i="1825" s="1"/>
  <c r="R68" i="1825"/>
  <c r="S68" i="1825" s="1"/>
  <c r="P68" i="1825"/>
  <c r="P305" i="1825"/>
  <c r="R305" i="1825"/>
  <c r="S305" i="1825" s="1"/>
  <c r="P306" i="1825"/>
  <c r="R306" i="1825"/>
  <c r="S306" i="1825" s="1"/>
  <c r="R102" i="1825"/>
  <c r="S102" i="1825" s="1"/>
  <c r="P102" i="1825"/>
  <c r="P279" i="1825"/>
  <c r="R279" i="1825"/>
  <c r="S279" i="1825" s="1"/>
  <c r="P170" i="1825"/>
  <c r="R170" i="1825"/>
  <c r="S170" i="1825" s="1"/>
  <c r="P268" i="1825"/>
  <c r="R268" i="1825"/>
  <c r="S268" i="1825" s="1"/>
  <c r="P140" i="1825"/>
  <c r="R140" i="1825"/>
  <c r="S140" i="1825" s="1"/>
  <c r="P232" i="1825"/>
  <c r="R232" i="1825"/>
  <c r="S232" i="1825" s="1"/>
  <c r="P206" i="1825"/>
  <c r="R206" i="1825"/>
  <c r="S206" i="1825" s="1"/>
  <c r="R50" i="1825"/>
  <c r="S50" i="1825" s="1"/>
  <c r="P50" i="1825"/>
  <c r="P341" i="1825"/>
  <c r="R341" i="1825"/>
  <c r="S341" i="1825" s="1"/>
  <c r="R103" i="1825"/>
  <c r="S103" i="1825" s="1"/>
  <c r="P103" i="1825"/>
  <c r="P21" i="1825"/>
  <c r="R21" i="1825"/>
  <c r="S21" i="1825" s="1"/>
  <c r="R98" i="1825"/>
  <c r="S98" i="1825" s="1"/>
  <c r="P98" i="1825"/>
  <c r="P325" i="1825"/>
  <c r="R325" i="1825"/>
  <c r="S325" i="1825" s="1"/>
  <c r="P209" i="1825"/>
  <c r="R209" i="1825"/>
  <c r="S209" i="1825" s="1"/>
  <c r="P398" i="1825"/>
  <c r="R398" i="1825"/>
  <c r="S398" i="1825" s="1"/>
  <c r="R63" i="1825"/>
  <c r="S63" i="1825" s="1"/>
  <c r="P63" i="1825"/>
  <c r="R56" i="1825"/>
  <c r="S56" i="1825" s="1"/>
  <c r="P56" i="1825"/>
  <c r="R76" i="1825"/>
  <c r="S76" i="1825" s="1"/>
  <c r="P76" i="1825"/>
  <c r="P24" i="1825"/>
  <c r="R24" i="1825"/>
  <c r="S24" i="1825" s="1"/>
  <c r="R92" i="1825"/>
  <c r="S92" i="1825" s="1"/>
  <c r="P92" i="1825"/>
  <c r="P142" i="1825"/>
  <c r="R142" i="1825"/>
  <c r="S142" i="1825" s="1"/>
  <c r="P240" i="1825"/>
  <c r="R240" i="1825"/>
  <c r="S240" i="1825" s="1"/>
  <c r="R90" i="1825"/>
  <c r="S90" i="1825" s="1"/>
  <c r="P90" i="1825"/>
  <c r="P229" i="1825"/>
  <c r="R229" i="1825"/>
  <c r="S229" i="1825" s="1"/>
  <c r="P349" i="1825"/>
  <c r="R349" i="1825"/>
  <c r="S349" i="1825" s="1"/>
  <c r="P139" i="1825"/>
  <c r="R139" i="1825"/>
  <c r="S139" i="1825" s="1"/>
  <c r="R81" i="1825"/>
  <c r="S81" i="1825" s="1"/>
  <c r="P81" i="1825"/>
  <c r="P122" i="1825"/>
  <c r="R122" i="1825"/>
  <c r="S122" i="1825" s="1"/>
  <c r="R71" i="1825"/>
  <c r="S71" i="1825" s="1"/>
  <c r="P71" i="1825"/>
  <c r="P45" i="1825"/>
  <c r="R45" i="1825"/>
  <c r="S45" i="1825" s="1"/>
  <c r="P334" i="1825"/>
  <c r="R334" i="1825"/>
  <c r="S334" i="1825" s="1"/>
  <c r="P375" i="1825"/>
  <c r="R375" i="1825"/>
  <c r="S375" i="1825" s="1"/>
  <c r="P28" i="1825"/>
  <c r="R28" i="1825"/>
  <c r="S28" i="1825" s="1"/>
  <c r="P192" i="1825"/>
  <c r="R192" i="1825"/>
  <c r="S192" i="1825" s="1"/>
  <c r="P353" i="1825"/>
  <c r="R353" i="1825"/>
  <c r="S353" i="1825" s="1"/>
  <c r="P166" i="1825"/>
  <c r="R166" i="1825"/>
  <c r="S166" i="1825" s="1"/>
  <c r="P215" i="1825"/>
  <c r="R215" i="1825"/>
  <c r="S215" i="1825" s="1"/>
  <c r="P202" i="1825"/>
  <c r="R202" i="1825"/>
  <c r="S202" i="1825" s="1"/>
  <c r="R66" i="1825"/>
  <c r="S66" i="1825" s="1"/>
  <c r="P66" i="1825"/>
  <c r="P276" i="1825"/>
  <c r="R276" i="1825"/>
  <c r="S276" i="1825" s="1"/>
  <c r="P218" i="1825"/>
  <c r="R218" i="1825"/>
  <c r="S218" i="1825" s="1"/>
  <c r="P280" i="1825"/>
  <c r="R280" i="1825"/>
  <c r="S280" i="1825" s="1"/>
  <c r="P175" i="1825"/>
  <c r="R175" i="1825"/>
  <c r="S175" i="1825" s="1"/>
  <c r="P355" i="1825"/>
  <c r="R355" i="1825"/>
  <c r="S355" i="1825" s="1"/>
  <c r="R113" i="1825"/>
  <c r="S113" i="1825" s="1"/>
  <c r="P113" i="1825"/>
  <c r="P311" i="1825"/>
  <c r="R311" i="1825"/>
  <c r="S311" i="1825" s="1"/>
  <c r="P397" i="1825"/>
  <c r="R397" i="1825"/>
  <c r="S397" i="1825" s="1"/>
  <c r="P228" i="1825"/>
  <c r="R228" i="1825"/>
  <c r="S228" i="1825" s="1"/>
  <c r="P376" i="1825"/>
  <c r="R376" i="1825"/>
  <c r="S376" i="1825" s="1"/>
  <c r="P258" i="1825"/>
  <c r="R258" i="1825"/>
  <c r="S258" i="1825" s="1"/>
  <c r="P157" i="1825"/>
  <c r="R157" i="1825"/>
  <c r="S157" i="1825" s="1"/>
  <c r="P316" i="1825"/>
  <c r="R316" i="1825"/>
  <c r="S316" i="1825" s="1"/>
  <c r="P338" i="1825"/>
  <c r="R338" i="1825"/>
  <c r="S338" i="1825" s="1"/>
  <c r="R38" i="1825"/>
  <c r="S38" i="1825" s="1"/>
  <c r="P38" i="1825"/>
  <c r="P227" i="1825"/>
  <c r="R227" i="1825"/>
  <c r="S227" i="1825" s="1"/>
  <c r="P322" i="1825"/>
  <c r="R322" i="1825"/>
  <c r="S322" i="1825" s="1"/>
  <c r="P259" i="1825"/>
  <c r="R259" i="1825"/>
  <c r="S259" i="1825" s="1"/>
  <c r="P246" i="1825"/>
  <c r="R246" i="1825"/>
  <c r="S246" i="1825" s="1"/>
  <c r="P158" i="1825"/>
  <c r="R158" i="1825"/>
  <c r="S158" i="1825" s="1"/>
  <c r="P190" i="1825"/>
  <c r="R190" i="1825"/>
  <c r="S190" i="1825" s="1"/>
  <c r="P320" i="1825"/>
  <c r="R320" i="1825"/>
  <c r="S320" i="1825" s="1"/>
  <c r="R93" i="1825"/>
  <c r="S93" i="1825" s="1"/>
  <c r="P93" i="1825"/>
  <c r="P43" i="1825"/>
  <c r="R43" i="1825"/>
  <c r="S43" i="1825" s="1"/>
  <c r="P257" i="1825"/>
  <c r="R257" i="1825"/>
  <c r="S257" i="1825" s="1"/>
  <c r="P308" i="1825"/>
  <c r="R308" i="1825"/>
  <c r="S308" i="1825" s="1"/>
  <c r="P350" i="1825"/>
  <c r="R350" i="1825"/>
  <c r="S350" i="1825" s="1"/>
  <c r="P343" i="1825"/>
  <c r="R343" i="1825"/>
  <c r="S343" i="1825" s="1"/>
  <c r="R55" i="1825"/>
  <c r="S55" i="1825" s="1"/>
  <c r="P55" i="1825"/>
  <c r="P214" i="1825"/>
  <c r="R214" i="1825"/>
  <c r="S214" i="1825" s="1"/>
  <c r="P219" i="1825"/>
  <c r="R219" i="1825"/>
  <c r="S219" i="1825" s="1"/>
  <c r="P360" i="1825"/>
  <c r="R360" i="1825"/>
  <c r="S360" i="1825" s="1"/>
  <c r="P297" i="1825"/>
  <c r="R297" i="1825"/>
  <c r="S297" i="1825" s="1"/>
  <c r="P319" i="1825"/>
  <c r="R319" i="1825"/>
  <c r="S319" i="1825" s="1"/>
  <c r="P383" i="1825"/>
  <c r="R383" i="1825"/>
  <c r="S383" i="1825" s="1"/>
  <c r="P309" i="1825"/>
  <c r="R309" i="1825"/>
  <c r="S309" i="1825" s="1"/>
  <c r="P296" i="1825"/>
  <c r="R296" i="1825"/>
  <c r="S296" i="1825" s="1"/>
  <c r="P198" i="1825"/>
  <c r="R198" i="1825"/>
  <c r="S198" i="1825" s="1"/>
  <c r="P249" i="1825"/>
  <c r="R249" i="1825"/>
  <c r="S249" i="1825" s="1"/>
  <c r="R75" i="1825"/>
  <c r="S75" i="1825" s="1"/>
  <c r="P75" i="1825"/>
  <c r="P153" i="1825"/>
  <c r="R153" i="1825"/>
  <c r="S153" i="1825" s="1"/>
  <c r="R111" i="1825"/>
  <c r="S111" i="1825" s="1"/>
  <c r="P111" i="1825"/>
  <c r="P235" i="1825"/>
  <c r="R235" i="1825"/>
  <c r="S235" i="1825" s="1"/>
  <c r="P253" i="1825"/>
  <c r="R253" i="1825"/>
  <c r="S253" i="1825" s="1"/>
  <c r="P396" i="1825"/>
  <c r="R396" i="1825"/>
  <c r="S396" i="1825" s="1"/>
  <c r="R61" i="1825"/>
  <c r="S61" i="1825" s="1"/>
  <c r="P61" i="1825"/>
  <c r="R64" i="1825"/>
  <c r="S64" i="1825" s="1"/>
  <c r="P64" i="1825"/>
  <c r="P6" i="189"/>
  <c r="N7" i="189"/>
  <c r="R7" i="189"/>
  <c r="M7" i="189"/>
  <c r="M6" i="189"/>
  <c r="R6" i="189"/>
  <c r="P7" i="189"/>
  <c r="N6" i="189"/>
  <c r="R65" i="1825"/>
  <c r="S65" i="1825" s="1"/>
  <c r="P65" i="1825"/>
  <c r="P372" i="1825"/>
  <c r="R372" i="1825"/>
  <c r="S372" i="1825" s="1"/>
  <c r="R74" i="1825"/>
  <c r="S74" i="1825" s="1"/>
  <c r="P74" i="1825"/>
  <c r="P254" i="1825"/>
  <c r="R254" i="1825"/>
  <c r="S254" i="1825" s="1"/>
  <c r="P303" i="1825"/>
  <c r="R303" i="1825"/>
  <c r="S303" i="1825" s="1"/>
  <c r="P318" i="1825"/>
  <c r="R318" i="1825"/>
  <c r="S318" i="1825" s="1"/>
  <c r="P362" i="1825"/>
  <c r="R362" i="1825"/>
  <c r="S362" i="1825" s="1"/>
  <c r="R110" i="1825"/>
  <c r="S110" i="1825" s="1"/>
  <c r="P110" i="1825"/>
  <c r="P381" i="1825"/>
  <c r="R381" i="1825"/>
  <c r="S381" i="1825" s="1"/>
  <c r="P332" i="1825"/>
  <c r="R332" i="1825"/>
  <c r="S332" i="1825" s="1"/>
  <c r="P9" i="1825"/>
  <c r="R9" i="1825"/>
  <c r="S9" i="1825" s="1"/>
  <c r="P256" i="1825"/>
  <c r="R256" i="1825"/>
  <c r="S256" i="1825" s="1"/>
  <c r="P165" i="1825"/>
  <c r="R165" i="1825"/>
  <c r="S165" i="1825" s="1"/>
  <c r="P33" i="1825"/>
  <c r="R33" i="1825"/>
  <c r="S33" i="1825" s="1"/>
  <c r="R57" i="1825"/>
  <c r="S57" i="1825" s="1"/>
  <c r="P57" i="1825"/>
  <c r="P49" i="1825"/>
  <c r="R49" i="1825"/>
  <c r="S49" i="1825" s="1"/>
  <c r="P221" i="1825"/>
  <c r="R221" i="1825"/>
  <c r="S221" i="1825" s="1"/>
  <c r="P244" i="1825"/>
  <c r="R244" i="1825"/>
  <c r="S244" i="1825" s="1"/>
  <c r="P47" i="1825"/>
  <c r="R47" i="1825"/>
  <c r="S47" i="1825" s="1"/>
  <c r="P266" i="1825"/>
  <c r="R266" i="1825"/>
  <c r="S266" i="1825" s="1"/>
  <c r="P403" i="1825"/>
  <c r="R403" i="1825"/>
  <c r="S403" i="1825" s="1"/>
  <c r="R100" i="1825"/>
  <c r="S100" i="1825" s="1"/>
  <c r="P100" i="1825"/>
  <c r="P145" i="1825"/>
  <c r="R145" i="1825"/>
  <c r="S145" i="1825" s="1"/>
  <c r="P273" i="1825"/>
  <c r="R273" i="1825"/>
  <c r="S273" i="1825" s="1"/>
  <c r="P361" i="1825"/>
  <c r="R361" i="1825"/>
  <c r="S361" i="1825" s="1"/>
  <c r="P212" i="1825"/>
  <c r="R212" i="1825"/>
  <c r="S212" i="1825" s="1"/>
  <c r="P255" i="1825"/>
  <c r="R255" i="1825"/>
  <c r="S255" i="1825" s="1"/>
  <c r="R46" i="1825"/>
  <c r="S46" i="1825" s="1"/>
  <c r="P46" i="1825"/>
  <c r="P230" i="1825"/>
  <c r="R230" i="1825"/>
  <c r="S230" i="1825" s="1"/>
  <c r="P385" i="1825"/>
  <c r="R385" i="1825"/>
  <c r="S385" i="1825" s="1"/>
  <c r="P291" i="1825"/>
  <c r="R291" i="1825"/>
  <c r="S291" i="1825" s="1"/>
  <c r="P18" i="1825"/>
  <c r="R18" i="1825"/>
  <c r="S18" i="1825" s="1"/>
  <c r="P391" i="1825"/>
  <c r="R391" i="1825"/>
  <c r="S391" i="1825" s="1"/>
  <c r="P135" i="1825"/>
  <c r="R135" i="1825"/>
  <c r="S135" i="1825" s="1"/>
  <c r="P315" i="1825"/>
  <c r="R315" i="1825"/>
  <c r="S315" i="1825" s="1"/>
  <c r="R89" i="1825"/>
  <c r="S89" i="1825" s="1"/>
  <c r="P89" i="1825"/>
  <c r="P236" i="1825"/>
  <c r="R236" i="1825"/>
  <c r="S236" i="1825" s="1"/>
  <c r="P310" i="1825"/>
  <c r="R310" i="1825"/>
  <c r="S310" i="1825" s="1"/>
  <c r="P301" i="1825"/>
  <c r="R301" i="1825"/>
  <c r="S301" i="1825" s="1"/>
  <c r="P8" i="1825"/>
  <c r="R8" i="1825"/>
  <c r="S8" i="1825" s="1"/>
  <c r="P307" i="1825"/>
  <c r="R307" i="1825"/>
  <c r="S307" i="1825" s="1"/>
  <c r="P399" i="1825"/>
  <c r="R399" i="1825"/>
  <c r="S399" i="1825" s="1"/>
  <c r="P324" i="1825"/>
  <c r="R324" i="1825"/>
  <c r="S324" i="1825" s="1"/>
  <c r="P186" i="1825"/>
  <c r="R186" i="1825"/>
  <c r="S186" i="1825" s="1"/>
  <c r="R87" i="1825"/>
  <c r="S87" i="1825" s="1"/>
  <c r="P87" i="1825"/>
  <c r="P211" i="1825"/>
  <c r="R211" i="1825"/>
  <c r="S211" i="1825" s="1"/>
  <c r="P37" i="1825"/>
  <c r="R37" i="1825"/>
  <c r="S37" i="1825" s="1"/>
  <c r="P161" i="1825"/>
  <c r="R161" i="1825"/>
  <c r="S161" i="1825" s="1"/>
  <c r="P271" i="1825"/>
  <c r="R271" i="1825"/>
  <c r="S271" i="1825" s="1"/>
  <c r="P337" i="1825"/>
  <c r="R337" i="1825"/>
  <c r="S337" i="1825" s="1"/>
  <c r="P357" i="1825"/>
  <c r="R357" i="1825"/>
  <c r="S357" i="1825" s="1"/>
  <c r="P126" i="1825"/>
  <c r="R126" i="1825"/>
  <c r="S126" i="1825" s="1"/>
  <c r="P387" i="1825"/>
  <c r="R387" i="1825"/>
  <c r="S387" i="1825" s="1"/>
  <c r="P131" i="1825"/>
  <c r="R131" i="1825"/>
  <c r="S131" i="1825" s="1"/>
  <c r="P127" i="1825"/>
  <c r="R127" i="1825"/>
  <c r="S127" i="1825" s="1"/>
  <c r="P13" i="1825"/>
  <c r="R13" i="1825"/>
  <c r="S13" i="1825" s="1"/>
  <c r="P234" i="1825"/>
  <c r="R234" i="1825"/>
  <c r="S234" i="1825" s="1"/>
  <c r="P41" i="1825"/>
  <c r="R41" i="1825"/>
  <c r="S41" i="1825" s="1"/>
  <c r="P159" i="1825"/>
  <c r="R159" i="1825"/>
  <c r="S159" i="1825" s="1"/>
  <c r="P141" i="1825"/>
  <c r="R141" i="1825"/>
  <c r="S141" i="1825" s="1"/>
  <c r="R72" i="1825"/>
  <c r="S72" i="1825" s="1"/>
  <c r="P72" i="1825"/>
  <c r="R36" i="1825"/>
  <c r="S36" i="1825" s="1"/>
  <c r="P36" i="1825"/>
  <c r="P333" i="1825"/>
  <c r="R333" i="1825"/>
  <c r="S333" i="1825" s="1"/>
  <c r="O6" i="189" l="1"/>
  <c r="Q6" i="189"/>
  <c r="O7" i="189"/>
  <c r="Q7" i="189"/>
  <c r="F8" i="189"/>
  <c r="G8" i="189"/>
  <c r="L9" i="189"/>
  <c r="H9" i="189"/>
  <c r="I9" i="189"/>
  <c r="J9" i="189" s="1"/>
  <c r="K9" i="189"/>
  <c r="D8" i="189"/>
  <c r="E8" i="189"/>
  <c r="R9" i="189"/>
  <c r="N9" i="189"/>
  <c r="P9" i="189"/>
  <c r="M9" i="189"/>
  <c r="P8" i="189" l="1"/>
  <c r="R8" i="189"/>
  <c r="M8" i="189"/>
  <c r="N8" i="189"/>
  <c r="O9" i="189"/>
  <c r="Q9" i="189"/>
  <c r="D11" i="189"/>
  <c r="E11" i="189"/>
  <c r="K8" i="189"/>
  <c r="L8" i="189"/>
  <c r="H8" i="189"/>
  <c r="I8" i="189"/>
  <c r="J8" i="189" s="1"/>
  <c r="F11" i="189"/>
  <c r="G11" i="189"/>
  <c r="L11" i="189" l="1"/>
  <c r="H11" i="189"/>
  <c r="I11" i="189"/>
  <c r="J11" i="189" s="1"/>
  <c r="K11" i="189"/>
  <c r="F10" i="189"/>
  <c r="G10" i="189"/>
  <c r="N11" i="189"/>
  <c r="P11" i="189"/>
  <c r="R11" i="189"/>
  <c r="M11" i="189"/>
  <c r="D10" i="189"/>
  <c r="E10" i="189"/>
  <c r="Q8" i="189"/>
  <c r="O8" i="189"/>
  <c r="L10" i="189" l="1"/>
  <c r="H10" i="189"/>
  <c r="I10" i="189"/>
  <c r="J10" i="189" s="1"/>
  <c r="K10" i="189"/>
  <c r="E13" i="189"/>
  <c r="D13" i="189"/>
  <c r="P10" i="189"/>
  <c r="R10" i="189"/>
  <c r="N10" i="189"/>
  <c r="M10" i="189"/>
  <c r="Q11" i="189"/>
  <c r="O11" i="189"/>
  <c r="F13" i="189"/>
  <c r="G13" i="189"/>
  <c r="O10" i="189" l="1"/>
  <c r="Q10" i="189"/>
  <c r="D12" i="189"/>
  <c r="E12" i="189"/>
  <c r="R13" i="189"/>
  <c r="M13" i="189"/>
  <c r="N13" i="189"/>
  <c r="P13" i="189"/>
  <c r="G12" i="189"/>
  <c r="F12" i="189"/>
  <c r="L13" i="189"/>
  <c r="H13" i="189"/>
  <c r="K13" i="189"/>
  <c r="I13" i="189"/>
  <c r="J13" i="189" s="1"/>
  <c r="F15" i="189" l="1"/>
  <c r="G15" i="189"/>
  <c r="P12" i="189"/>
  <c r="N12" i="189"/>
  <c r="M12" i="189"/>
  <c r="R12" i="189"/>
  <c r="O13" i="189"/>
  <c r="Q13" i="189"/>
  <c r="D15" i="189"/>
  <c r="E15" i="189"/>
  <c r="H12" i="189"/>
  <c r="I12" i="189"/>
  <c r="J12" i="189" s="1"/>
  <c r="L12" i="189"/>
  <c r="K12" i="189"/>
  <c r="I15" i="189" l="1"/>
  <c r="J15" i="189" s="1"/>
  <c r="L15" i="189"/>
  <c r="H15" i="189"/>
  <c r="K15" i="189"/>
  <c r="F14" i="189"/>
  <c r="G14" i="189"/>
  <c r="P15" i="189"/>
  <c r="R15" i="189"/>
  <c r="M15" i="189"/>
  <c r="N15" i="189"/>
  <c r="D14" i="189"/>
  <c r="E14" i="189"/>
  <c r="O12" i="189"/>
  <c r="Q12" i="189"/>
  <c r="Q15" i="189" l="1"/>
  <c r="O15" i="189"/>
  <c r="F17" i="189"/>
  <c r="G17" i="189"/>
  <c r="E17" i="189"/>
  <c r="D17" i="189"/>
  <c r="H14" i="189"/>
  <c r="K14" i="189"/>
  <c r="L14" i="189"/>
  <c r="I14" i="189"/>
  <c r="J14" i="189" s="1"/>
  <c r="N14" i="189"/>
  <c r="R14" i="189"/>
  <c r="M14" i="189"/>
  <c r="P14" i="189"/>
  <c r="F16" i="189" l="1"/>
  <c r="G16" i="189"/>
  <c r="H17" i="189"/>
  <c r="L17" i="189"/>
  <c r="I17" i="189"/>
  <c r="J17" i="189" s="1"/>
  <c r="K17" i="189"/>
  <c r="Q14" i="189"/>
  <c r="O14" i="189"/>
  <c r="N17" i="189"/>
  <c r="M17" i="189"/>
  <c r="R17" i="189"/>
  <c r="P17" i="189"/>
  <c r="D16" i="189"/>
  <c r="E16" i="189"/>
  <c r="F19" i="189" l="1"/>
  <c r="G19" i="189"/>
  <c r="D19" i="189"/>
  <c r="E19" i="189"/>
  <c r="L16" i="189"/>
  <c r="H16" i="189"/>
  <c r="K16" i="189"/>
  <c r="I16" i="189"/>
  <c r="J16" i="189" s="1"/>
  <c r="R16" i="189"/>
  <c r="N16" i="189"/>
  <c r="M16" i="189"/>
  <c r="P16" i="189"/>
  <c r="Q17" i="189"/>
  <c r="O17" i="189"/>
  <c r="F18" i="189" l="1"/>
  <c r="G18" i="189"/>
  <c r="O16" i="189"/>
  <c r="Q16" i="189"/>
  <c r="R19" i="189"/>
  <c r="P19" i="189"/>
  <c r="N19" i="189"/>
  <c r="M19" i="189"/>
  <c r="D18" i="189"/>
  <c r="E18" i="189"/>
  <c r="L19" i="189"/>
  <c r="I19" i="189"/>
  <c r="J19" i="189" s="1"/>
  <c r="H19" i="189"/>
  <c r="K19" i="189"/>
  <c r="P18" i="189" l="1"/>
  <c r="R18" i="189"/>
  <c r="M18" i="189"/>
  <c r="N18" i="189"/>
  <c r="D21" i="189"/>
  <c r="E21" i="189"/>
  <c r="Q19" i="189"/>
  <c r="O19" i="189"/>
  <c r="G21" i="189"/>
  <c r="F21" i="189"/>
  <c r="L18" i="189"/>
  <c r="K18" i="189"/>
  <c r="I18" i="189"/>
  <c r="J18" i="189" s="1"/>
  <c r="H18" i="189"/>
  <c r="G20" i="189" l="1"/>
  <c r="F20" i="189"/>
  <c r="P21" i="189"/>
  <c r="N21" i="189"/>
  <c r="M21" i="189"/>
  <c r="R21" i="189"/>
  <c r="O18" i="189"/>
  <c r="Q18" i="189"/>
  <c r="H21" i="189"/>
  <c r="I21" i="189"/>
  <c r="J21" i="189" s="1"/>
  <c r="K21" i="189"/>
  <c r="L21" i="189"/>
  <c r="D20" i="189"/>
  <c r="E20" i="189"/>
  <c r="D23" i="189" l="1"/>
  <c r="E23" i="189"/>
  <c r="N20" i="189"/>
  <c r="P20" i="189"/>
  <c r="M20" i="189"/>
  <c r="R20" i="189"/>
  <c r="F23" i="189"/>
  <c r="G23" i="189"/>
  <c r="H20" i="189"/>
  <c r="I20" i="189"/>
  <c r="J20" i="189" s="1"/>
  <c r="K20" i="189"/>
  <c r="L20" i="189"/>
  <c r="O21" i="189"/>
  <c r="Q21" i="189"/>
  <c r="E22" i="189" l="1"/>
  <c r="D22" i="189"/>
  <c r="N23" i="189"/>
  <c r="R23" i="189"/>
  <c r="M23" i="189"/>
  <c r="P23" i="189"/>
  <c r="F22" i="189"/>
  <c r="G22" i="189"/>
  <c r="O20" i="189"/>
  <c r="Q20" i="189"/>
  <c r="H23" i="189"/>
  <c r="K23" i="189"/>
  <c r="I23" i="189"/>
  <c r="J23" i="189" s="1"/>
  <c r="L23" i="189"/>
  <c r="F25" i="189" l="1"/>
  <c r="G25" i="189"/>
  <c r="R22" i="189"/>
  <c r="M22" i="189"/>
  <c r="N22" i="189"/>
  <c r="P22" i="189"/>
  <c r="L22" i="189"/>
  <c r="K22" i="189"/>
  <c r="I22" i="189"/>
  <c r="J22" i="189" s="1"/>
  <c r="H22" i="189"/>
  <c r="D25" i="189"/>
  <c r="E25" i="189"/>
  <c r="Q23" i="189"/>
  <c r="O23" i="189"/>
  <c r="G24" i="189" l="1"/>
  <c r="F24" i="189"/>
  <c r="O22" i="189"/>
  <c r="Q22" i="189"/>
  <c r="L25" i="189"/>
  <c r="H25" i="189"/>
  <c r="I25" i="189"/>
  <c r="J25" i="189" s="1"/>
  <c r="K25" i="189"/>
  <c r="D24" i="189"/>
  <c r="E24" i="189"/>
  <c r="R25" i="189"/>
  <c r="N25" i="189"/>
  <c r="M25" i="189"/>
  <c r="P25" i="189"/>
  <c r="O25" i="189" l="1"/>
  <c r="Q25" i="189"/>
  <c r="D27" i="189"/>
  <c r="E27" i="189"/>
  <c r="F27" i="189"/>
  <c r="G27" i="189"/>
  <c r="I24" i="189"/>
  <c r="J24" i="189" s="1"/>
  <c r="H24" i="189"/>
  <c r="K24" i="189"/>
  <c r="L24" i="189"/>
  <c r="P24" i="189"/>
  <c r="M24" i="189"/>
  <c r="N24" i="189"/>
  <c r="R24" i="189"/>
  <c r="P27" i="189" l="1"/>
  <c r="R27" i="189"/>
  <c r="N27" i="189"/>
  <c r="M27" i="189"/>
  <c r="K27" i="189"/>
  <c r="H27" i="189"/>
  <c r="I27" i="189"/>
  <c r="J27" i="189" s="1"/>
  <c r="L27" i="189"/>
  <c r="F26" i="189"/>
  <c r="G26" i="189"/>
  <c r="E26" i="189"/>
  <c r="D26" i="189"/>
  <c r="Q24" i="189"/>
  <c r="O24" i="189"/>
  <c r="D29" i="189" l="1"/>
  <c r="E29" i="189"/>
  <c r="H26" i="189"/>
  <c r="L26" i="189"/>
  <c r="I26" i="189"/>
  <c r="J26" i="189" s="1"/>
  <c r="K26" i="189"/>
  <c r="N26" i="189"/>
  <c r="P26" i="189"/>
  <c r="R26" i="189"/>
  <c r="M26" i="189"/>
  <c r="O27" i="189"/>
  <c r="Q27" i="189"/>
  <c r="G29" i="189"/>
  <c r="F29" i="189"/>
  <c r="F28" i="189" l="1"/>
  <c r="G28" i="189"/>
  <c r="N29" i="189"/>
  <c r="R29" i="189"/>
  <c r="M29" i="189"/>
  <c r="P29" i="189"/>
  <c r="O26" i="189"/>
  <c r="Q26" i="189"/>
  <c r="D28" i="189"/>
  <c r="E28" i="189"/>
  <c r="H29" i="189"/>
  <c r="I29" i="189"/>
  <c r="J29" i="189" s="1"/>
  <c r="K29" i="189"/>
  <c r="L29" i="189"/>
  <c r="F31" i="189" l="1"/>
  <c r="G31" i="189"/>
  <c r="D31" i="189"/>
  <c r="E31" i="189"/>
  <c r="L28" i="189"/>
  <c r="I28" i="189"/>
  <c r="J28" i="189" s="1"/>
  <c r="H28" i="189"/>
  <c r="K28" i="189"/>
  <c r="O29" i="189"/>
  <c r="Q29" i="189"/>
  <c r="R28" i="189"/>
  <c r="P28" i="189"/>
  <c r="M28" i="189"/>
  <c r="N28" i="189"/>
  <c r="O28" i="189" l="1"/>
  <c r="Q28" i="189"/>
  <c r="D30" i="189"/>
  <c r="E30" i="189"/>
  <c r="F30" i="189"/>
  <c r="G30" i="189"/>
  <c r="L31" i="189"/>
  <c r="K31" i="189"/>
  <c r="H31" i="189"/>
  <c r="I31" i="189"/>
  <c r="J31" i="189" s="1"/>
  <c r="R31" i="189"/>
  <c r="M31" i="189"/>
  <c r="N31" i="189"/>
  <c r="P31" i="189"/>
  <c r="P30" i="189" l="1"/>
  <c r="M30" i="189"/>
  <c r="R30" i="189"/>
  <c r="N30" i="189"/>
  <c r="I30" i="189"/>
  <c r="J30" i="189" s="1"/>
  <c r="K30" i="189"/>
  <c r="L30" i="189"/>
  <c r="H30" i="189"/>
  <c r="D33" i="189"/>
  <c r="E33" i="189"/>
  <c r="O31" i="189"/>
  <c r="Q31" i="189"/>
  <c r="F33" i="189"/>
  <c r="G33" i="189"/>
  <c r="O30" i="189" l="1"/>
  <c r="Q30" i="189"/>
  <c r="H33" i="189"/>
  <c r="L33" i="189"/>
  <c r="I33" i="189"/>
  <c r="J33" i="189" s="1"/>
  <c r="K33" i="189"/>
  <c r="D32" i="189"/>
  <c r="E32" i="189"/>
  <c r="P33" i="189"/>
  <c r="M33" i="189"/>
  <c r="N33" i="189"/>
  <c r="R33" i="189"/>
  <c r="F32" i="189"/>
  <c r="G32" i="189"/>
  <c r="N32" i="189" l="1"/>
  <c r="M32" i="189"/>
  <c r="P32" i="189"/>
  <c r="R32" i="189"/>
  <c r="O33" i="189"/>
  <c r="Q33" i="189"/>
  <c r="F35" i="189"/>
  <c r="G35" i="189"/>
  <c r="E35" i="189"/>
  <c r="D35" i="189"/>
  <c r="H32" i="189"/>
  <c r="K32" i="189"/>
  <c r="L32" i="189"/>
  <c r="I32" i="189"/>
  <c r="J32" i="189" s="1"/>
  <c r="F34" i="189" l="1"/>
  <c r="G34" i="189"/>
  <c r="D34" i="189"/>
  <c r="E34" i="189"/>
  <c r="H35" i="189"/>
  <c r="L35" i="189"/>
  <c r="I35" i="189"/>
  <c r="J35" i="189" s="1"/>
  <c r="K35" i="189"/>
  <c r="N35" i="189"/>
  <c r="P35" i="189"/>
  <c r="R35" i="189"/>
  <c r="M35" i="189"/>
  <c r="Q32" i="189"/>
  <c r="O32" i="189"/>
  <c r="F37" i="189" l="1"/>
  <c r="G37" i="189"/>
  <c r="O35" i="189"/>
  <c r="Q35" i="189"/>
  <c r="D37" i="189"/>
  <c r="E37" i="189"/>
  <c r="L34" i="189"/>
  <c r="H34" i="189"/>
  <c r="I34" i="189"/>
  <c r="J34" i="189" s="1"/>
  <c r="K34" i="189"/>
  <c r="R34" i="189"/>
  <c r="N34" i="189"/>
  <c r="M34" i="189"/>
  <c r="P34" i="189"/>
  <c r="L37" i="189" l="1"/>
  <c r="I37" i="189"/>
  <c r="J37" i="189" s="1"/>
  <c r="H37" i="189"/>
  <c r="K37" i="189"/>
  <c r="F36" i="189"/>
  <c r="G36" i="189"/>
  <c r="O34" i="189"/>
  <c r="Q34" i="189"/>
  <c r="D36" i="189"/>
  <c r="E36" i="189"/>
  <c r="R37" i="189"/>
  <c r="P37" i="189"/>
  <c r="M37" i="189"/>
  <c r="N37" i="189"/>
  <c r="P36" i="189" l="1"/>
  <c r="R36" i="189"/>
  <c r="N36" i="189"/>
  <c r="M36" i="189"/>
  <c r="K36" i="189"/>
  <c r="H36" i="189"/>
  <c r="I36" i="189"/>
  <c r="J36" i="189" s="1"/>
  <c r="L36" i="189"/>
  <c r="D39" i="189"/>
  <c r="E39" i="189"/>
  <c r="O37" i="189"/>
  <c r="Q37" i="189"/>
  <c r="F39" i="189"/>
  <c r="G39" i="189"/>
  <c r="D38" i="189" l="1"/>
  <c r="E38" i="189"/>
  <c r="I39" i="189"/>
  <c r="J39" i="189" s="1"/>
  <c r="K39" i="189"/>
  <c r="L39" i="189"/>
  <c r="H39" i="189"/>
  <c r="O36" i="189"/>
  <c r="Q36" i="189"/>
  <c r="G38" i="189"/>
  <c r="F38" i="189"/>
  <c r="P39" i="189"/>
  <c r="M39" i="189"/>
  <c r="R39" i="189"/>
  <c r="N39" i="189"/>
  <c r="D41" i="189" l="1"/>
  <c r="E41" i="189"/>
  <c r="F41" i="189"/>
  <c r="G41" i="189"/>
  <c r="N38" i="189"/>
  <c r="R38" i="189"/>
  <c r="M38" i="189"/>
  <c r="P38" i="189"/>
  <c r="O39" i="189"/>
  <c r="Q39" i="189"/>
  <c r="H38" i="189"/>
  <c r="I38" i="189"/>
  <c r="J38" i="189" s="1"/>
  <c r="K38" i="189"/>
  <c r="L38" i="189"/>
  <c r="D40" i="189" l="1"/>
  <c r="E40" i="189"/>
  <c r="O38" i="189"/>
  <c r="Q38" i="189"/>
  <c r="R41" i="189"/>
  <c r="P41" i="189"/>
  <c r="M41" i="189"/>
  <c r="N41" i="189"/>
  <c r="F40" i="189"/>
  <c r="G40" i="189"/>
  <c r="L41" i="189"/>
  <c r="H41" i="189"/>
  <c r="I41" i="189"/>
  <c r="J41" i="189" s="1"/>
  <c r="K41" i="189"/>
  <c r="D43" i="189" l="1"/>
  <c r="E43" i="189"/>
  <c r="F43" i="189"/>
  <c r="G43" i="189"/>
  <c r="P40" i="189"/>
  <c r="R40" i="189"/>
  <c r="M40" i="189"/>
  <c r="N40" i="189"/>
  <c r="O41" i="189"/>
  <c r="Q41" i="189"/>
  <c r="I40" i="189"/>
  <c r="J40" i="189" s="1"/>
  <c r="K40" i="189"/>
  <c r="L40" i="189"/>
  <c r="H40" i="189"/>
  <c r="P43" i="189" l="1"/>
  <c r="M43" i="189"/>
  <c r="N43" i="189"/>
  <c r="R43" i="189"/>
  <c r="D42" i="189"/>
  <c r="E42" i="189"/>
  <c r="Q40" i="189"/>
  <c r="O40" i="189"/>
  <c r="F42" i="189"/>
  <c r="G42" i="189"/>
  <c r="L43" i="189"/>
  <c r="H43" i="189"/>
  <c r="I43" i="189"/>
  <c r="J43" i="189" s="1"/>
  <c r="K43" i="189"/>
  <c r="H42" i="189" l="1"/>
  <c r="I42" i="189"/>
  <c r="J42" i="189" s="1"/>
  <c r="K42" i="189"/>
  <c r="L42" i="189"/>
  <c r="N42" i="189"/>
  <c r="M42" i="189"/>
  <c r="P42" i="189"/>
  <c r="R42" i="189"/>
  <c r="O43" i="189"/>
  <c r="Q43" i="189"/>
  <c r="D45" i="189"/>
  <c r="E45" i="189"/>
  <c r="F45" i="189"/>
  <c r="G45" i="189"/>
  <c r="H45" i="189" l="1"/>
  <c r="I45" i="189"/>
  <c r="J45" i="189" s="1"/>
  <c r="L45" i="189"/>
  <c r="K45" i="189"/>
  <c r="O42" i="189"/>
  <c r="Q42" i="189"/>
  <c r="F44" i="189"/>
  <c r="G44" i="189"/>
  <c r="N45" i="189"/>
  <c r="P45" i="189"/>
  <c r="M45" i="189"/>
  <c r="R45" i="189"/>
  <c r="D44" i="189"/>
  <c r="E44" i="189"/>
  <c r="L44" i="189" l="1"/>
  <c r="K44" i="189"/>
  <c r="H44" i="189"/>
  <c r="I44" i="189"/>
  <c r="J44" i="189" s="1"/>
  <c r="Q45" i="189"/>
  <c r="O45" i="189"/>
  <c r="F47" i="189"/>
  <c r="G47" i="189"/>
  <c r="R44" i="189"/>
  <c r="M44" i="189"/>
  <c r="N44" i="189"/>
  <c r="P44" i="189"/>
  <c r="E47" i="189"/>
  <c r="D47" i="189"/>
  <c r="L47" i="189" l="1"/>
  <c r="K47" i="189"/>
  <c r="H47" i="189"/>
  <c r="I47" i="189"/>
  <c r="J47" i="189" s="1"/>
  <c r="Q44" i="189"/>
  <c r="O44" i="189"/>
  <c r="D46" i="189"/>
  <c r="E46" i="189"/>
  <c r="R47" i="189"/>
  <c r="M47" i="189"/>
  <c r="N47" i="189"/>
  <c r="P47" i="189"/>
  <c r="G46" i="189"/>
  <c r="F46" i="189"/>
  <c r="Q47" i="189" l="1"/>
  <c r="O47" i="189"/>
  <c r="P46" i="189"/>
  <c r="N46" i="189"/>
  <c r="M46" i="189"/>
  <c r="R46" i="189"/>
  <c r="D49" i="189"/>
  <c r="E49" i="189"/>
  <c r="H46" i="189"/>
  <c r="K46" i="189"/>
  <c r="L46" i="189"/>
  <c r="I46" i="189"/>
  <c r="J46" i="189" s="1"/>
  <c r="G49" i="189"/>
  <c r="F49" i="189"/>
  <c r="O46" i="189" l="1"/>
  <c r="Q46" i="189"/>
  <c r="P49" i="189"/>
  <c r="N49" i="189"/>
  <c r="M49" i="189"/>
  <c r="R49" i="189"/>
  <c r="F48" i="189"/>
  <c r="G48" i="189"/>
  <c r="D48" i="189"/>
  <c r="E48" i="189"/>
  <c r="I49" i="189"/>
  <c r="J49" i="189" s="1"/>
  <c r="H49" i="189"/>
  <c r="K49" i="189"/>
  <c r="L49" i="189"/>
  <c r="F51" i="189" l="1"/>
  <c r="G51" i="189"/>
  <c r="D51" i="189"/>
  <c r="E51" i="189"/>
  <c r="H48" i="189"/>
  <c r="K48" i="189"/>
  <c r="I48" i="189"/>
  <c r="J48" i="189" s="1"/>
  <c r="L48" i="189"/>
  <c r="Q49" i="189"/>
  <c r="O49" i="189"/>
  <c r="N48" i="189"/>
  <c r="R48" i="189"/>
  <c r="P48" i="189"/>
  <c r="M48" i="189"/>
  <c r="Q48" i="189" l="1"/>
  <c r="O48" i="189"/>
  <c r="E50" i="189"/>
  <c r="D50" i="189"/>
  <c r="H51" i="189"/>
  <c r="K51" i="189"/>
  <c r="L51" i="189"/>
  <c r="I51" i="189"/>
  <c r="J51" i="189" s="1"/>
  <c r="F50" i="189"/>
  <c r="G50" i="189"/>
  <c r="N51" i="189"/>
  <c r="M51" i="189"/>
  <c r="R51" i="189"/>
  <c r="P51" i="189"/>
  <c r="O51" i="189" l="1"/>
  <c r="Q51" i="189"/>
  <c r="D53" i="189"/>
  <c r="E53" i="189"/>
  <c r="L50" i="189"/>
  <c r="H50" i="189"/>
  <c r="K50" i="189"/>
  <c r="I50" i="189"/>
  <c r="J50" i="189" s="1"/>
  <c r="R50" i="189"/>
  <c r="M50" i="189"/>
  <c r="N50" i="189"/>
  <c r="P50" i="189"/>
  <c r="F53" i="189"/>
  <c r="G53" i="189"/>
  <c r="O50" i="189" l="1"/>
  <c r="Q50" i="189"/>
  <c r="D52" i="189"/>
  <c r="E52" i="189"/>
  <c r="G52" i="189"/>
  <c r="F52" i="189"/>
  <c r="L53" i="189"/>
  <c r="I53" i="189"/>
  <c r="J53" i="189" s="1"/>
  <c r="H53" i="189"/>
  <c r="K53" i="189"/>
  <c r="R53" i="189"/>
  <c r="P53" i="189"/>
  <c r="N53" i="189"/>
  <c r="M53" i="189"/>
  <c r="P52" i="189" l="1"/>
  <c r="R52" i="189"/>
  <c r="M52" i="189"/>
  <c r="N52" i="189"/>
  <c r="L52" i="189"/>
  <c r="I52" i="189"/>
  <c r="J52" i="189" s="1"/>
  <c r="K52" i="189"/>
  <c r="H52" i="189"/>
  <c r="D55" i="189"/>
  <c r="E55" i="189"/>
  <c r="Q53" i="189"/>
  <c r="O53" i="189"/>
  <c r="G55" i="189"/>
  <c r="F55" i="189"/>
  <c r="G54" i="189" l="1"/>
  <c r="F54" i="189"/>
  <c r="Q52" i="189"/>
  <c r="O52" i="189"/>
  <c r="H55" i="189"/>
  <c r="I55" i="189"/>
  <c r="J55" i="189" s="1"/>
  <c r="K55" i="189"/>
  <c r="L55" i="189"/>
  <c r="P55" i="189"/>
  <c r="N55" i="189"/>
  <c r="M55" i="189"/>
  <c r="R55" i="189"/>
  <c r="D54" i="189"/>
  <c r="E54" i="189"/>
  <c r="F57" i="189" l="1"/>
  <c r="G57" i="189"/>
  <c r="D57" i="189"/>
  <c r="E57" i="189"/>
  <c r="H54" i="189"/>
  <c r="I54" i="189"/>
  <c r="J54" i="189" s="1"/>
  <c r="K54" i="189"/>
  <c r="L54" i="189"/>
  <c r="O55" i="189"/>
  <c r="Q55" i="189"/>
  <c r="N54" i="189"/>
  <c r="P54" i="189"/>
  <c r="M54" i="189"/>
  <c r="R54" i="189"/>
  <c r="O54" i="189" l="1"/>
  <c r="Q54" i="189"/>
  <c r="E56" i="189"/>
  <c r="D56" i="189"/>
  <c r="H57" i="189"/>
  <c r="K57" i="189"/>
  <c r="I57" i="189"/>
  <c r="J57" i="189" s="1"/>
  <c r="L57" i="189"/>
  <c r="F56" i="189"/>
  <c r="G56" i="189"/>
  <c r="N57" i="189"/>
  <c r="R57" i="189"/>
  <c r="M57" i="189"/>
  <c r="P57" i="189"/>
  <c r="Q57" i="189" l="1"/>
  <c r="O57" i="189"/>
  <c r="D59" i="189"/>
  <c r="E59" i="189"/>
  <c r="L56" i="189"/>
  <c r="K56" i="189"/>
  <c r="I56" i="189"/>
  <c r="J56" i="189" s="1"/>
  <c r="H56" i="189"/>
  <c r="R56" i="189"/>
  <c r="M56" i="189"/>
  <c r="N56" i="189"/>
  <c r="P56" i="189"/>
  <c r="F59" i="189"/>
  <c r="G59" i="189"/>
  <c r="O56" i="189" l="1"/>
  <c r="Q56" i="189"/>
  <c r="G58" i="189"/>
  <c r="F58" i="189"/>
  <c r="L59" i="189"/>
  <c r="H59" i="189"/>
  <c r="I59" i="189"/>
  <c r="J59" i="189" s="1"/>
  <c r="K59" i="189"/>
  <c r="D58" i="189"/>
  <c r="E58" i="189"/>
  <c r="R59" i="189"/>
  <c r="N59" i="189"/>
  <c r="M59" i="189"/>
  <c r="P59" i="189"/>
  <c r="O59" i="189" l="1"/>
  <c r="Q59" i="189"/>
  <c r="D61" i="189"/>
  <c r="E61" i="189"/>
  <c r="F61" i="189"/>
  <c r="G61" i="189"/>
  <c r="P58" i="189"/>
  <c r="M58" i="189"/>
  <c r="N58" i="189"/>
  <c r="R58" i="189"/>
  <c r="I58" i="189"/>
  <c r="J58" i="189" s="1"/>
  <c r="H58" i="189"/>
  <c r="K58" i="189"/>
  <c r="L58" i="189"/>
  <c r="P61" i="189" l="1"/>
  <c r="R61" i="189"/>
  <c r="M61" i="189"/>
  <c r="N61" i="189"/>
  <c r="K61" i="189"/>
  <c r="L61" i="189"/>
  <c r="H61" i="189"/>
  <c r="I61" i="189"/>
  <c r="J61" i="189" s="1"/>
  <c r="E60" i="189"/>
  <c r="D60" i="189"/>
  <c r="F60" i="189"/>
  <c r="G60" i="189"/>
  <c r="Q58" i="189"/>
  <c r="O58" i="189"/>
  <c r="G63" i="189" l="1"/>
  <c r="F63" i="189"/>
  <c r="H60" i="189"/>
  <c r="L60" i="189"/>
  <c r="I60" i="189"/>
  <c r="J60" i="189" s="1"/>
  <c r="K60" i="189"/>
  <c r="O61" i="189"/>
  <c r="Q61" i="189"/>
  <c r="N60" i="189"/>
  <c r="M60" i="189"/>
  <c r="R60" i="189"/>
  <c r="P60" i="189"/>
  <c r="E63" i="189"/>
  <c r="D63" i="189"/>
  <c r="H63" i="189" l="1"/>
  <c r="I63" i="189"/>
  <c r="J63" i="189" s="1"/>
  <c r="K63" i="189"/>
  <c r="L63" i="189"/>
  <c r="F62" i="189"/>
  <c r="G62" i="189"/>
  <c r="O60" i="189"/>
  <c r="Q60" i="189"/>
  <c r="D62" i="189"/>
  <c r="E62" i="189"/>
  <c r="N63" i="189"/>
  <c r="M63" i="189"/>
  <c r="P63" i="189"/>
  <c r="R63" i="189"/>
  <c r="R62" i="189" l="1"/>
  <c r="P62" i="189"/>
  <c r="M62" i="189"/>
  <c r="N62" i="189"/>
  <c r="F65" i="189"/>
  <c r="G65" i="189"/>
  <c r="L62" i="189"/>
  <c r="I62" i="189"/>
  <c r="J62" i="189" s="1"/>
  <c r="H62" i="189"/>
  <c r="K62" i="189"/>
  <c r="O63" i="189"/>
  <c r="Q63" i="189"/>
  <c r="D65" i="189"/>
  <c r="E65" i="189"/>
  <c r="R65" i="189" l="1"/>
  <c r="P65" i="189"/>
  <c r="M65" i="189"/>
  <c r="N65" i="189"/>
  <c r="O62" i="189"/>
  <c r="Q62" i="189"/>
  <c r="D64" i="189"/>
  <c r="E64" i="189"/>
  <c r="L65" i="189"/>
  <c r="K65" i="189"/>
  <c r="H65" i="189"/>
  <c r="I65" i="189"/>
  <c r="J65" i="189" s="1"/>
  <c r="F64" i="189"/>
  <c r="G64" i="189"/>
  <c r="P64" i="189" l="1"/>
  <c r="M64" i="189"/>
  <c r="R64" i="189"/>
  <c r="N64" i="189"/>
  <c r="D67" i="189"/>
  <c r="E67" i="189"/>
  <c r="Q65" i="189"/>
  <c r="O65" i="189"/>
  <c r="F67" i="189"/>
  <c r="G67" i="189"/>
  <c r="H64" i="189"/>
  <c r="I64" i="189"/>
  <c r="J64" i="189" s="1"/>
  <c r="K64" i="189"/>
  <c r="L64" i="189"/>
  <c r="H67" i="189" l="1"/>
  <c r="I67" i="189"/>
  <c r="J67" i="189" s="1"/>
  <c r="K67" i="189"/>
  <c r="L67" i="189"/>
  <c r="O64" i="189"/>
  <c r="Q64" i="189"/>
  <c r="P67" i="189"/>
  <c r="R67" i="189"/>
  <c r="M67" i="189"/>
  <c r="N67" i="189"/>
  <c r="G66" i="189"/>
  <c r="F66" i="189"/>
  <c r="D66" i="189"/>
  <c r="E66" i="189"/>
  <c r="N66" i="189" l="1"/>
  <c r="P66" i="189"/>
  <c r="R66" i="189"/>
  <c r="M66" i="189"/>
  <c r="O67" i="189"/>
  <c r="Q67" i="189"/>
  <c r="F69" i="189"/>
  <c r="G69" i="189"/>
  <c r="H66" i="189"/>
  <c r="I66" i="189"/>
  <c r="J66" i="189" s="1"/>
  <c r="K66" i="189"/>
  <c r="L66" i="189"/>
  <c r="E69" i="189"/>
  <c r="D69" i="189"/>
  <c r="F68" i="189" l="1"/>
  <c r="G68" i="189"/>
  <c r="H69" i="189"/>
  <c r="L69" i="189"/>
  <c r="K69" i="189"/>
  <c r="I69" i="189"/>
  <c r="J69" i="189" s="1"/>
  <c r="D68" i="189"/>
  <c r="E68" i="189"/>
  <c r="N69" i="189"/>
  <c r="M69" i="189"/>
  <c r="P69" i="189"/>
  <c r="R69" i="189"/>
  <c r="Q66" i="189"/>
  <c r="O66" i="189"/>
  <c r="L68" i="189" l="1"/>
  <c r="K68" i="189"/>
  <c r="H68" i="189"/>
  <c r="I68" i="189"/>
  <c r="J68" i="189" s="1"/>
  <c r="F71" i="189"/>
  <c r="G71" i="189"/>
  <c r="O69" i="189"/>
  <c r="Q69" i="189"/>
  <c r="D71" i="189"/>
  <c r="E71" i="189"/>
  <c r="R68" i="189"/>
  <c r="N68" i="189"/>
  <c r="M68" i="189"/>
  <c r="P68" i="189"/>
  <c r="R71" i="189" l="1"/>
  <c r="P71" i="189"/>
  <c r="M71" i="189"/>
  <c r="N71" i="189"/>
  <c r="O68" i="189"/>
  <c r="Q68" i="189"/>
  <c r="L71" i="189"/>
  <c r="I71" i="189"/>
  <c r="J71" i="189" s="1"/>
  <c r="H71" i="189"/>
  <c r="K71" i="189"/>
  <c r="D70" i="189"/>
  <c r="E70" i="189"/>
  <c r="F70" i="189"/>
  <c r="G70" i="189"/>
  <c r="K70" i="189" l="1"/>
  <c r="L70" i="189"/>
  <c r="H70" i="189"/>
  <c r="I70" i="189"/>
  <c r="J70" i="189" s="1"/>
  <c r="O71" i="189"/>
  <c r="Q71" i="189"/>
  <c r="D73" i="189"/>
  <c r="E73" i="189"/>
  <c r="P70" i="189"/>
  <c r="R70" i="189"/>
  <c r="M70" i="189"/>
  <c r="N70" i="189"/>
  <c r="F73" i="189"/>
  <c r="G73" i="189"/>
  <c r="O70" i="189" l="1"/>
  <c r="Q70" i="189"/>
  <c r="P73" i="189"/>
  <c r="M73" i="189"/>
  <c r="R73" i="189"/>
  <c r="N73" i="189"/>
  <c r="E72" i="189"/>
  <c r="D72" i="189"/>
  <c r="G72" i="189"/>
  <c r="F72" i="189"/>
  <c r="H73" i="189"/>
  <c r="I73" i="189"/>
  <c r="J73" i="189" s="1"/>
  <c r="K73" i="189"/>
  <c r="L73" i="189"/>
  <c r="O73" i="189" l="1"/>
  <c r="Q73" i="189"/>
  <c r="D75" i="189"/>
  <c r="E75" i="189"/>
  <c r="N72" i="189"/>
  <c r="M72" i="189"/>
  <c r="P72" i="189"/>
  <c r="R72" i="189"/>
  <c r="H72" i="189"/>
  <c r="I72" i="189"/>
  <c r="J72" i="189" s="1"/>
  <c r="K72" i="189"/>
  <c r="L72" i="189"/>
  <c r="G75" i="189"/>
  <c r="F75" i="189"/>
  <c r="F74" i="189" l="1"/>
  <c r="G74" i="189"/>
  <c r="D74" i="189"/>
  <c r="E74" i="189"/>
  <c r="O72" i="189"/>
  <c r="Q72" i="189"/>
  <c r="H75" i="189"/>
  <c r="I75" i="189"/>
  <c r="J75" i="189" s="1"/>
  <c r="K75" i="189"/>
  <c r="L75" i="189"/>
  <c r="N75" i="189"/>
  <c r="P75" i="189"/>
  <c r="R75" i="189"/>
  <c r="M75" i="189"/>
  <c r="F77" i="189" l="1"/>
  <c r="G77" i="189"/>
  <c r="D77" i="189"/>
  <c r="E77" i="189"/>
  <c r="Q75" i="189"/>
  <c r="O75" i="189"/>
  <c r="L74" i="189"/>
  <c r="K74" i="189"/>
  <c r="H74" i="189"/>
  <c r="I74" i="189"/>
  <c r="J74" i="189" s="1"/>
  <c r="R74" i="189"/>
  <c r="P74" i="189"/>
  <c r="M74" i="189"/>
  <c r="N74" i="189"/>
  <c r="D76" i="189" l="1"/>
  <c r="E76" i="189"/>
  <c r="F76" i="189"/>
  <c r="G76" i="189"/>
  <c r="L77" i="189"/>
  <c r="K77" i="189"/>
  <c r="H77" i="189"/>
  <c r="I77" i="189"/>
  <c r="J77" i="189" s="1"/>
  <c r="Q74" i="189"/>
  <c r="O74" i="189"/>
  <c r="R77" i="189"/>
  <c r="N77" i="189"/>
  <c r="M77" i="189"/>
  <c r="P77" i="189"/>
  <c r="O77" i="189" l="1"/>
  <c r="Q77" i="189"/>
  <c r="D79" i="189"/>
  <c r="E79" i="189"/>
  <c r="F79" i="189"/>
  <c r="G79" i="189"/>
  <c r="P76" i="189"/>
  <c r="R76" i="189"/>
  <c r="M76" i="189"/>
  <c r="N76" i="189"/>
  <c r="H76" i="189"/>
  <c r="I76" i="189"/>
  <c r="J76" i="189" s="1"/>
  <c r="K76" i="189"/>
  <c r="L76" i="189"/>
  <c r="P79" i="189" l="1"/>
  <c r="R79" i="189"/>
  <c r="M79" i="189"/>
  <c r="N79" i="189"/>
  <c r="K79" i="189"/>
  <c r="L79" i="189"/>
  <c r="H79" i="189"/>
  <c r="I79" i="189"/>
  <c r="J79" i="189" s="1"/>
  <c r="O76" i="189"/>
  <c r="Q76" i="189"/>
  <c r="F78" i="189"/>
  <c r="G78" i="189"/>
  <c r="E78" i="189"/>
  <c r="D78" i="189"/>
  <c r="G81" i="189" l="1"/>
  <c r="F81" i="189"/>
  <c r="O79" i="189"/>
  <c r="Q79" i="189"/>
  <c r="N78" i="189"/>
  <c r="M78" i="189"/>
  <c r="P78" i="189"/>
  <c r="R78" i="189"/>
  <c r="H78" i="189"/>
  <c r="L78" i="189"/>
  <c r="K78" i="189"/>
  <c r="I78" i="189"/>
  <c r="J78" i="189" s="1"/>
  <c r="E81" i="189"/>
  <c r="D81" i="189"/>
  <c r="L81" i="189" l="1"/>
  <c r="H81" i="189"/>
  <c r="I81" i="189"/>
  <c r="J81" i="189" s="1"/>
  <c r="K81" i="189"/>
  <c r="O78" i="189"/>
  <c r="Q78" i="189"/>
  <c r="F80" i="189"/>
  <c r="G80" i="189"/>
  <c r="D80" i="189"/>
  <c r="E80" i="189"/>
  <c r="M81" i="189"/>
  <c r="N81" i="189"/>
  <c r="P81" i="189"/>
  <c r="R81" i="189"/>
  <c r="O81" i="189" l="1"/>
  <c r="Q81" i="189"/>
  <c r="L80" i="189"/>
  <c r="I80" i="189"/>
  <c r="J80" i="189" s="1"/>
  <c r="H80" i="189"/>
  <c r="K80" i="189"/>
  <c r="E83" i="189"/>
  <c r="D83" i="189"/>
  <c r="R80" i="189"/>
  <c r="P80" i="189"/>
  <c r="M80" i="189"/>
  <c r="N80" i="189"/>
  <c r="F83" i="189"/>
  <c r="G83" i="189"/>
  <c r="P83" i="189" l="1"/>
  <c r="R83" i="189"/>
  <c r="M83" i="189"/>
  <c r="N83" i="189"/>
  <c r="D82" i="189"/>
  <c r="E82" i="189"/>
  <c r="O80" i="189"/>
  <c r="Q80" i="189"/>
  <c r="F82" i="189"/>
  <c r="G82" i="189"/>
  <c r="K83" i="189"/>
  <c r="H83" i="189"/>
  <c r="I83" i="189"/>
  <c r="J83" i="189" s="1"/>
  <c r="L83" i="189"/>
  <c r="I82" i="189" l="1"/>
  <c r="J82" i="189" s="1"/>
  <c r="K82" i="189"/>
  <c r="L82" i="189"/>
  <c r="H82" i="189"/>
  <c r="Q83" i="189"/>
  <c r="O83" i="189"/>
  <c r="R82" i="189"/>
  <c r="M82" i="189"/>
  <c r="N82" i="189"/>
  <c r="P82" i="189"/>
  <c r="D85" i="189"/>
  <c r="E85" i="189"/>
  <c r="F85" i="189"/>
  <c r="G85" i="189"/>
  <c r="I85" i="189" l="1"/>
  <c r="J85" i="189" s="1"/>
  <c r="K85" i="189"/>
  <c r="L85" i="189"/>
  <c r="H85" i="189"/>
  <c r="D84" i="189"/>
  <c r="E84" i="189"/>
  <c r="O82" i="189"/>
  <c r="Q82" i="189"/>
  <c r="G84" i="189"/>
  <c r="F84" i="189"/>
  <c r="R85" i="189"/>
  <c r="M85" i="189"/>
  <c r="N85" i="189"/>
  <c r="P85" i="189"/>
  <c r="H84" i="189" l="1"/>
  <c r="I84" i="189"/>
  <c r="J84" i="189" s="1"/>
  <c r="K84" i="189"/>
  <c r="L84" i="189"/>
  <c r="M84" i="189"/>
  <c r="N84" i="189"/>
  <c r="P84" i="189"/>
  <c r="R84" i="189"/>
  <c r="D87" i="189"/>
  <c r="E87" i="189"/>
  <c r="G87" i="189"/>
  <c r="F87" i="189"/>
  <c r="O85" i="189"/>
  <c r="Q85" i="189"/>
  <c r="O84" i="189" l="1"/>
  <c r="Q84" i="189"/>
  <c r="M87" i="189"/>
  <c r="R87" i="189"/>
  <c r="N87" i="189"/>
  <c r="P87" i="189"/>
  <c r="F86" i="189"/>
  <c r="G86" i="189"/>
  <c r="H87" i="189"/>
  <c r="K87" i="189"/>
  <c r="I87" i="189"/>
  <c r="J87" i="189" s="1"/>
  <c r="L87" i="189"/>
  <c r="E86" i="189"/>
  <c r="D86" i="189"/>
  <c r="F89" i="189" l="1"/>
  <c r="G89" i="189"/>
  <c r="K86" i="189"/>
  <c r="I86" i="189"/>
  <c r="J86" i="189" s="1"/>
  <c r="L86" i="189"/>
  <c r="H86" i="189"/>
  <c r="O87" i="189"/>
  <c r="Q87" i="189"/>
  <c r="E89" i="189"/>
  <c r="D89" i="189"/>
  <c r="P86" i="189"/>
  <c r="M86" i="189"/>
  <c r="N86" i="189"/>
  <c r="R86" i="189"/>
  <c r="Q86" i="189" l="1"/>
  <c r="O86" i="189"/>
  <c r="E88" i="189"/>
  <c r="D88" i="189"/>
  <c r="G88" i="189"/>
  <c r="F88" i="189"/>
  <c r="K89" i="189"/>
  <c r="I89" i="189"/>
  <c r="J89" i="189" s="1"/>
  <c r="H89" i="189"/>
  <c r="L89" i="189"/>
  <c r="M89" i="189"/>
  <c r="N89" i="189"/>
  <c r="P89" i="189"/>
  <c r="R89" i="189"/>
  <c r="N88" i="189" l="1"/>
  <c r="P88" i="189"/>
  <c r="R88" i="189"/>
  <c r="M88" i="189"/>
  <c r="I88" i="189"/>
  <c r="J88" i="189" s="1"/>
  <c r="H88" i="189"/>
  <c r="K88" i="189"/>
  <c r="L88" i="189"/>
  <c r="F91" i="189"/>
  <c r="G91" i="189"/>
  <c r="Q89" i="189"/>
  <c r="O89" i="189"/>
  <c r="E91" i="189"/>
  <c r="D91" i="189"/>
  <c r="D90" i="189" l="1"/>
  <c r="E90" i="189"/>
  <c r="P91" i="189"/>
  <c r="N91" i="189"/>
  <c r="R91" i="189"/>
  <c r="M91" i="189"/>
  <c r="I91" i="189"/>
  <c r="J91" i="189" s="1"/>
  <c r="H91" i="189"/>
  <c r="L91" i="189"/>
  <c r="K91" i="189"/>
  <c r="G90" i="189"/>
  <c r="F90" i="189"/>
  <c r="O88" i="189"/>
  <c r="Q88" i="189"/>
  <c r="M90" i="189" l="1"/>
  <c r="R90" i="189"/>
  <c r="N90" i="189"/>
  <c r="P90" i="189"/>
  <c r="E93" i="189"/>
  <c r="D93" i="189"/>
  <c r="O91" i="189"/>
  <c r="Q91" i="189"/>
  <c r="G93" i="189"/>
  <c r="F93" i="189"/>
  <c r="K90" i="189"/>
  <c r="L90" i="189"/>
  <c r="H90" i="189"/>
  <c r="I90" i="189"/>
  <c r="J90" i="189" s="1"/>
  <c r="L93" i="189" l="1"/>
  <c r="I93" i="189"/>
  <c r="J93" i="189" s="1"/>
  <c r="K93" i="189"/>
  <c r="H93" i="189"/>
  <c r="O90" i="189"/>
  <c r="Q90" i="189"/>
  <c r="G92" i="189"/>
  <c r="F92" i="189"/>
  <c r="M93" i="189"/>
  <c r="N93" i="189"/>
  <c r="P93" i="189"/>
  <c r="R93" i="189"/>
  <c r="E92" i="189"/>
  <c r="D92" i="189"/>
  <c r="O93" i="189" l="1"/>
  <c r="Q93" i="189"/>
  <c r="E95" i="189"/>
  <c r="D95" i="189"/>
  <c r="K92" i="189"/>
  <c r="H92" i="189"/>
  <c r="L92" i="189"/>
  <c r="I92" i="189"/>
  <c r="J92" i="189" s="1"/>
  <c r="N92" i="189"/>
  <c r="R92" i="189"/>
  <c r="M92" i="189"/>
  <c r="P92" i="189"/>
  <c r="F95" i="189"/>
  <c r="G95" i="189"/>
  <c r="Q92" i="189" l="1"/>
  <c r="O92" i="189"/>
  <c r="D94" i="189"/>
  <c r="E94" i="189"/>
  <c r="K95" i="189"/>
  <c r="H95" i="189"/>
  <c r="L95" i="189"/>
  <c r="I95" i="189"/>
  <c r="J95" i="189" s="1"/>
  <c r="N95" i="189"/>
  <c r="M95" i="189"/>
  <c r="P95" i="189"/>
  <c r="R95" i="189"/>
  <c r="F94" i="189"/>
  <c r="G94" i="189"/>
  <c r="Q95" i="189" l="1"/>
  <c r="O95" i="189"/>
  <c r="E97" i="189"/>
  <c r="D97" i="189"/>
  <c r="I94" i="189"/>
  <c r="J94" i="189" s="1"/>
  <c r="L94" i="189"/>
  <c r="H94" i="189"/>
  <c r="K94" i="189"/>
  <c r="P94" i="189"/>
  <c r="R94" i="189"/>
  <c r="M94" i="189"/>
  <c r="N94" i="189"/>
  <c r="F97" i="189"/>
  <c r="G97" i="189"/>
  <c r="O94" i="189" l="1"/>
  <c r="Q94" i="189"/>
  <c r="G96" i="189"/>
  <c r="F96" i="189"/>
  <c r="L97" i="189"/>
  <c r="H97" i="189"/>
  <c r="I97" i="189"/>
  <c r="J97" i="189" s="1"/>
  <c r="K97" i="189"/>
  <c r="R97" i="189"/>
  <c r="M97" i="189"/>
  <c r="N97" i="189"/>
  <c r="P97" i="189"/>
  <c r="D96" i="189"/>
  <c r="E96" i="189"/>
  <c r="D99" i="189" l="1"/>
  <c r="E99" i="189"/>
  <c r="O97" i="189"/>
  <c r="Q97" i="189"/>
  <c r="F99" i="189"/>
  <c r="G99" i="189"/>
  <c r="M96" i="189"/>
  <c r="P96" i="189"/>
  <c r="N96" i="189"/>
  <c r="R96" i="189"/>
  <c r="H96" i="189"/>
  <c r="I96" i="189"/>
  <c r="J96" i="189" s="1"/>
  <c r="K96" i="189"/>
  <c r="L96" i="189"/>
  <c r="P99" i="189" l="1"/>
  <c r="R99" i="189"/>
  <c r="M99" i="189"/>
  <c r="N99" i="189"/>
  <c r="D98" i="189"/>
  <c r="E98" i="189"/>
  <c r="O96" i="189"/>
  <c r="Q96" i="189"/>
  <c r="F98" i="189"/>
  <c r="G98" i="189"/>
  <c r="I99" i="189"/>
  <c r="J99" i="189" s="1"/>
  <c r="K99" i="189"/>
  <c r="L99" i="189"/>
  <c r="H99" i="189"/>
  <c r="H98" i="189" l="1"/>
  <c r="K98" i="189"/>
  <c r="L98" i="189"/>
  <c r="I98" i="189"/>
  <c r="J98" i="189" s="1"/>
  <c r="Q99" i="189"/>
  <c r="O99" i="189"/>
  <c r="N98" i="189"/>
  <c r="R98" i="189"/>
  <c r="M98" i="189"/>
  <c r="P98" i="189"/>
  <c r="D101" i="189"/>
  <c r="E101" i="189"/>
  <c r="F101" i="189"/>
  <c r="G101" i="189"/>
  <c r="H101" i="189" l="1"/>
  <c r="I101" i="189"/>
  <c r="J101" i="189" s="1"/>
  <c r="K101" i="189"/>
  <c r="L101" i="189"/>
  <c r="F100" i="189"/>
  <c r="G100" i="189"/>
  <c r="N101" i="189"/>
  <c r="M101" i="189"/>
  <c r="P101" i="189"/>
  <c r="R101" i="189"/>
  <c r="O98" i="189"/>
  <c r="Q98" i="189"/>
  <c r="D100" i="189"/>
  <c r="E100" i="189"/>
  <c r="R100" i="189" l="1"/>
  <c r="P100" i="189"/>
  <c r="M100" i="189"/>
  <c r="N100" i="189"/>
  <c r="F103" i="189"/>
  <c r="G103" i="189"/>
  <c r="L100" i="189"/>
  <c r="H100" i="189"/>
  <c r="I100" i="189"/>
  <c r="J100" i="189" s="1"/>
  <c r="K100" i="189"/>
  <c r="O101" i="189"/>
  <c r="Q101" i="189"/>
  <c r="D103" i="189"/>
  <c r="E103" i="189"/>
  <c r="R103" i="189" l="1"/>
  <c r="M103" i="189"/>
  <c r="N103" i="189"/>
  <c r="P103" i="189"/>
  <c r="O100" i="189"/>
  <c r="Q100" i="189"/>
  <c r="D102" i="189"/>
  <c r="E102" i="189"/>
  <c r="L103" i="189"/>
  <c r="K103" i="189"/>
  <c r="H103" i="189"/>
  <c r="I103" i="189"/>
  <c r="J103" i="189" s="1"/>
  <c r="F102" i="189"/>
  <c r="G102" i="189"/>
  <c r="D105" i="189" l="1"/>
  <c r="E105" i="189"/>
  <c r="P102" i="189"/>
  <c r="M102" i="189"/>
  <c r="N102" i="189"/>
  <c r="R102" i="189"/>
  <c r="G105" i="189"/>
  <c r="F105" i="189"/>
  <c r="Q103" i="189"/>
  <c r="O103" i="189"/>
  <c r="L102" i="189"/>
  <c r="H102" i="189"/>
  <c r="I102" i="189"/>
  <c r="J102" i="189" s="1"/>
  <c r="K102" i="189"/>
  <c r="P105" i="189" l="1"/>
  <c r="N105" i="189"/>
  <c r="R105" i="189"/>
  <c r="M105" i="189"/>
  <c r="D104" i="189"/>
  <c r="E104" i="189"/>
  <c r="F104" i="189"/>
  <c r="G104" i="189"/>
  <c r="O102" i="189"/>
  <c r="Q102" i="189"/>
  <c r="H105" i="189"/>
  <c r="I105" i="189"/>
  <c r="J105" i="189" s="1"/>
  <c r="K105" i="189"/>
  <c r="L105" i="189"/>
  <c r="H104" i="189" l="1"/>
  <c r="I104" i="189"/>
  <c r="J104" i="189" s="1"/>
  <c r="K104" i="189"/>
  <c r="L104" i="189"/>
  <c r="F107" i="189"/>
  <c r="G107" i="189"/>
  <c r="D107" i="189"/>
  <c r="E107" i="189"/>
  <c r="O105" i="189"/>
  <c r="Q105" i="189"/>
  <c r="N104" i="189"/>
  <c r="P104" i="189"/>
  <c r="R104" i="189"/>
  <c r="M104" i="189"/>
  <c r="N107" i="189" l="1"/>
  <c r="R107" i="189"/>
  <c r="M107" i="189"/>
  <c r="P107" i="189"/>
  <c r="F106" i="189"/>
  <c r="G106" i="189"/>
  <c r="Q104" i="189"/>
  <c r="O104" i="189"/>
  <c r="H107" i="189"/>
  <c r="K107" i="189"/>
  <c r="L107" i="189"/>
  <c r="I107" i="189"/>
  <c r="J107" i="189" s="1"/>
  <c r="E106" i="189"/>
  <c r="D106" i="189"/>
  <c r="R106" i="189" l="1"/>
  <c r="M106" i="189"/>
  <c r="N106" i="189"/>
  <c r="P106" i="189"/>
  <c r="F109" i="189"/>
  <c r="G109" i="189"/>
  <c r="D109" i="189"/>
  <c r="E109" i="189"/>
  <c r="L106" i="189"/>
  <c r="H106" i="189"/>
  <c r="I106" i="189"/>
  <c r="J106" i="189" s="1"/>
  <c r="K106" i="189"/>
  <c r="O107" i="189"/>
  <c r="Q107" i="189"/>
  <c r="R109" i="189" l="1"/>
  <c r="P109" i="189"/>
  <c r="M109" i="189"/>
  <c r="N109" i="189"/>
  <c r="D108" i="189"/>
  <c r="E108" i="189"/>
  <c r="F108" i="189"/>
  <c r="G108" i="189"/>
  <c r="O106" i="189"/>
  <c r="Q106" i="189"/>
  <c r="L109" i="189"/>
  <c r="H109" i="189"/>
  <c r="I109" i="189"/>
  <c r="J109" i="189" s="1"/>
  <c r="K109" i="189"/>
  <c r="I108" i="189" l="1"/>
  <c r="J108" i="189" s="1"/>
  <c r="K108" i="189"/>
  <c r="L108" i="189"/>
  <c r="H108" i="189"/>
  <c r="D111" i="189"/>
  <c r="E111" i="189"/>
  <c r="O109" i="189"/>
  <c r="Q109" i="189"/>
  <c r="F111" i="189"/>
  <c r="G111" i="189"/>
  <c r="P108" i="189"/>
  <c r="R108" i="189"/>
  <c r="M108" i="189"/>
  <c r="N108" i="189"/>
  <c r="L111" i="189" l="1"/>
  <c r="H111" i="189"/>
  <c r="I111" i="189"/>
  <c r="J111" i="189" s="1"/>
  <c r="K111" i="189"/>
  <c r="D110" i="189"/>
  <c r="E110" i="189"/>
  <c r="P111" i="189"/>
  <c r="M111" i="189"/>
  <c r="N111" i="189"/>
  <c r="R111" i="189"/>
  <c r="F110" i="189"/>
  <c r="G110" i="189"/>
  <c r="Q108" i="189"/>
  <c r="O108" i="189"/>
  <c r="H110" i="189" l="1"/>
  <c r="I110" i="189"/>
  <c r="J110" i="189" s="1"/>
  <c r="K110" i="189"/>
  <c r="L110" i="189"/>
  <c r="O111" i="189"/>
  <c r="Q111" i="189"/>
  <c r="N110" i="189"/>
  <c r="M110" i="189"/>
  <c r="P110" i="189"/>
  <c r="R110" i="189"/>
  <c r="D113" i="189"/>
  <c r="E113" i="189"/>
  <c r="F113" i="189"/>
  <c r="G113" i="189"/>
  <c r="H113" i="189" l="1"/>
  <c r="I113" i="189"/>
  <c r="J113" i="189" s="1"/>
  <c r="K113" i="189"/>
  <c r="L113" i="189"/>
  <c r="F112" i="189"/>
  <c r="G112" i="189"/>
  <c r="N113" i="189"/>
  <c r="P113" i="189"/>
  <c r="R113" i="189"/>
  <c r="M113" i="189"/>
  <c r="O110" i="189"/>
  <c r="Q110" i="189"/>
  <c r="D112" i="189"/>
  <c r="E112" i="189"/>
  <c r="R112" i="189" l="1"/>
  <c r="M112" i="189"/>
  <c r="N112" i="189"/>
  <c r="P112" i="189"/>
  <c r="F115" i="189"/>
  <c r="G115" i="189"/>
  <c r="L112" i="189"/>
  <c r="K112" i="189"/>
  <c r="H112" i="189"/>
  <c r="I112" i="189"/>
  <c r="J112" i="189" s="1"/>
  <c r="Q113" i="189"/>
  <c r="O113" i="189"/>
  <c r="E115" i="189"/>
  <c r="D115" i="189"/>
  <c r="R115" i="189" l="1"/>
  <c r="M115" i="189"/>
  <c r="N115" i="189"/>
  <c r="P115" i="189"/>
  <c r="D114" i="189"/>
  <c r="E114" i="189"/>
  <c r="Q112" i="189"/>
  <c r="O112" i="189"/>
  <c r="L115" i="189"/>
  <c r="H115" i="189"/>
  <c r="I115" i="189"/>
  <c r="J115" i="189" s="1"/>
  <c r="K115" i="189"/>
  <c r="G114" i="189"/>
  <c r="F114" i="189"/>
  <c r="H114" i="189" l="1"/>
  <c r="I114" i="189"/>
  <c r="J114" i="189" s="1"/>
  <c r="K114" i="189"/>
  <c r="L114" i="189"/>
  <c r="D117" i="189"/>
  <c r="E117" i="189"/>
  <c r="F117" i="189"/>
  <c r="G117" i="189"/>
  <c r="O115" i="189"/>
  <c r="Q115" i="189"/>
  <c r="P114" i="189"/>
  <c r="N114" i="189"/>
  <c r="R114" i="189"/>
  <c r="M114" i="189"/>
  <c r="I117" i="189" l="1"/>
  <c r="J117" i="189" s="1"/>
  <c r="K117" i="189"/>
  <c r="L117" i="189"/>
  <c r="H117" i="189"/>
  <c r="O114" i="189"/>
  <c r="Q114" i="189"/>
  <c r="F116" i="189"/>
  <c r="G116" i="189"/>
  <c r="P117" i="189"/>
  <c r="R117" i="189"/>
  <c r="M117" i="189"/>
  <c r="N117" i="189"/>
  <c r="D116" i="189"/>
  <c r="E116" i="189"/>
  <c r="Q117" i="189" l="1"/>
  <c r="O117" i="189"/>
  <c r="H116" i="189"/>
  <c r="K116" i="189"/>
  <c r="L116" i="189"/>
  <c r="I116" i="189"/>
  <c r="J116" i="189" s="1"/>
  <c r="D119" i="189"/>
  <c r="E119" i="189"/>
  <c r="F119" i="189"/>
  <c r="G119" i="189"/>
  <c r="N116" i="189"/>
  <c r="R116" i="189"/>
  <c r="M116" i="189"/>
  <c r="P116" i="189"/>
  <c r="O116" i="189" l="1"/>
  <c r="Q116" i="189"/>
  <c r="F118" i="189"/>
  <c r="G118" i="189"/>
  <c r="N119" i="189"/>
  <c r="M119" i="189"/>
  <c r="P119" i="189"/>
  <c r="R119" i="189"/>
  <c r="D118" i="189"/>
  <c r="E118" i="189"/>
  <c r="H119" i="189"/>
  <c r="I119" i="189"/>
  <c r="J119" i="189" s="1"/>
  <c r="K119" i="189"/>
  <c r="L119" i="189"/>
  <c r="D121" i="189" l="1"/>
  <c r="E121" i="189"/>
  <c r="O119" i="189"/>
  <c r="Q119" i="189"/>
  <c r="R118" i="189"/>
  <c r="P118" i="189"/>
  <c r="M118" i="189"/>
  <c r="N118" i="189"/>
  <c r="L118" i="189"/>
  <c r="H118" i="189"/>
  <c r="I118" i="189"/>
  <c r="J118" i="189" s="1"/>
  <c r="K118" i="189"/>
  <c r="F121" i="189"/>
  <c r="G121" i="189"/>
  <c r="O118" i="189" l="1"/>
  <c r="Q118" i="189"/>
  <c r="D120" i="189"/>
  <c r="E120" i="189"/>
  <c r="R121" i="189"/>
  <c r="M121" i="189"/>
  <c r="N121" i="189"/>
  <c r="P121" i="189"/>
  <c r="F120" i="189"/>
  <c r="G120" i="189"/>
  <c r="L121" i="189"/>
  <c r="K121" i="189"/>
  <c r="H121" i="189"/>
  <c r="I121" i="189"/>
  <c r="J121" i="189" s="1"/>
  <c r="G123" i="189" l="1"/>
  <c r="F123" i="189"/>
  <c r="L120" i="189"/>
  <c r="H120" i="189"/>
  <c r="I120" i="189"/>
  <c r="J120" i="189" s="1"/>
  <c r="K120" i="189"/>
  <c r="P120" i="189"/>
  <c r="M120" i="189"/>
  <c r="N120" i="189"/>
  <c r="R120" i="189"/>
  <c r="D123" i="189"/>
  <c r="E123" i="189"/>
  <c r="Q121" i="189"/>
  <c r="O121" i="189"/>
  <c r="H123" i="189" l="1"/>
  <c r="I123" i="189"/>
  <c r="J123" i="189" s="1"/>
  <c r="K123" i="189"/>
  <c r="L123" i="189"/>
  <c r="D122" i="189"/>
  <c r="E122" i="189"/>
  <c r="O120" i="189"/>
  <c r="Q120" i="189"/>
  <c r="F122" i="189"/>
  <c r="G122" i="189"/>
  <c r="P123" i="189"/>
  <c r="N123" i="189"/>
  <c r="R123" i="189"/>
  <c r="M123" i="189"/>
  <c r="H122" i="189" l="1"/>
  <c r="I122" i="189"/>
  <c r="J122" i="189" s="1"/>
  <c r="K122" i="189"/>
  <c r="L122" i="189"/>
  <c r="F125" i="189"/>
  <c r="G125" i="189"/>
  <c r="N122" i="189"/>
  <c r="P122" i="189"/>
  <c r="R122" i="189"/>
  <c r="M122" i="189"/>
  <c r="O123" i="189"/>
  <c r="Q123" i="189"/>
  <c r="D125" i="189"/>
  <c r="E125" i="189"/>
  <c r="N125" i="189" l="1"/>
  <c r="R125" i="189"/>
  <c r="M125" i="189"/>
  <c r="P125" i="189"/>
  <c r="F124" i="189"/>
  <c r="G124" i="189"/>
  <c r="H125" i="189"/>
  <c r="K125" i="189"/>
  <c r="L125" i="189"/>
  <c r="I125" i="189"/>
  <c r="J125" i="189" s="1"/>
  <c r="Q122" i="189"/>
  <c r="O122" i="189"/>
  <c r="E124" i="189"/>
  <c r="D124" i="189"/>
  <c r="R124" i="189" l="1"/>
  <c r="M124" i="189"/>
  <c r="N124" i="189"/>
  <c r="P124" i="189"/>
  <c r="F127" i="189"/>
  <c r="G127" i="189"/>
  <c r="L124" i="189"/>
  <c r="H124" i="189"/>
  <c r="I124" i="189"/>
  <c r="J124" i="189" s="1"/>
  <c r="K124" i="189"/>
  <c r="D127" i="189"/>
  <c r="E127" i="189"/>
  <c r="O125" i="189"/>
  <c r="Q125" i="189"/>
  <c r="R127" i="189" l="1"/>
  <c r="M127" i="189"/>
  <c r="N127" i="189"/>
  <c r="P127" i="189"/>
  <c r="O124" i="189"/>
  <c r="Q124" i="189"/>
  <c r="D126" i="189"/>
  <c r="E126" i="189"/>
  <c r="L127" i="189"/>
  <c r="H127" i="189"/>
  <c r="I127" i="189"/>
  <c r="J127" i="189" s="1"/>
  <c r="K127" i="189"/>
  <c r="F126" i="189"/>
  <c r="G126" i="189"/>
  <c r="P126" i="189" l="1"/>
  <c r="M126" i="189"/>
  <c r="N126" i="189"/>
  <c r="R126" i="189"/>
  <c r="D129" i="189"/>
  <c r="E129" i="189"/>
  <c r="G129" i="189"/>
  <c r="F129" i="189"/>
  <c r="O127" i="189"/>
  <c r="Q127" i="189"/>
  <c r="I126" i="189"/>
  <c r="J126" i="189" s="1"/>
  <c r="L126" i="189"/>
  <c r="H126" i="189"/>
  <c r="K126" i="189"/>
  <c r="L129" i="189" l="1"/>
  <c r="I129" i="189"/>
  <c r="J129" i="189" s="1"/>
  <c r="K129" i="189"/>
  <c r="H129" i="189"/>
  <c r="F128" i="189"/>
  <c r="G128" i="189"/>
  <c r="D128" i="189"/>
  <c r="E128" i="189"/>
  <c r="Q126" i="189"/>
  <c r="O126" i="189"/>
  <c r="P129" i="189"/>
  <c r="N129" i="189"/>
  <c r="R129" i="189"/>
  <c r="M129" i="189"/>
  <c r="N128" i="189" l="1"/>
  <c r="M128" i="189"/>
  <c r="P128" i="189"/>
  <c r="R128" i="189"/>
  <c r="D131" i="189"/>
  <c r="E131" i="189"/>
  <c r="Q129" i="189"/>
  <c r="O129" i="189"/>
  <c r="H128" i="189"/>
  <c r="I128" i="189"/>
  <c r="J128" i="189" s="1"/>
  <c r="K128" i="189"/>
  <c r="L128" i="189"/>
  <c r="F131" i="189"/>
  <c r="G131" i="189"/>
  <c r="H131" i="189" l="1"/>
  <c r="I131" i="189"/>
  <c r="J131" i="189" s="1"/>
  <c r="K131" i="189"/>
  <c r="L131" i="189"/>
  <c r="F130" i="189"/>
  <c r="G130" i="189"/>
  <c r="E130" i="189"/>
  <c r="D130" i="189"/>
  <c r="N131" i="189"/>
  <c r="P131" i="189"/>
  <c r="M131" i="189"/>
  <c r="R131" i="189"/>
  <c r="O128" i="189"/>
  <c r="Q128" i="189"/>
  <c r="R130" i="189" l="1"/>
  <c r="M130" i="189"/>
  <c r="P130" i="189"/>
  <c r="N130" i="189"/>
  <c r="F133" i="189"/>
  <c r="G133" i="189"/>
  <c r="O131" i="189"/>
  <c r="Q131" i="189"/>
  <c r="L130" i="189"/>
  <c r="H130" i="189"/>
  <c r="I130" i="189"/>
  <c r="J130" i="189" s="1"/>
  <c r="K130" i="189"/>
  <c r="E133" i="189"/>
  <c r="D133" i="189"/>
  <c r="R133" i="189" l="1"/>
  <c r="P133" i="189"/>
  <c r="M133" i="189"/>
  <c r="N133" i="189"/>
  <c r="D132" i="189"/>
  <c r="E132" i="189"/>
  <c r="Q130" i="189"/>
  <c r="O130" i="189"/>
  <c r="G132" i="189"/>
  <c r="F132" i="189"/>
  <c r="L133" i="189"/>
  <c r="K133" i="189"/>
  <c r="H133" i="189"/>
  <c r="I133" i="189"/>
  <c r="J133" i="189" s="1"/>
  <c r="K132" i="189" l="1"/>
  <c r="L132" i="189"/>
  <c r="H132" i="189"/>
  <c r="I132" i="189"/>
  <c r="J132" i="189" s="1"/>
  <c r="P132" i="189"/>
  <c r="N132" i="189"/>
  <c r="M132" i="189"/>
  <c r="R132" i="189"/>
  <c r="O133" i="189"/>
  <c r="Q133" i="189"/>
  <c r="G135" i="189"/>
  <c r="F135" i="189"/>
  <c r="D135" i="189"/>
  <c r="E135" i="189"/>
  <c r="P135" i="189" l="1"/>
  <c r="R135" i="189"/>
  <c r="M135" i="189"/>
  <c r="N135" i="189"/>
  <c r="O132" i="189"/>
  <c r="Q132" i="189"/>
  <c r="D134" i="189"/>
  <c r="E134" i="189"/>
  <c r="F134" i="189"/>
  <c r="G134" i="189"/>
  <c r="H135" i="189"/>
  <c r="I135" i="189"/>
  <c r="J135" i="189" s="1"/>
  <c r="K135" i="189"/>
  <c r="L135" i="189"/>
  <c r="F137" i="189" l="1"/>
  <c r="G137" i="189"/>
  <c r="E137" i="189"/>
  <c r="D137" i="189"/>
  <c r="O135" i="189"/>
  <c r="Q135" i="189"/>
  <c r="N134" i="189"/>
  <c r="P134" i="189"/>
  <c r="R134" i="189"/>
  <c r="M134" i="189"/>
  <c r="H134" i="189"/>
  <c r="I134" i="189"/>
  <c r="J134" i="189" s="1"/>
  <c r="K134" i="189"/>
  <c r="L134" i="189"/>
  <c r="Q134" i="189" l="1"/>
  <c r="O134" i="189"/>
  <c r="D136" i="189"/>
  <c r="E136" i="189"/>
  <c r="H137" i="189"/>
  <c r="L137" i="189"/>
  <c r="K137" i="189"/>
  <c r="I137" i="189"/>
  <c r="J137" i="189" s="1"/>
  <c r="F136" i="189"/>
  <c r="G136" i="189"/>
  <c r="N137" i="189"/>
  <c r="R137" i="189"/>
  <c r="M137" i="189"/>
  <c r="P137" i="189"/>
  <c r="F139" i="189" l="1"/>
  <c r="G139" i="189"/>
  <c r="O137" i="189"/>
  <c r="Q137" i="189"/>
  <c r="D139" i="189"/>
  <c r="E139" i="189"/>
  <c r="L136" i="189"/>
  <c r="I136" i="189"/>
  <c r="J136" i="189" s="1"/>
  <c r="K136" i="189"/>
  <c r="H136" i="189"/>
  <c r="R136" i="189"/>
  <c r="N136" i="189"/>
  <c r="M136" i="189"/>
  <c r="P136" i="189"/>
  <c r="L139" i="189" l="1"/>
  <c r="I139" i="189"/>
  <c r="J139" i="189" s="1"/>
  <c r="K139" i="189"/>
  <c r="H139" i="189"/>
  <c r="F138" i="189"/>
  <c r="G138" i="189"/>
  <c r="D138" i="189"/>
  <c r="E138" i="189"/>
  <c r="Q136" i="189"/>
  <c r="O136" i="189"/>
  <c r="R139" i="189"/>
  <c r="P139" i="189"/>
  <c r="M139" i="189"/>
  <c r="N139" i="189"/>
  <c r="P138" i="189" l="1"/>
  <c r="R138" i="189"/>
  <c r="M138" i="189"/>
  <c r="N138" i="189"/>
  <c r="D141" i="189"/>
  <c r="E141" i="189"/>
  <c r="O139" i="189"/>
  <c r="Q139" i="189"/>
  <c r="K138" i="189"/>
  <c r="I138" i="189"/>
  <c r="J138" i="189" s="1"/>
  <c r="L138" i="189"/>
  <c r="H138" i="189"/>
  <c r="F141" i="189"/>
  <c r="G141" i="189"/>
  <c r="H141" i="189" l="1"/>
  <c r="I141" i="189"/>
  <c r="J141" i="189" s="1"/>
  <c r="K141" i="189"/>
  <c r="L141" i="189"/>
  <c r="G140" i="189"/>
  <c r="F140" i="189"/>
  <c r="O138" i="189"/>
  <c r="Q138" i="189"/>
  <c r="D140" i="189"/>
  <c r="E140" i="189"/>
  <c r="P141" i="189"/>
  <c r="M141" i="189"/>
  <c r="N141" i="189"/>
  <c r="R141" i="189"/>
  <c r="N140" i="189" l="1"/>
  <c r="M140" i="189"/>
  <c r="P140" i="189"/>
  <c r="R140" i="189"/>
  <c r="F143" i="189"/>
  <c r="G143" i="189"/>
  <c r="H140" i="189"/>
  <c r="L140" i="189"/>
  <c r="I140" i="189"/>
  <c r="J140" i="189" s="1"/>
  <c r="K140" i="189"/>
  <c r="O141" i="189"/>
  <c r="Q141" i="189"/>
  <c r="D143" i="189"/>
  <c r="E143" i="189"/>
  <c r="N143" i="189" l="1"/>
  <c r="P143" i="189"/>
  <c r="R143" i="189"/>
  <c r="M143" i="189"/>
  <c r="F142" i="189"/>
  <c r="G142" i="189"/>
  <c r="H143" i="189"/>
  <c r="I143" i="189"/>
  <c r="J143" i="189" s="1"/>
  <c r="K143" i="189"/>
  <c r="L143" i="189"/>
  <c r="D142" i="189"/>
  <c r="E142" i="189"/>
  <c r="O140" i="189"/>
  <c r="Q140" i="189"/>
  <c r="R142" i="189" l="1"/>
  <c r="P142" i="189"/>
  <c r="M142" i="189"/>
  <c r="N142" i="189"/>
  <c r="F145" i="189"/>
  <c r="G145" i="189"/>
  <c r="L142" i="189"/>
  <c r="K142" i="189"/>
  <c r="H142" i="189"/>
  <c r="I142" i="189"/>
  <c r="J142" i="189" s="1"/>
  <c r="D145" i="189"/>
  <c r="E145" i="189"/>
  <c r="Q143" i="189"/>
  <c r="O143" i="189"/>
  <c r="R145" i="189" l="1"/>
  <c r="N145" i="189"/>
  <c r="M145" i="189"/>
  <c r="P145" i="189"/>
  <c r="O142" i="189"/>
  <c r="Q142" i="189"/>
  <c r="D144" i="189"/>
  <c r="E144" i="189"/>
  <c r="L145" i="189"/>
  <c r="I145" i="189"/>
  <c r="J145" i="189" s="1"/>
  <c r="K145" i="189"/>
  <c r="H145" i="189"/>
  <c r="G144" i="189"/>
  <c r="F144" i="189"/>
  <c r="D147" i="189" l="1"/>
  <c r="E147" i="189"/>
  <c r="P144" i="189"/>
  <c r="R144" i="189"/>
  <c r="M144" i="189"/>
  <c r="N144" i="189"/>
  <c r="F147" i="189"/>
  <c r="G147" i="189"/>
  <c r="Q145" i="189"/>
  <c r="O145" i="189"/>
  <c r="H144" i="189"/>
  <c r="I144" i="189"/>
  <c r="J144" i="189" s="1"/>
  <c r="K144" i="189"/>
  <c r="L144" i="189"/>
  <c r="O144" i="189" l="1"/>
  <c r="Q144" i="189"/>
  <c r="P147" i="189"/>
  <c r="R147" i="189"/>
  <c r="M147" i="189"/>
  <c r="N147" i="189"/>
  <c r="F146" i="189"/>
  <c r="G146" i="189"/>
  <c r="E146" i="189"/>
  <c r="D146" i="189"/>
  <c r="K147" i="189"/>
  <c r="I147" i="189"/>
  <c r="J147" i="189" s="1"/>
  <c r="L147" i="189"/>
  <c r="H147" i="189"/>
  <c r="G149" i="189" l="1"/>
  <c r="F149" i="189"/>
  <c r="O147" i="189"/>
  <c r="Q147" i="189"/>
  <c r="D149" i="189"/>
  <c r="E149" i="189"/>
  <c r="H146" i="189"/>
  <c r="L146" i="189"/>
  <c r="K146" i="189"/>
  <c r="I146" i="189"/>
  <c r="J146" i="189" s="1"/>
  <c r="N146" i="189"/>
  <c r="R146" i="189"/>
  <c r="M146" i="189"/>
  <c r="P146" i="189"/>
  <c r="H149" i="189" l="1"/>
  <c r="L149" i="189"/>
  <c r="I149" i="189"/>
  <c r="J149" i="189" s="1"/>
  <c r="K149" i="189"/>
  <c r="D148" i="189"/>
  <c r="E148" i="189"/>
  <c r="O146" i="189"/>
  <c r="Q146" i="189"/>
  <c r="N149" i="189"/>
  <c r="M149" i="189"/>
  <c r="P149" i="189"/>
  <c r="R149" i="189"/>
  <c r="F148" i="189"/>
  <c r="G148" i="189"/>
  <c r="L148" i="189" l="1"/>
  <c r="I148" i="189"/>
  <c r="J148" i="189" s="1"/>
  <c r="K148" i="189"/>
  <c r="H148" i="189"/>
  <c r="O149" i="189"/>
  <c r="Q149" i="189"/>
  <c r="F151" i="189"/>
  <c r="G151" i="189"/>
  <c r="R148" i="189"/>
  <c r="P148" i="189"/>
  <c r="M148" i="189"/>
  <c r="N148" i="189"/>
  <c r="D151" i="189"/>
  <c r="E151" i="189"/>
  <c r="L151" i="189" l="1"/>
  <c r="K151" i="189"/>
  <c r="H151" i="189"/>
  <c r="I151" i="189"/>
  <c r="J151" i="189" s="1"/>
  <c r="O148" i="189"/>
  <c r="Q148" i="189"/>
  <c r="D150" i="189"/>
  <c r="E150" i="189"/>
  <c r="R151" i="189"/>
  <c r="P151" i="189"/>
  <c r="M151" i="189"/>
  <c r="N151" i="189"/>
  <c r="F150" i="189"/>
  <c r="G150" i="189"/>
  <c r="O151" i="189" l="1"/>
  <c r="Q151" i="189"/>
  <c r="P150" i="189"/>
  <c r="M150" i="189"/>
  <c r="N150" i="189"/>
  <c r="R150" i="189"/>
  <c r="D153" i="189"/>
  <c r="E153" i="189"/>
  <c r="H150" i="189"/>
  <c r="I150" i="189"/>
  <c r="J150" i="189" s="1"/>
  <c r="K150" i="189"/>
  <c r="L150" i="189"/>
  <c r="G153" i="189"/>
  <c r="F153" i="189"/>
  <c r="O150" i="189" l="1"/>
  <c r="Q150" i="189"/>
  <c r="P153" i="189"/>
  <c r="R153" i="189"/>
  <c r="M153" i="189"/>
  <c r="N153" i="189"/>
  <c r="F152" i="189"/>
  <c r="G152" i="189"/>
  <c r="D152" i="189"/>
  <c r="E152" i="189"/>
  <c r="H153" i="189"/>
  <c r="I153" i="189"/>
  <c r="J153" i="189" s="1"/>
  <c r="K153" i="189"/>
  <c r="L153" i="189"/>
  <c r="F155" i="189" l="1"/>
  <c r="G155" i="189"/>
  <c r="O153" i="189"/>
  <c r="Q153" i="189"/>
  <c r="E155" i="189"/>
  <c r="D155" i="189"/>
  <c r="H152" i="189"/>
  <c r="I152" i="189"/>
  <c r="J152" i="189" s="1"/>
  <c r="K152" i="189"/>
  <c r="L152" i="189"/>
  <c r="N152" i="189"/>
  <c r="P152" i="189"/>
  <c r="R152" i="189"/>
  <c r="M152" i="189"/>
  <c r="H155" i="189" l="1"/>
  <c r="L155" i="189"/>
  <c r="K155" i="189"/>
  <c r="I155" i="189"/>
  <c r="J155" i="189" s="1"/>
  <c r="F154" i="189"/>
  <c r="G154" i="189"/>
  <c r="D154" i="189"/>
  <c r="E154" i="189"/>
  <c r="Q152" i="189"/>
  <c r="O152" i="189"/>
  <c r="N155" i="189"/>
  <c r="R155" i="189"/>
  <c r="P155" i="189"/>
  <c r="M155" i="189"/>
  <c r="R154" i="189" l="1"/>
  <c r="N154" i="189"/>
  <c r="M154" i="189"/>
  <c r="P154" i="189"/>
  <c r="O155" i="189"/>
  <c r="Q155" i="189"/>
  <c r="F157" i="189"/>
  <c r="G157" i="189"/>
  <c r="L154" i="189"/>
  <c r="I154" i="189"/>
  <c r="J154" i="189" s="1"/>
  <c r="H154" i="189"/>
  <c r="K154" i="189"/>
  <c r="E157" i="189"/>
  <c r="D157" i="189"/>
  <c r="D156" i="189" l="1"/>
  <c r="E156" i="189"/>
  <c r="K157" i="189"/>
  <c r="L157" i="189"/>
  <c r="H157" i="189"/>
  <c r="I157" i="189"/>
  <c r="J157" i="189" s="1"/>
  <c r="F156" i="189"/>
  <c r="G156" i="189"/>
  <c r="Q154" i="189"/>
  <c r="O154" i="189"/>
  <c r="R157" i="189"/>
  <c r="N157" i="189"/>
  <c r="P157" i="189"/>
  <c r="M157" i="189"/>
  <c r="P156" i="189" l="1"/>
  <c r="R156" i="189"/>
  <c r="M156" i="189"/>
  <c r="N156" i="189"/>
  <c r="D159" i="189"/>
  <c r="E159" i="189"/>
  <c r="F159" i="189"/>
  <c r="G159" i="189"/>
  <c r="Q157" i="189"/>
  <c r="O157" i="189"/>
  <c r="I156" i="189"/>
  <c r="J156" i="189" s="1"/>
  <c r="L156" i="189"/>
  <c r="H156" i="189"/>
  <c r="K156" i="189"/>
  <c r="I159" i="189" l="1"/>
  <c r="J159" i="189" s="1"/>
  <c r="L159" i="189"/>
  <c r="H159" i="189"/>
  <c r="K159" i="189"/>
  <c r="G158" i="189"/>
  <c r="F158" i="189"/>
  <c r="O156" i="189"/>
  <c r="Q156" i="189"/>
  <c r="D158" i="189"/>
  <c r="E158" i="189"/>
  <c r="P159" i="189"/>
  <c r="R159" i="189"/>
  <c r="M159" i="189"/>
  <c r="N159" i="189"/>
  <c r="M158" i="189" l="1"/>
  <c r="N158" i="189"/>
  <c r="P158" i="189"/>
  <c r="R158" i="189"/>
  <c r="H158" i="189"/>
  <c r="K158" i="189"/>
  <c r="L158" i="189"/>
  <c r="I158" i="189"/>
  <c r="J158" i="189" s="1"/>
  <c r="D161" i="189"/>
  <c r="E161" i="189"/>
  <c r="G161" i="189"/>
  <c r="F161" i="189"/>
  <c r="O159" i="189"/>
  <c r="Q159" i="189"/>
  <c r="E160" i="189" l="1"/>
  <c r="D160" i="189"/>
  <c r="H161" i="189"/>
  <c r="L161" i="189"/>
  <c r="I161" i="189"/>
  <c r="J161" i="189" s="1"/>
  <c r="K161" i="189"/>
  <c r="M161" i="189"/>
  <c r="N161" i="189"/>
  <c r="R161" i="189"/>
  <c r="P161" i="189"/>
  <c r="Q158" i="189"/>
  <c r="O158" i="189"/>
  <c r="F160" i="189"/>
  <c r="G160" i="189"/>
  <c r="R160" i="189" l="1"/>
  <c r="P160" i="189"/>
  <c r="M160" i="189"/>
  <c r="N160" i="189"/>
  <c r="F163" i="189"/>
  <c r="G163" i="189"/>
  <c r="O161" i="189"/>
  <c r="Q161" i="189"/>
  <c r="E163" i="189"/>
  <c r="D163" i="189"/>
  <c r="K160" i="189"/>
  <c r="L160" i="189"/>
  <c r="H160" i="189"/>
  <c r="I160" i="189"/>
  <c r="J160" i="189" s="1"/>
  <c r="R163" i="189" l="1"/>
  <c r="P163" i="189"/>
  <c r="M163" i="189"/>
  <c r="N163" i="189"/>
  <c r="Q160" i="189"/>
  <c r="O160" i="189"/>
  <c r="F162" i="189"/>
  <c r="G162" i="189"/>
  <c r="K163" i="189"/>
  <c r="L163" i="189"/>
  <c r="I163" i="189"/>
  <c r="J163" i="189" s="1"/>
  <c r="H163" i="189"/>
  <c r="D162" i="189"/>
  <c r="E162" i="189"/>
  <c r="D165" i="189" l="1"/>
  <c r="E165" i="189"/>
  <c r="I162" i="189"/>
  <c r="J162" i="189" s="1"/>
  <c r="H162" i="189"/>
  <c r="K162" i="189"/>
  <c r="L162" i="189"/>
  <c r="F165" i="189"/>
  <c r="G165" i="189"/>
  <c r="Q163" i="189"/>
  <c r="O163" i="189"/>
  <c r="P162" i="189"/>
  <c r="N162" i="189"/>
  <c r="M162" i="189"/>
  <c r="R162" i="189"/>
  <c r="P165" i="189" l="1"/>
  <c r="N165" i="189"/>
  <c r="M165" i="189"/>
  <c r="R165" i="189"/>
  <c r="G164" i="189"/>
  <c r="F164" i="189"/>
  <c r="E164" i="189"/>
  <c r="D164" i="189"/>
  <c r="O162" i="189"/>
  <c r="Q162" i="189"/>
  <c r="H165" i="189"/>
  <c r="K165" i="189"/>
  <c r="L165" i="189"/>
  <c r="I165" i="189"/>
  <c r="J165" i="189" s="1"/>
  <c r="M164" i="189" l="1"/>
  <c r="N164" i="189"/>
  <c r="R164" i="189"/>
  <c r="P164" i="189"/>
  <c r="F167" i="189"/>
  <c r="G167" i="189"/>
  <c r="E167" i="189"/>
  <c r="D167" i="189"/>
  <c r="H164" i="189"/>
  <c r="L164" i="189"/>
  <c r="I164" i="189"/>
  <c r="J164" i="189" s="1"/>
  <c r="K164" i="189"/>
  <c r="O165" i="189"/>
  <c r="Q165" i="189"/>
  <c r="N167" i="189" l="1"/>
  <c r="R167" i="189"/>
  <c r="P167" i="189"/>
  <c r="M167" i="189"/>
  <c r="F166" i="189"/>
  <c r="G166" i="189"/>
  <c r="D166" i="189"/>
  <c r="E166" i="189"/>
  <c r="H167" i="189"/>
  <c r="L167" i="189"/>
  <c r="I167" i="189"/>
  <c r="J167" i="189" s="1"/>
  <c r="K167" i="189"/>
  <c r="Q164" i="189"/>
  <c r="O164" i="189"/>
  <c r="R166" i="189" l="1"/>
  <c r="P166" i="189"/>
  <c r="M166" i="189"/>
  <c r="N166" i="189"/>
  <c r="F169" i="189"/>
  <c r="G169" i="189"/>
  <c r="D169" i="189"/>
  <c r="E169" i="189"/>
  <c r="L166" i="189"/>
  <c r="H166" i="189"/>
  <c r="I166" i="189"/>
  <c r="J166" i="189" s="1"/>
  <c r="K166" i="189"/>
  <c r="O167" i="189"/>
  <c r="Q167" i="189"/>
  <c r="R169" i="189" l="1"/>
  <c r="P169" i="189"/>
  <c r="M169" i="189"/>
  <c r="N169" i="189"/>
  <c r="D168" i="189"/>
  <c r="E168" i="189"/>
  <c r="O166" i="189"/>
  <c r="Q166" i="189"/>
  <c r="G168" i="189"/>
  <c r="F168" i="189"/>
  <c r="L169" i="189"/>
  <c r="I169" i="189"/>
  <c r="J169" i="189" s="1"/>
  <c r="K169" i="189"/>
  <c r="H169" i="189"/>
  <c r="H168" i="189" l="1"/>
  <c r="I168" i="189"/>
  <c r="J168" i="189" s="1"/>
  <c r="K168" i="189"/>
  <c r="L168" i="189"/>
  <c r="P168" i="189"/>
  <c r="N168" i="189"/>
  <c r="R168" i="189"/>
  <c r="M168" i="189"/>
  <c r="O169" i="189"/>
  <c r="Q169" i="189"/>
  <c r="F171" i="189"/>
  <c r="G171" i="189"/>
  <c r="D171" i="189"/>
  <c r="E171" i="189"/>
  <c r="Q168" i="189" l="1"/>
  <c r="O168" i="189"/>
  <c r="P171" i="189"/>
  <c r="N171" i="189"/>
  <c r="M171" i="189"/>
  <c r="R171" i="189"/>
  <c r="F170" i="189"/>
  <c r="G170" i="189"/>
  <c r="H171" i="189"/>
  <c r="I171" i="189"/>
  <c r="J171" i="189" s="1"/>
  <c r="K171" i="189"/>
  <c r="L171" i="189"/>
  <c r="D170" i="189"/>
  <c r="E170" i="189"/>
  <c r="F173" i="189" l="1"/>
  <c r="G173" i="189"/>
  <c r="H170" i="189"/>
  <c r="L170" i="189"/>
  <c r="K170" i="189"/>
  <c r="I170" i="189"/>
  <c r="J170" i="189" s="1"/>
  <c r="O171" i="189"/>
  <c r="Q171" i="189"/>
  <c r="D173" i="189"/>
  <c r="E173" i="189"/>
  <c r="N170" i="189"/>
  <c r="R170" i="189"/>
  <c r="M170" i="189"/>
  <c r="P170" i="189"/>
  <c r="O170" i="189" l="1"/>
  <c r="Q170" i="189"/>
  <c r="F172" i="189"/>
  <c r="G172" i="189"/>
  <c r="L173" i="189"/>
  <c r="K173" i="189"/>
  <c r="H173" i="189"/>
  <c r="I173" i="189"/>
  <c r="J173" i="189" s="1"/>
  <c r="D172" i="189"/>
  <c r="E172" i="189"/>
  <c r="R173" i="189"/>
  <c r="M173" i="189"/>
  <c r="N173" i="189"/>
  <c r="P173" i="189"/>
  <c r="F175" i="189" l="1"/>
  <c r="G175" i="189"/>
  <c r="P172" i="189"/>
  <c r="M172" i="189"/>
  <c r="N172" i="189"/>
  <c r="R172" i="189"/>
  <c r="H172" i="189"/>
  <c r="I172" i="189"/>
  <c r="J172" i="189" s="1"/>
  <c r="K172" i="189"/>
  <c r="L172" i="189"/>
  <c r="O173" i="189"/>
  <c r="Q173" i="189"/>
  <c r="D175" i="189"/>
  <c r="E175" i="189"/>
  <c r="D174" i="189" l="1"/>
  <c r="E174" i="189"/>
  <c r="O172" i="189"/>
  <c r="Q172" i="189"/>
  <c r="F174" i="189"/>
  <c r="G174" i="189"/>
  <c r="H175" i="189"/>
  <c r="I175" i="189"/>
  <c r="J175" i="189" s="1"/>
  <c r="K175" i="189"/>
  <c r="L175" i="189"/>
  <c r="P175" i="189"/>
  <c r="R175" i="189"/>
  <c r="M175" i="189"/>
  <c r="N175" i="189"/>
  <c r="N174" i="189" l="1"/>
  <c r="R174" i="189"/>
  <c r="M174" i="189"/>
  <c r="P174" i="189"/>
  <c r="F177" i="189"/>
  <c r="G177" i="189"/>
  <c r="O175" i="189"/>
  <c r="Q175" i="189"/>
  <c r="E177" i="189"/>
  <c r="D177" i="189"/>
  <c r="H174" i="189"/>
  <c r="K174" i="189"/>
  <c r="L174" i="189"/>
  <c r="I174" i="189"/>
  <c r="J174" i="189" s="1"/>
  <c r="N177" i="189" l="1"/>
  <c r="M177" i="189"/>
  <c r="P177" i="189"/>
  <c r="R177" i="189"/>
  <c r="H177" i="189"/>
  <c r="L177" i="189"/>
  <c r="I177" i="189"/>
  <c r="J177" i="189" s="1"/>
  <c r="K177" i="189"/>
  <c r="D176" i="189"/>
  <c r="E176" i="189"/>
  <c r="F176" i="189"/>
  <c r="G176" i="189"/>
  <c r="Q174" i="189"/>
  <c r="O174" i="189"/>
  <c r="F179" i="189" l="1"/>
  <c r="G179" i="189"/>
  <c r="D179" i="189"/>
  <c r="E179" i="189"/>
  <c r="L176" i="189"/>
  <c r="H176" i="189"/>
  <c r="I176" i="189"/>
  <c r="J176" i="189" s="1"/>
  <c r="K176" i="189"/>
  <c r="R176" i="189"/>
  <c r="N176" i="189"/>
  <c r="P176" i="189"/>
  <c r="M176" i="189"/>
  <c r="O177" i="189"/>
  <c r="Q177" i="189"/>
  <c r="D178" i="189" l="1"/>
  <c r="E178" i="189"/>
  <c r="O176" i="189"/>
  <c r="Q176" i="189"/>
  <c r="F178" i="189"/>
  <c r="G178" i="189"/>
  <c r="L179" i="189"/>
  <c r="I179" i="189"/>
  <c r="J179" i="189" s="1"/>
  <c r="K179" i="189"/>
  <c r="H179" i="189"/>
  <c r="R179" i="189"/>
  <c r="P179" i="189"/>
  <c r="M179" i="189"/>
  <c r="N179" i="189"/>
  <c r="P178" i="189" l="1"/>
  <c r="R178" i="189"/>
  <c r="M178" i="189"/>
  <c r="N178" i="189"/>
  <c r="F181" i="189"/>
  <c r="G181" i="189"/>
  <c r="D181" i="189"/>
  <c r="E181" i="189"/>
  <c r="Q179" i="189"/>
  <c r="O179" i="189"/>
  <c r="K178" i="189"/>
  <c r="L178" i="189"/>
  <c r="H178" i="189"/>
  <c r="I178" i="189"/>
  <c r="J178" i="189" s="1"/>
  <c r="P181" i="189" l="1"/>
  <c r="M181" i="189"/>
  <c r="N181" i="189"/>
  <c r="R181" i="189"/>
  <c r="D180" i="189"/>
  <c r="E180" i="189"/>
  <c r="O178" i="189"/>
  <c r="Q178" i="189"/>
  <c r="G180" i="189"/>
  <c r="F180" i="189"/>
  <c r="H181" i="189"/>
  <c r="I181" i="189"/>
  <c r="J181" i="189" s="1"/>
  <c r="K181" i="189"/>
  <c r="L181" i="189"/>
  <c r="H180" i="189" l="1"/>
  <c r="I180" i="189"/>
  <c r="J180" i="189" s="1"/>
  <c r="K180" i="189"/>
  <c r="L180" i="189"/>
  <c r="N180" i="189"/>
  <c r="P180" i="189"/>
  <c r="R180" i="189"/>
  <c r="M180" i="189"/>
  <c r="O181" i="189"/>
  <c r="Q181" i="189"/>
  <c r="F183" i="189"/>
  <c r="G183" i="189"/>
  <c r="D183" i="189"/>
  <c r="E183" i="189"/>
  <c r="N183" i="189" l="1"/>
  <c r="R183" i="189"/>
  <c r="M183" i="189"/>
  <c r="P183" i="189"/>
  <c r="O180" i="189"/>
  <c r="Q180" i="189"/>
  <c r="F182" i="189"/>
  <c r="G182" i="189"/>
  <c r="H183" i="189"/>
  <c r="K183" i="189"/>
  <c r="L183" i="189"/>
  <c r="I183" i="189"/>
  <c r="J183" i="189" s="1"/>
  <c r="D182" i="189"/>
  <c r="E182" i="189"/>
  <c r="L182" i="189" l="1"/>
  <c r="K182" i="189"/>
  <c r="H182" i="189"/>
  <c r="I182" i="189"/>
  <c r="J182" i="189" s="1"/>
  <c r="F185" i="189"/>
  <c r="G185" i="189"/>
  <c r="D185" i="189"/>
  <c r="E185" i="189"/>
  <c r="R182" i="189"/>
  <c r="M182" i="189"/>
  <c r="N182" i="189"/>
  <c r="P182" i="189"/>
  <c r="Q183" i="189"/>
  <c r="O183" i="189"/>
  <c r="R185" i="189" l="1"/>
  <c r="N185" i="189"/>
  <c r="P185" i="189"/>
  <c r="M185" i="189"/>
  <c r="O182" i="189"/>
  <c r="Q182" i="189"/>
  <c r="D184" i="189"/>
  <c r="E184" i="189"/>
  <c r="L185" i="189"/>
  <c r="H185" i="189"/>
  <c r="I185" i="189"/>
  <c r="J185" i="189" s="1"/>
  <c r="K185" i="189"/>
  <c r="F184" i="189"/>
  <c r="G184" i="189"/>
  <c r="P184" i="189" l="1"/>
  <c r="R184" i="189"/>
  <c r="M184" i="189"/>
  <c r="N184" i="189"/>
  <c r="D187" i="189"/>
  <c r="E187" i="189"/>
  <c r="F187" i="189"/>
  <c r="G187" i="189"/>
  <c r="O185" i="189"/>
  <c r="Q185" i="189"/>
  <c r="H184" i="189"/>
  <c r="I184" i="189"/>
  <c r="J184" i="189" s="1"/>
  <c r="K184" i="189"/>
  <c r="L184" i="189"/>
  <c r="K187" i="189" l="1"/>
  <c r="L187" i="189"/>
  <c r="H187" i="189"/>
  <c r="I187" i="189"/>
  <c r="J187" i="189" s="1"/>
  <c r="E186" i="189"/>
  <c r="D186" i="189"/>
  <c r="O184" i="189"/>
  <c r="Q184" i="189"/>
  <c r="F186" i="189"/>
  <c r="G186" i="189"/>
  <c r="P187" i="189"/>
  <c r="R187" i="189"/>
  <c r="M187" i="189"/>
  <c r="N187" i="189"/>
  <c r="H186" i="189" l="1"/>
  <c r="L186" i="189"/>
  <c r="I186" i="189"/>
  <c r="J186" i="189" s="1"/>
  <c r="K186" i="189"/>
  <c r="N186" i="189"/>
  <c r="M186" i="189"/>
  <c r="P186" i="189"/>
  <c r="R186" i="189"/>
  <c r="D189" i="189"/>
  <c r="E189" i="189"/>
  <c r="O187" i="189"/>
  <c r="Q187" i="189"/>
  <c r="G189" i="189"/>
  <c r="F189" i="189"/>
  <c r="O186" i="189" l="1"/>
  <c r="Q186" i="189"/>
  <c r="H189" i="189"/>
  <c r="I189" i="189"/>
  <c r="J189" i="189" s="1"/>
  <c r="K189" i="189"/>
  <c r="L189" i="189"/>
  <c r="N189" i="189"/>
  <c r="P189" i="189"/>
  <c r="R189" i="189"/>
  <c r="M189" i="189"/>
  <c r="F188" i="189"/>
  <c r="G188" i="189"/>
  <c r="D188" i="189"/>
  <c r="E188" i="189"/>
  <c r="F191" i="189" l="1"/>
  <c r="G191" i="189"/>
  <c r="R188" i="189"/>
  <c r="P188" i="189"/>
  <c r="M188" i="189"/>
  <c r="N188" i="189"/>
  <c r="D191" i="189"/>
  <c r="E191" i="189"/>
  <c r="L188" i="189"/>
  <c r="I188" i="189"/>
  <c r="J188" i="189" s="1"/>
  <c r="K188" i="189"/>
  <c r="H188" i="189"/>
  <c r="O189" i="189"/>
  <c r="Q189" i="189"/>
  <c r="D190" i="189" l="1"/>
  <c r="E190" i="189"/>
  <c r="Q188" i="189"/>
  <c r="O188" i="189"/>
  <c r="L191" i="189"/>
  <c r="K191" i="189"/>
  <c r="H191" i="189"/>
  <c r="I191" i="189"/>
  <c r="J191" i="189" s="1"/>
  <c r="F190" i="189"/>
  <c r="G190" i="189"/>
  <c r="R191" i="189"/>
  <c r="M191" i="189"/>
  <c r="N191" i="189"/>
  <c r="P191" i="189"/>
  <c r="D193" i="189" l="1"/>
  <c r="E193" i="189"/>
  <c r="F193" i="189"/>
  <c r="G193" i="189"/>
  <c r="P190" i="189"/>
  <c r="M190" i="189"/>
  <c r="N190" i="189"/>
  <c r="R190" i="189"/>
  <c r="O191" i="189"/>
  <c r="Q191" i="189"/>
  <c r="H190" i="189"/>
  <c r="I190" i="189"/>
  <c r="J190" i="189" s="1"/>
  <c r="K190" i="189"/>
  <c r="L190" i="189"/>
  <c r="F192" i="189" l="1"/>
  <c r="G192" i="189"/>
  <c r="O190" i="189"/>
  <c r="Q190" i="189"/>
  <c r="D192" i="189"/>
  <c r="E192" i="189"/>
  <c r="P193" i="189"/>
  <c r="R193" i="189"/>
  <c r="M193" i="189"/>
  <c r="N193" i="189"/>
  <c r="H193" i="189"/>
  <c r="I193" i="189"/>
  <c r="J193" i="189" s="1"/>
  <c r="K193" i="189"/>
  <c r="L193" i="189"/>
  <c r="H192" i="189" l="1"/>
  <c r="K192" i="189"/>
  <c r="L192" i="189"/>
  <c r="I192" i="189"/>
  <c r="J192" i="189" s="1"/>
  <c r="E195" i="189"/>
  <c r="D195" i="189"/>
  <c r="O193" i="189"/>
  <c r="Q193" i="189"/>
  <c r="F195" i="189"/>
  <c r="G195" i="189"/>
  <c r="N192" i="189"/>
  <c r="R192" i="189"/>
  <c r="M192" i="189"/>
  <c r="P192" i="189"/>
  <c r="H195" i="189" l="1"/>
  <c r="L195" i="189"/>
  <c r="I195" i="189"/>
  <c r="J195" i="189" s="1"/>
  <c r="K195" i="189"/>
  <c r="N195" i="189"/>
  <c r="M195" i="189"/>
  <c r="P195" i="189"/>
  <c r="R195" i="189"/>
  <c r="F194" i="189"/>
  <c r="G194" i="189"/>
  <c r="Q192" i="189"/>
  <c r="O192" i="189"/>
  <c r="D194" i="189"/>
  <c r="E194" i="189"/>
  <c r="O195" i="189" l="1"/>
  <c r="Q195" i="189"/>
  <c r="R194" i="189"/>
  <c r="N194" i="189"/>
  <c r="P194" i="189"/>
  <c r="M194" i="189"/>
  <c r="F197" i="189"/>
  <c r="G197" i="189"/>
  <c r="L194" i="189"/>
  <c r="H194" i="189"/>
  <c r="I194" i="189"/>
  <c r="J194" i="189" s="1"/>
  <c r="K194" i="189"/>
  <c r="D197" i="189"/>
  <c r="E197" i="189"/>
  <c r="L197" i="189" l="1"/>
  <c r="I197" i="189"/>
  <c r="J197" i="189" s="1"/>
  <c r="K197" i="189"/>
  <c r="H197" i="189"/>
  <c r="D196" i="189"/>
  <c r="E196" i="189"/>
  <c r="O194" i="189"/>
  <c r="Q194" i="189"/>
  <c r="F196" i="189"/>
  <c r="G196" i="189"/>
  <c r="R197" i="189"/>
  <c r="P197" i="189"/>
  <c r="M197" i="189"/>
  <c r="N197" i="189"/>
  <c r="K196" i="189" l="1"/>
  <c r="L196" i="189"/>
  <c r="H196" i="189"/>
  <c r="I196" i="189"/>
  <c r="J196" i="189" s="1"/>
  <c r="D199" i="189"/>
  <c r="E199" i="189"/>
  <c r="P196" i="189"/>
  <c r="R196" i="189"/>
  <c r="M196" i="189"/>
  <c r="N196" i="189"/>
  <c r="Q197" i="189"/>
  <c r="O197" i="189"/>
  <c r="G199" i="189"/>
  <c r="F199" i="189"/>
  <c r="H199" i="189" l="1"/>
  <c r="I199" i="189"/>
  <c r="J199" i="189" s="1"/>
  <c r="L199" i="189"/>
  <c r="K199" i="189"/>
  <c r="O196" i="189"/>
  <c r="Q196" i="189"/>
  <c r="D198" i="189"/>
  <c r="E198" i="189"/>
  <c r="P199" i="189"/>
  <c r="N199" i="189"/>
  <c r="M199" i="189"/>
  <c r="R199" i="189"/>
  <c r="G198" i="189"/>
  <c r="F198" i="189"/>
  <c r="N198" i="189" l="1"/>
  <c r="P198" i="189"/>
  <c r="R198" i="189"/>
  <c r="M198" i="189"/>
  <c r="O199" i="189"/>
  <c r="Q199" i="189"/>
  <c r="F201" i="189"/>
  <c r="G201" i="189"/>
  <c r="H198" i="189"/>
  <c r="I198" i="189"/>
  <c r="J198" i="189" s="1"/>
  <c r="K198" i="189"/>
  <c r="L198" i="189"/>
  <c r="D201" i="189"/>
  <c r="E201" i="189"/>
  <c r="F200" i="189" l="1"/>
  <c r="G200" i="189"/>
  <c r="H201" i="189"/>
  <c r="K201" i="189"/>
  <c r="L201" i="189"/>
  <c r="I201" i="189"/>
  <c r="J201" i="189" s="1"/>
  <c r="E200" i="189"/>
  <c r="D200" i="189"/>
  <c r="N201" i="189"/>
  <c r="R201" i="189"/>
  <c r="M201" i="189"/>
  <c r="P201" i="189"/>
  <c r="O198" i="189"/>
  <c r="Q198" i="189"/>
  <c r="F203" i="189" l="1"/>
  <c r="G203" i="189"/>
  <c r="L200" i="189"/>
  <c r="H200" i="189"/>
  <c r="I200" i="189"/>
  <c r="J200" i="189" s="1"/>
  <c r="K200" i="189"/>
  <c r="O201" i="189"/>
  <c r="Q201" i="189"/>
  <c r="E203" i="189"/>
  <c r="D203" i="189"/>
  <c r="R200" i="189"/>
  <c r="M200" i="189"/>
  <c r="N200" i="189"/>
  <c r="P200" i="189"/>
  <c r="O200" i="189" l="1"/>
  <c r="Q200" i="189"/>
  <c r="L203" i="189"/>
  <c r="H203" i="189"/>
  <c r="I203" i="189"/>
  <c r="J203" i="189" s="1"/>
  <c r="K203" i="189"/>
  <c r="D202" i="189"/>
  <c r="E202" i="189"/>
  <c r="G202" i="189"/>
  <c r="F202" i="189"/>
  <c r="R203" i="189"/>
  <c r="P203" i="189"/>
  <c r="M203" i="189"/>
  <c r="N203" i="189"/>
  <c r="O203" i="189" l="1"/>
  <c r="Q203" i="189"/>
  <c r="P202" i="189"/>
  <c r="R202" i="189"/>
  <c r="N202" i="189"/>
  <c r="M202" i="189"/>
  <c r="D205" i="189"/>
  <c r="E205" i="189"/>
  <c r="F205" i="189"/>
  <c r="G205" i="189"/>
  <c r="I202" i="189"/>
  <c r="J202" i="189" s="1"/>
  <c r="K202" i="189"/>
  <c r="L202" i="189"/>
  <c r="H202" i="189"/>
  <c r="D204" i="189" l="1"/>
  <c r="E204" i="189"/>
  <c r="F204" i="189"/>
  <c r="G204" i="189"/>
  <c r="Q202" i="189"/>
  <c r="O202" i="189"/>
  <c r="P205" i="189"/>
  <c r="M205" i="189"/>
  <c r="N205" i="189"/>
  <c r="R205" i="189"/>
  <c r="L205" i="189"/>
  <c r="I205" i="189"/>
  <c r="J205" i="189" s="1"/>
  <c r="H205" i="189"/>
  <c r="K205" i="189"/>
  <c r="N204" i="189" l="1"/>
  <c r="M204" i="189"/>
  <c r="R204" i="189"/>
  <c r="P204" i="189"/>
  <c r="Q205" i="189"/>
  <c r="O205" i="189"/>
  <c r="H204" i="189"/>
  <c r="K204" i="189"/>
  <c r="I204" i="189"/>
  <c r="J204" i="189" s="1"/>
  <c r="L204" i="189"/>
  <c r="O204" i="189" l="1"/>
  <c r="Q204" i="189"/>
</calcChain>
</file>

<file path=xl/sharedStrings.xml><?xml version="1.0" encoding="utf-8"?>
<sst xmlns="http://schemas.openxmlformats.org/spreadsheetml/2006/main" count="16402" uniqueCount="1409">
  <si>
    <t>Important Notes</t>
  </si>
  <si>
    <t>How to work with this excel sheets</t>
  </si>
  <si>
    <t>1.1 Select Carrier &lt;-&gt; Module combination from drop down list</t>
  </si>
  <si>
    <t>1.2 Update tables with  "F9"</t>
  </si>
  <si>
    <t>2. Available sheets</t>
  </si>
  <si>
    <t>3.1 open and close predefined groups to get more or less information</t>
  </si>
  <si>
    <t>4.1 Excel filter can be used to search for special pin, sort table, filter table…</t>
  </si>
  <si>
    <t>4.2 MS Excel supports also filter by colour</t>
  </si>
  <si>
    <t xml:space="preserve"> Use overview sheet to select carrier and module </t>
  </si>
  <si>
    <t>Index</t>
  </si>
  <si>
    <t>B2B Group</t>
  </si>
  <si>
    <t>C-Name</t>
  </si>
  <si>
    <t>Carrier Net Name</t>
  </si>
  <si>
    <t>Carrier Trace Length</t>
  </si>
  <si>
    <t>Module Net Name</t>
  </si>
  <si>
    <t>FPGA Pin Name</t>
  </si>
  <si>
    <t>Module Trace Length</t>
  </si>
  <si>
    <t>Carrier + Module (PCB only)</t>
  </si>
  <si>
    <t>FPGA Pin</t>
  </si>
  <si>
    <t>Naming convention:</t>
  </si>
  <si>
    <t>Supported Software:</t>
  </si>
  <si>
    <t>3.Please verify all data with user manuals, FPGA and other components vendor's documentation.</t>
  </si>
  <si>
    <t>2. All information is subject to change at any time without notice.</t>
  </si>
  <si>
    <t>1. All pinouts and pin information is provided as-is without assurance of correctness or completeness.</t>
  </si>
  <si>
    <t>Disclaimers:</t>
  </si>
  <si>
    <t>4. Trace length are only PCB length without devices packages and connector length</t>
  </si>
  <si>
    <t>3. Detailed information’s of modules and carrier boards are available on the Trenz Electronic Wiki</t>
  </si>
  <si>
    <t>2. Document modification date:</t>
  </si>
  <si>
    <t>1. Published by Trenz Electronic GmbH, Holzweg 19A, 32257 Bünde, Germany.</t>
  </si>
  <si>
    <t>Notes:</t>
  </si>
  <si>
    <t>to update table after selection</t>
  </si>
  <si>
    <t>Depending on your Office Setup</t>
  </si>
  <si>
    <t>Select Module:</t>
  </si>
  <si>
    <t>Select Carrier:</t>
  </si>
  <si>
    <t>Carrier / Module Combination:</t>
  </si>
  <si>
    <t>To-Do:</t>
  </si>
  <si>
    <t>B2B Connector</t>
  </si>
  <si>
    <t>C-Pin</t>
  </si>
  <si>
    <t>Conn Pin name</t>
  </si>
  <si>
    <t>B2B</t>
  </si>
  <si>
    <t># netname</t>
  </si>
  <si>
    <t>M-Name</t>
  </si>
  <si>
    <t>M-Pin</t>
  </si>
  <si>
    <t>C. Trace Length (mm)</t>
  </si>
  <si>
    <t xml:space="preserve">Use overview sheet to select carrier and module </t>
  </si>
  <si>
    <t>1. B2B connector pinout will be normally not changed and is the same for other variants</t>
  </si>
  <si>
    <t>others</t>
  </si>
  <si>
    <t>3.2. Go to "CONN Pin Table"</t>
  </si>
  <si>
    <t>3.3. Go to "B2B Pin Table"</t>
  </si>
  <si>
    <t>3.2.1 press 1 to see: Connector --&gt;  destinations and B2B  --&gt;  FPGA Pin and tracelength</t>
  </si>
  <si>
    <t xml:space="preserve"> Press: STRG + Shift +F9 (LibreOffice)</t>
  </si>
  <si>
    <t xml:space="preserve"> Press: F9 (Microsoft Office)</t>
  </si>
  <si>
    <t xml:space="preserve">1. Microsoft Office Excel (tested with Office 2019 on Win10 OS) </t>
  </si>
  <si>
    <t xml:space="preserve">2. LibreOffice Calc (tested with LibreOffice 6.2.3.2 (X64) on Win10 OS) </t>
  </si>
  <si>
    <t>2.3.3           indicates the component designation</t>
  </si>
  <si>
    <t>2.3.1             Pin is either connected to GND or VDD</t>
  </si>
  <si>
    <t>2.3.4                              B2B Connectors, colorcoded for differentiation</t>
  </si>
  <si>
    <t>2.3.2                    used as indicator for even and uneven numbered pins (MS Office supports color filters!)</t>
  </si>
  <si>
    <r>
      <t xml:space="preserve">2.1 Go to </t>
    </r>
    <r>
      <rPr>
        <b/>
        <sz val="11"/>
        <color rgb="FF000000"/>
        <rFont val="Calibri"/>
        <family val="2"/>
      </rPr>
      <t>"B2B Pin Table"</t>
    </r>
    <r>
      <rPr>
        <sz val="11"/>
        <color rgb="FF000000"/>
        <rFont val="Calibri"/>
        <family val="2"/>
        <charset val="1"/>
      </rPr>
      <t xml:space="preserve"> sheet  to see B2B connection between Carrier and Module</t>
    </r>
  </si>
  <si>
    <r>
      <t>2.2 Go to</t>
    </r>
    <r>
      <rPr>
        <b/>
        <sz val="11"/>
        <color rgb="FF000000"/>
        <rFont val="Calibri"/>
        <family val="2"/>
      </rPr>
      <t xml:space="preserve"> "CONN Pin Table"</t>
    </r>
    <r>
      <rPr>
        <sz val="11"/>
        <color rgb="FF000000"/>
        <rFont val="Calibri"/>
        <family val="2"/>
        <charset val="1"/>
      </rPr>
      <t xml:space="preserve"> sheet to see carrier specific external connector  pinout</t>
    </r>
  </si>
  <si>
    <r>
      <t xml:space="preserve">2.1.1 </t>
    </r>
    <r>
      <rPr>
        <b/>
        <sz val="11"/>
        <color rgb="FF000000"/>
        <rFont val="Calibri"/>
        <family val="2"/>
      </rPr>
      <t>Index</t>
    </r>
    <r>
      <rPr>
        <sz val="11"/>
        <color rgb="FF000000"/>
        <rFont val="Calibri"/>
        <family val="2"/>
        <charset val="1"/>
      </rPr>
      <t>: continuous index of all table column, can be used to get default order after filter is used</t>
    </r>
  </si>
  <si>
    <r>
      <t>2.1.2</t>
    </r>
    <r>
      <rPr>
        <b/>
        <sz val="11"/>
        <color rgb="FF000000"/>
        <rFont val="Calibri"/>
        <family val="2"/>
      </rPr>
      <t xml:space="preserve"> B2B Group</t>
    </r>
    <r>
      <rPr>
        <sz val="11"/>
        <color rgb="FF000000"/>
        <rFont val="Calibri"/>
        <family val="2"/>
        <charset val="1"/>
      </rPr>
      <t>:  Groups of different IO types, this will be extended in the futures</t>
    </r>
  </si>
  <si>
    <r>
      <t xml:space="preserve">2.2.1 </t>
    </r>
    <r>
      <rPr>
        <b/>
        <sz val="11"/>
        <color rgb="FF000000"/>
        <rFont val="Calibri"/>
        <family val="2"/>
      </rPr>
      <t>Index</t>
    </r>
    <r>
      <rPr>
        <sz val="11"/>
        <color rgb="FF000000"/>
        <rFont val="Calibri"/>
        <family val="2"/>
        <charset val="1"/>
      </rPr>
      <t>: continuous index of all table column, can be used to get default order after filter is used</t>
    </r>
  </si>
  <si>
    <r>
      <t xml:space="preserve">2.2.2 </t>
    </r>
    <r>
      <rPr>
        <b/>
        <sz val="11"/>
        <color rgb="FF000000"/>
        <rFont val="Calibri"/>
        <family val="2"/>
      </rPr>
      <t>Conn Pin Name</t>
    </r>
    <r>
      <rPr>
        <sz val="11"/>
        <color rgb="FF000000"/>
        <rFont val="Calibri"/>
        <family val="2"/>
        <charset val="1"/>
      </rPr>
      <t>: Default Connector Pin Name</t>
    </r>
  </si>
  <si>
    <r>
      <t xml:space="preserve">2.2.3 </t>
    </r>
    <r>
      <rPr>
        <b/>
        <sz val="11"/>
        <color rgb="FF000000"/>
        <rFont val="Calibri"/>
        <family val="2"/>
      </rPr>
      <t>Desig. + pin</t>
    </r>
    <r>
      <rPr>
        <sz val="11"/>
        <color rgb="FF000000"/>
        <rFont val="Calibri"/>
        <family val="2"/>
        <charset val="1"/>
      </rPr>
      <t>: Carrier Pin Coordinate</t>
    </r>
  </si>
  <si>
    <r>
      <t xml:space="preserve">2.3 Color codes for </t>
    </r>
    <r>
      <rPr>
        <b/>
        <sz val="11"/>
        <color rgb="FF000000"/>
        <rFont val="Calibri"/>
        <family val="2"/>
      </rPr>
      <t>Pin Tables</t>
    </r>
  </si>
  <si>
    <r>
      <t xml:space="preserve">2.2.5 </t>
    </r>
    <r>
      <rPr>
        <b/>
        <sz val="11"/>
        <color rgb="FF000000"/>
        <rFont val="Calibri"/>
        <family val="2"/>
      </rPr>
      <t>Carrier Net Name</t>
    </r>
    <r>
      <rPr>
        <sz val="11"/>
        <color rgb="FF000000"/>
        <rFont val="Calibri"/>
        <family val="2"/>
      </rPr>
      <t>: Netname on the carrier schematic</t>
    </r>
  </si>
  <si>
    <r>
      <t xml:space="preserve">1. </t>
    </r>
    <r>
      <rPr>
        <b/>
        <sz val="11"/>
        <color rgb="FF000000"/>
        <rFont val="Calibri"/>
        <family val="2"/>
      </rPr>
      <t>"Overview, Notes &amp; Disclaimer"</t>
    </r>
    <r>
      <rPr>
        <sz val="11"/>
        <color rgb="FF000000"/>
        <rFont val="Calibri"/>
        <family val="2"/>
        <charset val="1"/>
      </rPr>
      <t xml:space="preserve"> sheet</t>
    </r>
  </si>
  <si>
    <t>1.1 trace length can be changed during PCB revisions</t>
  </si>
  <si>
    <t>1.2 assembly options are not taken into account, only physical connection is shown. Schematic if devices is assembled or  IO is useable inside the device</t>
  </si>
  <si>
    <t>1.4 Routing over resistors, condensators or components are currently not always shown (currently only for some signals implemented, see "intermediate_c/m")</t>
  </si>
  <si>
    <t>1.3 in case the net is connected to more than one component/connector pin, not all connections are represented in the table, see "#netname"</t>
  </si>
  <si>
    <t>3.2.2 press 2 to reset</t>
  </si>
  <si>
    <t>3.3.1 press 1 to see: B2B  --&gt;  carrier/module destinations (incl FPGA) --&gt;   tracelength</t>
  </si>
  <si>
    <t>3.3.2 press 2 to reset</t>
  </si>
  <si>
    <r>
      <t xml:space="preserve">3 </t>
    </r>
    <r>
      <rPr>
        <b/>
        <sz val="11"/>
        <color rgb="FF000000"/>
        <rFont val="Calibri"/>
        <family val="2"/>
      </rPr>
      <t>Excel Group</t>
    </r>
  </si>
  <si>
    <r>
      <t xml:space="preserve">4 </t>
    </r>
    <r>
      <rPr>
        <b/>
        <sz val="11"/>
        <color rgb="FF000000"/>
        <rFont val="Calibri"/>
        <family val="2"/>
      </rPr>
      <t>Excel Filter</t>
    </r>
  </si>
  <si>
    <r>
      <t>2.1.3</t>
    </r>
    <r>
      <rPr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Calibri"/>
        <family val="2"/>
      </rPr>
      <t>C-Name/M-Name</t>
    </r>
    <r>
      <rPr>
        <sz val="11"/>
        <color rgb="FF000000"/>
        <rFont val="Calibri"/>
        <family val="2"/>
        <charset val="1"/>
      </rPr>
      <t>: Connector/Moduld Designator</t>
    </r>
  </si>
  <si>
    <r>
      <t xml:space="preserve">2.1.3 </t>
    </r>
    <r>
      <rPr>
        <b/>
        <sz val="11"/>
        <color rgb="FF000000"/>
        <rFont val="Calibri"/>
        <family val="2"/>
      </rPr>
      <t>C-Pin/M-Pin</t>
    </r>
    <r>
      <rPr>
        <sz val="11"/>
        <color rgb="FF000000"/>
        <rFont val="Calibri"/>
        <family val="2"/>
        <charset val="1"/>
      </rPr>
      <t>: Connector/Module Pin</t>
    </r>
  </si>
  <si>
    <r>
      <t xml:space="preserve">2.1.4 </t>
    </r>
    <r>
      <rPr>
        <b/>
        <sz val="11"/>
        <color rgb="FF000000"/>
        <rFont val="Calibri"/>
        <family val="2"/>
      </rPr>
      <t>intermediate</t>
    </r>
    <r>
      <rPr>
        <sz val="11"/>
        <color rgb="FF000000"/>
        <rFont val="Calibri"/>
        <family val="2"/>
        <charset val="1"/>
      </rPr>
      <t>: Routing over resistors, condensators or components are shown  as uninterrupted signal route (currently not for all signals implemented, see "#netname")</t>
    </r>
  </si>
  <si>
    <r>
      <t xml:space="preserve">2.1.5 </t>
    </r>
    <r>
      <rPr>
        <b/>
        <sz val="11"/>
        <color rgb="FF000000"/>
        <rFont val="Calibri"/>
        <family val="2"/>
      </rPr>
      <t>Carrier Net Name</t>
    </r>
    <r>
      <rPr>
        <sz val="11"/>
        <color rgb="FF000000"/>
        <rFont val="Calibri"/>
        <family val="2"/>
        <charset val="1"/>
      </rPr>
      <t>: Netname on the carrier schematic</t>
    </r>
  </si>
  <si>
    <r>
      <t xml:space="preserve">2.1.6 </t>
    </r>
    <r>
      <rPr>
        <b/>
        <sz val="11"/>
        <color rgb="FF000000"/>
        <rFont val="Calibri"/>
        <family val="2"/>
      </rPr>
      <t># netname:</t>
    </r>
    <r>
      <rPr>
        <sz val="11"/>
        <color rgb="FF000000"/>
        <rFont val="Calibri"/>
        <family val="2"/>
        <charset val="1"/>
      </rPr>
      <t xml:space="preserve"> shows how often a signal is connected on the carrier</t>
    </r>
    <r>
      <rPr>
        <b/>
        <sz val="11"/>
        <color rgb="FF000000"/>
        <rFont val="Calibri"/>
        <family val="2"/>
      </rPr>
      <t xml:space="preserve"> (if bigger than 2,not all connections are presented in the table!)</t>
    </r>
  </si>
  <si>
    <r>
      <t xml:space="preserve">2.1.7 </t>
    </r>
    <r>
      <rPr>
        <b/>
        <sz val="11"/>
        <color rgb="FF000000"/>
        <rFont val="Calibri"/>
        <family val="2"/>
      </rPr>
      <t>others</t>
    </r>
    <r>
      <rPr>
        <sz val="11"/>
        <color rgb="FF000000"/>
        <rFont val="Calibri"/>
        <family val="2"/>
        <charset val="1"/>
      </rPr>
      <t>: connector designation on carrier</t>
    </r>
  </si>
  <si>
    <r>
      <t xml:space="preserve">2.1.8 </t>
    </r>
    <r>
      <rPr>
        <b/>
        <sz val="11"/>
        <color rgb="FF000000"/>
        <rFont val="Calibri"/>
        <family val="2"/>
      </rPr>
      <t>Carrier Trace Length</t>
    </r>
    <r>
      <rPr>
        <sz val="11"/>
        <color rgb="FF000000"/>
        <rFont val="Calibri"/>
        <family val="2"/>
        <charset val="1"/>
      </rPr>
      <t>: PCB trace length from B2B pin to the carrier component pin</t>
    </r>
  </si>
  <si>
    <r>
      <t xml:space="preserve">2.1.9 </t>
    </r>
    <r>
      <rPr>
        <b/>
        <sz val="11"/>
        <color rgb="FF000000"/>
        <rFont val="Calibri"/>
        <family val="2"/>
      </rPr>
      <t>Module Net Name</t>
    </r>
    <r>
      <rPr>
        <sz val="11"/>
        <color rgb="FF000000"/>
        <rFont val="Calibri"/>
        <family val="2"/>
        <charset val="1"/>
      </rPr>
      <t>: Netname on the module schematic</t>
    </r>
  </si>
  <si>
    <r>
      <t xml:space="preserve">2.1.10 </t>
    </r>
    <r>
      <rPr>
        <b/>
        <sz val="11"/>
        <color rgb="FF000000"/>
        <rFont val="Calibri"/>
        <family val="2"/>
      </rPr>
      <t>intermediate</t>
    </r>
    <r>
      <rPr>
        <sz val="11"/>
        <color rgb="FF000000"/>
        <rFont val="Calibri"/>
        <family val="2"/>
        <charset val="1"/>
      </rPr>
      <t>: Routing over resistors, condensators or components are shown  as uninterrupted signal route (currently not for all signals implemented, see "#netname")</t>
    </r>
  </si>
  <si>
    <r>
      <t xml:space="preserve">2.1.11 </t>
    </r>
    <r>
      <rPr>
        <b/>
        <sz val="11"/>
        <color rgb="FF000000"/>
        <rFont val="Calibri"/>
        <family val="2"/>
      </rPr>
      <t># netname:</t>
    </r>
    <r>
      <rPr>
        <sz val="11"/>
        <color rgb="FF000000"/>
        <rFont val="Calibri"/>
        <family val="2"/>
        <charset val="1"/>
      </rPr>
      <t xml:space="preserve"> shows how often a signal is connected on the module</t>
    </r>
    <r>
      <rPr>
        <b/>
        <sz val="11"/>
        <color rgb="FF000000"/>
        <rFont val="Calibri"/>
        <family val="2"/>
      </rPr>
      <t xml:space="preserve"> (if bigger than 2,not all connections are presented in the table!)</t>
    </r>
  </si>
  <si>
    <r>
      <t xml:space="preserve">2.1.12 </t>
    </r>
    <r>
      <rPr>
        <b/>
        <sz val="11"/>
        <color rgb="FF000000"/>
        <rFont val="Calibri"/>
        <family val="2"/>
      </rPr>
      <t>FPGA Pin Name</t>
    </r>
    <r>
      <rPr>
        <sz val="11"/>
        <color rgb="FF000000"/>
        <rFont val="Calibri"/>
        <family val="2"/>
        <charset val="1"/>
      </rPr>
      <t>: directly connected FPGA Pin on the module</t>
    </r>
  </si>
  <si>
    <t>intermediate</t>
  </si>
  <si>
    <r>
      <t xml:space="preserve">2.1.14 </t>
    </r>
    <r>
      <rPr>
        <b/>
        <sz val="11"/>
        <color rgb="FF000000"/>
        <rFont val="Calibri"/>
        <family val="2"/>
      </rPr>
      <t>Module Trace Length</t>
    </r>
    <r>
      <rPr>
        <sz val="11"/>
        <color rgb="FF000000"/>
        <rFont val="Calibri"/>
        <family val="2"/>
        <charset val="1"/>
      </rPr>
      <t>: PCB trace length from B2B pin to the module FPGA pin</t>
    </r>
  </si>
  <si>
    <r>
      <t xml:space="preserve">2.1.13 </t>
    </r>
    <r>
      <rPr>
        <b/>
        <sz val="11"/>
        <color rgb="FF000000"/>
        <rFont val="Calibri"/>
        <family val="2"/>
      </rPr>
      <t>others</t>
    </r>
    <r>
      <rPr>
        <sz val="11"/>
        <color rgb="FF000000"/>
        <rFont val="Calibri"/>
        <family val="2"/>
        <charset val="1"/>
      </rPr>
      <t>: connector designation on module</t>
    </r>
  </si>
  <si>
    <r>
      <t xml:space="preserve">2.2.4 </t>
    </r>
    <r>
      <rPr>
        <b/>
        <sz val="11"/>
        <color rgb="FF000000"/>
        <rFont val="Calibri"/>
        <family val="2"/>
      </rPr>
      <t>intermediate</t>
    </r>
    <r>
      <rPr>
        <sz val="11"/>
        <color rgb="FF000000"/>
        <rFont val="Calibri"/>
        <family val="2"/>
        <charset val="1"/>
      </rPr>
      <t>: Routing over resistors, condensators or components are shown  as uninterrupted signal route (currently not for all signals implemented, see "#netname")</t>
    </r>
  </si>
  <si>
    <r>
      <t xml:space="preserve">2.2.6 </t>
    </r>
    <r>
      <rPr>
        <b/>
        <sz val="11"/>
        <color rgb="FF000000"/>
        <rFont val="Calibri"/>
        <family val="2"/>
      </rPr>
      <t>#netname</t>
    </r>
    <r>
      <rPr>
        <sz val="11"/>
        <color rgb="FF000000"/>
        <rFont val="Calibri"/>
        <family val="2"/>
      </rPr>
      <t xml:space="preserve">: shows how often a signal is connected on the carrier </t>
    </r>
    <r>
      <rPr>
        <b/>
        <sz val="11"/>
        <rFont val="Calibri"/>
        <family val="2"/>
      </rPr>
      <t>(if bigger than 2,not all connections are presented in the table!)</t>
    </r>
  </si>
  <si>
    <r>
      <t xml:space="preserve">2.2.7 </t>
    </r>
    <r>
      <rPr>
        <b/>
        <sz val="11"/>
        <color rgb="FF000000"/>
        <rFont val="Calibri"/>
        <family val="2"/>
      </rPr>
      <t>Carrier Trace Length</t>
    </r>
    <r>
      <rPr>
        <sz val="11"/>
        <color rgb="FF000000"/>
        <rFont val="Calibri"/>
        <family val="2"/>
      </rPr>
      <t>:  PCB trace length from B2B pin to the FMC connector</t>
    </r>
  </si>
  <si>
    <r>
      <t xml:space="preserve">2.2.8 </t>
    </r>
    <r>
      <rPr>
        <b/>
        <sz val="11"/>
        <color rgb="FF000000"/>
        <rFont val="Calibri"/>
        <family val="2"/>
      </rPr>
      <t>others</t>
    </r>
    <r>
      <rPr>
        <sz val="11"/>
        <color rgb="FF000000"/>
        <rFont val="Calibri"/>
        <family val="2"/>
        <charset val="1"/>
      </rPr>
      <t>: Shows destination of Designator which is NOT on the B2B Connector (i.e. other connectors or components)</t>
    </r>
  </si>
  <si>
    <r>
      <t xml:space="preserve">2.2.9 </t>
    </r>
    <r>
      <rPr>
        <b/>
        <sz val="11"/>
        <color rgb="FF000000"/>
        <rFont val="Calibri"/>
        <family val="2"/>
      </rPr>
      <t>pin c</t>
    </r>
    <r>
      <rPr>
        <sz val="11"/>
        <color rgb="FF000000"/>
        <rFont val="Calibri"/>
        <family val="2"/>
      </rPr>
      <t>: Shows destination on the B2B Connector</t>
    </r>
  </si>
  <si>
    <r>
      <t xml:space="preserve">2.2.10 </t>
    </r>
    <r>
      <rPr>
        <b/>
        <sz val="11"/>
        <color rgb="FF000000"/>
        <rFont val="Calibri"/>
        <family val="2"/>
      </rPr>
      <t>pin m</t>
    </r>
    <r>
      <rPr>
        <sz val="11"/>
        <color rgb="FF000000"/>
        <rFont val="Calibri"/>
        <family val="2"/>
      </rPr>
      <t>: Shows destination on the B2B Connector</t>
    </r>
  </si>
  <si>
    <r>
      <t xml:space="preserve">2.2.11 </t>
    </r>
    <r>
      <rPr>
        <b/>
        <sz val="11"/>
        <color rgb="FF000000"/>
        <rFont val="Calibri"/>
        <family val="2"/>
      </rPr>
      <t>others</t>
    </r>
    <r>
      <rPr>
        <sz val="11"/>
        <color rgb="FF000000"/>
        <rFont val="Calibri"/>
        <family val="2"/>
        <charset val="1"/>
      </rPr>
      <t>: Shows destination of Designator which is NOT on the B2B Connector (i.e. other connectors or components)</t>
    </r>
  </si>
  <si>
    <r>
      <t xml:space="preserve">2.2.12 </t>
    </r>
    <r>
      <rPr>
        <b/>
        <sz val="11"/>
        <color rgb="FF000000"/>
        <rFont val="Calibri"/>
        <family val="2"/>
      </rPr>
      <t>intermediate</t>
    </r>
    <r>
      <rPr>
        <sz val="11"/>
        <color rgb="FF000000"/>
        <rFont val="Calibri"/>
        <family val="2"/>
        <charset val="1"/>
      </rPr>
      <t>: Routing over resistors, condensators or components are shown  as uninterrupted signal route (currently not for all signals implemented, see "#netname")</t>
    </r>
  </si>
  <si>
    <r>
      <t xml:space="preserve">2.2.13 </t>
    </r>
    <r>
      <rPr>
        <b/>
        <sz val="11"/>
        <color rgb="FF000000"/>
        <rFont val="Calibri"/>
        <family val="2"/>
      </rPr>
      <t>Module Net Name</t>
    </r>
    <r>
      <rPr>
        <sz val="11"/>
        <color rgb="FF000000"/>
        <rFont val="Calibri"/>
        <family val="2"/>
      </rPr>
      <t>: Netname on the module schematic</t>
    </r>
  </si>
  <si>
    <r>
      <t xml:space="preserve">2.2.16 </t>
    </r>
    <r>
      <rPr>
        <b/>
        <sz val="11"/>
        <color rgb="FF000000"/>
        <rFont val="Calibri"/>
        <family val="2"/>
      </rPr>
      <t>Module Trace Length</t>
    </r>
    <r>
      <rPr>
        <sz val="11"/>
        <color rgb="FF000000"/>
        <rFont val="Calibri"/>
        <family val="2"/>
        <charset val="1"/>
      </rPr>
      <t>: PCB trace length from the B2B pin to the module FPGA pin</t>
    </r>
  </si>
  <si>
    <r>
      <t xml:space="preserve">2.2.17 </t>
    </r>
    <r>
      <rPr>
        <b/>
        <sz val="11"/>
        <color rgb="FF000000"/>
        <rFont val="Calibri"/>
        <family val="2"/>
      </rPr>
      <t>Total trace length (mm)</t>
    </r>
    <r>
      <rPr>
        <sz val="11"/>
        <color rgb="FF000000"/>
        <rFont val="Calibri"/>
        <family val="2"/>
        <charset val="1"/>
      </rPr>
      <t>: Sum of the carrier and module pcb trace length</t>
    </r>
  </si>
  <si>
    <r>
      <t xml:space="preserve">2.2.14 </t>
    </r>
    <r>
      <rPr>
        <b/>
        <sz val="11"/>
        <color rgb="FF000000"/>
        <rFont val="Calibri"/>
        <family val="2"/>
      </rPr>
      <t># netname</t>
    </r>
    <r>
      <rPr>
        <sz val="11"/>
        <color rgb="FF000000"/>
        <rFont val="Calibri"/>
        <family val="2"/>
      </rPr>
      <t xml:space="preserve">: shows how often a signal is connected on the module </t>
    </r>
    <r>
      <rPr>
        <b/>
        <sz val="11"/>
        <color rgb="FF000000"/>
        <rFont val="Calibri"/>
        <family val="2"/>
      </rPr>
      <t>(if bigger than 2,not all connections are presented in the table!)</t>
    </r>
  </si>
  <si>
    <r>
      <t xml:space="preserve">2.2.15 </t>
    </r>
    <r>
      <rPr>
        <b/>
        <sz val="11"/>
        <color rgb="FF000000"/>
        <rFont val="Calibri"/>
        <family val="2"/>
      </rPr>
      <t>FPGA Pin</t>
    </r>
    <r>
      <rPr>
        <sz val="11"/>
        <color rgb="FF000000"/>
        <rFont val="Calibri"/>
        <family val="2"/>
      </rPr>
      <t>: directly connected FPGA Pin on the module</t>
    </r>
  </si>
  <si>
    <t>#netname</t>
  </si>
  <si>
    <t>pin c</t>
  </si>
  <si>
    <t>pin m</t>
  </si>
  <si>
    <t>M. Trace Length (mm)</t>
  </si>
  <si>
    <t>Total trace length (mm)</t>
  </si>
  <si>
    <t>last processed:</t>
  </si>
  <si>
    <t>Version:</t>
  </si>
  <si>
    <t>major:</t>
  </si>
  <si>
    <t>minor:</t>
  </si>
  <si>
    <t>3.1 open and close predefined group to get more or less information</t>
  </si>
  <si>
    <t>3.2. Go to "BOARD Pin Table"</t>
  </si>
  <si>
    <t>3.2.1 press the - Button to see: Connector --&gt;   Destination and FPGA Pin</t>
  </si>
  <si>
    <t>3.2.2 click button again to reset and see all information again</t>
  </si>
  <si>
    <r>
      <t xml:space="preserve">2.1 Go to </t>
    </r>
    <r>
      <rPr>
        <b/>
        <sz val="11"/>
        <color rgb="FF000000"/>
        <rFont val="Calibri"/>
        <family val="2"/>
      </rPr>
      <t>"BOARD Pin Table"</t>
    </r>
    <r>
      <rPr>
        <sz val="11"/>
        <color rgb="FF000000"/>
        <rFont val="Calibri"/>
        <family val="2"/>
        <charset val="1"/>
      </rPr>
      <t xml:space="preserve"> sheet  to see designations on the board</t>
    </r>
  </si>
  <si>
    <r>
      <t xml:space="preserve">2.1.2 </t>
    </r>
    <r>
      <rPr>
        <b/>
        <sz val="11"/>
        <color rgb="FF000000"/>
        <rFont val="Calibri"/>
        <family val="2"/>
      </rPr>
      <t>Conn Pin</t>
    </r>
    <r>
      <rPr>
        <sz val="11"/>
        <color rgb="FF000000"/>
        <rFont val="Calibri"/>
        <family val="2"/>
        <charset val="1"/>
      </rPr>
      <t>: Default Connector Pin Name</t>
    </r>
  </si>
  <si>
    <t>Board Net Name</t>
  </si>
  <si>
    <t>B. Trace Length (mm)</t>
  </si>
  <si>
    <t>1.1 Select board from drop down list</t>
  </si>
  <si>
    <t>1.4 Routing over resistors, condensators or components are currently not always shown (currently only for some signals implemented, see "intermediate")</t>
  </si>
  <si>
    <t>Pin</t>
  </si>
  <si>
    <t>Desig.</t>
  </si>
  <si>
    <r>
      <t xml:space="preserve">2.1.4 </t>
    </r>
    <r>
      <rPr>
        <b/>
        <sz val="11"/>
        <color rgb="FF000000"/>
        <rFont val="Calibri"/>
        <family val="2"/>
      </rPr>
      <t>Pin</t>
    </r>
    <r>
      <rPr>
        <sz val="11"/>
        <color rgb="FF000000"/>
        <rFont val="Calibri"/>
        <family val="2"/>
        <charset val="1"/>
      </rPr>
      <t>: Board  Pin Coordinate</t>
    </r>
  </si>
  <si>
    <r>
      <t xml:space="preserve">2.1.5 </t>
    </r>
    <r>
      <rPr>
        <b/>
        <sz val="11"/>
        <color rgb="FF000000"/>
        <rFont val="Calibri"/>
        <family val="2"/>
      </rPr>
      <t>intermediate</t>
    </r>
    <r>
      <rPr>
        <sz val="11"/>
        <color rgb="FF000000"/>
        <rFont val="Calibri"/>
        <family val="2"/>
        <charset val="1"/>
      </rPr>
      <t>: Routing over resistors, condensators or components are shown  as uninterrupted signal route (currently not for all signals implemented, see "#netname")</t>
    </r>
  </si>
  <si>
    <r>
      <t xml:space="preserve">2.1.6 </t>
    </r>
    <r>
      <rPr>
        <b/>
        <sz val="11"/>
        <color rgb="FF000000"/>
        <rFont val="Calibri"/>
        <family val="2"/>
      </rPr>
      <t>Board Net Name</t>
    </r>
    <r>
      <rPr>
        <sz val="11"/>
        <color rgb="FF000000"/>
        <rFont val="Calibri"/>
        <family val="2"/>
      </rPr>
      <t>: Netname on the board schematic</t>
    </r>
  </si>
  <si>
    <r>
      <t xml:space="preserve">2.1.7 </t>
    </r>
    <r>
      <rPr>
        <b/>
        <sz val="11"/>
        <color rgb="FF000000"/>
        <rFont val="Calibri"/>
        <family val="2"/>
      </rPr>
      <t>#netname</t>
    </r>
    <r>
      <rPr>
        <sz val="11"/>
        <color rgb="FF000000"/>
        <rFont val="Calibri"/>
        <family val="2"/>
      </rPr>
      <t xml:space="preserve">: shows how often a signal is connected on the carrier </t>
    </r>
    <r>
      <rPr>
        <b/>
        <sz val="11"/>
        <rFont val="Calibri"/>
        <family val="2"/>
      </rPr>
      <t>(if bigger than 2,not all connections are presented in the table!)</t>
    </r>
  </si>
  <si>
    <r>
      <t xml:space="preserve">2.1.9 </t>
    </r>
    <r>
      <rPr>
        <b/>
        <sz val="11"/>
        <color rgb="FF000000"/>
        <rFont val="Calibri"/>
        <family val="2"/>
      </rPr>
      <t>others</t>
    </r>
    <r>
      <rPr>
        <sz val="11"/>
        <color rgb="FF000000"/>
        <rFont val="Calibri"/>
        <family val="2"/>
        <charset val="1"/>
      </rPr>
      <t>: Shows destination of Designator which is NOT an FPGA Pin</t>
    </r>
  </si>
  <si>
    <r>
      <t xml:space="preserve">2.1.3 </t>
    </r>
    <r>
      <rPr>
        <b/>
        <sz val="11"/>
        <color rgb="FF000000"/>
        <rFont val="Calibri"/>
        <family val="2"/>
      </rPr>
      <t xml:space="preserve">Desig: </t>
    </r>
    <r>
      <rPr>
        <sz val="11"/>
        <color rgb="FF000000"/>
        <rFont val="Calibri"/>
        <family val="2"/>
      </rPr>
      <t>Board Designator</t>
    </r>
  </si>
  <si>
    <r>
      <t xml:space="preserve">2.1.8 </t>
    </r>
    <r>
      <rPr>
        <b/>
        <sz val="11"/>
        <color rgb="FF000000"/>
        <rFont val="Calibri"/>
        <family val="2"/>
      </rPr>
      <t>FPGA Pin</t>
    </r>
    <r>
      <rPr>
        <sz val="11"/>
        <color rgb="FF000000"/>
        <rFont val="Calibri"/>
        <family val="2"/>
      </rPr>
      <t>: directly connected FPGA Pin on the board</t>
    </r>
  </si>
  <si>
    <r>
      <t xml:space="preserve">2.1.10 </t>
    </r>
    <r>
      <rPr>
        <b/>
        <sz val="11"/>
        <color rgb="FF000000"/>
        <rFont val="Calibri"/>
        <family val="2"/>
      </rPr>
      <t>Board Trace Length</t>
    </r>
    <r>
      <rPr>
        <sz val="11"/>
        <color rgb="FF000000"/>
        <rFont val="Calibri"/>
        <family val="2"/>
      </rPr>
      <t>:  PCB trace length from Connector pin to the designator / FPGA Pin</t>
    </r>
  </si>
  <si>
    <t>2.6</t>
  </si>
  <si>
    <t>1. Create new folder: ???x???_series_pinout_tracelength</t>
  </si>
  <si>
    <t>2. Generate NetStatus and pinmapping files in Altium</t>
  </si>
  <si>
    <t>1.1. renaming Netstatus --&gt; c/m/b_NetStatus_model_revision.txt</t>
  </si>
  <si>
    <t>1.2. renaming opt.csv --&gt; c/m/b_model_revision_pinmapping.csv</t>
  </si>
  <si>
    <t>1.3. copy to new folder</t>
  </si>
  <si>
    <t>3. Open Pinout_master.xlsm, press "Prepare new folder" on page "Intern"</t>
  </si>
  <si>
    <t>3.2. rename after merging to one file c_/m_/b_/model_set_pin.csv</t>
  </si>
  <si>
    <t>3.3. B2B_mapping_c_default.csv -&gt; Change according to series (i.e.: J -&gt; JB)</t>
  </si>
  <si>
    <t xml:space="preserve">5. run Pinout_master.xlsm </t>
  </si>
  <si>
    <t>5.1. testing will read all data and prepare tables but NOT write file</t>
  </si>
  <si>
    <t>5.2. generates and prepares xlsx file</t>
  </si>
  <si>
    <t>How-To</t>
  </si>
  <si>
    <t>m_***.* for modules      /     c_***.* for carrier     /     b_***.* for boards</t>
  </si>
  <si>
    <t>4. create CONN_XXX_settings.csv file</t>
  </si>
  <si>
    <t>3.4. B2B_mapping_m_default.csv -&gt; Change according to series (i.e.: J -&gt; JM)</t>
  </si>
  <si>
    <t>3.5. Edit ignore lists c_DEF_set_ignore / m_DEF_set_ignore / CONN_DEF_ignore</t>
  </si>
  <si>
    <t>3.6. Edit FPGA-Filter.csv to add Designator for FPGA-Filter</t>
  </si>
  <si>
    <t>4.1. use 5 columns: 1. Index / Conn name / Pin name / Designator / Pin</t>
  </si>
  <si>
    <t>and prepare a double Espresso.</t>
  </si>
  <si>
    <t>Thomas Steffens</t>
  </si>
  <si>
    <t>6. In case of problems, contact:</t>
  </si>
  <si>
    <t>Placeholder</t>
  </si>
  <si>
    <r>
      <t xml:space="preserve">3.1. R/C list will be generated for every revision and has to be merged and revised </t>
    </r>
    <r>
      <rPr>
        <sz val="11"/>
        <color rgb="FFFF0000"/>
        <rFont val="Calibri"/>
        <family val="2"/>
      </rPr>
      <t>manually</t>
    </r>
  </si>
  <si>
    <t>_module</t>
  </si>
  <si>
    <t>JM1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</si>
  <si>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</si>
  <si>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</si>
  <si>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</si>
  <si>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</si>
  <si>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</si>
  <si>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</si>
  <si>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</si>
  <si>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</si>
  <si>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</si>
  <si>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</si>
  <si>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</si>
  <si>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</si>
  <si>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</si>
  <si>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</si>
  <si>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</si>
  <si>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</si>
  <si>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</si>
  <si>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</si>
  <si>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</si>
  <si>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</si>
  <si>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</si>
  <si>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</si>
  <si>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</si>
  <si>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</si>
  <si>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</si>
  <si>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</si>
  <si>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</si>
  <si>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</si>
  <si>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</si>
  <si>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</si>
  <si>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</si>
  <si>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</si>
  <si>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</si>
  <si>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</si>
  <si>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</si>
  <si>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</si>
  <si>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</si>
  <si>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</si>
  <si>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</si>
  <si>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</si>
  <si>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</si>
  <si>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</si>
  <si>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</si>
  <si>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</si>
  <si>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</si>
  <si>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</si>
  <si>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</si>
  <si>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</si>
  <si>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</si>
  <si>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</si>
  <si>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</si>
  <si>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</si>
  <si>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</si>
  <si>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</si>
  <si>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</si>
  <si>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</si>
  <si>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</si>
  <si>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</si>
  <si>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</si>
  <si>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</si>
  <si>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</si>
  <si>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</si>
  <si>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</si>
  <si>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</si>
  <si>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</si>
  <si>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</si>
  <si>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</si>
  <si>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</si>
  <si>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</si>
  <si>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</si>
  <si>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</si>
  <si>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</si>
  <si>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</si>
  <si>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</si>
  <si>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</si>
  <si>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</si>
  <si>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</si>
  <si>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</si>
  <si>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</si>
  <si>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</si>
  <si>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</si>
  <si>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</si>
  <si>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</si>
  <si>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</si>
  <si>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</si>
  <si>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</si>
  <si>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</si>
  <si>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</si>
  <si>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</si>
  <si>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</si>
  <si>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</si>
  <si>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</si>
  <si>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</si>
  <si>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</si>
  <si>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</si>
  <si>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</si>
  <si>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</si>
  <si>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</si>
  <si>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</si>
  <si>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</si>
  <si>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JM2</t>
  </si>
  <si>
    <t>_carrier</t>
  </si>
  <si>
    <t>Designator+Pin</t>
  </si>
  <si>
    <t>Designator+Netname</t>
  </si>
  <si>
    <t>Designator+Pin2</t>
  </si>
  <si>
    <t>Designator</t>
  </si>
  <si>
    <t>Netname</t>
  </si>
  <si>
    <t>Type</t>
  </si>
  <si>
    <t>Value</t>
  </si>
  <si>
    <t>Nets</t>
  </si>
  <si>
    <t>Layer</t>
  </si>
  <si>
    <t>Length</t>
  </si>
  <si>
    <t>NetnamewithoutB2B</t>
  </si>
  <si>
    <t>PinNumber</t>
  </si>
  <si>
    <t>VIN</t>
  </si>
  <si>
    <t>SignalLayersOnly</t>
  </si>
  <si>
    <t>GND</t>
  </si>
  <si>
    <t>1.8V</t>
  </si>
  <si>
    <t>3.3V</t>
  </si>
  <si>
    <t>AGND</t>
  </si>
  <si>
    <t>AVCC</t>
  </si>
  <si>
    <t>B14_L10_N</t>
  </si>
  <si>
    <t>VCCIO15</t>
  </si>
  <si>
    <t>B14_L10_P</t>
  </si>
  <si>
    <t>B14_L11_N</t>
  </si>
  <si>
    <t>B14_L11_P</t>
  </si>
  <si>
    <t>B14_L12_N</t>
  </si>
  <si>
    <t>B14_L12_P</t>
  </si>
  <si>
    <t>B14_L13_N</t>
  </si>
  <si>
    <t>B14_L13_P</t>
  </si>
  <si>
    <t>B14_L14_N</t>
  </si>
  <si>
    <t>B14_L14_P</t>
  </si>
  <si>
    <t>B14_L18_N</t>
  </si>
  <si>
    <t>B14_L18_P</t>
  </si>
  <si>
    <t>B14_L24_N</t>
  </si>
  <si>
    <t>B14_L24_P</t>
  </si>
  <si>
    <t>B14_L5_N</t>
  </si>
  <si>
    <t>B14_L5_P</t>
  </si>
  <si>
    <t>B14_L8_N</t>
  </si>
  <si>
    <t>B14_L8_P</t>
  </si>
  <si>
    <t>B15_L10_N</t>
  </si>
  <si>
    <t>B15_L10_P</t>
  </si>
  <si>
    <t>B15_L11_N</t>
  </si>
  <si>
    <t>B15_L11_P</t>
  </si>
  <si>
    <t>B15_L12_N</t>
  </si>
  <si>
    <t>B15_L15_N</t>
  </si>
  <si>
    <t>B15_L12_P</t>
  </si>
  <si>
    <t>B15_L13_N</t>
  </si>
  <si>
    <t>B15_L15_P</t>
  </si>
  <si>
    <t>B15_L13_P</t>
  </si>
  <si>
    <t>B15_L14_N</t>
  </si>
  <si>
    <t>B15_L5_P</t>
  </si>
  <si>
    <t>B15_L14_P</t>
  </si>
  <si>
    <t>B15_L21_P</t>
  </si>
  <si>
    <t>B15_L5_N</t>
  </si>
  <si>
    <t>B15_L21_N</t>
  </si>
  <si>
    <t>B15_L16_N</t>
  </si>
  <si>
    <t>B15_L16_P</t>
  </si>
  <si>
    <t>B15_L23_N</t>
  </si>
  <si>
    <t>B15_L17_N</t>
  </si>
  <si>
    <t>B15_L17_P</t>
  </si>
  <si>
    <t>B15_L23_P</t>
  </si>
  <si>
    <t>B15_L18_N</t>
  </si>
  <si>
    <t>B15_L18_P</t>
  </si>
  <si>
    <t>B15_L19_N</t>
  </si>
  <si>
    <t>B15_L7_N</t>
  </si>
  <si>
    <t>B15_L19_P</t>
  </si>
  <si>
    <t>B15_L22_P</t>
  </si>
  <si>
    <t>B15_L1_N</t>
  </si>
  <si>
    <t>B15_L7_P</t>
  </si>
  <si>
    <t>B15_L1_P</t>
  </si>
  <si>
    <t>B15_L22_N</t>
  </si>
  <si>
    <t>B15_L20_N</t>
  </si>
  <si>
    <t>B15_L20_P</t>
  </si>
  <si>
    <t>B15_L3_P</t>
  </si>
  <si>
    <t>B15_L3_N</t>
  </si>
  <si>
    <t>B15_L8_N</t>
  </si>
  <si>
    <t>B15_L24_N</t>
  </si>
  <si>
    <t>B15_L8_P</t>
  </si>
  <si>
    <t>B15_L24_P</t>
  </si>
  <si>
    <t>B15_L2_N</t>
  </si>
  <si>
    <t>B15_L2_P</t>
  </si>
  <si>
    <t>B15_L4_N</t>
  </si>
  <si>
    <t>B15_L4_P</t>
  </si>
  <si>
    <t>B15_L6_N</t>
  </si>
  <si>
    <t>B15_L6_P</t>
  </si>
  <si>
    <t>B15_L9_N</t>
  </si>
  <si>
    <t>B15_L9_P</t>
  </si>
  <si>
    <t>B34_L10_N</t>
  </si>
  <si>
    <t>B34_L10_P</t>
  </si>
  <si>
    <t>B34_L11_N</t>
  </si>
  <si>
    <t>B34_L11_P</t>
  </si>
  <si>
    <t>B34_L12_N</t>
  </si>
  <si>
    <t>B34_L12_P</t>
  </si>
  <si>
    <t>B34_L13_N</t>
  </si>
  <si>
    <t>B34_L13_P</t>
  </si>
  <si>
    <t>B34_L14_N</t>
  </si>
  <si>
    <t>B34_L14_P</t>
  </si>
  <si>
    <t>B34_L15_N</t>
  </si>
  <si>
    <t>B34_L15_P</t>
  </si>
  <si>
    <t>B34_L16_N</t>
  </si>
  <si>
    <t>B34_L16_P</t>
  </si>
  <si>
    <t>B34_L17_N</t>
  </si>
  <si>
    <t>B34_L17_P</t>
  </si>
  <si>
    <t>B34_L18_N</t>
  </si>
  <si>
    <t>F1</t>
  </si>
  <si>
    <t>B34_L18_P</t>
  </si>
  <si>
    <t>F2</t>
  </si>
  <si>
    <t>B34_L19_N</t>
  </si>
  <si>
    <t>NetJM2_1</t>
  </si>
  <si>
    <t>B34_L19_P</t>
  </si>
  <si>
    <t>B34_L1_N</t>
  </si>
  <si>
    <t>NetJM2_3</t>
  </si>
  <si>
    <t>B34_L1_P</t>
  </si>
  <si>
    <t>B34_L20_N</t>
  </si>
  <si>
    <t>B34_L20_P</t>
  </si>
  <si>
    <t>B34_L21_N</t>
  </si>
  <si>
    <t>VCCIO34</t>
  </si>
  <si>
    <t>B34_L21_P</t>
  </si>
  <si>
    <t>B34_L22_N</t>
  </si>
  <si>
    <t>B34_L22_P</t>
  </si>
  <si>
    <t>B34_L23_N</t>
  </si>
  <si>
    <t>B34_L23_P</t>
  </si>
  <si>
    <t>B34_L24_N</t>
  </si>
  <si>
    <t>B34_L24_P</t>
  </si>
  <si>
    <t>B34_L2_N</t>
  </si>
  <si>
    <t>B34_L2_P</t>
  </si>
  <si>
    <t>B34_L3_N</t>
  </si>
  <si>
    <t>B34_L3_P</t>
  </si>
  <si>
    <t>B34_L4_N</t>
  </si>
  <si>
    <t>B34_L4_P</t>
  </si>
  <si>
    <t>B34_L5_N</t>
  </si>
  <si>
    <t>B34_L5_P</t>
  </si>
  <si>
    <t>B34_L6_N</t>
  </si>
  <si>
    <t>B34_L6_P</t>
  </si>
  <si>
    <t>B34_L7_N</t>
  </si>
  <si>
    <t>B34_L7_P</t>
  </si>
  <si>
    <t>B34_L8_N</t>
  </si>
  <si>
    <t>B34_L8_P</t>
  </si>
  <si>
    <t>B34_L9_N</t>
  </si>
  <si>
    <t>NetJM2_29</t>
  </si>
  <si>
    <t>B34_L9_P</t>
  </si>
  <si>
    <t>CLK0_P</t>
  </si>
  <si>
    <t>DONE</t>
  </si>
  <si>
    <t>TMS</t>
  </si>
  <si>
    <t>TDI</t>
  </si>
  <si>
    <t>TDO</t>
  </si>
  <si>
    <t>INIT</t>
  </si>
  <si>
    <t>TCK</t>
  </si>
  <si>
    <t>U1</t>
  </si>
  <si>
    <t>NetD3_A</t>
  </si>
  <si>
    <t>NetD4_A</t>
  </si>
  <si>
    <t>PG_1V0</t>
  </si>
  <si>
    <t>PROG_B</t>
  </si>
  <si>
    <t>U2</t>
  </si>
  <si>
    <t>SPI-CS</t>
  </si>
  <si>
    <t>SPI-DQ1</t>
  </si>
  <si>
    <t>SPI-DQ2</t>
  </si>
  <si>
    <t>SPI-DQ3</t>
  </si>
  <si>
    <t>SPI-DQO</t>
  </si>
  <si>
    <t>U3</t>
  </si>
  <si>
    <t>U4</t>
  </si>
  <si>
    <t>U5</t>
  </si>
  <si>
    <t>E8</t>
  </si>
  <si>
    <t>E9</t>
  </si>
  <si>
    <t>E10</t>
  </si>
  <si>
    <t>E11</t>
  </si>
  <si>
    <t>E12</t>
  </si>
  <si>
    <t>E13</t>
  </si>
  <si>
    <t>P7</t>
  </si>
  <si>
    <t>P8</t>
  </si>
  <si>
    <t>P9</t>
  </si>
  <si>
    <t>P10</t>
  </si>
  <si>
    <t>P11</t>
  </si>
  <si>
    <t>P12</t>
  </si>
  <si>
    <t>P13</t>
  </si>
  <si>
    <t>R9</t>
  </si>
  <si>
    <t>K3</t>
  </si>
  <si>
    <t>K4</t>
  </si>
  <si>
    <t>K5</t>
  </si>
  <si>
    <t>K6</t>
  </si>
  <si>
    <t>L1</t>
  </si>
  <si>
    <t>L3</t>
  </si>
  <si>
    <t>L4</t>
  </si>
  <si>
    <t>L5</t>
  </si>
  <si>
    <t>L6</t>
  </si>
  <si>
    <t>M1</t>
  </si>
  <si>
    <t>M2</t>
  </si>
  <si>
    <t>M3</t>
  </si>
  <si>
    <t>M4</t>
  </si>
  <si>
    <t>M6</t>
  </si>
  <si>
    <t>N1</t>
  </si>
  <si>
    <t>N2</t>
  </si>
  <si>
    <t>N3</t>
  </si>
  <si>
    <t>N4</t>
  </si>
  <si>
    <t>N5</t>
  </si>
  <si>
    <t>N6</t>
  </si>
  <si>
    <t>P2</t>
  </si>
  <si>
    <t>P3</t>
  </si>
  <si>
    <t>P4</t>
  </si>
  <si>
    <t>P5</t>
  </si>
  <si>
    <t>P6</t>
  </si>
  <si>
    <t>R1</t>
  </si>
  <si>
    <t>R2</t>
  </si>
  <si>
    <t>R3</t>
  </si>
  <si>
    <t>R5</t>
  </si>
  <si>
    <t>R6</t>
  </si>
  <si>
    <t>R7</t>
  </si>
  <si>
    <t>R8</t>
  </si>
  <si>
    <t>T1</t>
  </si>
  <si>
    <t>T2</t>
  </si>
  <si>
    <t>T3</t>
  </si>
  <si>
    <t>T4</t>
  </si>
  <si>
    <t>T5</t>
  </si>
  <si>
    <t>T6</t>
  </si>
  <si>
    <t>T8</t>
  </si>
  <si>
    <t>U6</t>
  </si>
  <si>
    <t>U7</t>
  </si>
  <si>
    <t>U8</t>
  </si>
  <si>
    <t>U9</t>
  </si>
  <si>
    <t>V1</t>
  </si>
  <si>
    <t>V2</t>
  </si>
  <si>
    <t>V4</t>
  </si>
  <si>
    <t>V5</t>
  </si>
  <si>
    <t>V6</t>
  </si>
  <si>
    <t>V7</t>
  </si>
  <si>
    <t>V8</t>
  </si>
  <si>
    <t>V9</t>
  </si>
  <si>
    <t>A11</t>
  </si>
  <si>
    <t>A13</t>
  </si>
  <si>
    <t>A14</t>
  </si>
  <si>
    <t>A15</t>
  </si>
  <si>
    <t>A16</t>
  </si>
  <si>
    <t>A17</t>
  </si>
  <si>
    <t>A18</t>
  </si>
  <si>
    <t>B11</t>
  </si>
  <si>
    <t>B12</t>
  </si>
  <si>
    <t>B13</t>
  </si>
  <si>
    <t>B14</t>
  </si>
  <si>
    <t>B16</t>
  </si>
  <si>
    <t>B17</t>
  </si>
  <si>
    <t>B18</t>
  </si>
  <si>
    <t>C12</t>
  </si>
  <si>
    <t>C13</t>
  </si>
  <si>
    <t>C14</t>
  </si>
  <si>
    <t>C15</t>
  </si>
  <si>
    <t>C16</t>
  </si>
  <si>
    <t>C17</t>
  </si>
  <si>
    <t>D12</t>
  </si>
  <si>
    <t>D13</t>
  </si>
  <si>
    <t>D14</t>
  </si>
  <si>
    <t>D15</t>
  </si>
  <si>
    <t>D16</t>
  </si>
  <si>
    <t>D17</t>
  </si>
  <si>
    <t>D18</t>
  </si>
  <si>
    <t>E15</t>
  </si>
  <si>
    <t>E16</t>
  </si>
  <si>
    <t>E17</t>
  </si>
  <si>
    <t>E18</t>
  </si>
  <si>
    <t>F13</t>
  </si>
  <si>
    <t>F14</t>
  </si>
  <si>
    <t>F15</t>
  </si>
  <si>
    <t>F16</t>
  </si>
  <si>
    <t>F18</t>
  </si>
  <si>
    <t>G13</t>
  </si>
  <si>
    <t>G14</t>
  </si>
  <si>
    <t>G15</t>
  </si>
  <si>
    <t>G16</t>
  </si>
  <si>
    <t>G17</t>
  </si>
  <si>
    <t>G18</t>
  </si>
  <si>
    <t>H14</t>
  </si>
  <si>
    <t>H15</t>
  </si>
  <si>
    <t>H16</t>
  </si>
  <si>
    <t>H17</t>
  </si>
  <si>
    <t>H18</t>
  </si>
  <si>
    <t>J13</t>
  </si>
  <si>
    <t>J14</t>
  </si>
  <si>
    <t>J15</t>
  </si>
  <si>
    <t>J17</t>
  </si>
  <si>
    <t>J18</t>
  </si>
  <si>
    <t>K13</t>
  </si>
  <si>
    <t>K14</t>
  </si>
  <si>
    <t>K15</t>
  </si>
  <si>
    <t>K16</t>
  </si>
  <si>
    <t>A1</t>
  </si>
  <si>
    <t>A3</t>
  </si>
  <si>
    <t>A4</t>
  </si>
  <si>
    <t>A5</t>
  </si>
  <si>
    <t>A6</t>
  </si>
  <si>
    <t>A7</t>
  </si>
  <si>
    <t>B1</t>
  </si>
  <si>
    <t>B2</t>
  </si>
  <si>
    <t>B3</t>
  </si>
  <si>
    <t>B4</t>
  </si>
  <si>
    <t>B6</t>
  </si>
  <si>
    <t>B7</t>
  </si>
  <si>
    <t>C1</t>
  </si>
  <si>
    <t>C2</t>
  </si>
  <si>
    <t>C3</t>
  </si>
  <si>
    <t>C4</t>
  </si>
  <si>
    <t>C5</t>
  </si>
  <si>
    <t>C6</t>
  </si>
  <si>
    <t>C7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</si>
  <si>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</si>
  <si>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</si>
  <si>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</si>
  <si>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</si>
  <si>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</si>
  <si>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</si>
  <si>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</si>
  <si>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</si>
  <si>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</si>
  <si>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</si>
  <si>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E5</t>
  </si>
  <si>
    <t>E6</t>
  </si>
  <si>
    <t>E7</t>
  </si>
  <si>
    <t>F3</t>
  </si>
  <si>
    <t>F4</t>
  </si>
  <si>
    <t>F5</t>
  </si>
  <si>
    <t>F6</t>
  </si>
  <si>
    <t>G1</t>
  </si>
  <si>
    <t>G2</t>
  </si>
  <si>
    <t>G3</t>
  </si>
  <si>
    <t>G4</t>
  </si>
  <si>
    <t>G5</t>
  </si>
  <si>
    <t>G6</t>
  </si>
  <si>
    <t>H1</t>
  </si>
  <si>
    <t>H2</t>
  </si>
  <si>
    <t>H4</t>
  </si>
  <si>
    <t>H5</t>
  </si>
  <si>
    <t>H6</t>
  </si>
  <si>
    <t>J1</t>
  </si>
  <si>
    <t>J2</t>
  </si>
  <si>
    <t>J3</t>
  </si>
  <si>
    <t>J4</t>
  </si>
  <si>
    <t>J5</t>
  </si>
  <si>
    <t>K1</t>
  </si>
  <si>
    <t>K2</t>
  </si>
  <si>
    <t>A8</t>
  </si>
  <si>
    <t>A9</t>
  </si>
  <si>
    <t>A10</t>
  </si>
  <si>
    <t>B8</t>
  </si>
  <si>
    <t>B9</t>
  </si>
  <si>
    <t>B10</t>
  </si>
  <si>
    <t>C9</t>
  </si>
  <si>
    <t>C10</t>
  </si>
  <si>
    <t>C11</t>
  </si>
  <si>
    <t>D9</t>
  </si>
  <si>
    <t>D10</t>
  </si>
  <si>
    <t>K17</t>
  </si>
  <si>
    <t>K18</t>
  </si>
  <si>
    <t>L13</t>
  </si>
  <si>
    <t>L14</t>
  </si>
  <si>
    <t>L15</t>
  </si>
  <si>
    <t>L16</t>
  </si>
  <si>
    <t>L17</t>
  </si>
  <si>
    <t>L18</t>
  </si>
  <si>
    <t>M13</t>
  </si>
  <si>
    <t>M14</t>
  </si>
  <si>
    <t>M16</t>
  </si>
  <si>
    <t>M17</t>
  </si>
  <si>
    <t>M18</t>
  </si>
  <si>
    <t>N13</t>
  </si>
  <si>
    <t>N14</t>
  </si>
  <si>
    <t>N15</t>
  </si>
  <si>
    <t>N16</t>
  </si>
  <si>
    <t>N17</t>
  </si>
  <si>
    <t>P14</t>
  </si>
  <si>
    <t>P15</t>
  </si>
  <si>
    <t>P16</t>
  </si>
  <si>
    <t>P17</t>
  </si>
  <si>
    <t>P18</t>
  </si>
  <si>
    <t>R10</t>
  </si>
  <si>
    <t>R11</t>
  </si>
  <si>
    <t>R12</t>
  </si>
  <si>
    <t>R13</t>
  </si>
  <si>
    <t>R15</t>
  </si>
  <si>
    <t>R16</t>
  </si>
  <si>
    <t>R17</t>
  </si>
  <si>
    <t>R18</t>
  </si>
  <si>
    <t>T9</t>
  </si>
  <si>
    <t>T10</t>
  </si>
  <si>
    <t>T11</t>
  </si>
  <si>
    <t>T12</t>
  </si>
  <si>
    <t>T13</t>
  </si>
  <si>
    <t>T14</t>
  </si>
  <si>
    <t>T15</t>
  </si>
  <si>
    <t>T16</t>
  </si>
  <si>
    <t>T18</t>
  </si>
  <si>
    <t>U11</t>
  </si>
  <si>
    <t>U12</t>
  </si>
  <si>
    <t>U13</t>
  </si>
  <si>
    <t>U14</t>
  </si>
  <si>
    <t>U15</t>
  </si>
  <si>
    <t>U16</t>
  </si>
  <si>
    <t>U17</t>
  </si>
  <si>
    <t>U18</t>
  </si>
  <si>
    <t>V10</t>
  </si>
  <si>
    <t>V11</t>
  </si>
  <si>
    <t>V12</t>
  </si>
  <si>
    <t>V14</t>
  </si>
  <si>
    <t>V15</t>
  </si>
  <si>
    <t>V16</t>
  </si>
  <si>
    <t>V17</t>
  </si>
  <si>
    <t>V18</t>
  </si>
  <si>
    <t>A2</t>
  </si>
  <si>
    <t>A12</t>
  </si>
  <si>
    <t>B5</t>
  </si>
  <si>
    <t>B15</t>
  </si>
  <si>
    <t>C8</t>
  </si>
  <si>
    <t>C18</t>
  </si>
  <si>
    <t>D1</t>
  </si>
  <si>
    <t>D11</t>
  </si>
  <si>
    <t>E4</t>
  </si>
  <si>
    <t>E14</t>
  </si>
  <si>
    <t>F7</t>
  </si>
  <si>
    <t>F8</t>
  </si>
  <si>
    <t>F9</t>
  </si>
  <si>
    <t>F10</t>
  </si>
  <si>
    <t>F11</t>
  </si>
  <si>
    <t>F12</t>
  </si>
  <si>
    <t>F17</t>
  </si>
  <si>
    <t>G7</t>
  </si>
  <si>
    <t>G8</t>
  </si>
  <si>
    <t>G9</t>
  </si>
  <si>
    <t>G10</t>
  </si>
  <si>
    <t>G11</t>
  </si>
  <si>
    <t>G12</t>
  </si>
  <si>
    <t>H3</t>
  </si>
  <si>
    <t>H7</t>
  </si>
  <si>
    <t>H8</t>
  </si>
  <si>
    <t>H9</t>
  </si>
  <si>
    <t>H10</t>
  </si>
  <si>
    <t>H11</t>
  </si>
  <si>
    <t>H12</t>
  </si>
  <si>
    <t>H13</t>
  </si>
  <si>
    <t>J6</t>
  </si>
  <si>
    <t>J7</t>
  </si>
  <si>
    <t>J8</t>
  </si>
  <si>
    <t>J9</t>
  </si>
  <si>
    <t>J10</t>
  </si>
  <si>
    <t>J11</t>
  </si>
  <si>
    <t>J12</t>
  </si>
  <si>
    <t>J16</t>
  </si>
  <si>
    <t>K7</t>
  </si>
  <si>
    <t>K8</t>
  </si>
  <si>
    <t>K9</t>
  </si>
  <si>
    <t>K10</t>
  </si>
  <si>
    <t>K11</t>
  </si>
  <si>
    <t>K12</t>
  </si>
  <si>
    <t>L2</t>
  </si>
  <si>
    <t>L7</t>
  </si>
  <si>
    <t>L8</t>
  </si>
  <si>
    <t>L9</t>
  </si>
  <si>
    <t>L10</t>
  </si>
  <si>
    <t>L11</t>
  </si>
  <si>
    <t>L12</t>
  </si>
  <si>
    <t>M5</t>
  </si>
  <si>
    <t>M7</t>
  </si>
  <si>
    <t>M8</t>
  </si>
  <si>
    <t>M9</t>
  </si>
  <si>
    <t>M10</t>
  </si>
  <si>
    <t>M11</t>
  </si>
  <si>
    <t>M12</t>
  </si>
  <si>
    <t>M15</t>
  </si>
  <si>
    <t>N7</t>
  </si>
  <si>
    <t>N8</t>
  </si>
  <si>
    <t>N9</t>
  </si>
  <si>
    <t>N10</t>
  </si>
  <si>
    <t>N11</t>
  </si>
  <si>
    <t>N12</t>
  </si>
  <si>
    <t>N18</t>
  </si>
  <si>
    <t>P1</t>
  </si>
  <si>
    <t>R4</t>
  </si>
  <si>
    <t>R14</t>
  </si>
  <si>
    <t>T7</t>
  </si>
  <si>
    <t>T17</t>
  </si>
  <si>
    <t>U10</t>
  </si>
  <si>
    <t>V3</t>
  </si>
  <si>
    <t>V13</t>
  </si>
  <si>
    <t>U23</t>
  </si>
  <si>
    <t>NetU23_1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</si>
  <si>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</si>
  <si>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</si>
  <si>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</si>
  <si>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</si>
  <si>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</si>
  <si>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</si>
  <si>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</si>
  <si>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</si>
  <si>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</si>
  <si>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</si>
  <si>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</si>
  <si>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C48</t>
  </si>
  <si>
    <t>C49</t>
  </si>
  <si>
    <t>C50</t>
  </si>
  <si>
    <t>C51</t>
  </si>
  <si>
    <t>C52</t>
  </si>
  <si>
    <t>C54</t>
  </si>
  <si>
    <t>C55</t>
  </si>
  <si>
    <t>C56</t>
  </si>
  <si>
    <t>C57</t>
  </si>
  <si>
    <t>C58</t>
  </si>
  <si>
    <t>C62</t>
  </si>
  <si>
    <t>C63</t>
  </si>
  <si>
    <t>C64</t>
  </si>
  <si>
    <t>C65</t>
  </si>
  <si>
    <t>C67</t>
  </si>
  <si>
    <t>C68</t>
  </si>
  <si>
    <t>C69</t>
  </si>
  <si>
    <t>C98</t>
  </si>
  <si>
    <t>C99</t>
  </si>
  <si>
    <t>C100</t>
  </si>
  <si>
    <t>C101</t>
  </si>
  <si>
    <t>C102</t>
  </si>
  <si>
    <t>C103</t>
  </si>
  <si>
    <t>C104</t>
  </si>
  <si>
    <t>C128</t>
  </si>
  <si>
    <t>C132</t>
  </si>
  <si>
    <t>C133</t>
  </si>
  <si>
    <t>C134</t>
  </si>
  <si>
    <t>A</t>
  </si>
  <si>
    <t>K</t>
  </si>
  <si>
    <t>Q1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</si>
  <si>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</si>
  <si>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</si>
  <si>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</si>
  <si>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</si>
  <si>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</si>
  <si>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</si>
  <si>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</si>
  <si>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</si>
  <si>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</si>
  <si>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</si>
  <si>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</si>
  <si>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</si>
  <si>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</si>
  <si>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</si>
  <si>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R34</t>
  </si>
  <si>
    <t>R52</t>
  </si>
  <si>
    <t>TE0720</t>
  </si>
  <si>
    <t>TE0803</t>
  </si>
  <si>
    <t>TE0807</t>
  </si>
  <si>
    <t>TE0808</t>
  </si>
  <si>
    <t>TE0600</t>
  </si>
  <si>
    <t>TE0710</t>
  </si>
  <si>
    <t>TE0711</t>
  </si>
  <si>
    <t>TE0712</t>
  </si>
  <si>
    <t>TE0713</t>
  </si>
  <si>
    <t>TE0715</t>
  </si>
  <si>
    <t>TE0741</t>
  </si>
  <si>
    <t>TE0820</t>
  </si>
  <si>
    <t>TE0841</t>
  </si>
  <si>
    <t>TEB0911</t>
  </si>
  <si>
    <t>TE0729</t>
  </si>
  <si>
    <t>TE0745</t>
  </si>
  <si>
    <t>TE0728</t>
  </si>
  <si>
    <t>TE0782</t>
  </si>
  <si>
    <t>TE0783</t>
  </si>
  <si>
    <t>TE0784</t>
  </si>
  <si>
    <t>TE0714</t>
  </si>
  <si>
    <t>TEI0006</t>
  </si>
  <si>
    <t>TE0724</t>
  </si>
  <si>
    <t>TE0722</t>
  </si>
  <si>
    <t>TE0723</t>
  </si>
  <si>
    <t>TE0726</t>
  </si>
  <si>
    <t>TE0887</t>
  </si>
  <si>
    <t>TEM0002</t>
  </si>
  <si>
    <t>TEM0004</t>
  </si>
  <si>
    <t>Des</t>
  </si>
  <si>
    <t>Connector pin</t>
  </si>
  <si>
    <t>netname</t>
  </si>
  <si>
    <t>FPGA Filter</t>
  </si>
  <si>
    <t>trace Length</t>
  </si>
  <si>
    <t>other component</t>
  </si>
  <si>
    <t>new netname</t>
  </si>
  <si>
    <t>Ignore list</t>
  </si>
  <si>
    <t>Replace list</t>
  </si>
  <si>
    <t>NetD1_A</t>
  </si>
  <si>
    <t>NetD2_A</t>
  </si>
  <si>
    <t>NetU3_1</t>
  </si>
  <si>
    <t>TP1</t>
  </si>
  <si>
    <t>NetJM2_11</t>
  </si>
  <si>
    <t>NetJM2_21</t>
  </si>
  <si>
    <t>NetJM2_22</t>
  </si>
  <si>
    <t>NetJM2_27</t>
  </si>
  <si>
    <t>NetJM2_28</t>
  </si>
  <si>
    <t>NetJM2_37</t>
  </si>
  <si>
    <t>NetR6_1</t>
  </si>
  <si>
    <t>2.5V</t>
  </si>
  <si>
    <t>B14_L15_N</t>
  </si>
  <si>
    <t>B14_L15_P</t>
  </si>
  <si>
    <t>B14_L16_N</t>
  </si>
  <si>
    <t>B14_L16_P</t>
  </si>
  <si>
    <t>B14_L17_N</t>
  </si>
  <si>
    <t>B14_L17_P</t>
  </si>
  <si>
    <t>B14_L19_N</t>
  </si>
  <si>
    <t>B14_L19_P</t>
  </si>
  <si>
    <t>B14_L20_N</t>
  </si>
  <si>
    <t>B14_L20_P</t>
  </si>
  <si>
    <t>B14_L21_N</t>
  </si>
  <si>
    <t>B14_L21_P</t>
  </si>
  <si>
    <t>B14_L22_N</t>
  </si>
  <si>
    <t>B14_L22_P</t>
  </si>
  <si>
    <t>B14_L23_N</t>
  </si>
  <si>
    <t>B14_L23_P</t>
  </si>
  <si>
    <t>B14_L4_N</t>
  </si>
  <si>
    <t>B14_L4_P</t>
  </si>
  <si>
    <t>B14_L7_N</t>
  </si>
  <si>
    <t>B14_L7_P</t>
  </si>
  <si>
    <t>B14_L9_N</t>
  </si>
  <si>
    <t>B14_L9_P</t>
  </si>
  <si>
    <t>NetU3_15</t>
  </si>
  <si>
    <t>NetU3_16</t>
  </si>
  <si>
    <t>NetJM2_19</t>
  </si>
  <si>
    <t>1.2V_MGT</t>
  </si>
  <si>
    <t>CLK2_N</t>
  </si>
  <si>
    <t>CLK2_P</t>
  </si>
  <si>
    <t>MGT_TX0_N</t>
  </si>
  <si>
    <t>MGT_RX0_N</t>
  </si>
  <si>
    <t>MGT_TX0_P</t>
  </si>
  <si>
    <t>MGT_RX0_P</t>
  </si>
  <si>
    <t>MGT_TX1_N</t>
  </si>
  <si>
    <t>MGT_RX1_N</t>
  </si>
  <si>
    <t>MGT_TX1_P</t>
  </si>
  <si>
    <t>MGT_RX1_P</t>
  </si>
  <si>
    <t>MGT_TX2_N</t>
  </si>
  <si>
    <t>MGT_RX2_N</t>
  </si>
  <si>
    <t>MGT_TX2_P</t>
  </si>
  <si>
    <t>MGT_RX2_P</t>
  </si>
  <si>
    <t>MGT_TX3_N</t>
  </si>
  <si>
    <t>MGT_RX3_N</t>
  </si>
  <si>
    <t>MGT_TX3_P</t>
  </si>
  <si>
    <t>MGT_RX3_P</t>
  </si>
  <si>
    <t>MGT_CLK1_N</t>
  </si>
  <si>
    <t>MGT_CLK1_P</t>
  </si>
  <si>
    <t>J20</t>
  </si>
  <si>
    <t>MGT_CLK0_N</t>
  </si>
  <si>
    <t>MGT_CLK0_P</t>
  </si>
  <si>
    <t>U19</t>
  </si>
  <si>
    <t>C129</t>
  </si>
  <si>
    <t>C130</t>
  </si>
  <si>
    <t>C131</t>
  </si>
  <si>
    <t>C135</t>
  </si>
  <si>
    <t>CLK0_N</t>
  </si>
  <si>
    <t>TP2</t>
  </si>
  <si>
    <t>TP3</t>
  </si>
  <si>
    <t>TP4</t>
  </si>
  <si>
    <t>TP5</t>
  </si>
  <si>
    <t>TP6</t>
  </si>
  <si>
    <t>TP7</t>
  </si>
  <si>
    <t>TP8</t>
  </si>
  <si>
    <t>TP9</t>
  </si>
  <si>
    <t>S/N</t>
  </si>
  <si>
    <t>NetQ1_1</t>
  </si>
  <si>
    <t>NetR11_1</t>
  </si>
  <si>
    <t>NetR15_1</t>
  </si>
  <si>
    <t>NetC24_1</t>
  </si>
  <si>
    <t>NetJM1_39</t>
  </si>
  <si>
    <t>J26</t>
  </si>
  <si>
    <t>J27</t>
  </si>
  <si>
    <t>NetU5_3</t>
  </si>
  <si>
    <t>NetR2_2</t>
  </si>
  <si>
    <t>NetR3_1</t>
  </si>
  <si>
    <t>CLK25M</t>
  </si>
  <si>
    <t>NetS/N_1</t>
  </si>
  <si>
    <t>NetS/N_2</t>
  </si>
  <si>
    <t>NetC10_2</t>
  </si>
  <si>
    <t>NetR14_1</t>
  </si>
  <si>
    <t>NetR9_2</t>
  </si>
  <si>
    <t>Connector</t>
  </si>
  <si>
    <t>Intermediate</t>
  </si>
  <si>
    <t>Filter</t>
  </si>
  <si>
    <t>Comp Pin</t>
  </si>
  <si>
    <t>destination</t>
  </si>
  <si>
    <t>to connector</t>
  </si>
  <si>
    <t>to component</t>
  </si>
  <si>
    <t>trace length</t>
  </si>
  <si>
    <t>ignore list</t>
  </si>
  <si>
    <t>replace list</t>
  </si>
  <si>
    <t>3.3V_OUT</t>
  </si>
  <si>
    <t>Name</t>
  </si>
  <si>
    <t>Pin Coordinate</t>
  </si>
  <si>
    <t>Designator + Pin</t>
  </si>
  <si>
    <t>new net</t>
  </si>
  <si>
    <t>B2B Pin / Filter</t>
  </si>
  <si>
    <t>tracelength</t>
  </si>
  <si>
    <t>new designator</t>
  </si>
  <si>
    <t>Type + name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</si>
  <si>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</si>
  <si>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</si>
  <si>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</si>
  <si>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</si>
  <si>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</si>
  <si>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</si>
  <si>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</si>
  <si>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</si>
  <si>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</si>
  <si>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</si>
  <si>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</si>
  <si>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</si>
  <si>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</si>
  <si>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</si>
  <si>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</si>
  <si>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</si>
  <si>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</si>
  <si>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</si>
  <si>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</si>
  <si>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</si>
  <si>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</si>
  <si>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</si>
  <si>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</si>
  <si>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</si>
  <si>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</si>
  <si>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</si>
  <si>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</si>
  <si>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</si>
  <si>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</si>
  <si>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</si>
  <si>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</si>
  <si>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</si>
  <si>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</si>
  <si>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</si>
  <si>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</si>
  <si>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</si>
  <si>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</si>
  <si>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</si>
  <si>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</si>
  <si>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</si>
  <si>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</si>
  <si>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</si>
  <si>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</si>
  <si>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</si>
  <si>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</si>
  <si>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</si>
  <si>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</si>
  <si>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</si>
  <si>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</si>
  <si>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</si>
  <si>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</si>
  <si>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</si>
  <si>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</si>
  <si>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</si>
  <si>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</si>
  <si>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</si>
  <si>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</si>
  <si>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</si>
  <si>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</si>
  <si>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</si>
  <si>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</si>
  <si>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</si>
  <si>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</si>
  <si>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</si>
  <si>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</si>
  <si>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</si>
  <si>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</si>
  <si>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</si>
  <si>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</si>
  <si>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</si>
  <si>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</si>
  <si>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</si>
  <si>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</si>
  <si>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</si>
  <si>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</si>
  <si>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</si>
  <si>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</si>
  <si>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</si>
  <si>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</si>
  <si>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</si>
  <si>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</si>
  <si>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</si>
  <si>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</si>
  <si>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</si>
  <si>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</si>
  <si>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</si>
  <si>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</si>
  <si>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</si>
  <si>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</si>
  <si>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</si>
  <si>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</si>
  <si>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</si>
  <si>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</si>
  <si>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</si>
  <si>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</si>
  <si>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</si>
  <si>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</si>
  <si>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</si>
  <si>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</si>
  <si>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</si>
  <si>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</si>
  <si>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</si>
  <si>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</si>
  <si>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</si>
  <si>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</si>
  <si>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</si>
  <si>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</si>
  <si>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</si>
  <si>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</si>
  <si>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</si>
  <si>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</si>
  <si>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</si>
  <si>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</si>
  <si>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</si>
  <si>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</si>
  <si>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</si>
  <si>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</si>
  <si>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</si>
  <si>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</si>
  <si>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</si>
  <si>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</si>
  <si>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</si>
  <si>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</si>
  <si>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</si>
  <si>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</si>
  <si>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</si>
  <si>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</si>
  <si>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</si>
  <si>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</si>
  <si>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</si>
  <si>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</si>
  <si>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</si>
  <si>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</si>
  <si>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</si>
  <si>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</si>
  <si>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</si>
  <si>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</si>
  <si>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</si>
  <si>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</si>
  <si>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</si>
  <si>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</si>
  <si>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</si>
  <si>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</si>
  <si>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</si>
  <si>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</si>
  <si>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</si>
  <si>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</si>
  <si>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</si>
  <si>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</si>
  <si>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</si>
  <si>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</si>
  <si>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</si>
  <si>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</si>
  <si>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</si>
  <si>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</si>
  <si>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</si>
  <si>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</si>
  <si>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</si>
  <si>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</si>
  <si>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</si>
  <si>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</si>
  <si>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</si>
  <si>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</si>
  <si>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</si>
  <si>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</si>
  <si>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</si>
  <si>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</si>
  <si>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</si>
  <si>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</si>
  <si>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</si>
  <si>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</si>
  <si>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</si>
  <si>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</si>
  <si>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</si>
  <si>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</si>
  <si>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</si>
  <si>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</si>
  <si>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</si>
  <si>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</si>
  <si>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</si>
  <si>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</si>
  <si>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</si>
  <si>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</si>
  <si>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</si>
  <si>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</si>
  <si>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</si>
  <si>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</si>
  <si>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</si>
  <si>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</si>
  <si>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</si>
  <si>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</si>
  <si>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</si>
  <si>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</si>
  <si>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</si>
  <si>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</si>
  <si>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</si>
  <si>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</si>
  <si>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</si>
  <si>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</si>
  <si>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</si>
  <si>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</si>
  <si>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</si>
  <si>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</si>
  <si>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</si>
  <si>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</si>
  <si>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</si>
  <si>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</si>
  <si>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</si>
  <si>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</si>
  <si>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</si>
  <si>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</si>
  <si>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</si>
  <si>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</si>
  <si>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</si>
  <si>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</si>
  <si>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</si>
  <si>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</si>
  <si>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</si>
  <si>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</si>
  <si>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</si>
  <si>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</si>
  <si>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</si>
  <si>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</si>
  <si>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</si>
  <si>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</si>
  <si>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</si>
  <si>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</si>
  <si>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</si>
  <si>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</si>
  <si>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</si>
  <si>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</si>
  <si>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</si>
  <si>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</si>
  <si>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</si>
  <si>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</si>
  <si>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</si>
  <si>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</si>
  <si>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</si>
  <si>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</si>
  <si>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</si>
  <si>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</si>
  <si>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</si>
  <si>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</si>
  <si>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</si>
  <si>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</si>
  <si>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</si>
  <si>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</si>
  <si>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</si>
  <si>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</si>
  <si>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</si>
  <si>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</si>
  <si>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</si>
  <si>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</si>
  <si>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</si>
  <si>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</si>
  <si>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</si>
  <si>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</si>
  <si>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</si>
  <si>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</si>
  <si>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</si>
  <si>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</si>
  <si>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</si>
  <si>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</si>
  <si>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</si>
  <si>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</si>
  <si>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</si>
  <si>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</si>
  <si>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</si>
  <si>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</si>
  <si>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</si>
  <si>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</si>
  <si>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</si>
  <si>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</si>
  <si>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</si>
  <si>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</si>
  <si>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</si>
  <si>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</si>
  <si>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</si>
  <si>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</si>
  <si>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</si>
  <si>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</si>
  <si>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</si>
  <si>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</si>
  <si>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</si>
  <si>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</si>
  <si>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</si>
  <si>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</si>
  <si>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</si>
  <si>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</si>
  <si>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</si>
  <si>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</si>
  <si>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</si>
  <si>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</si>
  <si>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</si>
  <si>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</si>
  <si>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</si>
  <si>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</si>
  <si>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</si>
  <si>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</si>
  <si>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</si>
  <si>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</si>
  <si>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</si>
  <si>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</si>
  <si>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NetU3_4</t>
  </si>
  <si>
    <t>JX1</t>
  </si>
  <si>
    <t>TE0790-Base</t>
  </si>
  <si>
    <t>C</t>
  </si>
  <si>
    <t>VIO</t>
  </si>
  <si>
    <t>B</t>
  </si>
  <si>
    <t>D</t>
  </si>
  <si>
    <t>E</t>
  </si>
  <si>
    <t>F</t>
  </si>
  <si>
    <t>G</t>
  </si>
  <si>
    <t>H</t>
  </si>
  <si>
    <t>SFP0_TX_DIS</t>
  </si>
  <si>
    <t>SFP0_RS0</t>
  </si>
  <si>
    <t>SFP0_RS1</t>
  </si>
  <si>
    <t>NetC4_1</t>
  </si>
  <si>
    <t>NetC3_1</t>
  </si>
  <si>
    <t>BOOTMODE</t>
  </si>
  <si>
    <t>RLED</t>
  </si>
  <si>
    <t>SFP+</t>
  </si>
  <si>
    <t>VEET</t>
  </si>
  <si>
    <t>MOD-DEF2</t>
  </si>
  <si>
    <t>MOD-DEF1</t>
  </si>
  <si>
    <t>MOD-DEF0</t>
  </si>
  <si>
    <t>RS0</t>
  </si>
  <si>
    <t>LOS</t>
  </si>
  <si>
    <t>RS1</t>
  </si>
  <si>
    <t>RD-</t>
  </si>
  <si>
    <t>RD+</t>
  </si>
  <si>
    <t>VCCR</t>
  </si>
  <si>
    <t>VCCT</t>
  </si>
  <si>
    <t>TD+</t>
  </si>
  <si>
    <t>TD-</t>
  </si>
  <si>
    <t>SFPCage</t>
  </si>
  <si>
    <t>B2B_mapping_group</t>
  </si>
  <si>
    <t>LED</t>
  </si>
  <si>
    <t>NetR13_1</t>
  </si>
  <si>
    <t>VCCIO_0</t>
  </si>
  <si>
    <t>SFP0_LOS</t>
  </si>
  <si>
    <t>SFP0_M-DEF0</t>
  </si>
  <si>
    <t>SFP0_SCL</t>
  </si>
  <si>
    <t>SFP0_SDA</t>
  </si>
  <si>
    <t>SFP0_TX_FAULT</t>
  </si>
  <si>
    <t>50pin_header</t>
  </si>
  <si>
    <t>Power GND</t>
  </si>
  <si>
    <t>6pin_header</t>
  </si>
  <si>
    <t>3x4</t>
  </si>
  <si>
    <t>1.0V</t>
  </si>
  <si>
    <t>1.0V_MGT</t>
  </si>
  <si>
    <t>1.35V_LDO</t>
  </si>
  <si>
    <t>ADC_N</t>
  </si>
  <si>
    <t>ADC_P</t>
  </si>
  <si>
    <t>B14_L0</t>
  </si>
  <si>
    <t>B14_L25</t>
  </si>
  <si>
    <t>CFGVBS</t>
  </si>
  <si>
    <t>EN_GTPWR</t>
  </si>
  <si>
    <t>SPI-CLK</t>
  </si>
  <si>
    <t>NetC1_2</t>
  </si>
  <si>
    <t>NetC25_1</t>
  </si>
  <si>
    <t>NetC26_1</t>
  </si>
  <si>
    <t>NetU4_F13</t>
  </si>
  <si>
    <t>PUDC</t>
  </si>
  <si>
    <t>SN</t>
  </si>
  <si>
    <t>count:211</t>
  </si>
  <si>
    <t>NetU2_2</t>
  </si>
  <si>
    <t>NetU4_M9</t>
  </si>
  <si>
    <t>NetU4_M10</t>
  </si>
  <si>
    <t>NetU4_D10</t>
  </si>
  <si>
    <t>NetU4_H14</t>
  </si>
  <si>
    <t>NetU4_J6</t>
  </si>
  <si>
    <t>NetU9_1</t>
  </si>
  <si>
    <t>NetJM2_54</t>
  </si>
  <si>
    <t>PROG_BD</t>
  </si>
  <si>
    <t>SENSE</t>
  </si>
  <si>
    <t>count:216</t>
  </si>
  <si>
    <t>count:215</t>
  </si>
  <si>
    <t>V_CFG</t>
  </si>
  <si>
    <t>XADC_P</t>
  </si>
  <si>
    <t>XADC_N</t>
  </si>
  <si>
    <t>GLED</t>
  </si>
  <si>
    <t>NetC16_1</t>
  </si>
  <si>
    <t>V_CFG0</t>
  </si>
  <si>
    <t>count:189</t>
  </si>
  <si>
    <t>TXFAULT</t>
  </si>
  <si>
    <t>TXDISABLE</t>
  </si>
  <si>
    <t>SHIELD</t>
  </si>
  <si>
    <t>16pin_header</t>
  </si>
  <si>
    <t>10pin_header</t>
  </si>
  <si>
    <t>Coaxial</t>
  </si>
  <si>
    <t>CLK_N</t>
  </si>
  <si>
    <t>CLK_P</t>
  </si>
  <si>
    <t>NetJM1_31</t>
  </si>
  <si>
    <t>NetJM1_32</t>
  </si>
  <si>
    <t>NetJM1_33</t>
  </si>
  <si>
    <t>NetJM1_34</t>
  </si>
  <si>
    <t>NetJM1_40</t>
  </si>
  <si>
    <t>NetJM1_41</t>
  </si>
  <si>
    <t>NetJM1_42</t>
  </si>
  <si>
    <t>NetJM1_49</t>
  </si>
  <si>
    <t>NetJM1_50</t>
  </si>
  <si>
    <t>NetJM1_51</t>
  </si>
  <si>
    <t>NetJM1_52</t>
  </si>
  <si>
    <t>NetJM1_57</t>
  </si>
  <si>
    <t>NetJM1_58</t>
  </si>
  <si>
    <t>NetJM1_59</t>
  </si>
  <si>
    <t>NetJM1_60</t>
  </si>
  <si>
    <t>NetJM1_67</t>
  </si>
  <si>
    <t>NetJM1_68</t>
  </si>
  <si>
    <t>NetJM1_69</t>
  </si>
  <si>
    <t>NetJM1_70</t>
  </si>
  <si>
    <t>NetJM1_75</t>
  </si>
  <si>
    <t>NetJM1_76</t>
  </si>
  <si>
    <t>NetJM1_77</t>
  </si>
  <si>
    <t>NetJM1_78</t>
  </si>
  <si>
    <t>NetJM1_85</t>
  </si>
  <si>
    <t>NetJM1_87</t>
  </si>
  <si>
    <t>NetJM1_91</t>
  </si>
  <si>
    <t>NetJM2_10</t>
  </si>
  <si>
    <t>NetJM2_12</t>
  </si>
  <si>
    <t>NetJM2_2</t>
  </si>
  <si>
    <t>NetJM2_20</t>
  </si>
  <si>
    <t>NetJM2_30</t>
  </si>
  <si>
    <t>NetJM2_38</t>
  </si>
  <si>
    <t>NetJM2_39</t>
  </si>
  <si>
    <t>NetJM2_4</t>
  </si>
  <si>
    <t>NetJM2_40</t>
  </si>
  <si>
    <t>NetJM2_45</t>
  </si>
  <si>
    <t>NetJM2_46</t>
  </si>
  <si>
    <t>NetJM2_47</t>
  </si>
  <si>
    <t>NetJM2_48</t>
  </si>
  <si>
    <t>NetJM2_51</t>
  </si>
  <si>
    <t>NetJM2_56</t>
  </si>
  <si>
    <t>NetJM2_57</t>
  </si>
  <si>
    <t>NetJM2_58</t>
  </si>
  <si>
    <t>NetJM2_60</t>
  </si>
  <si>
    <t>NetJM2_63</t>
  </si>
  <si>
    <t>NetJM2_65</t>
  </si>
  <si>
    <t>NetJM2_74</t>
  </si>
  <si>
    <t>NetJM2_76</t>
  </si>
  <si>
    <t>NetJM2_79</t>
  </si>
  <si>
    <t>NetJM2_81</t>
  </si>
  <si>
    <t>NetJM2_82</t>
  </si>
  <si>
    <t>NetJM2_84</t>
  </si>
  <si>
    <t>NetJM2_89</t>
  </si>
  <si>
    <t>NetJM2_9</t>
  </si>
  <si>
    <t>NetJM2_91</t>
  </si>
  <si>
    <t>NetJM2_92</t>
  </si>
  <si>
    <t>NetJM2_94</t>
  </si>
  <si>
    <t>RXD</t>
  </si>
  <si>
    <t>TXD</t>
  </si>
  <si>
    <t>count:106</t>
  </si>
  <si>
    <t>2mmsocket</t>
  </si>
  <si>
    <t>TE0714_REV03</t>
  </si>
  <si>
    <t>TE0714_REV02</t>
  </si>
  <si>
    <t>TE0714_REV01</t>
  </si>
  <si>
    <t>TEBT0714_REV01</t>
  </si>
  <si>
    <t>TEBB0714_REV01</t>
  </si>
  <si>
    <t>TEBA0714_REV01</t>
  </si>
  <si>
    <r>
      <t>1.5</t>
    </r>
    <r>
      <rPr>
        <b/>
        <sz val="11"/>
        <color rgb="FF000000"/>
        <rFont val="Calibri"/>
        <family val="2"/>
      </rPr>
      <t xml:space="preserve"> B2B Loopbacks</t>
    </r>
    <r>
      <rPr>
        <sz val="11"/>
        <color rgb="FF000000"/>
        <rFont val="Calibri"/>
        <family val="2"/>
        <charset val="1"/>
      </rPr>
      <t xml:space="preserve"> are </t>
    </r>
    <r>
      <rPr>
        <b/>
        <sz val="11"/>
        <color rgb="FF000000"/>
        <rFont val="Calibri"/>
        <family val="2"/>
      </rPr>
      <t>ONLY</t>
    </r>
    <r>
      <rPr>
        <sz val="11"/>
        <color rgb="FF000000"/>
        <rFont val="Calibri"/>
        <family val="2"/>
        <charset val="1"/>
      </rPr>
      <t xml:space="preserve"> shown in B2B Pin Table and </t>
    </r>
    <r>
      <rPr>
        <b/>
        <sz val="11"/>
        <color rgb="FF000000"/>
        <rFont val="Calibri"/>
        <family val="2"/>
      </rPr>
      <t>NOT</t>
    </r>
    <r>
      <rPr>
        <sz val="11"/>
        <color rgb="FF000000"/>
        <rFont val="Calibri"/>
        <family val="2"/>
        <charset val="1"/>
      </rPr>
      <t xml:space="preserve"> available in CONN Pin 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</si>
</sst>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\ hh:mm"/>
    <numFmt numFmtId="165" formatCode="dd/mm/yy"/>
  </numFmts>
  <fonts count="40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theme="0"/>
      <name val="Calibri"/>
      <family val="2"/>
      <charset val="1"/>
    </font>
    <font>
      <sz val="12"/>
      <color rgb="FF000000"/>
      <name val="Calibri"/>
      <family val="2"/>
      <charset val="1"/>
    </font>
    <font>
      <u/>
      <sz val="16"/>
      <color rgb="FF000000"/>
      <name val="Calibri"/>
      <family val="2"/>
      <charset val="1"/>
    </font>
    <font>
      <u/>
      <sz val="12"/>
      <color rgb="FF000000"/>
      <name val="Calibri"/>
      <family val="2"/>
      <charset val="1"/>
    </font>
    <font>
      <b/>
      <i/>
      <sz val="16"/>
      <color rgb="FFFF0000"/>
      <name val="Calibri"/>
      <family val="2"/>
      <charset val="1"/>
    </font>
    <font>
      <sz val="26"/>
      <color rgb="FF000000"/>
      <name val="Calibri"/>
      <family val="2"/>
      <charset val="1"/>
    </font>
    <font>
      <b/>
      <sz val="22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charset val="1"/>
    </font>
    <font>
      <b/>
      <sz val="20"/>
      <color rgb="FF000000"/>
      <name val="Calibri"/>
      <family val="2"/>
      <charset val="1"/>
    </font>
    <font>
      <u/>
      <sz val="14"/>
      <color rgb="FFFF0000"/>
      <name val="Calibri"/>
      <family val="2"/>
      <charset val="1"/>
    </font>
    <font>
      <sz val="11"/>
      <color rgb="FF000000"/>
      <name val="Calibri"/>
      <family val="2"/>
    </font>
    <font>
      <b/>
      <sz val="11"/>
      <name val="Calibri"/>
      <family val="2"/>
    </font>
    <font>
      <b/>
      <u/>
      <sz val="20"/>
      <color rgb="FF000000"/>
      <name val="Calibri"/>
      <family val="2"/>
    </font>
    <font>
      <b/>
      <u/>
      <sz val="24"/>
      <color rgb="FF000000"/>
      <name val="Calibri"/>
      <family val="2"/>
    </font>
    <font>
      <u/>
      <sz val="11"/>
      <color theme="10"/>
      <name val="Calibri"/>
      <family val="2"/>
      <charset val="1"/>
    </font>
    <font>
      <sz val="11"/>
      <color rgb="FFFF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  <bgColor rgb="FFD7E4BD"/>
      </patternFill>
    </fill>
    <fill>
      <patternFill patternType="solid">
        <fgColor rgb="FFFFFFFF"/>
        <bgColor rgb="FFEEECE1"/>
      </patternFill>
    </fill>
    <fill>
      <patternFill patternType="solid">
        <fgColor rgb="FFD9D9D9"/>
        <bgColor rgb="FFD7E4BD"/>
      </patternFill>
    </fill>
    <fill>
      <patternFill patternType="solid">
        <fgColor rgb="FFEEECE1"/>
        <bgColor rgb="FFF2DCDB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rgb="FFEEECE1"/>
      </patternFill>
    </fill>
    <fill>
      <patternFill patternType="solid">
        <fgColor theme="0"/>
        <bgColor rgb="FFF2DCDB"/>
      </patternFill>
    </fill>
  </fills>
  <borders count="26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7">
    <xf numFmtId="0" fontId="0" fillId="0" borderId="0"/>
    <xf numFmtId="0" fontId="4" fillId="2" borderId="0" applyBorder="0" applyProtection="0"/>
    <xf numFmtId="0" fontId="15" fillId="0" borderId="0" applyNumberFormat="0" applyFill="0" applyBorder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0" applyNumberFormat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22" fillId="10" borderId="8" applyNumberFormat="0" applyAlignment="0" applyProtection="0"/>
    <xf numFmtId="0" fontId="23" fillId="11" borderId="9" applyNumberFormat="0" applyAlignment="0" applyProtection="0"/>
    <xf numFmtId="0" fontId="24" fillId="11" borderId="8" applyNumberFormat="0" applyAlignment="0" applyProtection="0"/>
    <xf numFmtId="0" fontId="25" fillId="0" borderId="10" applyNumberFormat="0" applyFill="0" applyAlignment="0" applyProtection="0"/>
    <xf numFmtId="0" fontId="26" fillId="12" borderId="11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13" applyNumberFormat="0" applyFill="0" applyAlignment="0" applyProtection="0"/>
    <xf numFmtId="0" fontId="30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30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30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0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30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30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0" borderId="0"/>
    <xf numFmtId="0" fontId="2" fillId="13" borderId="12" applyNumberFormat="0" applyFont="0" applyAlignment="0" applyProtection="0"/>
    <xf numFmtId="0" fontId="14" fillId="0" borderId="0"/>
    <xf numFmtId="0" fontId="1" fillId="0" borderId="0"/>
    <xf numFmtId="0" fontId="38" fillId="0" borderId="0" applyNumberFormat="0" applyFill="0" applyBorder="0" applyAlignment="0" applyProtection="0"/>
  </cellStyleXfs>
  <cellXfs count="109">
    <xf numFmtId="0" fontId="0" fillId="0" borderId="0" xfId="0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0" borderId="2" xfId="0" applyBorder="1"/>
    <xf numFmtId="0" fontId="8" fillId="3" borderId="0" xfId="0" applyFont="1" applyFill="1"/>
    <xf numFmtId="0" fontId="0" fillId="3" borderId="0" xfId="0" applyFont="1" applyFill="1" applyProtection="1">
      <protection hidden="1"/>
    </xf>
    <xf numFmtId="165" fontId="0" fillId="3" borderId="0" xfId="0" applyNumberFormat="1" applyFill="1" applyAlignment="1">
      <alignment horizontal="left"/>
    </xf>
    <xf numFmtId="14" fontId="0" fillId="3" borderId="0" xfId="0" applyNumberFormat="1" applyFill="1"/>
    <xf numFmtId="0" fontId="10" fillId="3" borderId="0" xfId="0" applyFont="1" applyFill="1" applyAlignment="1">
      <alignment horizontal="center" vertical="center"/>
    </xf>
    <xf numFmtId="0" fontId="11" fillId="3" borderId="0" xfId="0" applyFont="1" applyFill="1" applyBorder="1"/>
    <xf numFmtId="0" fontId="12" fillId="3" borderId="0" xfId="0" applyFont="1" applyFill="1" applyBorder="1" applyAlignment="1">
      <alignment horizontal="center" vertical="center"/>
    </xf>
    <xf numFmtId="0" fontId="0" fillId="6" borderId="0" xfId="0" applyFill="1" applyBorder="1"/>
    <xf numFmtId="22" fontId="0" fillId="6" borderId="0" xfId="0" applyNumberFormat="1" applyFill="1" applyBorder="1"/>
    <xf numFmtId="164" fontId="0" fillId="6" borderId="0" xfId="0" applyNumberFormat="1" applyFill="1" applyBorder="1"/>
    <xf numFmtId="0" fontId="0" fillId="6" borderId="0" xfId="0" applyFont="1" applyFill="1" applyBorder="1"/>
    <xf numFmtId="0" fontId="6" fillId="6" borderId="0" xfId="0" applyFont="1" applyFill="1" applyBorder="1"/>
    <xf numFmtId="0" fontId="0" fillId="6" borderId="0" xfId="0" applyFill="1" applyBorder="1" applyAlignment="1">
      <alignment horizontal="center"/>
    </xf>
    <xf numFmtId="0" fontId="5" fillId="6" borderId="0" xfId="0" applyFont="1" applyFill="1" applyBorder="1"/>
    <xf numFmtId="0" fontId="0" fillId="6" borderId="0" xfId="0" applyFill="1" applyBorder="1" applyAlignment="1">
      <alignment horizontal="right"/>
    </xf>
    <xf numFmtId="0" fontId="13" fillId="6" borderId="0" xfId="0" applyFont="1" applyFill="1" applyBorder="1"/>
    <xf numFmtId="0" fontId="0" fillId="4" borderId="2" xfId="0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2" xfId="0" applyFont="1" applyBorder="1" applyAlignment="1">
      <alignment horizontal="center"/>
    </xf>
    <xf numFmtId="49" fontId="0" fillId="6" borderId="0" xfId="0" applyNumberFormat="1" applyFill="1" applyBorder="1" applyAlignment="1">
      <alignment horizontal="center"/>
    </xf>
    <xf numFmtId="0" fontId="0" fillId="6" borderId="0" xfId="0" applyFill="1"/>
    <xf numFmtId="0" fontId="0" fillId="3" borderId="17" xfId="0" applyFill="1" applyBorder="1"/>
    <xf numFmtId="0" fontId="0" fillId="3" borderId="16" xfId="0" applyFill="1" applyBorder="1"/>
    <xf numFmtId="0" fontId="0" fillId="38" borderId="15" xfId="0" applyFill="1" applyBorder="1"/>
    <xf numFmtId="0" fontId="0" fillId="3" borderId="18" xfId="0" applyFill="1" applyBorder="1"/>
    <xf numFmtId="0" fontId="0" fillId="3" borderId="14" xfId="0" applyFill="1" applyBorder="1"/>
    <xf numFmtId="0" fontId="0" fillId="0" borderId="2" xfId="0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left"/>
    </xf>
    <xf numFmtId="49" fontId="0" fillId="0" borderId="0" xfId="0" applyNumberFormat="1" applyAlignment="1">
      <alignment horizontal="center"/>
    </xf>
    <xf numFmtId="49" fontId="0" fillId="4" borderId="2" xfId="0" applyNumberFormat="1" applyFill="1" applyBorder="1" applyAlignment="1">
      <alignment horizontal="center"/>
    </xf>
    <xf numFmtId="49" fontId="0" fillId="0" borderId="2" xfId="0" applyNumberFormat="1" applyFont="1" applyBorder="1" applyAlignment="1">
      <alignment horizontal="center"/>
    </xf>
    <xf numFmtId="49" fontId="0" fillId="0" borderId="0" xfId="0" applyNumberFormat="1" applyAlignment="1">
      <alignment horizontal="left"/>
    </xf>
    <xf numFmtId="0" fontId="0" fillId="0" borderId="2" xfId="0" applyNumberFormat="1" applyBorder="1" applyAlignment="1">
      <alignment horizontal="center"/>
    </xf>
    <xf numFmtId="0" fontId="0" fillId="0" borderId="2" xfId="0" applyNumberFormat="1" applyFont="1" applyFill="1" applyBorder="1" applyAlignment="1">
      <alignment horizontal="left"/>
    </xf>
    <xf numFmtId="0" fontId="0" fillId="0" borderId="2" xfId="0" applyNumberFormat="1" applyFont="1" applyFill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quotePrefix="1" applyNumberFormat="1" applyFont="1" applyBorder="1" applyAlignment="1">
      <alignment horizontal="center"/>
    </xf>
    <xf numFmtId="0" fontId="0" fillId="0" borderId="2" xfId="0" quotePrefix="1" applyNumberFormat="1" applyFont="1" applyBorder="1" applyAlignment="1">
      <alignment horizontal="center" wrapText="1"/>
    </xf>
    <xf numFmtId="0" fontId="0" fillId="6" borderId="0" xfId="0" applyNumberFormat="1" applyFill="1" applyBorder="1"/>
    <xf numFmtId="0" fontId="0" fillId="6" borderId="0" xfId="0" applyNumberFormat="1" applyFont="1" applyFill="1" applyBorder="1"/>
    <xf numFmtId="0" fontId="0" fillId="0" borderId="0" xfId="0" applyFill="1" applyBorder="1" applyProtection="1">
      <protection locked="0"/>
    </xf>
    <xf numFmtId="0" fontId="33" fillId="3" borderId="0" xfId="0" applyFont="1" applyFill="1" applyBorder="1" applyAlignment="1">
      <alignment horizontal="center" vertical="center"/>
    </xf>
    <xf numFmtId="0" fontId="33" fillId="3" borderId="0" xfId="0" applyFont="1" applyFill="1" applyBorder="1" applyAlignment="1">
      <alignment horizontal="left" vertical="center"/>
    </xf>
    <xf numFmtId="0" fontId="32" fillId="3" borderId="0" xfId="0" applyFont="1" applyFill="1" applyBorder="1" applyAlignment="1">
      <alignment vertical="center"/>
    </xf>
    <xf numFmtId="0" fontId="32" fillId="3" borderId="0" xfId="0" applyFont="1" applyFill="1" applyBorder="1" applyAlignment="1">
      <alignment horizontal="center"/>
    </xf>
    <xf numFmtId="0" fontId="0" fillId="0" borderId="2" xfId="0" applyNumberFormat="1" applyFont="1" applyBorder="1" applyAlignment="1">
      <alignment horizontal="center" wrapText="1"/>
    </xf>
    <xf numFmtId="0" fontId="0" fillId="6" borderId="0" xfId="0" applyFill="1" applyBorder="1" applyProtection="1">
      <protection locked="0"/>
    </xf>
    <xf numFmtId="0" fontId="0" fillId="0" borderId="0" xfId="0" applyFill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49" fontId="0" fillId="38" borderId="0" xfId="0" applyNumberFormat="1" applyFill="1" applyAlignment="1">
      <alignment horizontal="center"/>
    </xf>
    <xf numFmtId="0" fontId="0" fillId="6" borderId="25" xfId="0" applyFill="1" applyBorder="1" applyAlignment="1">
      <alignment horizontal="center"/>
    </xf>
    <xf numFmtId="0" fontId="0" fillId="38" borderId="17" xfId="0" applyFill="1" applyBorder="1"/>
    <xf numFmtId="0" fontId="3" fillId="3" borderId="0" xfId="0" applyFont="1" applyFill="1" applyBorder="1"/>
    <xf numFmtId="0" fontId="0" fillId="6" borderId="17" xfId="0" applyFill="1" applyBorder="1"/>
    <xf numFmtId="0" fontId="0" fillId="0" borderId="17" xfId="0" applyBorder="1"/>
    <xf numFmtId="0" fontId="0" fillId="3" borderId="0" xfId="0" applyFont="1" applyFill="1" applyBorder="1"/>
    <xf numFmtId="0" fontId="34" fillId="3" borderId="0" xfId="0" applyFont="1" applyFill="1" applyBorder="1"/>
    <xf numFmtId="49" fontId="0" fillId="3" borderId="0" xfId="0" applyNumberFormat="1" applyFill="1" applyBorder="1"/>
    <xf numFmtId="0" fontId="0" fillId="38" borderId="0" xfId="0" applyFill="1" applyBorder="1"/>
    <xf numFmtId="0" fontId="9" fillId="39" borderId="0" xfId="0" applyFont="1" applyFill="1" applyBorder="1" applyAlignment="1"/>
    <xf numFmtId="0" fontId="0" fillId="6" borderId="0" xfId="0" applyFill="1" applyAlignment="1">
      <alignment horizontal="center"/>
    </xf>
    <xf numFmtId="0" fontId="0" fillId="38" borderId="0" xfId="0" applyFill="1"/>
    <xf numFmtId="49" fontId="0" fillId="6" borderId="0" xfId="0" applyNumberFormat="1" applyFill="1" applyAlignment="1">
      <alignment horizontal="center"/>
    </xf>
    <xf numFmtId="22" fontId="0" fillId="6" borderId="0" xfId="0" applyNumberFormat="1" applyFill="1"/>
    <xf numFmtId="164" fontId="0" fillId="6" borderId="0" xfId="0" applyNumberFormat="1" applyFill="1"/>
    <xf numFmtId="0" fontId="0" fillId="6" borderId="0" xfId="0" applyFill="1" applyAlignment="1">
      <alignment horizontal="right"/>
    </xf>
    <xf numFmtId="49" fontId="0" fillId="6" borderId="0" xfId="0" applyNumberFormat="1" applyFont="1" applyFill="1" applyBorder="1" applyAlignment="1">
      <alignment horizontal="left"/>
    </xf>
    <xf numFmtId="49" fontId="0" fillId="6" borderId="0" xfId="0" applyNumberFormat="1" applyFont="1" applyFill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>
      <alignment horizontal="left"/>
    </xf>
    <xf numFmtId="0" fontId="36" fillId="6" borderId="0" xfId="0" applyFont="1" applyFill="1" applyBorder="1" applyAlignment="1">
      <alignment horizontal="center"/>
    </xf>
    <xf numFmtId="0" fontId="37" fillId="6" borderId="0" xfId="0" applyFont="1" applyFill="1" applyBorder="1"/>
    <xf numFmtId="0" fontId="38" fillId="6" borderId="0" xfId="46" applyFill="1" applyBorder="1"/>
    <xf numFmtId="0" fontId="13" fillId="6" borderId="0" xfId="0" applyFont="1" applyFill="1" applyBorder="1" applyProtection="1">
      <protection locked="0"/>
    </xf>
    <xf numFmtId="0" fontId="0" fillId="0" borderId="0" xfId="0" applyNumberFormat="1"/>
    <xf numFmtId="0" fontId="9" fillId="38" borderId="0" xfId="0" applyFont="1" applyFill="1" applyBorder="1" applyAlignment="1"/>
    <xf numFmtId="0" fontId="0" fillId="6" borderId="0" xfId="0" applyFont="1" applyFill="1" applyBorder="1" applyAlignment="1">
      <alignment horizontal="right"/>
    </xf>
    <xf numFmtId="0" fontId="0" fillId="6" borderId="0" xfId="0" applyFill="1" applyAlignment="1">
      <alignment horizontal="right"/>
    </xf>
    <xf numFmtId="0" fontId="7" fillId="39" borderId="0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/>
    </xf>
    <xf numFmtId="0" fontId="7" fillId="5" borderId="23" xfId="0" applyFont="1" applyFill="1" applyBorder="1" applyAlignment="1">
      <alignment horizontal="center"/>
    </xf>
    <xf numFmtId="0" fontId="9" fillId="5" borderId="20" xfId="0" applyFont="1" applyFill="1" applyBorder="1" applyAlignment="1">
      <alignment horizontal="center"/>
    </xf>
    <xf numFmtId="0" fontId="9" fillId="5" borderId="21" xfId="0" applyFont="1" applyFill="1" applyBorder="1" applyAlignment="1">
      <alignment horizontal="center"/>
    </xf>
    <xf numFmtId="49" fontId="0" fillId="0" borderId="2" xfId="0" applyNumberFormat="1" applyFont="1" applyBorder="1" applyAlignment="1">
      <alignment horizontal="center" vertical="center"/>
    </xf>
    <xf numFmtId="49" fontId="0" fillId="4" borderId="3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0" fontId="0" fillId="4" borderId="19" xfId="0" applyNumberFormat="1" applyFill="1" applyBorder="1" applyAlignment="1">
      <alignment horizontal="center"/>
    </xf>
    <xf numFmtId="0" fontId="0" fillId="4" borderId="4" xfId="0" applyNumberFormat="1" applyFill="1" applyBorder="1" applyAlignment="1">
      <alignment horizontal="center"/>
    </xf>
    <xf numFmtId="0" fontId="0" fillId="4" borderId="3" xfId="0" applyNumberFormat="1" applyFont="1" applyFill="1" applyBorder="1" applyAlignment="1">
      <alignment horizontal="center"/>
    </xf>
    <xf numFmtId="0" fontId="0" fillId="4" borderId="19" xfId="0" applyNumberFormat="1" applyFont="1" applyFill="1" applyBorder="1" applyAlignment="1">
      <alignment horizontal="center"/>
    </xf>
    <xf numFmtId="0" fontId="0" fillId="4" borderId="4" xfId="0" applyNumberFormat="1" applyFont="1" applyFill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4" borderId="2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19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</cellXfs>
  <cellStyles count="47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7" builtinId="25" customBuiltin="1"/>
    <cellStyle name="Erklärender Text" xfId="16" builtinId="53" customBuiltin="1"/>
    <cellStyle name="Excel Built-in Good" xfId="1" xr:uid="{00000000-0005-0000-0000-00001D000000}"/>
    <cellStyle name="Gut" xfId="7" builtinId="26" customBuiltin="1"/>
    <cellStyle name="Link" xfId="46" builtinId="8"/>
    <cellStyle name="Neutral" xfId="9" builtinId="28" customBuiltin="1"/>
    <cellStyle name="Notiz 2" xfId="43" xr:uid="{00000000-0005-0000-0000-000020000000}"/>
    <cellStyle name="Schlecht" xfId="8" builtinId="27" customBuiltin="1"/>
    <cellStyle name="Standard" xfId="0" builtinId="0"/>
    <cellStyle name="Standard 2" xfId="44" xr:uid="{00000000-0005-0000-0000-000023000000}"/>
    <cellStyle name="Standard 3" xfId="42" xr:uid="{00000000-0005-0000-0000-000024000000}"/>
    <cellStyle name="Standard 4" xfId="45" xr:uid="{00000000-0005-0000-0000-000025000000}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56">
    <dxf>
      <fill>
        <patternFill>
          <bgColor rgb="FFC00000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1" tint="0.49998474074526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1" tint="0.49998474074526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 patternType="none">
          <bgColor auto="1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6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 tint="-0.499984740745262"/>
        </patternFill>
      </fill>
    </dxf>
    <dxf>
      <fill>
        <patternFill>
          <bgColor theme="2" tint="-9.9948118533890809E-2"/>
        </patternFill>
      </fill>
    </dxf>
    <dxf>
      <fill>
        <patternFill>
          <bgColor theme="6"/>
        </patternFill>
      </fill>
    </dxf>
    <dxf>
      <fill>
        <patternFill>
          <bgColor theme="0"/>
        </patternFill>
      </fill>
    </dxf>
    <dxf>
      <fill>
        <patternFill>
          <bgColor theme="6"/>
        </patternFill>
      </fill>
    </dxf>
    <dxf>
      <fill>
        <patternFill>
          <bgColor theme="3" tint="0.79998168889431442"/>
        </patternFill>
      </fill>
    </dxf>
    <dxf>
      <fill>
        <patternFill>
          <bgColor rgb="FFC00000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6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1" tint="0.49998474074526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0"/>
        </patternFill>
      </fill>
    </dxf>
    <dxf>
      <fill>
        <patternFill>
          <bgColor theme="3" tint="0.79998168889431442"/>
        </patternFill>
      </fill>
    </dxf>
    <dxf>
      <fill>
        <patternFill>
          <bgColor rgb="FFC00000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33FF"/>
      <rgbColor rgb="FF00FFFF"/>
      <rgbColor rgb="FF800000"/>
      <rgbColor rgb="FF006100"/>
      <rgbColor rgb="FF000080"/>
      <rgbColor rgb="FFF2DCDB"/>
      <rgbColor rgb="FF800080"/>
      <rgbColor rgb="FF008080"/>
      <rgbColor rgb="FFCCC1DA"/>
      <rgbColor rgb="FF4F81BD"/>
      <rgbColor rgb="FF8EB4E3"/>
      <rgbColor rgb="FFFF3333"/>
      <rgbColor rgb="FFEEECE1"/>
      <rgbColor rgb="FFD7E4BD"/>
      <rgbColor rgb="FF660066"/>
      <rgbColor rgb="FFFCD5B5"/>
      <rgbColor rgb="FF0066CC"/>
      <rgbColor rgb="FFC6D9F1"/>
      <rgbColor rgb="FF000080"/>
      <rgbColor rgb="FFFF00FF"/>
      <rgbColor rgb="FFCCFF00"/>
      <rgbColor rgb="FF00FFFF"/>
      <rgbColor rgb="FF800080"/>
      <rgbColor rgb="FF800000"/>
      <rgbColor rgb="FF008080"/>
      <rgbColor rgb="FF0000FF"/>
      <rgbColor rgb="FF00CCFF"/>
      <rgbColor rgb="FFD9D9D9"/>
      <rgbColor rgb="FFC6EFCE"/>
      <rgbColor rgb="FFFFFF99"/>
      <rgbColor rgb="FF93CDDD"/>
      <rgbColor rgb="FFFF99FF"/>
      <rgbColor rgb="FFE6B9B8"/>
      <rgbColor rgb="FFFAC090"/>
      <rgbColor rgb="FF6666FF"/>
      <rgbColor rgb="FF4BACC6"/>
      <rgbColor rgb="FF99FF66"/>
      <rgbColor rgb="FFFFFF66"/>
      <rgbColor rgb="FFCCCCCC"/>
      <rgbColor rgb="FFFF6600"/>
      <rgbColor rgb="FF5983B0"/>
      <rgbColor rgb="FFC4BD97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00"/>
      <color rgb="FFFF3300"/>
      <color rgb="FFFF3737"/>
      <color rgb="FFFF0F0F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theme" Target="theme/theme1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50" Type="http://schemas.openxmlformats.org/officeDocument/2006/relationships/customXml" Target="../customXml/item2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22.png"/><Relationship Id="rId3" Type="http://schemas.openxmlformats.org/officeDocument/2006/relationships/image" Target="../media/image16.png"/><Relationship Id="rId7" Type="http://schemas.openxmlformats.org/officeDocument/2006/relationships/image" Target="../media/image8.png"/><Relationship Id="rId12" Type="http://schemas.openxmlformats.org/officeDocument/2006/relationships/image" Target="../media/image21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7.png"/><Relationship Id="rId11" Type="http://schemas.openxmlformats.org/officeDocument/2006/relationships/image" Target="../media/image20.png"/><Relationship Id="rId5" Type="http://schemas.openxmlformats.org/officeDocument/2006/relationships/image" Target="../media/image18.png"/><Relationship Id="rId10" Type="http://schemas.openxmlformats.org/officeDocument/2006/relationships/image" Target="../media/image19.png"/><Relationship Id="rId4" Type="http://schemas.openxmlformats.org/officeDocument/2006/relationships/image" Target="../media/image17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6</xdr:row>
          <xdr:rowOff>123825</xdr:rowOff>
        </xdr:from>
        <xdr:to>
          <xdr:col>4</xdr:col>
          <xdr:colOff>304800</xdr:colOff>
          <xdr:row>8</xdr:row>
          <xdr:rowOff>104775</xdr:rowOff>
        </xdr:to>
        <xdr:sp macro="" textlink="">
          <xdr:nvSpPr>
            <xdr:cNvPr id="3078" name="CommandButton3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123825</xdr:rowOff>
        </xdr:from>
        <xdr:to>
          <xdr:col>7</xdr:col>
          <xdr:colOff>133350</xdr:colOff>
          <xdr:row>6</xdr:row>
          <xdr:rowOff>104775</xdr:rowOff>
        </xdr:to>
        <xdr:sp macro="" textlink="">
          <xdr:nvSpPr>
            <xdr:cNvPr id="3079" name="CommandButton4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190500</xdr:colOff>
          <xdr:row>3</xdr:row>
          <xdr:rowOff>66675</xdr:rowOff>
        </xdr:from>
        <xdr:to>
          <xdr:col>4</xdr:col>
          <xdr:colOff>295275</xdr:colOff>
          <xdr:row>5</xdr:row>
          <xdr:rowOff>47625</xdr:rowOff>
        </xdr:to>
        <xdr:sp macro="" textlink="">
          <xdr:nvSpPr>
            <xdr:cNvPr id="3080" name="testing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904875</xdr:colOff>
          <xdr:row>4</xdr:row>
          <xdr:rowOff>123825</xdr:rowOff>
        </xdr:from>
        <xdr:to>
          <xdr:col>9</xdr:col>
          <xdr:colOff>1295400</xdr:colOff>
          <xdr:row>6</xdr:row>
          <xdr:rowOff>104775</xdr:rowOff>
        </xdr:to>
        <xdr:sp macro="" textlink="">
          <xdr:nvSpPr>
            <xdr:cNvPr id="3081" name="CommandButton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599289</xdr:colOff>
      <xdr:row>5</xdr:row>
      <xdr:rowOff>145509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9524" cy="1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168089</xdr:colOff>
      <xdr:row>14</xdr:row>
      <xdr:rowOff>22413</xdr:rowOff>
    </xdr:from>
    <xdr:to>
      <xdr:col>11</xdr:col>
      <xdr:colOff>327211</xdr:colOff>
      <xdr:row>23</xdr:row>
      <xdr:rowOff>123265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42" y="2868707"/>
          <a:ext cx="3207122" cy="1815352"/>
        </a:xfrm>
        <a:prstGeom prst="rect">
          <a:avLst/>
        </a:prstGeom>
      </xdr:spPr>
    </xdr:pic>
    <xdr:clientData/>
  </xdr:twoCellAnchor>
  <xdr:twoCellAnchor>
    <xdr:from>
      <xdr:col>9</xdr:col>
      <xdr:colOff>515469</xdr:colOff>
      <xdr:row>13</xdr:row>
      <xdr:rowOff>22410</xdr:rowOff>
    </xdr:from>
    <xdr:to>
      <xdr:col>10</xdr:col>
      <xdr:colOff>305919</xdr:colOff>
      <xdr:row>16</xdr:row>
      <xdr:rowOff>146235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CxnSpPr/>
      </xdr:nvCxnSpPr>
      <xdr:spPr>
        <a:xfrm flipH="1">
          <a:off x="6712322" y="2678204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65274</xdr:colOff>
      <xdr:row>13</xdr:row>
      <xdr:rowOff>127467</xdr:rowOff>
    </xdr:from>
    <xdr:to>
      <xdr:col>8</xdr:col>
      <xdr:colOff>760599</xdr:colOff>
      <xdr:row>16</xdr:row>
      <xdr:rowOff>108417</xdr:rowOff>
    </xdr:to>
    <xdr:cxnSp macro="">
      <xdr:nvCxnSpPr>
        <xdr:cNvPr id="15" name="Gerade Verbindung mit Pfeil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CxnSpPr/>
      </xdr:nvCxnSpPr>
      <xdr:spPr>
        <a:xfrm rot="16800000" flipH="1">
          <a:off x="5571565" y="2711823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638175</xdr:colOff>
      <xdr:row>39</xdr:row>
      <xdr:rowOff>0</xdr:rowOff>
    </xdr:from>
    <xdr:to>
      <xdr:col>6</xdr:col>
      <xdr:colOff>57127</xdr:colOff>
      <xdr:row>39</xdr:row>
      <xdr:rowOff>180952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0950" y="11982450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37</xdr:row>
      <xdr:rowOff>180975</xdr:rowOff>
    </xdr:from>
    <xdr:to>
      <xdr:col>5</xdr:col>
      <xdr:colOff>571477</xdr:colOff>
      <xdr:row>38</xdr:row>
      <xdr:rowOff>171427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1782425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393593</xdr:colOff>
      <xdr:row>40</xdr:row>
      <xdr:rowOff>5650</xdr:rowOff>
    </xdr:from>
    <xdr:to>
      <xdr:col>5</xdr:col>
      <xdr:colOff>574545</xdr:colOff>
      <xdr:row>40</xdr:row>
      <xdr:rowOff>186602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46368" y="12178600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39</xdr:row>
      <xdr:rowOff>0</xdr:rowOff>
    </xdr:from>
    <xdr:to>
      <xdr:col>5</xdr:col>
      <xdr:colOff>571477</xdr:colOff>
      <xdr:row>39</xdr:row>
      <xdr:rowOff>180952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3300" y="11982450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41</xdr:row>
      <xdr:rowOff>156883</xdr:rowOff>
    </xdr:from>
    <xdr:to>
      <xdr:col>16</xdr:col>
      <xdr:colOff>1366210</xdr:colOff>
      <xdr:row>49</xdr:row>
      <xdr:rowOff>109073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4206" y="8146677"/>
          <a:ext cx="11742857" cy="1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57</xdr:row>
      <xdr:rowOff>67236</xdr:rowOff>
    </xdr:from>
    <xdr:to>
      <xdr:col>12</xdr:col>
      <xdr:colOff>678888</xdr:colOff>
      <xdr:row>67</xdr:row>
      <xdr:rowOff>66998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1265" y="11105030"/>
          <a:ext cx="5990476" cy="1904762"/>
        </a:xfrm>
        <a:prstGeom prst="rect">
          <a:avLst/>
        </a:prstGeom>
      </xdr:spPr>
    </xdr:pic>
    <xdr:clientData/>
  </xdr:twoCellAnchor>
  <xdr:twoCellAnchor>
    <xdr:from>
      <xdr:col>12</xdr:col>
      <xdr:colOff>182657</xdr:colOff>
      <xdr:row>56</xdr:row>
      <xdr:rowOff>60512</xdr:rowOff>
    </xdr:from>
    <xdr:to>
      <xdr:col>12</xdr:col>
      <xdr:colOff>744632</xdr:colOff>
      <xdr:row>58</xdr:row>
      <xdr:rowOff>22412</xdr:rowOff>
    </xdr:to>
    <xdr:cxnSp macro="">
      <xdr:nvCxnSpPr>
        <xdr:cNvPr id="8" name="Gerade Verbindung mit Pfeil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CxnSpPr/>
      </xdr:nvCxnSpPr>
      <xdr:spPr>
        <a:xfrm flipH="1">
          <a:off x="8665510" y="10907806"/>
          <a:ext cx="561975" cy="342900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560294</xdr:colOff>
      <xdr:row>75</xdr:row>
      <xdr:rowOff>156882</xdr:rowOff>
    </xdr:from>
    <xdr:to>
      <xdr:col>16</xdr:col>
      <xdr:colOff>1635151</xdr:colOff>
      <xdr:row>79</xdr:row>
      <xdr:rowOff>156787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3147" y="14623676"/>
          <a:ext cx="11742857" cy="761905"/>
        </a:xfrm>
        <a:prstGeom prst="rect">
          <a:avLst/>
        </a:prstGeom>
      </xdr:spPr>
    </xdr:pic>
    <xdr:clientData/>
  </xdr:twoCellAnchor>
  <xdr:twoCellAnchor>
    <xdr:from>
      <xdr:col>3</xdr:col>
      <xdr:colOff>538443</xdr:colOff>
      <xdr:row>74</xdr:row>
      <xdr:rowOff>100853</xdr:rowOff>
    </xdr:from>
    <xdr:to>
      <xdr:col>4</xdr:col>
      <xdr:colOff>179294</xdr:colOff>
      <xdr:row>77</xdr:row>
      <xdr:rowOff>29133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CxnSpPr/>
      </xdr:nvCxnSpPr>
      <xdr:spPr>
        <a:xfrm flipH="1">
          <a:off x="2163296" y="14377147"/>
          <a:ext cx="402851" cy="499780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746312</xdr:colOff>
      <xdr:row>74</xdr:row>
      <xdr:rowOff>156882</xdr:rowOff>
    </xdr:from>
    <xdr:to>
      <xdr:col>6</xdr:col>
      <xdr:colOff>324971</xdr:colOff>
      <xdr:row>77</xdr:row>
      <xdr:rowOff>108695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CxnSpPr/>
      </xdr:nvCxnSpPr>
      <xdr:spPr>
        <a:xfrm flipH="1">
          <a:off x="3895165" y="18814676"/>
          <a:ext cx="340659" cy="523313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14294</xdr:colOff>
      <xdr:row>74</xdr:row>
      <xdr:rowOff>72004</xdr:rowOff>
    </xdr:from>
    <xdr:to>
      <xdr:col>9</xdr:col>
      <xdr:colOff>709619</xdr:colOff>
      <xdr:row>77</xdr:row>
      <xdr:rowOff>52954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CxnSpPr/>
      </xdr:nvCxnSpPr>
      <xdr:spPr>
        <a:xfrm rot="16200000" flipH="1">
          <a:off x="6282585" y="14276860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628096</xdr:colOff>
      <xdr:row>74</xdr:row>
      <xdr:rowOff>73404</xdr:rowOff>
    </xdr:from>
    <xdr:to>
      <xdr:col>11</xdr:col>
      <xdr:colOff>561421</xdr:colOff>
      <xdr:row>77</xdr:row>
      <xdr:rowOff>54354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CxnSpPr/>
      </xdr:nvCxnSpPr>
      <xdr:spPr>
        <a:xfrm rot="16200000" flipH="1">
          <a:off x="7658387" y="14278260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98</xdr:row>
      <xdr:rowOff>6862</xdr:rowOff>
    </xdr:from>
    <xdr:to>
      <xdr:col>16</xdr:col>
      <xdr:colOff>657225</xdr:colOff>
      <xdr:row>102</xdr:row>
      <xdr:rowOff>173633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5227812"/>
          <a:ext cx="11496675" cy="928771"/>
        </a:xfrm>
        <a:prstGeom prst="rect">
          <a:avLst/>
        </a:prstGeom>
      </xdr:spPr>
    </xdr:pic>
    <xdr:clientData/>
  </xdr:twoCellAnchor>
  <xdr:twoCellAnchor>
    <xdr:from>
      <xdr:col>4</xdr:col>
      <xdr:colOff>695326</xdr:colOff>
      <xdr:row>98</xdr:row>
      <xdr:rowOff>28576</xdr:rowOff>
    </xdr:from>
    <xdr:to>
      <xdr:col>5</xdr:col>
      <xdr:colOff>485776</xdr:colOff>
      <xdr:row>101</xdr:row>
      <xdr:rowOff>152401</xdr:rowOff>
    </xdr:to>
    <xdr:cxnSp macro="">
      <xdr:nvCxnSpPr>
        <xdr:cNvPr id="15" name="Gerade Verbindung mit Pfeil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CxnSpPr/>
      </xdr:nvCxnSpPr>
      <xdr:spPr>
        <a:xfrm flipH="1">
          <a:off x="3086101" y="15249526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342901</xdr:colOff>
      <xdr:row>98</xdr:row>
      <xdr:rowOff>85726</xdr:rowOff>
    </xdr:from>
    <xdr:to>
      <xdr:col>6</xdr:col>
      <xdr:colOff>133351</xdr:colOff>
      <xdr:row>102</xdr:row>
      <xdr:rowOff>19051</xdr:rowOff>
    </xdr:to>
    <xdr:cxnSp macro="">
      <xdr:nvCxnSpPr>
        <xdr:cNvPr id="16" name="Gerade Verbindung mit Pfeil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 flipH="1">
          <a:off x="3495676" y="15306676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395293</xdr:colOff>
      <xdr:row>99</xdr:row>
      <xdr:rowOff>4769</xdr:rowOff>
    </xdr:from>
    <xdr:to>
      <xdr:col>9</xdr:col>
      <xdr:colOff>328618</xdr:colOff>
      <xdr:row>101</xdr:row>
      <xdr:rowOff>176219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CxnSpPr/>
      </xdr:nvCxnSpPr>
      <xdr:spPr>
        <a:xfrm rot="16200000" flipH="1">
          <a:off x="5905506" y="15344781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695329</xdr:colOff>
      <xdr:row>99</xdr:row>
      <xdr:rowOff>28581</xdr:rowOff>
    </xdr:from>
    <xdr:to>
      <xdr:col>10</xdr:col>
      <xdr:colOff>628654</xdr:colOff>
      <xdr:row>102</xdr:row>
      <xdr:rowOff>9531</xdr:rowOff>
    </xdr:to>
    <xdr:cxnSp macro="">
      <xdr:nvCxnSpPr>
        <xdr:cNvPr id="18" name="Gerade Verbindung mit Pfeil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CxnSpPr/>
      </xdr:nvCxnSpPr>
      <xdr:spPr>
        <a:xfrm rot="16200000" flipH="1">
          <a:off x="6967542" y="15368593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190499</xdr:colOff>
      <xdr:row>80</xdr:row>
      <xdr:rowOff>36748</xdr:rowOff>
    </xdr:from>
    <xdr:to>
      <xdr:col>16</xdr:col>
      <xdr:colOff>447609</xdr:colOff>
      <xdr:row>85</xdr:row>
      <xdr:rowOff>123825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099" y="11828698"/>
          <a:ext cx="11182285" cy="1039577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79</xdr:row>
      <xdr:rowOff>38100</xdr:rowOff>
    </xdr:from>
    <xdr:to>
      <xdr:col>2</xdr:col>
      <xdr:colOff>733425</xdr:colOff>
      <xdr:row>81</xdr:row>
      <xdr:rowOff>0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CxnSpPr/>
      </xdr:nvCxnSpPr>
      <xdr:spPr>
        <a:xfrm flipH="1">
          <a:off x="1038225" y="11639550"/>
          <a:ext cx="561975" cy="342900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209551</xdr:colOff>
      <xdr:row>81</xdr:row>
      <xdr:rowOff>114300</xdr:rowOff>
    </xdr:from>
    <xdr:to>
      <xdr:col>3</xdr:col>
      <xdr:colOff>200025</xdr:colOff>
      <xdr:row>81</xdr:row>
      <xdr:rowOff>171450</xdr:rowOff>
    </xdr:to>
    <xdr:cxnSp macro="">
      <xdr:nvCxnSpPr>
        <xdr:cNvPr id="19" name="Gerade Verbindung mit Pfeil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 flipH="1">
          <a:off x="1076326" y="12096750"/>
          <a:ext cx="752474" cy="57150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200024</xdr:colOff>
      <xdr:row>90</xdr:row>
      <xdr:rowOff>8380</xdr:rowOff>
    </xdr:from>
    <xdr:to>
      <xdr:col>16</xdr:col>
      <xdr:colOff>489583</xdr:colOff>
      <xdr:row>94</xdr:row>
      <xdr:rowOff>19049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3705330"/>
          <a:ext cx="11214734" cy="772669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89</xdr:row>
      <xdr:rowOff>28575</xdr:rowOff>
    </xdr:from>
    <xdr:to>
      <xdr:col>2</xdr:col>
      <xdr:colOff>714375</xdr:colOff>
      <xdr:row>90</xdr:row>
      <xdr:rowOff>180975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CxnSpPr/>
      </xdr:nvCxnSpPr>
      <xdr:spPr>
        <a:xfrm flipH="1">
          <a:off x="1019175" y="13535025"/>
          <a:ext cx="561975" cy="342900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190501</xdr:colOff>
      <xdr:row>91</xdr:row>
      <xdr:rowOff>104775</xdr:rowOff>
    </xdr:from>
    <xdr:to>
      <xdr:col>3</xdr:col>
      <xdr:colOff>180975</xdr:colOff>
      <xdr:row>91</xdr:row>
      <xdr:rowOff>161925</xdr:rowOff>
    </xdr:to>
    <xdr:cxnSp macro="">
      <xdr:nvCxnSpPr>
        <xdr:cNvPr id="23" name="Gerade Verbindung mit Pfeil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CxnSpPr/>
      </xdr:nvCxnSpPr>
      <xdr:spPr>
        <a:xfrm flipH="1">
          <a:off x="1057276" y="13992225"/>
          <a:ext cx="752474" cy="57150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609600</xdr:colOff>
      <xdr:row>15</xdr:row>
      <xdr:rowOff>57150</xdr:rowOff>
    </xdr:from>
    <xdr:to>
      <xdr:col>12</xdr:col>
      <xdr:colOff>8933</xdr:colOff>
      <xdr:row>23</xdr:row>
      <xdr:rowOff>171245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62375" y="3657600"/>
          <a:ext cx="4733333" cy="1638095"/>
        </a:xfrm>
        <a:prstGeom prst="rect">
          <a:avLst/>
        </a:prstGeom>
      </xdr:spPr>
    </xdr:pic>
    <xdr:clientData/>
  </xdr:twoCellAnchor>
  <xdr:twoCellAnchor>
    <xdr:from>
      <xdr:col>8</xdr:col>
      <xdr:colOff>190499</xdr:colOff>
      <xdr:row>14</xdr:row>
      <xdr:rowOff>0</xdr:rowOff>
    </xdr:from>
    <xdr:to>
      <xdr:col>8</xdr:col>
      <xdr:colOff>742949</xdr:colOff>
      <xdr:row>17</xdr:row>
      <xdr:rowOff>123825</xdr:rowOff>
    </xdr:to>
    <xdr:cxnSp macro="">
      <xdr:nvCxnSpPr>
        <xdr:cNvPr id="20" name="Gerade Verbindung mit Pfeil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CxnSpPr/>
      </xdr:nvCxnSpPr>
      <xdr:spPr>
        <a:xfrm flipH="1">
          <a:off x="5629274" y="3409950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233362</xdr:colOff>
      <xdr:row>14</xdr:row>
      <xdr:rowOff>71439</xdr:rowOff>
    </xdr:from>
    <xdr:to>
      <xdr:col>10</xdr:col>
      <xdr:colOff>166687</xdr:colOff>
      <xdr:row>17</xdr:row>
      <xdr:rowOff>52389</xdr:rowOff>
    </xdr:to>
    <xdr:cxnSp macro="">
      <xdr:nvCxnSpPr>
        <xdr:cNvPr id="22" name="Gerade Verbindung mit Pfeil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 rot="16800000" flipH="1">
          <a:off x="6505575" y="3409951"/>
          <a:ext cx="552450" cy="695325"/>
        </a:xfrm>
        <a:prstGeom prst="straightConnector1">
          <a:avLst/>
        </a:prstGeom>
        <a:ln>
          <a:solidFill>
            <a:srgbClr val="FF3737"/>
          </a:solidFill>
          <a:headEnd type="none" w="med" len="med"/>
          <a:tailEnd type="stealth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247650</xdr:colOff>
      <xdr:row>65</xdr:row>
      <xdr:rowOff>138878</xdr:rowOff>
    </xdr:from>
    <xdr:to>
      <xdr:col>12</xdr:col>
      <xdr:colOff>713243</xdr:colOff>
      <xdr:row>74</xdr:row>
      <xdr:rowOff>28261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00425" y="11749853"/>
          <a:ext cx="5799593" cy="1603883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62</xdr:row>
      <xdr:rowOff>0</xdr:rowOff>
    </xdr:from>
    <xdr:to>
      <xdr:col>6</xdr:col>
      <xdr:colOff>57127</xdr:colOff>
      <xdr:row>62</xdr:row>
      <xdr:rowOff>180952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0950" y="11029950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60</xdr:row>
      <xdr:rowOff>180975</xdr:rowOff>
    </xdr:from>
    <xdr:to>
      <xdr:col>5</xdr:col>
      <xdr:colOff>571477</xdr:colOff>
      <xdr:row>61</xdr:row>
      <xdr:rowOff>171427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3300" y="10829925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393593</xdr:colOff>
      <xdr:row>63</xdr:row>
      <xdr:rowOff>5650</xdr:rowOff>
    </xdr:from>
    <xdr:to>
      <xdr:col>5</xdr:col>
      <xdr:colOff>574545</xdr:colOff>
      <xdr:row>63</xdr:row>
      <xdr:rowOff>186602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48144" y="11238692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62</xdr:row>
      <xdr:rowOff>0</xdr:rowOff>
    </xdr:from>
    <xdr:to>
      <xdr:col>5</xdr:col>
      <xdr:colOff>571477</xdr:colOff>
      <xdr:row>62</xdr:row>
      <xdr:rowOff>180952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43300" y="11029950"/>
          <a:ext cx="180952" cy="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64</xdr:row>
      <xdr:rowOff>26899</xdr:rowOff>
    </xdr:from>
    <xdr:to>
      <xdr:col>5</xdr:col>
      <xdr:colOff>561975</xdr:colOff>
      <xdr:row>64</xdr:row>
      <xdr:rowOff>188824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50627" y="11434918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5</xdr:col>
      <xdr:colOff>596201</xdr:colOff>
      <xdr:row>64</xdr:row>
      <xdr:rowOff>31319</xdr:rowOff>
    </xdr:from>
    <xdr:to>
      <xdr:col>5</xdr:col>
      <xdr:colOff>748601</xdr:colOff>
      <xdr:row>65</xdr:row>
      <xdr:rowOff>1240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50752" y="11454861"/>
          <a:ext cx="152400" cy="160421"/>
        </a:xfrm>
        <a:prstGeom prst="rect">
          <a:avLst/>
        </a:prstGeom>
      </xdr:spPr>
    </xdr:pic>
    <xdr:clientData/>
  </xdr:twoCellAnchor>
  <xdr:twoCellAnchor editAs="oneCell">
    <xdr:from>
      <xdr:col>6</xdr:col>
      <xdr:colOff>30350</xdr:colOff>
      <xdr:row>64</xdr:row>
      <xdr:rowOff>31321</xdr:rowOff>
    </xdr:from>
    <xdr:to>
      <xdr:col>6</xdr:col>
      <xdr:colOff>210805</xdr:colOff>
      <xdr:row>65</xdr:row>
      <xdr:rowOff>3231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6901" y="11454863"/>
          <a:ext cx="180455" cy="162410"/>
        </a:xfrm>
        <a:prstGeom prst="rect">
          <a:avLst/>
        </a:prstGeom>
      </xdr:spPr>
    </xdr:pic>
    <xdr:clientData/>
  </xdr:twoCellAnchor>
  <xdr:twoCellAnchor editAs="oneCell">
    <xdr:from>
      <xdr:col>6</xdr:col>
      <xdr:colOff>248780</xdr:colOff>
      <xdr:row>64</xdr:row>
      <xdr:rowOff>31320</xdr:rowOff>
    </xdr:from>
    <xdr:to>
      <xdr:col>6</xdr:col>
      <xdr:colOff>403069</xdr:colOff>
      <xdr:row>65</xdr:row>
      <xdr:rowOff>3230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65331" y="11454862"/>
          <a:ext cx="154289" cy="162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drawing" Target="../drawings/drawing1.xml"/><Relationship Id="rId7" Type="http://schemas.openxmlformats.org/officeDocument/2006/relationships/control" Target="../activeX/activeX2.xml"/><Relationship Id="rId12" Type="http://schemas.openxmlformats.org/officeDocument/2006/relationships/image" Target="../media/image4.emf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%20t.steffens@trenz-electronic.de" TargetMode="External"/><Relationship Id="rId6" Type="http://schemas.openxmlformats.org/officeDocument/2006/relationships/image" Target="../media/image1.emf"/><Relationship Id="rId11" Type="http://schemas.openxmlformats.org/officeDocument/2006/relationships/control" Target="../activeX/activeX4.xml"/><Relationship Id="rId5" Type="http://schemas.openxmlformats.org/officeDocument/2006/relationships/control" Target="../activeX/activeX1.xml"/><Relationship Id="rId10" Type="http://schemas.openxmlformats.org/officeDocument/2006/relationships/image" Target="../media/image3.emf"/><Relationship Id="rId4" Type="http://schemas.openxmlformats.org/officeDocument/2006/relationships/vmlDrawing" Target="../drawings/vmlDrawing1.vml"/><Relationship Id="rId9" Type="http://schemas.openxmlformats.org/officeDocument/2006/relationships/control" Target="../activeX/activeX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2:J39"/>
  <sheetViews>
    <sheetView zoomScaleNormal="100" workbookViewId="0"/>
  </sheetViews>
  <sheetFormatPr baseColWidth="10" defaultColWidth="9.140625" defaultRowHeight="15" x14ac:dyDescent="0.25"/>
  <cols>
    <col min="1" max="1" width="20.7109375" style="12" customWidth="1"/>
    <col min="2" max="2" width="18.28515625" style="12" customWidth="1"/>
    <col min="3" max="3" width="20.28515625" style="12" customWidth="1"/>
    <col min="4" max="4" width="3.85546875" style="12" customWidth="1"/>
    <col min="5" max="5" width="22.5703125" style="12" customWidth="1"/>
    <col min="6" max="6" width="6" style="12" customWidth="1"/>
    <col min="7" max="7" width="16.42578125" style="12" bestFit="1" customWidth="1"/>
    <col min="8" max="8" width="12.85546875" style="12" customWidth="1"/>
    <col min="9" max="9" width="15.140625" style="12" customWidth="1"/>
    <col min="10" max="10" width="26.5703125" style="12" customWidth="1"/>
    <col min="11" max="11" width="20.5703125" style="12" bestFit="1" customWidth="1"/>
    <col min="12" max="12" width="4.42578125" style="12" customWidth="1"/>
    <col min="13" max="16384" width="9.140625" style="12"/>
  </cols>
  <sheetData>
    <row r="2" spans="1:9" x14ac:dyDescent="0.25">
      <c r="B2" s="13"/>
      <c r="C2" s="14"/>
    </row>
    <row r="3" spans="1:9" x14ac:dyDescent="0.25">
      <c r="B3" s="14"/>
      <c r="G3" s="16"/>
      <c r="H3" s="16"/>
    </row>
    <row r="4" spans="1:9" x14ac:dyDescent="0.25">
      <c r="A4" s="86"/>
      <c r="B4" s="17"/>
      <c r="G4" s="18"/>
      <c r="H4" s="18"/>
    </row>
    <row r="5" spans="1:9" x14ac:dyDescent="0.25">
      <c r="A5" s="86"/>
      <c r="B5" s="17"/>
      <c r="G5" s="18"/>
      <c r="H5" s="18"/>
    </row>
    <row r="6" spans="1:9" x14ac:dyDescent="0.25">
      <c r="A6" s="19"/>
      <c r="B6" s="27"/>
      <c r="E6" s="47"/>
    </row>
    <row r="7" spans="1:9" x14ac:dyDescent="0.25">
      <c r="A7" s="19"/>
      <c r="B7" s="17"/>
      <c r="E7" s="47"/>
    </row>
    <row r="8" spans="1:9" x14ac:dyDescent="0.25">
      <c r="E8" s="47"/>
    </row>
    <row r="9" spans="1:9" x14ac:dyDescent="0.25">
      <c r="A9" s="17"/>
      <c r="E9" s="47"/>
    </row>
    <row r="10" spans="1:9" x14ac:dyDescent="0.25">
      <c r="E10" s="47"/>
    </row>
    <row r="11" spans="1:9" x14ac:dyDescent="0.25">
      <c r="E11" s="47"/>
    </row>
    <row r="12" spans="1:9" ht="31.5" x14ac:dyDescent="0.5">
      <c r="E12" s="47"/>
      <c r="G12" s="81" t="s">
        <v>145</v>
      </c>
    </row>
    <row r="13" spans="1:9" ht="26.25" x14ac:dyDescent="0.4">
      <c r="G13" s="80"/>
      <c r="I13" s="47"/>
    </row>
    <row r="14" spans="1:9" x14ac:dyDescent="0.25">
      <c r="E14" s="12" t="s">
        <v>134</v>
      </c>
      <c r="I14" s="47"/>
    </row>
    <row r="15" spans="1:9" x14ac:dyDescent="0.25">
      <c r="E15" s="12" t="s">
        <v>135</v>
      </c>
      <c r="I15" s="47"/>
    </row>
    <row r="16" spans="1:9" x14ac:dyDescent="0.25">
      <c r="F16" s="12" t="s">
        <v>136</v>
      </c>
      <c r="I16" s="47"/>
    </row>
    <row r="17" spans="5:10" x14ac:dyDescent="0.25">
      <c r="F17" s="12" t="s">
        <v>137</v>
      </c>
      <c r="I17" s="47"/>
    </row>
    <row r="18" spans="5:10" x14ac:dyDescent="0.25">
      <c r="F18" s="12" t="s">
        <v>138</v>
      </c>
      <c r="I18" s="47"/>
    </row>
    <row r="19" spans="5:10" x14ac:dyDescent="0.25">
      <c r="E19" s="12" t="s">
        <v>139</v>
      </c>
      <c r="I19" s="47"/>
    </row>
    <row r="20" spans="5:10" x14ac:dyDescent="0.25">
      <c r="F20" s="12" t="s">
        <v>156</v>
      </c>
      <c r="I20" s="47"/>
    </row>
    <row r="21" spans="5:10" x14ac:dyDescent="0.25">
      <c r="F21" s="12" t="s">
        <v>140</v>
      </c>
      <c r="I21" s="47"/>
    </row>
    <row r="22" spans="5:10" x14ac:dyDescent="0.25">
      <c r="F22" s="12" t="s">
        <v>141</v>
      </c>
      <c r="I22" s="47"/>
    </row>
    <row r="23" spans="5:10" x14ac:dyDescent="0.25">
      <c r="F23" s="12" t="s">
        <v>148</v>
      </c>
      <c r="I23" s="47"/>
    </row>
    <row r="24" spans="5:10" x14ac:dyDescent="0.25">
      <c r="F24" s="12" t="s">
        <v>149</v>
      </c>
      <c r="I24" s="47"/>
    </row>
    <row r="25" spans="5:10" x14ac:dyDescent="0.25">
      <c r="E25" s="15"/>
      <c r="F25" s="15" t="s">
        <v>150</v>
      </c>
      <c r="G25" s="15"/>
      <c r="H25" s="15"/>
      <c r="I25" s="48"/>
    </row>
    <row r="26" spans="5:10" x14ac:dyDescent="0.25">
      <c r="E26" s="12" t="s">
        <v>147</v>
      </c>
      <c r="I26" s="47"/>
    </row>
    <row r="27" spans="5:10" s="15" customFormat="1" x14ac:dyDescent="0.25">
      <c r="E27" s="12"/>
      <c r="F27" s="12" t="s">
        <v>151</v>
      </c>
      <c r="G27" s="12"/>
      <c r="H27" s="12"/>
      <c r="I27" s="47"/>
      <c r="J27" s="12"/>
    </row>
    <row r="28" spans="5:10" x14ac:dyDescent="0.25">
      <c r="E28" s="12" t="s">
        <v>142</v>
      </c>
      <c r="I28" s="47"/>
    </row>
    <row r="29" spans="5:10" x14ac:dyDescent="0.25">
      <c r="F29" s="12" t="s">
        <v>143</v>
      </c>
      <c r="I29" s="47"/>
    </row>
    <row r="30" spans="5:10" x14ac:dyDescent="0.25">
      <c r="F30" s="12" t="s">
        <v>144</v>
      </c>
      <c r="I30" s="47"/>
    </row>
    <row r="31" spans="5:10" x14ac:dyDescent="0.25">
      <c r="E31" s="12" t="s">
        <v>154</v>
      </c>
      <c r="G31" s="82" t="s">
        <v>153</v>
      </c>
      <c r="H31" s="12" t="s">
        <v>152</v>
      </c>
    </row>
    <row r="32" spans="5:10" x14ac:dyDescent="0.25">
      <c r="E32" s="47"/>
    </row>
    <row r="33" spans="1:6" x14ac:dyDescent="0.25">
      <c r="E33" s="47"/>
    </row>
    <row r="34" spans="1:6" x14ac:dyDescent="0.25">
      <c r="A34" s="20" t="s">
        <v>19</v>
      </c>
      <c r="B34" s="12" t="s">
        <v>146</v>
      </c>
    </row>
    <row r="36" spans="1:6" ht="17.25" customHeight="1" x14ac:dyDescent="0.25"/>
    <row r="37" spans="1:6" x14ac:dyDescent="0.25">
      <c r="A37" s="20" t="s">
        <v>35</v>
      </c>
      <c r="D37" s="15"/>
      <c r="E37" s="47"/>
    </row>
    <row r="38" spans="1:6" x14ac:dyDescent="0.25">
      <c r="F38" s="47"/>
    </row>
    <row r="39" spans="1:6" x14ac:dyDescent="0.25">
      <c r="D39" s="15"/>
      <c r="F39" s="47"/>
    </row>
  </sheetData>
  <dataConsolidate/>
  <mergeCells count="1">
    <mergeCell ref="A4:A5"/>
  </mergeCells>
  <hyperlinks>
    <hyperlink ref="G31" r:id="rId1" xr:uid="{5D798D30-EC3A-4C62-9C3E-C14428984BA5}"/>
  </hyperlinks>
  <pageMargins left="0.7" right="0.7" top="0.78749999999999998" bottom="0.78749999999999998" header="0.51180555555555496" footer="0.51180555555555496"/>
  <pageSetup paperSize="9" firstPageNumber="0" orientation="portrait" horizontalDpi="300" verticalDpi="300" r:id="rId2"/>
  <drawing r:id="rId3"/>
  <legacyDrawing r:id="rId4"/>
  <controls>
    <mc:AlternateContent xmlns:mc="http://schemas.openxmlformats.org/markup-compatibility/2006">
      <mc:Choice Requires="x14">
        <control shapeId="3078" r:id="rId5" name="CommandButton3">
          <controlPr defaultSize="0" autoLine="0" r:id="rId6">
            <anchor moveWithCells="1">
              <from>
                <xdr:col>2</xdr:col>
                <xdr:colOff>200025</xdr:colOff>
                <xdr:row>6</xdr:row>
                <xdr:rowOff>123825</xdr:rowOff>
              </from>
              <to>
                <xdr:col>4</xdr:col>
                <xdr:colOff>304800</xdr:colOff>
                <xdr:row>8</xdr:row>
                <xdr:rowOff>104775</xdr:rowOff>
              </to>
            </anchor>
          </controlPr>
        </control>
      </mc:Choice>
      <mc:Fallback>
        <control shapeId="3078" r:id="rId5" name="CommandButton3"/>
      </mc:Fallback>
    </mc:AlternateContent>
    <mc:AlternateContent xmlns:mc="http://schemas.openxmlformats.org/markup-compatibility/2006">
      <mc:Choice Requires="x14">
        <control shapeId="3079" r:id="rId7" name="CommandButton4">
          <controlPr defaultSize="0" autoLine="0" r:id="rId8">
            <anchor moveWithCells="1">
              <from>
                <xdr:col>6</xdr:col>
                <xdr:colOff>0</xdr:colOff>
                <xdr:row>4</xdr:row>
                <xdr:rowOff>123825</xdr:rowOff>
              </from>
              <to>
                <xdr:col>7</xdr:col>
                <xdr:colOff>133350</xdr:colOff>
                <xdr:row>6</xdr:row>
                <xdr:rowOff>104775</xdr:rowOff>
              </to>
            </anchor>
          </controlPr>
        </control>
      </mc:Choice>
      <mc:Fallback>
        <control shapeId="3079" r:id="rId7" name="CommandButton4"/>
      </mc:Fallback>
    </mc:AlternateContent>
    <mc:AlternateContent xmlns:mc="http://schemas.openxmlformats.org/markup-compatibility/2006">
      <mc:Choice Requires="x14">
        <control shapeId="3080" r:id="rId9" name="testing">
          <controlPr defaultSize="0" autoLine="0" r:id="rId10">
            <anchor moveWithCells="1">
              <from>
                <xdr:col>2</xdr:col>
                <xdr:colOff>190500</xdr:colOff>
                <xdr:row>3</xdr:row>
                <xdr:rowOff>66675</xdr:rowOff>
              </from>
              <to>
                <xdr:col>4</xdr:col>
                <xdr:colOff>295275</xdr:colOff>
                <xdr:row>5</xdr:row>
                <xdr:rowOff>47625</xdr:rowOff>
              </to>
            </anchor>
          </controlPr>
        </control>
      </mc:Choice>
      <mc:Fallback>
        <control shapeId="3080" r:id="rId9" name="testing"/>
      </mc:Fallback>
    </mc:AlternateContent>
    <mc:AlternateContent xmlns:mc="http://schemas.openxmlformats.org/markup-compatibility/2006">
      <mc:Choice Requires="x14">
        <control shapeId="3081" r:id="rId11" name="CommandButton1">
          <controlPr defaultSize="0" autoLine="0" r:id="rId12">
            <anchor moveWithCells="1">
              <from>
                <xdr:col>8</xdr:col>
                <xdr:colOff>904875</xdr:colOff>
                <xdr:row>4</xdr:row>
                <xdr:rowOff>123825</xdr:rowOff>
              </from>
              <to>
                <xdr:col>9</xdr:col>
                <xdr:colOff>1295400</xdr:colOff>
                <xdr:row>6</xdr:row>
                <xdr:rowOff>104775</xdr:rowOff>
              </to>
            </anchor>
          </controlPr>
        </control>
      </mc:Choice>
      <mc:Fallback>
        <control shapeId="3081" r:id="rId11" name="CommandButto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D96D-4D60-462F-A475-65B0EFBA059E}">
  <dimension ref="A1:B29"/>
  <sheetViews>
    <sheetView workbookViewId="0"/>
  </sheetViews>
  <sheetFormatPr baseColWidth="10" defaultRowHeight="15" x14ac:dyDescent="0.25"/>
  <sheetData>
    <row r="1" spans="1:2" x14ac:dyDescent="0.25">
      <c r="A1" t="s">
        <v>799</v>
      </c>
      <c r="B1" t="s">
        <v>421</v>
      </c>
    </row>
    <row r="2" spans="1:2" x14ac:dyDescent="0.25">
      <c r="A2" t="s">
        <v>800</v>
      </c>
      <c r="B2" t="s">
        <v>408</v>
      </c>
    </row>
    <row r="3" spans="1:2" x14ac:dyDescent="0.25">
      <c r="A3" t="s">
        <v>801</v>
      </c>
      <c r="B3" t="s">
        <v>408</v>
      </c>
    </row>
    <row r="4" spans="1:2" x14ac:dyDescent="0.25">
      <c r="A4" t="s">
        <v>802</v>
      </c>
      <c r="B4" t="s">
        <v>408</v>
      </c>
    </row>
    <row r="5" spans="1:2" x14ac:dyDescent="0.25">
      <c r="A5" t="s">
        <v>803</v>
      </c>
      <c r="B5" t="s">
        <v>421</v>
      </c>
    </row>
    <row r="6" spans="1:2" x14ac:dyDescent="0.25">
      <c r="A6" t="s">
        <v>804</v>
      </c>
      <c r="B6" t="s">
        <v>421</v>
      </c>
    </row>
    <row r="7" spans="1:2" x14ac:dyDescent="0.25">
      <c r="A7" t="s">
        <v>805</v>
      </c>
      <c r="B7" t="s">
        <v>421</v>
      </c>
    </row>
    <row r="8" spans="1:2" x14ac:dyDescent="0.25">
      <c r="A8" t="s">
        <v>806</v>
      </c>
      <c r="B8" t="s">
        <v>408</v>
      </c>
    </row>
    <row r="9" spans="1:2" x14ac:dyDescent="0.25">
      <c r="A9" t="s">
        <v>807</v>
      </c>
      <c r="B9" t="s">
        <v>408</v>
      </c>
    </row>
    <row r="10" spans="1:2" x14ac:dyDescent="0.25">
      <c r="A10" t="s">
        <v>808</v>
      </c>
      <c r="B10" t="s">
        <v>421</v>
      </c>
    </row>
    <row r="11" spans="1:2" x14ac:dyDescent="0.25">
      <c r="A11" t="s">
        <v>809</v>
      </c>
      <c r="B11" t="s">
        <v>408</v>
      </c>
    </row>
    <row r="12" spans="1:2" x14ac:dyDescent="0.25">
      <c r="A12" t="s">
        <v>810</v>
      </c>
      <c r="B12" t="s">
        <v>408</v>
      </c>
    </row>
    <row r="13" spans="1:2" x14ac:dyDescent="0.25">
      <c r="A13" t="s">
        <v>811</v>
      </c>
      <c r="B13" t="s">
        <v>408</v>
      </c>
    </row>
    <row r="14" spans="1:2" x14ac:dyDescent="0.25">
      <c r="A14" t="s">
        <v>812</v>
      </c>
      <c r="B14" t="s">
        <v>408</v>
      </c>
    </row>
    <row r="15" spans="1:2" x14ac:dyDescent="0.25">
      <c r="A15" t="s">
        <v>813</v>
      </c>
      <c r="B15" t="s">
        <v>413</v>
      </c>
    </row>
    <row r="16" spans="1:2" x14ac:dyDescent="0.25">
      <c r="A16" t="s">
        <v>814</v>
      </c>
      <c r="B16" t="s">
        <v>408</v>
      </c>
    </row>
    <row r="17" spans="1:2" x14ac:dyDescent="0.25">
      <c r="A17" t="s">
        <v>815</v>
      </c>
      <c r="B17" t="s">
        <v>413</v>
      </c>
    </row>
    <row r="18" spans="1:2" x14ac:dyDescent="0.25">
      <c r="A18" t="s">
        <v>816</v>
      </c>
      <c r="B18" t="s">
        <v>408</v>
      </c>
    </row>
    <row r="19" spans="1:2" x14ac:dyDescent="0.25">
      <c r="A19" t="s">
        <v>817</v>
      </c>
      <c r="B19" t="s">
        <v>408</v>
      </c>
    </row>
    <row r="20" spans="1:2" x14ac:dyDescent="0.25">
      <c r="A20" t="s">
        <v>818</v>
      </c>
      <c r="B20" t="s">
        <v>408</v>
      </c>
    </row>
    <row r="21" spans="1:2" x14ac:dyDescent="0.25">
      <c r="A21" t="s">
        <v>819</v>
      </c>
      <c r="B21" t="s">
        <v>420</v>
      </c>
    </row>
    <row r="22" spans="1:2" x14ac:dyDescent="0.25">
      <c r="A22" t="s">
        <v>820</v>
      </c>
      <c r="B22" t="s">
        <v>739</v>
      </c>
    </row>
    <row r="23" spans="1:2" x14ac:dyDescent="0.25">
      <c r="A23" t="s">
        <v>821</v>
      </c>
      <c r="B23" t="s">
        <v>408</v>
      </c>
    </row>
    <row r="24" spans="1:2" x14ac:dyDescent="0.25">
      <c r="A24" t="s">
        <v>822</v>
      </c>
      <c r="B24" t="s">
        <v>408</v>
      </c>
    </row>
    <row r="25" spans="1:2" x14ac:dyDescent="0.25">
      <c r="A25" t="s">
        <v>823</v>
      </c>
      <c r="B25" t="s">
        <v>408</v>
      </c>
    </row>
    <row r="26" spans="1:2" x14ac:dyDescent="0.25">
      <c r="A26" t="s">
        <v>824</v>
      </c>
      <c r="B26" t="s">
        <v>408</v>
      </c>
    </row>
    <row r="27" spans="1:2" x14ac:dyDescent="0.25">
      <c r="A27" t="s">
        <v>825</v>
      </c>
      <c r="B27" t="s">
        <v>408</v>
      </c>
    </row>
    <row r="28" spans="1:2" x14ac:dyDescent="0.25">
      <c r="A28" t="s">
        <v>826</v>
      </c>
      <c r="B28" t="s">
        <v>413</v>
      </c>
    </row>
    <row r="29" spans="1:2" x14ac:dyDescent="0.25">
      <c r="A29" t="s">
        <v>827</v>
      </c>
      <c r="B29" t="s">
        <v>408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51664-D9E4-4C44-A934-15CA3C69B657}">
  <dimension ref="A5:U396"/>
  <sheetViews>
    <sheetView workbookViewId="0">
      <selection activeCell="T6" sqref="T6"/>
    </sheetView>
  </sheetViews>
  <sheetFormatPr baseColWidth="10" defaultRowHeight="15" x14ac:dyDescent="0.25"/>
  <sheetData>
    <row r="5" spans="1:21" x14ac:dyDescent="0.25">
      <c r="A5" t="s">
        <v>9</v>
      </c>
      <c r="B5" t="s">
        <v>266</v>
      </c>
      <c r="C5" t="s">
        <v>940</v>
      </c>
      <c r="D5" t="s">
        <v>264</v>
      </c>
      <c r="E5" t="s">
        <v>941</v>
      </c>
      <c r="F5" t="s">
        <v>942</v>
      </c>
      <c r="G5" t="s">
        <v>265</v>
      </c>
      <c r="H5" t="s">
        <v>943</v>
      </c>
      <c r="I5" t="s">
        <v>88</v>
      </c>
      <c r="J5" t="s">
        <v>944</v>
      </c>
      <c r="K5" t="s">
        <v>945</v>
      </c>
      <c r="L5" t="s">
        <v>942</v>
      </c>
      <c r="M5" t="s">
        <v>946</v>
      </c>
      <c r="O5" t="s">
        <v>937</v>
      </c>
      <c r="Q5" t="s">
        <v>938</v>
      </c>
      <c r="T5" t="s">
        <v>104</v>
      </c>
      <c r="U5" t="s">
        <v>947</v>
      </c>
    </row>
    <row r="6" spans="1:21" x14ac:dyDescent="0.25">
      <c r="A6" t="s">
        <v>159</v>
      </c>
      <c r="B6" t="s">
        <v>39</v>
      </c>
      <c r="C6" t="s">
        <v>159</v>
      </c>
      <c r="D6" t="s">
        <v>158</v>
      </c>
      <c r="E6" s="84">
        <v>2</v>
      </c>
      <c r="F6" t="str">
        <f>$D6&amp;"-"&amp;$E6</f>
        <v>JM1-2</v>
      </c>
      <c r="G6" t="str">
        <f>VLOOKUP(F6,RAW_c_TEBA0714_REV01!A:B,2,0)</f>
        <v>MGT_CLK0_P</v>
      </c>
      <c r="H6" t="str">
        <f>IF(IF(COUNTIF($Q$6:$S$150,G6)&gt;0,"---","--")="---",VLOOKUP(G6,$Q$6:$S$150,3,0),G6)</f>
        <v>CLK0_P</v>
      </c>
      <c r="I6" t="str">
        <f>IF(IF(COUNTIF($Q$6:$S$150,G6)&gt;0,"---","--")="---",VLOOKUP(G6,$Q$6:$S$150,2,0),"--")</f>
        <v>C1</v>
      </c>
      <c r="J6" t="str">
        <f>IF(COUNTIF($O$6:$O$100,G6)&gt;0,"---","--")</f>
        <v>--</v>
      </c>
      <c r="K6">
        <f>IFERROR(IF(J6="--",IF(G6=H6,VLOOKUP(G6,RAW_c_TEBA0714_REV01!L:N,3,0),SUM(VLOOKUP(H6,RAW_c_TEBA0714_REV01!L:N,3,0),VLOOKUP(G6,RAW_c_TEBA0714_REV01!L:N,3,0))),"---"),"---")</f>
        <v>27.802300000000002</v>
      </c>
      <c r="L6" t="str">
        <f>$D6&amp;"-"&amp;$E6</f>
        <v>JM1-2</v>
      </c>
      <c r="M6" t="str">
        <f>IFERROR(IF(
COUNTIF(B2B!H:H,(IF(K6&lt;&gt;"---",IF(INDEX(RAW_c_TEBA0714_REV01!B:D,MATCH(H6,RAW_c_TEBA0714_REV01!B:B,0),3)=L6,INDEX(
RAW_c_TEBA0714_REV01!B:D,MATCH(H6,INDEX(RAW_c_TEBA0714_REV01!B:B,MATCH(H6,RAW_c_TEBA0714_REV01!B:B,)+1):'RAW_c_TEBA0714_REV01'!B11077,)+MATCH(H6,RAW_c_TEBA0714_REV01!B:B,),3),INDEX(RAW_c_TEBA0714_REV01!B:D,MATCH(H6,RAW_c_TEBA0714_REV01!B:B,0),3)),"---")))=1,"---",IF(K6&lt;&gt;"---",IF(INDEX(RAW_c_TEBA0714_REV01!B:D,MATCH(H6,RAW_c_TEBA0714_REV01!B:B,0),3)=L6,INDEX(
RAW_c_TEBA0714_REV01!B:D,MATCH(H6,INDEX(RAW_c_TEBA0714_REV01!B:B,MATCH(H6,RAW_c_TEBA0714_REV01!B:B,)+1):'RAW_c_TEBA0714_REV01'!B11077,)+MATCH(H6,RAW_c_TEBA0714_REV01!B:B,),3),INDEX(RAW_c_TEBA0714_REV01!B:D,MATCH(H6,RAW_c_TEBA0714_REV01!B:B,0),3)),"---")),"---")</f>
        <v>J3-15</v>
      </c>
      <c r="N6" t="str">
        <f>IFERROR(IF(AND(B6="B2B",J6="--"),L6,IF(
COUNTIF(B2B!H:H,(IF(K6&lt;&gt;"---",IF(INDEX(RAW_c_TEBA0714_REV01!B:D,MATCH(H6,RAW_c_TEBA0714_REV01!B:B,0),3)=L6,INDEX(
RAW_c_TEBA0714_REV01!B:D,MATCH(H6,INDEX(RAW_c_TEBA0714_REV01!B:B,MATCH(H6,RAW_c_TEBA0714_REV01!B:B,)+1):'RAW_c_TEBA0714_REV01'!B11077,)+MATCH(H6,RAW_c_TEBA0714_REV01!B:B,),3),INDEX(RAW_c_TEBA0714_REV01!B:D,MATCH(H6,RAW_c_TEBA0714_REV01!B:B,0),3)),"---")))=0,"---",IF(K6&lt;&gt;"---",IF(INDEX(RAW_c_TEBA0714_REV01!B:D,MATCH(H6,RAW_c_TEBA0714_REV01!B:B,0),3)=L6,INDEX(
RAW_c_TEBA0714_REV01!B:D,MATCH(H6,INDEX(RAW_c_TEBA0714_REV01!B:B,MATCH(H6,RAW_c_TEBA0714_REV01!B:B,)+1):'RAW_c_TEBA0714_REV01'!B11077,)+MATCH(H6,RAW_c_TEBA0714_REV01!B:B,),3),INDEX(RAW_c_TEBA0714_REV01!B:D,MATCH(H6,RAW_c_TEBA0714_REV01!B:B,0),3)),"---"))),"---")</f>
        <v>JM1-2</v>
      </c>
      <c r="O6" t="s">
        <v>275</v>
      </c>
      <c r="Q6" t="s">
        <v>897</v>
      </c>
      <c r="R6" t="s">
        <v>555</v>
      </c>
      <c r="S6" t="s">
        <v>401</v>
      </c>
      <c r="T6">
        <f>COUNTIF(RAW_c_TEBA0714_REV01!B:B,G6)</f>
        <v>2</v>
      </c>
      <c r="U6" t="str">
        <f>$B6&amp;"-"&amp;$C6</f>
        <v>B2B-1</v>
      </c>
    </row>
    <row r="7" spans="1:21" x14ac:dyDescent="0.25">
      <c r="A7" t="s">
        <v>160</v>
      </c>
      <c r="B7" t="s">
        <v>39</v>
      </c>
      <c r="C7" t="s">
        <v>160</v>
      </c>
      <c r="D7" t="s">
        <v>158</v>
      </c>
      <c r="E7" s="84">
        <v>1</v>
      </c>
      <c r="F7" t="str">
        <f t="shared" ref="F7:F70" si="0">$D7&amp;"-"&amp;$E7</f>
        <v>JM1-1</v>
      </c>
      <c r="G7" t="str">
        <f>VLOOKUP(F7,RAW_c_TEBA0714_REV01!A:B,2,0)</f>
        <v>MGT_RX3_P</v>
      </c>
      <c r="H7" t="str">
        <f t="shared" ref="H7:H70" si="1">IF(IF(COUNTIF($Q$6:$S$150,G7)&gt;0,"---","--")="---",VLOOKUP(G7,$Q$6:$S$150,3,0),G7)</f>
        <v>MGT_RX3_P</v>
      </c>
      <c r="I7" t="str">
        <f t="shared" ref="I7:I70" si="2">IF(IF(COUNTIF($Q$6:$S$150,G7)&gt;0,"---","--")="---",VLOOKUP(G7,$Q$6:$S$150,2,0),"--")</f>
        <v>--</v>
      </c>
      <c r="J7" t="str">
        <f t="shared" ref="J7:J70" si="3">IF(COUNTIF($O$6:$O$100,G7)&gt;0,"---","--")</f>
        <v>--</v>
      </c>
      <c r="K7">
        <f>IFERROR(IF(J7="--",IF(G7=H7,VLOOKUP(G7,RAW_c_TEBA0714_REV01!L:N,3,0),SUM(VLOOKUP(H7,RAW_c_TEBA0714_REV01!L:N,3,0),VLOOKUP(G7,RAW_c_TEBA0714_REV01!L:N,3,0))),"---"),"---")</f>
        <v>11.836399999999999</v>
      </c>
      <c r="L7" t="str">
        <f t="shared" ref="L7:L70" si="4">$D7&amp;"-"&amp;$E7</f>
        <v>JM1-1</v>
      </c>
      <c r="M7" t="str">
        <f>IFERROR(IF(
COUNTIF(B2B!H:H,(IF(K7&lt;&gt;"---",IF(INDEX(RAW_c_TEBA0714_REV01!B:D,MATCH(H7,RAW_c_TEBA0714_REV01!B:B,0),3)=L7,INDEX(
RAW_c_TEBA0714_REV01!B:D,MATCH(H7,INDEX(RAW_c_TEBA0714_REV01!B:B,MATCH(H7,RAW_c_TEBA0714_REV01!B:B,)+1):'RAW_c_TEBA0714_REV01'!B11078,)+MATCH(H7,RAW_c_TEBA0714_REV01!B:B,),3),INDEX(RAW_c_TEBA0714_REV01!B:D,MATCH(H7,RAW_c_TEBA0714_REV01!B:B,0),3)),"---")))=1,"---",IF(K7&lt;&gt;"---",IF(INDEX(RAW_c_TEBA0714_REV01!B:D,MATCH(H7,RAW_c_TEBA0714_REV01!B:B,0),3)=L7,INDEX(
RAW_c_TEBA0714_REV01!B:D,MATCH(H7,INDEX(RAW_c_TEBA0714_REV01!B:B,MATCH(H7,RAW_c_TEBA0714_REV01!B:B,)+1):'RAW_c_TEBA0714_REV01'!B11078,)+MATCH(H7,RAW_c_TEBA0714_REV01!B:B,),3),INDEX(RAW_c_TEBA0714_REV01!B:D,MATCH(H7,RAW_c_TEBA0714_REV01!B:B,0),3)),"---")),"---")</f>
        <v>J1-13</v>
      </c>
      <c r="N7" t="str">
        <f>IFERROR(IF(AND(B7="B2B",J7="--"),L7,IF(
COUNTIF(B2B!H:H,(IF(K7&lt;&gt;"---",IF(INDEX(RAW_c_TEBA0714_REV01!B:D,MATCH(H7,RAW_c_TEBA0714_REV01!B:B,0),3)=L7,INDEX(
RAW_c_TEBA0714_REV01!B:D,MATCH(H7,INDEX(RAW_c_TEBA0714_REV01!B:B,MATCH(H7,RAW_c_TEBA0714_REV01!B:B,)+1):'RAW_c_TEBA0714_REV01'!B11078,)+MATCH(H7,RAW_c_TEBA0714_REV01!B:B,),3),INDEX(RAW_c_TEBA0714_REV01!B:D,MATCH(H7,RAW_c_TEBA0714_REV01!B:B,0),3)),"---")))=0,"---",IF(K7&lt;&gt;"---",IF(INDEX(RAW_c_TEBA0714_REV01!B:D,MATCH(H7,RAW_c_TEBA0714_REV01!B:B,0),3)=L7,INDEX(
RAW_c_TEBA0714_REV01!B:D,MATCH(H7,INDEX(RAW_c_TEBA0714_REV01!B:B,MATCH(H7,RAW_c_TEBA0714_REV01!B:B,)+1):'RAW_c_TEBA0714_REV01'!B11078,)+MATCH(H7,RAW_c_TEBA0714_REV01!B:B,),3),INDEX(RAW_c_TEBA0714_REV01!B:D,MATCH(H7,RAW_c_TEBA0714_REV01!B:B,0),3)),"---"))),"---")</f>
        <v>JM1-1</v>
      </c>
      <c r="Q7" t="s">
        <v>896</v>
      </c>
      <c r="R7" t="s">
        <v>556</v>
      </c>
      <c r="S7" t="s">
        <v>903</v>
      </c>
      <c r="T7">
        <f>COUNTIF(RAW_c_TEBA0714_REV01!B:B,G7)</f>
        <v>2</v>
      </c>
      <c r="U7" t="str">
        <f t="shared" ref="U7:U70" si="5">$B7&amp;"-"&amp;$C7</f>
        <v>B2B-2</v>
      </c>
    </row>
    <row r="8" spans="1:21" x14ac:dyDescent="0.25">
      <c r="A8" t="s">
        <v>161</v>
      </c>
      <c r="B8" t="s">
        <v>39</v>
      </c>
      <c r="C8" t="s">
        <v>161</v>
      </c>
      <c r="D8" t="s">
        <v>158</v>
      </c>
      <c r="E8" s="84">
        <v>4</v>
      </c>
      <c r="F8" t="str">
        <f t="shared" si="0"/>
        <v>JM1-4</v>
      </c>
      <c r="G8" t="str">
        <f>VLOOKUP(F8,RAW_c_TEBA0714_REV01!A:B,2,0)</f>
        <v>MGT_CLK0_N</v>
      </c>
      <c r="H8" t="str">
        <f t="shared" si="1"/>
        <v>CLK0_N</v>
      </c>
      <c r="I8" t="str">
        <f t="shared" si="2"/>
        <v>C2</v>
      </c>
      <c r="J8" t="str">
        <f t="shared" si="3"/>
        <v>--</v>
      </c>
      <c r="K8">
        <f>IFERROR(IF(J8="--",IF(G8=H8,VLOOKUP(G8,RAW_c_TEBA0714_REV01!L:N,3,0),SUM(VLOOKUP(H8,RAW_c_TEBA0714_REV01!L:N,3,0),VLOOKUP(G8,RAW_c_TEBA0714_REV01!L:N,3,0))),"---"),"---")</f>
        <v>28.464300000000001</v>
      </c>
      <c r="L8" t="str">
        <f t="shared" si="4"/>
        <v>JM1-4</v>
      </c>
      <c r="M8" t="str">
        <f>IFERROR(IF(
COUNTIF(B2B!H:H,(IF(K8&lt;&gt;"---",IF(INDEX(RAW_c_TEBA0714_REV01!B:D,MATCH(H8,RAW_c_TEBA0714_REV01!B:B,0),3)=L8,INDEX(
RAW_c_TEBA0714_REV01!B:D,MATCH(H8,INDEX(RAW_c_TEBA0714_REV01!B:B,MATCH(H8,RAW_c_TEBA0714_REV01!B:B,)+1):'RAW_c_TEBA0714_REV01'!B11079,)+MATCH(H8,RAW_c_TEBA0714_REV01!B:B,),3),INDEX(RAW_c_TEBA0714_REV01!B:D,MATCH(H8,RAW_c_TEBA0714_REV01!B:B,0),3)),"---")))=1,"---",IF(K8&lt;&gt;"---",IF(INDEX(RAW_c_TEBA0714_REV01!B:D,MATCH(H8,RAW_c_TEBA0714_REV01!B:B,0),3)=L8,INDEX(
RAW_c_TEBA0714_REV01!B:D,MATCH(H8,INDEX(RAW_c_TEBA0714_REV01!B:B,MATCH(H8,RAW_c_TEBA0714_REV01!B:B,)+1):'RAW_c_TEBA0714_REV01'!B11079,)+MATCH(H8,RAW_c_TEBA0714_REV01!B:B,),3),INDEX(RAW_c_TEBA0714_REV01!B:D,MATCH(H8,RAW_c_TEBA0714_REV01!B:B,0),3)),"---")),"---")</f>
        <v>J3-16</v>
      </c>
      <c r="N8" t="str">
        <f>IFERROR(IF(AND(B8="B2B",J8="--"),L8,IF(
COUNTIF(B2B!H:H,(IF(K8&lt;&gt;"---",IF(INDEX(RAW_c_TEBA0714_REV01!B:D,MATCH(H8,RAW_c_TEBA0714_REV01!B:B,0),3)=L8,INDEX(
RAW_c_TEBA0714_REV01!B:D,MATCH(H8,INDEX(RAW_c_TEBA0714_REV01!B:B,MATCH(H8,RAW_c_TEBA0714_REV01!B:B,)+1):'RAW_c_TEBA0714_REV01'!B11079,)+MATCH(H8,RAW_c_TEBA0714_REV01!B:B,),3),INDEX(RAW_c_TEBA0714_REV01!B:D,MATCH(H8,RAW_c_TEBA0714_REV01!B:B,0),3)),"---")))=0,"---",IF(K8&lt;&gt;"---",IF(INDEX(RAW_c_TEBA0714_REV01!B:D,MATCH(H8,RAW_c_TEBA0714_REV01!B:B,0),3)=L8,INDEX(
RAW_c_TEBA0714_REV01!B:D,MATCH(H8,INDEX(RAW_c_TEBA0714_REV01!B:B,MATCH(H8,RAW_c_TEBA0714_REV01!B:B,)+1):'RAW_c_TEBA0714_REV01'!B11079,)+MATCH(H8,RAW_c_TEBA0714_REV01!B:B,),3),INDEX(RAW_c_TEBA0714_REV01!B:D,MATCH(H8,RAW_c_TEBA0714_REV01!B:B,0),3)),"---"))),"---")</f>
        <v>JM1-4</v>
      </c>
      <c r="Q8" t="s">
        <v>1301</v>
      </c>
      <c r="R8" t="s">
        <v>463</v>
      </c>
      <c r="S8" t="s">
        <v>1327</v>
      </c>
      <c r="T8">
        <f>COUNTIF(RAW_c_TEBA0714_REV01!B:B,G8)</f>
        <v>2</v>
      </c>
      <c r="U8" t="str">
        <f t="shared" si="5"/>
        <v>B2B-3</v>
      </c>
    </row>
    <row r="9" spans="1:21" x14ac:dyDescent="0.25">
      <c r="A9" t="s">
        <v>162</v>
      </c>
      <c r="B9" t="s">
        <v>39</v>
      </c>
      <c r="C9" t="s">
        <v>162</v>
      </c>
      <c r="D9" t="s">
        <v>158</v>
      </c>
      <c r="E9" s="84">
        <v>3</v>
      </c>
      <c r="F9" t="str">
        <f t="shared" si="0"/>
        <v>JM1-3</v>
      </c>
      <c r="G9" t="str">
        <f>VLOOKUP(F9,RAW_c_TEBA0714_REV01!A:B,2,0)</f>
        <v>MGT_RX3_N</v>
      </c>
      <c r="H9" t="str">
        <f t="shared" si="1"/>
        <v>MGT_RX3_N</v>
      </c>
      <c r="I9" t="str">
        <f t="shared" si="2"/>
        <v>--</v>
      </c>
      <c r="J9" t="str">
        <f t="shared" si="3"/>
        <v>--</v>
      </c>
      <c r="K9">
        <f>IFERROR(IF(J9="--",IF(G9=H9,VLOOKUP(G9,RAW_c_TEBA0714_REV01!L:N,3,0),SUM(VLOOKUP(H9,RAW_c_TEBA0714_REV01!L:N,3,0),VLOOKUP(G9,RAW_c_TEBA0714_REV01!L:N,3,0))),"---"),"---")</f>
        <v>11.7341</v>
      </c>
      <c r="L9" t="str">
        <f t="shared" si="4"/>
        <v>JM1-3</v>
      </c>
      <c r="M9" t="str">
        <f>IFERROR(IF(
COUNTIF(B2B!H:H,(IF(K9&lt;&gt;"---",IF(INDEX(RAW_c_TEBA0714_REV01!B:D,MATCH(H9,RAW_c_TEBA0714_REV01!B:B,0),3)=L9,INDEX(
RAW_c_TEBA0714_REV01!B:D,MATCH(H9,INDEX(RAW_c_TEBA0714_REV01!B:B,MATCH(H9,RAW_c_TEBA0714_REV01!B:B,)+1):'RAW_c_TEBA0714_REV01'!B11080,)+MATCH(H9,RAW_c_TEBA0714_REV01!B:B,),3),INDEX(RAW_c_TEBA0714_REV01!B:D,MATCH(H9,RAW_c_TEBA0714_REV01!B:B,0),3)),"---")))=1,"---",IF(K9&lt;&gt;"---",IF(INDEX(RAW_c_TEBA0714_REV01!B:D,MATCH(H9,RAW_c_TEBA0714_REV01!B:B,0),3)=L9,INDEX(
RAW_c_TEBA0714_REV01!B:D,MATCH(H9,INDEX(RAW_c_TEBA0714_REV01!B:B,MATCH(H9,RAW_c_TEBA0714_REV01!B:B,)+1):'RAW_c_TEBA0714_REV01'!B11080,)+MATCH(H9,RAW_c_TEBA0714_REV01!B:B,),3),INDEX(RAW_c_TEBA0714_REV01!B:D,MATCH(H9,RAW_c_TEBA0714_REV01!B:B,0),3)),"---")),"---")</f>
        <v>J1-12</v>
      </c>
      <c r="N9" t="str">
        <f>IFERROR(IF(AND(B9="B2B",J9="--"),L9,IF(
COUNTIF(B2B!H:H,(IF(K9&lt;&gt;"---",IF(INDEX(RAW_c_TEBA0714_REV01!B:D,MATCH(H9,RAW_c_TEBA0714_REV01!B:B,0),3)=L9,INDEX(
RAW_c_TEBA0714_REV01!B:D,MATCH(H9,INDEX(RAW_c_TEBA0714_REV01!B:B,MATCH(H9,RAW_c_TEBA0714_REV01!B:B,)+1):'RAW_c_TEBA0714_REV01'!B11080,)+MATCH(H9,RAW_c_TEBA0714_REV01!B:B,),3),INDEX(RAW_c_TEBA0714_REV01!B:D,MATCH(H9,RAW_c_TEBA0714_REV01!B:B,0),3)),"---")))=0,"---",IF(K9&lt;&gt;"---",IF(INDEX(RAW_c_TEBA0714_REV01!B:D,MATCH(H9,RAW_c_TEBA0714_REV01!B:B,0),3)=L9,INDEX(
RAW_c_TEBA0714_REV01!B:D,MATCH(H9,INDEX(RAW_c_TEBA0714_REV01!B:B,MATCH(H9,RAW_c_TEBA0714_REV01!B:B,)+1):'RAW_c_TEBA0714_REV01'!B11080,)+MATCH(H9,RAW_c_TEBA0714_REV01!B:B,),3),INDEX(RAW_c_TEBA0714_REV01!B:D,MATCH(H9,RAW_c_TEBA0714_REV01!B:B,0),3)),"---"))),"---")</f>
        <v>JM1-3</v>
      </c>
      <c r="Q9" t="s">
        <v>1300</v>
      </c>
      <c r="R9" t="s">
        <v>732</v>
      </c>
      <c r="S9" t="s">
        <v>1328</v>
      </c>
      <c r="T9">
        <f>COUNTIF(RAW_c_TEBA0714_REV01!B:B,G9)</f>
        <v>2</v>
      </c>
      <c r="U9" t="str">
        <f t="shared" si="5"/>
        <v>B2B-4</v>
      </c>
    </row>
    <row r="10" spans="1:21" x14ac:dyDescent="0.25">
      <c r="A10" t="s">
        <v>163</v>
      </c>
      <c r="B10" t="s">
        <v>39</v>
      </c>
      <c r="C10" t="s">
        <v>163</v>
      </c>
      <c r="D10" t="s">
        <v>158</v>
      </c>
      <c r="E10" s="84">
        <v>6</v>
      </c>
      <c r="F10" t="str">
        <f t="shared" si="0"/>
        <v>JM1-6</v>
      </c>
      <c r="G10" t="str">
        <f>VLOOKUP(F10,RAW_c_TEBA0714_REV01!A:B,2,0)</f>
        <v>GND</v>
      </c>
      <c r="H10" t="str">
        <f t="shared" si="1"/>
        <v>GND</v>
      </c>
      <c r="I10" t="str">
        <f t="shared" si="2"/>
        <v>--</v>
      </c>
      <c r="J10" t="str">
        <f t="shared" si="3"/>
        <v>---</v>
      </c>
      <c r="K10" t="str">
        <f>IFERROR(IF(J10="--",IF(G10=H10,VLOOKUP(G10,RAW_c_TEBA0714_REV01!L:N,3,0),SUM(VLOOKUP(H10,RAW_c_TEBA0714_REV01!L:N,3,0),VLOOKUP(G10,RAW_c_TEBA0714_REV01!L:N,3,0))),"---"),"---")</f>
        <v>---</v>
      </c>
      <c r="L10" t="str">
        <f t="shared" si="4"/>
        <v>JM1-6</v>
      </c>
      <c r="M10" t="str">
        <f>IFERROR(IF(
COUNTIF(B2B!H:H,(IF(K10&lt;&gt;"---",IF(INDEX(RAW_c_TEBA0714_REV01!B:D,MATCH(H10,RAW_c_TEBA0714_REV01!B:B,0),3)=L10,INDEX(
RAW_c_TEBA0714_REV01!B:D,MATCH(H10,INDEX(RAW_c_TEBA0714_REV01!B:B,MATCH(H10,RAW_c_TEBA0714_REV01!B:B,)+1):'RAW_c_TEBA0714_REV01'!B11081,)+MATCH(H10,RAW_c_TEBA0714_REV01!B:B,),3),INDEX(RAW_c_TEBA0714_REV01!B:D,MATCH(H10,RAW_c_TEBA0714_REV01!B:B,0),3)),"---")))=1,"---",IF(K10&lt;&gt;"---",IF(INDEX(RAW_c_TEBA0714_REV01!B:D,MATCH(H10,RAW_c_TEBA0714_REV01!B:B,0),3)=L10,INDEX(
RAW_c_TEBA0714_REV01!B:D,MATCH(H10,INDEX(RAW_c_TEBA0714_REV01!B:B,MATCH(H10,RAW_c_TEBA0714_REV01!B:B,)+1):'RAW_c_TEBA0714_REV01'!B11081,)+MATCH(H10,RAW_c_TEBA0714_REV01!B:B,),3),INDEX(RAW_c_TEBA0714_REV01!B:D,MATCH(H10,RAW_c_TEBA0714_REV01!B:B,0),3)),"---")),"---")</f>
        <v>---</v>
      </c>
      <c r="N10" t="str">
        <f>IFERROR(IF(AND(B10="B2B",J10="--"),L10,IF(
COUNTIF(B2B!H:H,(IF(K10&lt;&gt;"---",IF(INDEX(RAW_c_TEBA0714_REV01!B:D,MATCH(H10,RAW_c_TEBA0714_REV01!B:B,0),3)=L10,INDEX(
RAW_c_TEBA0714_REV01!B:D,MATCH(H10,INDEX(RAW_c_TEBA0714_REV01!B:B,MATCH(H10,RAW_c_TEBA0714_REV01!B:B,)+1):'RAW_c_TEBA0714_REV01'!B11081,)+MATCH(H10,RAW_c_TEBA0714_REV01!B:B,),3),INDEX(RAW_c_TEBA0714_REV01!B:D,MATCH(H10,RAW_c_TEBA0714_REV01!B:B,0),3)),"---")))=0,"---",IF(K10&lt;&gt;"---",IF(INDEX(RAW_c_TEBA0714_REV01!B:D,MATCH(H10,RAW_c_TEBA0714_REV01!B:B,0),3)=L10,INDEX(
RAW_c_TEBA0714_REV01!B:D,MATCH(H10,INDEX(RAW_c_TEBA0714_REV01!B:B,MATCH(H10,RAW_c_TEBA0714_REV01!B:B,)+1):'RAW_c_TEBA0714_REV01'!B11081,)+MATCH(H10,RAW_c_TEBA0714_REV01!B:B,),3),INDEX(RAW_c_TEBA0714_REV01!B:D,MATCH(H10,RAW_c_TEBA0714_REV01!B:B,0),3)),"---"))),"---")</f>
        <v>---</v>
      </c>
      <c r="Q10" t="s">
        <v>401</v>
      </c>
      <c r="R10" t="s">
        <v>555</v>
      </c>
      <c r="S10" t="s">
        <v>897</v>
      </c>
      <c r="T10">
        <f>COUNTIF(RAW_c_TEBA0714_REV01!B:B,G10)</f>
        <v>85</v>
      </c>
      <c r="U10" t="str">
        <f t="shared" si="5"/>
        <v>B2B-5</v>
      </c>
    </row>
    <row r="11" spans="1:21" x14ac:dyDescent="0.25">
      <c r="A11" t="s">
        <v>164</v>
      </c>
      <c r="B11" t="s">
        <v>39</v>
      </c>
      <c r="C11" t="s">
        <v>164</v>
      </c>
      <c r="D11" t="s">
        <v>158</v>
      </c>
      <c r="E11" s="84">
        <v>5</v>
      </c>
      <c r="F11" t="str">
        <f t="shared" si="0"/>
        <v>JM1-5</v>
      </c>
      <c r="G11" t="str">
        <f>VLOOKUP(F11,RAW_c_TEBA0714_REV01!A:B,2,0)</f>
        <v>GND</v>
      </c>
      <c r="H11" t="str">
        <f t="shared" si="1"/>
        <v>GND</v>
      </c>
      <c r="I11" t="str">
        <f t="shared" si="2"/>
        <v>--</v>
      </c>
      <c r="J11" t="str">
        <f t="shared" si="3"/>
        <v>---</v>
      </c>
      <c r="K11" t="str">
        <f>IFERROR(IF(J11="--",IF(G11=H11,VLOOKUP(G11,RAW_c_TEBA0714_REV01!L:N,3,0),SUM(VLOOKUP(H11,RAW_c_TEBA0714_REV01!L:N,3,0),VLOOKUP(G11,RAW_c_TEBA0714_REV01!L:N,3,0))),"---"),"---")</f>
        <v>---</v>
      </c>
      <c r="L11" t="str">
        <f t="shared" si="4"/>
        <v>JM1-5</v>
      </c>
      <c r="M11" t="str">
        <f>IFERROR(IF(
COUNTIF(B2B!H:H,(IF(K11&lt;&gt;"---",IF(INDEX(RAW_c_TEBA0714_REV01!B:D,MATCH(H11,RAW_c_TEBA0714_REV01!B:B,0),3)=L11,INDEX(
RAW_c_TEBA0714_REV01!B:D,MATCH(H11,INDEX(RAW_c_TEBA0714_REV01!B:B,MATCH(H11,RAW_c_TEBA0714_REV01!B:B,)+1):'RAW_c_TEBA0714_REV01'!B11082,)+MATCH(H11,RAW_c_TEBA0714_REV01!B:B,),3),INDEX(RAW_c_TEBA0714_REV01!B:D,MATCH(H11,RAW_c_TEBA0714_REV01!B:B,0),3)),"---")))=1,"---",IF(K11&lt;&gt;"---",IF(INDEX(RAW_c_TEBA0714_REV01!B:D,MATCH(H11,RAW_c_TEBA0714_REV01!B:B,0),3)=L11,INDEX(
RAW_c_TEBA0714_REV01!B:D,MATCH(H11,INDEX(RAW_c_TEBA0714_REV01!B:B,MATCH(H11,RAW_c_TEBA0714_REV01!B:B,)+1):'RAW_c_TEBA0714_REV01'!B11082,)+MATCH(H11,RAW_c_TEBA0714_REV01!B:B,),3),INDEX(RAW_c_TEBA0714_REV01!B:D,MATCH(H11,RAW_c_TEBA0714_REV01!B:B,0),3)),"---")),"---")</f>
        <v>---</v>
      </c>
      <c r="N11" t="str">
        <f>IFERROR(IF(AND(B11="B2B",J11="--"),L11,IF(
COUNTIF(B2B!H:H,(IF(K11&lt;&gt;"---",IF(INDEX(RAW_c_TEBA0714_REV01!B:D,MATCH(H11,RAW_c_TEBA0714_REV01!B:B,0),3)=L11,INDEX(
RAW_c_TEBA0714_REV01!B:D,MATCH(H11,INDEX(RAW_c_TEBA0714_REV01!B:B,MATCH(H11,RAW_c_TEBA0714_REV01!B:B,)+1):'RAW_c_TEBA0714_REV01'!B11082,)+MATCH(H11,RAW_c_TEBA0714_REV01!B:B,),3),INDEX(RAW_c_TEBA0714_REV01!B:D,MATCH(H11,RAW_c_TEBA0714_REV01!B:B,0),3)),"---")))=0,"---",IF(K11&lt;&gt;"---",IF(INDEX(RAW_c_TEBA0714_REV01!B:D,MATCH(H11,RAW_c_TEBA0714_REV01!B:B,0),3)=L11,INDEX(
RAW_c_TEBA0714_REV01!B:D,MATCH(H11,INDEX(RAW_c_TEBA0714_REV01!B:B,MATCH(H11,RAW_c_TEBA0714_REV01!B:B,)+1):'RAW_c_TEBA0714_REV01'!B11082,)+MATCH(H11,RAW_c_TEBA0714_REV01!B:B,),3),INDEX(RAW_c_TEBA0714_REV01!B:D,MATCH(H11,RAW_c_TEBA0714_REV01!B:B,0),3)),"---"))),"---")</f>
        <v>---</v>
      </c>
      <c r="Q11" t="s">
        <v>903</v>
      </c>
      <c r="R11" t="s">
        <v>556</v>
      </c>
      <c r="S11" t="s">
        <v>896</v>
      </c>
      <c r="T11">
        <f>COUNTIF(RAW_c_TEBA0714_REV01!B:B,G11)</f>
        <v>85</v>
      </c>
      <c r="U11" t="str">
        <f t="shared" si="5"/>
        <v>B2B-6</v>
      </c>
    </row>
    <row r="12" spans="1:21" x14ac:dyDescent="0.25">
      <c r="A12" t="s">
        <v>165</v>
      </c>
      <c r="B12" t="s">
        <v>39</v>
      </c>
      <c r="C12" t="s">
        <v>165</v>
      </c>
      <c r="D12" t="s">
        <v>158</v>
      </c>
      <c r="E12" s="84">
        <v>8</v>
      </c>
      <c r="F12" t="str">
        <f t="shared" si="0"/>
        <v>JM1-8</v>
      </c>
      <c r="G12" t="str">
        <f>VLOOKUP(F12,RAW_c_TEBA0714_REV01!A:B,2,0)</f>
        <v>MGT_TX3_P</v>
      </c>
      <c r="H12" t="str">
        <f t="shared" si="1"/>
        <v>MGT_TX3_P</v>
      </c>
      <c r="I12" t="str">
        <f t="shared" si="2"/>
        <v>--</v>
      </c>
      <c r="J12" t="str">
        <f t="shared" si="3"/>
        <v>--</v>
      </c>
      <c r="K12">
        <f>IFERROR(IF(J12="--",IF(G12=H12,VLOOKUP(G12,RAW_c_TEBA0714_REV01!L:N,3,0),SUM(VLOOKUP(H12,RAW_c_TEBA0714_REV01!L:N,3,0),VLOOKUP(G12,RAW_c_TEBA0714_REV01!L:N,3,0))),"---"),"---")</f>
        <v>23.9925</v>
      </c>
      <c r="L12" t="str">
        <f t="shared" si="4"/>
        <v>JM1-8</v>
      </c>
      <c r="M12" t="str">
        <f>IFERROR(IF(
COUNTIF(B2B!H:H,(IF(K12&lt;&gt;"---",IF(INDEX(RAW_c_TEBA0714_REV01!B:D,MATCH(H12,RAW_c_TEBA0714_REV01!B:B,0),3)=L12,INDEX(
RAW_c_TEBA0714_REV01!B:D,MATCH(H12,INDEX(RAW_c_TEBA0714_REV01!B:B,MATCH(H12,RAW_c_TEBA0714_REV01!B:B,)+1):'RAW_c_TEBA0714_REV01'!B11083,)+MATCH(H12,RAW_c_TEBA0714_REV01!B:B,),3),INDEX(RAW_c_TEBA0714_REV01!B:D,MATCH(H12,RAW_c_TEBA0714_REV01!B:B,0),3)),"---")))=1,"---",IF(K12&lt;&gt;"---",IF(INDEX(RAW_c_TEBA0714_REV01!B:D,MATCH(H12,RAW_c_TEBA0714_REV01!B:B,0),3)=L12,INDEX(
RAW_c_TEBA0714_REV01!B:D,MATCH(H12,INDEX(RAW_c_TEBA0714_REV01!B:B,MATCH(H12,RAW_c_TEBA0714_REV01!B:B,)+1):'RAW_c_TEBA0714_REV01'!B11083,)+MATCH(H12,RAW_c_TEBA0714_REV01!B:B,),3),INDEX(RAW_c_TEBA0714_REV01!B:D,MATCH(H12,RAW_c_TEBA0714_REV01!B:B,0),3)),"---")),"---")</f>
        <v>J1-18</v>
      </c>
      <c r="N12" t="str">
        <f>IFERROR(IF(AND(B12="B2B",J12="--"),L12,IF(
COUNTIF(B2B!H:H,(IF(K12&lt;&gt;"---",IF(INDEX(RAW_c_TEBA0714_REV01!B:D,MATCH(H12,RAW_c_TEBA0714_REV01!B:B,0),3)=L12,INDEX(
RAW_c_TEBA0714_REV01!B:D,MATCH(H12,INDEX(RAW_c_TEBA0714_REV01!B:B,MATCH(H12,RAW_c_TEBA0714_REV01!B:B,)+1):'RAW_c_TEBA0714_REV01'!B11083,)+MATCH(H12,RAW_c_TEBA0714_REV01!B:B,),3),INDEX(RAW_c_TEBA0714_REV01!B:D,MATCH(H12,RAW_c_TEBA0714_REV01!B:B,0),3)),"---")))=0,"---",IF(K12&lt;&gt;"---",IF(INDEX(RAW_c_TEBA0714_REV01!B:D,MATCH(H12,RAW_c_TEBA0714_REV01!B:B,0),3)=L12,INDEX(
RAW_c_TEBA0714_REV01!B:D,MATCH(H12,INDEX(RAW_c_TEBA0714_REV01!B:B,MATCH(H12,RAW_c_TEBA0714_REV01!B:B,)+1):'RAW_c_TEBA0714_REV01'!B11083,)+MATCH(H12,RAW_c_TEBA0714_REV01!B:B,),3),INDEX(RAW_c_TEBA0714_REV01!B:D,MATCH(H12,RAW_c_TEBA0714_REV01!B:B,0),3)),"---"))),"---")</f>
        <v>JM1-8</v>
      </c>
      <c r="Q12" t="s">
        <v>1327</v>
      </c>
      <c r="R12" t="s">
        <v>463</v>
      </c>
      <c r="S12" t="s">
        <v>1301</v>
      </c>
      <c r="T12">
        <f>COUNTIF(RAW_c_TEBA0714_REV01!B:B,G12)</f>
        <v>2</v>
      </c>
      <c r="U12" t="str">
        <f t="shared" si="5"/>
        <v>B2B-7</v>
      </c>
    </row>
    <row r="13" spans="1:21" x14ac:dyDescent="0.25">
      <c r="A13" t="s">
        <v>166</v>
      </c>
      <c r="B13" t="s">
        <v>39</v>
      </c>
      <c r="C13" t="s">
        <v>166</v>
      </c>
      <c r="D13" t="s">
        <v>158</v>
      </c>
      <c r="E13" s="84">
        <v>7</v>
      </c>
      <c r="F13" t="str">
        <f t="shared" si="0"/>
        <v>JM1-7</v>
      </c>
      <c r="G13" t="str">
        <f>VLOOKUP(F13,RAW_c_TEBA0714_REV01!A:B,2,0)</f>
        <v>MGT_RX2_P</v>
      </c>
      <c r="H13" t="str">
        <f t="shared" si="1"/>
        <v>MGT_RX2_P</v>
      </c>
      <c r="I13" t="str">
        <f t="shared" si="2"/>
        <v>--</v>
      </c>
      <c r="J13" t="str">
        <f t="shared" si="3"/>
        <v>--</v>
      </c>
      <c r="K13">
        <f>IFERROR(IF(J13="--",IF(G13=H13,VLOOKUP(G13,RAW_c_TEBA0714_REV01!L:N,3,0),SUM(VLOOKUP(H13,RAW_c_TEBA0714_REV01!L:N,3,0),VLOOKUP(G13,RAW_c_TEBA0714_REV01!L:N,3,0))),"---"),"---")</f>
        <v>0</v>
      </c>
      <c r="L13" t="str">
        <f t="shared" si="4"/>
        <v>JM1-7</v>
      </c>
      <c r="M13" t="str">
        <f>IFERROR(IF(
COUNTIF(B2B!H:H,(IF(K13&lt;&gt;"---",IF(INDEX(RAW_c_TEBA0714_REV01!B:D,MATCH(H13,RAW_c_TEBA0714_REV01!B:B,0),3)=L13,INDEX(
RAW_c_TEBA0714_REV01!B:D,MATCH(H13,INDEX(RAW_c_TEBA0714_REV01!B:B,MATCH(H13,RAW_c_TEBA0714_REV01!B:B,)+1):'RAW_c_TEBA0714_REV01'!B11084,)+MATCH(H13,RAW_c_TEBA0714_REV01!B:B,),3),INDEX(RAW_c_TEBA0714_REV01!B:D,MATCH(H13,RAW_c_TEBA0714_REV01!B:B,0),3)),"---")))=1,"---",IF(K13&lt;&gt;"---",IF(INDEX(RAW_c_TEBA0714_REV01!B:D,MATCH(H13,RAW_c_TEBA0714_REV01!B:B,0),3)=L13,INDEX(
RAW_c_TEBA0714_REV01!B:D,MATCH(H13,INDEX(RAW_c_TEBA0714_REV01!B:B,MATCH(H13,RAW_c_TEBA0714_REV01!B:B,)+1):'RAW_c_TEBA0714_REV01'!B11084,)+MATCH(H13,RAW_c_TEBA0714_REV01!B:B,),3),INDEX(RAW_c_TEBA0714_REV01!B:D,MATCH(H13,RAW_c_TEBA0714_REV01!B:B,0),3)),"---")),"---")</f>
        <v>---</v>
      </c>
      <c r="N13" t="str">
        <f>IFERROR(IF(AND(B13="B2B",J13="--"),L13,IF(
COUNTIF(B2B!H:H,(IF(K13&lt;&gt;"---",IF(INDEX(RAW_c_TEBA0714_REV01!B:D,MATCH(H13,RAW_c_TEBA0714_REV01!B:B,0),3)=L13,INDEX(
RAW_c_TEBA0714_REV01!B:D,MATCH(H13,INDEX(RAW_c_TEBA0714_REV01!B:B,MATCH(H13,RAW_c_TEBA0714_REV01!B:B,)+1):'RAW_c_TEBA0714_REV01'!B11084,)+MATCH(H13,RAW_c_TEBA0714_REV01!B:B,),3),INDEX(RAW_c_TEBA0714_REV01!B:D,MATCH(H13,RAW_c_TEBA0714_REV01!B:B,0),3)),"---")))=0,"---",IF(K13&lt;&gt;"---",IF(INDEX(RAW_c_TEBA0714_REV01!B:D,MATCH(H13,RAW_c_TEBA0714_REV01!B:B,0),3)=L13,INDEX(
RAW_c_TEBA0714_REV01!B:D,MATCH(H13,INDEX(RAW_c_TEBA0714_REV01!B:B,MATCH(H13,RAW_c_TEBA0714_REV01!B:B,)+1):'RAW_c_TEBA0714_REV01'!B11084,)+MATCH(H13,RAW_c_TEBA0714_REV01!B:B,),3),INDEX(RAW_c_TEBA0714_REV01!B:D,MATCH(H13,RAW_c_TEBA0714_REV01!B:B,0),3)),"---"))),"---")</f>
        <v>JM1-7</v>
      </c>
      <c r="Q13" t="s">
        <v>1328</v>
      </c>
      <c r="R13" t="s">
        <v>732</v>
      </c>
      <c r="S13" t="s">
        <v>1300</v>
      </c>
      <c r="T13">
        <f>COUNTIF(RAW_c_TEBA0714_REV01!B:B,G13)</f>
        <v>1</v>
      </c>
      <c r="U13" t="str">
        <f t="shared" si="5"/>
        <v>B2B-8</v>
      </c>
    </row>
    <row r="14" spans="1:21" x14ac:dyDescent="0.25">
      <c r="A14" t="s">
        <v>167</v>
      </c>
      <c r="B14" t="s">
        <v>39</v>
      </c>
      <c r="C14" t="s">
        <v>167</v>
      </c>
      <c r="D14" t="s">
        <v>158</v>
      </c>
      <c r="E14" s="84">
        <v>10</v>
      </c>
      <c r="F14" t="str">
        <f t="shared" si="0"/>
        <v>JM1-10</v>
      </c>
      <c r="G14" t="str">
        <f>VLOOKUP(F14,RAW_c_TEBA0714_REV01!A:B,2,0)</f>
        <v>MGT_TX3_N</v>
      </c>
      <c r="H14" t="str">
        <f t="shared" si="1"/>
        <v>MGT_TX3_N</v>
      </c>
      <c r="I14" t="str">
        <f t="shared" si="2"/>
        <v>--</v>
      </c>
      <c r="J14" t="str">
        <f t="shared" si="3"/>
        <v>--</v>
      </c>
      <c r="K14">
        <f>IFERROR(IF(J14="--",IF(G14=H14,VLOOKUP(G14,RAW_c_TEBA0714_REV01!L:N,3,0),SUM(VLOOKUP(H14,RAW_c_TEBA0714_REV01!L:N,3,0),VLOOKUP(G14,RAW_c_TEBA0714_REV01!L:N,3,0))),"---"),"---")</f>
        <v>24.2121</v>
      </c>
      <c r="L14" t="str">
        <f t="shared" si="4"/>
        <v>JM1-10</v>
      </c>
      <c r="M14" t="str">
        <f>IFERROR(IF(
COUNTIF(B2B!H:H,(IF(K14&lt;&gt;"---",IF(INDEX(RAW_c_TEBA0714_REV01!B:D,MATCH(H14,RAW_c_TEBA0714_REV01!B:B,0),3)=L14,INDEX(
RAW_c_TEBA0714_REV01!B:D,MATCH(H14,INDEX(RAW_c_TEBA0714_REV01!B:B,MATCH(H14,RAW_c_TEBA0714_REV01!B:B,)+1):'RAW_c_TEBA0714_REV01'!B11085,)+MATCH(H14,RAW_c_TEBA0714_REV01!B:B,),3),INDEX(RAW_c_TEBA0714_REV01!B:D,MATCH(H14,RAW_c_TEBA0714_REV01!B:B,0),3)),"---")))=1,"---",IF(K14&lt;&gt;"---",IF(INDEX(RAW_c_TEBA0714_REV01!B:D,MATCH(H14,RAW_c_TEBA0714_REV01!B:B,0),3)=L14,INDEX(
RAW_c_TEBA0714_REV01!B:D,MATCH(H14,INDEX(RAW_c_TEBA0714_REV01!B:B,MATCH(H14,RAW_c_TEBA0714_REV01!B:B,)+1):'RAW_c_TEBA0714_REV01'!B11085,)+MATCH(H14,RAW_c_TEBA0714_REV01!B:B,),3),INDEX(RAW_c_TEBA0714_REV01!B:D,MATCH(H14,RAW_c_TEBA0714_REV01!B:B,0),3)),"---")),"---")</f>
        <v>J1-19</v>
      </c>
      <c r="N14" t="str">
        <f>IFERROR(IF(AND(B14="B2B",J14="--"),L14,IF(
COUNTIF(B2B!H:H,(IF(K14&lt;&gt;"---",IF(INDEX(RAW_c_TEBA0714_REV01!B:D,MATCH(H14,RAW_c_TEBA0714_REV01!B:B,0),3)=L14,INDEX(
RAW_c_TEBA0714_REV01!B:D,MATCH(H14,INDEX(RAW_c_TEBA0714_REV01!B:B,MATCH(H14,RAW_c_TEBA0714_REV01!B:B,)+1):'RAW_c_TEBA0714_REV01'!B11085,)+MATCH(H14,RAW_c_TEBA0714_REV01!B:B,),3),INDEX(RAW_c_TEBA0714_REV01!B:D,MATCH(H14,RAW_c_TEBA0714_REV01!B:B,0),3)),"---")))=0,"---",IF(K14&lt;&gt;"---",IF(INDEX(RAW_c_TEBA0714_REV01!B:D,MATCH(H14,RAW_c_TEBA0714_REV01!B:B,0),3)=L14,INDEX(
RAW_c_TEBA0714_REV01!B:D,MATCH(H14,INDEX(RAW_c_TEBA0714_REV01!B:B,MATCH(H14,RAW_c_TEBA0714_REV01!B:B,)+1):'RAW_c_TEBA0714_REV01'!B11085,)+MATCH(H14,RAW_c_TEBA0714_REV01!B:B,),3),INDEX(RAW_c_TEBA0714_REV01!B:D,MATCH(H14,RAW_c_TEBA0714_REV01!B:B,0),3)),"---"))),"---")</f>
        <v>JM1-10</v>
      </c>
      <c r="T14">
        <f>COUNTIF(RAW_c_TEBA0714_REV01!B:B,G14)</f>
        <v>2</v>
      </c>
      <c r="U14" t="str">
        <f t="shared" si="5"/>
        <v>B2B-9</v>
      </c>
    </row>
    <row r="15" spans="1:21" x14ac:dyDescent="0.25">
      <c r="A15" t="s">
        <v>168</v>
      </c>
      <c r="B15" t="s">
        <v>39</v>
      </c>
      <c r="C15" t="s">
        <v>168</v>
      </c>
      <c r="D15" t="s">
        <v>158</v>
      </c>
      <c r="E15" s="84">
        <v>9</v>
      </c>
      <c r="F15" t="str">
        <f t="shared" si="0"/>
        <v>JM1-9</v>
      </c>
      <c r="G15" t="str">
        <f>VLOOKUP(F15,RAW_c_TEBA0714_REV01!A:B,2,0)</f>
        <v>MGT_RX2_N</v>
      </c>
      <c r="H15" t="str">
        <f t="shared" si="1"/>
        <v>MGT_RX2_N</v>
      </c>
      <c r="I15" t="str">
        <f t="shared" si="2"/>
        <v>--</v>
      </c>
      <c r="J15" t="str">
        <f t="shared" si="3"/>
        <v>--</v>
      </c>
      <c r="K15">
        <f>IFERROR(IF(J15="--",IF(G15=H15,VLOOKUP(G15,RAW_c_TEBA0714_REV01!L:N,3,0),SUM(VLOOKUP(H15,RAW_c_TEBA0714_REV01!L:N,3,0),VLOOKUP(G15,RAW_c_TEBA0714_REV01!L:N,3,0))),"---"),"---")</f>
        <v>0</v>
      </c>
      <c r="L15" t="str">
        <f t="shared" si="4"/>
        <v>JM1-9</v>
      </c>
      <c r="M15" t="str">
        <f>IFERROR(IF(
COUNTIF(B2B!H:H,(IF(K15&lt;&gt;"---",IF(INDEX(RAW_c_TEBA0714_REV01!B:D,MATCH(H15,RAW_c_TEBA0714_REV01!B:B,0),3)=L15,INDEX(
RAW_c_TEBA0714_REV01!B:D,MATCH(H15,INDEX(RAW_c_TEBA0714_REV01!B:B,MATCH(H15,RAW_c_TEBA0714_REV01!B:B,)+1):'RAW_c_TEBA0714_REV01'!B11086,)+MATCH(H15,RAW_c_TEBA0714_REV01!B:B,),3),INDEX(RAW_c_TEBA0714_REV01!B:D,MATCH(H15,RAW_c_TEBA0714_REV01!B:B,0),3)),"---")))=1,"---",IF(K15&lt;&gt;"---",IF(INDEX(RAW_c_TEBA0714_REV01!B:D,MATCH(H15,RAW_c_TEBA0714_REV01!B:B,0),3)=L15,INDEX(
RAW_c_TEBA0714_REV01!B:D,MATCH(H15,INDEX(RAW_c_TEBA0714_REV01!B:B,MATCH(H15,RAW_c_TEBA0714_REV01!B:B,)+1):'RAW_c_TEBA0714_REV01'!B11086,)+MATCH(H15,RAW_c_TEBA0714_REV01!B:B,),3),INDEX(RAW_c_TEBA0714_REV01!B:D,MATCH(H15,RAW_c_TEBA0714_REV01!B:B,0),3)),"---")),"---")</f>
        <v>---</v>
      </c>
      <c r="N15" t="str">
        <f>IFERROR(IF(AND(B15="B2B",J15="--"),L15,IF(
COUNTIF(B2B!H:H,(IF(K15&lt;&gt;"---",IF(INDEX(RAW_c_TEBA0714_REV01!B:D,MATCH(H15,RAW_c_TEBA0714_REV01!B:B,0),3)=L15,INDEX(
RAW_c_TEBA0714_REV01!B:D,MATCH(H15,INDEX(RAW_c_TEBA0714_REV01!B:B,MATCH(H15,RAW_c_TEBA0714_REV01!B:B,)+1):'RAW_c_TEBA0714_REV01'!B11086,)+MATCH(H15,RAW_c_TEBA0714_REV01!B:B,),3),INDEX(RAW_c_TEBA0714_REV01!B:D,MATCH(H15,RAW_c_TEBA0714_REV01!B:B,0),3)),"---")))=0,"---",IF(K15&lt;&gt;"---",IF(INDEX(RAW_c_TEBA0714_REV01!B:D,MATCH(H15,RAW_c_TEBA0714_REV01!B:B,0),3)=L15,INDEX(
RAW_c_TEBA0714_REV01!B:D,MATCH(H15,INDEX(RAW_c_TEBA0714_REV01!B:B,MATCH(H15,RAW_c_TEBA0714_REV01!B:B,)+1):'RAW_c_TEBA0714_REV01'!B11086,)+MATCH(H15,RAW_c_TEBA0714_REV01!B:B,),3),INDEX(RAW_c_TEBA0714_REV01!B:D,MATCH(H15,RAW_c_TEBA0714_REV01!B:B,0),3)),"---"))),"---")</f>
        <v>JM1-9</v>
      </c>
      <c r="T15">
        <f>COUNTIF(RAW_c_TEBA0714_REV01!B:B,G15)</f>
        <v>1</v>
      </c>
      <c r="U15" t="str">
        <f t="shared" si="5"/>
        <v>B2B-10</v>
      </c>
    </row>
    <row r="16" spans="1:21" x14ac:dyDescent="0.25">
      <c r="A16" t="s">
        <v>169</v>
      </c>
      <c r="B16" t="s">
        <v>39</v>
      </c>
      <c r="C16" t="s">
        <v>169</v>
      </c>
      <c r="D16" t="s">
        <v>158</v>
      </c>
      <c r="E16" s="84">
        <v>12</v>
      </c>
      <c r="F16" t="str">
        <f t="shared" si="0"/>
        <v>JM1-12</v>
      </c>
      <c r="G16" t="str">
        <f>VLOOKUP(F16,RAW_c_TEBA0714_REV01!A:B,2,0)</f>
        <v>GND</v>
      </c>
      <c r="H16" t="str">
        <f t="shared" si="1"/>
        <v>GND</v>
      </c>
      <c r="I16" t="str">
        <f t="shared" si="2"/>
        <v>--</v>
      </c>
      <c r="J16" t="str">
        <f t="shared" si="3"/>
        <v>---</v>
      </c>
      <c r="K16" t="str">
        <f>IFERROR(IF(J16="--",IF(G16=H16,VLOOKUP(G16,RAW_c_TEBA0714_REV01!L:N,3,0),SUM(VLOOKUP(H16,RAW_c_TEBA0714_REV01!L:N,3,0),VLOOKUP(G16,RAW_c_TEBA0714_REV01!L:N,3,0))),"---"),"---")</f>
        <v>---</v>
      </c>
      <c r="L16" t="str">
        <f t="shared" si="4"/>
        <v>JM1-12</v>
      </c>
      <c r="M16" t="str">
        <f>IFERROR(IF(
COUNTIF(B2B!H:H,(IF(K16&lt;&gt;"---",IF(INDEX(RAW_c_TEBA0714_REV01!B:D,MATCH(H16,RAW_c_TEBA0714_REV01!B:B,0),3)=L16,INDEX(
RAW_c_TEBA0714_REV01!B:D,MATCH(H16,INDEX(RAW_c_TEBA0714_REV01!B:B,MATCH(H16,RAW_c_TEBA0714_REV01!B:B,)+1):'RAW_c_TEBA0714_REV01'!B11087,)+MATCH(H16,RAW_c_TEBA0714_REV01!B:B,),3),INDEX(RAW_c_TEBA0714_REV01!B:D,MATCH(H16,RAW_c_TEBA0714_REV01!B:B,0),3)),"---")))=1,"---",IF(K16&lt;&gt;"---",IF(INDEX(RAW_c_TEBA0714_REV01!B:D,MATCH(H16,RAW_c_TEBA0714_REV01!B:B,0),3)=L16,INDEX(
RAW_c_TEBA0714_REV01!B:D,MATCH(H16,INDEX(RAW_c_TEBA0714_REV01!B:B,MATCH(H16,RAW_c_TEBA0714_REV01!B:B,)+1):'RAW_c_TEBA0714_REV01'!B11087,)+MATCH(H16,RAW_c_TEBA0714_REV01!B:B,),3),INDEX(RAW_c_TEBA0714_REV01!B:D,MATCH(H16,RAW_c_TEBA0714_REV01!B:B,0),3)),"---")),"---")</f>
        <v>---</v>
      </c>
      <c r="N16" t="str">
        <f>IFERROR(IF(AND(B16="B2B",J16="--"),L16,IF(
COUNTIF(B2B!H:H,(IF(K16&lt;&gt;"---",IF(INDEX(RAW_c_TEBA0714_REV01!B:D,MATCH(H16,RAW_c_TEBA0714_REV01!B:B,0),3)=L16,INDEX(
RAW_c_TEBA0714_REV01!B:D,MATCH(H16,INDEX(RAW_c_TEBA0714_REV01!B:B,MATCH(H16,RAW_c_TEBA0714_REV01!B:B,)+1):'RAW_c_TEBA0714_REV01'!B11087,)+MATCH(H16,RAW_c_TEBA0714_REV01!B:B,),3),INDEX(RAW_c_TEBA0714_REV01!B:D,MATCH(H16,RAW_c_TEBA0714_REV01!B:B,0),3)),"---")))=0,"---",IF(K16&lt;&gt;"---",IF(INDEX(RAW_c_TEBA0714_REV01!B:D,MATCH(H16,RAW_c_TEBA0714_REV01!B:B,0),3)=L16,INDEX(
RAW_c_TEBA0714_REV01!B:D,MATCH(H16,INDEX(RAW_c_TEBA0714_REV01!B:B,MATCH(H16,RAW_c_TEBA0714_REV01!B:B,)+1):'RAW_c_TEBA0714_REV01'!B11087,)+MATCH(H16,RAW_c_TEBA0714_REV01!B:B,),3),INDEX(RAW_c_TEBA0714_REV01!B:D,MATCH(H16,RAW_c_TEBA0714_REV01!B:B,0),3)),"---"))),"---")</f>
        <v>---</v>
      </c>
      <c r="T16">
        <f>COUNTIF(RAW_c_TEBA0714_REV01!B:B,G16)</f>
        <v>85</v>
      </c>
      <c r="U16" t="str">
        <f t="shared" si="5"/>
        <v>B2B-11</v>
      </c>
    </row>
    <row r="17" spans="1:21" x14ac:dyDescent="0.25">
      <c r="A17" t="s">
        <v>170</v>
      </c>
      <c r="B17" t="s">
        <v>39</v>
      </c>
      <c r="C17" t="s">
        <v>170</v>
      </c>
      <c r="D17" t="s">
        <v>158</v>
      </c>
      <c r="E17" s="84">
        <v>11</v>
      </c>
      <c r="F17" t="str">
        <f t="shared" si="0"/>
        <v>JM1-11</v>
      </c>
      <c r="G17" t="str">
        <f>VLOOKUP(F17,RAW_c_TEBA0714_REV01!A:B,2,0)</f>
        <v>GND</v>
      </c>
      <c r="H17" t="str">
        <f t="shared" si="1"/>
        <v>GND</v>
      </c>
      <c r="I17" t="str">
        <f t="shared" si="2"/>
        <v>--</v>
      </c>
      <c r="J17" t="str">
        <f t="shared" si="3"/>
        <v>---</v>
      </c>
      <c r="K17" t="str">
        <f>IFERROR(IF(J17="--",IF(G17=H17,VLOOKUP(G17,RAW_c_TEBA0714_REV01!L:N,3,0),SUM(VLOOKUP(H17,RAW_c_TEBA0714_REV01!L:N,3,0),VLOOKUP(G17,RAW_c_TEBA0714_REV01!L:N,3,0))),"---"),"---")</f>
        <v>---</v>
      </c>
      <c r="L17" t="str">
        <f t="shared" si="4"/>
        <v>JM1-11</v>
      </c>
      <c r="M17" t="str">
        <f>IFERROR(IF(
COUNTIF(B2B!H:H,(IF(K17&lt;&gt;"---",IF(INDEX(RAW_c_TEBA0714_REV01!B:D,MATCH(H17,RAW_c_TEBA0714_REV01!B:B,0),3)=L17,INDEX(
RAW_c_TEBA0714_REV01!B:D,MATCH(H17,INDEX(RAW_c_TEBA0714_REV01!B:B,MATCH(H17,RAW_c_TEBA0714_REV01!B:B,)+1):'RAW_c_TEBA0714_REV01'!B11088,)+MATCH(H17,RAW_c_TEBA0714_REV01!B:B,),3),INDEX(RAW_c_TEBA0714_REV01!B:D,MATCH(H17,RAW_c_TEBA0714_REV01!B:B,0),3)),"---")))=1,"---",IF(K17&lt;&gt;"---",IF(INDEX(RAW_c_TEBA0714_REV01!B:D,MATCH(H17,RAW_c_TEBA0714_REV01!B:B,0),3)=L17,INDEX(
RAW_c_TEBA0714_REV01!B:D,MATCH(H17,INDEX(RAW_c_TEBA0714_REV01!B:B,MATCH(H17,RAW_c_TEBA0714_REV01!B:B,)+1):'RAW_c_TEBA0714_REV01'!B11088,)+MATCH(H17,RAW_c_TEBA0714_REV01!B:B,),3),INDEX(RAW_c_TEBA0714_REV01!B:D,MATCH(H17,RAW_c_TEBA0714_REV01!B:B,0),3)),"---")),"---")</f>
        <v>---</v>
      </c>
      <c r="N17" t="str">
        <f>IFERROR(IF(AND(B17="B2B",J17="--"),L17,IF(
COUNTIF(B2B!H:H,(IF(K17&lt;&gt;"---",IF(INDEX(RAW_c_TEBA0714_REV01!B:D,MATCH(H17,RAW_c_TEBA0714_REV01!B:B,0),3)=L17,INDEX(
RAW_c_TEBA0714_REV01!B:D,MATCH(H17,INDEX(RAW_c_TEBA0714_REV01!B:B,MATCH(H17,RAW_c_TEBA0714_REV01!B:B,)+1):'RAW_c_TEBA0714_REV01'!B11088,)+MATCH(H17,RAW_c_TEBA0714_REV01!B:B,),3),INDEX(RAW_c_TEBA0714_REV01!B:D,MATCH(H17,RAW_c_TEBA0714_REV01!B:B,0),3)),"---")))=0,"---",IF(K17&lt;&gt;"---",IF(INDEX(RAW_c_TEBA0714_REV01!B:D,MATCH(H17,RAW_c_TEBA0714_REV01!B:B,0),3)=L17,INDEX(
RAW_c_TEBA0714_REV01!B:D,MATCH(H17,INDEX(RAW_c_TEBA0714_REV01!B:B,MATCH(H17,RAW_c_TEBA0714_REV01!B:B,)+1):'RAW_c_TEBA0714_REV01'!B11088,)+MATCH(H17,RAW_c_TEBA0714_REV01!B:B,),3),INDEX(RAW_c_TEBA0714_REV01!B:D,MATCH(H17,RAW_c_TEBA0714_REV01!B:B,0),3)),"---"))),"---")</f>
        <v>---</v>
      </c>
      <c r="T17">
        <f>COUNTIF(RAW_c_TEBA0714_REV01!B:B,G17)</f>
        <v>85</v>
      </c>
      <c r="U17" t="str">
        <f t="shared" si="5"/>
        <v>B2B-12</v>
      </c>
    </row>
    <row r="18" spans="1:21" x14ac:dyDescent="0.25">
      <c r="A18" t="s">
        <v>171</v>
      </c>
      <c r="B18" t="s">
        <v>39</v>
      </c>
      <c r="C18" t="s">
        <v>171</v>
      </c>
      <c r="D18" t="s">
        <v>158</v>
      </c>
      <c r="E18" s="84">
        <v>14</v>
      </c>
      <c r="F18" t="str">
        <f t="shared" si="0"/>
        <v>JM1-14</v>
      </c>
      <c r="G18" t="str">
        <f>VLOOKUP(F18,RAW_c_TEBA0714_REV01!A:B,2,0)</f>
        <v>MGT_TX2_P</v>
      </c>
      <c r="H18" t="str">
        <f t="shared" si="1"/>
        <v>MGT_TX2_P</v>
      </c>
      <c r="I18" t="str">
        <f t="shared" si="2"/>
        <v>--</v>
      </c>
      <c r="J18" t="str">
        <f t="shared" si="3"/>
        <v>--</v>
      </c>
      <c r="K18">
        <f>IFERROR(IF(J18="--",IF(G18=H18,VLOOKUP(G18,RAW_c_TEBA0714_REV01!L:N,3,0),SUM(VLOOKUP(H18,RAW_c_TEBA0714_REV01!L:N,3,0),VLOOKUP(G18,RAW_c_TEBA0714_REV01!L:N,3,0))),"---"),"---")</f>
        <v>0</v>
      </c>
      <c r="L18" t="str">
        <f t="shared" si="4"/>
        <v>JM1-14</v>
      </c>
      <c r="M18" t="str">
        <f>IFERROR(IF(
COUNTIF(B2B!H:H,(IF(K18&lt;&gt;"---",IF(INDEX(RAW_c_TEBA0714_REV01!B:D,MATCH(H18,RAW_c_TEBA0714_REV01!B:B,0),3)=L18,INDEX(
RAW_c_TEBA0714_REV01!B:D,MATCH(H18,INDEX(RAW_c_TEBA0714_REV01!B:B,MATCH(H18,RAW_c_TEBA0714_REV01!B:B,)+1):'RAW_c_TEBA0714_REV01'!B11089,)+MATCH(H18,RAW_c_TEBA0714_REV01!B:B,),3),INDEX(RAW_c_TEBA0714_REV01!B:D,MATCH(H18,RAW_c_TEBA0714_REV01!B:B,0),3)),"---")))=1,"---",IF(K18&lt;&gt;"---",IF(INDEX(RAW_c_TEBA0714_REV01!B:D,MATCH(H18,RAW_c_TEBA0714_REV01!B:B,0),3)=L18,INDEX(
RAW_c_TEBA0714_REV01!B:D,MATCH(H18,INDEX(RAW_c_TEBA0714_REV01!B:B,MATCH(H18,RAW_c_TEBA0714_REV01!B:B,)+1):'RAW_c_TEBA0714_REV01'!B11089,)+MATCH(H18,RAW_c_TEBA0714_REV01!B:B,),3),INDEX(RAW_c_TEBA0714_REV01!B:D,MATCH(H18,RAW_c_TEBA0714_REV01!B:B,0),3)),"---")),"---")</f>
        <v>---</v>
      </c>
      <c r="N18" t="str">
        <f>IFERROR(IF(AND(B18="B2B",J18="--"),L18,IF(
COUNTIF(B2B!H:H,(IF(K18&lt;&gt;"---",IF(INDEX(RAW_c_TEBA0714_REV01!B:D,MATCH(H18,RAW_c_TEBA0714_REV01!B:B,0),3)=L18,INDEX(
RAW_c_TEBA0714_REV01!B:D,MATCH(H18,INDEX(RAW_c_TEBA0714_REV01!B:B,MATCH(H18,RAW_c_TEBA0714_REV01!B:B,)+1):'RAW_c_TEBA0714_REV01'!B11089,)+MATCH(H18,RAW_c_TEBA0714_REV01!B:B,),3),INDEX(RAW_c_TEBA0714_REV01!B:D,MATCH(H18,RAW_c_TEBA0714_REV01!B:B,0),3)),"---")))=0,"---",IF(K18&lt;&gt;"---",IF(INDEX(RAW_c_TEBA0714_REV01!B:D,MATCH(H18,RAW_c_TEBA0714_REV01!B:B,0),3)=L18,INDEX(
RAW_c_TEBA0714_REV01!B:D,MATCH(H18,INDEX(RAW_c_TEBA0714_REV01!B:B,MATCH(H18,RAW_c_TEBA0714_REV01!B:B,)+1):'RAW_c_TEBA0714_REV01'!B11089,)+MATCH(H18,RAW_c_TEBA0714_REV01!B:B,),3),INDEX(RAW_c_TEBA0714_REV01!B:D,MATCH(H18,RAW_c_TEBA0714_REV01!B:B,0),3)),"---"))),"---")</f>
        <v>JM1-14</v>
      </c>
      <c r="T18">
        <f>COUNTIF(RAW_c_TEBA0714_REV01!B:B,G18)</f>
        <v>1</v>
      </c>
      <c r="U18" t="str">
        <f t="shared" si="5"/>
        <v>B2B-13</v>
      </c>
    </row>
    <row r="19" spans="1:21" x14ac:dyDescent="0.25">
      <c r="A19" t="s">
        <v>172</v>
      </c>
      <c r="B19" t="s">
        <v>39</v>
      </c>
      <c r="C19" t="s">
        <v>172</v>
      </c>
      <c r="D19" t="s">
        <v>158</v>
      </c>
      <c r="E19" s="84">
        <v>13</v>
      </c>
      <c r="F19" t="str">
        <f t="shared" si="0"/>
        <v>JM1-13</v>
      </c>
      <c r="G19" t="str">
        <f>VLOOKUP(F19,RAW_c_TEBA0714_REV01!A:B,2,0)</f>
        <v>MGT_RX1_P</v>
      </c>
      <c r="H19" t="str">
        <f t="shared" si="1"/>
        <v>MGT_RX1_P</v>
      </c>
      <c r="I19" t="str">
        <f t="shared" si="2"/>
        <v>--</v>
      </c>
      <c r="J19" t="str">
        <f t="shared" si="3"/>
        <v>--</v>
      </c>
      <c r="K19">
        <f>IFERROR(IF(J19="--",IF(G19=H19,VLOOKUP(G19,RAW_c_TEBA0714_REV01!L:N,3,0),SUM(VLOOKUP(H19,RAW_c_TEBA0714_REV01!L:N,3,0),VLOOKUP(G19,RAW_c_TEBA0714_REV01!L:N,3,0))),"---"),"---")</f>
        <v>0</v>
      </c>
      <c r="L19" t="str">
        <f t="shared" si="4"/>
        <v>JM1-13</v>
      </c>
      <c r="M19" t="str">
        <f>IFERROR(IF(
COUNTIF(B2B!H:H,(IF(K19&lt;&gt;"---",IF(INDEX(RAW_c_TEBA0714_REV01!B:D,MATCH(H19,RAW_c_TEBA0714_REV01!B:B,0),3)=L19,INDEX(
RAW_c_TEBA0714_REV01!B:D,MATCH(H19,INDEX(RAW_c_TEBA0714_REV01!B:B,MATCH(H19,RAW_c_TEBA0714_REV01!B:B,)+1):'RAW_c_TEBA0714_REV01'!B11090,)+MATCH(H19,RAW_c_TEBA0714_REV01!B:B,),3),INDEX(RAW_c_TEBA0714_REV01!B:D,MATCH(H19,RAW_c_TEBA0714_REV01!B:B,0),3)),"---")))=1,"---",IF(K19&lt;&gt;"---",IF(INDEX(RAW_c_TEBA0714_REV01!B:D,MATCH(H19,RAW_c_TEBA0714_REV01!B:B,0),3)=L19,INDEX(
RAW_c_TEBA0714_REV01!B:D,MATCH(H19,INDEX(RAW_c_TEBA0714_REV01!B:B,MATCH(H19,RAW_c_TEBA0714_REV01!B:B,)+1):'RAW_c_TEBA0714_REV01'!B11090,)+MATCH(H19,RAW_c_TEBA0714_REV01!B:B,),3),INDEX(RAW_c_TEBA0714_REV01!B:D,MATCH(H19,RAW_c_TEBA0714_REV01!B:B,0),3)),"---")),"---")</f>
        <v>---</v>
      </c>
      <c r="N19" t="str">
        <f>IFERROR(IF(AND(B19="B2B",J19="--"),L19,IF(
COUNTIF(B2B!H:H,(IF(K19&lt;&gt;"---",IF(INDEX(RAW_c_TEBA0714_REV01!B:D,MATCH(H19,RAW_c_TEBA0714_REV01!B:B,0),3)=L19,INDEX(
RAW_c_TEBA0714_REV01!B:D,MATCH(H19,INDEX(RAW_c_TEBA0714_REV01!B:B,MATCH(H19,RAW_c_TEBA0714_REV01!B:B,)+1):'RAW_c_TEBA0714_REV01'!B11090,)+MATCH(H19,RAW_c_TEBA0714_REV01!B:B,),3),INDEX(RAW_c_TEBA0714_REV01!B:D,MATCH(H19,RAW_c_TEBA0714_REV01!B:B,0),3)),"---")))=0,"---",IF(K19&lt;&gt;"---",IF(INDEX(RAW_c_TEBA0714_REV01!B:D,MATCH(H19,RAW_c_TEBA0714_REV01!B:B,0),3)=L19,INDEX(
RAW_c_TEBA0714_REV01!B:D,MATCH(H19,INDEX(RAW_c_TEBA0714_REV01!B:B,MATCH(H19,RAW_c_TEBA0714_REV01!B:B,)+1):'RAW_c_TEBA0714_REV01'!B11090,)+MATCH(H19,RAW_c_TEBA0714_REV01!B:B,),3),INDEX(RAW_c_TEBA0714_REV01!B:D,MATCH(H19,RAW_c_TEBA0714_REV01!B:B,0),3)),"---"))),"---")</f>
        <v>JM1-13</v>
      </c>
      <c r="T19">
        <f>COUNTIF(RAW_c_TEBA0714_REV01!B:B,G19)</f>
        <v>1</v>
      </c>
      <c r="U19" t="str">
        <f t="shared" si="5"/>
        <v>B2B-14</v>
      </c>
    </row>
    <row r="20" spans="1:21" x14ac:dyDescent="0.25">
      <c r="A20" t="s">
        <v>173</v>
      </c>
      <c r="B20" t="s">
        <v>39</v>
      </c>
      <c r="C20" t="s">
        <v>173</v>
      </c>
      <c r="D20" t="s">
        <v>158</v>
      </c>
      <c r="E20" s="84">
        <v>16</v>
      </c>
      <c r="F20" t="str">
        <f t="shared" si="0"/>
        <v>JM1-16</v>
      </c>
      <c r="G20" t="str">
        <f>VLOOKUP(F20,RAW_c_TEBA0714_REV01!A:B,2,0)</f>
        <v>MGT_TX2_N</v>
      </c>
      <c r="H20" t="str">
        <f t="shared" si="1"/>
        <v>MGT_TX2_N</v>
      </c>
      <c r="I20" t="str">
        <f t="shared" si="2"/>
        <v>--</v>
      </c>
      <c r="J20" t="str">
        <f t="shared" si="3"/>
        <v>--</v>
      </c>
      <c r="K20">
        <f>IFERROR(IF(J20="--",IF(G20=H20,VLOOKUP(G20,RAW_c_TEBA0714_REV01!L:N,3,0),SUM(VLOOKUP(H20,RAW_c_TEBA0714_REV01!L:N,3,0),VLOOKUP(G20,RAW_c_TEBA0714_REV01!L:N,3,0))),"---"),"---")</f>
        <v>0</v>
      </c>
      <c r="L20" t="str">
        <f t="shared" si="4"/>
        <v>JM1-16</v>
      </c>
      <c r="M20" t="str">
        <f>IFERROR(IF(
COUNTIF(B2B!H:H,(IF(K20&lt;&gt;"---",IF(INDEX(RAW_c_TEBA0714_REV01!B:D,MATCH(H20,RAW_c_TEBA0714_REV01!B:B,0),3)=L20,INDEX(
RAW_c_TEBA0714_REV01!B:D,MATCH(H20,INDEX(RAW_c_TEBA0714_REV01!B:B,MATCH(H20,RAW_c_TEBA0714_REV01!B:B,)+1):'RAW_c_TEBA0714_REV01'!B11091,)+MATCH(H20,RAW_c_TEBA0714_REV01!B:B,),3),INDEX(RAW_c_TEBA0714_REV01!B:D,MATCH(H20,RAW_c_TEBA0714_REV01!B:B,0),3)),"---")))=1,"---",IF(K20&lt;&gt;"---",IF(INDEX(RAW_c_TEBA0714_REV01!B:D,MATCH(H20,RAW_c_TEBA0714_REV01!B:B,0),3)=L20,INDEX(
RAW_c_TEBA0714_REV01!B:D,MATCH(H20,INDEX(RAW_c_TEBA0714_REV01!B:B,MATCH(H20,RAW_c_TEBA0714_REV01!B:B,)+1):'RAW_c_TEBA0714_REV01'!B11091,)+MATCH(H20,RAW_c_TEBA0714_REV01!B:B,),3),INDEX(RAW_c_TEBA0714_REV01!B:D,MATCH(H20,RAW_c_TEBA0714_REV01!B:B,0),3)),"---")),"---")</f>
        <v>---</v>
      </c>
      <c r="N20" t="str">
        <f>IFERROR(IF(AND(B20="B2B",J20="--"),L20,IF(
COUNTIF(B2B!H:H,(IF(K20&lt;&gt;"---",IF(INDEX(RAW_c_TEBA0714_REV01!B:D,MATCH(H20,RAW_c_TEBA0714_REV01!B:B,0),3)=L20,INDEX(
RAW_c_TEBA0714_REV01!B:D,MATCH(H20,INDEX(RAW_c_TEBA0714_REV01!B:B,MATCH(H20,RAW_c_TEBA0714_REV01!B:B,)+1):'RAW_c_TEBA0714_REV01'!B11091,)+MATCH(H20,RAW_c_TEBA0714_REV01!B:B,),3),INDEX(RAW_c_TEBA0714_REV01!B:D,MATCH(H20,RAW_c_TEBA0714_REV01!B:B,0),3)),"---")))=0,"---",IF(K20&lt;&gt;"---",IF(INDEX(RAW_c_TEBA0714_REV01!B:D,MATCH(H20,RAW_c_TEBA0714_REV01!B:B,0),3)=L20,INDEX(
RAW_c_TEBA0714_REV01!B:D,MATCH(H20,INDEX(RAW_c_TEBA0714_REV01!B:B,MATCH(H20,RAW_c_TEBA0714_REV01!B:B,)+1):'RAW_c_TEBA0714_REV01'!B11091,)+MATCH(H20,RAW_c_TEBA0714_REV01!B:B,),3),INDEX(RAW_c_TEBA0714_REV01!B:D,MATCH(H20,RAW_c_TEBA0714_REV01!B:B,0),3)),"---"))),"---")</f>
        <v>JM1-16</v>
      </c>
      <c r="T20">
        <f>COUNTIF(RAW_c_TEBA0714_REV01!B:B,G20)</f>
        <v>1</v>
      </c>
      <c r="U20" t="str">
        <f t="shared" si="5"/>
        <v>B2B-15</v>
      </c>
    </row>
    <row r="21" spans="1:21" x14ac:dyDescent="0.25">
      <c r="A21" t="s">
        <v>174</v>
      </c>
      <c r="B21" t="s">
        <v>39</v>
      </c>
      <c r="C21" t="s">
        <v>174</v>
      </c>
      <c r="D21" t="s">
        <v>158</v>
      </c>
      <c r="E21" s="84">
        <v>15</v>
      </c>
      <c r="F21" t="str">
        <f t="shared" si="0"/>
        <v>JM1-15</v>
      </c>
      <c r="G21" t="str">
        <f>VLOOKUP(F21,RAW_c_TEBA0714_REV01!A:B,2,0)</f>
        <v>MGT_RX1_N</v>
      </c>
      <c r="H21" t="str">
        <f t="shared" si="1"/>
        <v>MGT_RX1_N</v>
      </c>
      <c r="I21" t="str">
        <f t="shared" si="2"/>
        <v>--</v>
      </c>
      <c r="J21" t="str">
        <f t="shared" si="3"/>
        <v>--</v>
      </c>
      <c r="K21">
        <f>IFERROR(IF(J21="--",IF(G21=H21,VLOOKUP(G21,RAW_c_TEBA0714_REV01!L:N,3,0),SUM(VLOOKUP(H21,RAW_c_TEBA0714_REV01!L:N,3,0),VLOOKUP(G21,RAW_c_TEBA0714_REV01!L:N,3,0))),"---"),"---")</f>
        <v>0</v>
      </c>
      <c r="L21" t="str">
        <f t="shared" si="4"/>
        <v>JM1-15</v>
      </c>
      <c r="M21" t="str">
        <f>IFERROR(IF(
COUNTIF(B2B!H:H,(IF(K21&lt;&gt;"---",IF(INDEX(RAW_c_TEBA0714_REV01!B:D,MATCH(H21,RAW_c_TEBA0714_REV01!B:B,0),3)=L21,INDEX(
RAW_c_TEBA0714_REV01!B:D,MATCH(H21,INDEX(RAW_c_TEBA0714_REV01!B:B,MATCH(H21,RAW_c_TEBA0714_REV01!B:B,)+1):'RAW_c_TEBA0714_REV01'!B11092,)+MATCH(H21,RAW_c_TEBA0714_REV01!B:B,),3),INDEX(RAW_c_TEBA0714_REV01!B:D,MATCH(H21,RAW_c_TEBA0714_REV01!B:B,0),3)),"---")))=1,"---",IF(K21&lt;&gt;"---",IF(INDEX(RAW_c_TEBA0714_REV01!B:D,MATCH(H21,RAW_c_TEBA0714_REV01!B:B,0),3)=L21,INDEX(
RAW_c_TEBA0714_REV01!B:D,MATCH(H21,INDEX(RAW_c_TEBA0714_REV01!B:B,MATCH(H21,RAW_c_TEBA0714_REV01!B:B,)+1):'RAW_c_TEBA0714_REV01'!B11092,)+MATCH(H21,RAW_c_TEBA0714_REV01!B:B,),3),INDEX(RAW_c_TEBA0714_REV01!B:D,MATCH(H21,RAW_c_TEBA0714_REV01!B:B,0),3)),"---")),"---")</f>
        <v>---</v>
      </c>
      <c r="N21" t="str">
        <f>IFERROR(IF(AND(B21="B2B",J21="--"),L21,IF(
COUNTIF(B2B!H:H,(IF(K21&lt;&gt;"---",IF(INDEX(RAW_c_TEBA0714_REV01!B:D,MATCH(H21,RAW_c_TEBA0714_REV01!B:B,0),3)=L21,INDEX(
RAW_c_TEBA0714_REV01!B:D,MATCH(H21,INDEX(RAW_c_TEBA0714_REV01!B:B,MATCH(H21,RAW_c_TEBA0714_REV01!B:B,)+1):'RAW_c_TEBA0714_REV01'!B11092,)+MATCH(H21,RAW_c_TEBA0714_REV01!B:B,),3),INDEX(RAW_c_TEBA0714_REV01!B:D,MATCH(H21,RAW_c_TEBA0714_REV01!B:B,0),3)),"---")))=0,"---",IF(K21&lt;&gt;"---",IF(INDEX(RAW_c_TEBA0714_REV01!B:D,MATCH(H21,RAW_c_TEBA0714_REV01!B:B,0),3)=L21,INDEX(
RAW_c_TEBA0714_REV01!B:D,MATCH(H21,INDEX(RAW_c_TEBA0714_REV01!B:B,MATCH(H21,RAW_c_TEBA0714_REV01!B:B,)+1):'RAW_c_TEBA0714_REV01'!B11092,)+MATCH(H21,RAW_c_TEBA0714_REV01!B:B,),3),INDEX(RAW_c_TEBA0714_REV01!B:D,MATCH(H21,RAW_c_TEBA0714_REV01!B:B,0),3)),"---"))),"---")</f>
        <v>JM1-15</v>
      </c>
      <c r="T21">
        <f>COUNTIF(RAW_c_TEBA0714_REV01!B:B,G21)</f>
        <v>1</v>
      </c>
      <c r="U21" t="str">
        <f t="shared" si="5"/>
        <v>B2B-16</v>
      </c>
    </row>
    <row r="22" spans="1:21" x14ac:dyDescent="0.25">
      <c r="A22" t="s">
        <v>175</v>
      </c>
      <c r="B22" t="s">
        <v>39</v>
      </c>
      <c r="C22" t="s">
        <v>175</v>
      </c>
      <c r="D22" t="s">
        <v>158</v>
      </c>
      <c r="E22" s="84">
        <v>18</v>
      </c>
      <c r="F22" t="str">
        <f t="shared" si="0"/>
        <v>JM1-18</v>
      </c>
      <c r="G22" t="str">
        <f>VLOOKUP(F22,RAW_c_TEBA0714_REV01!A:B,2,0)</f>
        <v>GND</v>
      </c>
      <c r="H22" t="str">
        <f t="shared" si="1"/>
        <v>GND</v>
      </c>
      <c r="I22" t="str">
        <f t="shared" si="2"/>
        <v>--</v>
      </c>
      <c r="J22" t="str">
        <f t="shared" si="3"/>
        <v>---</v>
      </c>
      <c r="K22" t="str">
        <f>IFERROR(IF(J22="--",IF(G22=H22,VLOOKUP(G22,RAW_c_TEBA0714_REV01!L:N,3,0),SUM(VLOOKUP(H22,RAW_c_TEBA0714_REV01!L:N,3,0),VLOOKUP(G22,RAW_c_TEBA0714_REV01!L:N,3,0))),"---"),"---")</f>
        <v>---</v>
      </c>
      <c r="L22" t="str">
        <f t="shared" si="4"/>
        <v>JM1-18</v>
      </c>
      <c r="M22" t="str">
        <f>IFERROR(IF(
COUNTIF(B2B!H:H,(IF(K22&lt;&gt;"---",IF(INDEX(RAW_c_TEBA0714_REV01!B:D,MATCH(H22,RAW_c_TEBA0714_REV01!B:B,0),3)=L22,INDEX(
RAW_c_TEBA0714_REV01!B:D,MATCH(H22,INDEX(RAW_c_TEBA0714_REV01!B:B,MATCH(H22,RAW_c_TEBA0714_REV01!B:B,)+1):'RAW_c_TEBA0714_REV01'!B11093,)+MATCH(H22,RAW_c_TEBA0714_REV01!B:B,),3),INDEX(RAW_c_TEBA0714_REV01!B:D,MATCH(H22,RAW_c_TEBA0714_REV01!B:B,0),3)),"---")))=1,"---",IF(K22&lt;&gt;"---",IF(INDEX(RAW_c_TEBA0714_REV01!B:D,MATCH(H22,RAW_c_TEBA0714_REV01!B:B,0),3)=L22,INDEX(
RAW_c_TEBA0714_REV01!B:D,MATCH(H22,INDEX(RAW_c_TEBA0714_REV01!B:B,MATCH(H22,RAW_c_TEBA0714_REV01!B:B,)+1):'RAW_c_TEBA0714_REV01'!B11093,)+MATCH(H22,RAW_c_TEBA0714_REV01!B:B,),3),INDEX(RAW_c_TEBA0714_REV01!B:D,MATCH(H22,RAW_c_TEBA0714_REV01!B:B,0),3)),"---")),"---")</f>
        <v>---</v>
      </c>
      <c r="N22" t="str">
        <f>IFERROR(IF(AND(B22="B2B",J22="--"),L22,IF(
COUNTIF(B2B!H:H,(IF(K22&lt;&gt;"---",IF(INDEX(RAW_c_TEBA0714_REV01!B:D,MATCH(H22,RAW_c_TEBA0714_REV01!B:B,0),3)=L22,INDEX(
RAW_c_TEBA0714_REV01!B:D,MATCH(H22,INDEX(RAW_c_TEBA0714_REV01!B:B,MATCH(H22,RAW_c_TEBA0714_REV01!B:B,)+1):'RAW_c_TEBA0714_REV01'!B11093,)+MATCH(H22,RAW_c_TEBA0714_REV01!B:B,),3),INDEX(RAW_c_TEBA0714_REV01!B:D,MATCH(H22,RAW_c_TEBA0714_REV01!B:B,0),3)),"---")))=0,"---",IF(K22&lt;&gt;"---",IF(INDEX(RAW_c_TEBA0714_REV01!B:D,MATCH(H22,RAW_c_TEBA0714_REV01!B:B,0),3)=L22,INDEX(
RAW_c_TEBA0714_REV01!B:D,MATCH(H22,INDEX(RAW_c_TEBA0714_REV01!B:B,MATCH(H22,RAW_c_TEBA0714_REV01!B:B,)+1):'RAW_c_TEBA0714_REV01'!B11093,)+MATCH(H22,RAW_c_TEBA0714_REV01!B:B,),3),INDEX(RAW_c_TEBA0714_REV01!B:D,MATCH(H22,RAW_c_TEBA0714_REV01!B:B,0),3)),"---"))),"---")</f>
        <v>---</v>
      </c>
      <c r="T22">
        <f>COUNTIF(RAW_c_TEBA0714_REV01!B:B,G22)</f>
        <v>85</v>
      </c>
      <c r="U22" t="str">
        <f t="shared" si="5"/>
        <v>B2B-17</v>
      </c>
    </row>
    <row r="23" spans="1:21" x14ac:dyDescent="0.25">
      <c r="A23" t="s">
        <v>176</v>
      </c>
      <c r="B23" t="s">
        <v>39</v>
      </c>
      <c r="C23" t="s">
        <v>176</v>
      </c>
      <c r="D23" t="s">
        <v>158</v>
      </c>
      <c r="E23" s="84">
        <v>17</v>
      </c>
      <c r="F23" t="str">
        <f t="shared" si="0"/>
        <v>JM1-17</v>
      </c>
      <c r="G23" t="str">
        <f>VLOOKUP(F23,RAW_c_TEBA0714_REV01!A:B,2,0)</f>
        <v>GND</v>
      </c>
      <c r="H23" t="str">
        <f t="shared" si="1"/>
        <v>GND</v>
      </c>
      <c r="I23" t="str">
        <f t="shared" si="2"/>
        <v>--</v>
      </c>
      <c r="J23" t="str">
        <f t="shared" si="3"/>
        <v>---</v>
      </c>
      <c r="K23" t="str">
        <f>IFERROR(IF(J23="--",IF(G23=H23,VLOOKUP(G23,RAW_c_TEBA0714_REV01!L:N,3,0),SUM(VLOOKUP(H23,RAW_c_TEBA0714_REV01!L:N,3,0),VLOOKUP(G23,RAW_c_TEBA0714_REV01!L:N,3,0))),"---"),"---")</f>
        <v>---</v>
      </c>
      <c r="L23" t="str">
        <f t="shared" si="4"/>
        <v>JM1-17</v>
      </c>
      <c r="M23" t="str">
        <f>IFERROR(IF(
COUNTIF(B2B!H:H,(IF(K23&lt;&gt;"---",IF(INDEX(RAW_c_TEBA0714_REV01!B:D,MATCH(H23,RAW_c_TEBA0714_REV01!B:B,0),3)=L23,INDEX(
RAW_c_TEBA0714_REV01!B:D,MATCH(H23,INDEX(RAW_c_TEBA0714_REV01!B:B,MATCH(H23,RAW_c_TEBA0714_REV01!B:B,)+1):'RAW_c_TEBA0714_REV01'!B11094,)+MATCH(H23,RAW_c_TEBA0714_REV01!B:B,),3),INDEX(RAW_c_TEBA0714_REV01!B:D,MATCH(H23,RAW_c_TEBA0714_REV01!B:B,0),3)),"---")))=1,"---",IF(K23&lt;&gt;"---",IF(INDEX(RAW_c_TEBA0714_REV01!B:D,MATCH(H23,RAW_c_TEBA0714_REV01!B:B,0),3)=L23,INDEX(
RAW_c_TEBA0714_REV01!B:D,MATCH(H23,INDEX(RAW_c_TEBA0714_REV01!B:B,MATCH(H23,RAW_c_TEBA0714_REV01!B:B,)+1):'RAW_c_TEBA0714_REV01'!B11094,)+MATCH(H23,RAW_c_TEBA0714_REV01!B:B,),3),INDEX(RAW_c_TEBA0714_REV01!B:D,MATCH(H23,RAW_c_TEBA0714_REV01!B:B,0),3)),"---")),"---")</f>
        <v>---</v>
      </c>
      <c r="N23" t="str">
        <f>IFERROR(IF(AND(B23="B2B",J23="--"),L23,IF(
COUNTIF(B2B!H:H,(IF(K23&lt;&gt;"---",IF(INDEX(RAW_c_TEBA0714_REV01!B:D,MATCH(H23,RAW_c_TEBA0714_REV01!B:B,0),3)=L23,INDEX(
RAW_c_TEBA0714_REV01!B:D,MATCH(H23,INDEX(RAW_c_TEBA0714_REV01!B:B,MATCH(H23,RAW_c_TEBA0714_REV01!B:B,)+1):'RAW_c_TEBA0714_REV01'!B11094,)+MATCH(H23,RAW_c_TEBA0714_REV01!B:B,),3),INDEX(RAW_c_TEBA0714_REV01!B:D,MATCH(H23,RAW_c_TEBA0714_REV01!B:B,0),3)),"---")))=0,"---",IF(K23&lt;&gt;"---",IF(INDEX(RAW_c_TEBA0714_REV01!B:D,MATCH(H23,RAW_c_TEBA0714_REV01!B:B,0),3)=L23,INDEX(
RAW_c_TEBA0714_REV01!B:D,MATCH(H23,INDEX(RAW_c_TEBA0714_REV01!B:B,MATCH(H23,RAW_c_TEBA0714_REV01!B:B,)+1):'RAW_c_TEBA0714_REV01'!B11094,)+MATCH(H23,RAW_c_TEBA0714_REV01!B:B,),3),INDEX(RAW_c_TEBA0714_REV01!B:D,MATCH(H23,RAW_c_TEBA0714_REV01!B:B,0),3)),"---"))),"---")</f>
        <v>---</v>
      </c>
      <c r="T23">
        <f>COUNTIF(RAW_c_TEBA0714_REV01!B:B,G23)</f>
        <v>85</v>
      </c>
      <c r="U23" t="str">
        <f t="shared" si="5"/>
        <v>B2B-18</v>
      </c>
    </row>
    <row r="24" spans="1:21" x14ac:dyDescent="0.25">
      <c r="A24" t="s">
        <v>177</v>
      </c>
      <c r="B24" t="s">
        <v>39</v>
      </c>
      <c r="C24" t="s">
        <v>177</v>
      </c>
      <c r="D24" t="s">
        <v>158</v>
      </c>
      <c r="E24" s="84">
        <v>20</v>
      </c>
      <c r="F24" t="str">
        <f t="shared" si="0"/>
        <v>JM1-20</v>
      </c>
      <c r="G24" t="str">
        <f>VLOOKUP(F24,RAW_c_TEBA0714_REV01!A:B,2,0)</f>
        <v>MGT_TX1_P</v>
      </c>
      <c r="H24" t="str">
        <f t="shared" si="1"/>
        <v>MGT_TX1_P</v>
      </c>
      <c r="I24" t="str">
        <f t="shared" si="2"/>
        <v>--</v>
      </c>
      <c r="J24" t="str">
        <f t="shared" si="3"/>
        <v>--</v>
      </c>
      <c r="K24">
        <f>IFERROR(IF(J24="--",IF(G24=H24,VLOOKUP(G24,RAW_c_TEBA0714_REV01!L:N,3,0),SUM(VLOOKUP(H24,RAW_c_TEBA0714_REV01!L:N,3,0),VLOOKUP(G24,RAW_c_TEBA0714_REV01!L:N,3,0))),"---"),"---")</f>
        <v>0</v>
      </c>
      <c r="L24" t="str">
        <f t="shared" si="4"/>
        <v>JM1-20</v>
      </c>
      <c r="M24" t="str">
        <f>IFERROR(IF(
COUNTIF(B2B!H:H,(IF(K24&lt;&gt;"---",IF(INDEX(RAW_c_TEBA0714_REV01!B:D,MATCH(H24,RAW_c_TEBA0714_REV01!B:B,0),3)=L24,INDEX(
RAW_c_TEBA0714_REV01!B:D,MATCH(H24,INDEX(RAW_c_TEBA0714_REV01!B:B,MATCH(H24,RAW_c_TEBA0714_REV01!B:B,)+1):'RAW_c_TEBA0714_REV01'!B11095,)+MATCH(H24,RAW_c_TEBA0714_REV01!B:B,),3),INDEX(RAW_c_TEBA0714_REV01!B:D,MATCH(H24,RAW_c_TEBA0714_REV01!B:B,0),3)),"---")))=1,"---",IF(K24&lt;&gt;"---",IF(INDEX(RAW_c_TEBA0714_REV01!B:D,MATCH(H24,RAW_c_TEBA0714_REV01!B:B,0),3)=L24,INDEX(
RAW_c_TEBA0714_REV01!B:D,MATCH(H24,INDEX(RAW_c_TEBA0714_REV01!B:B,MATCH(H24,RAW_c_TEBA0714_REV01!B:B,)+1):'RAW_c_TEBA0714_REV01'!B11095,)+MATCH(H24,RAW_c_TEBA0714_REV01!B:B,),3),INDEX(RAW_c_TEBA0714_REV01!B:D,MATCH(H24,RAW_c_TEBA0714_REV01!B:B,0),3)),"---")),"---")</f>
        <v>---</v>
      </c>
      <c r="N24" t="str">
        <f>IFERROR(IF(AND(B24="B2B",J24="--"),L24,IF(
COUNTIF(B2B!H:H,(IF(K24&lt;&gt;"---",IF(INDEX(RAW_c_TEBA0714_REV01!B:D,MATCH(H24,RAW_c_TEBA0714_REV01!B:B,0),3)=L24,INDEX(
RAW_c_TEBA0714_REV01!B:D,MATCH(H24,INDEX(RAW_c_TEBA0714_REV01!B:B,MATCH(H24,RAW_c_TEBA0714_REV01!B:B,)+1):'RAW_c_TEBA0714_REV01'!B11095,)+MATCH(H24,RAW_c_TEBA0714_REV01!B:B,),3),INDEX(RAW_c_TEBA0714_REV01!B:D,MATCH(H24,RAW_c_TEBA0714_REV01!B:B,0),3)),"---")))=0,"---",IF(K24&lt;&gt;"---",IF(INDEX(RAW_c_TEBA0714_REV01!B:D,MATCH(H24,RAW_c_TEBA0714_REV01!B:B,0),3)=L24,INDEX(
RAW_c_TEBA0714_REV01!B:D,MATCH(H24,INDEX(RAW_c_TEBA0714_REV01!B:B,MATCH(H24,RAW_c_TEBA0714_REV01!B:B,)+1):'RAW_c_TEBA0714_REV01'!B11095,)+MATCH(H24,RAW_c_TEBA0714_REV01!B:B,),3),INDEX(RAW_c_TEBA0714_REV01!B:D,MATCH(H24,RAW_c_TEBA0714_REV01!B:B,0),3)),"---"))),"---")</f>
        <v>JM1-20</v>
      </c>
      <c r="T24">
        <f>COUNTIF(RAW_c_TEBA0714_REV01!B:B,G24)</f>
        <v>1</v>
      </c>
      <c r="U24" t="str">
        <f t="shared" si="5"/>
        <v>B2B-19</v>
      </c>
    </row>
    <row r="25" spans="1:21" x14ac:dyDescent="0.25">
      <c r="A25" t="s">
        <v>178</v>
      </c>
      <c r="B25" t="s">
        <v>39</v>
      </c>
      <c r="C25" t="s">
        <v>178</v>
      </c>
      <c r="D25" t="s">
        <v>158</v>
      </c>
      <c r="E25" s="84">
        <v>19</v>
      </c>
      <c r="F25" t="str">
        <f t="shared" si="0"/>
        <v>JM1-19</v>
      </c>
      <c r="G25" t="str">
        <f>VLOOKUP(F25,RAW_c_TEBA0714_REV01!A:B,2,0)</f>
        <v>MGT_RX0_P</v>
      </c>
      <c r="H25" t="str">
        <f t="shared" si="1"/>
        <v>MGT_RX0_P</v>
      </c>
      <c r="I25" t="str">
        <f t="shared" si="2"/>
        <v>--</v>
      </c>
      <c r="J25" t="str">
        <f t="shared" si="3"/>
        <v>--</v>
      </c>
      <c r="K25">
        <f>IFERROR(IF(J25="--",IF(G25=H25,VLOOKUP(G25,RAW_c_TEBA0714_REV01!L:N,3,0),SUM(VLOOKUP(H25,RAW_c_TEBA0714_REV01!L:N,3,0),VLOOKUP(G25,RAW_c_TEBA0714_REV01!L:N,3,0))),"---"),"---")</f>
        <v>0</v>
      </c>
      <c r="L25" t="str">
        <f t="shared" si="4"/>
        <v>JM1-19</v>
      </c>
      <c r="M25" t="str">
        <f>IFERROR(IF(
COUNTIF(B2B!H:H,(IF(K25&lt;&gt;"---",IF(INDEX(RAW_c_TEBA0714_REV01!B:D,MATCH(H25,RAW_c_TEBA0714_REV01!B:B,0),3)=L25,INDEX(
RAW_c_TEBA0714_REV01!B:D,MATCH(H25,INDEX(RAW_c_TEBA0714_REV01!B:B,MATCH(H25,RAW_c_TEBA0714_REV01!B:B,)+1):'RAW_c_TEBA0714_REV01'!B11096,)+MATCH(H25,RAW_c_TEBA0714_REV01!B:B,),3),INDEX(RAW_c_TEBA0714_REV01!B:D,MATCH(H25,RAW_c_TEBA0714_REV01!B:B,0),3)),"---")))=1,"---",IF(K25&lt;&gt;"---",IF(INDEX(RAW_c_TEBA0714_REV01!B:D,MATCH(H25,RAW_c_TEBA0714_REV01!B:B,0),3)=L25,INDEX(
RAW_c_TEBA0714_REV01!B:D,MATCH(H25,INDEX(RAW_c_TEBA0714_REV01!B:B,MATCH(H25,RAW_c_TEBA0714_REV01!B:B,)+1):'RAW_c_TEBA0714_REV01'!B11096,)+MATCH(H25,RAW_c_TEBA0714_REV01!B:B,),3),INDEX(RAW_c_TEBA0714_REV01!B:D,MATCH(H25,RAW_c_TEBA0714_REV01!B:B,0),3)),"---")),"---")</f>
        <v>---</v>
      </c>
      <c r="N25" t="str">
        <f>IFERROR(IF(AND(B25="B2B",J25="--"),L25,IF(
COUNTIF(B2B!H:H,(IF(K25&lt;&gt;"---",IF(INDEX(RAW_c_TEBA0714_REV01!B:D,MATCH(H25,RAW_c_TEBA0714_REV01!B:B,0),3)=L25,INDEX(
RAW_c_TEBA0714_REV01!B:D,MATCH(H25,INDEX(RAW_c_TEBA0714_REV01!B:B,MATCH(H25,RAW_c_TEBA0714_REV01!B:B,)+1):'RAW_c_TEBA0714_REV01'!B11096,)+MATCH(H25,RAW_c_TEBA0714_REV01!B:B,),3),INDEX(RAW_c_TEBA0714_REV01!B:D,MATCH(H25,RAW_c_TEBA0714_REV01!B:B,0),3)),"---")))=0,"---",IF(K25&lt;&gt;"---",IF(INDEX(RAW_c_TEBA0714_REV01!B:D,MATCH(H25,RAW_c_TEBA0714_REV01!B:B,0),3)=L25,INDEX(
RAW_c_TEBA0714_REV01!B:D,MATCH(H25,INDEX(RAW_c_TEBA0714_REV01!B:B,MATCH(H25,RAW_c_TEBA0714_REV01!B:B,)+1):'RAW_c_TEBA0714_REV01'!B11096,)+MATCH(H25,RAW_c_TEBA0714_REV01!B:B,),3),INDEX(RAW_c_TEBA0714_REV01!B:D,MATCH(H25,RAW_c_TEBA0714_REV01!B:B,0),3)),"---"))),"---")</f>
        <v>JM1-19</v>
      </c>
      <c r="T25">
        <f>COUNTIF(RAW_c_TEBA0714_REV01!B:B,G25)</f>
        <v>1</v>
      </c>
      <c r="U25" t="str">
        <f t="shared" si="5"/>
        <v>B2B-20</v>
      </c>
    </row>
    <row r="26" spans="1:21" x14ac:dyDescent="0.25">
      <c r="A26" t="s">
        <v>179</v>
      </c>
      <c r="B26" t="s">
        <v>39</v>
      </c>
      <c r="C26" t="s">
        <v>179</v>
      </c>
      <c r="D26" t="s">
        <v>158</v>
      </c>
      <c r="E26" s="84">
        <v>22</v>
      </c>
      <c r="F26" t="str">
        <f t="shared" si="0"/>
        <v>JM1-22</v>
      </c>
      <c r="G26" t="str">
        <f>VLOOKUP(F26,RAW_c_TEBA0714_REV01!A:B,2,0)</f>
        <v>MGT_TX1_N</v>
      </c>
      <c r="H26" t="str">
        <f t="shared" si="1"/>
        <v>MGT_TX1_N</v>
      </c>
      <c r="I26" t="str">
        <f t="shared" si="2"/>
        <v>--</v>
      </c>
      <c r="J26" t="str">
        <f t="shared" si="3"/>
        <v>--</v>
      </c>
      <c r="K26">
        <f>IFERROR(IF(J26="--",IF(G26=H26,VLOOKUP(G26,RAW_c_TEBA0714_REV01!L:N,3,0),SUM(VLOOKUP(H26,RAW_c_TEBA0714_REV01!L:N,3,0),VLOOKUP(G26,RAW_c_TEBA0714_REV01!L:N,3,0))),"---"),"---")</f>
        <v>0</v>
      </c>
      <c r="L26" t="str">
        <f t="shared" si="4"/>
        <v>JM1-22</v>
      </c>
      <c r="M26" t="str">
        <f>IFERROR(IF(
COUNTIF(B2B!H:H,(IF(K26&lt;&gt;"---",IF(INDEX(RAW_c_TEBA0714_REV01!B:D,MATCH(H26,RAW_c_TEBA0714_REV01!B:B,0),3)=L26,INDEX(
RAW_c_TEBA0714_REV01!B:D,MATCH(H26,INDEX(RAW_c_TEBA0714_REV01!B:B,MATCH(H26,RAW_c_TEBA0714_REV01!B:B,)+1):'RAW_c_TEBA0714_REV01'!B11097,)+MATCH(H26,RAW_c_TEBA0714_REV01!B:B,),3),INDEX(RAW_c_TEBA0714_REV01!B:D,MATCH(H26,RAW_c_TEBA0714_REV01!B:B,0),3)),"---")))=1,"---",IF(K26&lt;&gt;"---",IF(INDEX(RAW_c_TEBA0714_REV01!B:D,MATCH(H26,RAW_c_TEBA0714_REV01!B:B,0),3)=L26,INDEX(
RAW_c_TEBA0714_REV01!B:D,MATCH(H26,INDEX(RAW_c_TEBA0714_REV01!B:B,MATCH(H26,RAW_c_TEBA0714_REV01!B:B,)+1):'RAW_c_TEBA0714_REV01'!B11097,)+MATCH(H26,RAW_c_TEBA0714_REV01!B:B,),3),INDEX(RAW_c_TEBA0714_REV01!B:D,MATCH(H26,RAW_c_TEBA0714_REV01!B:B,0),3)),"---")),"---")</f>
        <v>---</v>
      </c>
      <c r="N26" t="str">
        <f>IFERROR(IF(AND(B26="B2B",J26="--"),L26,IF(
COUNTIF(B2B!H:H,(IF(K26&lt;&gt;"---",IF(INDEX(RAW_c_TEBA0714_REV01!B:D,MATCH(H26,RAW_c_TEBA0714_REV01!B:B,0),3)=L26,INDEX(
RAW_c_TEBA0714_REV01!B:D,MATCH(H26,INDEX(RAW_c_TEBA0714_REV01!B:B,MATCH(H26,RAW_c_TEBA0714_REV01!B:B,)+1):'RAW_c_TEBA0714_REV01'!B11097,)+MATCH(H26,RAW_c_TEBA0714_REV01!B:B,),3),INDEX(RAW_c_TEBA0714_REV01!B:D,MATCH(H26,RAW_c_TEBA0714_REV01!B:B,0),3)),"---")))=0,"---",IF(K26&lt;&gt;"---",IF(INDEX(RAW_c_TEBA0714_REV01!B:D,MATCH(H26,RAW_c_TEBA0714_REV01!B:B,0),3)=L26,INDEX(
RAW_c_TEBA0714_REV01!B:D,MATCH(H26,INDEX(RAW_c_TEBA0714_REV01!B:B,MATCH(H26,RAW_c_TEBA0714_REV01!B:B,)+1):'RAW_c_TEBA0714_REV01'!B11097,)+MATCH(H26,RAW_c_TEBA0714_REV01!B:B,),3),INDEX(RAW_c_TEBA0714_REV01!B:D,MATCH(H26,RAW_c_TEBA0714_REV01!B:B,0),3)),"---"))),"---")</f>
        <v>JM1-22</v>
      </c>
      <c r="T26">
        <f>COUNTIF(RAW_c_TEBA0714_REV01!B:B,G26)</f>
        <v>1</v>
      </c>
      <c r="U26" t="str">
        <f t="shared" si="5"/>
        <v>B2B-21</v>
      </c>
    </row>
    <row r="27" spans="1:21" x14ac:dyDescent="0.25">
      <c r="A27" t="s">
        <v>180</v>
      </c>
      <c r="B27" t="s">
        <v>39</v>
      </c>
      <c r="C27" t="s">
        <v>180</v>
      </c>
      <c r="D27" t="s">
        <v>158</v>
      </c>
      <c r="E27" s="84">
        <v>21</v>
      </c>
      <c r="F27" t="str">
        <f t="shared" si="0"/>
        <v>JM1-21</v>
      </c>
      <c r="G27" t="str">
        <f>VLOOKUP(F27,RAW_c_TEBA0714_REV01!A:B,2,0)</f>
        <v>MGT_RX0_N</v>
      </c>
      <c r="H27" t="str">
        <f t="shared" si="1"/>
        <v>MGT_RX0_N</v>
      </c>
      <c r="I27" t="str">
        <f t="shared" si="2"/>
        <v>--</v>
      </c>
      <c r="J27" t="str">
        <f t="shared" si="3"/>
        <v>--</v>
      </c>
      <c r="K27">
        <f>IFERROR(IF(J27="--",IF(G27=H27,VLOOKUP(G27,RAW_c_TEBA0714_REV01!L:N,3,0),SUM(VLOOKUP(H27,RAW_c_TEBA0714_REV01!L:N,3,0),VLOOKUP(G27,RAW_c_TEBA0714_REV01!L:N,3,0))),"---"),"---")</f>
        <v>0</v>
      </c>
      <c r="L27" t="str">
        <f t="shared" si="4"/>
        <v>JM1-21</v>
      </c>
      <c r="M27" t="str">
        <f>IFERROR(IF(
COUNTIF(B2B!H:H,(IF(K27&lt;&gt;"---",IF(INDEX(RAW_c_TEBA0714_REV01!B:D,MATCH(H27,RAW_c_TEBA0714_REV01!B:B,0),3)=L27,INDEX(
RAW_c_TEBA0714_REV01!B:D,MATCH(H27,INDEX(RAW_c_TEBA0714_REV01!B:B,MATCH(H27,RAW_c_TEBA0714_REV01!B:B,)+1):'RAW_c_TEBA0714_REV01'!B11098,)+MATCH(H27,RAW_c_TEBA0714_REV01!B:B,),3),INDEX(RAW_c_TEBA0714_REV01!B:D,MATCH(H27,RAW_c_TEBA0714_REV01!B:B,0),3)),"---")))=1,"---",IF(K27&lt;&gt;"---",IF(INDEX(RAW_c_TEBA0714_REV01!B:D,MATCH(H27,RAW_c_TEBA0714_REV01!B:B,0),3)=L27,INDEX(
RAW_c_TEBA0714_REV01!B:D,MATCH(H27,INDEX(RAW_c_TEBA0714_REV01!B:B,MATCH(H27,RAW_c_TEBA0714_REV01!B:B,)+1):'RAW_c_TEBA0714_REV01'!B11098,)+MATCH(H27,RAW_c_TEBA0714_REV01!B:B,),3),INDEX(RAW_c_TEBA0714_REV01!B:D,MATCH(H27,RAW_c_TEBA0714_REV01!B:B,0),3)),"---")),"---")</f>
        <v>---</v>
      </c>
      <c r="N27" t="str">
        <f>IFERROR(IF(AND(B27="B2B",J27="--"),L27,IF(
COUNTIF(B2B!H:H,(IF(K27&lt;&gt;"---",IF(INDEX(RAW_c_TEBA0714_REV01!B:D,MATCH(H27,RAW_c_TEBA0714_REV01!B:B,0),3)=L27,INDEX(
RAW_c_TEBA0714_REV01!B:D,MATCH(H27,INDEX(RAW_c_TEBA0714_REV01!B:B,MATCH(H27,RAW_c_TEBA0714_REV01!B:B,)+1):'RAW_c_TEBA0714_REV01'!B11098,)+MATCH(H27,RAW_c_TEBA0714_REV01!B:B,),3),INDEX(RAW_c_TEBA0714_REV01!B:D,MATCH(H27,RAW_c_TEBA0714_REV01!B:B,0),3)),"---")))=0,"---",IF(K27&lt;&gt;"---",IF(INDEX(RAW_c_TEBA0714_REV01!B:D,MATCH(H27,RAW_c_TEBA0714_REV01!B:B,0),3)=L27,INDEX(
RAW_c_TEBA0714_REV01!B:D,MATCH(H27,INDEX(RAW_c_TEBA0714_REV01!B:B,MATCH(H27,RAW_c_TEBA0714_REV01!B:B,)+1):'RAW_c_TEBA0714_REV01'!B11098,)+MATCH(H27,RAW_c_TEBA0714_REV01!B:B,),3),INDEX(RAW_c_TEBA0714_REV01!B:D,MATCH(H27,RAW_c_TEBA0714_REV01!B:B,0),3)),"---"))),"---")</f>
        <v>JM1-21</v>
      </c>
      <c r="T27">
        <f>COUNTIF(RAW_c_TEBA0714_REV01!B:B,G27)</f>
        <v>1</v>
      </c>
      <c r="U27" t="str">
        <f t="shared" si="5"/>
        <v>B2B-22</v>
      </c>
    </row>
    <row r="28" spans="1:21" x14ac:dyDescent="0.25">
      <c r="A28" t="s">
        <v>181</v>
      </c>
      <c r="B28" t="s">
        <v>39</v>
      </c>
      <c r="C28" t="s">
        <v>181</v>
      </c>
      <c r="D28" t="s">
        <v>158</v>
      </c>
      <c r="E28" s="84">
        <v>24</v>
      </c>
      <c r="F28" t="str">
        <f t="shared" si="0"/>
        <v>JM1-24</v>
      </c>
      <c r="G28" t="str">
        <f>VLOOKUP(F28,RAW_c_TEBA0714_REV01!A:B,2,0)</f>
        <v>GND</v>
      </c>
      <c r="H28" t="str">
        <f t="shared" si="1"/>
        <v>GND</v>
      </c>
      <c r="I28" t="str">
        <f t="shared" si="2"/>
        <v>--</v>
      </c>
      <c r="J28" t="str">
        <f t="shared" si="3"/>
        <v>---</v>
      </c>
      <c r="K28" t="str">
        <f>IFERROR(IF(J28="--",IF(G28=H28,VLOOKUP(G28,RAW_c_TEBA0714_REV01!L:N,3,0),SUM(VLOOKUP(H28,RAW_c_TEBA0714_REV01!L:N,3,0),VLOOKUP(G28,RAW_c_TEBA0714_REV01!L:N,3,0))),"---"),"---")</f>
        <v>---</v>
      </c>
      <c r="L28" t="str">
        <f t="shared" si="4"/>
        <v>JM1-24</v>
      </c>
      <c r="M28" t="str">
        <f>IFERROR(IF(
COUNTIF(B2B!H:H,(IF(K28&lt;&gt;"---",IF(INDEX(RAW_c_TEBA0714_REV01!B:D,MATCH(H28,RAW_c_TEBA0714_REV01!B:B,0),3)=L28,INDEX(
RAW_c_TEBA0714_REV01!B:D,MATCH(H28,INDEX(RAW_c_TEBA0714_REV01!B:B,MATCH(H28,RAW_c_TEBA0714_REV01!B:B,)+1):'RAW_c_TEBA0714_REV01'!B11099,)+MATCH(H28,RAW_c_TEBA0714_REV01!B:B,),3),INDEX(RAW_c_TEBA0714_REV01!B:D,MATCH(H28,RAW_c_TEBA0714_REV01!B:B,0),3)),"---")))=1,"---",IF(K28&lt;&gt;"---",IF(INDEX(RAW_c_TEBA0714_REV01!B:D,MATCH(H28,RAW_c_TEBA0714_REV01!B:B,0),3)=L28,INDEX(
RAW_c_TEBA0714_REV01!B:D,MATCH(H28,INDEX(RAW_c_TEBA0714_REV01!B:B,MATCH(H28,RAW_c_TEBA0714_REV01!B:B,)+1):'RAW_c_TEBA0714_REV01'!B11099,)+MATCH(H28,RAW_c_TEBA0714_REV01!B:B,),3),INDEX(RAW_c_TEBA0714_REV01!B:D,MATCH(H28,RAW_c_TEBA0714_REV01!B:B,0),3)),"---")),"---")</f>
        <v>---</v>
      </c>
      <c r="N28" t="str">
        <f>IFERROR(IF(AND(B28="B2B",J28="--"),L28,IF(
COUNTIF(B2B!H:H,(IF(K28&lt;&gt;"---",IF(INDEX(RAW_c_TEBA0714_REV01!B:D,MATCH(H28,RAW_c_TEBA0714_REV01!B:B,0),3)=L28,INDEX(
RAW_c_TEBA0714_REV01!B:D,MATCH(H28,INDEX(RAW_c_TEBA0714_REV01!B:B,MATCH(H28,RAW_c_TEBA0714_REV01!B:B,)+1):'RAW_c_TEBA0714_REV01'!B11099,)+MATCH(H28,RAW_c_TEBA0714_REV01!B:B,),3),INDEX(RAW_c_TEBA0714_REV01!B:D,MATCH(H28,RAW_c_TEBA0714_REV01!B:B,0),3)),"---")))=0,"---",IF(K28&lt;&gt;"---",IF(INDEX(RAW_c_TEBA0714_REV01!B:D,MATCH(H28,RAW_c_TEBA0714_REV01!B:B,0),3)=L28,INDEX(
RAW_c_TEBA0714_REV01!B:D,MATCH(H28,INDEX(RAW_c_TEBA0714_REV01!B:B,MATCH(H28,RAW_c_TEBA0714_REV01!B:B,)+1):'RAW_c_TEBA0714_REV01'!B11099,)+MATCH(H28,RAW_c_TEBA0714_REV01!B:B,),3),INDEX(RAW_c_TEBA0714_REV01!B:D,MATCH(H28,RAW_c_TEBA0714_REV01!B:B,0),3)),"---"))),"---")</f>
        <v>---</v>
      </c>
      <c r="T28">
        <f>COUNTIF(RAW_c_TEBA0714_REV01!B:B,G28)</f>
        <v>85</v>
      </c>
      <c r="U28" t="str">
        <f t="shared" si="5"/>
        <v>B2B-23</v>
      </c>
    </row>
    <row r="29" spans="1:21" x14ac:dyDescent="0.25">
      <c r="A29" t="s">
        <v>182</v>
      </c>
      <c r="B29" t="s">
        <v>39</v>
      </c>
      <c r="C29" t="s">
        <v>182</v>
      </c>
      <c r="D29" t="s">
        <v>158</v>
      </c>
      <c r="E29" s="84">
        <v>23</v>
      </c>
      <c r="F29" t="str">
        <f t="shared" si="0"/>
        <v>JM1-23</v>
      </c>
      <c r="G29" t="str">
        <f>VLOOKUP(F29,RAW_c_TEBA0714_REV01!A:B,2,0)</f>
        <v>GND</v>
      </c>
      <c r="H29" t="str">
        <f t="shared" si="1"/>
        <v>GND</v>
      </c>
      <c r="I29" t="str">
        <f t="shared" si="2"/>
        <v>--</v>
      </c>
      <c r="J29" t="str">
        <f t="shared" si="3"/>
        <v>---</v>
      </c>
      <c r="K29" t="str">
        <f>IFERROR(IF(J29="--",IF(G29=H29,VLOOKUP(G29,RAW_c_TEBA0714_REV01!L:N,3,0),SUM(VLOOKUP(H29,RAW_c_TEBA0714_REV01!L:N,3,0),VLOOKUP(G29,RAW_c_TEBA0714_REV01!L:N,3,0))),"---"),"---")</f>
        <v>---</v>
      </c>
      <c r="L29" t="str">
        <f t="shared" si="4"/>
        <v>JM1-23</v>
      </c>
      <c r="M29" t="str">
        <f>IFERROR(IF(
COUNTIF(B2B!H:H,(IF(K29&lt;&gt;"---",IF(INDEX(RAW_c_TEBA0714_REV01!B:D,MATCH(H29,RAW_c_TEBA0714_REV01!B:B,0),3)=L29,INDEX(
RAW_c_TEBA0714_REV01!B:D,MATCH(H29,INDEX(RAW_c_TEBA0714_REV01!B:B,MATCH(H29,RAW_c_TEBA0714_REV01!B:B,)+1):'RAW_c_TEBA0714_REV01'!B11100,)+MATCH(H29,RAW_c_TEBA0714_REV01!B:B,),3),INDEX(RAW_c_TEBA0714_REV01!B:D,MATCH(H29,RAW_c_TEBA0714_REV01!B:B,0),3)),"---")))=1,"---",IF(K29&lt;&gt;"---",IF(INDEX(RAW_c_TEBA0714_REV01!B:D,MATCH(H29,RAW_c_TEBA0714_REV01!B:B,0),3)=L29,INDEX(
RAW_c_TEBA0714_REV01!B:D,MATCH(H29,INDEX(RAW_c_TEBA0714_REV01!B:B,MATCH(H29,RAW_c_TEBA0714_REV01!B:B,)+1):'RAW_c_TEBA0714_REV01'!B11100,)+MATCH(H29,RAW_c_TEBA0714_REV01!B:B,),3),INDEX(RAW_c_TEBA0714_REV01!B:D,MATCH(H29,RAW_c_TEBA0714_REV01!B:B,0),3)),"---")),"---")</f>
        <v>---</v>
      </c>
      <c r="N29" t="str">
        <f>IFERROR(IF(AND(B29="B2B",J29="--"),L29,IF(
COUNTIF(B2B!H:H,(IF(K29&lt;&gt;"---",IF(INDEX(RAW_c_TEBA0714_REV01!B:D,MATCH(H29,RAW_c_TEBA0714_REV01!B:B,0),3)=L29,INDEX(
RAW_c_TEBA0714_REV01!B:D,MATCH(H29,INDEX(RAW_c_TEBA0714_REV01!B:B,MATCH(H29,RAW_c_TEBA0714_REV01!B:B,)+1):'RAW_c_TEBA0714_REV01'!B11100,)+MATCH(H29,RAW_c_TEBA0714_REV01!B:B,),3),INDEX(RAW_c_TEBA0714_REV01!B:D,MATCH(H29,RAW_c_TEBA0714_REV01!B:B,0),3)),"---")))=0,"---",IF(K29&lt;&gt;"---",IF(INDEX(RAW_c_TEBA0714_REV01!B:D,MATCH(H29,RAW_c_TEBA0714_REV01!B:B,0),3)=L29,INDEX(
RAW_c_TEBA0714_REV01!B:D,MATCH(H29,INDEX(RAW_c_TEBA0714_REV01!B:B,MATCH(H29,RAW_c_TEBA0714_REV01!B:B,)+1):'RAW_c_TEBA0714_REV01'!B11100,)+MATCH(H29,RAW_c_TEBA0714_REV01!B:B,),3),INDEX(RAW_c_TEBA0714_REV01!B:D,MATCH(H29,RAW_c_TEBA0714_REV01!B:B,0),3)),"---"))),"---")</f>
        <v>---</v>
      </c>
      <c r="T29">
        <f>COUNTIF(RAW_c_TEBA0714_REV01!B:B,G29)</f>
        <v>85</v>
      </c>
      <c r="U29" t="str">
        <f t="shared" si="5"/>
        <v>B2B-24</v>
      </c>
    </row>
    <row r="30" spans="1:21" x14ac:dyDescent="0.25">
      <c r="A30" t="s">
        <v>183</v>
      </c>
      <c r="B30" t="s">
        <v>39</v>
      </c>
      <c r="C30" t="s">
        <v>183</v>
      </c>
      <c r="D30" t="s">
        <v>158</v>
      </c>
      <c r="E30" s="84">
        <v>26</v>
      </c>
      <c r="F30" t="str">
        <f t="shared" si="0"/>
        <v>JM1-26</v>
      </c>
      <c r="G30" t="str">
        <f>VLOOKUP(F30,RAW_c_TEBA0714_REV01!A:B,2,0)</f>
        <v>MGT_TX0_P</v>
      </c>
      <c r="H30" t="str">
        <f t="shared" si="1"/>
        <v>MGT_TX0_P</v>
      </c>
      <c r="I30" t="str">
        <f t="shared" si="2"/>
        <v>--</v>
      </c>
      <c r="J30" t="str">
        <f t="shared" si="3"/>
        <v>--</v>
      </c>
      <c r="K30">
        <f>IFERROR(IF(J30="--",IF(G30=H30,VLOOKUP(G30,RAW_c_TEBA0714_REV01!L:N,3,0),SUM(VLOOKUP(H30,RAW_c_TEBA0714_REV01!L:N,3,0),VLOOKUP(G30,RAW_c_TEBA0714_REV01!L:N,3,0))),"---"),"---")</f>
        <v>0</v>
      </c>
      <c r="L30" t="str">
        <f t="shared" si="4"/>
        <v>JM1-26</v>
      </c>
      <c r="M30" t="str">
        <f>IFERROR(IF(
COUNTIF(B2B!H:H,(IF(K30&lt;&gt;"---",IF(INDEX(RAW_c_TEBA0714_REV01!B:D,MATCH(H30,RAW_c_TEBA0714_REV01!B:B,0),3)=L30,INDEX(
RAW_c_TEBA0714_REV01!B:D,MATCH(H30,INDEX(RAW_c_TEBA0714_REV01!B:B,MATCH(H30,RAW_c_TEBA0714_REV01!B:B,)+1):'RAW_c_TEBA0714_REV01'!B11101,)+MATCH(H30,RAW_c_TEBA0714_REV01!B:B,),3),INDEX(RAW_c_TEBA0714_REV01!B:D,MATCH(H30,RAW_c_TEBA0714_REV01!B:B,0),3)),"---")))=1,"---",IF(K30&lt;&gt;"---",IF(INDEX(RAW_c_TEBA0714_REV01!B:D,MATCH(H30,RAW_c_TEBA0714_REV01!B:B,0),3)=L30,INDEX(
RAW_c_TEBA0714_REV01!B:D,MATCH(H30,INDEX(RAW_c_TEBA0714_REV01!B:B,MATCH(H30,RAW_c_TEBA0714_REV01!B:B,)+1):'RAW_c_TEBA0714_REV01'!B11101,)+MATCH(H30,RAW_c_TEBA0714_REV01!B:B,),3),INDEX(RAW_c_TEBA0714_REV01!B:D,MATCH(H30,RAW_c_TEBA0714_REV01!B:B,0),3)),"---")),"---")</f>
        <v>---</v>
      </c>
      <c r="N30" t="str">
        <f>IFERROR(IF(AND(B30="B2B",J30="--"),L30,IF(
COUNTIF(B2B!H:H,(IF(K30&lt;&gt;"---",IF(INDEX(RAW_c_TEBA0714_REV01!B:D,MATCH(H30,RAW_c_TEBA0714_REV01!B:B,0),3)=L30,INDEX(
RAW_c_TEBA0714_REV01!B:D,MATCH(H30,INDEX(RAW_c_TEBA0714_REV01!B:B,MATCH(H30,RAW_c_TEBA0714_REV01!B:B,)+1):'RAW_c_TEBA0714_REV01'!B11101,)+MATCH(H30,RAW_c_TEBA0714_REV01!B:B,),3),INDEX(RAW_c_TEBA0714_REV01!B:D,MATCH(H30,RAW_c_TEBA0714_REV01!B:B,0),3)),"---")))=0,"---",IF(K30&lt;&gt;"---",IF(INDEX(RAW_c_TEBA0714_REV01!B:D,MATCH(H30,RAW_c_TEBA0714_REV01!B:B,0),3)=L30,INDEX(
RAW_c_TEBA0714_REV01!B:D,MATCH(H30,INDEX(RAW_c_TEBA0714_REV01!B:B,MATCH(H30,RAW_c_TEBA0714_REV01!B:B,)+1):'RAW_c_TEBA0714_REV01'!B11101,)+MATCH(H30,RAW_c_TEBA0714_REV01!B:B,),3),INDEX(RAW_c_TEBA0714_REV01!B:D,MATCH(H30,RAW_c_TEBA0714_REV01!B:B,0),3)),"---"))),"---")</f>
        <v>JM1-26</v>
      </c>
      <c r="T30">
        <f>COUNTIF(RAW_c_TEBA0714_REV01!B:B,G30)</f>
        <v>1</v>
      </c>
      <c r="U30" t="str">
        <f t="shared" si="5"/>
        <v>B2B-25</v>
      </c>
    </row>
    <row r="31" spans="1:21" x14ac:dyDescent="0.25">
      <c r="A31" t="s">
        <v>184</v>
      </c>
      <c r="B31" t="s">
        <v>39</v>
      </c>
      <c r="C31" t="s">
        <v>184</v>
      </c>
      <c r="D31" t="s">
        <v>158</v>
      </c>
      <c r="E31" s="84">
        <v>25</v>
      </c>
      <c r="F31" t="str">
        <f t="shared" si="0"/>
        <v>JM1-25</v>
      </c>
      <c r="G31" t="str">
        <f>VLOOKUP(F31,RAW_c_TEBA0714_REV01!A:B,2,0)</f>
        <v>ADC_P</v>
      </c>
      <c r="H31" t="str">
        <f t="shared" si="1"/>
        <v>XADC_P</v>
      </c>
      <c r="I31" t="str">
        <f t="shared" si="2"/>
        <v>R3</v>
      </c>
      <c r="J31" t="str">
        <f t="shared" si="3"/>
        <v>--</v>
      </c>
      <c r="K31">
        <f>IFERROR(IF(J31="--",IF(G31=H31,VLOOKUP(G31,RAW_c_TEBA0714_REV01!L:N,3,0),SUM(VLOOKUP(H31,RAW_c_TEBA0714_REV01!L:N,3,0),VLOOKUP(G31,RAW_c_TEBA0714_REV01!L:N,3,0))),"---"),"---")</f>
        <v>40.1479</v>
      </c>
      <c r="L31" t="str">
        <f t="shared" si="4"/>
        <v>JM1-25</v>
      </c>
      <c r="M31" t="str">
        <f>IFERROR(IF(
COUNTIF(B2B!H:H,(IF(K31&lt;&gt;"---",IF(INDEX(RAW_c_TEBA0714_REV01!B:D,MATCH(H31,RAW_c_TEBA0714_REV01!B:B,0),3)=L31,INDEX(
RAW_c_TEBA0714_REV01!B:D,MATCH(H31,INDEX(RAW_c_TEBA0714_REV01!B:B,MATCH(H31,RAW_c_TEBA0714_REV01!B:B,)+1):'RAW_c_TEBA0714_REV01'!B11102,)+MATCH(H31,RAW_c_TEBA0714_REV01!B:B,),3),INDEX(RAW_c_TEBA0714_REV01!B:D,MATCH(H31,RAW_c_TEBA0714_REV01!B:B,0),3)),"---")))=1,"---",IF(K31&lt;&gt;"---",IF(INDEX(RAW_c_TEBA0714_REV01!B:D,MATCH(H31,RAW_c_TEBA0714_REV01!B:B,0),3)=L31,INDEX(
RAW_c_TEBA0714_REV01!B:D,MATCH(H31,INDEX(RAW_c_TEBA0714_REV01!B:B,MATCH(H31,RAW_c_TEBA0714_REV01!B:B,)+1):'RAW_c_TEBA0714_REV01'!B11102,)+MATCH(H31,RAW_c_TEBA0714_REV01!B:B,),3),INDEX(RAW_c_TEBA0714_REV01!B:D,MATCH(H31,RAW_c_TEBA0714_REV01!B:B,0),3)),"---")),"---")</f>
        <v>J3-13</v>
      </c>
      <c r="N31" t="str">
        <f>IFERROR(IF(AND(B31="B2B",J31="--"),L31,IF(
COUNTIF(B2B!H:H,(IF(K31&lt;&gt;"---",IF(INDEX(RAW_c_TEBA0714_REV01!B:D,MATCH(H31,RAW_c_TEBA0714_REV01!B:B,0),3)=L31,INDEX(
RAW_c_TEBA0714_REV01!B:D,MATCH(H31,INDEX(RAW_c_TEBA0714_REV01!B:B,MATCH(H31,RAW_c_TEBA0714_REV01!B:B,)+1):'RAW_c_TEBA0714_REV01'!B11102,)+MATCH(H31,RAW_c_TEBA0714_REV01!B:B,),3),INDEX(RAW_c_TEBA0714_REV01!B:D,MATCH(H31,RAW_c_TEBA0714_REV01!B:B,0),3)),"---")))=0,"---",IF(K31&lt;&gt;"---",IF(INDEX(RAW_c_TEBA0714_REV01!B:D,MATCH(H31,RAW_c_TEBA0714_REV01!B:B,0),3)=L31,INDEX(
RAW_c_TEBA0714_REV01!B:D,MATCH(H31,INDEX(RAW_c_TEBA0714_REV01!B:B,MATCH(H31,RAW_c_TEBA0714_REV01!B:B,)+1):'RAW_c_TEBA0714_REV01'!B11102,)+MATCH(H31,RAW_c_TEBA0714_REV01!B:B,),3),INDEX(RAW_c_TEBA0714_REV01!B:D,MATCH(H31,RAW_c_TEBA0714_REV01!B:B,0),3)),"---"))),"---")</f>
        <v>JM1-25</v>
      </c>
      <c r="T31">
        <f>COUNTIF(RAW_c_TEBA0714_REV01!B:B,G31)</f>
        <v>2</v>
      </c>
      <c r="U31" t="str">
        <f t="shared" si="5"/>
        <v>B2B-26</v>
      </c>
    </row>
    <row r="32" spans="1:21" x14ac:dyDescent="0.25">
      <c r="A32" t="s">
        <v>185</v>
      </c>
      <c r="B32" t="s">
        <v>39</v>
      </c>
      <c r="C32" t="s">
        <v>185</v>
      </c>
      <c r="D32" t="s">
        <v>158</v>
      </c>
      <c r="E32" s="84">
        <v>28</v>
      </c>
      <c r="F32" t="str">
        <f t="shared" si="0"/>
        <v>JM1-28</v>
      </c>
      <c r="G32" t="str">
        <f>VLOOKUP(F32,RAW_c_TEBA0714_REV01!A:B,2,0)</f>
        <v>MGT_TX0_N</v>
      </c>
      <c r="H32" t="str">
        <f t="shared" si="1"/>
        <v>MGT_TX0_N</v>
      </c>
      <c r="I32" t="str">
        <f t="shared" si="2"/>
        <v>--</v>
      </c>
      <c r="J32" t="str">
        <f t="shared" si="3"/>
        <v>--</v>
      </c>
      <c r="K32">
        <f>IFERROR(IF(J32="--",IF(G32=H32,VLOOKUP(G32,RAW_c_TEBA0714_REV01!L:N,3,0),SUM(VLOOKUP(H32,RAW_c_TEBA0714_REV01!L:N,3,0),VLOOKUP(G32,RAW_c_TEBA0714_REV01!L:N,3,0))),"---"),"---")</f>
        <v>0</v>
      </c>
      <c r="L32" t="str">
        <f t="shared" si="4"/>
        <v>JM1-28</v>
      </c>
      <c r="M32" t="str">
        <f>IFERROR(IF(
COUNTIF(B2B!H:H,(IF(K32&lt;&gt;"---",IF(INDEX(RAW_c_TEBA0714_REV01!B:D,MATCH(H32,RAW_c_TEBA0714_REV01!B:B,0),3)=L32,INDEX(
RAW_c_TEBA0714_REV01!B:D,MATCH(H32,INDEX(RAW_c_TEBA0714_REV01!B:B,MATCH(H32,RAW_c_TEBA0714_REV01!B:B,)+1):'RAW_c_TEBA0714_REV01'!B11103,)+MATCH(H32,RAW_c_TEBA0714_REV01!B:B,),3),INDEX(RAW_c_TEBA0714_REV01!B:D,MATCH(H32,RAW_c_TEBA0714_REV01!B:B,0),3)),"---")))=1,"---",IF(K32&lt;&gt;"---",IF(INDEX(RAW_c_TEBA0714_REV01!B:D,MATCH(H32,RAW_c_TEBA0714_REV01!B:B,0),3)=L32,INDEX(
RAW_c_TEBA0714_REV01!B:D,MATCH(H32,INDEX(RAW_c_TEBA0714_REV01!B:B,MATCH(H32,RAW_c_TEBA0714_REV01!B:B,)+1):'RAW_c_TEBA0714_REV01'!B11103,)+MATCH(H32,RAW_c_TEBA0714_REV01!B:B,),3),INDEX(RAW_c_TEBA0714_REV01!B:D,MATCH(H32,RAW_c_TEBA0714_REV01!B:B,0),3)),"---")),"---")</f>
        <v>---</v>
      </c>
      <c r="N32" t="str">
        <f>IFERROR(IF(AND(B32="B2B",J32="--"),L32,IF(
COUNTIF(B2B!H:H,(IF(K32&lt;&gt;"---",IF(INDEX(RAW_c_TEBA0714_REV01!B:D,MATCH(H32,RAW_c_TEBA0714_REV01!B:B,0),3)=L32,INDEX(
RAW_c_TEBA0714_REV01!B:D,MATCH(H32,INDEX(RAW_c_TEBA0714_REV01!B:B,MATCH(H32,RAW_c_TEBA0714_REV01!B:B,)+1):'RAW_c_TEBA0714_REV01'!B11103,)+MATCH(H32,RAW_c_TEBA0714_REV01!B:B,),3),INDEX(RAW_c_TEBA0714_REV01!B:D,MATCH(H32,RAW_c_TEBA0714_REV01!B:B,0),3)),"---")))=0,"---",IF(K32&lt;&gt;"---",IF(INDEX(RAW_c_TEBA0714_REV01!B:D,MATCH(H32,RAW_c_TEBA0714_REV01!B:B,0),3)=L32,INDEX(
RAW_c_TEBA0714_REV01!B:D,MATCH(H32,INDEX(RAW_c_TEBA0714_REV01!B:B,MATCH(H32,RAW_c_TEBA0714_REV01!B:B,)+1):'RAW_c_TEBA0714_REV01'!B11103,)+MATCH(H32,RAW_c_TEBA0714_REV01!B:B,),3),INDEX(RAW_c_TEBA0714_REV01!B:D,MATCH(H32,RAW_c_TEBA0714_REV01!B:B,0),3)),"---"))),"---")</f>
        <v>JM1-28</v>
      </c>
      <c r="T32">
        <f>COUNTIF(RAW_c_TEBA0714_REV01!B:B,G32)</f>
        <v>1</v>
      </c>
      <c r="U32" t="str">
        <f t="shared" si="5"/>
        <v>B2B-27</v>
      </c>
    </row>
    <row r="33" spans="1:21" x14ac:dyDescent="0.25">
      <c r="A33" t="s">
        <v>186</v>
      </c>
      <c r="B33" t="s">
        <v>39</v>
      </c>
      <c r="C33" t="s">
        <v>186</v>
      </c>
      <c r="D33" t="s">
        <v>158</v>
      </c>
      <c r="E33" s="84">
        <v>27</v>
      </c>
      <c r="F33" t="str">
        <f t="shared" si="0"/>
        <v>JM1-27</v>
      </c>
      <c r="G33" t="str">
        <f>VLOOKUP(F33,RAW_c_TEBA0714_REV01!A:B,2,0)</f>
        <v>ADC_N</v>
      </c>
      <c r="H33" t="str">
        <f t="shared" si="1"/>
        <v>XADC_N</v>
      </c>
      <c r="I33" t="str">
        <f t="shared" si="2"/>
        <v>R4</v>
      </c>
      <c r="J33" t="str">
        <f t="shared" si="3"/>
        <v>--</v>
      </c>
      <c r="K33">
        <f>IFERROR(IF(J33="--",IF(G33=H33,VLOOKUP(G33,RAW_c_TEBA0714_REV01!L:N,3,0),SUM(VLOOKUP(H33,RAW_c_TEBA0714_REV01!L:N,3,0),VLOOKUP(G33,RAW_c_TEBA0714_REV01!L:N,3,0))),"---"),"---")</f>
        <v>40.810699999999997</v>
      </c>
      <c r="L33" t="str">
        <f t="shared" si="4"/>
        <v>JM1-27</v>
      </c>
      <c r="M33" t="str">
        <f>IFERROR(IF(
COUNTIF(B2B!H:H,(IF(K33&lt;&gt;"---",IF(INDEX(RAW_c_TEBA0714_REV01!B:D,MATCH(H33,RAW_c_TEBA0714_REV01!B:B,0),3)=L33,INDEX(
RAW_c_TEBA0714_REV01!B:D,MATCH(H33,INDEX(RAW_c_TEBA0714_REV01!B:B,MATCH(H33,RAW_c_TEBA0714_REV01!B:B,)+1):'RAW_c_TEBA0714_REV01'!B11104,)+MATCH(H33,RAW_c_TEBA0714_REV01!B:B,),3),INDEX(RAW_c_TEBA0714_REV01!B:D,MATCH(H33,RAW_c_TEBA0714_REV01!B:B,0),3)),"---")))=1,"---",IF(K33&lt;&gt;"---",IF(INDEX(RAW_c_TEBA0714_REV01!B:D,MATCH(H33,RAW_c_TEBA0714_REV01!B:B,0),3)=L33,INDEX(
RAW_c_TEBA0714_REV01!B:D,MATCH(H33,INDEX(RAW_c_TEBA0714_REV01!B:B,MATCH(H33,RAW_c_TEBA0714_REV01!B:B,)+1):'RAW_c_TEBA0714_REV01'!B11104,)+MATCH(H33,RAW_c_TEBA0714_REV01!B:B,),3),INDEX(RAW_c_TEBA0714_REV01!B:D,MATCH(H33,RAW_c_TEBA0714_REV01!B:B,0),3)),"---")),"---")</f>
        <v>J3-14</v>
      </c>
      <c r="N33" t="str">
        <f>IFERROR(IF(AND(B33="B2B",J33="--"),L33,IF(
COUNTIF(B2B!H:H,(IF(K33&lt;&gt;"---",IF(INDEX(RAW_c_TEBA0714_REV01!B:D,MATCH(H33,RAW_c_TEBA0714_REV01!B:B,0),3)=L33,INDEX(
RAW_c_TEBA0714_REV01!B:D,MATCH(H33,INDEX(RAW_c_TEBA0714_REV01!B:B,MATCH(H33,RAW_c_TEBA0714_REV01!B:B,)+1):'RAW_c_TEBA0714_REV01'!B11104,)+MATCH(H33,RAW_c_TEBA0714_REV01!B:B,),3),INDEX(RAW_c_TEBA0714_REV01!B:D,MATCH(H33,RAW_c_TEBA0714_REV01!B:B,0),3)),"---")))=0,"---",IF(K33&lt;&gt;"---",IF(INDEX(RAW_c_TEBA0714_REV01!B:D,MATCH(H33,RAW_c_TEBA0714_REV01!B:B,0),3)=L33,INDEX(
RAW_c_TEBA0714_REV01!B:D,MATCH(H33,INDEX(RAW_c_TEBA0714_REV01!B:B,MATCH(H33,RAW_c_TEBA0714_REV01!B:B,)+1):'RAW_c_TEBA0714_REV01'!B11104,)+MATCH(H33,RAW_c_TEBA0714_REV01!B:B,),3),INDEX(RAW_c_TEBA0714_REV01!B:D,MATCH(H33,RAW_c_TEBA0714_REV01!B:B,0),3)),"---"))),"---")</f>
        <v>JM1-27</v>
      </c>
      <c r="T33">
        <f>COUNTIF(RAW_c_TEBA0714_REV01!B:B,G33)</f>
        <v>2</v>
      </c>
      <c r="U33" t="str">
        <f t="shared" si="5"/>
        <v>B2B-28</v>
      </c>
    </row>
    <row r="34" spans="1:21" x14ac:dyDescent="0.25">
      <c r="A34" t="s">
        <v>187</v>
      </c>
      <c r="B34" t="s">
        <v>39</v>
      </c>
      <c r="C34" t="s">
        <v>187</v>
      </c>
      <c r="D34" t="s">
        <v>158</v>
      </c>
      <c r="E34" s="84">
        <v>30</v>
      </c>
      <c r="F34" t="str">
        <f t="shared" si="0"/>
        <v>JM1-30</v>
      </c>
      <c r="G34" t="str">
        <f>VLOOKUP(F34,RAW_c_TEBA0714_REV01!A:B,2,0)</f>
        <v>GND</v>
      </c>
      <c r="H34" t="str">
        <f t="shared" si="1"/>
        <v>GND</v>
      </c>
      <c r="I34" t="str">
        <f t="shared" si="2"/>
        <v>--</v>
      </c>
      <c r="J34" t="str">
        <f t="shared" si="3"/>
        <v>---</v>
      </c>
      <c r="K34" t="str">
        <f>IFERROR(IF(J34="--",IF(G34=H34,VLOOKUP(G34,RAW_c_TEBA0714_REV01!L:N,3,0),SUM(VLOOKUP(H34,RAW_c_TEBA0714_REV01!L:N,3,0),VLOOKUP(G34,RAW_c_TEBA0714_REV01!L:N,3,0))),"---"),"---")</f>
        <v>---</v>
      </c>
      <c r="L34" t="str">
        <f t="shared" si="4"/>
        <v>JM1-30</v>
      </c>
      <c r="M34" t="str">
        <f>IFERROR(IF(
COUNTIF(B2B!H:H,(IF(K34&lt;&gt;"---",IF(INDEX(RAW_c_TEBA0714_REV01!B:D,MATCH(H34,RAW_c_TEBA0714_REV01!B:B,0),3)=L34,INDEX(
RAW_c_TEBA0714_REV01!B:D,MATCH(H34,INDEX(RAW_c_TEBA0714_REV01!B:B,MATCH(H34,RAW_c_TEBA0714_REV01!B:B,)+1):'RAW_c_TEBA0714_REV01'!B11105,)+MATCH(H34,RAW_c_TEBA0714_REV01!B:B,),3),INDEX(RAW_c_TEBA0714_REV01!B:D,MATCH(H34,RAW_c_TEBA0714_REV01!B:B,0),3)),"---")))=1,"---",IF(K34&lt;&gt;"---",IF(INDEX(RAW_c_TEBA0714_REV01!B:D,MATCH(H34,RAW_c_TEBA0714_REV01!B:B,0),3)=L34,INDEX(
RAW_c_TEBA0714_REV01!B:D,MATCH(H34,INDEX(RAW_c_TEBA0714_REV01!B:B,MATCH(H34,RAW_c_TEBA0714_REV01!B:B,)+1):'RAW_c_TEBA0714_REV01'!B11105,)+MATCH(H34,RAW_c_TEBA0714_REV01!B:B,),3),INDEX(RAW_c_TEBA0714_REV01!B:D,MATCH(H34,RAW_c_TEBA0714_REV01!B:B,0),3)),"---")),"---")</f>
        <v>---</v>
      </c>
      <c r="N34" t="str">
        <f>IFERROR(IF(AND(B34="B2B",J34="--"),L34,IF(
COUNTIF(B2B!H:H,(IF(K34&lt;&gt;"---",IF(INDEX(RAW_c_TEBA0714_REV01!B:D,MATCH(H34,RAW_c_TEBA0714_REV01!B:B,0),3)=L34,INDEX(
RAW_c_TEBA0714_REV01!B:D,MATCH(H34,INDEX(RAW_c_TEBA0714_REV01!B:B,MATCH(H34,RAW_c_TEBA0714_REV01!B:B,)+1):'RAW_c_TEBA0714_REV01'!B11105,)+MATCH(H34,RAW_c_TEBA0714_REV01!B:B,),3),INDEX(RAW_c_TEBA0714_REV01!B:D,MATCH(H34,RAW_c_TEBA0714_REV01!B:B,0),3)),"---")))=0,"---",IF(K34&lt;&gt;"---",IF(INDEX(RAW_c_TEBA0714_REV01!B:D,MATCH(H34,RAW_c_TEBA0714_REV01!B:B,0),3)=L34,INDEX(
RAW_c_TEBA0714_REV01!B:D,MATCH(H34,INDEX(RAW_c_TEBA0714_REV01!B:B,MATCH(H34,RAW_c_TEBA0714_REV01!B:B,)+1):'RAW_c_TEBA0714_REV01'!B11105,)+MATCH(H34,RAW_c_TEBA0714_REV01!B:B,),3),INDEX(RAW_c_TEBA0714_REV01!B:D,MATCH(H34,RAW_c_TEBA0714_REV01!B:B,0),3)),"---"))),"---")</f>
        <v>---</v>
      </c>
      <c r="T34">
        <f>COUNTIF(RAW_c_TEBA0714_REV01!B:B,G34)</f>
        <v>85</v>
      </c>
      <c r="U34" t="str">
        <f t="shared" si="5"/>
        <v>B2B-29</v>
      </c>
    </row>
    <row r="35" spans="1:21" x14ac:dyDescent="0.25">
      <c r="A35" t="s">
        <v>188</v>
      </c>
      <c r="B35" t="s">
        <v>39</v>
      </c>
      <c r="C35" t="s">
        <v>188</v>
      </c>
      <c r="D35" t="s">
        <v>158</v>
      </c>
      <c r="E35" s="84">
        <v>29</v>
      </c>
      <c r="F35" t="str">
        <f t="shared" si="0"/>
        <v>JM1-29</v>
      </c>
      <c r="G35" t="str">
        <f>VLOOKUP(F35,RAW_c_TEBA0714_REV01!A:B,2,0)</f>
        <v>GND</v>
      </c>
      <c r="H35" t="str">
        <f t="shared" si="1"/>
        <v>GND</v>
      </c>
      <c r="I35" t="str">
        <f t="shared" si="2"/>
        <v>--</v>
      </c>
      <c r="J35" t="str">
        <f t="shared" si="3"/>
        <v>---</v>
      </c>
      <c r="K35" t="str">
        <f>IFERROR(IF(J35="--",IF(G35=H35,VLOOKUP(G35,RAW_c_TEBA0714_REV01!L:N,3,0),SUM(VLOOKUP(H35,RAW_c_TEBA0714_REV01!L:N,3,0),VLOOKUP(G35,RAW_c_TEBA0714_REV01!L:N,3,0))),"---"),"---")</f>
        <v>---</v>
      </c>
      <c r="L35" t="str">
        <f t="shared" si="4"/>
        <v>JM1-29</v>
      </c>
      <c r="M35" t="str">
        <f>IFERROR(IF(
COUNTIF(B2B!H:H,(IF(K35&lt;&gt;"---",IF(INDEX(RAW_c_TEBA0714_REV01!B:D,MATCH(H35,RAW_c_TEBA0714_REV01!B:B,0),3)=L35,INDEX(
RAW_c_TEBA0714_REV01!B:D,MATCH(H35,INDEX(RAW_c_TEBA0714_REV01!B:B,MATCH(H35,RAW_c_TEBA0714_REV01!B:B,)+1):'RAW_c_TEBA0714_REV01'!B11106,)+MATCH(H35,RAW_c_TEBA0714_REV01!B:B,),3),INDEX(RAW_c_TEBA0714_REV01!B:D,MATCH(H35,RAW_c_TEBA0714_REV01!B:B,0),3)),"---")))=1,"---",IF(K35&lt;&gt;"---",IF(INDEX(RAW_c_TEBA0714_REV01!B:D,MATCH(H35,RAW_c_TEBA0714_REV01!B:B,0),3)=L35,INDEX(
RAW_c_TEBA0714_REV01!B:D,MATCH(H35,INDEX(RAW_c_TEBA0714_REV01!B:B,MATCH(H35,RAW_c_TEBA0714_REV01!B:B,)+1):'RAW_c_TEBA0714_REV01'!B11106,)+MATCH(H35,RAW_c_TEBA0714_REV01!B:B,),3),INDEX(RAW_c_TEBA0714_REV01!B:D,MATCH(H35,RAW_c_TEBA0714_REV01!B:B,0),3)),"---")),"---")</f>
        <v>---</v>
      </c>
      <c r="N35" t="str">
        <f>IFERROR(IF(AND(B35="B2B",J35="--"),L35,IF(
COUNTIF(B2B!H:H,(IF(K35&lt;&gt;"---",IF(INDEX(RAW_c_TEBA0714_REV01!B:D,MATCH(H35,RAW_c_TEBA0714_REV01!B:B,0),3)=L35,INDEX(
RAW_c_TEBA0714_REV01!B:D,MATCH(H35,INDEX(RAW_c_TEBA0714_REV01!B:B,MATCH(H35,RAW_c_TEBA0714_REV01!B:B,)+1):'RAW_c_TEBA0714_REV01'!B11106,)+MATCH(H35,RAW_c_TEBA0714_REV01!B:B,),3),INDEX(RAW_c_TEBA0714_REV01!B:D,MATCH(H35,RAW_c_TEBA0714_REV01!B:B,0),3)),"---")))=0,"---",IF(K35&lt;&gt;"---",IF(INDEX(RAW_c_TEBA0714_REV01!B:D,MATCH(H35,RAW_c_TEBA0714_REV01!B:B,0),3)=L35,INDEX(
RAW_c_TEBA0714_REV01!B:D,MATCH(H35,INDEX(RAW_c_TEBA0714_REV01!B:B,MATCH(H35,RAW_c_TEBA0714_REV01!B:B,)+1):'RAW_c_TEBA0714_REV01'!B11106,)+MATCH(H35,RAW_c_TEBA0714_REV01!B:B,),3),INDEX(RAW_c_TEBA0714_REV01!B:D,MATCH(H35,RAW_c_TEBA0714_REV01!B:B,0),3)),"---"))),"---")</f>
        <v>---</v>
      </c>
      <c r="T35">
        <f>COUNTIF(RAW_c_TEBA0714_REV01!B:B,G35)</f>
        <v>85</v>
      </c>
      <c r="U35" t="str">
        <f t="shared" si="5"/>
        <v>B2B-30</v>
      </c>
    </row>
    <row r="36" spans="1:21" x14ac:dyDescent="0.25">
      <c r="A36" t="s">
        <v>189</v>
      </c>
      <c r="B36" t="s">
        <v>39</v>
      </c>
      <c r="C36" t="s">
        <v>189</v>
      </c>
      <c r="D36" t="s">
        <v>158</v>
      </c>
      <c r="E36" s="84">
        <v>32</v>
      </c>
      <c r="F36" t="str">
        <f t="shared" si="0"/>
        <v>JM1-32</v>
      </c>
      <c r="G36" t="str">
        <f>VLOOKUP(F36,RAW_c_TEBA0714_REV01!A:B,2,0)</f>
        <v>B34_L6_P</v>
      </c>
      <c r="H36" t="str">
        <f t="shared" si="1"/>
        <v>B34_L6_P</v>
      </c>
      <c r="I36" t="str">
        <f t="shared" si="2"/>
        <v>--</v>
      </c>
      <c r="J36" t="str">
        <f t="shared" si="3"/>
        <v>--</v>
      </c>
      <c r="K36">
        <f>IFERROR(IF(J36="--",IF(G36=H36,VLOOKUP(G36,RAW_c_TEBA0714_REV01!L:N,3,0),SUM(VLOOKUP(H36,RAW_c_TEBA0714_REV01!L:N,3,0),VLOOKUP(G36,RAW_c_TEBA0714_REV01!L:N,3,0))),"---"),"---")</f>
        <v>33.6449</v>
      </c>
      <c r="L36" t="str">
        <f t="shared" si="4"/>
        <v>JM1-32</v>
      </c>
      <c r="M36" t="str">
        <f>IFERROR(IF(
COUNTIF(B2B!H:H,(IF(K36&lt;&gt;"---",IF(INDEX(RAW_c_TEBA0714_REV01!B:D,MATCH(H36,RAW_c_TEBA0714_REV01!B:B,0),3)=L36,INDEX(
RAW_c_TEBA0714_REV01!B:D,MATCH(H36,INDEX(RAW_c_TEBA0714_REV01!B:B,MATCH(H36,RAW_c_TEBA0714_REV01!B:B,)+1):'RAW_c_TEBA0714_REV01'!B11107,)+MATCH(H36,RAW_c_TEBA0714_REV01!B:B,),3),INDEX(RAW_c_TEBA0714_REV01!B:D,MATCH(H36,RAW_c_TEBA0714_REV01!B:B,0),3)),"---")))=1,"---",IF(K36&lt;&gt;"---",IF(INDEX(RAW_c_TEBA0714_REV01!B:D,MATCH(H36,RAW_c_TEBA0714_REV01!B:B,0),3)=L36,INDEX(
RAW_c_TEBA0714_REV01!B:D,MATCH(H36,INDEX(RAW_c_TEBA0714_REV01!B:B,MATCH(H36,RAW_c_TEBA0714_REV01!B:B,)+1):'RAW_c_TEBA0714_REV01'!B11107,)+MATCH(H36,RAW_c_TEBA0714_REV01!B:B,),3),INDEX(RAW_c_TEBA0714_REV01!B:D,MATCH(H36,RAW_c_TEBA0714_REV01!B:B,0),3)),"---")),"---")</f>
        <v>J20-44</v>
      </c>
      <c r="N36" t="str">
        <f>IFERROR(IF(AND(B36="B2B",J36="--"),L36,IF(
COUNTIF(B2B!H:H,(IF(K36&lt;&gt;"---",IF(INDEX(RAW_c_TEBA0714_REV01!B:D,MATCH(H36,RAW_c_TEBA0714_REV01!B:B,0),3)=L36,INDEX(
RAW_c_TEBA0714_REV01!B:D,MATCH(H36,INDEX(RAW_c_TEBA0714_REV01!B:B,MATCH(H36,RAW_c_TEBA0714_REV01!B:B,)+1):'RAW_c_TEBA0714_REV01'!B11107,)+MATCH(H36,RAW_c_TEBA0714_REV01!B:B,),3),INDEX(RAW_c_TEBA0714_REV01!B:D,MATCH(H36,RAW_c_TEBA0714_REV01!B:B,0),3)),"---")))=0,"---",IF(K36&lt;&gt;"---",IF(INDEX(RAW_c_TEBA0714_REV01!B:D,MATCH(H36,RAW_c_TEBA0714_REV01!B:B,0),3)=L36,INDEX(
RAW_c_TEBA0714_REV01!B:D,MATCH(H36,INDEX(RAW_c_TEBA0714_REV01!B:B,MATCH(H36,RAW_c_TEBA0714_REV01!B:B,)+1):'RAW_c_TEBA0714_REV01'!B11107,)+MATCH(H36,RAW_c_TEBA0714_REV01!B:B,),3),INDEX(RAW_c_TEBA0714_REV01!B:D,MATCH(H36,RAW_c_TEBA0714_REV01!B:B,0),3)),"---"))),"---")</f>
        <v>JM1-32</v>
      </c>
      <c r="T36">
        <f>COUNTIF(RAW_c_TEBA0714_REV01!B:B,G36)</f>
        <v>2</v>
      </c>
      <c r="U36" t="str">
        <f t="shared" si="5"/>
        <v>B2B-31</v>
      </c>
    </row>
    <row r="37" spans="1:21" x14ac:dyDescent="0.25">
      <c r="A37" t="s">
        <v>190</v>
      </c>
      <c r="B37" t="s">
        <v>39</v>
      </c>
      <c r="C37" t="s">
        <v>190</v>
      </c>
      <c r="D37" t="s">
        <v>158</v>
      </c>
      <c r="E37" s="84">
        <v>31</v>
      </c>
      <c r="F37" t="str">
        <f t="shared" si="0"/>
        <v>JM1-31</v>
      </c>
      <c r="G37" t="str">
        <f>VLOOKUP(F37,RAW_c_TEBA0714_REV01!A:B,2,0)</f>
        <v>B34_L2_P</v>
      </c>
      <c r="H37" t="str">
        <f t="shared" si="1"/>
        <v>B34_L2_P</v>
      </c>
      <c r="I37" t="str">
        <f t="shared" si="2"/>
        <v>--</v>
      </c>
      <c r="J37" t="str">
        <f t="shared" si="3"/>
        <v>--</v>
      </c>
      <c r="K37">
        <f>IFERROR(IF(J37="--",IF(G37=H37,VLOOKUP(G37,RAW_c_TEBA0714_REV01!L:N,3,0),SUM(VLOOKUP(H37,RAW_c_TEBA0714_REV01!L:N,3,0),VLOOKUP(G37,RAW_c_TEBA0714_REV01!L:N,3,0))),"---"),"---")</f>
        <v>32.760599999999997</v>
      </c>
      <c r="L37" t="str">
        <f t="shared" si="4"/>
        <v>JM1-31</v>
      </c>
      <c r="M37" t="str">
        <f>IFERROR(IF(
COUNTIF(B2B!H:H,(IF(K37&lt;&gt;"---",IF(INDEX(RAW_c_TEBA0714_REV01!B:D,MATCH(H37,RAW_c_TEBA0714_REV01!B:B,0),3)=L37,INDEX(
RAW_c_TEBA0714_REV01!B:D,MATCH(H37,INDEX(RAW_c_TEBA0714_REV01!B:B,MATCH(H37,RAW_c_TEBA0714_REV01!B:B,)+1):'RAW_c_TEBA0714_REV01'!B11108,)+MATCH(H37,RAW_c_TEBA0714_REV01!B:B,),3),INDEX(RAW_c_TEBA0714_REV01!B:D,MATCH(H37,RAW_c_TEBA0714_REV01!B:B,0),3)),"---")))=1,"---",IF(K37&lt;&gt;"---",IF(INDEX(RAW_c_TEBA0714_REV01!B:D,MATCH(H37,RAW_c_TEBA0714_REV01!B:B,0),3)=L37,INDEX(
RAW_c_TEBA0714_REV01!B:D,MATCH(H37,INDEX(RAW_c_TEBA0714_REV01!B:B,MATCH(H37,RAW_c_TEBA0714_REV01!B:B,)+1):'RAW_c_TEBA0714_REV01'!B11108,)+MATCH(H37,RAW_c_TEBA0714_REV01!B:B,),3),INDEX(RAW_c_TEBA0714_REV01!B:D,MATCH(H37,RAW_c_TEBA0714_REV01!B:B,0),3)),"---")),"---")</f>
        <v>J20-40</v>
      </c>
      <c r="N37" t="str">
        <f>IFERROR(IF(AND(B37="B2B",J37="--"),L37,IF(
COUNTIF(B2B!H:H,(IF(K37&lt;&gt;"---",IF(INDEX(RAW_c_TEBA0714_REV01!B:D,MATCH(H37,RAW_c_TEBA0714_REV01!B:B,0),3)=L37,INDEX(
RAW_c_TEBA0714_REV01!B:D,MATCH(H37,INDEX(RAW_c_TEBA0714_REV01!B:B,MATCH(H37,RAW_c_TEBA0714_REV01!B:B,)+1):'RAW_c_TEBA0714_REV01'!B11108,)+MATCH(H37,RAW_c_TEBA0714_REV01!B:B,),3),INDEX(RAW_c_TEBA0714_REV01!B:D,MATCH(H37,RAW_c_TEBA0714_REV01!B:B,0),3)),"---")))=0,"---",IF(K37&lt;&gt;"---",IF(INDEX(RAW_c_TEBA0714_REV01!B:D,MATCH(H37,RAW_c_TEBA0714_REV01!B:B,0),3)=L37,INDEX(
RAW_c_TEBA0714_REV01!B:D,MATCH(H37,INDEX(RAW_c_TEBA0714_REV01!B:B,MATCH(H37,RAW_c_TEBA0714_REV01!B:B,)+1):'RAW_c_TEBA0714_REV01'!B11108,)+MATCH(H37,RAW_c_TEBA0714_REV01!B:B,),3),INDEX(RAW_c_TEBA0714_REV01!B:D,MATCH(H37,RAW_c_TEBA0714_REV01!B:B,0),3)),"---"))),"---")</f>
        <v>JM1-31</v>
      </c>
      <c r="T37">
        <f>COUNTIF(RAW_c_TEBA0714_REV01!B:B,G37)</f>
        <v>2</v>
      </c>
      <c r="U37" t="str">
        <f t="shared" si="5"/>
        <v>B2B-32</v>
      </c>
    </row>
    <row r="38" spans="1:21" x14ac:dyDescent="0.25">
      <c r="A38" t="s">
        <v>191</v>
      </c>
      <c r="B38" t="s">
        <v>39</v>
      </c>
      <c r="C38" t="s">
        <v>191</v>
      </c>
      <c r="D38" t="s">
        <v>158</v>
      </c>
      <c r="E38" s="84">
        <v>34</v>
      </c>
      <c r="F38" t="str">
        <f t="shared" si="0"/>
        <v>JM1-34</v>
      </c>
      <c r="G38" t="str">
        <f>VLOOKUP(F38,RAW_c_TEBA0714_REV01!A:B,2,0)</f>
        <v>B34_L6_N</v>
      </c>
      <c r="H38" t="str">
        <f t="shared" si="1"/>
        <v>B34_L6_N</v>
      </c>
      <c r="I38" t="str">
        <f t="shared" si="2"/>
        <v>--</v>
      </c>
      <c r="J38" t="str">
        <f t="shared" si="3"/>
        <v>--</v>
      </c>
      <c r="K38">
        <f>IFERROR(IF(J38="--",IF(G38=H38,VLOOKUP(G38,RAW_c_TEBA0714_REV01!L:N,3,0),SUM(VLOOKUP(H38,RAW_c_TEBA0714_REV01!L:N,3,0),VLOOKUP(G38,RAW_c_TEBA0714_REV01!L:N,3,0))),"---"),"---")</f>
        <v>33.976199999999999</v>
      </c>
      <c r="L38" t="str">
        <f t="shared" si="4"/>
        <v>JM1-34</v>
      </c>
      <c r="M38" t="str">
        <f>IFERROR(IF(
COUNTIF(B2B!H:H,(IF(K38&lt;&gt;"---",IF(INDEX(RAW_c_TEBA0714_REV01!B:D,MATCH(H38,RAW_c_TEBA0714_REV01!B:B,0),3)=L38,INDEX(
RAW_c_TEBA0714_REV01!B:D,MATCH(H38,INDEX(RAW_c_TEBA0714_REV01!B:B,MATCH(H38,RAW_c_TEBA0714_REV01!B:B,)+1):'RAW_c_TEBA0714_REV01'!B11109,)+MATCH(H38,RAW_c_TEBA0714_REV01!B:B,),3),INDEX(RAW_c_TEBA0714_REV01!B:D,MATCH(H38,RAW_c_TEBA0714_REV01!B:B,0),3)),"---")))=1,"---",IF(K38&lt;&gt;"---",IF(INDEX(RAW_c_TEBA0714_REV01!B:D,MATCH(H38,RAW_c_TEBA0714_REV01!B:B,0),3)=L38,INDEX(
RAW_c_TEBA0714_REV01!B:D,MATCH(H38,INDEX(RAW_c_TEBA0714_REV01!B:B,MATCH(H38,RAW_c_TEBA0714_REV01!B:B,)+1):'RAW_c_TEBA0714_REV01'!B11109,)+MATCH(H38,RAW_c_TEBA0714_REV01!B:B,),3),INDEX(RAW_c_TEBA0714_REV01!B:D,MATCH(H38,RAW_c_TEBA0714_REV01!B:B,0),3)),"---")),"---")</f>
        <v>J20-43</v>
      </c>
      <c r="N38" t="str">
        <f>IFERROR(IF(AND(B38="B2B",J38="--"),L38,IF(
COUNTIF(B2B!H:H,(IF(K38&lt;&gt;"---",IF(INDEX(RAW_c_TEBA0714_REV01!B:D,MATCH(H38,RAW_c_TEBA0714_REV01!B:B,0),3)=L38,INDEX(
RAW_c_TEBA0714_REV01!B:D,MATCH(H38,INDEX(RAW_c_TEBA0714_REV01!B:B,MATCH(H38,RAW_c_TEBA0714_REV01!B:B,)+1):'RAW_c_TEBA0714_REV01'!B11109,)+MATCH(H38,RAW_c_TEBA0714_REV01!B:B,),3),INDEX(RAW_c_TEBA0714_REV01!B:D,MATCH(H38,RAW_c_TEBA0714_REV01!B:B,0),3)),"---")))=0,"---",IF(K38&lt;&gt;"---",IF(INDEX(RAW_c_TEBA0714_REV01!B:D,MATCH(H38,RAW_c_TEBA0714_REV01!B:B,0),3)=L38,INDEX(
RAW_c_TEBA0714_REV01!B:D,MATCH(H38,INDEX(RAW_c_TEBA0714_REV01!B:B,MATCH(H38,RAW_c_TEBA0714_REV01!B:B,)+1):'RAW_c_TEBA0714_REV01'!B11109,)+MATCH(H38,RAW_c_TEBA0714_REV01!B:B,),3),INDEX(RAW_c_TEBA0714_REV01!B:D,MATCH(H38,RAW_c_TEBA0714_REV01!B:B,0),3)),"---"))),"---")</f>
        <v>JM1-34</v>
      </c>
      <c r="T38">
        <f>COUNTIF(RAW_c_TEBA0714_REV01!B:B,G38)</f>
        <v>2</v>
      </c>
      <c r="U38" t="str">
        <f t="shared" si="5"/>
        <v>B2B-33</v>
      </c>
    </row>
    <row r="39" spans="1:21" x14ac:dyDescent="0.25">
      <c r="A39" t="s">
        <v>192</v>
      </c>
      <c r="B39" t="s">
        <v>39</v>
      </c>
      <c r="C39" t="s">
        <v>192</v>
      </c>
      <c r="D39" t="s">
        <v>158</v>
      </c>
      <c r="E39" s="84">
        <v>33</v>
      </c>
      <c r="F39" t="str">
        <f t="shared" si="0"/>
        <v>JM1-33</v>
      </c>
      <c r="G39" t="str">
        <f>VLOOKUP(F39,RAW_c_TEBA0714_REV01!A:B,2,0)</f>
        <v>B34_L2_N</v>
      </c>
      <c r="H39" t="str">
        <f t="shared" si="1"/>
        <v>B34_L2_N</v>
      </c>
      <c r="I39" t="str">
        <f t="shared" si="2"/>
        <v>--</v>
      </c>
      <c r="J39" t="str">
        <f t="shared" si="3"/>
        <v>--</v>
      </c>
      <c r="K39">
        <f>IFERROR(IF(J39="--",IF(G39=H39,VLOOKUP(G39,RAW_c_TEBA0714_REV01!L:N,3,0),SUM(VLOOKUP(H39,RAW_c_TEBA0714_REV01!L:N,3,0),VLOOKUP(G39,RAW_c_TEBA0714_REV01!L:N,3,0))),"---"),"---")</f>
        <v>33.110399999999998</v>
      </c>
      <c r="L39" t="str">
        <f t="shared" si="4"/>
        <v>JM1-33</v>
      </c>
      <c r="M39" t="str">
        <f>IFERROR(IF(
COUNTIF(B2B!H:H,(IF(K39&lt;&gt;"---",IF(INDEX(RAW_c_TEBA0714_REV01!B:D,MATCH(H39,RAW_c_TEBA0714_REV01!B:B,0),3)=L39,INDEX(
RAW_c_TEBA0714_REV01!B:D,MATCH(H39,INDEX(RAW_c_TEBA0714_REV01!B:B,MATCH(H39,RAW_c_TEBA0714_REV01!B:B,)+1):'RAW_c_TEBA0714_REV01'!B11110,)+MATCH(H39,RAW_c_TEBA0714_REV01!B:B,),3),INDEX(RAW_c_TEBA0714_REV01!B:D,MATCH(H39,RAW_c_TEBA0714_REV01!B:B,0),3)),"---")))=1,"---",IF(K39&lt;&gt;"---",IF(INDEX(RAW_c_TEBA0714_REV01!B:D,MATCH(H39,RAW_c_TEBA0714_REV01!B:B,0),3)=L39,INDEX(
RAW_c_TEBA0714_REV01!B:D,MATCH(H39,INDEX(RAW_c_TEBA0714_REV01!B:B,MATCH(H39,RAW_c_TEBA0714_REV01!B:B,)+1):'RAW_c_TEBA0714_REV01'!B11110,)+MATCH(H39,RAW_c_TEBA0714_REV01!B:B,),3),INDEX(RAW_c_TEBA0714_REV01!B:D,MATCH(H39,RAW_c_TEBA0714_REV01!B:B,0),3)),"---")),"---")</f>
        <v>J20-39</v>
      </c>
      <c r="N39" t="str">
        <f>IFERROR(IF(AND(B39="B2B",J39="--"),L39,IF(
COUNTIF(B2B!H:H,(IF(K39&lt;&gt;"---",IF(INDEX(RAW_c_TEBA0714_REV01!B:D,MATCH(H39,RAW_c_TEBA0714_REV01!B:B,0),3)=L39,INDEX(
RAW_c_TEBA0714_REV01!B:D,MATCH(H39,INDEX(RAW_c_TEBA0714_REV01!B:B,MATCH(H39,RAW_c_TEBA0714_REV01!B:B,)+1):'RAW_c_TEBA0714_REV01'!B11110,)+MATCH(H39,RAW_c_TEBA0714_REV01!B:B,),3),INDEX(RAW_c_TEBA0714_REV01!B:D,MATCH(H39,RAW_c_TEBA0714_REV01!B:B,0),3)),"---")))=0,"---",IF(K39&lt;&gt;"---",IF(INDEX(RAW_c_TEBA0714_REV01!B:D,MATCH(H39,RAW_c_TEBA0714_REV01!B:B,0),3)=L39,INDEX(
RAW_c_TEBA0714_REV01!B:D,MATCH(H39,INDEX(RAW_c_TEBA0714_REV01!B:B,MATCH(H39,RAW_c_TEBA0714_REV01!B:B,)+1):'RAW_c_TEBA0714_REV01'!B11110,)+MATCH(H39,RAW_c_TEBA0714_REV01!B:B,),3),INDEX(RAW_c_TEBA0714_REV01!B:D,MATCH(H39,RAW_c_TEBA0714_REV01!B:B,0),3)),"---"))),"---")</f>
        <v>JM1-33</v>
      </c>
      <c r="T39">
        <f>COUNTIF(RAW_c_TEBA0714_REV01!B:B,G39)</f>
        <v>2</v>
      </c>
      <c r="U39" t="str">
        <f t="shared" si="5"/>
        <v>B2B-34</v>
      </c>
    </row>
    <row r="40" spans="1:21" x14ac:dyDescent="0.25">
      <c r="A40" t="s">
        <v>193</v>
      </c>
      <c r="B40" t="s">
        <v>39</v>
      </c>
      <c r="C40" t="s">
        <v>193</v>
      </c>
      <c r="D40" t="s">
        <v>158</v>
      </c>
      <c r="E40" s="84">
        <v>36</v>
      </c>
      <c r="F40" t="str">
        <f t="shared" si="0"/>
        <v>JM1-36</v>
      </c>
      <c r="G40" t="str">
        <f>VLOOKUP(F40,RAW_c_TEBA0714_REV01!A:B,2,0)</f>
        <v>B34_L7_P</v>
      </c>
      <c r="H40" t="str">
        <f t="shared" si="1"/>
        <v>B34_L7_P</v>
      </c>
      <c r="I40" t="str">
        <f t="shared" si="2"/>
        <v>--</v>
      </c>
      <c r="J40" t="str">
        <f t="shared" si="3"/>
        <v>--</v>
      </c>
      <c r="K40">
        <f>IFERROR(IF(J40="--",IF(G40=H40,VLOOKUP(G40,RAW_c_TEBA0714_REV01!L:N,3,0),SUM(VLOOKUP(H40,RAW_c_TEBA0714_REV01!L:N,3,0),VLOOKUP(G40,RAW_c_TEBA0714_REV01!L:N,3,0))),"---"),"---")</f>
        <v>31.704799999999999</v>
      </c>
      <c r="L40" t="str">
        <f t="shared" si="4"/>
        <v>JM1-36</v>
      </c>
      <c r="M40" t="str">
        <f>IFERROR(IF(
COUNTIF(B2B!H:H,(IF(K40&lt;&gt;"---",IF(INDEX(RAW_c_TEBA0714_REV01!B:D,MATCH(H40,RAW_c_TEBA0714_REV01!B:B,0),3)=L40,INDEX(
RAW_c_TEBA0714_REV01!B:D,MATCH(H40,INDEX(RAW_c_TEBA0714_REV01!B:B,MATCH(H40,RAW_c_TEBA0714_REV01!B:B,)+1):'RAW_c_TEBA0714_REV01'!B11111,)+MATCH(H40,RAW_c_TEBA0714_REV01!B:B,),3),INDEX(RAW_c_TEBA0714_REV01!B:D,MATCH(H40,RAW_c_TEBA0714_REV01!B:B,0),3)),"---")))=1,"---",IF(K40&lt;&gt;"---",IF(INDEX(RAW_c_TEBA0714_REV01!B:D,MATCH(H40,RAW_c_TEBA0714_REV01!B:B,0),3)=L40,INDEX(
RAW_c_TEBA0714_REV01!B:D,MATCH(H40,INDEX(RAW_c_TEBA0714_REV01!B:B,MATCH(H40,RAW_c_TEBA0714_REV01!B:B,)+1):'RAW_c_TEBA0714_REV01'!B11111,)+MATCH(H40,RAW_c_TEBA0714_REV01!B:B,),3),INDEX(RAW_c_TEBA0714_REV01!B:D,MATCH(H40,RAW_c_TEBA0714_REV01!B:B,0),3)),"---")),"---")</f>
        <v>J20-42</v>
      </c>
      <c r="N40" t="str">
        <f>IFERROR(IF(AND(B40="B2B",J40="--"),L40,IF(
COUNTIF(B2B!H:H,(IF(K40&lt;&gt;"---",IF(INDEX(RAW_c_TEBA0714_REV01!B:D,MATCH(H40,RAW_c_TEBA0714_REV01!B:B,0),3)=L40,INDEX(
RAW_c_TEBA0714_REV01!B:D,MATCH(H40,INDEX(RAW_c_TEBA0714_REV01!B:B,MATCH(H40,RAW_c_TEBA0714_REV01!B:B,)+1):'RAW_c_TEBA0714_REV01'!B11111,)+MATCH(H40,RAW_c_TEBA0714_REV01!B:B,),3),INDEX(RAW_c_TEBA0714_REV01!B:D,MATCH(H40,RAW_c_TEBA0714_REV01!B:B,0),3)),"---")))=0,"---",IF(K40&lt;&gt;"---",IF(INDEX(RAW_c_TEBA0714_REV01!B:D,MATCH(H40,RAW_c_TEBA0714_REV01!B:B,0),3)=L40,INDEX(
RAW_c_TEBA0714_REV01!B:D,MATCH(H40,INDEX(RAW_c_TEBA0714_REV01!B:B,MATCH(H40,RAW_c_TEBA0714_REV01!B:B,)+1):'RAW_c_TEBA0714_REV01'!B11111,)+MATCH(H40,RAW_c_TEBA0714_REV01!B:B,),3),INDEX(RAW_c_TEBA0714_REV01!B:D,MATCH(H40,RAW_c_TEBA0714_REV01!B:B,0),3)),"---"))),"---")</f>
        <v>JM1-36</v>
      </c>
      <c r="T40">
        <f>COUNTIF(RAW_c_TEBA0714_REV01!B:B,G40)</f>
        <v>2</v>
      </c>
      <c r="U40" t="str">
        <f t="shared" si="5"/>
        <v>B2B-35</v>
      </c>
    </row>
    <row r="41" spans="1:21" x14ac:dyDescent="0.25">
      <c r="A41" t="s">
        <v>194</v>
      </c>
      <c r="B41" t="s">
        <v>39</v>
      </c>
      <c r="C41" t="s">
        <v>194</v>
      </c>
      <c r="D41" t="s">
        <v>158</v>
      </c>
      <c r="E41" s="84">
        <v>35</v>
      </c>
      <c r="F41" t="str">
        <f t="shared" si="0"/>
        <v>JM1-35</v>
      </c>
      <c r="G41" t="str">
        <f>VLOOKUP(F41,RAW_c_TEBA0714_REV01!A:B,2,0)</f>
        <v>B34_L1_P</v>
      </c>
      <c r="H41" t="str">
        <f t="shared" si="1"/>
        <v>B34_L1_P</v>
      </c>
      <c r="I41" t="str">
        <f t="shared" si="2"/>
        <v>--</v>
      </c>
      <c r="J41" t="str">
        <f t="shared" si="3"/>
        <v>--</v>
      </c>
      <c r="K41">
        <f>IFERROR(IF(J41="--",IF(G41=H41,VLOOKUP(G41,RAW_c_TEBA0714_REV01!L:N,3,0),SUM(VLOOKUP(H41,RAW_c_TEBA0714_REV01!L:N,3,0),VLOOKUP(G41,RAW_c_TEBA0714_REV01!L:N,3,0))),"---"),"---")</f>
        <v>27.5367</v>
      </c>
      <c r="L41" t="str">
        <f t="shared" si="4"/>
        <v>JM1-35</v>
      </c>
      <c r="M41" t="str">
        <f>IFERROR(IF(
COUNTIF(B2B!H:H,(IF(K41&lt;&gt;"---",IF(INDEX(RAW_c_TEBA0714_REV01!B:D,MATCH(H41,RAW_c_TEBA0714_REV01!B:B,0),3)=L41,INDEX(
RAW_c_TEBA0714_REV01!B:D,MATCH(H41,INDEX(RAW_c_TEBA0714_REV01!B:B,MATCH(H41,RAW_c_TEBA0714_REV01!B:B,)+1):'RAW_c_TEBA0714_REV01'!B11112,)+MATCH(H41,RAW_c_TEBA0714_REV01!B:B,),3),INDEX(RAW_c_TEBA0714_REV01!B:D,MATCH(H41,RAW_c_TEBA0714_REV01!B:B,0),3)),"---")))=1,"---",IF(K41&lt;&gt;"---",IF(INDEX(RAW_c_TEBA0714_REV01!B:D,MATCH(H41,RAW_c_TEBA0714_REV01!B:B,0),3)=L41,INDEX(
RAW_c_TEBA0714_REV01!B:D,MATCH(H41,INDEX(RAW_c_TEBA0714_REV01!B:B,MATCH(H41,RAW_c_TEBA0714_REV01!B:B,)+1):'RAW_c_TEBA0714_REV01'!B11112,)+MATCH(H41,RAW_c_TEBA0714_REV01!B:B,),3),INDEX(RAW_c_TEBA0714_REV01!B:D,MATCH(H41,RAW_c_TEBA0714_REV01!B:B,0),3)),"---")),"---")</f>
        <v>J20-36</v>
      </c>
      <c r="N41" t="str">
        <f>IFERROR(IF(AND(B41="B2B",J41="--"),L41,IF(
COUNTIF(B2B!H:H,(IF(K41&lt;&gt;"---",IF(INDEX(RAW_c_TEBA0714_REV01!B:D,MATCH(H41,RAW_c_TEBA0714_REV01!B:B,0),3)=L41,INDEX(
RAW_c_TEBA0714_REV01!B:D,MATCH(H41,INDEX(RAW_c_TEBA0714_REV01!B:B,MATCH(H41,RAW_c_TEBA0714_REV01!B:B,)+1):'RAW_c_TEBA0714_REV01'!B11112,)+MATCH(H41,RAW_c_TEBA0714_REV01!B:B,),3),INDEX(RAW_c_TEBA0714_REV01!B:D,MATCH(H41,RAW_c_TEBA0714_REV01!B:B,0),3)),"---")))=0,"---",IF(K41&lt;&gt;"---",IF(INDEX(RAW_c_TEBA0714_REV01!B:D,MATCH(H41,RAW_c_TEBA0714_REV01!B:B,0),3)=L41,INDEX(
RAW_c_TEBA0714_REV01!B:D,MATCH(H41,INDEX(RAW_c_TEBA0714_REV01!B:B,MATCH(H41,RAW_c_TEBA0714_REV01!B:B,)+1):'RAW_c_TEBA0714_REV01'!B11112,)+MATCH(H41,RAW_c_TEBA0714_REV01!B:B,),3),INDEX(RAW_c_TEBA0714_REV01!B:D,MATCH(H41,RAW_c_TEBA0714_REV01!B:B,0),3)),"---"))),"---")</f>
        <v>JM1-35</v>
      </c>
      <c r="T41">
        <f>COUNTIF(RAW_c_TEBA0714_REV01!B:B,G41)</f>
        <v>2</v>
      </c>
      <c r="U41" t="str">
        <f t="shared" si="5"/>
        <v>B2B-36</v>
      </c>
    </row>
    <row r="42" spans="1:21" x14ac:dyDescent="0.25">
      <c r="A42" t="s">
        <v>195</v>
      </c>
      <c r="B42" t="s">
        <v>39</v>
      </c>
      <c r="C42" t="s">
        <v>195</v>
      </c>
      <c r="D42" t="s">
        <v>158</v>
      </c>
      <c r="E42" s="84">
        <v>38</v>
      </c>
      <c r="F42" t="str">
        <f t="shared" si="0"/>
        <v>JM1-38</v>
      </c>
      <c r="G42" t="str">
        <f>VLOOKUP(F42,RAW_c_TEBA0714_REV01!A:B,2,0)</f>
        <v>B34_L7_N</v>
      </c>
      <c r="H42" t="str">
        <f t="shared" si="1"/>
        <v>B34_L7_N</v>
      </c>
      <c r="I42" t="str">
        <f t="shared" si="2"/>
        <v>--</v>
      </c>
      <c r="J42" t="str">
        <f t="shared" si="3"/>
        <v>--</v>
      </c>
      <c r="K42">
        <f>IFERROR(IF(J42="--",IF(G42=H42,VLOOKUP(G42,RAW_c_TEBA0714_REV01!L:N,3,0),SUM(VLOOKUP(H42,RAW_c_TEBA0714_REV01!L:N,3,0),VLOOKUP(G42,RAW_c_TEBA0714_REV01!L:N,3,0))),"---"),"---")</f>
        <v>32.036200000000001</v>
      </c>
      <c r="L42" t="str">
        <f t="shared" si="4"/>
        <v>JM1-38</v>
      </c>
      <c r="M42" t="str">
        <f>IFERROR(IF(
COUNTIF(B2B!H:H,(IF(K42&lt;&gt;"---",IF(INDEX(RAW_c_TEBA0714_REV01!B:D,MATCH(H42,RAW_c_TEBA0714_REV01!B:B,0),3)=L42,INDEX(
RAW_c_TEBA0714_REV01!B:D,MATCH(H42,INDEX(RAW_c_TEBA0714_REV01!B:B,MATCH(H42,RAW_c_TEBA0714_REV01!B:B,)+1):'RAW_c_TEBA0714_REV01'!B11113,)+MATCH(H42,RAW_c_TEBA0714_REV01!B:B,),3),INDEX(RAW_c_TEBA0714_REV01!B:D,MATCH(H42,RAW_c_TEBA0714_REV01!B:B,0),3)),"---")))=1,"---",IF(K42&lt;&gt;"---",IF(INDEX(RAW_c_TEBA0714_REV01!B:D,MATCH(H42,RAW_c_TEBA0714_REV01!B:B,0),3)=L42,INDEX(
RAW_c_TEBA0714_REV01!B:D,MATCH(H42,INDEX(RAW_c_TEBA0714_REV01!B:B,MATCH(H42,RAW_c_TEBA0714_REV01!B:B,)+1):'RAW_c_TEBA0714_REV01'!B11113,)+MATCH(H42,RAW_c_TEBA0714_REV01!B:B,),3),INDEX(RAW_c_TEBA0714_REV01!B:D,MATCH(H42,RAW_c_TEBA0714_REV01!B:B,0),3)),"---")),"---")</f>
        <v>J20-41</v>
      </c>
      <c r="N42" t="str">
        <f>IFERROR(IF(AND(B42="B2B",J42="--"),L42,IF(
COUNTIF(B2B!H:H,(IF(K42&lt;&gt;"---",IF(INDEX(RAW_c_TEBA0714_REV01!B:D,MATCH(H42,RAW_c_TEBA0714_REV01!B:B,0),3)=L42,INDEX(
RAW_c_TEBA0714_REV01!B:D,MATCH(H42,INDEX(RAW_c_TEBA0714_REV01!B:B,MATCH(H42,RAW_c_TEBA0714_REV01!B:B,)+1):'RAW_c_TEBA0714_REV01'!B11113,)+MATCH(H42,RAW_c_TEBA0714_REV01!B:B,),3),INDEX(RAW_c_TEBA0714_REV01!B:D,MATCH(H42,RAW_c_TEBA0714_REV01!B:B,0),3)),"---")))=0,"---",IF(K42&lt;&gt;"---",IF(INDEX(RAW_c_TEBA0714_REV01!B:D,MATCH(H42,RAW_c_TEBA0714_REV01!B:B,0),3)=L42,INDEX(
RAW_c_TEBA0714_REV01!B:D,MATCH(H42,INDEX(RAW_c_TEBA0714_REV01!B:B,MATCH(H42,RAW_c_TEBA0714_REV01!B:B,)+1):'RAW_c_TEBA0714_REV01'!B11113,)+MATCH(H42,RAW_c_TEBA0714_REV01!B:B,),3),INDEX(RAW_c_TEBA0714_REV01!B:D,MATCH(H42,RAW_c_TEBA0714_REV01!B:B,0),3)),"---"))),"---")</f>
        <v>JM1-38</v>
      </c>
      <c r="T42">
        <f>COUNTIF(RAW_c_TEBA0714_REV01!B:B,G42)</f>
        <v>2</v>
      </c>
      <c r="U42" t="str">
        <f t="shared" si="5"/>
        <v>B2B-37</v>
      </c>
    </row>
    <row r="43" spans="1:21" x14ac:dyDescent="0.25">
      <c r="A43" t="s">
        <v>196</v>
      </c>
      <c r="B43" t="s">
        <v>39</v>
      </c>
      <c r="C43" t="s">
        <v>196</v>
      </c>
      <c r="D43" t="s">
        <v>158</v>
      </c>
      <c r="E43" s="84">
        <v>37</v>
      </c>
      <c r="F43" t="str">
        <f t="shared" si="0"/>
        <v>JM1-37</v>
      </c>
      <c r="G43" t="str">
        <f>VLOOKUP(F43,RAW_c_TEBA0714_REV01!A:B,2,0)</f>
        <v>B34_L1_N</v>
      </c>
      <c r="H43" t="str">
        <f t="shared" si="1"/>
        <v>B34_L1_N</v>
      </c>
      <c r="I43" t="str">
        <f t="shared" si="2"/>
        <v>--</v>
      </c>
      <c r="J43" t="str">
        <f t="shared" si="3"/>
        <v>--</v>
      </c>
      <c r="K43">
        <f>IFERROR(IF(J43="--",IF(G43=H43,VLOOKUP(G43,RAW_c_TEBA0714_REV01!L:N,3,0),SUM(VLOOKUP(H43,RAW_c_TEBA0714_REV01!L:N,3,0),VLOOKUP(G43,RAW_c_TEBA0714_REV01!L:N,3,0))),"---"),"---")</f>
        <v>27.971</v>
      </c>
      <c r="L43" t="str">
        <f t="shared" si="4"/>
        <v>JM1-37</v>
      </c>
      <c r="M43" t="str">
        <f>IFERROR(IF(
COUNTIF(B2B!H:H,(IF(K43&lt;&gt;"---",IF(INDEX(RAW_c_TEBA0714_REV01!B:D,MATCH(H43,RAW_c_TEBA0714_REV01!B:B,0),3)=L43,INDEX(
RAW_c_TEBA0714_REV01!B:D,MATCH(H43,INDEX(RAW_c_TEBA0714_REV01!B:B,MATCH(H43,RAW_c_TEBA0714_REV01!B:B,)+1):'RAW_c_TEBA0714_REV01'!B11114,)+MATCH(H43,RAW_c_TEBA0714_REV01!B:B,),3),INDEX(RAW_c_TEBA0714_REV01!B:D,MATCH(H43,RAW_c_TEBA0714_REV01!B:B,0),3)),"---")))=1,"---",IF(K43&lt;&gt;"---",IF(INDEX(RAW_c_TEBA0714_REV01!B:D,MATCH(H43,RAW_c_TEBA0714_REV01!B:B,0),3)=L43,INDEX(
RAW_c_TEBA0714_REV01!B:D,MATCH(H43,INDEX(RAW_c_TEBA0714_REV01!B:B,MATCH(H43,RAW_c_TEBA0714_REV01!B:B,)+1):'RAW_c_TEBA0714_REV01'!B11114,)+MATCH(H43,RAW_c_TEBA0714_REV01!B:B,),3),INDEX(RAW_c_TEBA0714_REV01!B:D,MATCH(H43,RAW_c_TEBA0714_REV01!B:B,0),3)),"---")),"---")</f>
        <v>J20-35</v>
      </c>
      <c r="N43" t="str">
        <f>IFERROR(IF(AND(B43="B2B",J43="--"),L43,IF(
COUNTIF(B2B!H:H,(IF(K43&lt;&gt;"---",IF(INDEX(RAW_c_TEBA0714_REV01!B:D,MATCH(H43,RAW_c_TEBA0714_REV01!B:B,0),3)=L43,INDEX(
RAW_c_TEBA0714_REV01!B:D,MATCH(H43,INDEX(RAW_c_TEBA0714_REV01!B:B,MATCH(H43,RAW_c_TEBA0714_REV01!B:B,)+1):'RAW_c_TEBA0714_REV01'!B11114,)+MATCH(H43,RAW_c_TEBA0714_REV01!B:B,),3),INDEX(RAW_c_TEBA0714_REV01!B:D,MATCH(H43,RAW_c_TEBA0714_REV01!B:B,0),3)),"---")))=0,"---",IF(K43&lt;&gt;"---",IF(INDEX(RAW_c_TEBA0714_REV01!B:D,MATCH(H43,RAW_c_TEBA0714_REV01!B:B,0),3)=L43,INDEX(
RAW_c_TEBA0714_REV01!B:D,MATCH(H43,INDEX(RAW_c_TEBA0714_REV01!B:B,MATCH(H43,RAW_c_TEBA0714_REV01!B:B,)+1):'RAW_c_TEBA0714_REV01'!B11114,)+MATCH(H43,RAW_c_TEBA0714_REV01!B:B,),3),INDEX(RAW_c_TEBA0714_REV01!B:D,MATCH(H43,RAW_c_TEBA0714_REV01!B:B,0),3)),"---"))),"---")</f>
        <v>JM1-37</v>
      </c>
      <c r="T43">
        <f>COUNTIF(RAW_c_TEBA0714_REV01!B:B,G43)</f>
        <v>2</v>
      </c>
      <c r="U43" t="str">
        <f t="shared" si="5"/>
        <v>B2B-38</v>
      </c>
    </row>
    <row r="44" spans="1:21" x14ac:dyDescent="0.25">
      <c r="A44" t="s">
        <v>197</v>
      </c>
      <c r="B44" t="s">
        <v>39</v>
      </c>
      <c r="C44" t="s">
        <v>197</v>
      </c>
      <c r="D44" t="s">
        <v>158</v>
      </c>
      <c r="E44" s="84">
        <v>40</v>
      </c>
      <c r="F44" t="str">
        <f t="shared" si="0"/>
        <v>JM1-40</v>
      </c>
      <c r="G44" t="str">
        <f>VLOOKUP(F44,RAW_c_TEBA0714_REV01!A:B,2,0)</f>
        <v>B34_L3_P</v>
      </c>
      <c r="H44" t="str">
        <f t="shared" si="1"/>
        <v>B34_L3_P</v>
      </c>
      <c r="I44" t="str">
        <f t="shared" si="2"/>
        <v>--</v>
      </c>
      <c r="J44" t="str">
        <f t="shared" si="3"/>
        <v>--</v>
      </c>
      <c r="K44">
        <f>IFERROR(IF(J44="--",IF(G44=H44,VLOOKUP(G44,RAW_c_TEBA0714_REV01!L:N,3,0),SUM(VLOOKUP(H44,RAW_c_TEBA0714_REV01!L:N,3,0),VLOOKUP(G44,RAW_c_TEBA0714_REV01!L:N,3,0))),"---"),"---")</f>
        <v>20.029199999999999</v>
      </c>
      <c r="L44" t="str">
        <f t="shared" si="4"/>
        <v>JM1-40</v>
      </c>
      <c r="M44" t="str">
        <f>IFERROR(IF(
COUNTIF(B2B!H:H,(IF(K44&lt;&gt;"---",IF(INDEX(RAW_c_TEBA0714_REV01!B:D,MATCH(H44,RAW_c_TEBA0714_REV01!B:B,0),3)=L44,INDEX(
RAW_c_TEBA0714_REV01!B:D,MATCH(H44,INDEX(RAW_c_TEBA0714_REV01!B:B,MATCH(H44,RAW_c_TEBA0714_REV01!B:B,)+1):'RAW_c_TEBA0714_REV01'!B11115,)+MATCH(H44,RAW_c_TEBA0714_REV01!B:B,),3),INDEX(RAW_c_TEBA0714_REV01!B:D,MATCH(H44,RAW_c_TEBA0714_REV01!B:B,0),3)),"---")))=1,"---",IF(K44&lt;&gt;"---",IF(INDEX(RAW_c_TEBA0714_REV01!B:D,MATCH(H44,RAW_c_TEBA0714_REV01!B:B,0),3)=L44,INDEX(
RAW_c_TEBA0714_REV01!B:D,MATCH(H44,INDEX(RAW_c_TEBA0714_REV01!B:B,MATCH(H44,RAW_c_TEBA0714_REV01!B:B,)+1):'RAW_c_TEBA0714_REV01'!B11115,)+MATCH(H44,RAW_c_TEBA0714_REV01!B:B,),3),INDEX(RAW_c_TEBA0714_REV01!B:D,MATCH(H44,RAW_c_TEBA0714_REV01!B:B,0),3)),"---")),"---")</f>
        <v>J20-32</v>
      </c>
      <c r="N44" t="str">
        <f>IFERROR(IF(AND(B44="B2B",J44="--"),L44,IF(
COUNTIF(B2B!H:H,(IF(K44&lt;&gt;"---",IF(INDEX(RAW_c_TEBA0714_REV01!B:D,MATCH(H44,RAW_c_TEBA0714_REV01!B:B,0),3)=L44,INDEX(
RAW_c_TEBA0714_REV01!B:D,MATCH(H44,INDEX(RAW_c_TEBA0714_REV01!B:B,MATCH(H44,RAW_c_TEBA0714_REV01!B:B,)+1):'RAW_c_TEBA0714_REV01'!B11115,)+MATCH(H44,RAW_c_TEBA0714_REV01!B:B,),3),INDEX(RAW_c_TEBA0714_REV01!B:D,MATCH(H44,RAW_c_TEBA0714_REV01!B:B,0),3)),"---")))=0,"---",IF(K44&lt;&gt;"---",IF(INDEX(RAW_c_TEBA0714_REV01!B:D,MATCH(H44,RAW_c_TEBA0714_REV01!B:B,0),3)=L44,INDEX(
RAW_c_TEBA0714_REV01!B:D,MATCH(H44,INDEX(RAW_c_TEBA0714_REV01!B:B,MATCH(H44,RAW_c_TEBA0714_REV01!B:B,)+1):'RAW_c_TEBA0714_REV01'!B11115,)+MATCH(H44,RAW_c_TEBA0714_REV01!B:B,),3),INDEX(RAW_c_TEBA0714_REV01!B:D,MATCH(H44,RAW_c_TEBA0714_REV01!B:B,0),3)),"---"))),"---")</f>
        <v>JM1-40</v>
      </c>
      <c r="T44">
        <f>COUNTIF(RAW_c_TEBA0714_REV01!B:B,G44)</f>
        <v>2</v>
      </c>
      <c r="U44" t="str">
        <f t="shared" si="5"/>
        <v>B2B-39</v>
      </c>
    </row>
    <row r="45" spans="1:21" x14ac:dyDescent="0.25">
      <c r="A45" t="s">
        <v>198</v>
      </c>
      <c r="B45" t="s">
        <v>39</v>
      </c>
      <c r="C45" t="s">
        <v>198</v>
      </c>
      <c r="D45" t="s">
        <v>158</v>
      </c>
      <c r="E45" s="84">
        <v>39</v>
      </c>
      <c r="F45" t="str">
        <f t="shared" si="0"/>
        <v>JM1-39</v>
      </c>
      <c r="G45" t="str">
        <f>VLOOKUP(F45,RAW_c_TEBA0714_REV01!A:B,2,0)</f>
        <v>B34_L4_P</v>
      </c>
      <c r="H45" t="str">
        <f t="shared" si="1"/>
        <v>B34_L4_P</v>
      </c>
      <c r="I45" t="str">
        <f t="shared" si="2"/>
        <v>--</v>
      </c>
      <c r="J45" t="str">
        <f t="shared" si="3"/>
        <v>--</v>
      </c>
      <c r="K45">
        <f>IFERROR(IF(J45="--",IF(G45=H45,VLOOKUP(G45,RAW_c_TEBA0714_REV01!L:N,3,0),SUM(VLOOKUP(H45,RAW_c_TEBA0714_REV01!L:N,3,0),VLOOKUP(G45,RAW_c_TEBA0714_REV01!L:N,3,0))),"---"),"---")</f>
        <v>2.3174000000000001</v>
      </c>
      <c r="L45" t="str">
        <f t="shared" si="4"/>
        <v>JM1-39</v>
      </c>
      <c r="M45" t="str">
        <f>IFERROR(IF(
COUNTIF(B2B!H:H,(IF(K45&lt;&gt;"---",IF(INDEX(RAW_c_TEBA0714_REV01!B:D,MATCH(H45,RAW_c_TEBA0714_REV01!B:B,0),3)=L45,INDEX(
RAW_c_TEBA0714_REV01!B:D,MATCH(H45,INDEX(RAW_c_TEBA0714_REV01!B:B,MATCH(H45,RAW_c_TEBA0714_REV01!B:B,)+1):'RAW_c_TEBA0714_REV01'!B11116,)+MATCH(H45,RAW_c_TEBA0714_REV01!B:B,),3),INDEX(RAW_c_TEBA0714_REV01!B:D,MATCH(H45,RAW_c_TEBA0714_REV01!B:B,0),3)),"---")))=1,"---",IF(K45&lt;&gt;"---",IF(INDEX(RAW_c_TEBA0714_REV01!B:D,MATCH(H45,RAW_c_TEBA0714_REV01!B:B,0),3)=L45,INDEX(
RAW_c_TEBA0714_REV01!B:D,MATCH(H45,INDEX(RAW_c_TEBA0714_REV01!B:B,MATCH(H45,RAW_c_TEBA0714_REV01!B:B,)+1):'RAW_c_TEBA0714_REV01'!B11116,)+MATCH(H45,RAW_c_TEBA0714_REV01!B:B,),3),INDEX(RAW_c_TEBA0714_REV01!B:D,MATCH(H45,RAW_c_TEBA0714_REV01!B:B,0),3)),"---")),"---")</f>
        <v>---</v>
      </c>
      <c r="N45" t="str">
        <f>IFERROR(IF(AND(B45="B2B",J45="--"),L45,IF(
COUNTIF(B2B!H:H,(IF(K45&lt;&gt;"---",IF(INDEX(RAW_c_TEBA0714_REV01!B:D,MATCH(H45,RAW_c_TEBA0714_REV01!B:B,0),3)=L45,INDEX(
RAW_c_TEBA0714_REV01!B:D,MATCH(H45,INDEX(RAW_c_TEBA0714_REV01!B:B,MATCH(H45,RAW_c_TEBA0714_REV01!B:B,)+1):'RAW_c_TEBA0714_REV01'!B11116,)+MATCH(H45,RAW_c_TEBA0714_REV01!B:B,),3),INDEX(RAW_c_TEBA0714_REV01!B:D,MATCH(H45,RAW_c_TEBA0714_REV01!B:B,0),3)),"---")))=0,"---",IF(K45&lt;&gt;"---",IF(INDEX(RAW_c_TEBA0714_REV01!B:D,MATCH(H45,RAW_c_TEBA0714_REV01!B:B,0),3)=L45,INDEX(
RAW_c_TEBA0714_REV01!B:D,MATCH(H45,INDEX(RAW_c_TEBA0714_REV01!B:B,MATCH(H45,RAW_c_TEBA0714_REV01!B:B,)+1):'RAW_c_TEBA0714_REV01'!B11116,)+MATCH(H45,RAW_c_TEBA0714_REV01!B:B,),3),INDEX(RAW_c_TEBA0714_REV01!B:D,MATCH(H45,RAW_c_TEBA0714_REV01!B:B,0),3)),"---"))),"---")</f>
        <v>JM1-39</v>
      </c>
      <c r="T45">
        <f>COUNTIF(RAW_c_TEBA0714_REV01!B:B,G45)</f>
        <v>1</v>
      </c>
      <c r="U45" t="str">
        <f t="shared" si="5"/>
        <v>B2B-40</v>
      </c>
    </row>
    <row r="46" spans="1:21" x14ac:dyDescent="0.25">
      <c r="A46" t="s">
        <v>199</v>
      </c>
      <c r="B46" t="s">
        <v>39</v>
      </c>
      <c r="C46" t="s">
        <v>199</v>
      </c>
      <c r="D46" t="s">
        <v>158</v>
      </c>
      <c r="E46" s="84">
        <v>42</v>
      </c>
      <c r="F46" t="str">
        <f t="shared" si="0"/>
        <v>JM1-42</v>
      </c>
      <c r="G46" t="str">
        <f>VLOOKUP(F46,RAW_c_TEBA0714_REV01!A:B,2,0)</f>
        <v>B34_L3_N</v>
      </c>
      <c r="H46" t="str">
        <f t="shared" si="1"/>
        <v>B34_L3_N</v>
      </c>
      <c r="I46" t="str">
        <f t="shared" si="2"/>
        <v>--</v>
      </c>
      <c r="J46" t="str">
        <f t="shared" si="3"/>
        <v>--</v>
      </c>
      <c r="K46">
        <f>IFERROR(IF(J46="--",IF(G46=H46,VLOOKUP(G46,RAW_c_TEBA0714_REV01!L:N,3,0),SUM(VLOOKUP(H46,RAW_c_TEBA0714_REV01!L:N,3,0),VLOOKUP(G46,RAW_c_TEBA0714_REV01!L:N,3,0))),"---"),"---")</f>
        <v>20.360499999999998</v>
      </c>
      <c r="L46" t="str">
        <f t="shared" si="4"/>
        <v>JM1-42</v>
      </c>
      <c r="M46" t="str">
        <f>IFERROR(IF(
COUNTIF(B2B!H:H,(IF(K46&lt;&gt;"---",IF(INDEX(RAW_c_TEBA0714_REV01!B:D,MATCH(H46,RAW_c_TEBA0714_REV01!B:B,0),3)=L46,INDEX(
RAW_c_TEBA0714_REV01!B:D,MATCH(H46,INDEX(RAW_c_TEBA0714_REV01!B:B,MATCH(H46,RAW_c_TEBA0714_REV01!B:B,)+1):'RAW_c_TEBA0714_REV01'!B11117,)+MATCH(H46,RAW_c_TEBA0714_REV01!B:B,),3),INDEX(RAW_c_TEBA0714_REV01!B:D,MATCH(H46,RAW_c_TEBA0714_REV01!B:B,0),3)),"---")))=1,"---",IF(K46&lt;&gt;"---",IF(INDEX(RAW_c_TEBA0714_REV01!B:D,MATCH(H46,RAW_c_TEBA0714_REV01!B:B,0),3)=L46,INDEX(
RAW_c_TEBA0714_REV01!B:D,MATCH(H46,INDEX(RAW_c_TEBA0714_REV01!B:B,MATCH(H46,RAW_c_TEBA0714_REV01!B:B,)+1):'RAW_c_TEBA0714_REV01'!B11117,)+MATCH(H46,RAW_c_TEBA0714_REV01!B:B,),3),INDEX(RAW_c_TEBA0714_REV01!B:D,MATCH(H46,RAW_c_TEBA0714_REV01!B:B,0),3)),"---")),"---")</f>
        <v>J20-31</v>
      </c>
      <c r="N46" t="str">
        <f>IFERROR(IF(AND(B46="B2B",J46="--"),L46,IF(
COUNTIF(B2B!H:H,(IF(K46&lt;&gt;"---",IF(INDEX(RAW_c_TEBA0714_REV01!B:D,MATCH(H46,RAW_c_TEBA0714_REV01!B:B,0),3)=L46,INDEX(
RAW_c_TEBA0714_REV01!B:D,MATCH(H46,INDEX(RAW_c_TEBA0714_REV01!B:B,MATCH(H46,RAW_c_TEBA0714_REV01!B:B,)+1):'RAW_c_TEBA0714_REV01'!B11117,)+MATCH(H46,RAW_c_TEBA0714_REV01!B:B,),3),INDEX(RAW_c_TEBA0714_REV01!B:D,MATCH(H46,RAW_c_TEBA0714_REV01!B:B,0),3)),"---")))=0,"---",IF(K46&lt;&gt;"---",IF(INDEX(RAW_c_TEBA0714_REV01!B:D,MATCH(H46,RAW_c_TEBA0714_REV01!B:B,0),3)=L46,INDEX(
RAW_c_TEBA0714_REV01!B:D,MATCH(H46,INDEX(RAW_c_TEBA0714_REV01!B:B,MATCH(H46,RAW_c_TEBA0714_REV01!B:B,)+1):'RAW_c_TEBA0714_REV01'!B11117,)+MATCH(H46,RAW_c_TEBA0714_REV01!B:B,),3),INDEX(RAW_c_TEBA0714_REV01!B:D,MATCH(H46,RAW_c_TEBA0714_REV01!B:B,0),3)),"---"))),"---")</f>
        <v>JM1-42</v>
      </c>
      <c r="T46">
        <f>COUNTIF(RAW_c_TEBA0714_REV01!B:B,G46)</f>
        <v>2</v>
      </c>
      <c r="U46" t="str">
        <f t="shared" si="5"/>
        <v>B2B-41</v>
      </c>
    </row>
    <row r="47" spans="1:21" x14ac:dyDescent="0.25">
      <c r="A47" t="s">
        <v>200</v>
      </c>
      <c r="B47" t="s">
        <v>39</v>
      </c>
      <c r="C47" t="s">
        <v>200</v>
      </c>
      <c r="D47" t="s">
        <v>158</v>
      </c>
      <c r="E47" s="84">
        <v>41</v>
      </c>
      <c r="F47" t="str">
        <f t="shared" si="0"/>
        <v>JM1-41</v>
      </c>
      <c r="G47" t="str">
        <f>VLOOKUP(F47,RAW_c_TEBA0714_REV01!A:B,2,0)</f>
        <v>B34_L4_N</v>
      </c>
      <c r="H47" t="str">
        <f t="shared" si="1"/>
        <v>B34_L4_N</v>
      </c>
      <c r="I47" t="str">
        <f t="shared" si="2"/>
        <v>--</v>
      </c>
      <c r="J47" t="str">
        <f t="shared" si="3"/>
        <v>--</v>
      </c>
      <c r="K47">
        <f>IFERROR(IF(J47="--",IF(G47=H47,VLOOKUP(G47,RAW_c_TEBA0714_REV01!L:N,3,0),SUM(VLOOKUP(H47,RAW_c_TEBA0714_REV01!L:N,3,0),VLOOKUP(G47,RAW_c_TEBA0714_REV01!L:N,3,0))),"---"),"---")</f>
        <v>2.3174000000000001</v>
      </c>
      <c r="L47" t="str">
        <f t="shared" si="4"/>
        <v>JM1-41</v>
      </c>
      <c r="M47" t="str">
        <f>IFERROR(IF(
COUNTIF(B2B!H:H,(IF(K47&lt;&gt;"---",IF(INDEX(RAW_c_TEBA0714_REV01!B:D,MATCH(H47,RAW_c_TEBA0714_REV01!B:B,0),3)=L47,INDEX(
RAW_c_TEBA0714_REV01!B:D,MATCH(H47,INDEX(RAW_c_TEBA0714_REV01!B:B,MATCH(H47,RAW_c_TEBA0714_REV01!B:B,)+1):'RAW_c_TEBA0714_REV01'!B11118,)+MATCH(H47,RAW_c_TEBA0714_REV01!B:B,),3),INDEX(RAW_c_TEBA0714_REV01!B:D,MATCH(H47,RAW_c_TEBA0714_REV01!B:B,0),3)),"---")))=1,"---",IF(K47&lt;&gt;"---",IF(INDEX(RAW_c_TEBA0714_REV01!B:D,MATCH(H47,RAW_c_TEBA0714_REV01!B:B,0),3)=L47,INDEX(
RAW_c_TEBA0714_REV01!B:D,MATCH(H47,INDEX(RAW_c_TEBA0714_REV01!B:B,MATCH(H47,RAW_c_TEBA0714_REV01!B:B,)+1):'RAW_c_TEBA0714_REV01'!B11118,)+MATCH(H47,RAW_c_TEBA0714_REV01!B:B,),3),INDEX(RAW_c_TEBA0714_REV01!B:D,MATCH(H47,RAW_c_TEBA0714_REV01!B:B,0),3)),"---")),"---")</f>
        <v>---</v>
      </c>
      <c r="N47" t="str">
        <f>IFERROR(IF(AND(B47="B2B",J47="--"),L47,IF(
COUNTIF(B2B!H:H,(IF(K47&lt;&gt;"---",IF(INDEX(RAW_c_TEBA0714_REV01!B:D,MATCH(H47,RAW_c_TEBA0714_REV01!B:B,0),3)=L47,INDEX(
RAW_c_TEBA0714_REV01!B:D,MATCH(H47,INDEX(RAW_c_TEBA0714_REV01!B:B,MATCH(H47,RAW_c_TEBA0714_REV01!B:B,)+1):'RAW_c_TEBA0714_REV01'!B11118,)+MATCH(H47,RAW_c_TEBA0714_REV01!B:B,),3),INDEX(RAW_c_TEBA0714_REV01!B:D,MATCH(H47,RAW_c_TEBA0714_REV01!B:B,0),3)),"---")))=0,"---",IF(K47&lt;&gt;"---",IF(INDEX(RAW_c_TEBA0714_REV01!B:D,MATCH(H47,RAW_c_TEBA0714_REV01!B:B,0),3)=L47,INDEX(
RAW_c_TEBA0714_REV01!B:D,MATCH(H47,INDEX(RAW_c_TEBA0714_REV01!B:B,MATCH(H47,RAW_c_TEBA0714_REV01!B:B,)+1):'RAW_c_TEBA0714_REV01'!B11118,)+MATCH(H47,RAW_c_TEBA0714_REV01!B:B,),3),INDEX(RAW_c_TEBA0714_REV01!B:D,MATCH(H47,RAW_c_TEBA0714_REV01!B:B,0),3)),"---"))),"---")</f>
        <v>JM1-41</v>
      </c>
      <c r="T47">
        <f>COUNTIF(RAW_c_TEBA0714_REV01!B:B,G47)</f>
        <v>1</v>
      </c>
      <c r="U47" t="str">
        <f t="shared" si="5"/>
        <v>B2B-42</v>
      </c>
    </row>
    <row r="48" spans="1:21" x14ac:dyDescent="0.25">
      <c r="A48" t="s">
        <v>201</v>
      </c>
      <c r="B48" t="s">
        <v>39</v>
      </c>
      <c r="C48" t="s">
        <v>201</v>
      </c>
      <c r="D48" t="s">
        <v>158</v>
      </c>
      <c r="E48" s="84">
        <v>44</v>
      </c>
      <c r="F48" t="str">
        <f t="shared" si="0"/>
        <v>JM1-44</v>
      </c>
      <c r="G48" t="str">
        <f>VLOOKUP(F48,RAW_c_TEBA0714_REV01!A:B,2,0)</f>
        <v>B34_L9_P</v>
      </c>
      <c r="H48" t="str">
        <f t="shared" si="1"/>
        <v>B34_L9_P</v>
      </c>
      <c r="I48" t="str">
        <f t="shared" si="2"/>
        <v>--</v>
      </c>
      <c r="J48" t="str">
        <f t="shared" si="3"/>
        <v>--</v>
      </c>
      <c r="K48">
        <f>IFERROR(IF(J48="--",IF(G48=H48,VLOOKUP(G48,RAW_c_TEBA0714_REV01!L:N,3,0),SUM(VLOOKUP(H48,RAW_c_TEBA0714_REV01!L:N,3,0),VLOOKUP(G48,RAW_c_TEBA0714_REV01!L:N,3,0))),"---"),"---")</f>
        <v>13.813700000000001</v>
      </c>
      <c r="L48" t="str">
        <f t="shared" si="4"/>
        <v>JM1-44</v>
      </c>
      <c r="M48" t="str">
        <f>IFERROR(IF(
COUNTIF(B2B!H:H,(IF(K48&lt;&gt;"---",IF(INDEX(RAW_c_TEBA0714_REV01!B:D,MATCH(H48,RAW_c_TEBA0714_REV01!B:B,0),3)=L48,INDEX(
RAW_c_TEBA0714_REV01!B:D,MATCH(H48,INDEX(RAW_c_TEBA0714_REV01!B:B,MATCH(H48,RAW_c_TEBA0714_REV01!B:B,)+1):'RAW_c_TEBA0714_REV01'!B11119,)+MATCH(H48,RAW_c_TEBA0714_REV01!B:B,),3),INDEX(RAW_c_TEBA0714_REV01!B:D,MATCH(H48,RAW_c_TEBA0714_REV01!B:B,0),3)),"---")))=1,"---",IF(K48&lt;&gt;"---",IF(INDEX(RAW_c_TEBA0714_REV01!B:D,MATCH(H48,RAW_c_TEBA0714_REV01!B:B,0),3)=L48,INDEX(
RAW_c_TEBA0714_REV01!B:D,MATCH(H48,INDEX(RAW_c_TEBA0714_REV01!B:B,MATCH(H48,RAW_c_TEBA0714_REV01!B:B,)+1):'RAW_c_TEBA0714_REV01'!B11119,)+MATCH(H48,RAW_c_TEBA0714_REV01!B:B,),3),INDEX(RAW_c_TEBA0714_REV01!B:D,MATCH(H48,RAW_c_TEBA0714_REV01!B:B,0),3)),"---")),"---")</f>
        <v>J20-26</v>
      </c>
      <c r="N48" t="str">
        <f>IFERROR(IF(AND(B48="B2B",J48="--"),L48,IF(
COUNTIF(B2B!H:H,(IF(K48&lt;&gt;"---",IF(INDEX(RAW_c_TEBA0714_REV01!B:D,MATCH(H48,RAW_c_TEBA0714_REV01!B:B,0),3)=L48,INDEX(
RAW_c_TEBA0714_REV01!B:D,MATCH(H48,INDEX(RAW_c_TEBA0714_REV01!B:B,MATCH(H48,RAW_c_TEBA0714_REV01!B:B,)+1):'RAW_c_TEBA0714_REV01'!B11119,)+MATCH(H48,RAW_c_TEBA0714_REV01!B:B,),3),INDEX(RAW_c_TEBA0714_REV01!B:D,MATCH(H48,RAW_c_TEBA0714_REV01!B:B,0),3)),"---")))=0,"---",IF(K48&lt;&gt;"---",IF(INDEX(RAW_c_TEBA0714_REV01!B:D,MATCH(H48,RAW_c_TEBA0714_REV01!B:B,0),3)=L48,INDEX(
RAW_c_TEBA0714_REV01!B:D,MATCH(H48,INDEX(RAW_c_TEBA0714_REV01!B:B,MATCH(H48,RAW_c_TEBA0714_REV01!B:B,)+1):'RAW_c_TEBA0714_REV01'!B11119,)+MATCH(H48,RAW_c_TEBA0714_REV01!B:B,),3),INDEX(RAW_c_TEBA0714_REV01!B:D,MATCH(H48,RAW_c_TEBA0714_REV01!B:B,0),3)),"---"))),"---")</f>
        <v>JM1-44</v>
      </c>
      <c r="T48">
        <f>COUNTIF(RAW_c_TEBA0714_REV01!B:B,G48)</f>
        <v>2</v>
      </c>
      <c r="U48" t="str">
        <f t="shared" si="5"/>
        <v>B2B-43</v>
      </c>
    </row>
    <row r="49" spans="1:21" x14ac:dyDescent="0.25">
      <c r="A49" t="s">
        <v>202</v>
      </c>
      <c r="B49" t="s">
        <v>39</v>
      </c>
      <c r="C49" t="s">
        <v>202</v>
      </c>
      <c r="D49" t="s">
        <v>158</v>
      </c>
      <c r="E49" s="84">
        <v>43</v>
      </c>
      <c r="F49" t="str">
        <f t="shared" si="0"/>
        <v>JM1-43</v>
      </c>
      <c r="G49" t="str">
        <f>VLOOKUP(F49,RAW_c_TEBA0714_REV01!A:B,2,0)</f>
        <v>B34_L5_P</v>
      </c>
      <c r="H49" t="str">
        <f t="shared" si="1"/>
        <v>B34_L5_P</v>
      </c>
      <c r="I49" t="str">
        <f t="shared" si="2"/>
        <v>--</v>
      </c>
      <c r="J49" t="str">
        <f t="shared" si="3"/>
        <v>--</v>
      </c>
      <c r="K49">
        <f>IFERROR(IF(J49="--",IF(G49=H49,VLOOKUP(G49,RAW_c_TEBA0714_REV01!L:N,3,0),SUM(VLOOKUP(H49,RAW_c_TEBA0714_REV01!L:N,3,0),VLOOKUP(G49,RAW_c_TEBA0714_REV01!L:N,3,0))),"---"),"---")</f>
        <v>27.081800000000001</v>
      </c>
      <c r="L49" t="str">
        <f t="shared" si="4"/>
        <v>JM1-43</v>
      </c>
      <c r="M49" t="str">
        <f>IFERROR(IF(
COUNTIF(B2B!H:H,(IF(K49&lt;&gt;"---",IF(INDEX(RAW_c_TEBA0714_REV01!B:D,MATCH(H49,RAW_c_TEBA0714_REV01!B:B,0),3)=L49,INDEX(
RAW_c_TEBA0714_REV01!B:D,MATCH(H49,INDEX(RAW_c_TEBA0714_REV01!B:B,MATCH(H49,RAW_c_TEBA0714_REV01!B:B,)+1):'RAW_c_TEBA0714_REV01'!B11120,)+MATCH(H49,RAW_c_TEBA0714_REV01!B:B,),3),INDEX(RAW_c_TEBA0714_REV01!B:D,MATCH(H49,RAW_c_TEBA0714_REV01!B:B,0),3)),"---")))=1,"---",IF(K49&lt;&gt;"---",IF(INDEX(RAW_c_TEBA0714_REV01!B:D,MATCH(H49,RAW_c_TEBA0714_REV01!B:B,0),3)=L49,INDEX(
RAW_c_TEBA0714_REV01!B:D,MATCH(H49,INDEX(RAW_c_TEBA0714_REV01!B:B,MATCH(H49,RAW_c_TEBA0714_REV01!B:B,)+1):'RAW_c_TEBA0714_REV01'!B11120,)+MATCH(H49,RAW_c_TEBA0714_REV01!B:B,),3),INDEX(RAW_c_TEBA0714_REV01!B:D,MATCH(H49,RAW_c_TEBA0714_REV01!B:B,0),3)),"---")),"---")</f>
        <v>J20-34</v>
      </c>
      <c r="N49" t="str">
        <f>IFERROR(IF(AND(B49="B2B",J49="--"),L49,IF(
COUNTIF(B2B!H:H,(IF(K49&lt;&gt;"---",IF(INDEX(RAW_c_TEBA0714_REV01!B:D,MATCH(H49,RAW_c_TEBA0714_REV01!B:B,0),3)=L49,INDEX(
RAW_c_TEBA0714_REV01!B:D,MATCH(H49,INDEX(RAW_c_TEBA0714_REV01!B:B,MATCH(H49,RAW_c_TEBA0714_REV01!B:B,)+1):'RAW_c_TEBA0714_REV01'!B11120,)+MATCH(H49,RAW_c_TEBA0714_REV01!B:B,),3),INDEX(RAW_c_TEBA0714_REV01!B:D,MATCH(H49,RAW_c_TEBA0714_REV01!B:B,0),3)),"---")))=0,"---",IF(K49&lt;&gt;"---",IF(INDEX(RAW_c_TEBA0714_REV01!B:D,MATCH(H49,RAW_c_TEBA0714_REV01!B:B,0),3)=L49,INDEX(
RAW_c_TEBA0714_REV01!B:D,MATCH(H49,INDEX(RAW_c_TEBA0714_REV01!B:B,MATCH(H49,RAW_c_TEBA0714_REV01!B:B,)+1):'RAW_c_TEBA0714_REV01'!B11120,)+MATCH(H49,RAW_c_TEBA0714_REV01!B:B,),3),INDEX(RAW_c_TEBA0714_REV01!B:D,MATCH(H49,RAW_c_TEBA0714_REV01!B:B,0),3)),"---"))),"---")</f>
        <v>JM1-43</v>
      </c>
      <c r="T49">
        <f>COUNTIF(RAW_c_TEBA0714_REV01!B:B,G49)</f>
        <v>2</v>
      </c>
      <c r="U49" t="str">
        <f t="shared" si="5"/>
        <v>B2B-44</v>
      </c>
    </row>
    <row r="50" spans="1:21" x14ac:dyDescent="0.25">
      <c r="A50" t="s">
        <v>203</v>
      </c>
      <c r="B50" t="s">
        <v>39</v>
      </c>
      <c r="C50" t="s">
        <v>203</v>
      </c>
      <c r="D50" t="s">
        <v>158</v>
      </c>
      <c r="E50" s="84">
        <v>46</v>
      </c>
      <c r="F50" t="str">
        <f t="shared" si="0"/>
        <v>JM1-46</v>
      </c>
      <c r="G50" t="str">
        <f>VLOOKUP(F50,RAW_c_TEBA0714_REV01!A:B,2,0)</f>
        <v>B34_L9_N</v>
      </c>
      <c r="H50" t="str">
        <f t="shared" si="1"/>
        <v>B34_L9_N</v>
      </c>
      <c r="I50" t="str">
        <f t="shared" si="2"/>
        <v>--</v>
      </c>
      <c r="J50" t="str">
        <f t="shared" si="3"/>
        <v>--</v>
      </c>
      <c r="K50">
        <f>IFERROR(IF(J50="--",IF(G50=H50,VLOOKUP(G50,RAW_c_TEBA0714_REV01!L:N,3,0),SUM(VLOOKUP(H50,RAW_c_TEBA0714_REV01!L:N,3,0),VLOOKUP(G50,RAW_c_TEBA0714_REV01!L:N,3,0))),"---"),"---")</f>
        <v>14.161799999999999</v>
      </c>
      <c r="L50" t="str">
        <f t="shared" si="4"/>
        <v>JM1-46</v>
      </c>
      <c r="M50" t="str">
        <f>IFERROR(IF(
COUNTIF(B2B!H:H,(IF(K50&lt;&gt;"---",IF(INDEX(RAW_c_TEBA0714_REV01!B:D,MATCH(H50,RAW_c_TEBA0714_REV01!B:B,0),3)=L50,INDEX(
RAW_c_TEBA0714_REV01!B:D,MATCH(H50,INDEX(RAW_c_TEBA0714_REV01!B:B,MATCH(H50,RAW_c_TEBA0714_REV01!B:B,)+1):'RAW_c_TEBA0714_REV01'!B11121,)+MATCH(H50,RAW_c_TEBA0714_REV01!B:B,),3),INDEX(RAW_c_TEBA0714_REV01!B:D,MATCH(H50,RAW_c_TEBA0714_REV01!B:B,0),3)),"---")))=1,"---",IF(K50&lt;&gt;"---",IF(INDEX(RAW_c_TEBA0714_REV01!B:D,MATCH(H50,RAW_c_TEBA0714_REV01!B:B,0),3)=L50,INDEX(
RAW_c_TEBA0714_REV01!B:D,MATCH(H50,INDEX(RAW_c_TEBA0714_REV01!B:B,MATCH(H50,RAW_c_TEBA0714_REV01!B:B,)+1):'RAW_c_TEBA0714_REV01'!B11121,)+MATCH(H50,RAW_c_TEBA0714_REV01!B:B,),3),INDEX(RAW_c_TEBA0714_REV01!B:D,MATCH(H50,RAW_c_TEBA0714_REV01!B:B,0),3)),"---")),"---")</f>
        <v>J20-25</v>
      </c>
      <c r="N50" t="str">
        <f>IFERROR(IF(AND(B50="B2B",J50="--"),L50,IF(
COUNTIF(B2B!H:H,(IF(K50&lt;&gt;"---",IF(INDEX(RAW_c_TEBA0714_REV01!B:D,MATCH(H50,RAW_c_TEBA0714_REV01!B:B,0),3)=L50,INDEX(
RAW_c_TEBA0714_REV01!B:D,MATCH(H50,INDEX(RAW_c_TEBA0714_REV01!B:B,MATCH(H50,RAW_c_TEBA0714_REV01!B:B,)+1):'RAW_c_TEBA0714_REV01'!B11121,)+MATCH(H50,RAW_c_TEBA0714_REV01!B:B,),3),INDEX(RAW_c_TEBA0714_REV01!B:D,MATCH(H50,RAW_c_TEBA0714_REV01!B:B,0),3)),"---")))=0,"---",IF(K50&lt;&gt;"---",IF(INDEX(RAW_c_TEBA0714_REV01!B:D,MATCH(H50,RAW_c_TEBA0714_REV01!B:B,0),3)=L50,INDEX(
RAW_c_TEBA0714_REV01!B:D,MATCH(H50,INDEX(RAW_c_TEBA0714_REV01!B:B,MATCH(H50,RAW_c_TEBA0714_REV01!B:B,)+1):'RAW_c_TEBA0714_REV01'!B11121,)+MATCH(H50,RAW_c_TEBA0714_REV01!B:B,),3),INDEX(RAW_c_TEBA0714_REV01!B:D,MATCH(H50,RAW_c_TEBA0714_REV01!B:B,0),3)),"---"))),"---")</f>
        <v>JM1-46</v>
      </c>
      <c r="T50">
        <f>COUNTIF(RAW_c_TEBA0714_REV01!B:B,G50)</f>
        <v>2</v>
      </c>
      <c r="U50" t="str">
        <f t="shared" si="5"/>
        <v>B2B-45</v>
      </c>
    </row>
    <row r="51" spans="1:21" x14ac:dyDescent="0.25">
      <c r="A51" t="s">
        <v>204</v>
      </c>
      <c r="B51" t="s">
        <v>39</v>
      </c>
      <c r="C51" t="s">
        <v>204</v>
      </c>
      <c r="D51" t="s">
        <v>158</v>
      </c>
      <c r="E51" s="84">
        <v>45</v>
      </c>
      <c r="F51" t="str">
        <f t="shared" si="0"/>
        <v>JM1-45</v>
      </c>
      <c r="G51" t="str">
        <f>VLOOKUP(F51,RAW_c_TEBA0714_REV01!A:B,2,0)</f>
        <v>B34_L5_N</v>
      </c>
      <c r="H51" t="str">
        <f t="shared" si="1"/>
        <v>B34_L5_N</v>
      </c>
      <c r="I51" t="str">
        <f t="shared" si="2"/>
        <v>--</v>
      </c>
      <c r="J51" t="str">
        <f t="shared" si="3"/>
        <v>--</v>
      </c>
      <c r="K51">
        <f>IFERROR(IF(J51="--",IF(G51=H51,VLOOKUP(G51,RAW_c_TEBA0714_REV01!L:N,3,0),SUM(VLOOKUP(H51,RAW_c_TEBA0714_REV01!L:N,3,0),VLOOKUP(G51,RAW_c_TEBA0714_REV01!L:N,3,0))),"---"),"---")</f>
        <v>27.403099999999998</v>
      </c>
      <c r="L51" t="str">
        <f t="shared" si="4"/>
        <v>JM1-45</v>
      </c>
      <c r="M51" t="str">
        <f>IFERROR(IF(
COUNTIF(B2B!H:H,(IF(K51&lt;&gt;"---",IF(INDEX(RAW_c_TEBA0714_REV01!B:D,MATCH(H51,RAW_c_TEBA0714_REV01!B:B,0),3)=L51,INDEX(
RAW_c_TEBA0714_REV01!B:D,MATCH(H51,INDEX(RAW_c_TEBA0714_REV01!B:B,MATCH(H51,RAW_c_TEBA0714_REV01!B:B,)+1):'RAW_c_TEBA0714_REV01'!B11122,)+MATCH(H51,RAW_c_TEBA0714_REV01!B:B,),3),INDEX(RAW_c_TEBA0714_REV01!B:D,MATCH(H51,RAW_c_TEBA0714_REV01!B:B,0),3)),"---")))=1,"---",IF(K51&lt;&gt;"---",IF(INDEX(RAW_c_TEBA0714_REV01!B:D,MATCH(H51,RAW_c_TEBA0714_REV01!B:B,0),3)=L51,INDEX(
RAW_c_TEBA0714_REV01!B:D,MATCH(H51,INDEX(RAW_c_TEBA0714_REV01!B:B,MATCH(H51,RAW_c_TEBA0714_REV01!B:B,)+1):'RAW_c_TEBA0714_REV01'!B11122,)+MATCH(H51,RAW_c_TEBA0714_REV01!B:B,),3),INDEX(RAW_c_TEBA0714_REV01!B:D,MATCH(H51,RAW_c_TEBA0714_REV01!B:B,0),3)),"---")),"---")</f>
        <v>J20-33</v>
      </c>
      <c r="N51" t="str">
        <f>IFERROR(IF(AND(B51="B2B",J51="--"),L51,IF(
COUNTIF(B2B!H:H,(IF(K51&lt;&gt;"---",IF(INDEX(RAW_c_TEBA0714_REV01!B:D,MATCH(H51,RAW_c_TEBA0714_REV01!B:B,0),3)=L51,INDEX(
RAW_c_TEBA0714_REV01!B:D,MATCH(H51,INDEX(RAW_c_TEBA0714_REV01!B:B,MATCH(H51,RAW_c_TEBA0714_REV01!B:B,)+1):'RAW_c_TEBA0714_REV01'!B11122,)+MATCH(H51,RAW_c_TEBA0714_REV01!B:B,),3),INDEX(RAW_c_TEBA0714_REV01!B:D,MATCH(H51,RAW_c_TEBA0714_REV01!B:B,0),3)),"---")))=0,"---",IF(K51&lt;&gt;"---",IF(INDEX(RAW_c_TEBA0714_REV01!B:D,MATCH(H51,RAW_c_TEBA0714_REV01!B:B,0),3)=L51,INDEX(
RAW_c_TEBA0714_REV01!B:D,MATCH(H51,INDEX(RAW_c_TEBA0714_REV01!B:B,MATCH(H51,RAW_c_TEBA0714_REV01!B:B,)+1):'RAW_c_TEBA0714_REV01'!B11122,)+MATCH(H51,RAW_c_TEBA0714_REV01!B:B,),3),INDEX(RAW_c_TEBA0714_REV01!B:D,MATCH(H51,RAW_c_TEBA0714_REV01!B:B,0),3)),"---"))),"---")</f>
        <v>JM1-45</v>
      </c>
      <c r="T51">
        <f>COUNTIF(RAW_c_TEBA0714_REV01!B:B,G51)</f>
        <v>2</v>
      </c>
      <c r="U51" t="str">
        <f t="shared" si="5"/>
        <v>B2B-46</v>
      </c>
    </row>
    <row r="52" spans="1:21" x14ac:dyDescent="0.25">
      <c r="A52" t="s">
        <v>205</v>
      </c>
      <c r="B52" t="s">
        <v>39</v>
      </c>
      <c r="C52" t="s">
        <v>205</v>
      </c>
      <c r="D52" t="s">
        <v>158</v>
      </c>
      <c r="E52" s="84">
        <v>48</v>
      </c>
      <c r="F52" t="str">
        <f t="shared" si="0"/>
        <v>JM1-48</v>
      </c>
      <c r="G52" t="str">
        <f>VLOOKUP(F52,RAW_c_TEBA0714_REV01!A:B,2,0)</f>
        <v>GND</v>
      </c>
      <c r="H52" t="str">
        <f t="shared" si="1"/>
        <v>GND</v>
      </c>
      <c r="I52" t="str">
        <f t="shared" si="2"/>
        <v>--</v>
      </c>
      <c r="J52" t="str">
        <f t="shared" si="3"/>
        <v>---</v>
      </c>
      <c r="K52" t="str">
        <f>IFERROR(IF(J52="--",IF(G52=H52,VLOOKUP(G52,RAW_c_TEBA0714_REV01!L:N,3,0),SUM(VLOOKUP(H52,RAW_c_TEBA0714_REV01!L:N,3,0),VLOOKUP(G52,RAW_c_TEBA0714_REV01!L:N,3,0))),"---"),"---")</f>
        <v>---</v>
      </c>
      <c r="L52" t="str">
        <f t="shared" si="4"/>
        <v>JM1-48</v>
      </c>
      <c r="M52" t="str">
        <f>IFERROR(IF(
COUNTIF(B2B!H:H,(IF(K52&lt;&gt;"---",IF(INDEX(RAW_c_TEBA0714_REV01!B:D,MATCH(H52,RAW_c_TEBA0714_REV01!B:B,0),3)=L52,INDEX(
RAW_c_TEBA0714_REV01!B:D,MATCH(H52,INDEX(RAW_c_TEBA0714_REV01!B:B,MATCH(H52,RAW_c_TEBA0714_REV01!B:B,)+1):'RAW_c_TEBA0714_REV01'!B11123,)+MATCH(H52,RAW_c_TEBA0714_REV01!B:B,),3),INDEX(RAW_c_TEBA0714_REV01!B:D,MATCH(H52,RAW_c_TEBA0714_REV01!B:B,0),3)),"---")))=1,"---",IF(K52&lt;&gt;"---",IF(INDEX(RAW_c_TEBA0714_REV01!B:D,MATCH(H52,RAW_c_TEBA0714_REV01!B:B,0),3)=L52,INDEX(
RAW_c_TEBA0714_REV01!B:D,MATCH(H52,INDEX(RAW_c_TEBA0714_REV01!B:B,MATCH(H52,RAW_c_TEBA0714_REV01!B:B,)+1):'RAW_c_TEBA0714_REV01'!B11123,)+MATCH(H52,RAW_c_TEBA0714_REV01!B:B,),3),INDEX(RAW_c_TEBA0714_REV01!B:D,MATCH(H52,RAW_c_TEBA0714_REV01!B:B,0),3)),"---")),"---")</f>
        <v>---</v>
      </c>
      <c r="N52" t="str">
        <f>IFERROR(IF(AND(B52="B2B",J52="--"),L52,IF(
COUNTIF(B2B!H:H,(IF(K52&lt;&gt;"---",IF(INDEX(RAW_c_TEBA0714_REV01!B:D,MATCH(H52,RAW_c_TEBA0714_REV01!B:B,0),3)=L52,INDEX(
RAW_c_TEBA0714_REV01!B:D,MATCH(H52,INDEX(RAW_c_TEBA0714_REV01!B:B,MATCH(H52,RAW_c_TEBA0714_REV01!B:B,)+1):'RAW_c_TEBA0714_REV01'!B11123,)+MATCH(H52,RAW_c_TEBA0714_REV01!B:B,),3),INDEX(RAW_c_TEBA0714_REV01!B:D,MATCH(H52,RAW_c_TEBA0714_REV01!B:B,0),3)),"---")))=0,"---",IF(K52&lt;&gt;"---",IF(INDEX(RAW_c_TEBA0714_REV01!B:D,MATCH(H52,RAW_c_TEBA0714_REV01!B:B,0),3)=L52,INDEX(
RAW_c_TEBA0714_REV01!B:D,MATCH(H52,INDEX(RAW_c_TEBA0714_REV01!B:B,MATCH(H52,RAW_c_TEBA0714_REV01!B:B,)+1):'RAW_c_TEBA0714_REV01'!B11123,)+MATCH(H52,RAW_c_TEBA0714_REV01!B:B,),3),INDEX(RAW_c_TEBA0714_REV01!B:D,MATCH(H52,RAW_c_TEBA0714_REV01!B:B,0),3)),"---"))),"---")</f>
        <v>---</v>
      </c>
      <c r="T52">
        <f>COUNTIF(RAW_c_TEBA0714_REV01!B:B,G52)</f>
        <v>85</v>
      </c>
      <c r="U52" t="str">
        <f t="shared" si="5"/>
        <v>B2B-47</v>
      </c>
    </row>
    <row r="53" spans="1:21" x14ac:dyDescent="0.25">
      <c r="A53" t="s">
        <v>206</v>
      </c>
      <c r="B53" t="s">
        <v>39</v>
      </c>
      <c r="C53" t="s">
        <v>206</v>
      </c>
      <c r="D53" t="s">
        <v>158</v>
      </c>
      <c r="E53" s="84">
        <v>47</v>
      </c>
      <c r="F53" t="str">
        <f t="shared" si="0"/>
        <v>JM1-47</v>
      </c>
      <c r="G53" t="str">
        <f>VLOOKUP(F53,RAW_c_TEBA0714_REV01!A:B,2,0)</f>
        <v>GND</v>
      </c>
      <c r="H53" t="str">
        <f t="shared" si="1"/>
        <v>GND</v>
      </c>
      <c r="I53" t="str">
        <f t="shared" si="2"/>
        <v>--</v>
      </c>
      <c r="J53" t="str">
        <f t="shared" si="3"/>
        <v>---</v>
      </c>
      <c r="K53" t="str">
        <f>IFERROR(IF(J53="--",IF(G53=H53,VLOOKUP(G53,RAW_c_TEBA0714_REV01!L:N,3,0),SUM(VLOOKUP(H53,RAW_c_TEBA0714_REV01!L:N,3,0),VLOOKUP(G53,RAW_c_TEBA0714_REV01!L:N,3,0))),"---"),"---")</f>
        <v>---</v>
      </c>
      <c r="L53" t="str">
        <f t="shared" si="4"/>
        <v>JM1-47</v>
      </c>
      <c r="M53" t="str">
        <f>IFERROR(IF(
COUNTIF(B2B!H:H,(IF(K53&lt;&gt;"---",IF(INDEX(RAW_c_TEBA0714_REV01!B:D,MATCH(H53,RAW_c_TEBA0714_REV01!B:B,0),3)=L53,INDEX(
RAW_c_TEBA0714_REV01!B:D,MATCH(H53,INDEX(RAW_c_TEBA0714_REV01!B:B,MATCH(H53,RAW_c_TEBA0714_REV01!B:B,)+1):'RAW_c_TEBA0714_REV01'!B11124,)+MATCH(H53,RAW_c_TEBA0714_REV01!B:B,),3),INDEX(RAW_c_TEBA0714_REV01!B:D,MATCH(H53,RAW_c_TEBA0714_REV01!B:B,0),3)),"---")))=1,"---",IF(K53&lt;&gt;"---",IF(INDEX(RAW_c_TEBA0714_REV01!B:D,MATCH(H53,RAW_c_TEBA0714_REV01!B:B,0),3)=L53,INDEX(
RAW_c_TEBA0714_REV01!B:D,MATCH(H53,INDEX(RAW_c_TEBA0714_REV01!B:B,MATCH(H53,RAW_c_TEBA0714_REV01!B:B,)+1):'RAW_c_TEBA0714_REV01'!B11124,)+MATCH(H53,RAW_c_TEBA0714_REV01!B:B,),3),INDEX(RAW_c_TEBA0714_REV01!B:D,MATCH(H53,RAW_c_TEBA0714_REV01!B:B,0),3)),"---")),"---")</f>
        <v>---</v>
      </c>
      <c r="N53" t="str">
        <f>IFERROR(IF(AND(B53="B2B",J53="--"),L53,IF(
COUNTIF(B2B!H:H,(IF(K53&lt;&gt;"---",IF(INDEX(RAW_c_TEBA0714_REV01!B:D,MATCH(H53,RAW_c_TEBA0714_REV01!B:B,0),3)=L53,INDEX(
RAW_c_TEBA0714_REV01!B:D,MATCH(H53,INDEX(RAW_c_TEBA0714_REV01!B:B,MATCH(H53,RAW_c_TEBA0714_REV01!B:B,)+1):'RAW_c_TEBA0714_REV01'!B11124,)+MATCH(H53,RAW_c_TEBA0714_REV01!B:B,),3),INDEX(RAW_c_TEBA0714_REV01!B:D,MATCH(H53,RAW_c_TEBA0714_REV01!B:B,0),3)),"---")))=0,"---",IF(K53&lt;&gt;"---",IF(INDEX(RAW_c_TEBA0714_REV01!B:D,MATCH(H53,RAW_c_TEBA0714_REV01!B:B,0),3)=L53,INDEX(
RAW_c_TEBA0714_REV01!B:D,MATCH(H53,INDEX(RAW_c_TEBA0714_REV01!B:B,MATCH(H53,RAW_c_TEBA0714_REV01!B:B,)+1):'RAW_c_TEBA0714_REV01'!B11124,)+MATCH(H53,RAW_c_TEBA0714_REV01!B:B,),3),INDEX(RAW_c_TEBA0714_REV01!B:D,MATCH(H53,RAW_c_TEBA0714_REV01!B:B,0),3)),"---"))),"---")</f>
        <v>---</v>
      </c>
      <c r="T53">
        <f>COUNTIF(RAW_c_TEBA0714_REV01!B:B,G53)</f>
        <v>85</v>
      </c>
      <c r="U53" t="str">
        <f t="shared" si="5"/>
        <v>B2B-48</v>
      </c>
    </row>
    <row r="54" spans="1:21" x14ac:dyDescent="0.25">
      <c r="A54" t="s">
        <v>207</v>
      </c>
      <c r="B54" t="s">
        <v>39</v>
      </c>
      <c r="C54" t="s">
        <v>207</v>
      </c>
      <c r="D54" t="s">
        <v>158</v>
      </c>
      <c r="E54" s="84">
        <v>50</v>
      </c>
      <c r="F54" t="str">
        <f t="shared" si="0"/>
        <v>JM1-50</v>
      </c>
      <c r="G54" t="str">
        <f>VLOOKUP(F54,RAW_c_TEBA0714_REV01!A:B,2,0)</f>
        <v>B34_L8_P</v>
      </c>
      <c r="H54" t="str">
        <f t="shared" si="1"/>
        <v>B34_L8_P</v>
      </c>
      <c r="I54" t="str">
        <f t="shared" si="2"/>
        <v>--</v>
      </c>
      <c r="J54" t="str">
        <f t="shared" si="3"/>
        <v>--</v>
      </c>
      <c r="K54">
        <f>IFERROR(IF(J54="--",IF(G54=H54,VLOOKUP(G54,RAW_c_TEBA0714_REV01!L:N,3,0),SUM(VLOOKUP(H54,RAW_c_TEBA0714_REV01!L:N,3,0),VLOOKUP(G54,RAW_c_TEBA0714_REV01!L:N,3,0))),"---"),"---")</f>
        <v>10.256600000000001</v>
      </c>
      <c r="L54" t="str">
        <f t="shared" si="4"/>
        <v>JM1-50</v>
      </c>
      <c r="M54" t="str">
        <f>IFERROR(IF(
COUNTIF(B2B!H:H,(IF(K54&lt;&gt;"---",IF(INDEX(RAW_c_TEBA0714_REV01!B:D,MATCH(H54,RAW_c_TEBA0714_REV01!B:B,0),3)=L54,INDEX(
RAW_c_TEBA0714_REV01!B:D,MATCH(H54,INDEX(RAW_c_TEBA0714_REV01!B:B,MATCH(H54,RAW_c_TEBA0714_REV01!B:B,)+1):'RAW_c_TEBA0714_REV01'!B11125,)+MATCH(H54,RAW_c_TEBA0714_REV01!B:B,),3),INDEX(RAW_c_TEBA0714_REV01!B:D,MATCH(H54,RAW_c_TEBA0714_REV01!B:B,0),3)),"---")))=1,"---",IF(K54&lt;&gt;"---",IF(INDEX(RAW_c_TEBA0714_REV01!B:D,MATCH(H54,RAW_c_TEBA0714_REV01!B:B,0),3)=L54,INDEX(
RAW_c_TEBA0714_REV01!B:D,MATCH(H54,INDEX(RAW_c_TEBA0714_REV01!B:B,MATCH(H54,RAW_c_TEBA0714_REV01!B:B,)+1):'RAW_c_TEBA0714_REV01'!B11125,)+MATCH(H54,RAW_c_TEBA0714_REV01!B:B,),3),INDEX(RAW_c_TEBA0714_REV01!B:D,MATCH(H54,RAW_c_TEBA0714_REV01!B:B,0),3)),"---")),"---")</f>
        <v>J20-22</v>
      </c>
      <c r="N54" t="str">
        <f>IFERROR(IF(AND(B54="B2B",J54="--"),L54,IF(
COUNTIF(B2B!H:H,(IF(K54&lt;&gt;"---",IF(INDEX(RAW_c_TEBA0714_REV01!B:D,MATCH(H54,RAW_c_TEBA0714_REV01!B:B,0),3)=L54,INDEX(
RAW_c_TEBA0714_REV01!B:D,MATCH(H54,INDEX(RAW_c_TEBA0714_REV01!B:B,MATCH(H54,RAW_c_TEBA0714_REV01!B:B,)+1):'RAW_c_TEBA0714_REV01'!B11125,)+MATCH(H54,RAW_c_TEBA0714_REV01!B:B,),3),INDEX(RAW_c_TEBA0714_REV01!B:D,MATCH(H54,RAW_c_TEBA0714_REV01!B:B,0),3)),"---")))=0,"---",IF(K54&lt;&gt;"---",IF(INDEX(RAW_c_TEBA0714_REV01!B:D,MATCH(H54,RAW_c_TEBA0714_REV01!B:B,0),3)=L54,INDEX(
RAW_c_TEBA0714_REV01!B:D,MATCH(H54,INDEX(RAW_c_TEBA0714_REV01!B:B,MATCH(H54,RAW_c_TEBA0714_REV01!B:B,)+1):'RAW_c_TEBA0714_REV01'!B11125,)+MATCH(H54,RAW_c_TEBA0714_REV01!B:B,),3),INDEX(RAW_c_TEBA0714_REV01!B:D,MATCH(H54,RAW_c_TEBA0714_REV01!B:B,0),3)),"---"))),"---")</f>
        <v>JM1-50</v>
      </c>
      <c r="T54">
        <f>COUNTIF(RAW_c_TEBA0714_REV01!B:B,G54)</f>
        <v>2</v>
      </c>
      <c r="U54" t="str">
        <f t="shared" si="5"/>
        <v>B2B-49</v>
      </c>
    </row>
    <row r="55" spans="1:21" x14ac:dyDescent="0.25">
      <c r="A55" t="s">
        <v>208</v>
      </c>
      <c r="B55" t="s">
        <v>39</v>
      </c>
      <c r="C55" t="s">
        <v>208</v>
      </c>
      <c r="D55" t="s">
        <v>158</v>
      </c>
      <c r="E55" s="84">
        <v>49</v>
      </c>
      <c r="F55" t="str">
        <f t="shared" si="0"/>
        <v>JM1-49</v>
      </c>
      <c r="G55" t="str">
        <f>VLOOKUP(F55,RAW_c_TEBA0714_REV01!A:B,2,0)</f>
        <v>B34_L10_P</v>
      </c>
      <c r="H55" t="str">
        <f t="shared" si="1"/>
        <v>B34_L10_P</v>
      </c>
      <c r="I55" t="str">
        <f t="shared" si="2"/>
        <v>--</v>
      </c>
      <c r="J55" t="str">
        <f t="shared" si="3"/>
        <v>--</v>
      </c>
      <c r="K55">
        <f>IFERROR(IF(J55="--",IF(G55=H55,VLOOKUP(G55,RAW_c_TEBA0714_REV01!L:N,3,0),SUM(VLOOKUP(H55,RAW_c_TEBA0714_REV01!L:N,3,0),VLOOKUP(G55,RAW_c_TEBA0714_REV01!L:N,3,0))),"---"),"---")</f>
        <v>24.1557</v>
      </c>
      <c r="L55" t="str">
        <f t="shared" si="4"/>
        <v>JM1-49</v>
      </c>
      <c r="M55" t="str">
        <f>IFERROR(IF(
COUNTIF(B2B!H:H,(IF(K55&lt;&gt;"---",IF(INDEX(RAW_c_TEBA0714_REV01!B:D,MATCH(H55,RAW_c_TEBA0714_REV01!B:B,0),3)=L55,INDEX(
RAW_c_TEBA0714_REV01!B:D,MATCH(H55,INDEX(RAW_c_TEBA0714_REV01!B:B,MATCH(H55,RAW_c_TEBA0714_REV01!B:B,)+1):'RAW_c_TEBA0714_REV01'!B11126,)+MATCH(H55,RAW_c_TEBA0714_REV01!B:B,),3),INDEX(RAW_c_TEBA0714_REV01!B:D,MATCH(H55,RAW_c_TEBA0714_REV01!B:B,0),3)),"---")))=1,"---",IF(K55&lt;&gt;"---",IF(INDEX(RAW_c_TEBA0714_REV01!B:D,MATCH(H55,RAW_c_TEBA0714_REV01!B:B,0),3)=L55,INDEX(
RAW_c_TEBA0714_REV01!B:D,MATCH(H55,INDEX(RAW_c_TEBA0714_REV01!B:B,MATCH(H55,RAW_c_TEBA0714_REV01!B:B,)+1):'RAW_c_TEBA0714_REV01'!B11126,)+MATCH(H55,RAW_c_TEBA0714_REV01!B:B,),3),INDEX(RAW_c_TEBA0714_REV01!B:D,MATCH(H55,RAW_c_TEBA0714_REV01!B:B,0),3)),"---")),"---")</f>
        <v>J20-30</v>
      </c>
      <c r="N55" t="str">
        <f>IFERROR(IF(AND(B55="B2B",J55="--"),L55,IF(
COUNTIF(B2B!H:H,(IF(K55&lt;&gt;"---",IF(INDEX(RAW_c_TEBA0714_REV01!B:D,MATCH(H55,RAW_c_TEBA0714_REV01!B:B,0),3)=L55,INDEX(
RAW_c_TEBA0714_REV01!B:D,MATCH(H55,INDEX(RAW_c_TEBA0714_REV01!B:B,MATCH(H55,RAW_c_TEBA0714_REV01!B:B,)+1):'RAW_c_TEBA0714_REV01'!B11126,)+MATCH(H55,RAW_c_TEBA0714_REV01!B:B,),3),INDEX(RAW_c_TEBA0714_REV01!B:D,MATCH(H55,RAW_c_TEBA0714_REV01!B:B,0),3)),"---")))=0,"---",IF(K55&lt;&gt;"---",IF(INDEX(RAW_c_TEBA0714_REV01!B:D,MATCH(H55,RAW_c_TEBA0714_REV01!B:B,0),3)=L55,INDEX(
RAW_c_TEBA0714_REV01!B:D,MATCH(H55,INDEX(RAW_c_TEBA0714_REV01!B:B,MATCH(H55,RAW_c_TEBA0714_REV01!B:B,)+1):'RAW_c_TEBA0714_REV01'!B11126,)+MATCH(H55,RAW_c_TEBA0714_REV01!B:B,),3),INDEX(RAW_c_TEBA0714_REV01!B:D,MATCH(H55,RAW_c_TEBA0714_REV01!B:B,0),3)),"---"))),"---")</f>
        <v>JM1-49</v>
      </c>
      <c r="T55">
        <f>COUNTIF(RAW_c_TEBA0714_REV01!B:B,G55)</f>
        <v>2</v>
      </c>
      <c r="U55" t="str">
        <f t="shared" si="5"/>
        <v>B2B-50</v>
      </c>
    </row>
    <row r="56" spans="1:21" x14ac:dyDescent="0.25">
      <c r="A56" t="s">
        <v>209</v>
      </c>
      <c r="B56" t="s">
        <v>39</v>
      </c>
      <c r="C56" t="s">
        <v>209</v>
      </c>
      <c r="D56" t="s">
        <v>158</v>
      </c>
      <c r="E56" s="84">
        <v>52</v>
      </c>
      <c r="F56" t="str">
        <f t="shared" si="0"/>
        <v>JM1-52</v>
      </c>
      <c r="G56" t="str">
        <f>VLOOKUP(F56,RAW_c_TEBA0714_REV01!A:B,2,0)</f>
        <v>B34_L8_N</v>
      </c>
      <c r="H56" t="str">
        <f t="shared" si="1"/>
        <v>B34_L8_N</v>
      </c>
      <c r="I56" t="str">
        <f t="shared" si="2"/>
        <v>--</v>
      </c>
      <c r="J56" t="str">
        <f t="shared" si="3"/>
        <v>--</v>
      </c>
      <c r="K56">
        <f>IFERROR(IF(J56="--",IF(G56=H56,VLOOKUP(G56,RAW_c_TEBA0714_REV01!L:N,3,0),SUM(VLOOKUP(H56,RAW_c_TEBA0714_REV01!L:N,3,0),VLOOKUP(G56,RAW_c_TEBA0714_REV01!L:N,3,0))),"---"),"---")</f>
        <v>10.7163</v>
      </c>
      <c r="L56" t="str">
        <f t="shared" si="4"/>
        <v>JM1-52</v>
      </c>
      <c r="M56" t="str">
        <f>IFERROR(IF(
COUNTIF(B2B!H:H,(IF(K56&lt;&gt;"---",IF(INDEX(RAW_c_TEBA0714_REV01!B:D,MATCH(H56,RAW_c_TEBA0714_REV01!B:B,0),3)=L56,INDEX(
RAW_c_TEBA0714_REV01!B:D,MATCH(H56,INDEX(RAW_c_TEBA0714_REV01!B:B,MATCH(H56,RAW_c_TEBA0714_REV01!B:B,)+1):'RAW_c_TEBA0714_REV01'!B11127,)+MATCH(H56,RAW_c_TEBA0714_REV01!B:B,),3),INDEX(RAW_c_TEBA0714_REV01!B:D,MATCH(H56,RAW_c_TEBA0714_REV01!B:B,0),3)),"---")))=1,"---",IF(K56&lt;&gt;"---",IF(INDEX(RAW_c_TEBA0714_REV01!B:D,MATCH(H56,RAW_c_TEBA0714_REV01!B:B,0),3)=L56,INDEX(
RAW_c_TEBA0714_REV01!B:D,MATCH(H56,INDEX(RAW_c_TEBA0714_REV01!B:B,MATCH(H56,RAW_c_TEBA0714_REV01!B:B,)+1):'RAW_c_TEBA0714_REV01'!B11127,)+MATCH(H56,RAW_c_TEBA0714_REV01!B:B,),3),INDEX(RAW_c_TEBA0714_REV01!B:D,MATCH(H56,RAW_c_TEBA0714_REV01!B:B,0),3)),"---")),"---")</f>
        <v>J20-21</v>
      </c>
      <c r="N56" t="str">
        <f>IFERROR(IF(AND(B56="B2B",J56="--"),L56,IF(
COUNTIF(B2B!H:H,(IF(K56&lt;&gt;"---",IF(INDEX(RAW_c_TEBA0714_REV01!B:D,MATCH(H56,RAW_c_TEBA0714_REV01!B:B,0),3)=L56,INDEX(
RAW_c_TEBA0714_REV01!B:D,MATCH(H56,INDEX(RAW_c_TEBA0714_REV01!B:B,MATCH(H56,RAW_c_TEBA0714_REV01!B:B,)+1):'RAW_c_TEBA0714_REV01'!B11127,)+MATCH(H56,RAW_c_TEBA0714_REV01!B:B,),3),INDEX(RAW_c_TEBA0714_REV01!B:D,MATCH(H56,RAW_c_TEBA0714_REV01!B:B,0),3)),"---")))=0,"---",IF(K56&lt;&gt;"---",IF(INDEX(RAW_c_TEBA0714_REV01!B:D,MATCH(H56,RAW_c_TEBA0714_REV01!B:B,0),3)=L56,INDEX(
RAW_c_TEBA0714_REV01!B:D,MATCH(H56,INDEX(RAW_c_TEBA0714_REV01!B:B,MATCH(H56,RAW_c_TEBA0714_REV01!B:B,)+1):'RAW_c_TEBA0714_REV01'!B11127,)+MATCH(H56,RAW_c_TEBA0714_REV01!B:B,),3),INDEX(RAW_c_TEBA0714_REV01!B:D,MATCH(H56,RAW_c_TEBA0714_REV01!B:B,0),3)),"---"))),"---")</f>
        <v>JM1-52</v>
      </c>
      <c r="T56">
        <f>COUNTIF(RAW_c_TEBA0714_REV01!B:B,G56)</f>
        <v>2</v>
      </c>
      <c r="U56" t="str">
        <f t="shared" si="5"/>
        <v>B2B-51</v>
      </c>
    </row>
    <row r="57" spans="1:21" x14ac:dyDescent="0.25">
      <c r="A57" t="s">
        <v>210</v>
      </c>
      <c r="B57" t="s">
        <v>39</v>
      </c>
      <c r="C57" t="s">
        <v>210</v>
      </c>
      <c r="D57" t="s">
        <v>158</v>
      </c>
      <c r="E57" s="84">
        <v>51</v>
      </c>
      <c r="F57" t="str">
        <f t="shared" si="0"/>
        <v>JM1-51</v>
      </c>
      <c r="G57" t="str">
        <f>VLOOKUP(F57,RAW_c_TEBA0714_REV01!A:B,2,0)</f>
        <v>B34_L10_N</v>
      </c>
      <c r="H57" t="str">
        <f t="shared" si="1"/>
        <v>B34_L10_N</v>
      </c>
      <c r="I57" t="str">
        <f t="shared" si="2"/>
        <v>--</v>
      </c>
      <c r="J57" t="str">
        <f t="shared" si="3"/>
        <v>--</v>
      </c>
      <c r="K57">
        <f>IFERROR(IF(J57="--",IF(G57=H57,VLOOKUP(G57,RAW_c_TEBA0714_REV01!L:N,3,0),SUM(VLOOKUP(H57,RAW_c_TEBA0714_REV01!L:N,3,0),VLOOKUP(G57,RAW_c_TEBA0714_REV01!L:N,3,0))),"---"),"---")</f>
        <v>24.536200000000001</v>
      </c>
      <c r="L57" t="str">
        <f t="shared" si="4"/>
        <v>JM1-51</v>
      </c>
      <c r="M57" t="str">
        <f>IFERROR(IF(
COUNTIF(B2B!H:H,(IF(K57&lt;&gt;"---",IF(INDEX(RAW_c_TEBA0714_REV01!B:D,MATCH(H57,RAW_c_TEBA0714_REV01!B:B,0),3)=L57,INDEX(
RAW_c_TEBA0714_REV01!B:D,MATCH(H57,INDEX(RAW_c_TEBA0714_REV01!B:B,MATCH(H57,RAW_c_TEBA0714_REV01!B:B,)+1):'RAW_c_TEBA0714_REV01'!B11128,)+MATCH(H57,RAW_c_TEBA0714_REV01!B:B,),3),INDEX(RAW_c_TEBA0714_REV01!B:D,MATCH(H57,RAW_c_TEBA0714_REV01!B:B,0),3)),"---")))=1,"---",IF(K57&lt;&gt;"---",IF(INDEX(RAW_c_TEBA0714_REV01!B:D,MATCH(H57,RAW_c_TEBA0714_REV01!B:B,0),3)=L57,INDEX(
RAW_c_TEBA0714_REV01!B:D,MATCH(H57,INDEX(RAW_c_TEBA0714_REV01!B:B,MATCH(H57,RAW_c_TEBA0714_REV01!B:B,)+1):'RAW_c_TEBA0714_REV01'!B11128,)+MATCH(H57,RAW_c_TEBA0714_REV01!B:B,),3),INDEX(RAW_c_TEBA0714_REV01!B:D,MATCH(H57,RAW_c_TEBA0714_REV01!B:B,0),3)),"---")),"---")</f>
        <v>J20-29</v>
      </c>
      <c r="N57" t="str">
        <f>IFERROR(IF(AND(B57="B2B",J57="--"),L57,IF(
COUNTIF(B2B!H:H,(IF(K57&lt;&gt;"---",IF(INDEX(RAW_c_TEBA0714_REV01!B:D,MATCH(H57,RAW_c_TEBA0714_REV01!B:B,0),3)=L57,INDEX(
RAW_c_TEBA0714_REV01!B:D,MATCH(H57,INDEX(RAW_c_TEBA0714_REV01!B:B,MATCH(H57,RAW_c_TEBA0714_REV01!B:B,)+1):'RAW_c_TEBA0714_REV01'!B11128,)+MATCH(H57,RAW_c_TEBA0714_REV01!B:B,),3),INDEX(RAW_c_TEBA0714_REV01!B:D,MATCH(H57,RAW_c_TEBA0714_REV01!B:B,0),3)),"---")))=0,"---",IF(K57&lt;&gt;"---",IF(INDEX(RAW_c_TEBA0714_REV01!B:D,MATCH(H57,RAW_c_TEBA0714_REV01!B:B,0),3)=L57,INDEX(
RAW_c_TEBA0714_REV01!B:D,MATCH(H57,INDEX(RAW_c_TEBA0714_REV01!B:B,MATCH(H57,RAW_c_TEBA0714_REV01!B:B,)+1):'RAW_c_TEBA0714_REV01'!B11128,)+MATCH(H57,RAW_c_TEBA0714_REV01!B:B,),3),INDEX(RAW_c_TEBA0714_REV01!B:D,MATCH(H57,RAW_c_TEBA0714_REV01!B:B,0),3)),"---"))),"---")</f>
        <v>JM1-51</v>
      </c>
      <c r="T57">
        <f>COUNTIF(RAW_c_TEBA0714_REV01!B:B,G57)</f>
        <v>2</v>
      </c>
      <c r="U57" t="str">
        <f t="shared" si="5"/>
        <v>B2B-52</v>
      </c>
    </row>
    <row r="58" spans="1:21" x14ac:dyDescent="0.25">
      <c r="A58" t="s">
        <v>211</v>
      </c>
      <c r="B58" t="s">
        <v>39</v>
      </c>
      <c r="C58" t="s">
        <v>211</v>
      </c>
      <c r="D58" t="s">
        <v>158</v>
      </c>
      <c r="E58" s="84">
        <v>54</v>
      </c>
      <c r="F58" t="str">
        <f t="shared" si="0"/>
        <v>JM1-54</v>
      </c>
      <c r="G58" t="str">
        <f>VLOOKUP(F58,RAW_c_TEBA0714_REV01!A:B,2,0)</f>
        <v>B34_L13_P</v>
      </c>
      <c r="H58" t="str">
        <f t="shared" si="1"/>
        <v>B34_L13_P</v>
      </c>
      <c r="I58" t="str">
        <f t="shared" si="2"/>
        <v>--</v>
      </c>
      <c r="J58" t="str">
        <f t="shared" si="3"/>
        <v>--</v>
      </c>
      <c r="K58">
        <f>IFERROR(IF(J58="--",IF(G58=H58,VLOOKUP(G58,RAW_c_TEBA0714_REV01!L:N,3,0),SUM(VLOOKUP(H58,RAW_c_TEBA0714_REV01!L:N,3,0),VLOOKUP(G58,RAW_c_TEBA0714_REV01!L:N,3,0))),"---"),"---")</f>
        <v>48.9621</v>
      </c>
      <c r="L58" t="str">
        <f t="shared" si="4"/>
        <v>JM1-54</v>
      </c>
      <c r="M58" t="str">
        <f>IFERROR(IF(
COUNTIF(B2B!H:H,(IF(K58&lt;&gt;"---",IF(INDEX(RAW_c_TEBA0714_REV01!B:D,MATCH(H58,RAW_c_TEBA0714_REV01!B:B,0),3)=L58,INDEX(
RAW_c_TEBA0714_REV01!B:D,MATCH(H58,INDEX(RAW_c_TEBA0714_REV01!B:B,MATCH(H58,RAW_c_TEBA0714_REV01!B:B,)+1):'RAW_c_TEBA0714_REV01'!B11129,)+MATCH(H58,RAW_c_TEBA0714_REV01!B:B,),3),INDEX(RAW_c_TEBA0714_REV01!B:D,MATCH(H58,RAW_c_TEBA0714_REV01!B:B,0),3)),"---")))=1,"---",IF(K58&lt;&gt;"---",IF(INDEX(RAW_c_TEBA0714_REV01!B:D,MATCH(H58,RAW_c_TEBA0714_REV01!B:B,0),3)=L58,INDEX(
RAW_c_TEBA0714_REV01!B:D,MATCH(H58,INDEX(RAW_c_TEBA0714_REV01!B:B,MATCH(H58,RAW_c_TEBA0714_REV01!B:B,)+1):'RAW_c_TEBA0714_REV01'!B11129,)+MATCH(H58,RAW_c_TEBA0714_REV01!B:B,),3),INDEX(RAW_c_TEBA0714_REV01!B:D,MATCH(H58,RAW_c_TEBA0714_REV01!B:B,0),3)),"---")),"---")</f>
        <v>J20-48</v>
      </c>
      <c r="N58" t="str">
        <f>IFERROR(IF(AND(B58="B2B",J58="--"),L58,IF(
COUNTIF(B2B!H:H,(IF(K58&lt;&gt;"---",IF(INDEX(RAW_c_TEBA0714_REV01!B:D,MATCH(H58,RAW_c_TEBA0714_REV01!B:B,0),3)=L58,INDEX(
RAW_c_TEBA0714_REV01!B:D,MATCH(H58,INDEX(RAW_c_TEBA0714_REV01!B:B,MATCH(H58,RAW_c_TEBA0714_REV01!B:B,)+1):'RAW_c_TEBA0714_REV01'!B11129,)+MATCH(H58,RAW_c_TEBA0714_REV01!B:B,),3),INDEX(RAW_c_TEBA0714_REV01!B:D,MATCH(H58,RAW_c_TEBA0714_REV01!B:B,0),3)),"---")))=0,"---",IF(K58&lt;&gt;"---",IF(INDEX(RAW_c_TEBA0714_REV01!B:D,MATCH(H58,RAW_c_TEBA0714_REV01!B:B,0),3)=L58,INDEX(
RAW_c_TEBA0714_REV01!B:D,MATCH(H58,INDEX(RAW_c_TEBA0714_REV01!B:B,MATCH(H58,RAW_c_TEBA0714_REV01!B:B,)+1):'RAW_c_TEBA0714_REV01'!B11129,)+MATCH(H58,RAW_c_TEBA0714_REV01!B:B,),3),INDEX(RAW_c_TEBA0714_REV01!B:D,MATCH(H58,RAW_c_TEBA0714_REV01!B:B,0),3)),"---"))),"---")</f>
        <v>JM1-54</v>
      </c>
      <c r="T58">
        <f>COUNTIF(RAW_c_TEBA0714_REV01!B:B,G58)</f>
        <v>2</v>
      </c>
      <c r="U58" t="str">
        <f t="shared" si="5"/>
        <v>B2B-53</v>
      </c>
    </row>
    <row r="59" spans="1:21" x14ac:dyDescent="0.25">
      <c r="A59" t="s">
        <v>212</v>
      </c>
      <c r="B59" t="s">
        <v>39</v>
      </c>
      <c r="C59" t="s">
        <v>212</v>
      </c>
      <c r="D59" t="s">
        <v>158</v>
      </c>
      <c r="E59" s="84">
        <v>53</v>
      </c>
      <c r="F59" t="str">
        <f t="shared" si="0"/>
        <v>JM1-53</v>
      </c>
      <c r="G59" t="str">
        <f>VLOOKUP(F59,RAW_c_TEBA0714_REV01!A:B,2,0)</f>
        <v>B34_L11_N</v>
      </c>
      <c r="H59" t="str">
        <f t="shared" si="1"/>
        <v>B34_L11_N</v>
      </c>
      <c r="I59" t="str">
        <f t="shared" si="2"/>
        <v>--</v>
      </c>
      <c r="J59" t="str">
        <f t="shared" si="3"/>
        <v>--</v>
      </c>
      <c r="K59">
        <f>IFERROR(IF(J59="--",IF(G59=H59,VLOOKUP(G59,RAW_c_TEBA0714_REV01!L:N,3,0),SUM(VLOOKUP(H59,RAW_c_TEBA0714_REV01!L:N,3,0),VLOOKUP(G59,RAW_c_TEBA0714_REV01!L:N,3,0))),"---"),"---")</f>
        <v>22.013200000000001</v>
      </c>
      <c r="L59" t="str">
        <f t="shared" si="4"/>
        <v>JM1-53</v>
      </c>
      <c r="M59" t="str">
        <f>IFERROR(IF(
COUNTIF(B2B!H:H,(IF(K59&lt;&gt;"---",IF(INDEX(RAW_c_TEBA0714_REV01!B:D,MATCH(H59,RAW_c_TEBA0714_REV01!B:B,0),3)=L59,INDEX(
RAW_c_TEBA0714_REV01!B:D,MATCH(H59,INDEX(RAW_c_TEBA0714_REV01!B:B,MATCH(H59,RAW_c_TEBA0714_REV01!B:B,)+1):'RAW_c_TEBA0714_REV01'!B11130,)+MATCH(H59,RAW_c_TEBA0714_REV01!B:B,),3),INDEX(RAW_c_TEBA0714_REV01!B:D,MATCH(H59,RAW_c_TEBA0714_REV01!B:B,0),3)),"---")))=1,"---",IF(K59&lt;&gt;"---",IF(INDEX(RAW_c_TEBA0714_REV01!B:D,MATCH(H59,RAW_c_TEBA0714_REV01!B:B,0),3)=L59,INDEX(
RAW_c_TEBA0714_REV01!B:D,MATCH(H59,INDEX(RAW_c_TEBA0714_REV01!B:B,MATCH(H59,RAW_c_TEBA0714_REV01!B:B,)+1):'RAW_c_TEBA0714_REV01'!B11130,)+MATCH(H59,RAW_c_TEBA0714_REV01!B:B,),3),INDEX(RAW_c_TEBA0714_REV01!B:D,MATCH(H59,RAW_c_TEBA0714_REV01!B:B,0),3)),"---")),"---")</f>
        <v>J20-28</v>
      </c>
      <c r="N59" t="str">
        <f>IFERROR(IF(AND(B59="B2B",J59="--"),L59,IF(
COUNTIF(B2B!H:H,(IF(K59&lt;&gt;"---",IF(INDEX(RAW_c_TEBA0714_REV01!B:D,MATCH(H59,RAW_c_TEBA0714_REV01!B:B,0),3)=L59,INDEX(
RAW_c_TEBA0714_REV01!B:D,MATCH(H59,INDEX(RAW_c_TEBA0714_REV01!B:B,MATCH(H59,RAW_c_TEBA0714_REV01!B:B,)+1):'RAW_c_TEBA0714_REV01'!B11130,)+MATCH(H59,RAW_c_TEBA0714_REV01!B:B,),3),INDEX(RAW_c_TEBA0714_REV01!B:D,MATCH(H59,RAW_c_TEBA0714_REV01!B:B,0),3)),"---")))=0,"---",IF(K59&lt;&gt;"---",IF(INDEX(RAW_c_TEBA0714_REV01!B:D,MATCH(H59,RAW_c_TEBA0714_REV01!B:B,0),3)=L59,INDEX(
RAW_c_TEBA0714_REV01!B:D,MATCH(H59,INDEX(RAW_c_TEBA0714_REV01!B:B,MATCH(H59,RAW_c_TEBA0714_REV01!B:B,)+1):'RAW_c_TEBA0714_REV01'!B11130,)+MATCH(H59,RAW_c_TEBA0714_REV01!B:B,),3),INDEX(RAW_c_TEBA0714_REV01!B:D,MATCH(H59,RAW_c_TEBA0714_REV01!B:B,0),3)),"---"))),"---")</f>
        <v>JM1-53</v>
      </c>
      <c r="T59">
        <f>COUNTIF(RAW_c_TEBA0714_REV01!B:B,G59)</f>
        <v>2</v>
      </c>
      <c r="U59" t="str">
        <f t="shared" si="5"/>
        <v>B2B-54</v>
      </c>
    </row>
    <row r="60" spans="1:21" x14ac:dyDescent="0.25">
      <c r="A60" t="s">
        <v>213</v>
      </c>
      <c r="B60" t="s">
        <v>39</v>
      </c>
      <c r="C60" t="s">
        <v>213</v>
      </c>
      <c r="D60" t="s">
        <v>158</v>
      </c>
      <c r="E60" s="84">
        <v>56</v>
      </c>
      <c r="F60" t="str">
        <f t="shared" si="0"/>
        <v>JM1-56</v>
      </c>
      <c r="G60" t="str">
        <f>VLOOKUP(F60,RAW_c_TEBA0714_REV01!A:B,2,0)</f>
        <v>B34_L13_N</v>
      </c>
      <c r="H60" t="str">
        <f t="shared" si="1"/>
        <v>B34_L13_N</v>
      </c>
      <c r="I60" t="str">
        <f t="shared" si="2"/>
        <v>--</v>
      </c>
      <c r="J60" t="str">
        <f t="shared" si="3"/>
        <v>--</v>
      </c>
      <c r="K60">
        <f>IFERROR(IF(J60="--",IF(G60=H60,VLOOKUP(G60,RAW_c_TEBA0714_REV01!L:N,3,0),SUM(VLOOKUP(H60,RAW_c_TEBA0714_REV01!L:N,3,0),VLOOKUP(G60,RAW_c_TEBA0714_REV01!L:N,3,0))),"---"),"---")</f>
        <v>49.293500000000002</v>
      </c>
      <c r="L60" t="str">
        <f t="shared" si="4"/>
        <v>JM1-56</v>
      </c>
      <c r="M60" t="str">
        <f>IFERROR(IF(
COUNTIF(B2B!H:H,(IF(K60&lt;&gt;"---",IF(INDEX(RAW_c_TEBA0714_REV01!B:D,MATCH(H60,RAW_c_TEBA0714_REV01!B:B,0),3)=L60,INDEX(
RAW_c_TEBA0714_REV01!B:D,MATCH(H60,INDEX(RAW_c_TEBA0714_REV01!B:B,MATCH(H60,RAW_c_TEBA0714_REV01!B:B,)+1):'RAW_c_TEBA0714_REV01'!B11131,)+MATCH(H60,RAW_c_TEBA0714_REV01!B:B,),3),INDEX(RAW_c_TEBA0714_REV01!B:D,MATCH(H60,RAW_c_TEBA0714_REV01!B:B,0),3)),"---")))=1,"---",IF(K60&lt;&gt;"---",IF(INDEX(RAW_c_TEBA0714_REV01!B:D,MATCH(H60,RAW_c_TEBA0714_REV01!B:B,0),3)=L60,INDEX(
RAW_c_TEBA0714_REV01!B:D,MATCH(H60,INDEX(RAW_c_TEBA0714_REV01!B:B,MATCH(H60,RAW_c_TEBA0714_REV01!B:B,)+1):'RAW_c_TEBA0714_REV01'!B11131,)+MATCH(H60,RAW_c_TEBA0714_REV01!B:B,),3),INDEX(RAW_c_TEBA0714_REV01!B:D,MATCH(H60,RAW_c_TEBA0714_REV01!B:B,0),3)),"---")),"---")</f>
        <v>J20-47</v>
      </c>
      <c r="N60" t="str">
        <f>IFERROR(IF(AND(B60="B2B",J60="--"),L60,IF(
COUNTIF(B2B!H:H,(IF(K60&lt;&gt;"---",IF(INDEX(RAW_c_TEBA0714_REV01!B:D,MATCH(H60,RAW_c_TEBA0714_REV01!B:B,0),3)=L60,INDEX(
RAW_c_TEBA0714_REV01!B:D,MATCH(H60,INDEX(RAW_c_TEBA0714_REV01!B:B,MATCH(H60,RAW_c_TEBA0714_REV01!B:B,)+1):'RAW_c_TEBA0714_REV01'!B11131,)+MATCH(H60,RAW_c_TEBA0714_REV01!B:B,),3),INDEX(RAW_c_TEBA0714_REV01!B:D,MATCH(H60,RAW_c_TEBA0714_REV01!B:B,0),3)),"---")))=0,"---",IF(K60&lt;&gt;"---",IF(INDEX(RAW_c_TEBA0714_REV01!B:D,MATCH(H60,RAW_c_TEBA0714_REV01!B:B,0),3)=L60,INDEX(
RAW_c_TEBA0714_REV01!B:D,MATCH(H60,INDEX(RAW_c_TEBA0714_REV01!B:B,MATCH(H60,RAW_c_TEBA0714_REV01!B:B,)+1):'RAW_c_TEBA0714_REV01'!B11131,)+MATCH(H60,RAW_c_TEBA0714_REV01!B:B,),3),INDEX(RAW_c_TEBA0714_REV01!B:D,MATCH(H60,RAW_c_TEBA0714_REV01!B:B,0),3)),"---"))),"---")</f>
        <v>JM1-56</v>
      </c>
      <c r="T60">
        <f>COUNTIF(RAW_c_TEBA0714_REV01!B:B,G60)</f>
        <v>2</v>
      </c>
      <c r="U60" t="str">
        <f t="shared" si="5"/>
        <v>B2B-55</v>
      </c>
    </row>
    <row r="61" spans="1:21" x14ac:dyDescent="0.25">
      <c r="A61" t="s">
        <v>214</v>
      </c>
      <c r="B61" t="s">
        <v>39</v>
      </c>
      <c r="C61" t="s">
        <v>214</v>
      </c>
      <c r="D61" t="s">
        <v>158</v>
      </c>
      <c r="E61" s="84">
        <v>55</v>
      </c>
      <c r="F61" t="str">
        <f t="shared" si="0"/>
        <v>JM1-55</v>
      </c>
      <c r="G61" t="str">
        <f>VLOOKUP(F61,RAW_c_TEBA0714_REV01!A:B,2,0)</f>
        <v>B34_L11_P</v>
      </c>
      <c r="H61" t="str">
        <f t="shared" si="1"/>
        <v>B34_L11_P</v>
      </c>
      <c r="I61" t="str">
        <f t="shared" si="2"/>
        <v>--</v>
      </c>
      <c r="J61" t="str">
        <f t="shared" si="3"/>
        <v>--</v>
      </c>
      <c r="K61">
        <f>IFERROR(IF(J61="--",IF(G61=H61,VLOOKUP(G61,RAW_c_TEBA0714_REV01!L:N,3,0),SUM(VLOOKUP(H61,RAW_c_TEBA0714_REV01!L:N,3,0),VLOOKUP(G61,RAW_c_TEBA0714_REV01!L:N,3,0))),"---"),"---")</f>
        <v>22.374600000000001</v>
      </c>
      <c r="L61" t="str">
        <f t="shared" si="4"/>
        <v>JM1-55</v>
      </c>
      <c r="M61" t="str">
        <f>IFERROR(IF(
COUNTIF(B2B!H:H,(IF(K61&lt;&gt;"---",IF(INDEX(RAW_c_TEBA0714_REV01!B:D,MATCH(H61,RAW_c_TEBA0714_REV01!B:B,0),3)=L61,INDEX(
RAW_c_TEBA0714_REV01!B:D,MATCH(H61,INDEX(RAW_c_TEBA0714_REV01!B:B,MATCH(H61,RAW_c_TEBA0714_REV01!B:B,)+1):'RAW_c_TEBA0714_REV01'!B11132,)+MATCH(H61,RAW_c_TEBA0714_REV01!B:B,),3),INDEX(RAW_c_TEBA0714_REV01!B:D,MATCH(H61,RAW_c_TEBA0714_REV01!B:B,0),3)),"---")))=1,"---",IF(K61&lt;&gt;"---",IF(INDEX(RAW_c_TEBA0714_REV01!B:D,MATCH(H61,RAW_c_TEBA0714_REV01!B:B,0),3)=L61,INDEX(
RAW_c_TEBA0714_REV01!B:D,MATCH(H61,INDEX(RAW_c_TEBA0714_REV01!B:B,MATCH(H61,RAW_c_TEBA0714_REV01!B:B,)+1):'RAW_c_TEBA0714_REV01'!B11132,)+MATCH(H61,RAW_c_TEBA0714_REV01!B:B,),3),INDEX(RAW_c_TEBA0714_REV01!B:D,MATCH(H61,RAW_c_TEBA0714_REV01!B:B,0),3)),"---")),"---")</f>
        <v>J20-27</v>
      </c>
      <c r="N61" t="str">
        <f>IFERROR(IF(AND(B61="B2B",J61="--"),L61,IF(
COUNTIF(B2B!H:H,(IF(K61&lt;&gt;"---",IF(INDEX(RAW_c_TEBA0714_REV01!B:D,MATCH(H61,RAW_c_TEBA0714_REV01!B:B,0),3)=L61,INDEX(
RAW_c_TEBA0714_REV01!B:D,MATCH(H61,INDEX(RAW_c_TEBA0714_REV01!B:B,MATCH(H61,RAW_c_TEBA0714_REV01!B:B,)+1):'RAW_c_TEBA0714_REV01'!B11132,)+MATCH(H61,RAW_c_TEBA0714_REV01!B:B,),3),INDEX(RAW_c_TEBA0714_REV01!B:D,MATCH(H61,RAW_c_TEBA0714_REV01!B:B,0),3)),"---")))=0,"---",IF(K61&lt;&gt;"---",IF(INDEX(RAW_c_TEBA0714_REV01!B:D,MATCH(H61,RAW_c_TEBA0714_REV01!B:B,0),3)=L61,INDEX(
RAW_c_TEBA0714_REV01!B:D,MATCH(H61,INDEX(RAW_c_TEBA0714_REV01!B:B,MATCH(H61,RAW_c_TEBA0714_REV01!B:B,)+1):'RAW_c_TEBA0714_REV01'!B11132,)+MATCH(H61,RAW_c_TEBA0714_REV01!B:B,),3),INDEX(RAW_c_TEBA0714_REV01!B:D,MATCH(H61,RAW_c_TEBA0714_REV01!B:B,0),3)),"---"))),"---")</f>
        <v>JM1-55</v>
      </c>
      <c r="T61">
        <f>COUNTIF(RAW_c_TEBA0714_REV01!B:B,G61)</f>
        <v>2</v>
      </c>
      <c r="U61" t="str">
        <f t="shared" si="5"/>
        <v>B2B-56</v>
      </c>
    </row>
    <row r="62" spans="1:21" x14ac:dyDescent="0.25">
      <c r="A62" t="s">
        <v>215</v>
      </c>
      <c r="B62" t="s">
        <v>39</v>
      </c>
      <c r="C62" t="s">
        <v>215</v>
      </c>
      <c r="D62" t="s">
        <v>158</v>
      </c>
      <c r="E62" s="84">
        <v>58</v>
      </c>
      <c r="F62" t="str">
        <f t="shared" si="0"/>
        <v>JM1-58</v>
      </c>
      <c r="G62" t="str">
        <f>VLOOKUP(F62,RAW_c_TEBA0714_REV01!A:B,2,0)</f>
        <v>B34_L14_P</v>
      </c>
      <c r="H62" t="str">
        <f t="shared" si="1"/>
        <v>B34_L14_P</v>
      </c>
      <c r="I62" t="str">
        <f t="shared" si="2"/>
        <v>--</v>
      </c>
      <c r="J62" t="str">
        <f t="shared" si="3"/>
        <v>--</v>
      </c>
      <c r="K62">
        <f>IFERROR(IF(J62="--",IF(G62=H62,VLOOKUP(G62,RAW_c_TEBA0714_REV01!L:N,3,0),SUM(VLOOKUP(H62,RAW_c_TEBA0714_REV01!L:N,3,0),VLOOKUP(G62,RAW_c_TEBA0714_REV01!L:N,3,0))),"---"),"---")</f>
        <v>28.145199999999999</v>
      </c>
      <c r="L62" t="str">
        <f t="shared" si="4"/>
        <v>JM1-58</v>
      </c>
      <c r="M62" t="str">
        <f>IFERROR(IF(
COUNTIF(B2B!H:H,(IF(K62&lt;&gt;"---",IF(INDEX(RAW_c_TEBA0714_REV01!B:D,MATCH(H62,RAW_c_TEBA0714_REV01!B:B,0),3)=L62,INDEX(
RAW_c_TEBA0714_REV01!B:D,MATCH(H62,INDEX(RAW_c_TEBA0714_REV01!B:B,MATCH(H62,RAW_c_TEBA0714_REV01!B:B,)+1):'RAW_c_TEBA0714_REV01'!B11133,)+MATCH(H62,RAW_c_TEBA0714_REV01!B:B,),3),INDEX(RAW_c_TEBA0714_REV01!B:D,MATCH(H62,RAW_c_TEBA0714_REV01!B:B,0),3)),"---")))=1,"---",IF(K62&lt;&gt;"---",IF(INDEX(RAW_c_TEBA0714_REV01!B:D,MATCH(H62,RAW_c_TEBA0714_REV01!B:B,0),3)=L62,INDEX(
RAW_c_TEBA0714_REV01!B:D,MATCH(H62,INDEX(RAW_c_TEBA0714_REV01!B:B,MATCH(H62,RAW_c_TEBA0714_REV01!B:B,)+1):'RAW_c_TEBA0714_REV01'!B11133,)+MATCH(H62,RAW_c_TEBA0714_REV01!B:B,),3),INDEX(RAW_c_TEBA0714_REV01!B:D,MATCH(H62,RAW_c_TEBA0714_REV01!B:B,0),3)),"---")),"---")</f>
        <v>J20-3</v>
      </c>
      <c r="N62" t="str">
        <f>IFERROR(IF(AND(B62="B2B",J62="--"),L62,IF(
COUNTIF(B2B!H:H,(IF(K62&lt;&gt;"---",IF(INDEX(RAW_c_TEBA0714_REV01!B:D,MATCH(H62,RAW_c_TEBA0714_REV01!B:B,0),3)=L62,INDEX(
RAW_c_TEBA0714_REV01!B:D,MATCH(H62,INDEX(RAW_c_TEBA0714_REV01!B:B,MATCH(H62,RAW_c_TEBA0714_REV01!B:B,)+1):'RAW_c_TEBA0714_REV01'!B11133,)+MATCH(H62,RAW_c_TEBA0714_REV01!B:B,),3),INDEX(RAW_c_TEBA0714_REV01!B:D,MATCH(H62,RAW_c_TEBA0714_REV01!B:B,0),3)),"---")))=0,"---",IF(K62&lt;&gt;"---",IF(INDEX(RAW_c_TEBA0714_REV01!B:D,MATCH(H62,RAW_c_TEBA0714_REV01!B:B,0),3)=L62,INDEX(
RAW_c_TEBA0714_REV01!B:D,MATCH(H62,INDEX(RAW_c_TEBA0714_REV01!B:B,MATCH(H62,RAW_c_TEBA0714_REV01!B:B,)+1):'RAW_c_TEBA0714_REV01'!B11133,)+MATCH(H62,RAW_c_TEBA0714_REV01!B:B,),3),INDEX(RAW_c_TEBA0714_REV01!B:D,MATCH(H62,RAW_c_TEBA0714_REV01!B:B,0),3)),"---"))),"---")</f>
        <v>JM1-58</v>
      </c>
      <c r="T62">
        <f>COUNTIF(RAW_c_TEBA0714_REV01!B:B,G62)</f>
        <v>2</v>
      </c>
      <c r="U62" t="str">
        <f t="shared" si="5"/>
        <v>B2B-57</v>
      </c>
    </row>
    <row r="63" spans="1:21" x14ac:dyDescent="0.25">
      <c r="A63" t="s">
        <v>216</v>
      </c>
      <c r="B63" t="s">
        <v>39</v>
      </c>
      <c r="C63" t="s">
        <v>216</v>
      </c>
      <c r="D63" t="s">
        <v>158</v>
      </c>
      <c r="E63" s="84">
        <v>57</v>
      </c>
      <c r="F63" t="str">
        <f t="shared" si="0"/>
        <v>JM1-57</v>
      </c>
      <c r="G63" t="str">
        <f>VLOOKUP(F63,RAW_c_TEBA0714_REV01!A:B,2,0)</f>
        <v>B34_L12_N</v>
      </c>
      <c r="H63" t="str">
        <f t="shared" si="1"/>
        <v>B34_L12_N</v>
      </c>
      <c r="I63" t="str">
        <f t="shared" si="2"/>
        <v>--</v>
      </c>
      <c r="J63" t="str">
        <f t="shared" si="3"/>
        <v>--</v>
      </c>
      <c r="K63">
        <f>IFERROR(IF(J63="--",IF(G63=H63,VLOOKUP(G63,RAW_c_TEBA0714_REV01!L:N,3,0),SUM(VLOOKUP(H63,RAW_c_TEBA0714_REV01!L:N,3,0),VLOOKUP(G63,RAW_c_TEBA0714_REV01!L:N,3,0))),"---"),"---")</f>
        <v>20.9099</v>
      </c>
      <c r="L63" t="str">
        <f t="shared" si="4"/>
        <v>JM1-57</v>
      </c>
      <c r="M63" t="str">
        <f>IFERROR(IF(
COUNTIF(B2B!H:H,(IF(K63&lt;&gt;"---",IF(INDEX(RAW_c_TEBA0714_REV01!B:D,MATCH(H63,RAW_c_TEBA0714_REV01!B:B,0),3)=L63,INDEX(
RAW_c_TEBA0714_REV01!B:D,MATCH(H63,INDEX(RAW_c_TEBA0714_REV01!B:B,MATCH(H63,RAW_c_TEBA0714_REV01!B:B,)+1):'RAW_c_TEBA0714_REV01'!B11134,)+MATCH(H63,RAW_c_TEBA0714_REV01!B:B,),3),INDEX(RAW_c_TEBA0714_REV01!B:D,MATCH(H63,RAW_c_TEBA0714_REV01!B:B,0),3)),"---")))=1,"---",IF(K63&lt;&gt;"---",IF(INDEX(RAW_c_TEBA0714_REV01!B:D,MATCH(H63,RAW_c_TEBA0714_REV01!B:B,0),3)=L63,INDEX(
RAW_c_TEBA0714_REV01!B:D,MATCH(H63,INDEX(RAW_c_TEBA0714_REV01!B:B,MATCH(H63,RAW_c_TEBA0714_REV01!B:B,)+1):'RAW_c_TEBA0714_REV01'!B11134,)+MATCH(H63,RAW_c_TEBA0714_REV01!B:B,),3),INDEX(RAW_c_TEBA0714_REV01!B:D,MATCH(H63,RAW_c_TEBA0714_REV01!B:B,0),3)),"---")),"---")</f>
        <v>J20-23</v>
      </c>
      <c r="N63" t="str">
        <f>IFERROR(IF(AND(B63="B2B",J63="--"),L63,IF(
COUNTIF(B2B!H:H,(IF(K63&lt;&gt;"---",IF(INDEX(RAW_c_TEBA0714_REV01!B:D,MATCH(H63,RAW_c_TEBA0714_REV01!B:B,0),3)=L63,INDEX(
RAW_c_TEBA0714_REV01!B:D,MATCH(H63,INDEX(RAW_c_TEBA0714_REV01!B:B,MATCH(H63,RAW_c_TEBA0714_REV01!B:B,)+1):'RAW_c_TEBA0714_REV01'!B11134,)+MATCH(H63,RAW_c_TEBA0714_REV01!B:B,),3),INDEX(RAW_c_TEBA0714_REV01!B:D,MATCH(H63,RAW_c_TEBA0714_REV01!B:B,0),3)),"---")))=0,"---",IF(K63&lt;&gt;"---",IF(INDEX(RAW_c_TEBA0714_REV01!B:D,MATCH(H63,RAW_c_TEBA0714_REV01!B:B,0),3)=L63,INDEX(
RAW_c_TEBA0714_REV01!B:D,MATCH(H63,INDEX(RAW_c_TEBA0714_REV01!B:B,MATCH(H63,RAW_c_TEBA0714_REV01!B:B,)+1):'RAW_c_TEBA0714_REV01'!B11134,)+MATCH(H63,RAW_c_TEBA0714_REV01!B:B,),3),INDEX(RAW_c_TEBA0714_REV01!B:D,MATCH(H63,RAW_c_TEBA0714_REV01!B:B,0),3)),"---"))),"---")</f>
        <v>JM1-57</v>
      </c>
      <c r="T63">
        <f>COUNTIF(RAW_c_TEBA0714_REV01!B:B,G63)</f>
        <v>2</v>
      </c>
      <c r="U63" t="str">
        <f t="shared" si="5"/>
        <v>B2B-58</v>
      </c>
    </row>
    <row r="64" spans="1:21" x14ac:dyDescent="0.25">
      <c r="A64" t="s">
        <v>217</v>
      </c>
      <c r="B64" t="s">
        <v>39</v>
      </c>
      <c r="C64" t="s">
        <v>217</v>
      </c>
      <c r="D64" t="s">
        <v>158</v>
      </c>
      <c r="E64" s="84">
        <v>60</v>
      </c>
      <c r="F64" t="str">
        <f t="shared" si="0"/>
        <v>JM1-60</v>
      </c>
      <c r="G64" t="str">
        <f>VLOOKUP(F64,RAW_c_TEBA0714_REV01!A:B,2,0)</f>
        <v>B34_L14_N</v>
      </c>
      <c r="H64" t="str">
        <f t="shared" si="1"/>
        <v>B34_L14_N</v>
      </c>
      <c r="I64" t="str">
        <f t="shared" si="2"/>
        <v>--</v>
      </c>
      <c r="J64" t="str">
        <f t="shared" si="3"/>
        <v>--</v>
      </c>
      <c r="K64">
        <f>IFERROR(IF(J64="--",IF(G64=H64,VLOOKUP(G64,RAW_c_TEBA0714_REV01!L:N,3,0),SUM(VLOOKUP(H64,RAW_c_TEBA0714_REV01!L:N,3,0),VLOOKUP(G64,RAW_c_TEBA0714_REV01!L:N,3,0))),"---"),"---")</f>
        <v>27.8139</v>
      </c>
      <c r="L64" t="str">
        <f t="shared" si="4"/>
        <v>JM1-60</v>
      </c>
      <c r="M64" t="str">
        <f>IFERROR(IF(
COUNTIF(B2B!H:H,(IF(K64&lt;&gt;"---",IF(INDEX(RAW_c_TEBA0714_REV01!B:D,MATCH(H64,RAW_c_TEBA0714_REV01!B:B,0),3)=L64,INDEX(
RAW_c_TEBA0714_REV01!B:D,MATCH(H64,INDEX(RAW_c_TEBA0714_REV01!B:B,MATCH(H64,RAW_c_TEBA0714_REV01!B:B,)+1):'RAW_c_TEBA0714_REV01'!B11135,)+MATCH(H64,RAW_c_TEBA0714_REV01!B:B,),3),INDEX(RAW_c_TEBA0714_REV01!B:D,MATCH(H64,RAW_c_TEBA0714_REV01!B:B,0),3)),"---")))=1,"---",IF(K64&lt;&gt;"---",IF(INDEX(RAW_c_TEBA0714_REV01!B:D,MATCH(H64,RAW_c_TEBA0714_REV01!B:B,0),3)=L64,INDEX(
RAW_c_TEBA0714_REV01!B:D,MATCH(H64,INDEX(RAW_c_TEBA0714_REV01!B:B,MATCH(H64,RAW_c_TEBA0714_REV01!B:B,)+1):'RAW_c_TEBA0714_REV01'!B11135,)+MATCH(H64,RAW_c_TEBA0714_REV01!B:B,),3),INDEX(RAW_c_TEBA0714_REV01!B:D,MATCH(H64,RAW_c_TEBA0714_REV01!B:B,0),3)),"---")),"---")</f>
        <v>J20-4</v>
      </c>
      <c r="N64" t="str">
        <f>IFERROR(IF(AND(B64="B2B",J64="--"),L64,IF(
COUNTIF(B2B!H:H,(IF(K64&lt;&gt;"---",IF(INDEX(RAW_c_TEBA0714_REV01!B:D,MATCH(H64,RAW_c_TEBA0714_REV01!B:B,0),3)=L64,INDEX(
RAW_c_TEBA0714_REV01!B:D,MATCH(H64,INDEX(RAW_c_TEBA0714_REV01!B:B,MATCH(H64,RAW_c_TEBA0714_REV01!B:B,)+1):'RAW_c_TEBA0714_REV01'!B11135,)+MATCH(H64,RAW_c_TEBA0714_REV01!B:B,),3),INDEX(RAW_c_TEBA0714_REV01!B:D,MATCH(H64,RAW_c_TEBA0714_REV01!B:B,0),3)),"---")))=0,"---",IF(K64&lt;&gt;"---",IF(INDEX(RAW_c_TEBA0714_REV01!B:D,MATCH(H64,RAW_c_TEBA0714_REV01!B:B,0),3)=L64,INDEX(
RAW_c_TEBA0714_REV01!B:D,MATCH(H64,INDEX(RAW_c_TEBA0714_REV01!B:B,MATCH(H64,RAW_c_TEBA0714_REV01!B:B,)+1):'RAW_c_TEBA0714_REV01'!B11135,)+MATCH(H64,RAW_c_TEBA0714_REV01!B:B,),3),INDEX(RAW_c_TEBA0714_REV01!B:D,MATCH(H64,RAW_c_TEBA0714_REV01!B:B,0),3)),"---"))),"---")</f>
        <v>JM1-60</v>
      </c>
      <c r="T64">
        <f>COUNTIF(RAW_c_TEBA0714_REV01!B:B,G64)</f>
        <v>2</v>
      </c>
      <c r="U64" t="str">
        <f t="shared" si="5"/>
        <v>B2B-59</v>
      </c>
    </row>
    <row r="65" spans="1:21" x14ac:dyDescent="0.25">
      <c r="A65" t="s">
        <v>218</v>
      </c>
      <c r="B65" t="s">
        <v>39</v>
      </c>
      <c r="C65" t="s">
        <v>218</v>
      </c>
      <c r="D65" t="s">
        <v>158</v>
      </c>
      <c r="E65" s="84">
        <v>59</v>
      </c>
      <c r="F65" t="str">
        <f t="shared" si="0"/>
        <v>JM1-59</v>
      </c>
      <c r="G65" t="str">
        <f>VLOOKUP(F65,RAW_c_TEBA0714_REV01!A:B,2,0)</f>
        <v>B34_L12_P</v>
      </c>
      <c r="H65" t="str">
        <f t="shared" si="1"/>
        <v>B34_L12_P</v>
      </c>
      <c r="I65" t="str">
        <f t="shared" si="2"/>
        <v>--</v>
      </c>
      <c r="J65" t="str">
        <f t="shared" si="3"/>
        <v>--</v>
      </c>
      <c r="K65">
        <f>IFERROR(IF(J65="--",IF(G65=H65,VLOOKUP(G65,RAW_c_TEBA0714_REV01!L:N,3,0),SUM(VLOOKUP(H65,RAW_c_TEBA0714_REV01!L:N,3,0),VLOOKUP(G65,RAW_c_TEBA0714_REV01!L:N,3,0))),"---"),"---")</f>
        <v>20.631599999999999</v>
      </c>
      <c r="L65" t="str">
        <f t="shared" si="4"/>
        <v>JM1-59</v>
      </c>
      <c r="M65" t="str">
        <f>IFERROR(IF(
COUNTIF(B2B!H:H,(IF(K65&lt;&gt;"---",IF(INDEX(RAW_c_TEBA0714_REV01!B:D,MATCH(H65,RAW_c_TEBA0714_REV01!B:B,0),3)=L65,INDEX(
RAW_c_TEBA0714_REV01!B:D,MATCH(H65,INDEX(RAW_c_TEBA0714_REV01!B:B,MATCH(H65,RAW_c_TEBA0714_REV01!B:B,)+1):'RAW_c_TEBA0714_REV01'!B11136,)+MATCH(H65,RAW_c_TEBA0714_REV01!B:B,),3),INDEX(RAW_c_TEBA0714_REV01!B:D,MATCH(H65,RAW_c_TEBA0714_REV01!B:B,0),3)),"---")))=1,"---",IF(K65&lt;&gt;"---",IF(INDEX(RAW_c_TEBA0714_REV01!B:D,MATCH(H65,RAW_c_TEBA0714_REV01!B:B,0),3)=L65,INDEX(
RAW_c_TEBA0714_REV01!B:D,MATCH(H65,INDEX(RAW_c_TEBA0714_REV01!B:B,MATCH(H65,RAW_c_TEBA0714_REV01!B:B,)+1):'RAW_c_TEBA0714_REV01'!B11136,)+MATCH(H65,RAW_c_TEBA0714_REV01!B:B,),3),INDEX(RAW_c_TEBA0714_REV01!B:D,MATCH(H65,RAW_c_TEBA0714_REV01!B:B,0),3)),"---")),"---")</f>
        <v>J20-24</v>
      </c>
      <c r="N65" t="str">
        <f>IFERROR(IF(AND(B65="B2B",J65="--"),L65,IF(
COUNTIF(B2B!H:H,(IF(K65&lt;&gt;"---",IF(INDEX(RAW_c_TEBA0714_REV01!B:D,MATCH(H65,RAW_c_TEBA0714_REV01!B:B,0),3)=L65,INDEX(
RAW_c_TEBA0714_REV01!B:D,MATCH(H65,INDEX(RAW_c_TEBA0714_REV01!B:B,MATCH(H65,RAW_c_TEBA0714_REV01!B:B,)+1):'RAW_c_TEBA0714_REV01'!B11136,)+MATCH(H65,RAW_c_TEBA0714_REV01!B:B,),3),INDEX(RAW_c_TEBA0714_REV01!B:D,MATCH(H65,RAW_c_TEBA0714_REV01!B:B,0),3)),"---")))=0,"---",IF(K65&lt;&gt;"---",IF(INDEX(RAW_c_TEBA0714_REV01!B:D,MATCH(H65,RAW_c_TEBA0714_REV01!B:B,0),3)=L65,INDEX(
RAW_c_TEBA0714_REV01!B:D,MATCH(H65,INDEX(RAW_c_TEBA0714_REV01!B:B,MATCH(H65,RAW_c_TEBA0714_REV01!B:B,)+1):'RAW_c_TEBA0714_REV01'!B11136,)+MATCH(H65,RAW_c_TEBA0714_REV01!B:B,),3),INDEX(RAW_c_TEBA0714_REV01!B:D,MATCH(H65,RAW_c_TEBA0714_REV01!B:B,0),3)),"---"))),"---")</f>
        <v>JM1-59</v>
      </c>
      <c r="T65">
        <f>COUNTIF(RAW_c_TEBA0714_REV01!B:B,G65)</f>
        <v>2</v>
      </c>
      <c r="U65" t="str">
        <f t="shared" si="5"/>
        <v>B2B-60</v>
      </c>
    </row>
    <row r="66" spans="1:21" x14ac:dyDescent="0.25">
      <c r="A66" t="s">
        <v>219</v>
      </c>
      <c r="B66" t="s">
        <v>39</v>
      </c>
      <c r="C66" t="s">
        <v>219</v>
      </c>
      <c r="D66" t="s">
        <v>158</v>
      </c>
      <c r="E66" s="84">
        <v>62</v>
      </c>
      <c r="F66" t="str">
        <f t="shared" si="0"/>
        <v>JM1-62</v>
      </c>
      <c r="G66" t="str">
        <f>VLOOKUP(F66,RAW_c_TEBA0714_REV01!A:B,2,0)</f>
        <v>B34_L15_N</v>
      </c>
      <c r="H66" t="str">
        <f t="shared" si="1"/>
        <v>B34_L15_N</v>
      </c>
      <c r="I66" t="str">
        <f t="shared" si="2"/>
        <v>--</v>
      </c>
      <c r="J66" t="str">
        <f t="shared" si="3"/>
        <v>--</v>
      </c>
      <c r="K66">
        <f>IFERROR(IF(J66="--",IF(G66=H66,VLOOKUP(G66,RAW_c_TEBA0714_REV01!L:N,3,0),SUM(VLOOKUP(H66,RAW_c_TEBA0714_REV01!L:N,3,0),VLOOKUP(G66,RAW_c_TEBA0714_REV01!L:N,3,0))),"---"),"---")</f>
        <v>8.4113000000000007</v>
      </c>
      <c r="L66" t="str">
        <f t="shared" si="4"/>
        <v>JM1-62</v>
      </c>
      <c r="M66" t="str">
        <f>IFERROR(IF(
COUNTIF(B2B!H:H,(IF(K66&lt;&gt;"---",IF(INDEX(RAW_c_TEBA0714_REV01!B:D,MATCH(H66,RAW_c_TEBA0714_REV01!B:B,0),3)=L66,INDEX(
RAW_c_TEBA0714_REV01!B:D,MATCH(H66,INDEX(RAW_c_TEBA0714_REV01!B:B,MATCH(H66,RAW_c_TEBA0714_REV01!B:B,)+1):'RAW_c_TEBA0714_REV01'!B11137,)+MATCH(H66,RAW_c_TEBA0714_REV01!B:B,),3),INDEX(RAW_c_TEBA0714_REV01!B:D,MATCH(H66,RAW_c_TEBA0714_REV01!B:B,0),3)),"---")))=1,"---",IF(K66&lt;&gt;"---",IF(INDEX(RAW_c_TEBA0714_REV01!B:D,MATCH(H66,RAW_c_TEBA0714_REV01!B:B,0),3)=L66,INDEX(
RAW_c_TEBA0714_REV01!B:D,MATCH(H66,INDEX(RAW_c_TEBA0714_REV01!B:B,MATCH(H66,RAW_c_TEBA0714_REV01!B:B,)+1):'RAW_c_TEBA0714_REV01'!B11137,)+MATCH(H66,RAW_c_TEBA0714_REV01!B:B,),3),INDEX(RAW_c_TEBA0714_REV01!B:D,MATCH(H66,RAW_c_TEBA0714_REV01!B:B,0),3)),"---")),"---")</f>
        <v>J20-16</v>
      </c>
      <c r="N66" t="str">
        <f>IFERROR(IF(AND(B66="B2B",J66="--"),L66,IF(
COUNTIF(B2B!H:H,(IF(K66&lt;&gt;"---",IF(INDEX(RAW_c_TEBA0714_REV01!B:D,MATCH(H66,RAW_c_TEBA0714_REV01!B:B,0),3)=L66,INDEX(
RAW_c_TEBA0714_REV01!B:D,MATCH(H66,INDEX(RAW_c_TEBA0714_REV01!B:B,MATCH(H66,RAW_c_TEBA0714_REV01!B:B,)+1):'RAW_c_TEBA0714_REV01'!B11137,)+MATCH(H66,RAW_c_TEBA0714_REV01!B:B,),3),INDEX(RAW_c_TEBA0714_REV01!B:D,MATCH(H66,RAW_c_TEBA0714_REV01!B:B,0),3)),"---")))=0,"---",IF(K66&lt;&gt;"---",IF(INDEX(RAW_c_TEBA0714_REV01!B:D,MATCH(H66,RAW_c_TEBA0714_REV01!B:B,0),3)=L66,INDEX(
RAW_c_TEBA0714_REV01!B:D,MATCH(H66,INDEX(RAW_c_TEBA0714_REV01!B:B,MATCH(H66,RAW_c_TEBA0714_REV01!B:B,)+1):'RAW_c_TEBA0714_REV01'!B11137,)+MATCH(H66,RAW_c_TEBA0714_REV01!B:B,),3),INDEX(RAW_c_TEBA0714_REV01!B:D,MATCH(H66,RAW_c_TEBA0714_REV01!B:B,0),3)),"---"))),"---")</f>
        <v>JM1-62</v>
      </c>
      <c r="T66">
        <f>COUNTIF(RAW_c_TEBA0714_REV01!B:B,G66)</f>
        <v>2</v>
      </c>
      <c r="U66" t="str">
        <f t="shared" si="5"/>
        <v>B2B-61</v>
      </c>
    </row>
    <row r="67" spans="1:21" x14ac:dyDescent="0.25">
      <c r="A67" t="s">
        <v>220</v>
      </c>
      <c r="B67" t="s">
        <v>39</v>
      </c>
      <c r="C67" t="s">
        <v>220</v>
      </c>
      <c r="D67" t="s">
        <v>158</v>
      </c>
      <c r="E67" s="84">
        <v>61</v>
      </c>
      <c r="F67" t="str">
        <f t="shared" si="0"/>
        <v>JM1-61</v>
      </c>
      <c r="G67" t="str">
        <f>VLOOKUP(F67,RAW_c_TEBA0714_REV01!A:B,2,0)</f>
        <v>VCCIO34</v>
      </c>
      <c r="H67" t="str">
        <f t="shared" si="1"/>
        <v>VCCIO34</v>
      </c>
      <c r="I67" t="str">
        <f t="shared" si="2"/>
        <v>--</v>
      </c>
      <c r="J67" t="str">
        <f t="shared" si="3"/>
        <v>--</v>
      </c>
      <c r="K67">
        <f>IFERROR(IF(J67="--",IF(G67=H67,VLOOKUP(G67,RAW_c_TEBA0714_REV01!L:N,3,0),SUM(VLOOKUP(H67,RAW_c_TEBA0714_REV01!L:N,3,0),VLOOKUP(G67,RAW_c_TEBA0714_REV01!L:N,3,0))),"---"),"---")</f>
        <v>97.983400000000003</v>
      </c>
      <c r="L67" t="str">
        <f t="shared" si="4"/>
        <v>JM1-61</v>
      </c>
      <c r="M67" t="str">
        <f>IFERROR(IF(
COUNTIF(B2B!H:H,(IF(K67&lt;&gt;"---",IF(INDEX(RAW_c_TEBA0714_REV01!B:D,MATCH(H67,RAW_c_TEBA0714_REV01!B:B,0),3)=L67,INDEX(
RAW_c_TEBA0714_REV01!B:D,MATCH(H67,INDEX(RAW_c_TEBA0714_REV01!B:B,MATCH(H67,RAW_c_TEBA0714_REV01!B:B,)+1):'RAW_c_TEBA0714_REV01'!B11138,)+MATCH(H67,RAW_c_TEBA0714_REV01!B:B,),3),INDEX(RAW_c_TEBA0714_REV01!B:D,MATCH(H67,RAW_c_TEBA0714_REV01!B:B,0),3)),"---")))=1,"---",IF(K67&lt;&gt;"---",IF(INDEX(RAW_c_TEBA0714_REV01!B:D,MATCH(H67,RAW_c_TEBA0714_REV01!B:B,0),3)=L67,INDEX(
RAW_c_TEBA0714_REV01!B:D,MATCH(H67,INDEX(RAW_c_TEBA0714_REV01!B:B,MATCH(H67,RAW_c_TEBA0714_REV01!B:B,)+1):'RAW_c_TEBA0714_REV01'!B11138,)+MATCH(H67,RAW_c_TEBA0714_REV01!B:B,),3),INDEX(RAW_c_TEBA0714_REV01!B:D,MATCH(H67,RAW_c_TEBA0714_REV01!B:B,0),3)),"---")),"---")</f>
        <v>J20-6</v>
      </c>
      <c r="N67" t="str">
        <f>IFERROR(IF(AND(B67="B2B",J67="--"),L67,IF(
COUNTIF(B2B!H:H,(IF(K67&lt;&gt;"---",IF(INDEX(RAW_c_TEBA0714_REV01!B:D,MATCH(H67,RAW_c_TEBA0714_REV01!B:B,0),3)=L67,INDEX(
RAW_c_TEBA0714_REV01!B:D,MATCH(H67,INDEX(RAW_c_TEBA0714_REV01!B:B,MATCH(H67,RAW_c_TEBA0714_REV01!B:B,)+1):'RAW_c_TEBA0714_REV01'!B11138,)+MATCH(H67,RAW_c_TEBA0714_REV01!B:B,),3),INDEX(RAW_c_TEBA0714_REV01!B:D,MATCH(H67,RAW_c_TEBA0714_REV01!B:B,0),3)),"---")))=0,"---",IF(K67&lt;&gt;"---",IF(INDEX(RAW_c_TEBA0714_REV01!B:D,MATCH(H67,RAW_c_TEBA0714_REV01!B:B,0),3)=L67,INDEX(
RAW_c_TEBA0714_REV01!B:D,MATCH(H67,INDEX(RAW_c_TEBA0714_REV01!B:B,MATCH(H67,RAW_c_TEBA0714_REV01!B:B,)+1):'RAW_c_TEBA0714_REV01'!B11138,)+MATCH(H67,RAW_c_TEBA0714_REV01!B:B,),3),INDEX(RAW_c_TEBA0714_REV01!B:D,MATCH(H67,RAW_c_TEBA0714_REV01!B:B,0),3)),"---"))),"---")</f>
        <v>JM1-61</v>
      </c>
      <c r="T67">
        <f>COUNTIF(RAW_c_TEBA0714_REV01!B:B,G67)</f>
        <v>6</v>
      </c>
      <c r="U67" t="str">
        <f t="shared" si="5"/>
        <v>B2B-62</v>
      </c>
    </row>
    <row r="68" spans="1:21" x14ac:dyDescent="0.25">
      <c r="A68" t="s">
        <v>221</v>
      </c>
      <c r="B68" t="s">
        <v>39</v>
      </c>
      <c r="C68" t="s">
        <v>221</v>
      </c>
      <c r="D68" t="s">
        <v>158</v>
      </c>
      <c r="E68" s="84">
        <v>64</v>
      </c>
      <c r="F68" t="str">
        <f t="shared" si="0"/>
        <v>JM1-64</v>
      </c>
      <c r="G68" t="str">
        <f>VLOOKUP(F68,RAW_c_TEBA0714_REV01!A:B,2,0)</f>
        <v>B34_L15_P</v>
      </c>
      <c r="H68" t="str">
        <f t="shared" si="1"/>
        <v>B34_L15_P</v>
      </c>
      <c r="I68" t="str">
        <f t="shared" si="2"/>
        <v>--</v>
      </c>
      <c r="J68" t="str">
        <f t="shared" si="3"/>
        <v>--</v>
      </c>
      <c r="K68">
        <f>IFERROR(IF(J68="--",IF(G68=H68,VLOOKUP(G68,RAW_c_TEBA0714_REV01!L:N,3,0),SUM(VLOOKUP(H68,RAW_c_TEBA0714_REV01!L:N,3,0),VLOOKUP(G68,RAW_c_TEBA0714_REV01!L:N,3,0))),"---"),"---")</f>
        <v>8.7426999999999992</v>
      </c>
      <c r="L68" t="str">
        <f t="shared" si="4"/>
        <v>JM1-64</v>
      </c>
      <c r="M68" t="str">
        <f>IFERROR(IF(
COUNTIF(B2B!H:H,(IF(K68&lt;&gt;"---",IF(INDEX(RAW_c_TEBA0714_REV01!B:D,MATCH(H68,RAW_c_TEBA0714_REV01!B:B,0),3)=L68,INDEX(
RAW_c_TEBA0714_REV01!B:D,MATCH(H68,INDEX(RAW_c_TEBA0714_REV01!B:B,MATCH(H68,RAW_c_TEBA0714_REV01!B:B,)+1):'RAW_c_TEBA0714_REV01'!B11139,)+MATCH(H68,RAW_c_TEBA0714_REV01!B:B,),3),INDEX(RAW_c_TEBA0714_REV01!B:D,MATCH(H68,RAW_c_TEBA0714_REV01!B:B,0),3)),"---")))=1,"---",IF(K68&lt;&gt;"---",IF(INDEX(RAW_c_TEBA0714_REV01!B:D,MATCH(H68,RAW_c_TEBA0714_REV01!B:B,0),3)=L68,INDEX(
RAW_c_TEBA0714_REV01!B:D,MATCH(H68,INDEX(RAW_c_TEBA0714_REV01!B:B,MATCH(H68,RAW_c_TEBA0714_REV01!B:B,)+1):'RAW_c_TEBA0714_REV01'!B11139,)+MATCH(H68,RAW_c_TEBA0714_REV01!B:B,),3),INDEX(RAW_c_TEBA0714_REV01!B:D,MATCH(H68,RAW_c_TEBA0714_REV01!B:B,0),3)),"---")),"---")</f>
        <v>J20-15</v>
      </c>
      <c r="N68" t="str">
        <f>IFERROR(IF(AND(B68="B2B",J68="--"),L68,IF(
COUNTIF(B2B!H:H,(IF(K68&lt;&gt;"---",IF(INDEX(RAW_c_TEBA0714_REV01!B:D,MATCH(H68,RAW_c_TEBA0714_REV01!B:B,0),3)=L68,INDEX(
RAW_c_TEBA0714_REV01!B:D,MATCH(H68,INDEX(RAW_c_TEBA0714_REV01!B:B,MATCH(H68,RAW_c_TEBA0714_REV01!B:B,)+1):'RAW_c_TEBA0714_REV01'!B11139,)+MATCH(H68,RAW_c_TEBA0714_REV01!B:B,),3),INDEX(RAW_c_TEBA0714_REV01!B:D,MATCH(H68,RAW_c_TEBA0714_REV01!B:B,0),3)),"---")))=0,"---",IF(K68&lt;&gt;"---",IF(INDEX(RAW_c_TEBA0714_REV01!B:D,MATCH(H68,RAW_c_TEBA0714_REV01!B:B,0),3)=L68,INDEX(
RAW_c_TEBA0714_REV01!B:D,MATCH(H68,INDEX(RAW_c_TEBA0714_REV01!B:B,MATCH(H68,RAW_c_TEBA0714_REV01!B:B,)+1):'RAW_c_TEBA0714_REV01'!B11139,)+MATCH(H68,RAW_c_TEBA0714_REV01!B:B,),3),INDEX(RAW_c_TEBA0714_REV01!B:D,MATCH(H68,RAW_c_TEBA0714_REV01!B:B,0),3)),"---"))),"---")</f>
        <v>JM1-64</v>
      </c>
      <c r="T68">
        <f>COUNTIF(RAW_c_TEBA0714_REV01!B:B,G68)</f>
        <v>2</v>
      </c>
      <c r="U68" t="str">
        <f t="shared" si="5"/>
        <v>B2B-63</v>
      </c>
    </row>
    <row r="69" spans="1:21" x14ac:dyDescent="0.25">
      <c r="A69" t="s">
        <v>222</v>
      </c>
      <c r="B69" t="s">
        <v>39</v>
      </c>
      <c r="C69" t="s">
        <v>222</v>
      </c>
      <c r="D69" t="s">
        <v>158</v>
      </c>
      <c r="E69" s="84">
        <v>63</v>
      </c>
      <c r="F69" t="str">
        <f t="shared" si="0"/>
        <v>JM1-63</v>
      </c>
      <c r="G69" t="str">
        <f>VLOOKUP(F69,RAW_c_TEBA0714_REV01!A:B,2,0)</f>
        <v>B34_L17_N</v>
      </c>
      <c r="H69" t="str">
        <f t="shared" si="1"/>
        <v>B34_L17_N</v>
      </c>
      <c r="I69" t="str">
        <f t="shared" si="2"/>
        <v>--</v>
      </c>
      <c r="J69" t="str">
        <f t="shared" si="3"/>
        <v>--</v>
      </c>
      <c r="K69">
        <f>IFERROR(IF(J69="--",IF(G69=H69,VLOOKUP(G69,RAW_c_TEBA0714_REV01!L:N,3,0),SUM(VLOOKUP(H69,RAW_c_TEBA0714_REV01!L:N,3,0),VLOOKUP(G69,RAW_c_TEBA0714_REV01!L:N,3,0))),"---"),"---")</f>
        <v>0</v>
      </c>
      <c r="L69" t="str">
        <f t="shared" si="4"/>
        <v>JM1-63</v>
      </c>
      <c r="M69" t="str">
        <f>IFERROR(IF(
COUNTIF(B2B!H:H,(IF(K69&lt;&gt;"---",IF(INDEX(RAW_c_TEBA0714_REV01!B:D,MATCH(H69,RAW_c_TEBA0714_REV01!B:B,0),3)=L69,INDEX(
RAW_c_TEBA0714_REV01!B:D,MATCH(H69,INDEX(RAW_c_TEBA0714_REV01!B:B,MATCH(H69,RAW_c_TEBA0714_REV01!B:B,)+1):'RAW_c_TEBA0714_REV01'!B11140,)+MATCH(H69,RAW_c_TEBA0714_REV01!B:B,),3),INDEX(RAW_c_TEBA0714_REV01!B:D,MATCH(H69,RAW_c_TEBA0714_REV01!B:B,0),3)),"---")))=1,"---",IF(K69&lt;&gt;"---",IF(INDEX(RAW_c_TEBA0714_REV01!B:D,MATCH(H69,RAW_c_TEBA0714_REV01!B:B,0),3)=L69,INDEX(
RAW_c_TEBA0714_REV01!B:D,MATCH(H69,INDEX(RAW_c_TEBA0714_REV01!B:B,MATCH(H69,RAW_c_TEBA0714_REV01!B:B,)+1):'RAW_c_TEBA0714_REV01'!B11140,)+MATCH(H69,RAW_c_TEBA0714_REV01!B:B,),3),INDEX(RAW_c_TEBA0714_REV01!B:D,MATCH(H69,RAW_c_TEBA0714_REV01!B:B,0),3)),"---")),"---")</f>
        <v>---</v>
      </c>
      <c r="N69" t="str">
        <f>IFERROR(IF(AND(B69="B2B",J69="--"),L69,IF(
COUNTIF(B2B!H:H,(IF(K69&lt;&gt;"---",IF(INDEX(RAW_c_TEBA0714_REV01!B:D,MATCH(H69,RAW_c_TEBA0714_REV01!B:B,0),3)=L69,INDEX(
RAW_c_TEBA0714_REV01!B:D,MATCH(H69,INDEX(RAW_c_TEBA0714_REV01!B:B,MATCH(H69,RAW_c_TEBA0714_REV01!B:B,)+1):'RAW_c_TEBA0714_REV01'!B11140,)+MATCH(H69,RAW_c_TEBA0714_REV01!B:B,),3),INDEX(RAW_c_TEBA0714_REV01!B:D,MATCH(H69,RAW_c_TEBA0714_REV01!B:B,0),3)),"---")))=0,"---",IF(K69&lt;&gt;"---",IF(INDEX(RAW_c_TEBA0714_REV01!B:D,MATCH(H69,RAW_c_TEBA0714_REV01!B:B,0),3)=L69,INDEX(
RAW_c_TEBA0714_REV01!B:D,MATCH(H69,INDEX(RAW_c_TEBA0714_REV01!B:B,MATCH(H69,RAW_c_TEBA0714_REV01!B:B,)+1):'RAW_c_TEBA0714_REV01'!B11140,)+MATCH(H69,RAW_c_TEBA0714_REV01!B:B,),3),INDEX(RAW_c_TEBA0714_REV01!B:D,MATCH(H69,RAW_c_TEBA0714_REV01!B:B,0),3)),"---"))),"---")</f>
        <v>JM1-63</v>
      </c>
      <c r="T69">
        <f>COUNTIF(RAW_c_TEBA0714_REV01!B:B,G69)</f>
        <v>1</v>
      </c>
      <c r="U69" t="str">
        <f t="shared" si="5"/>
        <v>B2B-64</v>
      </c>
    </row>
    <row r="70" spans="1:21" x14ac:dyDescent="0.25">
      <c r="A70" t="s">
        <v>223</v>
      </c>
      <c r="B70" t="s">
        <v>39</v>
      </c>
      <c r="C70" t="s">
        <v>223</v>
      </c>
      <c r="D70" t="s">
        <v>158</v>
      </c>
      <c r="E70" s="84">
        <v>66</v>
      </c>
      <c r="F70" t="str">
        <f t="shared" si="0"/>
        <v>JM1-66</v>
      </c>
      <c r="G70" t="str">
        <f>VLOOKUP(F70,RAW_c_TEBA0714_REV01!A:B,2,0)</f>
        <v>GND</v>
      </c>
      <c r="H70" t="str">
        <f t="shared" si="1"/>
        <v>GND</v>
      </c>
      <c r="I70" t="str">
        <f t="shared" si="2"/>
        <v>--</v>
      </c>
      <c r="J70" t="str">
        <f t="shared" si="3"/>
        <v>---</v>
      </c>
      <c r="K70" t="str">
        <f>IFERROR(IF(J70="--",IF(G70=H70,VLOOKUP(G70,RAW_c_TEBA0714_REV01!L:N,3,0),SUM(VLOOKUP(H70,RAW_c_TEBA0714_REV01!L:N,3,0),VLOOKUP(G70,RAW_c_TEBA0714_REV01!L:N,3,0))),"---"),"---")</f>
        <v>---</v>
      </c>
      <c r="L70" t="str">
        <f t="shared" si="4"/>
        <v>JM1-66</v>
      </c>
      <c r="M70" t="str">
        <f>IFERROR(IF(
COUNTIF(B2B!H:H,(IF(K70&lt;&gt;"---",IF(INDEX(RAW_c_TEBA0714_REV01!B:D,MATCH(H70,RAW_c_TEBA0714_REV01!B:B,0),3)=L70,INDEX(
RAW_c_TEBA0714_REV01!B:D,MATCH(H70,INDEX(RAW_c_TEBA0714_REV01!B:B,MATCH(H70,RAW_c_TEBA0714_REV01!B:B,)+1):'RAW_c_TEBA0714_REV01'!B11141,)+MATCH(H70,RAW_c_TEBA0714_REV01!B:B,),3),INDEX(RAW_c_TEBA0714_REV01!B:D,MATCH(H70,RAW_c_TEBA0714_REV01!B:B,0),3)),"---")))=1,"---",IF(K70&lt;&gt;"---",IF(INDEX(RAW_c_TEBA0714_REV01!B:D,MATCH(H70,RAW_c_TEBA0714_REV01!B:B,0),3)=L70,INDEX(
RAW_c_TEBA0714_REV01!B:D,MATCH(H70,INDEX(RAW_c_TEBA0714_REV01!B:B,MATCH(H70,RAW_c_TEBA0714_REV01!B:B,)+1):'RAW_c_TEBA0714_REV01'!B11141,)+MATCH(H70,RAW_c_TEBA0714_REV01!B:B,),3),INDEX(RAW_c_TEBA0714_REV01!B:D,MATCH(H70,RAW_c_TEBA0714_REV01!B:B,0),3)),"---")),"---")</f>
        <v>---</v>
      </c>
      <c r="N70" t="str">
        <f>IFERROR(IF(AND(B70="B2B",J70="--"),L70,IF(
COUNTIF(B2B!H:H,(IF(K70&lt;&gt;"---",IF(INDEX(RAW_c_TEBA0714_REV01!B:D,MATCH(H70,RAW_c_TEBA0714_REV01!B:B,0),3)=L70,INDEX(
RAW_c_TEBA0714_REV01!B:D,MATCH(H70,INDEX(RAW_c_TEBA0714_REV01!B:B,MATCH(H70,RAW_c_TEBA0714_REV01!B:B,)+1):'RAW_c_TEBA0714_REV01'!B11141,)+MATCH(H70,RAW_c_TEBA0714_REV01!B:B,),3),INDEX(RAW_c_TEBA0714_REV01!B:D,MATCH(H70,RAW_c_TEBA0714_REV01!B:B,0),3)),"---")))=0,"---",IF(K70&lt;&gt;"---",IF(INDEX(RAW_c_TEBA0714_REV01!B:D,MATCH(H70,RAW_c_TEBA0714_REV01!B:B,0),3)=L70,INDEX(
RAW_c_TEBA0714_REV01!B:D,MATCH(H70,INDEX(RAW_c_TEBA0714_REV01!B:B,MATCH(H70,RAW_c_TEBA0714_REV01!B:B,)+1):'RAW_c_TEBA0714_REV01'!B11141,)+MATCH(H70,RAW_c_TEBA0714_REV01!B:B,),3),INDEX(RAW_c_TEBA0714_REV01!B:D,MATCH(H70,RAW_c_TEBA0714_REV01!B:B,0),3)),"---"))),"---")</f>
        <v>---</v>
      </c>
      <c r="T70">
        <f>COUNTIF(RAW_c_TEBA0714_REV01!B:B,G70)</f>
        <v>85</v>
      </c>
      <c r="U70" t="str">
        <f t="shared" si="5"/>
        <v>B2B-65</v>
      </c>
    </row>
    <row r="71" spans="1:21" x14ac:dyDescent="0.25">
      <c r="A71" t="s">
        <v>224</v>
      </c>
      <c r="B71" t="s">
        <v>39</v>
      </c>
      <c r="C71" t="s">
        <v>224</v>
      </c>
      <c r="D71" t="s">
        <v>158</v>
      </c>
      <c r="E71" s="84">
        <v>65</v>
      </c>
      <c r="F71" t="str">
        <f t="shared" ref="F71:F134" si="6">$D71&amp;"-"&amp;$E71</f>
        <v>JM1-65</v>
      </c>
      <c r="G71" t="str">
        <f>VLOOKUP(F71,RAW_c_TEBA0714_REV01!A:B,2,0)</f>
        <v>B34_L17_P</v>
      </c>
      <c r="H71" t="str">
        <f t="shared" ref="H71:H134" si="7">IF(IF(COUNTIF($Q$6:$S$150,G71)&gt;0,"---","--")="---",VLOOKUP(G71,$Q$6:$S$150,3,0),G71)</f>
        <v>B34_L17_P</v>
      </c>
      <c r="I71" t="str">
        <f t="shared" ref="I71:I134" si="8">IF(IF(COUNTIF($Q$6:$S$150,G71)&gt;0,"---","--")="---",VLOOKUP(G71,$Q$6:$S$150,2,0),"--")</f>
        <v>--</v>
      </c>
      <c r="J71" t="str">
        <f t="shared" ref="J71:J134" si="9">IF(COUNTIF($O$6:$O$100,G71)&gt;0,"---","--")</f>
        <v>--</v>
      </c>
      <c r="K71">
        <f>IFERROR(IF(J71="--",IF(G71=H71,VLOOKUP(G71,RAW_c_TEBA0714_REV01!L:N,3,0),SUM(VLOOKUP(H71,RAW_c_TEBA0714_REV01!L:N,3,0),VLOOKUP(G71,RAW_c_TEBA0714_REV01!L:N,3,0))),"---"),"---")</f>
        <v>0</v>
      </c>
      <c r="L71" t="str">
        <f t="shared" ref="L71:L134" si="10">$D71&amp;"-"&amp;$E71</f>
        <v>JM1-65</v>
      </c>
      <c r="M71" t="str">
        <f>IFERROR(IF(
COUNTIF(B2B!H:H,(IF(K71&lt;&gt;"---",IF(INDEX(RAW_c_TEBA0714_REV01!B:D,MATCH(H71,RAW_c_TEBA0714_REV01!B:B,0),3)=L71,INDEX(
RAW_c_TEBA0714_REV01!B:D,MATCH(H71,INDEX(RAW_c_TEBA0714_REV01!B:B,MATCH(H71,RAW_c_TEBA0714_REV01!B:B,)+1):'RAW_c_TEBA0714_REV01'!B11142,)+MATCH(H71,RAW_c_TEBA0714_REV01!B:B,),3),INDEX(RAW_c_TEBA0714_REV01!B:D,MATCH(H71,RAW_c_TEBA0714_REV01!B:B,0),3)),"---")))=1,"---",IF(K71&lt;&gt;"---",IF(INDEX(RAW_c_TEBA0714_REV01!B:D,MATCH(H71,RAW_c_TEBA0714_REV01!B:B,0),3)=L71,INDEX(
RAW_c_TEBA0714_REV01!B:D,MATCH(H71,INDEX(RAW_c_TEBA0714_REV01!B:B,MATCH(H71,RAW_c_TEBA0714_REV01!B:B,)+1):'RAW_c_TEBA0714_REV01'!B11142,)+MATCH(H71,RAW_c_TEBA0714_REV01!B:B,),3),INDEX(RAW_c_TEBA0714_REV01!B:D,MATCH(H71,RAW_c_TEBA0714_REV01!B:B,0),3)),"---")),"---")</f>
        <v>---</v>
      </c>
      <c r="N71" t="str">
        <f>IFERROR(IF(AND(B71="B2B",J71="--"),L71,IF(
COUNTIF(B2B!H:H,(IF(K71&lt;&gt;"---",IF(INDEX(RAW_c_TEBA0714_REV01!B:D,MATCH(H71,RAW_c_TEBA0714_REV01!B:B,0),3)=L71,INDEX(
RAW_c_TEBA0714_REV01!B:D,MATCH(H71,INDEX(RAW_c_TEBA0714_REV01!B:B,MATCH(H71,RAW_c_TEBA0714_REV01!B:B,)+1):'RAW_c_TEBA0714_REV01'!B11142,)+MATCH(H71,RAW_c_TEBA0714_REV01!B:B,),3),INDEX(RAW_c_TEBA0714_REV01!B:D,MATCH(H71,RAW_c_TEBA0714_REV01!B:B,0),3)),"---")))=0,"---",IF(K71&lt;&gt;"---",IF(INDEX(RAW_c_TEBA0714_REV01!B:D,MATCH(H71,RAW_c_TEBA0714_REV01!B:B,0),3)=L71,INDEX(
RAW_c_TEBA0714_REV01!B:D,MATCH(H71,INDEX(RAW_c_TEBA0714_REV01!B:B,MATCH(H71,RAW_c_TEBA0714_REV01!B:B,)+1):'RAW_c_TEBA0714_REV01'!B11142,)+MATCH(H71,RAW_c_TEBA0714_REV01!B:B,),3),INDEX(RAW_c_TEBA0714_REV01!B:D,MATCH(H71,RAW_c_TEBA0714_REV01!B:B,0),3)),"---"))),"---")</f>
        <v>JM1-65</v>
      </c>
      <c r="T71">
        <f>COUNTIF(RAW_c_TEBA0714_REV01!B:B,G71)</f>
        <v>1</v>
      </c>
      <c r="U71" t="str">
        <f t="shared" ref="U71:U134" si="11">$B71&amp;"-"&amp;$C71</f>
        <v>B2B-66</v>
      </c>
    </row>
    <row r="72" spans="1:21" x14ac:dyDescent="0.25">
      <c r="A72" t="s">
        <v>225</v>
      </c>
      <c r="B72" t="s">
        <v>39</v>
      </c>
      <c r="C72" t="s">
        <v>225</v>
      </c>
      <c r="D72" t="s">
        <v>158</v>
      </c>
      <c r="E72" s="84">
        <v>68</v>
      </c>
      <c r="F72" t="str">
        <f t="shared" si="6"/>
        <v>JM1-68</v>
      </c>
      <c r="G72" t="str">
        <f>VLOOKUP(F72,RAW_c_TEBA0714_REV01!A:B,2,0)</f>
        <v>B34_L16_N</v>
      </c>
      <c r="H72" t="str">
        <f t="shared" si="7"/>
        <v>B34_L16_N</v>
      </c>
      <c r="I72" t="str">
        <f t="shared" si="8"/>
        <v>--</v>
      </c>
      <c r="J72" t="str">
        <f t="shared" si="9"/>
        <v>--</v>
      </c>
      <c r="K72">
        <f>IFERROR(IF(J72="--",IF(G72=H72,VLOOKUP(G72,RAW_c_TEBA0714_REV01!L:N,3,0),SUM(VLOOKUP(H72,RAW_c_TEBA0714_REV01!L:N,3,0),VLOOKUP(G72,RAW_c_TEBA0714_REV01!L:N,3,0))),"---"),"---")</f>
        <v>8.8421000000000003</v>
      </c>
      <c r="L72" t="str">
        <f t="shared" si="10"/>
        <v>JM1-68</v>
      </c>
      <c r="M72" t="str">
        <f>IFERROR(IF(
COUNTIF(B2B!H:H,(IF(K72&lt;&gt;"---",IF(INDEX(RAW_c_TEBA0714_REV01!B:D,MATCH(H72,RAW_c_TEBA0714_REV01!B:B,0),3)=L72,INDEX(
RAW_c_TEBA0714_REV01!B:D,MATCH(H72,INDEX(RAW_c_TEBA0714_REV01!B:B,MATCH(H72,RAW_c_TEBA0714_REV01!B:B,)+1):'RAW_c_TEBA0714_REV01'!B11143,)+MATCH(H72,RAW_c_TEBA0714_REV01!B:B,),3),INDEX(RAW_c_TEBA0714_REV01!B:D,MATCH(H72,RAW_c_TEBA0714_REV01!B:B,0),3)),"---")))=1,"---",IF(K72&lt;&gt;"---",IF(INDEX(RAW_c_TEBA0714_REV01!B:D,MATCH(H72,RAW_c_TEBA0714_REV01!B:B,0),3)=L72,INDEX(
RAW_c_TEBA0714_REV01!B:D,MATCH(H72,INDEX(RAW_c_TEBA0714_REV01!B:B,MATCH(H72,RAW_c_TEBA0714_REV01!B:B,)+1):'RAW_c_TEBA0714_REV01'!B11143,)+MATCH(H72,RAW_c_TEBA0714_REV01!B:B,),3),INDEX(RAW_c_TEBA0714_REV01!B:D,MATCH(H72,RAW_c_TEBA0714_REV01!B:B,0),3)),"---")),"---")</f>
        <v>J20-14</v>
      </c>
      <c r="N72" t="str">
        <f>IFERROR(IF(AND(B72="B2B",J72="--"),L72,IF(
COUNTIF(B2B!H:H,(IF(K72&lt;&gt;"---",IF(INDEX(RAW_c_TEBA0714_REV01!B:D,MATCH(H72,RAW_c_TEBA0714_REV01!B:B,0),3)=L72,INDEX(
RAW_c_TEBA0714_REV01!B:D,MATCH(H72,INDEX(RAW_c_TEBA0714_REV01!B:B,MATCH(H72,RAW_c_TEBA0714_REV01!B:B,)+1):'RAW_c_TEBA0714_REV01'!B11143,)+MATCH(H72,RAW_c_TEBA0714_REV01!B:B,),3),INDEX(RAW_c_TEBA0714_REV01!B:D,MATCH(H72,RAW_c_TEBA0714_REV01!B:B,0),3)),"---")))=0,"---",IF(K72&lt;&gt;"---",IF(INDEX(RAW_c_TEBA0714_REV01!B:D,MATCH(H72,RAW_c_TEBA0714_REV01!B:B,0),3)=L72,INDEX(
RAW_c_TEBA0714_REV01!B:D,MATCH(H72,INDEX(RAW_c_TEBA0714_REV01!B:B,MATCH(H72,RAW_c_TEBA0714_REV01!B:B,)+1):'RAW_c_TEBA0714_REV01'!B11143,)+MATCH(H72,RAW_c_TEBA0714_REV01!B:B,),3),INDEX(RAW_c_TEBA0714_REV01!B:D,MATCH(H72,RAW_c_TEBA0714_REV01!B:B,0),3)),"---"))),"---")</f>
        <v>JM1-68</v>
      </c>
      <c r="T72">
        <f>COUNTIF(RAW_c_TEBA0714_REV01!B:B,G72)</f>
        <v>2</v>
      </c>
      <c r="U72" t="str">
        <f t="shared" si="11"/>
        <v>B2B-67</v>
      </c>
    </row>
    <row r="73" spans="1:21" x14ac:dyDescent="0.25">
      <c r="A73" t="s">
        <v>226</v>
      </c>
      <c r="B73" t="s">
        <v>39</v>
      </c>
      <c r="C73" t="s">
        <v>226</v>
      </c>
      <c r="D73" t="s">
        <v>158</v>
      </c>
      <c r="E73" s="84">
        <v>67</v>
      </c>
      <c r="F73" t="str">
        <f t="shared" si="6"/>
        <v>JM1-67</v>
      </c>
      <c r="G73" t="str">
        <f>VLOOKUP(F73,RAW_c_TEBA0714_REV01!A:B,2,0)</f>
        <v>B34_L21_P</v>
      </c>
      <c r="H73" t="str">
        <f t="shared" si="7"/>
        <v>B34_L21_P</v>
      </c>
      <c r="I73" t="str">
        <f t="shared" si="8"/>
        <v>--</v>
      </c>
      <c r="J73" t="str">
        <f t="shared" si="9"/>
        <v>--</v>
      </c>
      <c r="K73">
        <f>IFERROR(IF(J73="--",IF(G73=H73,VLOOKUP(G73,RAW_c_TEBA0714_REV01!L:N,3,0),SUM(VLOOKUP(H73,RAW_c_TEBA0714_REV01!L:N,3,0),VLOOKUP(G73,RAW_c_TEBA0714_REV01!L:N,3,0))),"---"),"---")</f>
        <v>15.541700000000001</v>
      </c>
      <c r="L73" t="str">
        <f t="shared" si="10"/>
        <v>JM1-67</v>
      </c>
      <c r="M73" t="str">
        <f>IFERROR(IF(
COUNTIF(B2B!H:H,(IF(K73&lt;&gt;"---",IF(INDEX(RAW_c_TEBA0714_REV01!B:D,MATCH(H73,RAW_c_TEBA0714_REV01!B:B,0),3)=L73,INDEX(
RAW_c_TEBA0714_REV01!B:D,MATCH(H73,INDEX(RAW_c_TEBA0714_REV01!B:B,MATCH(H73,RAW_c_TEBA0714_REV01!B:B,)+1):'RAW_c_TEBA0714_REV01'!B11144,)+MATCH(H73,RAW_c_TEBA0714_REV01!B:B,),3),INDEX(RAW_c_TEBA0714_REV01!B:D,MATCH(H73,RAW_c_TEBA0714_REV01!B:B,0),3)),"---")))=1,"---",IF(K73&lt;&gt;"---",IF(INDEX(RAW_c_TEBA0714_REV01!B:D,MATCH(H73,RAW_c_TEBA0714_REV01!B:B,0),3)=L73,INDEX(
RAW_c_TEBA0714_REV01!B:D,MATCH(H73,INDEX(RAW_c_TEBA0714_REV01!B:B,MATCH(H73,RAW_c_TEBA0714_REV01!B:B,)+1):'RAW_c_TEBA0714_REV01'!B11144,)+MATCH(H73,RAW_c_TEBA0714_REV01!B:B,),3),INDEX(RAW_c_TEBA0714_REV01!B:D,MATCH(H73,RAW_c_TEBA0714_REV01!B:B,0),3)),"---")),"---")</f>
        <v>J20-20</v>
      </c>
      <c r="N73" t="str">
        <f>IFERROR(IF(AND(B73="B2B",J73="--"),L73,IF(
COUNTIF(B2B!H:H,(IF(K73&lt;&gt;"---",IF(INDEX(RAW_c_TEBA0714_REV01!B:D,MATCH(H73,RAW_c_TEBA0714_REV01!B:B,0),3)=L73,INDEX(
RAW_c_TEBA0714_REV01!B:D,MATCH(H73,INDEX(RAW_c_TEBA0714_REV01!B:B,MATCH(H73,RAW_c_TEBA0714_REV01!B:B,)+1):'RAW_c_TEBA0714_REV01'!B11144,)+MATCH(H73,RAW_c_TEBA0714_REV01!B:B,),3),INDEX(RAW_c_TEBA0714_REV01!B:D,MATCH(H73,RAW_c_TEBA0714_REV01!B:B,0),3)),"---")))=0,"---",IF(K73&lt;&gt;"---",IF(INDEX(RAW_c_TEBA0714_REV01!B:D,MATCH(H73,RAW_c_TEBA0714_REV01!B:B,0),3)=L73,INDEX(
RAW_c_TEBA0714_REV01!B:D,MATCH(H73,INDEX(RAW_c_TEBA0714_REV01!B:B,MATCH(H73,RAW_c_TEBA0714_REV01!B:B,)+1):'RAW_c_TEBA0714_REV01'!B11144,)+MATCH(H73,RAW_c_TEBA0714_REV01!B:B,),3),INDEX(RAW_c_TEBA0714_REV01!B:D,MATCH(H73,RAW_c_TEBA0714_REV01!B:B,0),3)),"---"))),"---")</f>
        <v>JM1-67</v>
      </c>
      <c r="T73">
        <f>COUNTIF(RAW_c_TEBA0714_REV01!B:B,G73)</f>
        <v>2</v>
      </c>
      <c r="U73" t="str">
        <f t="shared" si="11"/>
        <v>B2B-68</v>
      </c>
    </row>
    <row r="74" spans="1:21" x14ac:dyDescent="0.25">
      <c r="A74" t="s">
        <v>227</v>
      </c>
      <c r="B74" t="s">
        <v>39</v>
      </c>
      <c r="C74" t="s">
        <v>227</v>
      </c>
      <c r="D74" t="s">
        <v>158</v>
      </c>
      <c r="E74" s="84">
        <v>70</v>
      </c>
      <c r="F74" t="str">
        <f t="shared" si="6"/>
        <v>JM1-70</v>
      </c>
      <c r="G74" t="str">
        <f>VLOOKUP(F74,RAW_c_TEBA0714_REV01!A:B,2,0)</f>
        <v>B34_L16_P</v>
      </c>
      <c r="H74" t="str">
        <f t="shared" si="7"/>
        <v>B34_L16_P</v>
      </c>
      <c r="I74" t="str">
        <f t="shared" si="8"/>
        <v>--</v>
      </c>
      <c r="J74" t="str">
        <f t="shared" si="9"/>
        <v>--</v>
      </c>
      <c r="K74">
        <f>IFERROR(IF(J74="--",IF(G74=H74,VLOOKUP(G74,RAW_c_TEBA0714_REV01!L:N,3,0),SUM(VLOOKUP(H74,RAW_c_TEBA0714_REV01!L:N,3,0),VLOOKUP(G74,RAW_c_TEBA0714_REV01!L:N,3,0))),"---"),"---")</f>
        <v>9.1734000000000009</v>
      </c>
      <c r="L74" t="str">
        <f t="shared" si="10"/>
        <v>JM1-70</v>
      </c>
      <c r="M74" t="str">
        <f>IFERROR(IF(
COUNTIF(B2B!H:H,(IF(K74&lt;&gt;"---",IF(INDEX(RAW_c_TEBA0714_REV01!B:D,MATCH(H74,RAW_c_TEBA0714_REV01!B:B,0),3)=L74,INDEX(
RAW_c_TEBA0714_REV01!B:D,MATCH(H74,INDEX(RAW_c_TEBA0714_REV01!B:B,MATCH(H74,RAW_c_TEBA0714_REV01!B:B,)+1):'RAW_c_TEBA0714_REV01'!B11145,)+MATCH(H74,RAW_c_TEBA0714_REV01!B:B,),3),INDEX(RAW_c_TEBA0714_REV01!B:D,MATCH(H74,RAW_c_TEBA0714_REV01!B:B,0),3)),"---")))=1,"---",IF(K74&lt;&gt;"---",IF(INDEX(RAW_c_TEBA0714_REV01!B:D,MATCH(H74,RAW_c_TEBA0714_REV01!B:B,0),3)=L74,INDEX(
RAW_c_TEBA0714_REV01!B:D,MATCH(H74,INDEX(RAW_c_TEBA0714_REV01!B:B,MATCH(H74,RAW_c_TEBA0714_REV01!B:B,)+1):'RAW_c_TEBA0714_REV01'!B11145,)+MATCH(H74,RAW_c_TEBA0714_REV01!B:B,),3),INDEX(RAW_c_TEBA0714_REV01!B:D,MATCH(H74,RAW_c_TEBA0714_REV01!B:B,0),3)),"---")),"---")</f>
        <v>J20-13</v>
      </c>
      <c r="N74" t="str">
        <f>IFERROR(IF(AND(B74="B2B",J74="--"),L74,IF(
COUNTIF(B2B!H:H,(IF(K74&lt;&gt;"---",IF(INDEX(RAW_c_TEBA0714_REV01!B:D,MATCH(H74,RAW_c_TEBA0714_REV01!B:B,0),3)=L74,INDEX(
RAW_c_TEBA0714_REV01!B:D,MATCH(H74,INDEX(RAW_c_TEBA0714_REV01!B:B,MATCH(H74,RAW_c_TEBA0714_REV01!B:B,)+1):'RAW_c_TEBA0714_REV01'!B11145,)+MATCH(H74,RAW_c_TEBA0714_REV01!B:B,),3),INDEX(RAW_c_TEBA0714_REV01!B:D,MATCH(H74,RAW_c_TEBA0714_REV01!B:B,0),3)),"---")))=0,"---",IF(K74&lt;&gt;"---",IF(INDEX(RAW_c_TEBA0714_REV01!B:D,MATCH(H74,RAW_c_TEBA0714_REV01!B:B,0),3)=L74,INDEX(
RAW_c_TEBA0714_REV01!B:D,MATCH(H74,INDEX(RAW_c_TEBA0714_REV01!B:B,MATCH(H74,RAW_c_TEBA0714_REV01!B:B,)+1):'RAW_c_TEBA0714_REV01'!B11145,)+MATCH(H74,RAW_c_TEBA0714_REV01!B:B,),3),INDEX(RAW_c_TEBA0714_REV01!B:D,MATCH(H74,RAW_c_TEBA0714_REV01!B:B,0),3)),"---"))),"---")</f>
        <v>JM1-70</v>
      </c>
      <c r="T74">
        <f>COUNTIF(RAW_c_TEBA0714_REV01!B:B,G74)</f>
        <v>2</v>
      </c>
      <c r="U74" t="str">
        <f t="shared" si="11"/>
        <v>B2B-69</v>
      </c>
    </row>
    <row r="75" spans="1:21" x14ac:dyDescent="0.25">
      <c r="A75" t="s">
        <v>228</v>
      </c>
      <c r="B75" t="s">
        <v>39</v>
      </c>
      <c r="C75" t="s">
        <v>228</v>
      </c>
      <c r="D75" t="s">
        <v>158</v>
      </c>
      <c r="E75" s="84">
        <v>69</v>
      </c>
      <c r="F75" t="str">
        <f t="shared" si="6"/>
        <v>JM1-69</v>
      </c>
      <c r="G75" t="str">
        <f>VLOOKUP(F75,RAW_c_TEBA0714_REV01!A:B,2,0)</f>
        <v>B34_L21_N</v>
      </c>
      <c r="H75" t="str">
        <f t="shared" si="7"/>
        <v>B34_L21_N</v>
      </c>
      <c r="I75" t="str">
        <f t="shared" si="8"/>
        <v>--</v>
      </c>
      <c r="J75" t="str">
        <f t="shared" si="9"/>
        <v>--</v>
      </c>
      <c r="K75">
        <f>IFERROR(IF(J75="--",IF(G75=H75,VLOOKUP(G75,RAW_c_TEBA0714_REV01!L:N,3,0),SUM(VLOOKUP(H75,RAW_c_TEBA0714_REV01!L:N,3,0),VLOOKUP(G75,RAW_c_TEBA0714_REV01!L:N,3,0))),"---"),"---")</f>
        <v>15.9214</v>
      </c>
      <c r="L75" t="str">
        <f t="shared" si="10"/>
        <v>JM1-69</v>
      </c>
      <c r="M75" t="str">
        <f>IFERROR(IF(
COUNTIF(B2B!H:H,(IF(K75&lt;&gt;"---",IF(INDEX(RAW_c_TEBA0714_REV01!B:D,MATCH(H75,RAW_c_TEBA0714_REV01!B:B,0),3)=L75,INDEX(
RAW_c_TEBA0714_REV01!B:D,MATCH(H75,INDEX(RAW_c_TEBA0714_REV01!B:B,MATCH(H75,RAW_c_TEBA0714_REV01!B:B,)+1):'RAW_c_TEBA0714_REV01'!B11146,)+MATCH(H75,RAW_c_TEBA0714_REV01!B:B,),3),INDEX(RAW_c_TEBA0714_REV01!B:D,MATCH(H75,RAW_c_TEBA0714_REV01!B:B,0),3)),"---")))=1,"---",IF(K75&lt;&gt;"---",IF(INDEX(RAW_c_TEBA0714_REV01!B:D,MATCH(H75,RAW_c_TEBA0714_REV01!B:B,0),3)=L75,INDEX(
RAW_c_TEBA0714_REV01!B:D,MATCH(H75,INDEX(RAW_c_TEBA0714_REV01!B:B,MATCH(H75,RAW_c_TEBA0714_REV01!B:B,)+1):'RAW_c_TEBA0714_REV01'!B11146,)+MATCH(H75,RAW_c_TEBA0714_REV01!B:B,),3),INDEX(RAW_c_TEBA0714_REV01!B:D,MATCH(H75,RAW_c_TEBA0714_REV01!B:B,0),3)),"---")),"---")</f>
        <v>J20-19</v>
      </c>
      <c r="N75" t="str">
        <f>IFERROR(IF(AND(B75="B2B",J75="--"),L75,IF(
COUNTIF(B2B!H:H,(IF(K75&lt;&gt;"---",IF(INDEX(RAW_c_TEBA0714_REV01!B:D,MATCH(H75,RAW_c_TEBA0714_REV01!B:B,0),3)=L75,INDEX(
RAW_c_TEBA0714_REV01!B:D,MATCH(H75,INDEX(RAW_c_TEBA0714_REV01!B:B,MATCH(H75,RAW_c_TEBA0714_REV01!B:B,)+1):'RAW_c_TEBA0714_REV01'!B11146,)+MATCH(H75,RAW_c_TEBA0714_REV01!B:B,),3),INDEX(RAW_c_TEBA0714_REV01!B:D,MATCH(H75,RAW_c_TEBA0714_REV01!B:B,0),3)),"---")))=0,"---",IF(K75&lt;&gt;"---",IF(INDEX(RAW_c_TEBA0714_REV01!B:D,MATCH(H75,RAW_c_TEBA0714_REV01!B:B,0),3)=L75,INDEX(
RAW_c_TEBA0714_REV01!B:D,MATCH(H75,INDEX(RAW_c_TEBA0714_REV01!B:B,MATCH(H75,RAW_c_TEBA0714_REV01!B:B,)+1):'RAW_c_TEBA0714_REV01'!B11146,)+MATCH(H75,RAW_c_TEBA0714_REV01!B:B,),3),INDEX(RAW_c_TEBA0714_REV01!B:D,MATCH(H75,RAW_c_TEBA0714_REV01!B:B,0),3)),"---"))),"---")</f>
        <v>JM1-69</v>
      </c>
      <c r="T75">
        <f>COUNTIF(RAW_c_TEBA0714_REV01!B:B,G75)</f>
        <v>2</v>
      </c>
      <c r="U75" t="str">
        <f t="shared" si="11"/>
        <v>B2B-70</v>
      </c>
    </row>
    <row r="76" spans="1:21" x14ac:dyDescent="0.25">
      <c r="A76" t="s">
        <v>229</v>
      </c>
      <c r="B76" t="s">
        <v>39</v>
      </c>
      <c r="C76" t="s">
        <v>229</v>
      </c>
      <c r="D76" t="s">
        <v>158</v>
      </c>
      <c r="E76" s="84">
        <v>72</v>
      </c>
      <c r="F76" t="str">
        <f t="shared" si="6"/>
        <v>JM1-72</v>
      </c>
      <c r="G76" t="str">
        <f>VLOOKUP(F76,RAW_c_TEBA0714_REV01!A:B,2,0)</f>
        <v>B34_L18_P</v>
      </c>
      <c r="H76" t="str">
        <f t="shared" si="7"/>
        <v>B34_L18_P</v>
      </c>
      <c r="I76" t="str">
        <f t="shared" si="8"/>
        <v>--</v>
      </c>
      <c r="J76" t="str">
        <f t="shared" si="9"/>
        <v>--</v>
      </c>
      <c r="K76">
        <f>IFERROR(IF(J76="--",IF(G76=H76,VLOOKUP(G76,RAW_c_TEBA0714_REV01!L:N,3,0),SUM(VLOOKUP(H76,RAW_c_TEBA0714_REV01!L:N,3,0),VLOOKUP(G76,RAW_c_TEBA0714_REV01!L:N,3,0))),"---"),"---")</f>
        <v>10.143700000000001</v>
      </c>
      <c r="L76" t="str">
        <f t="shared" si="10"/>
        <v>JM1-72</v>
      </c>
      <c r="M76" t="str">
        <f>IFERROR(IF(
COUNTIF(B2B!H:H,(IF(K76&lt;&gt;"---",IF(INDEX(RAW_c_TEBA0714_REV01!B:D,MATCH(H76,RAW_c_TEBA0714_REV01!B:B,0),3)=L76,INDEX(
RAW_c_TEBA0714_REV01!B:D,MATCH(H76,INDEX(RAW_c_TEBA0714_REV01!B:B,MATCH(H76,RAW_c_TEBA0714_REV01!B:B,)+1):'RAW_c_TEBA0714_REV01'!B11147,)+MATCH(H76,RAW_c_TEBA0714_REV01!B:B,),3),INDEX(RAW_c_TEBA0714_REV01!B:D,MATCH(H76,RAW_c_TEBA0714_REV01!B:B,0),3)),"---")))=1,"---",IF(K76&lt;&gt;"---",IF(INDEX(RAW_c_TEBA0714_REV01!B:D,MATCH(H76,RAW_c_TEBA0714_REV01!B:B,0),3)=L76,INDEX(
RAW_c_TEBA0714_REV01!B:D,MATCH(H76,INDEX(RAW_c_TEBA0714_REV01!B:B,MATCH(H76,RAW_c_TEBA0714_REV01!B:B,)+1):'RAW_c_TEBA0714_REV01'!B11147,)+MATCH(H76,RAW_c_TEBA0714_REV01!B:B,),3),INDEX(RAW_c_TEBA0714_REV01!B:D,MATCH(H76,RAW_c_TEBA0714_REV01!B:B,0),3)),"---")),"---")</f>
        <v>J20-12</v>
      </c>
      <c r="N76" t="str">
        <f>IFERROR(IF(AND(B76="B2B",J76="--"),L76,IF(
COUNTIF(B2B!H:H,(IF(K76&lt;&gt;"---",IF(INDEX(RAW_c_TEBA0714_REV01!B:D,MATCH(H76,RAW_c_TEBA0714_REV01!B:B,0),3)=L76,INDEX(
RAW_c_TEBA0714_REV01!B:D,MATCH(H76,INDEX(RAW_c_TEBA0714_REV01!B:B,MATCH(H76,RAW_c_TEBA0714_REV01!B:B,)+1):'RAW_c_TEBA0714_REV01'!B11147,)+MATCH(H76,RAW_c_TEBA0714_REV01!B:B,),3),INDEX(RAW_c_TEBA0714_REV01!B:D,MATCH(H76,RAW_c_TEBA0714_REV01!B:B,0),3)),"---")))=0,"---",IF(K76&lt;&gt;"---",IF(INDEX(RAW_c_TEBA0714_REV01!B:D,MATCH(H76,RAW_c_TEBA0714_REV01!B:B,0),3)=L76,INDEX(
RAW_c_TEBA0714_REV01!B:D,MATCH(H76,INDEX(RAW_c_TEBA0714_REV01!B:B,MATCH(H76,RAW_c_TEBA0714_REV01!B:B,)+1):'RAW_c_TEBA0714_REV01'!B11147,)+MATCH(H76,RAW_c_TEBA0714_REV01!B:B,),3),INDEX(RAW_c_TEBA0714_REV01!B:D,MATCH(H76,RAW_c_TEBA0714_REV01!B:B,0),3)),"---"))),"---")</f>
        <v>JM1-72</v>
      </c>
      <c r="T76">
        <f>COUNTIF(RAW_c_TEBA0714_REV01!B:B,G76)</f>
        <v>2</v>
      </c>
      <c r="U76" t="str">
        <f t="shared" si="11"/>
        <v>B2B-71</v>
      </c>
    </row>
    <row r="77" spans="1:21" x14ac:dyDescent="0.25">
      <c r="A77" t="s">
        <v>230</v>
      </c>
      <c r="B77" t="s">
        <v>39</v>
      </c>
      <c r="C77" t="s">
        <v>230</v>
      </c>
      <c r="D77" t="s">
        <v>158</v>
      </c>
      <c r="E77" s="84">
        <v>71</v>
      </c>
      <c r="F77" t="str">
        <f t="shared" si="6"/>
        <v>JM1-71</v>
      </c>
      <c r="G77" t="str">
        <f>VLOOKUP(F77,RAW_c_TEBA0714_REV01!A:B,2,0)</f>
        <v>B34_L19_N</v>
      </c>
      <c r="H77" t="str">
        <f t="shared" si="7"/>
        <v>B34_L19_N</v>
      </c>
      <c r="I77" t="str">
        <f t="shared" si="8"/>
        <v>--</v>
      </c>
      <c r="J77" t="str">
        <f t="shared" si="9"/>
        <v>--</v>
      </c>
      <c r="K77">
        <f>IFERROR(IF(J77="--",IF(G77=H77,VLOOKUP(G77,RAW_c_TEBA0714_REV01!L:N,3,0),SUM(VLOOKUP(H77,RAW_c_TEBA0714_REV01!L:N,3,0),VLOOKUP(G77,RAW_c_TEBA0714_REV01!L:N,3,0))),"---"),"---")</f>
        <v>2.3174000000000001</v>
      </c>
      <c r="L77" t="str">
        <f t="shared" si="10"/>
        <v>JM1-71</v>
      </c>
      <c r="M77" t="str">
        <f>IFERROR(IF(
COUNTIF(B2B!H:H,(IF(K77&lt;&gt;"---",IF(INDEX(RAW_c_TEBA0714_REV01!B:D,MATCH(H77,RAW_c_TEBA0714_REV01!B:B,0),3)=L77,INDEX(
RAW_c_TEBA0714_REV01!B:D,MATCH(H77,INDEX(RAW_c_TEBA0714_REV01!B:B,MATCH(H77,RAW_c_TEBA0714_REV01!B:B,)+1):'RAW_c_TEBA0714_REV01'!B11148,)+MATCH(H77,RAW_c_TEBA0714_REV01!B:B,),3),INDEX(RAW_c_TEBA0714_REV01!B:D,MATCH(H77,RAW_c_TEBA0714_REV01!B:B,0),3)),"---")))=1,"---",IF(K77&lt;&gt;"---",IF(INDEX(RAW_c_TEBA0714_REV01!B:D,MATCH(H77,RAW_c_TEBA0714_REV01!B:B,0),3)=L77,INDEX(
RAW_c_TEBA0714_REV01!B:D,MATCH(H77,INDEX(RAW_c_TEBA0714_REV01!B:B,MATCH(H77,RAW_c_TEBA0714_REV01!B:B,)+1):'RAW_c_TEBA0714_REV01'!B11148,)+MATCH(H77,RAW_c_TEBA0714_REV01!B:B,),3),INDEX(RAW_c_TEBA0714_REV01!B:D,MATCH(H77,RAW_c_TEBA0714_REV01!B:B,0),3)),"---")),"---")</f>
        <v>---</v>
      </c>
      <c r="N77" t="str">
        <f>IFERROR(IF(AND(B77="B2B",J77="--"),L77,IF(
COUNTIF(B2B!H:H,(IF(K77&lt;&gt;"---",IF(INDEX(RAW_c_TEBA0714_REV01!B:D,MATCH(H77,RAW_c_TEBA0714_REV01!B:B,0),3)=L77,INDEX(
RAW_c_TEBA0714_REV01!B:D,MATCH(H77,INDEX(RAW_c_TEBA0714_REV01!B:B,MATCH(H77,RAW_c_TEBA0714_REV01!B:B,)+1):'RAW_c_TEBA0714_REV01'!B11148,)+MATCH(H77,RAW_c_TEBA0714_REV01!B:B,),3),INDEX(RAW_c_TEBA0714_REV01!B:D,MATCH(H77,RAW_c_TEBA0714_REV01!B:B,0),3)),"---")))=0,"---",IF(K77&lt;&gt;"---",IF(INDEX(RAW_c_TEBA0714_REV01!B:D,MATCH(H77,RAW_c_TEBA0714_REV01!B:B,0),3)=L77,INDEX(
RAW_c_TEBA0714_REV01!B:D,MATCH(H77,INDEX(RAW_c_TEBA0714_REV01!B:B,MATCH(H77,RAW_c_TEBA0714_REV01!B:B,)+1):'RAW_c_TEBA0714_REV01'!B11148,)+MATCH(H77,RAW_c_TEBA0714_REV01!B:B,),3),INDEX(RAW_c_TEBA0714_REV01!B:D,MATCH(H77,RAW_c_TEBA0714_REV01!B:B,0),3)),"---"))),"---")</f>
        <v>JM1-71</v>
      </c>
      <c r="T77">
        <f>COUNTIF(RAW_c_TEBA0714_REV01!B:B,G77)</f>
        <v>1</v>
      </c>
      <c r="U77" t="str">
        <f t="shared" si="11"/>
        <v>B2B-72</v>
      </c>
    </row>
    <row r="78" spans="1:21" x14ac:dyDescent="0.25">
      <c r="A78" t="s">
        <v>231</v>
      </c>
      <c r="B78" t="s">
        <v>39</v>
      </c>
      <c r="C78" t="s">
        <v>231</v>
      </c>
      <c r="D78" t="s">
        <v>158</v>
      </c>
      <c r="E78" s="84">
        <v>74</v>
      </c>
      <c r="F78" t="str">
        <f t="shared" si="6"/>
        <v>JM1-74</v>
      </c>
      <c r="G78" t="str">
        <f>VLOOKUP(F78,RAW_c_TEBA0714_REV01!A:B,2,0)</f>
        <v>B34_L18_N</v>
      </c>
      <c r="H78" t="str">
        <f t="shared" si="7"/>
        <v>B34_L18_N</v>
      </c>
      <c r="I78" t="str">
        <f t="shared" si="8"/>
        <v>--</v>
      </c>
      <c r="J78" t="str">
        <f t="shared" si="9"/>
        <v>--</v>
      </c>
      <c r="K78">
        <f>IFERROR(IF(J78="--",IF(G78=H78,VLOOKUP(G78,RAW_c_TEBA0714_REV01!L:N,3,0),SUM(VLOOKUP(H78,RAW_c_TEBA0714_REV01!L:N,3,0),VLOOKUP(G78,RAW_c_TEBA0714_REV01!L:N,3,0))),"---"),"---")</f>
        <v>10.475099999999999</v>
      </c>
      <c r="L78" t="str">
        <f t="shared" si="10"/>
        <v>JM1-74</v>
      </c>
      <c r="M78" t="str">
        <f>IFERROR(IF(
COUNTIF(B2B!H:H,(IF(K78&lt;&gt;"---",IF(INDEX(RAW_c_TEBA0714_REV01!B:D,MATCH(H78,RAW_c_TEBA0714_REV01!B:B,0),3)=L78,INDEX(
RAW_c_TEBA0714_REV01!B:D,MATCH(H78,INDEX(RAW_c_TEBA0714_REV01!B:B,MATCH(H78,RAW_c_TEBA0714_REV01!B:B,)+1):'RAW_c_TEBA0714_REV01'!B11149,)+MATCH(H78,RAW_c_TEBA0714_REV01!B:B,),3),INDEX(RAW_c_TEBA0714_REV01!B:D,MATCH(H78,RAW_c_TEBA0714_REV01!B:B,0),3)),"---")))=1,"---",IF(K78&lt;&gt;"---",IF(INDEX(RAW_c_TEBA0714_REV01!B:D,MATCH(H78,RAW_c_TEBA0714_REV01!B:B,0),3)=L78,INDEX(
RAW_c_TEBA0714_REV01!B:D,MATCH(H78,INDEX(RAW_c_TEBA0714_REV01!B:B,MATCH(H78,RAW_c_TEBA0714_REV01!B:B,)+1):'RAW_c_TEBA0714_REV01'!B11149,)+MATCH(H78,RAW_c_TEBA0714_REV01!B:B,),3),INDEX(RAW_c_TEBA0714_REV01!B:D,MATCH(H78,RAW_c_TEBA0714_REV01!B:B,0),3)),"---")),"---")</f>
        <v>J20-11</v>
      </c>
      <c r="N78" t="str">
        <f>IFERROR(IF(AND(B78="B2B",J78="--"),L78,IF(
COUNTIF(B2B!H:H,(IF(K78&lt;&gt;"---",IF(INDEX(RAW_c_TEBA0714_REV01!B:D,MATCH(H78,RAW_c_TEBA0714_REV01!B:B,0),3)=L78,INDEX(
RAW_c_TEBA0714_REV01!B:D,MATCH(H78,INDEX(RAW_c_TEBA0714_REV01!B:B,MATCH(H78,RAW_c_TEBA0714_REV01!B:B,)+1):'RAW_c_TEBA0714_REV01'!B11149,)+MATCH(H78,RAW_c_TEBA0714_REV01!B:B,),3),INDEX(RAW_c_TEBA0714_REV01!B:D,MATCH(H78,RAW_c_TEBA0714_REV01!B:B,0),3)),"---")))=0,"---",IF(K78&lt;&gt;"---",IF(INDEX(RAW_c_TEBA0714_REV01!B:D,MATCH(H78,RAW_c_TEBA0714_REV01!B:B,0),3)=L78,INDEX(
RAW_c_TEBA0714_REV01!B:D,MATCH(H78,INDEX(RAW_c_TEBA0714_REV01!B:B,MATCH(H78,RAW_c_TEBA0714_REV01!B:B,)+1):'RAW_c_TEBA0714_REV01'!B11149,)+MATCH(H78,RAW_c_TEBA0714_REV01!B:B,),3),INDEX(RAW_c_TEBA0714_REV01!B:D,MATCH(H78,RAW_c_TEBA0714_REV01!B:B,0),3)),"---"))),"---")</f>
        <v>JM1-74</v>
      </c>
      <c r="T78">
        <f>COUNTIF(RAW_c_TEBA0714_REV01!B:B,G78)</f>
        <v>2</v>
      </c>
      <c r="U78" t="str">
        <f t="shared" si="11"/>
        <v>B2B-73</v>
      </c>
    </row>
    <row r="79" spans="1:21" x14ac:dyDescent="0.25">
      <c r="A79" t="s">
        <v>232</v>
      </c>
      <c r="B79" t="s">
        <v>39</v>
      </c>
      <c r="C79" t="s">
        <v>232</v>
      </c>
      <c r="D79" t="s">
        <v>158</v>
      </c>
      <c r="E79" s="84">
        <v>73</v>
      </c>
      <c r="F79" t="str">
        <f t="shared" si="6"/>
        <v>JM1-73</v>
      </c>
      <c r="G79" t="str">
        <f>VLOOKUP(F79,RAW_c_TEBA0714_REV01!A:B,2,0)</f>
        <v>B34_L19_P</v>
      </c>
      <c r="H79" t="str">
        <f t="shared" si="7"/>
        <v>B34_L19_P</v>
      </c>
      <c r="I79" t="str">
        <f t="shared" si="8"/>
        <v>--</v>
      </c>
      <c r="J79" t="str">
        <f t="shared" si="9"/>
        <v>--</v>
      </c>
      <c r="K79">
        <f>IFERROR(IF(J79="--",IF(G79=H79,VLOOKUP(G79,RAW_c_TEBA0714_REV01!L:N,3,0),SUM(VLOOKUP(H79,RAW_c_TEBA0714_REV01!L:N,3,0),VLOOKUP(G79,RAW_c_TEBA0714_REV01!L:N,3,0))),"---"),"---")</f>
        <v>2.3174000000000001</v>
      </c>
      <c r="L79" t="str">
        <f t="shared" si="10"/>
        <v>JM1-73</v>
      </c>
      <c r="M79" t="str">
        <f>IFERROR(IF(
COUNTIF(B2B!H:H,(IF(K79&lt;&gt;"---",IF(INDEX(RAW_c_TEBA0714_REV01!B:D,MATCH(H79,RAW_c_TEBA0714_REV01!B:B,0),3)=L79,INDEX(
RAW_c_TEBA0714_REV01!B:D,MATCH(H79,INDEX(RAW_c_TEBA0714_REV01!B:B,MATCH(H79,RAW_c_TEBA0714_REV01!B:B,)+1):'RAW_c_TEBA0714_REV01'!B11150,)+MATCH(H79,RAW_c_TEBA0714_REV01!B:B,),3),INDEX(RAW_c_TEBA0714_REV01!B:D,MATCH(H79,RAW_c_TEBA0714_REV01!B:B,0),3)),"---")))=1,"---",IF(K79&lt;&gt;"---",IF(INDEX(RAW_c_TEBA0714_REV01!B:D,MATCH(H79,RAW_c_TEBA0714_REV01!B:B,0),3)=L79,INDEX(
RAW_c_TEBA0714_REV01!B:D,MATCH(H79,INDEX(RAW_c_TEBA0714_REV01!B:B,MATCH(H79,RAW_c_TEBA0714_REV01!B:B,)+1):'RAW_c_TEBA0714_REV01'!B11150,)+MATCH(H79,RAW_c_TEBA0714_REV01!B:B,),3),INDEX(RAW_c_TEBA0714_REV01!B:D,MATCH(H79,RAW_c_TEBA0714_REV01!B:B,0),3)),"---")),"---")</f>
        <v>---</v>
      </c>
      <c r="N79" t="str">
        <f>IFERROR(IF(AND(B79="B2B",J79="--"),L79,IF(
COUNTIF(B2B!H:H,(IF(K79&lt;&gt;"---",IF(INDEX(RAW_c_TEBA0714_REV01!B:D,MATCH(H79,RAW_c_TEBA0714_REV01!B:B,0),3)=L79,INDEX(
RAW_c_TEBA0714_REV01!B:D,MATCH(H79,INDEX(RAW_c_TEBA0714_REV01!B:B,MATCH(H79,RAW_c_TEBA0714_REV01!B:B,)+1):'RAW_c_TEBA0714_REV01'!B11150,)+MATCH(H79,RAW_c_TEBA0714_REV01!B:B,),3),INDEX(RAW_c_TEBA0714_REV01!B:D,MATCH(H79,RAW_c_TEBA0714_REV01!B:B,0),3)),"---")))=0,"---",IF(K79&lt;&gt;"---",IF(INDEX(RAW_c_TEBA0714_REV01!B:D,MATCH(H79,RAW_c_TEBA0714_REV01!B:B,0),3)=L79,INDEX(
RAW_c_TEBA0714_REV01!B:D,MATCH(H79,INDEX(RAW_c_TEBA0714_REV01!B:B,MATCH(H79,RAW_c_TEBA0714_REV01!B:B,)+1):'RAW_c_TEBA0714_REV01'!B11150,)+MATCH(H79,RAW_c_TEBA0714_REV01!B:B,),3),INDEX(RAW_c_TEBA0714_REV01!B:D,MATCH(H79,RAW_c_TEBA0714_REV01!B:B,0),3)),"---"))),"---")</f>
        <v>JM1-73</v>
      </c>
      <c r="T79">
        <f>COUNTIF(RAW_c_TEBA0714_REV01!B:B,G79)</f>
        <v>1</v>
      </c>
      <c r="U79" t="str">
        <f t="shared" si="11"/>
        <v>B2B-74</v>
      </c>
    </row>
    <row r="80" spans="1:21" x14ac:dyDescent="0.25">
      <c r="A80" t="s">
        <v>233</v>
      </c>
      <c r="B80" t="s">
        <v>39</v>
      </c>
      <c r="C80" t="s">
        <v>233</v>
      </c>
      <c r="D80" t="s">
        <v>158</v>
      </c>
      <c r="E80" s="84">
        <v>76</v>
      </c>
      <c r="F80" t="str">
        <f t="shared" si="6"/>
        <v>JM1-76</v>
      </c>
      <c r="G80" t="str">
        <f>VLOOKUP(F80,RAW_c_TEBA0714_REV01!A:B,2,0)</f>
        <v>B34_L20_N</v>
      </c>
      <c r="H80" t="str">
        <f t="shared" si="7"/>
        <v>B34_L20_N</v>
      </c>
      <c r="I80" t="str">
        <f t="shared" si="8"/>
        <v>--</v>
      </c>
      <c r="J80" t="str">
        <f t="shared" si="9"/>
        <v>--</v>
      </c>
      <c r="K80">
        <f>IFERROR(IF(J80="--",IF(G80=H80,VLOOKUP(G80,RAW_c_TEBA0714_REV01!L:N,3,0),SUM(VLOOKUP(H80,RAW_c_TEBA0714_REV01!L:N,3,0),VLOOKUP(G80,RAW_c_TEBA0714_REV01!L:N,3,0))),"---"),"---")</f>
        <v>11.628500000000001</v>
      </c>
      <c r="L80" t="str">
        <f t="shared" si="10"/>
        <v>JM1-76</v>
      </c>
      <c r="M80" t="str">
        <f>IFERROR(IF(
COUNTIF(B2B!H:H,(IF(K80&lt;&gt;"---",IF(INDEX(RAW_c_TEBA0714_REV01!B:D,MATCH(H80,RAW_c_TEBA0714_REV01!B:B,0),3)=L80,INDEX(
RAW_c_TEBA0714_REV01!B:D,MATCH(H80,INDEX(RAW_c_TEBA0714_REV01!B:B,MATCH(H80,RAW_c_TEBA0714_REV01!B:B,)+1):'RAW_c_TEBA0714_REV01'!B11151,)+MATCH(H80,RAW_c_TEBA0714_REV01!B:B,),3),INDEX(RAW_c_TEBA0714_REV01!B:D,MATCH(H80,RAW_c_TEBA0714_REV01!B:B,0),3)),"---")))=1,"---",IF(K80&lt;&gt;"---",IF(INDEX(RAW_c_TEBA0714_REV01!B:D,MATCH(H80,RAW_c_TEBA0714_REV01!B:B,0),3)=L80,INDEX(
RAW_c_TEBA0714_REV01!B:D,MATCH(H80,INDEX(RAW_c_TEBA0714_REV01!B:B,MATCH(H80,RAW_c_TEBA0714_REV01!B:B,)+1):'RAW_c_TEBA0714_REV01'!B11151,)+MATCH(H80,RAW_c_TEBA0714_REV01!B:B,),3),INDEX(RAW_c_TEBA0714_REV01!B:D,MATCH(H80,RAW_c_TEBA0714_REV01!B:B,0),3)),"---")),"---")</f>
        <v>J20-10</v>
      </c>
      <c r="N80" t="str">
        <f>IFERROR(IF(AND(B80="B2B",J80="--"),L80,IF(
COUNTIF(B2B!H:H,(IF(K80&lt;&gt;"---",IF(INDEX(RAW_c_TEBA0714_REV01!B:D,MATCH(H80,RAW_c_TEBA0714_REV01!B:B,0),3)=L80,INDEX(
RAW_c_TEBA0714_REV01!B:D,MATCH(H80,INDEX(RAW_c_TEBA0714_REV01!B:B,MATCH(H80,RAW_c_TEBA0714_REV01!B:B,)+1):'RAW_c_TEBA0714_REV01'!B11151,)+MATCH(H80,RAW_c_TEBA0714_REV01!B:B,),3),INDEX(RAW_c_TEBA0714_REV01!B:D,MATCH(H80,RAW_c_TEBA0714_REV01!B:B,0),3)),"---")))=0,"---",IF(K80&lt;&gt;"---",IF(INDEX(RAW_c_TEBA0714_REV01!B:D,MATCH(H80,RAW_c_TEBA0714_REV01!B:B,0),3)=L80,INDEX(
RAW_c_TEBA0714_REV01!B:D,MATCH(H80,INDEX(RAW_c_TEBA0714_REV01!B:B,MATCH(H80,RAW_c_TEBA0714_REV01!B:B,)+1):'RAW_c_TEBA0714_REV01'!B11151,)+MATCH(H80,RAW_c_TEBA0714_REV01!B:B,),3),INDEX(RAW_c_TEBA0714_REV01!B:D,MATCH(H80,RAW_c_TEBA0714_REV01!B:B,0),3)),"---"))),"---")</f>
        <v>JM1-76</v>
      </c>
      <c r="T80">
        <f>COUNTIF(RAW_c_TEBA0714_REV01!B:B,G80)</f>
        <v>2</v>
      </c>
      <c r="U80" t="str">
        <f t="shared" si="11"/>
        <v>B2B-75</v>
      </c>
    </row>
    <row r="81" spans="1:21" x14ac:dyDescent="0.25">
      <c r="A81" t="s">
        <v>234</v>
      </c>
      <c r="B81" t="s">
        <v>39</v>
      </c>
      <c r="C81" t="s">
        <v>234</v>
      </c>
      <c r="D81" t="s">
        <v>158</v>
      </c>
      <c r="E81" s="84">
        <v>75</v>
      </c>
      <c r="F81" t="str">
        <f t="shared" si="6"/>
        <v>JM1-75</v>
      </c>
      <c r="G81" t="str">
        <f>VLOOKUP(F81,RAW_c_TEBA0714_REV01!A:B,2,0)</f>
        <v>B34_L22_N</v>
      </c>
      <c r="H81" t="str">
        <f t="shared" si="7"/>
        <v>B34_L22_N</v>
      </c>
      <c r="I81" t="str">
        <f t="shared" si="8"/>
        <v>--</v>
      </c>
      <c r="J81" t="str">
        <f t="shared" si="9"/>
        <v>--</v>
      </c>
      <c r="K81">
        <f>IFERROR(IF(J81="--",IF(G81=H81,VLOOKUP(G81,RAW_c_TEBA0714_REV01!L:N,3,0),SUM(VLOOKUP(H81,RAW_c_TEBA0714_REV01!L:N,3,0),VLOOKUP(G81,RAW_c_TEBA0714_REV01!L:N,3,0))),"---"),"---")</f>
        <v>17.979700000000001</v>
      </c>
      <c r="L81" t="str">
        <f t="shared" si="10"/>
        <v>JM1-75</v>
      </c>
      <c r="M81" t="str">
        <f>IFERROR(IF(
COUNTIF(B2B!H:H,(IF(K81&lt;&gt;"---",IF(INDEX(RAW_c_TEBA0714_REV01!B:D,MATCH(H81,RAW_c_TEBA0714_REV01!B:B,0),3)=L81,INDEX(
RAW_c_TEBA0714_REV01!B:D,MATCH(H81,INDEX(RAW_c_TEBA0714_REV01!B:B,MATCH(H81,RAW_c_TEBA0714_REV01!B:B,)+1):'RAW_c_TEBA0714_REV01'!B11152,)+MATCH(H81,RAW_c_TEBA0714_REV01!B:B,),3),INDEX(RAW_c_TEBA0714_REV01!B:D,MATCH(H81,RAW_c_TEBA0714_REV01!B:B,0),3)),"---")))=1,"---",IF(K81&lt;&gt;"---",IF(INDEX(RAW_c_TEBA0714_REV01!B:D,MATCH(H81,RAW_c_TEBA0714_REV01!B:B,0),3)=L81,INDEX(
RAW_c_TEBA0714_REV01!B:D,MATCH(H81,INDEX(RAW_c_TEBA0714_REV01!B:B,MATCH(H81,RAW_c_TEBA0714_REV01!B:B,)+1):'RAW_c_TEBA0714_REV01'!B11152,)+MATCH(H81,RAW_c_TEBA0714_REV01!B:B,),3),INDEX(RAW_c_TEBA0714_REV01!B:D,MATCH(H81,RAW_c_TEBA0714_REV01!B:B,0),3)),"---")),"---")</f>
        <v>J20-17</v>
      </c>
      <c r="N81" t="str">
        <f>IFERROR(IF(AND(B81="B2B",J81="--"),L81,IF(
COUNTIF(B2B!H:H,(IF(K81&lt;&gt;"---",IF(INDEX(RAW_c_TEBA0714_REV01!B:D,MATCH(H81,RAW_c_TEBA0714_REV01!B:B,0),3)=L81,INDEX(
RAW_c_TEBA0714_REV01!B:D,MATCH(H81,INDEX(RAW_c_TEBA0714_REV01!B:B,MATCH(H81,RAW_c_TEBA0714_REV01!B:B,)+1):'RAW_c_TEBA0714_REV01'!B11152,)+MATCH(H81,RAW_c_TEBA0714_REV01!B:B,),3),INDEX(RAW_c_TEBA0714_REV01!B:D,MATCH(H81,RAW_c_TEBA0714_REV01!B:B,0),3)),"---")))=0,"---",IF(K81&lt;&gt;"---",IF(INDEX(RAW_c_TEBA0714_REV01!B:D,MATCH(H81,RAW_c_TEBA0714_REV01!B:B,0),3)=L81,INDEX(
RAW_c_TEBA0714_REV01!B:D,MATCH(H81,INDEX(RAW_c_TEBA0714_REV01!B:B,MATCH(H81,RAW_c_TEBA0714_REV01!B:B,)+1):'RAW_c_TEBA0714_REV01'!B11152,)+MATCH(H81,RAW_c_TEBA0714_REV01!B:B,),3),INDEX(RAW_c_TEBA0714_REV01!B:D,MATCH(H81,RAW_c_TEBA0714_REV01!B:B,0),3)),"---"))),"---")</f>
        <v>JM1-75</v>
      </c>
      <c r="T81">
        <f>COUNTIF(RAW_c_TEBA0714_REV01!B:B,G81)</f>
        <v>2</v>
      </c>
      <c r="U81" t="str">
        <f t="shared" si="11"/>
        <v>B2B-76</v>
      </c>
    </row>
    <row r="82" spans="1:21" x14ac:dyDescent="0.25">
      <c r="A82" t="s">
        <v>235</v>
      </c>
      <c r="B82" t="s">
        <v>39</v>
      </c>
      <c r="C82" t="s">
        <v>235</v>
      </c>
      <c r="D82" t="s">
        <v>158</v>
      </c>
      <c r="E82" s="84">
        <v>78</v>
      </c>
      <c r="F82" t="str">
        <f t="shared" si="6"/>
        <v>JM1-78</v>
      </c>
      <c r="G82" t="str">
        <f>VLOOKUP(F82,RAW_c_TEBA0714_REV01!A:B,2,0)</f>
        <v>B34_L20_P</v>
      </c>
      <c r="H82" t="str">
        <f t="shared" si="7"/>
        <v>B34_L20_P</v>
      </c>
      <c r="I82" t="str">
        <f t="shared" si="8"/>
        <v>--</v>
      </c>
      <c r="J82" t="str">
        <f t="shared" si="9"/>
        <v>--</v>
      </c>
      <c r="K82">
        <f>IFERROR(IF(J82="--",IF(G82=H82,VLOOKUP(G82,RAW_c_TEBA0714_REV01!L:N,3,0),SUM(VLOOKUP(H82,RAW_c_TEBA0714_REV01!L:N,3,0),VLOOKUP(G82,RAW_c_TEBA0714_REV01!L:N,3,0))),"---"),"---")</f>
        <v>11.9598</v>
      </c>
      <c r="L82" t="str">
        <f t="shared" si="10"/>
        <v>JM1-78</v>
      </c>
      <c r="M82" t="str">
        <f>IFERROR(IF(
COUNTIF(B2B!H:H,(IF(K82&lt;&gt;"---",IF(INDEX(RAW_c_TEBA0714_REV01!B:D,MATCH(H82,RAW_c_TEBA0714_REV01!B:B,0),3)=L82,INDEX(
RAW_c_TEBA0714_REV01!B:D,MATCH(H82,INDEX(RAW_c_TEBA0714_REV01!B:B,MATCH(H82,RAW_c_TEBA0714_REV01!B:B,)+1):'RAW_c_TEBA0714_REV01'!B11153,)+MATCH(H82,RAW_c_TEBA0714_REV01!B:B,),3),INDEX(RAW_c_TEBA0714_REV01!B:D,MATCH(H82,RAW_c_TEBA0714_REV01!B:B,0),3)),"---")))=1,"---",IF(K82&lt;&gt;"---",IF(INDEX(RAW_c_TEBA0714_REV01!B:D,MATCH(H82,RAW_c_TEBA0714_REV01!B:B,0),3)=L82,INDEX(
RAW_c_TEBA0714_REV01!B:D,MATCH(H82,INDEX(RAW_c_TEBA0714_REV01!B:B,MATCH(H82,RAW_c_TEBA0714_REV01!B:B,)+1):'RAW_c_TEBA0714_REV01'!B11153,)+MATCH(H82,RAW_c_TEBA0714_REV01!B:B,),3),INDEX(RAW_c_TEBA0714_REV01!B:D,MATCH(H82,RAW_c_TEBA0714_REV01!B:B,0),3)),"---")),"---")</f>
        <v>J20-9</v>
      </c>
      <c r="N82" t="str">
        <f>IFERROR(IF(AND(B82="B2B",J82="--"),L82,IF(
COUNTIF(B2B!H:H,(IF(K82&lt;&gt;"---",IF(INDEX(RAW_c_TEBA0714_REV01!B:D,MATCH(H82,RAW_c_TEBA0714_REV01!B:B,0),3)=L82,INDEX(
RAW_c_TEBA0714_REV01!B:D,MATCH(H82,INDEX(RAW_c_TEBA0714_REV01!B:B,MATCH(H82,RAW_c_TEBA0714_REV01!B:B,)+1):'RAW_c_TEBA0714_REV01'!B11153,)+MATCH(H82,RAW_c_TEBA0714_REV01!B:B,),3),INDEX(RAW_c_TEBA0714_REV01!B:D,MATCH(H82,RAW_c_TEBA0714_REV01!B:B,0),3)),"---")))=0,"---",IF(K82&lt;&gt;"---",IF(INDEX(RAW_c_TEBA0714_REV01!B:D,MATCH(H82,RAW_c_TEBA0714_REV01!B:B,0),3)=L82,INDEX(
RAW_c_TEBA0714_REV01!B:D,MATCH(H82,INDEX(RAW_c_TEBA0714_REV01!B:B,MATCH(H82,RAW_c_TEBA0714_REV01!B:B,)+1):'RAW_c_TEBA0714_REV01'!B11153,)+MATCH(H82,RAW_c_TEBA0714_REV01!B:B,),3),INDEX(RAW_c_TEBA0714_REV01!B:D,MATCH(H82,RAW_c_TEBA0714_REV01!B:B,0),3)),"---"))),"---")</f>
        <v>JM1-78</v>
      </c>
      <c r="T82">
        <f>COUNTIF(RAW_c_TEBA0714_REV01!B:B,G82)</f>
        <v>2</v>
      </c>
      <c r="U82" t="str">
        <f t="shared" si="11"/>
        <v>B2B-77</v>
      </c>
    </row>
    <row r="83" spans="1:21" x14ac:dyDescent="0.25">
      <c r="A83" t="s">
        <v>236</v>
      </c>
      <c r="B83" t="s">
        <v>39</v>
      </c>
      <c r="C83" t="s">
        <v>236</v>
      </c>
      <c r="D83" t="s">
        <v>158</v>
      </c>
      <c r="E83" s="84">
        <v>77</v>
      </c>
      <c r="F83" t="str">
        <f t="shared" si="6"/>
        <v>JM1-77</v>
      </c>
      <c r="G83" t="str">
        <f>VLOOKUP(F83,RAW_c_TEBA0714_REV01!A:B,2,0)</f>
        <v>B34_L22_P</v>
      </c>
      <c r="H83" t="str">
        <f t="shared" si="7"/>
        <v>B34_L22_P</v>
      </c>
      <c r="I83" t="str">
        <f t="shared" si="8"/>
        <v>--</v>
      </c>
      <c r="J83" t="str">
        <f t="shared" si="9"/>
        <v>--</v>
      </c>
      <c r="K83">
        <f>IFERROR(IF(J83="--",IF(G83=H83,VLOOKUP(G83,RAW_c_TEBA0714_REV01!L:N,3,0),SUM(VLOOKUP(H83,RAW_c_TEBA0714_REV01!L:N,3,0),VLOOKUP(G83,RAW_c_TEBA0714_REV01!L:N,3,0))),"---"),"---")</f>
        <v>17.562999999999999</v>
      </c>
      <c r="L83" t="str">
        <f t="shared" si="10"/>
        <v>JM1-77</v>
      </c>
      <c r="M83" t="str">
        <f>IFERROR(IF(
COUNTIF(B2B!H:H,(IF(K83&lt;&gt;"---",IF(INDEX(RAW_c_TEBA0714_REV01!B:D,MATCH(H83,RAW_c_TEBA0714_REV01!B:B,0),3)=L83,INDEX(
RAW_c_TEBA0714_REV01!B:D,MATCH(H83,INDEX(RAW_c_TEBA0714_REV01!B:B,MATCH(H83,RAW_c_TEBA0714_REV01!B:B,)+1):'RAW_c_TEBA0714_REV01'!B11154,)+MATCH(H83,RAW_c_TEBA0714_REV01!B:B,),3),INDEX(RAW_c_TEBA0714_REV01!B:D,MATCH(H83,RAW_c_TEBA0714_REV01!B:B,0),3)),"---")))=1,"---",IF(K83&lt;&gt;"---",IF(INDEX(RAW_c_TEBA0714_REV01!B:D,MATCH(H83,RAW_c_TEBA0714_REV01!B:B,0),3)=L83,INDEX(
RAW_c_TEBA0714_REV01!B:D,MATCH(H83,INDEX(RAW_c_TEBA0714_REV01!B:B,MATCH(H83,RAW_c_TEBA0714_REV01!B:B,)+1):'RAW_c_TEBA0714_REV01'!B11154,)+MATCH(H83,RAW_c_TEBA0714_REV01!B:B,),3),INDEX(RAW_c_TEBA0714_REV01!B:D,MATCH(H83,RAW_c_TEBA0714_REV01!B:B,0),3)),"---")),"---")</f>
        <v>J20-18</v>
      </c>
      <c r="N83" t="str">
        <f>IFERROR(IF(AND(B83="B2B",J83="--"),L83,IF(
COUNTIF(B2B!H:H,(IF(K83&lt;&gt;"---",IF(INDEX(RAW_c_TEBA0714_REV01!B:D,MATCH(H83,RAW_c_TEBA0714_REV01!B:B,0),3)=L83,INDEX(
RAW_c_TEBA0714_REV01!B:D,MATCH(H83,INDEX(RAW_c_TEBA0714_REV01!B:B,MATCH(H83,RAW_c_TEBA0714_REV01!B:B,)+1):'RAW_c_TEBA0714_REV01'!B11154,)+MATCH(H83,RAW_c_TEBA0714_REV01!B:B,),3),INDEX(RAW_c_TEBA0714_REV01!B:D,MATCH(H83,RAW_c_TEBA0714_REV01!B:B,0),3)),"---")))=0,"---",IF(K83&lt;&gt;"---",IF(INDEX(RAW_c_TEBA0714_REV01!B:D,MATCH(H83,RAW_c_TEBA0714_REV01!B:B,0),3)=L83,INDEX(
RAW_c_TEBA0714_REV01!B:D,MATCH(H83,INDEX(RAW_c_TEBA0714_REV01!B:B,MATCH(H83,RAW_c_TEBA0714_REV01!B:B,)+1):'RAW_c_TEBA0714_REV01'!B11154,)+MATCH(H83,RAW_c_TEBA0714_REV01!B:B,),3),INDEX(RAW_c_TEBA0714_REV01!B:D,MATCH(H83,RAW_c_TEBA0714_REV01!B:B,0),3)),"---"))),"---")</f>
        <v>JM1-77</v>
      </c>
      <c r="T83">
        <f>COUNTIF(RAW_c_TEBA0714_REV01!B:B,G83)</f>
        <v>2</v>
      </c>
      <c r="U83" t="str">
        <f t="shared" si="11"/>
        <v>B2B-78</v>
      </c>
    </row>
    <row r="84" spans="1:21" x14ac:dyDescent="0.25">
      <c r="A84" t="s">
        <v>237</v>
      </c>
      <c r="B84" t="s">
        <v>39</v>
      </c>
      <c r="C84" t="s">
        <v>237</v>
      </c>
      <c r="D84" t="s">
        <v>158</v>
      </c>
      <c r="E84" s="84">
        <v>80</v>
      </c>
      <c r="F84" t="str">
        <f t="shared" si="6"/>
        <v>JM1-80</v>
      </c>
      <c r="G84" t="str">
        <f>VLOOKUP(F84,RAW_c_TEBA0714_REV01!A:B,2,0)</f>
        <v>B34_L24_N</v>
      </c>
      <c r="H84" t="str">
        <f t="shared" si="7"/>
        <v>B34_L24_N</v>
      </c>
      <c r="I84" t="str">
        <f t="shared" si="8"/>
        <v>--</v>
      </c>
      <c r="J84" t="str">
        <f t="shared" si="9"/>
        <v>--</v>
      </c>
      <c r="K84">
        <f>IFERROR(IF(J84="--",IF(G84=H84,VLOOKUP(G84,RAW_c_TEBA0714_REV01!L:N,3,0),SUM(VLOOKUP(H84,RAW_c_TEBA0714_REV01!L:N,3,0),VLOOKUP(G84,RAW_c_TEBA0714_REV01!L:N,3,0))),"---"),"---")</f>
        <v>12.9063</v>
      </c>
      <c r="L84" t="str">
        <f t="shared" si="10"/>
        <v>JM1-80</v>
      </c>
      <c r="M84" t="str">
        <f>IFERROR(IF(
COUNTIF(B2B!H:H,(IF(K84&lt;&gt;"---",IF(INDEX(RAW_c_TEBA0714_REV01!B:D,MATCH(H84,RAW_c_TEBA0714_REV01!B:B,0),3)=L84,INDEX(
RAW_c_TEBA0714_REV01!B:D,MATCH(H84,INDEX(RAW_c_TEBA0714_REV01!B:B,MATCH(H84,RAW_c_TEBA0714_REV01!B:B,)+1):'RAW_c_TEBA0714_REV01'!B11155,)+MATCH(H84,RAW_c_TEBA0714_REV01!B:B,),3),INDEX(RAW_c_TEBA0714_REV01!B:D,MATCH(H84,RAW_c_TEBA0714_REV01!B:B,0),3)),"---")))=1,"---",IF(K84&lt;&gt;"---",IF(INDEX(RAW_c_TEBA0714_REV01!B:D,MATCH(H84,RAW_c_TEBA0714_REV01!B:B,0),3)=L84,INDEX(
RAW_c_TEBA0714_REV01!B:D,MATCH(H84,INDEX(RAW_c_TEBA0714_REV01!B:B,MATCH(H84,RAW_c_TEBA0714_REV01!B:B,)+1):'RAW_c_TEBA0714_REV01'!B11155,)+MATCH(H84,RAW_c_TEBA0714_REV01!B:B,),3),INDEX(RAW_c_TEBA0714_REV01!B:D,MATCH(H84,RAW_c_TEBA0714_REV01!B:B,0),3)),"---")),"---")</f>
        <v>J20-8</v>
      </c>
      <c r="N84" t="str">
        <f>IFERROR(IF(AND(B84="B2B",J84="--"),L84,IF(
COUNTIF(B2B!H:H,(IF(K84&lt;&gt;"---",IF(INDEX(RAW_c_TEBA0714_REV01!B:D,MATCH(H84,RAW_c_TEBA0714_REV01!B:B,0),3)=L84,INDEX(
RAW_c_TEBA0714_REV01!B:D,MATCH(H84,INDEX(RAW_c_TEBA0714_REV01!B:B,MATCH(H84,RAW_c_TEBA0714_REV01!B:B,)+1):'RAW_c_TEBA0714_REV01'!B11155,)+MATCH(H84,RAW_c_TEBA0714_REV01!B:B,),3),INDEX(RAW_c_TEBA0714_REV01!B:D,MATCH(H84,RAW_c_TEBA0714_REV01!B:B,0),3)),"---")))=0,"---",IF(K84&lt;&gt;"---",IF(INDEX(RAW_c_TEBA0714_REV01!B:D,MATCH(H84,RAW_c_TEBA0714_REV01!B:B,0),3)=L84,INDEX(
RAW_c_TEBA0714_REV01!B:D,MATCH(H84,INDEX(RAW_c_TEBA0714_REV01!B:B,MATCH(H84,RAW_c_TEBA0714_REV01!B:B,)+1):'RAW_c_TEBA0714_REV01'!B11155,)+MATCH(H84,RAW_c_TEBA0714_REV01!B:B,),3),INDEX(RAW_c_TEBA0714_REV01!B:D,MATCH(H84,RAW_c_TEBA0714_REV01!B:B,0),3)),"---"))),"---")</f>
        <v>JM1-80</v>
      </c>
      <c r="T84">
        <f>COUNTIF(RAW_c_TEBA0714_REV01!B:B,G84)</f>
        <v>2</v>
      </c>
      <c r="U84" t="str">
        <f t="shared" si="11"/>
        <v>B2B-79</v>
      </c>
    </row>
    <row r="85" spans="1:21" x14ac:dyDescent="0.25">
      <c r="A85" t="s">
        <v>238</v>
      </c>
      <c r="B85" t="s">
        <v>39</v>
      </c>
      <c r="C85" t="s">
        <v>238</v>
      </c>
      <c r="D85" t="s">
        <v>158</v>
      </c>
      <c r="E85" s="84">
        <v>79</v>
      </c>
      <c r="F85" t="str">
        <f t="shared" si="6"/>
        <v>JM1-79</v>
      </c>
      <c r="G85" t="str">
        <f>VLOOKUP(F85,RAW_c_TEBA0714_REV01!A:B,2,0)</f>
        <v>B34_L23_N</v>
      </c>
      <c r="H85" t="str">
        <f t="shared" si="7"/>
        <v>B34_L23_N</v>
      </c>
      <c r="I85" t="str">
        <f t="shared" si="8"/>
        <v>--</v>
      </c>
      <c r="J85" t="str">
        <f t="shared" si="9"/>
        <v>--</v>
      </c>
      <c r="K85">
        <f>IFERROR(IF(J85="--",IF(G85=H85,VLOOKUP(G85,RAW_c_TEBA0714_REV01!L:N,3,0),SUM(VLOOKUP(H85,RAW_c_TEBA0714_REV01!L:N,3,0),VLOOKUP(G85,RAW_c_TEBA0714_REV01!L:N,3,0))),"---"),"---")</f>
        <v>50.4666</v>
      </c>
      <c r="L85" t="str">
        <f t="shared" si="10"/>
        <v>JM1-79</v>
      </c>
      <c r="M85" t="str">
        <f>IFERROR(IF(
COUNTIF(B2B!H:H,(IF(K85&lt;&gt;"---",IF(INDEX(RAW_c_TEBA0714_REV01!B:D,MATCH(H85,RAW_c_TEBA0714_REV01!B:B,0),3)=L85,INDEX(
RAW_c_TEBA0714_REV01!B:D,MATCH(H85,INDEX(RAW_c_TEBA0714_REV01!B:B,MATCH(H85,RAW_c_TEBA0714_REV01!B:B,)+1):'RAW_c_TEBA0714_REV01'!B11156,)+MATCH(H85,RAW_c_TEBA0714_REV01!B:B,),3),INDEX(RAW_c_TEBA0714_REV01!B:D,MATCH(H85,RAW_c_TEBA0714_REV01!B:B,0),3)),"---")))=1,"---",IF(K85&lt;&gt;"---",IF(INDEX(RAW_c_TEBA0714_REV01!B:D,MATCH(H85,RAW_c_TEBA0714_REV01!B:B,0),3)=L85,INDEX(
RAW_c_TEBA0714_REV01!B:D,MATCH(H85,INDEX(RAW_c_TEBA0714_REV01!B:B,MATCH(H85,RAW_c_TEBA0714_REV01!B:B,)+1):'RAW_c_TEBA0714_REV01'!B11156,)+MATCH(H85,RAW_c_TEBA0714_REV01!B:B,),3),INDEX(RAW_c_TEBA0714_REV01!B:D,MATCH(H85,RAW_c_TEBA0714_REV01!B:B,0),3)),"---")),"---")</f>
        <v>J20-37</v>
      </c>
      <c r="N85" t="str">
        <f>IFERROR(IF(AND(B85="B2B",J85="--"),L85,IF(
COUNTIF(B2B!H:H,(IF(K85&lt;&gt;"---",IF(INDEX(RAW_c_TEBA0714_REV01!B:D,MATCH(H85,RAW_c_TEBA0714_REV01!B:B,0),3)=L85,INDEX(
RAW_c_TEBA0714_REV01!B:D,MATCH(H85,INDEX(RAW_c_TEBA0714_REV01!B:B,MATCH(H85,RAW_c_TEBA0714_REV01!B:B,)+1):'RAW_c_TEBA0714_REV01'!B11156,)+MATCH(H85,RAW_c_TEBA0714_REV01!B:B,),3),INDEX(RAW_c_TEBA0714_REV01!B:D,MATCH(H85,RAW_c_TEBA0714_REV01!B:B,0),3)),"---")))=0,"---",IF(K85&lt;&gt;"---",IF(INDEX(RAW_c_TEBA0714_REV01!B:D,MATCH(H85,RAW_c_TEBA0714_REV01!B:B,0),3)=L85,INDEX(
RAW_c_TEBA0714_REV01!B:D,MATCH(H85,INDEX(RAW_c_TEBA0714_REV01!B:B,MATCH(H85,RAW_c_TEBA0714_REV01!B:B,)+1):'RAW_c_TEBA0714_REV01'!B11156,)+MATCH(H85,RAW_c_TEBA0714_REV01!B:B,),3),INDEX(RAW_c_TEBA0714_REV01!B:D,MATCH(H85,RAW_c_TEBA0714_REV01!B:B,0),3)),"---"))),"---")</f>
        <v>JM1-79</v>
      </c>
      <c r="T85">
        <f>COUNTIF(RAW_c_TEBA0714_REV01!B:B,G85)</f>
        <v>2</v>
      </c>
      <c r="U85" t="str">
        <f t="shared" si="11"/>
        <v>B2B-80</v>
      </c>
    </row>
    <row r="86" spans="1:21" x14ac:dyDescent="0.25">
      <c r="A86" t="s">
        <v>239</v>
      </c>
      <c r="B86" t="s">
        <v>39</v>
      </c>
      <c r="C86" t="s">
        <v>239</v>
      </c>
      <c r="D86" t="s">
        <v>158</v>
      </c>
      <c r="E86" s="84">
        <v>82</v>
      </c>
      <c r="F86" t="str">
        <f t="shared" si="6"/>
        <v>JM1-82</v>
      </c>
      <c r="G86" t="str">
        <f>VLOOKUP(F86,RAW_c_TEBA0714_REV01!A:B,2,0)</f>
        <v>B34_L24_P</v>
      </c>
      <c r="H86" t="str">
        <f t="shared" si="7"/>
        <v>B34_L24_P</v>
      </c>
      <c r="I86" t="str">
        <f t="shared" si="8"/>
        <v>--</v>
      </c>
      <c r="J86" t="str">
        <f t="shared" si="9"/>
        <v>--</v>
      </c>
      <c r="K86">
        <f>IFERROR(IF(J86="--",IF(G86=H86,VLOOKUP(G86,RAW_c_TEBA0714_REV01!L:N,3,0),SUM(VLOOKUP(H86,RAW_c_TEBA0714_REV01!L:N,3,0),VLOOKUP(G86,RAW_c_TEBA0714_REV01!L:N,3,0))),"---"),"---")</f>
        <v>13.2377</v>
      </c>
      <c r="L86" t="str">
        <f t="shared" si="10"/>
        <v>JM1-82</v>
      </c>
      <c r="M86" t="str">
        <f>IFERROR(IF(
COUNTIF(B2B!H:H,(IF(K86&lt;&gt;"---",IF(INDEX(RAW_c_TEBA0714_REV01!B:D,MATCH(H86,RAW_c_TEBA0714_REV01!B:B,0),3)=L86,INDEX(
RAW_c_TEBA0714_REV01!B:D,MATCH(H86,INDEX(RAW_c_TEBA0714_REV01!B:B,MATCH(H86,RAW_c_TEBA0714_REV01!B:B,)+1):'RAW_c_TEBA0714_REV01'!B11157,)+MATCH(H86,RAW_c_TEBA0714_REV01!B:B,),3),INDEX(RAW_c_TEBA0714_REV01!B:D,MATCH(H86,RAW_c_TEBA0714_REV01!B:B,0),3)),"---")))=1,"---",IF(K86&lt;&gt;"---",IF(INDEX(RAW_c_TEBA0714_REV01!B:D,MATCH(H86,RAW_c_TEBA0714_REV01!B:B,0),3)=L86,INDEX(
RAW_c_TEBA0714_REV01!B:D,MATCH(H86,INDEX(RAW_c_TEBA0714_REV01!B:B,MATCH(H86,RAW_c_TEBA0714_REV01!B:B,)+1):'RAW_c_TEBA0714_REV01'!B11157,)+MATCH(H86,RAW_c_TEBA0714_REV01!B:B,),3),INDEX(RAW_c_TEBA0714_REV01!B:D,MATCH(H86,RAW_c_TEBA0714_REV01!B:B,0),3)),"---")),"---")</f>
        <v>J20-7</v>
      </c>
      <c r="N86" t="str">
        <f>IFERROR(IF(AND(B86="B2B",J86="--"),L86,IF(
COUNTIF(B2B!H:H,(IF(K86&lt;&gt;"---",IF(INDEX(RAW_c_TEBA0714_REV01!B:D,MATCH(H86,RAW_c_TEBA0714_REV01!B:B,0),3)=L86,INDEX(
RAW_c_TEBA0714_REV01!B:D,MATCH(H86,INDEX(RAW_c_TEBA0714_REV01!B:B,MATCH(H86,RAW_c_TEBA0714_REV01!B:B,)+1):'RAW_c_TEBA0714_REV01'!B11157,)+MATCH(H86,RAW_c_TEBA0714_REV01!B:B,),3),INDEX(RAW_c_TEBA0714_REV01!B:D,MATCH(H86,RAW_c_TEBA0714_REV01!B:B,0),3)),"---")))=0,"---",IF(K86&lt;&gt;"---",IF(INDEX(RAW_c_TEBA0714_REV01!B:D,MATCH(H86,RAW_c_TEBA0714_REV01!B:B,0),3)=L86,INDEX(
RAW_c_TEBA0714_REV01!B:D,MATCH(H86,INDEX(RAW_c_TEBA0714_REV01!B:B,MATCH(H86,RAW_c_TEBA0714_REV01!B:B,)+1):'RAW_c_TEBA0714_REV01'!B11157,)+MATCH(H86,RAW_c_TEBA0714_REV01!B:B,),3),INDEX(RAW_c_TEBA0714_REV01!B:D,MATCH(H86,RAW_c_TEBA0714_REV01!B:B,0),3)),"---"))),"---")</f>
        <v>JM1-82</v>
      </c>
      <c r="T86">
        <f>COUNTIF(RAW_c_TEBA0714_REV01!B:B,G86)</f>
        <v>2</v>
      </c>
      <c r="U86" t="str">
        <f t="shared" si="11"/>
        <v>B2B-81</v>
      </c>
    </row>
    <row r="87" spans="1:21" x14ac:dyDescent="0.25">
      <c r="A87" t="s">
        <v>240</v>
      </c>
      <c r="B87" t="s">
        <v>39</v>
      </c>
      <c r="C87" t="s">
        <v>240</v>
      </c>
      <c r="D87" t="s">
        <v>158</v>
      </c>
      <c r="E87" s="84">
        <v>81</v>
      </c>
      <c r="F87" t="str">
        <f t="shared" si="6"/>
        <v>JM1-81</v>
      </c>
      <c r="G87" t="str">
        <f>VLOOKUP(F87,RAW_c_TEBA0714_REV01!A:B,2,0)</f>
        <v>B34_L23_P</v>
      </c>
      <c r="H87" t="str">
        <f t="shared" si="7"/>
        <v>B34_L23_P</v>
      </c>
      <c r="I87" t="str">
        <f t="shared" si="8"/>
        <v>--</v>
      </c>
      <c r="J87" t="str">
        <f t="shared" si="9"/>
        <v>--</v>
      </c>
      <c r="K87">
        <f>IFERROR(IF(J87="--",IF(G87=H87,VLOOKUP(G87,RAW_c_TEBA0714_REV01!L:N,3,0),SUM(VLOOKUP(H87,RAW_c_TEBA0714_REV01!L:N,3,0),VLOOKUP(G87,RAW_c_TEBA0714_REV01!L:N,3,0))),"---"),"---")</f>
        <v>50.257599999999996</v>
      </c>
      <c r="L87" t="str">
        <f t="shared" si="10"/>
        <v>JM1-81</v>
      </c>
      <c r="M87" t="str">
        <f>IFERROR(IF(
COUNTIF(B2B!H:H,(IF(K87&lt;&gt;"---",IF(INDEX(RAW_c_TEBA0714_REV01!B:D,MATCH(H87,RAW_c_TEBA0714_REV01!B:B,0),3)=L87,INDEX(
RAW_c_TEBA0714_REV01!B:D,MATCH(H87,INDEX(RAW_c_TEBA0714_REV01!B:B,MATCH(H87,RAW_c_TEBA0714_REV01!B:B,)+1):'RAW_c_TEBA0714_REV01'!B11158,)+MATCH(H87,RAW_c_TEBA0714_REV01!B:B,),3),INDEX(RAW_c_TEBA0714_REV01!B:D,MATCH(H87,RAW_c_TEBA0714_REV01!B:B,0),3)),"---")))=1,"---",IF(K87&lt;&gt;"---",IF(INDEX(RAW_c_TEBA0714_REV01!B:D,MATCH(H87,RAW_c_TEBA0714_REV01!B:B,0),3)=L87,INDEX(
RAW_c_TEBA0714_REV01!B:D,MATCH(H87,INDEX(RAW_c_TEBA0714_REV01!B:B,MATCH(H87,RAW_c_TEBA0714_REV01!B:B,)+1):'RAW_c_TEBA0714_REV01'!B11158,)+MATCH(H87,RAW_c_TEBA0714_REV01!B:B,),3),INDEX(RAW_c_TEBA0714_REV01!B:D,MATCH(H87,RAW_c_TEBA0714_REV01!B:B,0),3)),"---")),"---")</f>
        <v>J20-38</v>
      </c>
      <c r="N87" t="str">
        <f>IFERROR(IF(AND(B87="B2B",J87="--"),L87,IF(
COUNTIF(B2B!H:H,(IF(K87&lt;&gt;"---",IF(INDEX(RAW_c_TEBA0714_REV01!B:D,MATCH(H87,RAW_c_TEBA0714_REV01!B:B,0),3)=L87,INDEX(
RAW_c_TEBA0714_REV01!B:D,MATCH(H87,INDEX(RAW_c_TEBA0714_REV01!B:B,MATCH(H87,RAW_c_TEBA0714_REV01!B:B,)+1):'RAW_c_TEBA0714_REV01'!B11158,)+MATCH(H87,RAW_c_TEBA0714_REV01!B:B,),3),INDEX(RAW_c_TEBA0714_REV01!B:D,MATCH(H87,RAW_c_TEBA0714_REV01!B:B,0),3)),"---")))=0,"---",IF(K87&lt;&gt;"---",IF(INDEX(RAW_c_TEBA0714_REV01!B:D,MATCH(H87,RAW_c_TEBA0714_REV01!B:B,0),3)=L87,INDEX(
RAW_c_TEBA0714_REV01!B:D,MATCH(H87,INDEX(RAW_c_TEBA0714_REV01!B:B,MATCH(H87,RAW_c_TEBA0714_REV01!B:B,)+1):'RAW_c_TEBA0714_REV01'!B11158,)+MATCH(H87,RAW_c_TEBA0714_REV01!B:B,),3),INDEX(RAW_c_TEBA0714_REV01!B:D,MATCH(H87,RAW_c_TEBA0714_REV01!B:B,0),3)),"---"))),"---")</f>
        <v>JM1-81</v>
      </c>
      <c r="T87">
        <f>COUNTIF(RAW_c_TEBA0714_REV01!B:B,G87)</f>
        <v>2</v>
      </c>
      <c r="U87" t="str">
        <f t="shared" si="11"/>
        <v>B2B-82</v>
      </c>
    </row>
    <row r="88" spans="1:21" x14ac:dyDescent="0.25">
      <c r="A88" t="s">
        <v>241</v>
      </c>
      <c r="B88" t="s">
        <v>39</v>
      </c>
      <c r="C88" t="s">
        <v>241</v>
      </c>
      <c r="D88" t="s">
        <v>158</v>
      </c>
      <c r="E88" s="84">
        <v>84</v>
      </c>
      <c r="F88" t="str">
        <f t="shared" si="6"/>
        <v>JM1-84</v>
      </c>
      <c r="G88" t="str">
        <f>VLOOKUP(F88,RAW_c_TEBA0714_REV01!A:B,2,0)</f>
        <v>GND</v>
      </c>
      <c r="H88" t="str">
        <f t="shared" si="7"/>
        <v>GND</v>
      </c>
      <c r="I88" t="str">
        <f t="shared" si="8"/>
        <v>--</v>
      </c>
      <c r="J88" t="str">
        <f t="shared" si="9"/>
        <v>---</v>
      </c>
      <c r="K88" t="str">
        <f>IFERROR(IF(J88="--",IF(G88=H88,VLOOKUP(G88,RAW_c_TEBA0714_REV01!L:N,3,0),SUM(VLOOKUP(H88,RAW_c_TEBA0714_REV01!L:N,3,0),VLOOKUP(G88,RAW_c_TEBA0714_REV01!L:N,3,0))),"---"),"---")</f>
        <v>---</v>
      </c>
      <c r="L88" t="str">
        <f t="shared" si="10"/>
        <v>JM1-84</v>
      </c>
      <c r="M88" t="str">
        <f>IFERROR(IF(
COUNTIF(B2B!H:H,(IF(K88&lt;&gt;"---",IF(INDEX(RAW_c_TEBA0714_REV01!B:D,MATCH(H88,RAW_c_TEBA0714_REV01!B:B,0),3)=L88,INDEX(
RAW_c_TEBA0714_REV01!B:D,MATCH(H88,INDEX(RAW_c_TEBA0714_REV01!B:B,MATCH(H88,RAW_c_TEBA0714_REV01!B:B,)+1):'RAW_c_TEBA0714_REV01'!B11159,)+MATCH(H88,RAW_c_TEBA0714_REV01!B:B,),3),INDEX(RAW_c_TEBA0714_REV01!B:D,MATCH(H88,RAW_c_TEBA0714_REV01!B:B,0),3)),"---")))=1,"---",IF(K88&lt;&gt;"---",IF(INDEX(RAW_c_TEBA0714_REV01!B:D,MATCH(H88,RAW_c_TEBA0714_REV01!B:B,0),3)=L88,INDEX(
RAW_c_TEBA0714_REV01!B:D,MATCH(H88,INDEX(RAW_c_TEBA0714_REV01!B:B,MATCH(H88,RAW_c_TEBA0714_REV01!B:B,)+1):'RAW_c_TEBA0714_REV01'!B11159,)+MATCH(H88,RAW_c_TEBA0714_REV01!B:B,),3),INDEX(RAW_c_TEBA0714_REV01!B:D,MATCH(H88,RAW_c_TEBA0714_REV01!B:B,0),3)),"---")),"---")</f>
        <v>---</v>
      </c>
      <c r="N88" t="str">
        <f>IFERROR(IF(AND(B88="B2B",J88="--"),L88,IF(
COUNTIF(B2B!H:H,(IF(K88&lt;&gt;"---",IF(INDEX(RAW_c_TEBA0714_REV01!B:D,MATCH(H88,RAW_c_TEBA0714_REV01!B:B,0),3)=L88,INDEX(
RAW_c_TEBA0714_REV01!B:D,MATCH(H88,INDEX(RAW_c_TEBA0714_REV01!B:B,MATCH(H88,RAW_c_TEBA0714_REV01!B:B,)+1):'RAW_c_TEBA0714_REV01'!B11159,)+MATCH(H88,RAW_c_TEBA0714_REV01!B:B,),3),INDEX(RAW_c_TEBA0714_REV01!B:D,MATCH(H88,RAW_c_TEBA0714_REV01!B:B,0),3)),"---")))=0,"---",IF(K88&lt;&gt;"---",IF(INDEX(RAW_c_TEBA0714_REV01!B:D,MATCH(H88,RAW_c_TEBA0714_REV01!B:B,0),3)=L88,INDEX(
RAW_c_TEBA0714_REV01!B:D,MATCH(H88,INDEX(RAW_c_TEBA0714_REV01!B:B,MATCH(H88,RAW_c_TEBA0714_REV01!B:B,)+1):'RAW_c_TEBA0714_REV01'!B11159,)+MATCH(H88,RAW_c_TEBA0714_REV01!B:B,),3),INDEX(RAW_c_TEBA0714_REV01!B:D,MATCH(H88,RAW_c_TEBA0714_REV01!B:B,0),3)),"---"))),"---")</f>
        <v>---</v>
      </c>
      <c r="T88">
        <f>COUNTIF(RAW_c_TEBA0714_REV01!B:B,G88)</f>
        <v>85</v>
      </c>
      <c r="U88" t="str">
        <f t="shared" si="11"/>
        <v>B2B-83</v>
      </c>
    </row>
    <row r="89" spans="1:21" x14ac:dyDescent="0.25">
      <c r="A89" t="s">
        <v>242</v>
      </c>
      <c r="B89" t="s">
        <v>39</v>
      </c>
      <c r="C89" t="s">
        <v>242</v>
      </c>
      <c r="D89" t="s">
        <v>158</v>
      </c>
      <c r="E89" s="84">
        <v>83</v>
      </c>
      <c r="F89" t="str">
        <f t="shared" si="6"/>
        <v>JM1-83</v>
      </c>
      <c r="G89" t="str">
        <f>VLOOKUP(F89,RAW_c_TEBA0714_REV01!A:B,2,0)</f>
        <v>3.3V_OUT</v>
      </c>
      <c r="H89" t="str">
        <f t="shared" si="7"/>
        <v>3.3V_OUT</v>
      </c>
      <c r="I89" t="str">
        <f t="shared" si="8"/>
        <v>--</v>
      </c>
      <c r="J89" t="str">
        <f t="shared" si="9"/>
        <v>--</v>
      </c>
      <c r="K89">
        <f>IFERROR(IF(J89="--",IF(G89=H89,VLOOKUP(G89,RAW_c_TEBA0714_REV01!L:N,3,0),SUM(VLOOKUP(H89,RAW_c_TEBA0714_REV01!L:N,3,0),VLOOKUP(G89,RAW_c_TEBA0714_REV01!L:N,3,0))),"---"),"---")</f>
        <v>140.8955</v>
      </c>
      <c r="L89" t="str">
        <f t="shared" si="10"/>
        <v>JM1-83</v>
      </c>
      <c r="M89" t="str">
        <f>IFERROR(IF(
COUNTIF(B2B!H:H,(IF(K89&lt;&gt;"---",IF(INDEX(RAW_c_TEBA0714_REV01!B:D,MATCH(H89,RAW_c_TEBA0714_REV01!B:B,0),3)=L89,INDEX(
RAW_c_TEBA0714_REV01!B:D,MATCH(H89,INDEX(RAW_c_TEBA0714_REV01!B:B,MATCH(H89,RAW_c_TEBA0714_REV01!B:B,)+1):'RAW_c_TEBA0714_REV01'!B11160,)+MATCH(H89,RAW_c_TEBA0714_REV01!B:B,),3),INDEX(RAW_c_TEBA0714_REV01!B:D,MATCH(H89,RAW_c_TEBA0714_REV01!B:B,0),3)),"---")))=1,"---",IF(K89&lt;&gt;"---",IF(INDEX(RAW_c_TEBA0714_REV01!B:D,MATCH(H89,RAW_c_TEBA0714_REV01!B:B,0),3)=L89,INDEX(
RAW_c_TEBA0714_REV01!B:D,MATCH(H89,INDEX(RAW_c_TEBA0714_REV01!B:B,MATCH(H89,RAW_c_TEBA0714_REV01!B:B,)+1):'RAW_c_TEBA0714_REV01'!B11160,)+MATCH(H89,RAW_c_TEBA0714_REV01!B:B,),3),INDEX(RAW_c_TEBA0714_REV01!B:D,MATCH(H89,RAW_c_TEBA0714_REV01!B:B,0),3)),"---")),"---")</f>
        <v>J4-6</v>
      </c>
      <c r="N89" t="str">
        <f>IFERROR(IF(AND(B89="B2B",J89="--"),L89,IF(
COUNTIF(B2B!H:H,(IF(K89&lt;&gt;"---",IF(INDEX(RAW_c_TEBA0714_REV01!B:D,MATCH(H89,RAW_c_TEBA0714_REV01!B:B,0),3)=L89,INDEX(
RAW_c_TEBA0714_REV01!B:D,MATCH(H89,INDEX(RAW_c_TEBA0714_REV01!B:B,MATCH(H89,RAW_c_TEBA0714_REV01!B:B,)+1):'RAW_c_TEBA0714_REV01'!B11160,)+MATCH(H89,RAW_c_TEBA0714_REV01!B:B,),3),INDEX(RAW_c_TEBA0714_REV01!B:D,MATCH(H89,RAW_c_TEBA0714_REV01!B:B,0),3)),"---")))=0,"---",IF(K89&lt;&gt;"---",IF(INDEX(RAW_c_TEBA0714_REV01!B:D,MATCH(H89,RAW_c_TEBA0714_REV01!B:B,0),3)=L89,INDEX(
RAW_c_TEBA0714_REV01!B:D,MATCH(H89,INDEX(RAW_c_TEBA0714_REV01!B:B,MATCH(H89,RAW_c_TEBA0714_REV01!B:B,)+1):'RAW_c_TEBA0714_REV01'!B11160,)+MATCH(H89,RAW_c_TEBA0714_REV01!B:B,),3),INDEX(RAW_c_TEBA0714_REV01!B:D,MATCH(H89,RAW_c_TEBA0714_REV01!B:B,0),3)),"---"))),"---")</f>
        <v>JM1-83</v>
      </c>
      <c r="T89">
        <f>COUNTIF(RAW_c_TEBA0714_REV01!B:B,G89)</f>
        <v>8</v>
      </c>
      <c r="U89" t="str">
        <f t="shared" si="11"/>
        <v>B2B-84</v>
      </c>
    </row>
    <row r="90" spans="1:21" x14ac:dyDescent="0.25">
      <c r="A90" t="s">
        <v>243</v>
      </c>
      <c r="B90" t="s">
        <v>39</v>
      </c>
      <c r="C90" t="s">
        <v>243</v>
      </c>
      <c r="D90" t="s">
        <v>158</v>
      </c>
      <c r="E90" s="84">
        <v>86</v>
      </c>
      <c r="F90" t="str">
        <f t="shared" si="6"/>
        <v>JM1-86</v>
      </c>
      <c r="G90" t="str">
        <f>VLOOKUP(F90,RAW_c_TEBA0714_REV01!A:B,2,0)</f>
        <v>TDI</v>
      </c>
      <c r="H90" t="str">
        <f t="shared" si="7"/>
        <v>TDI</v>
      </c>
      <c r="I90" t="str">
        <f t="shared" si="8"/>
        <v>--</v>
      </c>
      <c r="J90" t="str">
        <f t="shared" si="9"/>
        <v>--</v>
      </c>
      <c r="K90">
        <f>IFERROR(IF(J90="--",IF(G90=H90,VLOOKUP(G90,RAW_c_TEBA0714_REV01!L:N,3,0),SUM(VLOOKUP(H90,RAW_c_TEBA0714_REV01!L:N,3,0),VLOOKUP(G90,RAW_c_TEBA0714_REV01!L:N,3,0))),"---"),"---")</f>
        <v>59.191800000000001</v>
      </c>
      <c r="L90" t="str">
        <f t="shared" si="10"/>
        <v>JM1-86</v>
      </c>
      <c r="M90" t="str">
        <f>IFERROR(IF(
COUNTIF(B2B!H:H,(IF(K90&lt;&gt;"---",IF(INDEX(RAW_c_TEBA0714_REV01!B:D,MATCH(H90,RAW_c_TEBA0714_REV01!B:B,0),3)=L90,INDEX(
RAW_c_TEBA0714_REV01!B:D,MATCH(H90,INDEX(RAW_c_TEBA0714_REV01!B:B,MATCH(H90,RAW_c_TEBA0714_REV01!B:B,)+1):'RAW_c_TEBA0714_REV01'!B11161,)+MATCH(H90,RAW_c_TEBA0714_REV01!B:B,),3),INDEX(RAW_c_TEBA0714_REV01!B:D,MATCH(H90,RAW_c_TEBA0714_REV01!B:B,0),3)),"---")))=1,"---",IF(K90&lt;&gt;"---",IF(INDEX(RAW_c_TEBA0714_REV01!B:D,MATCH(H90,RAW_c_TEBA0714_REV01!B:B,0),3)=L90,INDEX(
RAW_c_TEBA0714_REV01!B:D,MATCH(H90,INDEX(RAW_c_TEBA0714_REV01!B:B,MATCH(H90,RAW_c_TEBA0714_REV01!B:B,)+1):'RAW_c_TEBA0714_REV01'!B11161,)+MATCH(H90,RAW_c_TEBA0714_REV01!B:B,),3),INDEX(RAW_c_TEBA0714_REV01!B:D,MATCH(H90,RAW_c_TEBA0714_REV01!B:B,0),3)),"---")),"---")</f>
        <v>J3-10</v>
      </c>
      <c r="N90" t="str">
        <f>IFERROR(IF(AND(B90="B2B",J90="--"),L90,IF(
COUNTIF(B2B!H:H,(IF(K90&lt;&gt;"---",IF(INDEX(RAW_c_TEBA0714_REV01!B:D,MATCH(H90,RAW_c_TEBA0714_REV01!B:B,0),3)=L90,INDEX(
RAW_c_TEBA0714_REV01!B:D,MATCH(H90,INDEX(RAW_c_TEBA0714_REV01!B:B,MATCH(H90,RAW_c_TEBA0714_REV01!B:B,)+1):'RAW_c_TEBA0714_REV01'!B11161,)+MATCH(H90,RAW_c_TEBA0714_REV01!B:B,),3),INDEX(RAW_c_TEBA0714_REV01!B:D,MATCH(H90,RAW_c_TEBA0714_REV01!B:B,0),3)),"---")))=0,"---",IF(K90&lt;&gt;"---",IF(INDEX(RAW_c_TEBA0714_REV01!B:D,MATCH(H90,RAW_c_TEBA0714_REV01!B:B,0),3)=L90,INDEX(
RAW_c_TEBA0714_REV01!B:D,MATCH(H90,INDEX(RAW_c_TEBA0714_REV01!B:B,MATCH(H90,RAW_c_TEBA0714_REV01!B:B,)+1):'RAW_c_TEBA0714_REV01'!B11161,)+MATCH(H90,RAW_c_TEBA0714_REV01!B:B,),3),INDEX(RAW_c_TEBA0714_REV01!B:D,MATCH(H90,RAW_c_TEBA0714_REV01!B:B,0),3)),"---"))),"---")</f>
        <v>JM1-86</v>
      </c>
      <c r="T90">
        <f>COUNTIF(RAW_c_TEBA0714_REV01!B:B,G90)</f>
        <v>3</v>
      </c>
      <c r="U90" t="str">
        <f t="shared" si="11"/>
        <v>B2B-85</v>
      </c>
    </row>
    <row r="91" spans="1:21" x14ac:dyDescent="0.25">
      <c r="A91" t="s">
        <v>244</v>
      </c>
      <c r="B91" t="s">
        <v>39</v>
      </c>
      <c r="C91" t="s">
        <v>244</v>
      </c>
      <c r="D91" t="s">
        <v>158</v>
      </c>
      <c r="E91" s="84">
        <v>85</v>
      </c>
      <c r="F91" t="str">
        <f t="shared" si="6"/>
        <v>JM1-85</v>
      </c>
      <c r="G91" t="str">
        <f>VLOOKUP(F91,RAW_c_TEBA0714_REV01!A:B,2,0)</f>
        <v>B14_L24_N</v>
      </c>
      <c r="H91" t="str">
        <f t="shared" si="7"/>
        <v>B14_L24_N</v>
      </c>
      <c r="I91" t="str">
        <f t="shared" si="8"/>
        <v>--</v>
      </c>
      <c r="J91" t="str">
        <f t="shared" si="9"/>
        <v>--</v>
      </c>
      <c r="K91">
        <f>IFERROR(IF(J91="--",IF(G91=H91,VLOOKUP(G91,RAW_c_TEBA0714_REV01!L:N,3,0),SUM(VLOOKUP(H91,RAW_c_TEBA0714_REV01!L:N,3,0),VLOOKUP(G91,RAW_c_TEBA0714_REV01!L:N,3,0))),"---"),"---")</f>
        <v>35.606699999999996</v>
      </c>
      <c r="L91" t="str">
        <f t="shared" si="10"/>
        <v>JM1-85</v>
      </c>
      <c r="M91" t="str">
        <f>IFERROR(IF(
COUNTIF(B2B!H:H,(IF(K91&lt;&gt;"---",IF(INDEX(RAW_c_TEBA0714_REV01!B:D,MATCH(H91,RAW_c_TEBA0714_REV01!B:B,0),3)=L91,INDEX(
RAW_c_TEBA0714_REV01!B:D,MATCH(H91,INDEX(RAW_c_TEBA0714_REV01!B:B,MATCH(H91,RAW_c_TEBA0714_REV01!B:B,)+1):'RAW_c_TEBA0714_REV01'!B11162,)+MATCH(H91,RAW_c_TEBA0714_REV01!B:B,),3),INDEX(RAW_c_TEBA0714_REV01!B:D,MATCH(H91,RAW_c_TEBA0714_REV01!B:B,0),3)),"---")))=1,"---",IF(K91&lt;&gt;"---",IF(INDEX(RAW_c_TEBA0714_REV01!B:D,MATCH(H91,RAW_c_TEBA0714_REV01!B:B,0),3)=L91,INDEX(
RAW_c_TEBA0714_REV01!B:D,MATCH(H91,INDEX(RAW_c_TEBA0714_REV01!B:B,MATCH(H91,RAW_c_TEBA0714_REV01!B:B,)+1):'RAW_c_TEBA0714_REV01'!B11162,)+MATCH(H91,RAW_c_TEBA0714_REV01!B:B,),3),INDEX(RAW_c_TEBA0714_REV01!B:D,MATCH(H91,RAW_c_TEBA0714_REV01!B:B,0),3)),"---")),"---")</f>
        <v>J17-40</v>
      </c>
      <c r="N91" t="str">
        <f>IFERROR(IF(AND(B91="B2B",J91="--"),L91,IF(
COUNTIF(B2B!H:H,(IF(K91&lt;&gt;"---",IF(INDEX(RAW_c_TEBA0714_REV01!B:D,MATCH(H91,RAW_c_TEBA0714_REV01!B:B,0),3)=L91,INDEX(
RAW_c_TEBA0714_REV01!B:D,MATCH(H91,INDEX(RAW_c_TEBA0714_REV01!B:B,MATCH(H91,RAW_c_TEBA0714_REV01!B:B,)+1):'RAW_c_TEBA0714_REV01'!B11162,)+MATCH(H91,RAW_c_TEBA0714_REV01!B:B,),3),INDEX(RAW_c_TEBA0714_REV01!B:D,MATCH(H91,RAW_c_TEBA0714_REV01!B:B,0),3)),"---")))=0,"---",IF(K91&lt;&gt;"---",IF(INDEX(RAW_c_TEBA0714_REV01!B:D,MATCH(H91,RAW_c_TEBA0714_REV01!B:B,0),3)=L91,INDEX(
RAW_c_TEBA0714_REV01!B:D,MATCH(H91,INDEX(RAW_c_TEBA0714_REV01!B:B,MATCH(H91,RAW_c_TEBA0714_REV01!B:B,)+1):'RAW_c_TEBA0714_REV01'!B11162,)+MATCH(H91,RAW_c_TEBA0714_REV01!B:B,),3),INDEX(RAW_c_TEBA0714_REV01!B:D,MATCH(H91,RAW_c_TEBA0714_REV01!B:B,0),3)),"---"))),"---")</f>
        <v>JM1-85</v>
      </c>
      <c r="T91">
        <f>COUNTIF(RAW_c_TEBA0714_REV01!B:B,G91)</f>
        <v>2</v>
      </c>
      <c r="U91" t="str">
        <f t="shared" si="11"/>
        <v>B2B-86</v>
      </c>
    </row>
    <row r="92" spans="1:21" x14ac:dyDescent="0.25">
      <c r="A92" t="s">
        <v>245</v>
      </c>
      <c r="B92" t="s">
        <v>39</v>
      </c>
      <c r="C92" t="s">
        <v>245</v>
      </c>
      <c r="D92" t="s">
        <v>158</v>
      </c>
      <c r="E92" s="84">
        <v>88</v>
      </c>
      <c r="F92" t="str">
        <f t="shared" si="6"/>
        <v>JM1-88</v>
      </c>
      <c r="G92" t="str">
        <f>VLOOKUP(F92,RAW_c_TEBA0714_REV01!A:B,2,0)</f>
        <v>TDO</v>
      </c>
      <c r="H92" t="str">
        <f t="shared" si="7"/>
        <v>TDO</v>
      </c>
      <c r="I92" t="str">
        <f t="shared" si="8"/>
        <v>--</v>
      </c>
      <c r="J92" t="str">
        <f t="shared" si="9"/>
        <v>--</v>
      </c>
      <c r="K92">
        <f>IFERROR(IF(J92="--",IF(G92=H92,VLOOKUP(G92,RAW_c_TEBA0714_REV01!L:N,3,0),SUM(VLOOKUP(H92,RAW_c_TEBA0714_REV01!L:N,3,0),VLOOKUP(G92,RAW_c_TEBA0714_REV01!L:N,3,0))),"---"),"---")</f>
        <v>65.299599999999998</v>
      </c>
      <c r="L92" t="str">
        <f t="shared" si="10"/>
        <v>JM1-88</v>
      </c>
      <c r="M92" t="str">
        <f>IFERROR(IF(
COUNTIF(B2B!H:H,(IF(K92&lt;&gt;"---",IF(INDEX(RAW_c_TEBA0714_REV01!B:D,MATCH(H92,RAW_c_TEBA0714_REV01!B:B,0),3)=L92,INDEX(
RAW_c_TEBA0714_REV01!B:D,MATCH(H92,INDEX(RAW_c_TEBA0714_REV01!B:B,MATCH(H92,RAW_c_TEBA0714_REV01!B:B,)+1):'RAW_c_TEBA0714_REV01'!B11163,)+MATCH(H92,RAW_c_TEBA0714_REV01!B:B,),3),INDEX(RAW_c_TEBA0714_REV01!B:D,MATCH(H92,RAW_c_TEBA0714_REV01!B:B,0),3)),"---")))=1,"---",IF(K92&lt;&gt;"---",IF(INDEX(RAW_c_TEBA0714_REV01!B:D,MATCH(H92,RAW_c_TEBA0714_REV01!B:B,0),3)=L92,INDEX(
RAW_c_TEBA0714_REV01!B:D,MATCH(H92,INDEX(RAW_c_TEBA0714_REV01!B:B,MATCH(H92,RAW_c_TEBA0714_REV01!B:B,)+1):'RAW_c_TEBA0714_REV01'!B11163,)+MATCH(H92,RAW_c_TEBA0714_REV01!B:B,),3),INDEX(RAW_c_TEBA0714_REV01!B:D,MATCH(H92,RAW_c_TEBA0714_REV01!B:B,0),3)),"---")),"---")</f>
        <v>J3-8</v>
      </c>
      <c r="N92" t="str">
        <f>IFERROR(IF(AND(B92="B2B",J92="--"),L92,IF(
COUNTIF(B2B!H:H,(IF(K92&lt;&gt;"---",IF(INDEX(RAW_c_TEBA0714_REV01!B:D,MATCH(H92,RAW_c_TEBA0714_REV01!B:B,0),3)=L92,INDEX(
RAW_c_TEBA0714_REV01!B:D,MATCH(H92,INDEX(RAW_c_TEBA0714_REV01!B:B,MATCH(H92,RAW_c_TEBA0714_REV01!B:B,)+1):'RAW_c_TEBA0714_REV01'!B11163,)+MATCH(H92,RAW_c_TEBA0714_REV01!B:B,),3),INDEX(RAW_c_TEBA0714_REV01!B:D,MATCH(H92,RAW_c_TEBA0714_REV01!B:B,0),3)),"---")))=0,"---",IF(K92&lt;&gt;"---",IF(INDEX(RAW_c_TEBA0714_REV01!B:D,MATCH(H92,RAW_c_TEBA0714_REV01!B:B,0),3)=L92,INDEX(
RAW_c_TEBA0714_REV01!B:D,MATCH(H92,INDEX(RAW_c_TEBA0714_REV01!B:B,MATCH(H92,RAW_c_TEBA0714_REV01!B:B,)+1):'RAW_c_TEBA0714_REV01'!B11163,)+MATCH(H92,RAW_c_TEBA0714_REV01!B:B,),3),INDEX(RAW_c_TEBA0714_REV01!B:D,MATCH(H92,RAW_c_TEBA0714_REV01!B:B,0),3)),"---"))),"---")</f>
        <v>JM1-88</v>
      </c>
      <c r="T92">
        <f>COUNTIF(RAW_c_TEBA0714_REV01!B:B,G92)</f>
        <v>3</v>
      </c>
      <c r="U92" t="str">
        <f t="shared" si="11"/>
        <v>B2B-87</v>
      </c>
    </row>
    <row r="93" spans="1:21" x14ac:dyDescent="0.25">
      <c r="A93" t="s">
        <v>246</v>
      </c>
      <c r="B93" t="s">
        <v>39</v>
      </c>
      <c r="C93" t="s">
        <v>246</v>
      </c>
      <c r="D93" t="s">
        <v>158</v>
      </c>
      <c r="E93" s="84">
        <v>87</v>
      </c>
      <c r="F93" t="str">
        <f t="shared" si="6"/>
        <v>JM1-87</v>
      </c>
      <c r="G93" t="str">
        <f>VLOOKUP(F93,RAW_c_TEBA0714_REV01!A:B,2,0)</f>
        <v>B14_L24_P</v>
      </c>
      <c r="H93" t="str">
        <f t="shared" si="7"/>
        <v>B14_L24_P</v>
      </c>
      <c r="I93" t="str">
        <f t="shared" si="8"/>
        <v>--</v>
      </c>
      <c r="J93" t="str">
        <f t="shared" si="9"/>
        <v>--</v>
      </c>
      <c r="K93">
        <f>IFERROR(IF(J93="--",IF(G93=H93,VLOOKUP(G93,RAW_c_TEBA0714_REV01!L:N,3,0),SUM(VLOOKUP(H93,RAW_c_TEBA0714_REV01!L:N,3,0),VLOOKUP(G93,RAW_c_TEBA0714_REV01!L:N,3,0))),"---"),"---")</f>
        <v>35.938099999999999</v>
      </c>
      <c r="L93" t="str">
        <f t="shared" si="10"/>
        <v>JM1-87</v>
      </c>
      <c r="M93" t="str">
        <f>IFERROR(IF(
COUNTIF(B2B!H:H,(IF(K93&lt;&gt;"---",IF(INDEX(RAW_c_TEBA0714_REV01!B:D,MATCH(H93,RAW_c_TEBA0714_REV01!B:B,0),3)=L93,INDEX(
RAW_c_TEBA0714_REV01!B:D,MATCH(H93,INDEX(RAW_c_TEBA0714_REV01!B:B,MATCH(H93,RAW_c_TEBA0714_REV01!B:B,)+1):'RAW_c_TEBA0714_REV01'!B11164,)+MATCH(H93,RAW_c_TEBA0714_REV01!B:B,),3),INDEX(RAW_c_TEBA0714_REV01!B:D,MATCH(H93,RAW_c_TEBA0714_REV01!B:B,0),3)),"---")))=1,"---",IF(K93&lt;&gt;"---",IF(INDEX(RAW_c_TEBA0714_REV01!B:D,MATCH(H93,RAW_c_TEBA0714_REV01!B:B,0),3)=L93,INDEX(
RAW_c_TEBA0714_REV01!B:D,MATCH(H93,INDEX(RAW_c_TEBA0714_REV01!B:B,MATCH(H93,RAW_c_TEBA0714_REV01!B:B,)+1):'RAW_c_TEBA0714_REV01'!B11164,)+MATCH(H93,RAW_c_TEBA0714_REV01!B:B,),3),INDEX(RAW_c_TEBA0714_REV01!B:D,MATCH(H93,RAW_c_TEBA0714_REV01!B:B,0),3)),"---")),"---")</f>
        <v>J17-39</v>
      </c>
      <c r="N93" t="str">
        <f>IFERROR(IF(AND(B93="B2B",J93="--"),L93,IF(
COUNTIF(B2B!H:H,(IF(K93&lt;&gt;"---",IF(INDEX(RAW_c_TEBA0714_REV01!B:D,MATCH(H93,RAW_c_TEBA0714_REV01!B:B,0),3)=L93,INDEX(
RAW_c_TEBA0714_REV01!B:D,MATCH(H93,INDEX(RAW_c_TEBA0714_REV01!B:B,MATCH(H93,RAW_c_TEBA0714_REV01!B:B,)+1):'RAW_c_TEBA0714_REV01'!B11164,)+MATCH(H93,RAW_c_TEBA0714_REV01!B:B,),3),INDEX(RAW_c_TEBA0714_REV01!B:D,MATCH(H93,RAW_c_TEBA0714_REV01!B:B,0),3)),"---")))=0,"---",IF(K93&lt;&gt;"---",IF(INDEX(RAW_c_TEBA0714_REV01!B:D,MATCH(H93,RAW_c_TEBA0714_REV01!B:B,0),3)=L93,INDEX(
RAW_c_TEBA0714_REV01!B:D,MATCH(H93,INDEX(RAW_c_TEBA0714_REV01!B:B,MATCH(H93,RAW_c_TEBA0714_REV01!B:B,)+1):'RAW_c_TEBA0714_REV01'!B11164,)+MATCH(H93,RAW_c_TEBA0714_REV01!B:B,),3),INDEX(RAW_c_TEBA0714_REV01!B:D,MATCH(H93,RAW_c_TEBA0714_REV01!B:B,0),3)),"---"))),"---")</f>
        <v>JM1-87</v>
      </c>
      <c r="T93">
        <f>COUNTIF(RAW_c_TEBA0714_REV01!B:B,G93)</f>
        <v>2</v>
      </c>
      <c r="U93" t="str">
        <f t="shared" si="11"/>
        <v>B2B-88</v>
      </c>
    </row>
    <row r="94" spans="1:21" x14ac:dyDescent="0.25">
      <c r="A94" t="s">
        <v>247</v>
      </c>
      <c r="B94" t="s">
        <v>39</v>
      </c>
      <c r="C94" t="s">
        <v>247</v>
      </c>
      <c r="D94" t="s">
        <v>158</v>
      </c>
      <c r="E94" s="84">
        <v>90</v>
      </c>
      <c r="F94" t="str">
        <f t="shared" si="6"/>
        <v>JM1-90</v>
      </c>
      <c r="G94" t="str">
        <f>VLOOKUP(F94,RAW_c_TEBA0714_REV01!A:B,2,0)</f>
        <v>TCK</v>
      </c>
      <c r="H94" t="str">
        <f t="shared" si="7"/>
        <v>TCK</v>
      </c>
      <c r="I94" t="str">
        <f t="shared" si="8"/>
        <v>--</v>
      </c>
      <c r="J94" t="str">
        <f t="shared" si="9"/>
        <v>--</v>
      </c>
      <c r="K94">
        <f>IFERROR(IF(J94="--",IF(G94=H94,VLOOKUP(G94,RAW_c_TEBA0714_REV01!L:N,3,0),SUM(VLOOKUP(H94,RAW_c_TEBA0714_REV01!L:N,3,0),VLOOKUP(G94,RAW_c_TEBA0714_REV01!L:N,3,0))),"---"),"---")</f>
        <v>66.574600000000004</v>
      </c>
      <c r="L94" t="str">
        <f t="shared" si="10"/>
        <v>JM1-90</v>
      </c>
      <c r="M94" t="str">
        <f>IFERROR(IF(
COUNTIF(B2B!H:H,(IF(K94&lt;&gt;"---",IF(INDEX(RAW_c_TEBA0714_REV01!B:D,MATCH(H94,RAW_c_TEBA0714_REV01!B:B,0),3)=L94,INDEX(
RAW_c_TEBA0714_REV01!B:D,MATCH(H94,INDEX(RAW_c_TEBA0714_REV01!B:B,MATCH(H94,RAW_c_TEBA0714_REV01!B:B,)+1):'RAW_c_TEBA0714_REV01'!B11165,)+MATCH(H94,RAW_c_TEBA0714_REV01!B:B,),3),INDEX(RAW_c_TEBA0714_REV01!B:D,MATCH(H94,RAW_c_TEBA0714_REV01!B:B,0),3)),"---")))=1,"---",IF(K94&lt;&gt;"---",IF(INDEX(RAW_c_TEBA0714_REV01!B:D,MATCH(H94,RAW_c_TEBA0714_REV01!B:B,0),3)=L94,INDEX(
RAW_c_TEBA0714_REV01!B:D,MATCH(H94,INDEX(RAW_c_TEBA0714_REV01!B:B,MATCH(H94,RAW_c_TEBA0714_REV01!B:B,)+1):'RAW_c_TEBA0714_REV01'!B11165,)+MATCH(H94,RAW_c_TEBA0714_REV01!B:B,),3),INDEX(RAW_c_TEBA0714_REV01!B:D,MATCH(H94,RAW_c_TEBA0714_REV01!B:B,0),3)),"---")),"---")</f>
        <v>J3-4</v>
      </c>
      <c r="N94" t="str">
        <f>IFERROR(IF(AND(B94="B2B",J94="--"),L94,IF(
COUNTIF(B2B!H:H,(IF(K94&lt;&gt;"---",IF(INDEX(RAW_c_TEBA0714_REV01!B:D,MATCH(H94,RAW_c_TEBA0714_REV01!B:B,0),3)=L94,INDEX(
RAW_c_TEBA0714_REV01!B:D,MATCH(H94,INDEX(RAW_c_TEBA0714_REV01!B:B,MATCH(H94,RAW_c_TEBA0714_REV01!B:B,)+1):'RAW_c_TEBA0714_REV01'!B11165,)+MATCH(H94,RAW_c_TEBA0714_REV01!B:B,),3),INDEX(RAW_c_TEBA0714_REV01!B:D,MATCH(H94,RAW_c_TEBA0714_REV01!B:B,0),3)),"---")))=0,"---",IF(K94&lt;&gt;"---",IF(INDEX(RAW_c_TEBA0714_REV01!B:D,MATCH(H94,RAW_c_TEBA0714_REV01!B:B,0),3)=L94,INDEX(
RAW_c_TEBA0714_REV01!B:D,MATCH(H94,INDEX(RAW_c_TEBA0714_REV01!B:B,MATCH(H94,RAW_c_TEBA0714_REV01!B:B,)+1):'RAW_c_TEBA0714_REV01'!B11165,)+MATCH(H94,RAW_c_TEBA0714_REV01!B:B,),3),INDEX(RAW_c_TEBA0714_REV01!B:D,MATCH(H94,RAW_c_TEBA0714_REV01!B:B,0),3)),"---"))),"---")</f>
        <v>JM1-90</v>
      </c>
      <c r="T94">
        <f>COUNTIF(RAW_c_TEBA0714_REV01!B:B,G94)</f>
        <v>3</v>
      </c>
      <c r="U94" t="str">
        <f t="shared" si="11"/>
        <v>B2B-89</v>
      </c>
    </row>
    <row r="95" spans="1:21" x14ac:dyDescent="0.25">
      <c r="A95" t="s">
        <v>248</v>
      </c>
      <c r="B95" t="s">
        <v>39</v>
      </c>
      <c r="C95" t="s">
        <v>248</v>
      </c>
      <c r="D95" t="s">
        <v>158</v>
      </c>
      <c r="E95" s="84">
        <v>89</v>
      </c>
      <c r="F95" t="str">
        <f t="shared" si="6"/>
        <v>JM1-89</v>
      </c>
      <c r="G95" t="str">
        <f>VLOOKUP(F95,RAW_c_TEBA0714_REV01!A:B,2,0)</f>
        <v>B14_L23_N</v>
      </c>
      <c r="H95" t="str">
        <f t="shared" si="7"/>
        <v>B14_L23_N</v>
      </c>
      <c r="I95" t="str">
        <f t="shared" si="8"/>
        <v>--</v>
      </c>
      <c r="J95" t="str">
        <f t="shared" si="9"/>
        <v>--</v>
      </c>
      <c r="K95">
        <f>IFERROR(IF(J95="--",IF(G95=H95,VLOOKUP(G95,RAW_c_TEBA0714_REV01!L:N,3,0),SUM(VLOOKUP(H95,RAW_c_TEBA0714_REV01!L:N,3,0),VLOOKUP(G95,RAW_c_TEBA0714_REV01!L:N,3,0))),"---"),"---")</f>
        <v>34.803899999999999</v>
      </c>
      <c r="L95" t="str">
        <f t="shared" si="10"/>
        <v>JM1-89</v>
      </c>
      <c r="M95" t="str">
        <f>IFERROR(IF(
COUNTIF(B2B!H:H,(IF(K95&lt;&gt;"---",IF(INDEX(RAW_c_TEBA0714_REV01!B:D,MATCH(H95,RAW_c_TEBA0714_REV01!B:B,0),3)=L95,INDEX(
RAW_c_TEBA0714_REV01!B:D,MATCH(H95,INDEX(RAW_c_TEBA0714_REV01!B:B,MATCH(H95,RAW_c_TEBA0714_REV01!B:B,)+1):'RAW_c_TEBA0714_REV01'!B11166,)+MATCH(H95,RAW_c_TEBA0714_REV01!B:B,),3),INDEX(RAW_c_TEBA0714_REV01!B:D,MATCH(H95,RAW_c_TEBA0714_REV01!B:B,0),3)),"---")))=1,"---",IF(K95&lt;&gt;"---",IF(INDEX(RAW_c_TEBA0714_REV01!B:D,MATCH(H95,RAW_c_TEBA0714_REV01!B:B,0),3)=L95,INDEX(
RAW_c_TEBA0714_REV01!B:D,MATCH(H95,INDEX(RAW_c_TEBA0714_REV01!B:B,MATCH(H95,RAW_c_TEBA0714_REV01!B:B,)+1):'RAW_c_TEBA0714_REV01'!B11166,)+MATCH(H95,RAW_c_TEBA0714_REV01!B:B,),3),INDEX(RAW_c_TEBA0714_REV01!B:D,MATCH(H95,RAW_c_TEBA0714_REV01!B:B,0),3)),"---")),"---")</f>
        <v>J17-42</v>
      </c>
      <c r="N95" t="str">
        <f>IFERROR(IF(AND(B95="B2B",J95="--"),L95,IF(
COUNTIF(B2B!H:H,(IF(K95&lt;&gt;"---",IF(INDEX(RAW_c_TEBA0714_REV01!B:D,MATCH(H95,RAW_c_TEBA0714_REV01!B:B,0),3)=L95,INDEX(
RAW_c_TEBA0714_REV01!B:D,MATCH(H95,INDEX(RAW_c_TEBA0714_REV01!B:B,MATCH(H95,RAW_c_TEBA0714_REV01!B:B,)+1):'RAW_c_TEBA0714_REV01'!B11166,)+MATCH(H95,RAW_c_TEBA0714_REV01!B:B,),3),INDEX(RAW_c_TEBA0714_REV01!B:D,MATCH(H95,RAW_c_TEBA0714_REV01!B:B,0),3)),"---")))=0,"---",IF(K95&lt;&gt;"---",IF(INDEX(RAW_c_TEBA0714_REV01!B:D,MATCH(H95,RAW_c_TEBA0714_REV01!B:B,0),3)=L95,INDEX(
RAW_c_TEBA0714_REV01!B:D,MATCH(H95,INDEX(RAW_c_TEBA0714_REV01!B:B,MATCH(H95,RAW_c_TEBA0714_REV01!B:B,)+1):'RAW_c_TEBA0714_REV01'!B11166,)+MATCH(H95,RAW_c_TEBA0714_REV01!B:B,),3),INDEX(RAW_c_TEBA0714_REV01!B:D,MATCH(H95,RAW_c_TEBA0714_REV01!B:B,0),3)),"---"))),"---")</f>
        <v>JM1-89</v>
      </c>
      <c r="T95">
        <f>COUNTIF(RAW_c_TEBA0714_REV01!B:B,G95)</f>
        <v>2</v>
      </c>
      <c r="U95" t="str">
        <f t="shared" si="11"/>
        <v>B2B-90</v>
      </c>
    </row>
    <row r="96" spans="1:21" x14ac:dyDescent="0.25">
      <c r="A96" t="s">
        <v>249</v>
      </c>
      <c r="B96" t="s">
        <v>39</v>
      </c>
      <c r="C96" t="s">
        <v>249</v>
      </c>
      <c r="D96" t="s">
        <v>158</v>
      </c>
      <c r="E96" s="84">
        <v>92</v>
      </c>
      <c r="F96" t="str">
        <f t="shared" si="6"/>
        <v>JM1-92</v>
      </c>
      <c r="G96" t="str">
        <f>VLOOKUP(F96,RAW_c_TEBA0714_REV01!A:B,2,0)</f>
        <v>TMS</v>
      </c>
      <c r="H96" t="str">
        <f t="shared" si="7"/>
        <v>TMS</v>
      </c>
      <c r="I96" t="str">
        <f t="shared" si="8"/>
        <v>--</v>
      </c>
      <c r="J96" t="str">
        <f t="shared" si="9"/>
        <v>--</v>
      </c>
      <c r="K96">
        <f>IFERROR(IF(J96="--",IF(G96=H96,VLOOKUP(G96,RAW_c_TEBA0714_REV01!L:N,3,0),SUM(VLOOKUP(H96,RAW_c_TEBA0714_REV01!L:N,3,0),VLOOKUP(G96,RAW_c_TEBA0714_REV01!L:N,3,0))),"---"),"---")</f>
        <v>60.459899999999998</v>
      </c>
      <c r="L96" t="str">
        <f t="shared" si="10"/>
        <v>JM1-92</v>
      </c>
      <c r="M96" t="str">
        <f>IFERROR(IF(
COUNTIF(B2B!H:H,(IF(K96&lt;&gt;"---",IF(INDEX(RAW_c_TEBA0714_REV01!B:D,MATCH(H96,RAW_c_TEBA0714_REV01!B:B,0),3)=L96,INDEX(
RAW_c_TEBA0714_REV01!B:D,MATCH(H96,INDEX(RAW_c_TEBA0714_REV01!B:B,MATCH(H96,RAW_c_TEBA0714_REV01!B:B,)+1):'RAW_c_TEBA0714_REV01'!B11167,)+MATCH(H96,RAW_c_TEBA0714_REV01!B:B,),3),INDEX(RAW_c_TEBA0714_REV01!B:D,MATCH(H96,RAW_c_TEBA0714_REV01!B:B,0),3)),"---")))=1,"---",IF(K96&lt;&gt;"---",IF(INDEX(RAW_c_TEBA0714_REV01!B:D,MATCH(H96,RAW_c_TEBA0714_REV01!B:B,0),3)=L96,INDEX(
RAW_c_TEBA0714_REV01!B:D,MATCH(H96,INDEX(RAW_c_TEBA0714_REV01!B:B,MATCH(H96,RAW_c_TEBA0714_REV01!B:B,)+1):'RAW_c_TEBA0714_REV01'!B11167,)+MATCH(H96,RAW_c_TEBA0714_REV01!B:B,),3),INDEX(RAW_c_TEBA0714_REV01!B:D,MATCH(H96,RAW_c_TEBA0714_REV01!B:B,0),3)),"---")),"---")</f>
        <v>J3-12</v>
      </c>
      <c r="N96" t="str">
        <f>IFERROR(IF(AND(B96="B2B",J96="--"),L96,IF(
COUNTIF(B2B!H:H,(IF(K96&lt;&gt;"---",IF(INDEX(RAW_c_TEBA0714_REV01!B:D,MATCH(H96,RAW_c_TEBA0714_REV01!B:B,0),3)=L96,INDEX(
RAW_c_TEBA0714_REV01!B:D,MATCH(H96,INDEX(RAW_c_TEBA0714_REV01!B:B,MATCH(H96,RAW_c_TEBA0714_REV01!B:B,)+1):'RAW_c_TEBA0714_REV01'!B11167,)+MATCH(H96,RAW_c_TEBA0714_REV01!B:B,),3),INDEX(RAW_c_TEBA0714_REV01!B:D,MATCH(H96,RAW_c_TEBA0714_REV01!B:B,0),3)),"---")))=0,"---",IF(K96&lt;&gt;"---",IF(INDEX(RAW_c_TEBA0714_REV01!B:D,MATCH(H96,RAW_c_TEBA0714_REV01!B:B,0),3)=L96,INDEX(
RAW_c_TEBA0714_REV01!B:D,MATCH(H96,INDEX(RAW_c_TEBA0714_REV01!B:B,MATCH(H96,RAW_c_TEBA0714_REV01!B:B,)+1):'RAW_c_TEBA0714_REV01'!B11167,)+MATCH(H96,RAW_c_TEBA0714_REV01!B:B,),3),INDEX(RAW_c_TEBA0714_REV01!B:D,MATCH(H96,RAW_c_TEBA0714_REV01!B:B,0),3)),"---"))),"---")</f>
        <v>JM1-92</v>
      </c>
      <c r="T96">
        <f>COUNTIF(RAW_c_TEBA0714_REV01!B:B,G96)</f>
        <v>3</v>
      </c>
      <c r="U96" t="str">
        <f t="shared" si="11"/>
        <v>B2B-91</v>
      </c>
    </row>
    <row r="97" spans="1:21" x14ac:dyDescent="0.25">
      <c r="A97" t="s">
        <v>250</v>
      </c>
      <c r="B97" t="s">
        <v>39</v>
      </c>
      <c r="C97" t="s">
        <v>250</v>
      </c>
      <c r="D97" t="s">
        <v>158</v>
      </c>
      <c r="E97" s="84">
        <v>91</v>
      </c>
      <c r="F97" t="str">
        <f t="shared" si="6"/>
        <v>JM1-91</v>
      </c>
      <c r="G97" t="str">
        <f>VLOOKUP(F97,RAW_c_TEBA0714_REV01!A:B,2,0)</f>
        <v>B14_L23_P</v>
      </c>
      <c r="H97" t="str">
        <f t="shared" si="7"/>
        <v>B14_L23_P</v>
      </c>
      <c r="I97" t="str">
        <f t="shared" si="8"/>
        <v>--</v>
      </c>
      <c r="J97" t="str">
        <f t="shared" si="9"/>
        <v>--</v>
      </c>
      <c r="K97">
        <f>IFERROR(IF(J97="--",IF(G97=H97,VLOOKUP(G97,RAW_c_TEBA0714_REV01!L:N,3,0),SUM(VLOOKUP(H97,RAW_c_TEBA0714_REV01!L:N,3,0),VLOOKUP(G97,RAW_c_TEBA0714_REV01!L:N,3,0))),"---"),"---")</f>
        <v>35.135300000000001</v>
      </c>
      <c r="L97" t="str">
        <f t="shared" si="10"/>
        <v>JM1-91</v>
      </c>
      <c r="M97" t="str">
        <f>IFERROR(IF(
COUNTIF(B2B!H:H,(IF(K97&lt;&gt;"---",IF(INDEX(RAW_c_TEBA0714_REV01!B:D,MATCH(H97,RAW_c_TEBA0714_REV01!B:B,0),3)=L97,INDEX(
RAW_c_TEBA0714_REV01!B:D,MATCH(H97,INDEX(RAW_c_TEBA0714_REV01!B:B,MATCH(H97,RAW_c_TEBA0714_REV01!B:B,)+1):'RAW_c_TEBA0714_REV01'!B11168,)+MATCH(H97,RAW_c_TEBA0714_REV01!B:B,),3),INDEX(RAW_c_TEBA0714_REV01!B:D,MATCH(H97,RAW_c_TEBA0714_REV01!B:B,0),3)),"---")))=1,"---",IF(K97&lt;&gt;"---",IF(INDEX(RAW_c_TEBA0714_REV01!B:D,MATCH(H97,RAW_c_TEBA0714_REV01!B:B,0),3)=L97,INDEX(
RAW_c_TEBA0714_REV01!B:D,MATCH(H97,INDEX(RAW_c_TEBA0714_REV01!B:B,MATCH(H97,RAW_c_TEBA0714_REV01!B:B,)+1):'RAW_c_TEBA0714_REV01'!B11168,)+MATCH(H97,RAW_c_TEBA0714_REV01!B:B,),3),INDEX(RAW_c_TEBA0714_REV01!B:D,MATCH(H97,RAW_c_TEBA0714_REV01!B:B,0),3)),"---")),"---")</f>
        <v>J17-41</v>
      </c>
      <c r="N97" t="str">
        <f>IFERROR(IF(AND(B97="B2B",J97="--"),L97,IF(
COUNTIF(B2B!H:H,(IF(K97&lt;&gt;"---",IF(INDEX(RAW_c_TEBA0714_REV01!B:D,MATCH(H97,RAW_c_TEBA0714_REV01!B:B,0),3)=L97,INDEX(
RAW_c_TEBA0714_REV01!B:D,MATCH(H97,INDEX(RAW_c_TEBA0714_REV01!B:B,MATCH(H97,RAW_c_TEBA0714_REV01!B:B,)+1):'RAW_c_TEBA0714_REV01'!B11168,)+MATCH(H97,RAW_c_TEBA0714_REV01!B:B,),3),INDEX(RAW_c_TEBA0714_REV01!B:D,MATCH(H97,RAW_c_TEBA0714_REV01!B:B,0),3)),"---")))=0,"---",IF(K97&lt;&gt;"---",IF(INDEX(RAW_c_TEBA0714_REV01!B:D,MATCH(H97,RAW_c_TEBA0714_REV01!B:B,0),3)=L97,INDEX(
RAW_c_TEBA0714_REV01!B:D,MATCH(H97,INDEX(RAW_c_TEBA0714_REV01!B:B,MATCH(H97,RAW_c_TEBA0714_REV01!B:B,)+1):'RAW_c_TEBA0714_REV01'!B11168,)+MATCH(H97,RAW_c_TEBA0714_REV01!B:B,),3),INDEX(RAW_c_TEBA0714_REV01!B:D,MATCH(H97,RAW_c_TEBA0714_REV01!B:B,0),3)),"---"))),"---")</f>
        <v>JM1-91</v>
      </c>
      <c r="T97">
        <f>COUNTIF(RAW_c_TEBA0714_REV01!B:B,G97)</f>
        <v>2</v>
      </c>
      <c r="U97" t="str">
        <f t="shared" si="11"/>
        <v>B2B-92</v>
      </c>
    </row>
    <row r="98" spans="1:21" x14ac:dyDescent="0.25">
      <c r="A98" t="s">
        <v>251</v>
      </c>
      <c r="B98" t="s">
        <v>39</v>
      </c>
      <c r="C98" t="s">
        <v>251</v>
      </c>
      <c r="D98" t="s">
        <v>158</v>
      </c>
      <c r="E98" s="84">
        <v>94</v>
      </c>
      <c r="F98" t="str">
        <f t="shared" si="6"/>
        <v>JM1-94</v>
      </c>
      <c r="G98" t="str">
        <f>VLOOKUP(F98,RAW_c_TEBA0714_REV01!A:B,2,0)</f>
        <v>PROG_B</v>
      </c>
      <c r="H98" t="str">
        <f t="shared" si="7"/>
        <v>PROG_B</v>
      </c>
      <c r="I98" t="str">
        <f t="shared" si="8"/>
        <v>--</v>
      </c>
      <c r="J98" t="str">
        <f t="shared" si="9"/>
        <v>--</v>
      </c>
      <c r="K98">
        <f>IFERROR(IF(J98="--",IF(G98=H98,VLOOKUP(G98,RAW_c_TEBA0714_REV01!L:N,3,0),SUM(VLOOKUP(H98,RAW_c_TEBA0714_REV01!L:N,3,0),VLOOKUP(G98,RAW_c_TEBA0714_REV01!L:N,3,0))),"---"),"---")</f>
        <v>57.492400000000004</v>
      </c>
      <c r="L98" t="str">
        <f t="shared" si="10"/>
        <v>JM1-94</v>
      </c>
      <c r="M98" t="str">
        <f>IFERROR(IF(
COUNTIF(B2B!H:H,(IF(K98&lt;&gt;"---",IF(INDEX(RAW_c_TEBA0714_REV01!B:D,MATCH(H98,RAW_c_TEBA0714_REV01!B:B,0),3)=L98,INDEX(
RAW_c_TEBA0714_REV01!B:D,MATCH(H98,INDEX(RAW_c_TEBA0714_REV01!B:B,MATCH(H98,RAW_c_TEBA0714_REV01!B:B,)+1):'RAW_c_TEBA0714_REV01'!B11169,)+MATCH(H98,RAW_c_TEBA0714_REV01!B:B,),3),INDEX(RAW_c_TEBA0714_REV01!B:D,MATCH(H98,RAW_c_TEBA0714_REV01!B:B,0),3)),"---")))=1,"---",IF(K98&lt;&gt;"---",IF(INDEX(RAW_c_TEBA0714_REV01!B:D,MATCH(H98,RAW_c_TEBA0714_REV01!B:B,0),3)=L98,INDEX(
RAW_c_TEBA0714_REV01!B:D,MATCH(H98,INDEX(RAW_c_TEBA0714_REV01!B:B,MATCH(H98,RAW_c_TEBA0714_REV01!B:B,)+1):'RAW_c_TEBA0714_REV01'!B11169,)+MATCH(H98,RAW_c_TEBA0714_REV01!B:B,),3),INDEX(RAW_c_TEBA0714_REV01!B:D,MATCH(H98,RAW_c_TEBA0714_REV01!B:B,0),3)),"---")),"---")</f>
        <v>J3-11</v>
      </c>
      <c r="N98" t="str">
        <f>IFERROR(IF(AND(B98="B2B",J98="--"),L98,IF(
COUNTIF(B2B!H:H,(IF(K98&lt;&gt;"---",IF(INDEX(RAW_c_TEBA0714_REV01!B:D,MATCH(H98,RAW_c_TEBA0714_REV01!B:B,0),3)=L98,INDEX(
RAW_c_TEBA0714_REV01!B:D,MATCH(H98,INDEX(RAW_c_TEBA0714_REV01!B:B,MATCH(H98,RAW_c_TEBA0714_REV01!B:B,)+1):'RAW_c_TEBA0714_REV01'!B11169,)+MATCH(H98,RAW_c_TEBA0714_REV01!B:B,),3),INDEX(RAW_c_TEBA0714_REV01!B:D,MATCH(H98,RAW_c_TEBA0714_REV01!B:B,0),3)),"---")))=0,"---",IF(K98&lt;&gt;"---",IF(INDEX(RAW_c_TEBA0714_REV01!B:D,MATCH(H98,RAW_c_TEBA0714_REV01!B:B,0),3)=L98,INDEX(
RAW_c_TEBA0714_REV01!B:D,MATCH(H98,INDEX(RAW_c_TEBA0714_REV01!B:B,MATCH(H98,RAW_c_TEBA0714_REV01!B:B,)+1):'RAW_c_TEBA0714_REV01'!B11169,)+MATCH(H98,RAW_c_TEBA0714_REV01!B:B,),3),INDEX(RAW_c_TEBA0714_REV01!B:D,MATCH(H98,RAW_c_TEBA0714_REV01!B:B,0),3)),"---"))),"---")</f>
        <v>JM1-94</v>
      </c>
      <c r="T98">
        <f>COUNTIF(RAW_c_TEBA0714_REV01!B:B,G98)</f>
        <v>3</v>
      </c>
      <c r="U98" t="str">
        <f t="shared" si="11"/>
        <v>B2B-93</v>
      </c>
    </row>
    <row r="99" spans="1:21" x14ac:dyDescent="0.25">
      <c r="A99" t="s">
        <v>252</v>
      </c>
      <c r="B99" t="s">
        <v>39</v>
      </c>
      <c r="C99" t="s">
        <v>252</v>
      </c>
      <c r="D99" t="s">
        <v>158</v>
      </c>
      <c r="E99" s="84">
        <v>93</v>
      </c>
      <c r="F99" t="str">
        <f t="shared" si="6"/>
        <v>JM1-93</v>
      </c>
      <c r="G99" t="str">
        <f>VLOOKUP(F99,RAW_c_TEBA0714_REV01!A:B,2,0)</f>
        <v>B14_L21_P</v>
      </c>
      <c r="H99" t="str">
        <f t="shared" si="7"/>
        <v>B14_L21_P</v>
      </c>
      <c r="I99" t="str">
        <f t="shared" si="8"/>
        <v>--</v>
      </c>
      <c r="J99" t="str">
        <f t="shared" si="9"/>
        <v>--</v>
      </c>
      <c r="K99">
        <f>IFERROR(IF(J99="--",IF(G99=H99,VLOOKUP(G99,RAW_c_TEBA0714_REV01!L:N,3,0),SUM(VLOOKUP(H99,RAW_c_TEBA0714_REV01!L:N,3,0),VLOOKUP(G99,RAW_c_TEBA0714_REV01!L:N,3,0))),"---"),"---")</f>
        <v>50.151600000000002</v>
      </c>
      <c r="L99" t="str">
        <f t="shared" si="10"/>
        <v>JM1-93</v>
      </c>
      <c r="M99" t="str">
        <f>IFERROR(IF(
COUNTIF(B2B!H:H,(IF(K99&lt;&gt;"---",IF(INDEX(RAW_c_TEBA0714_REV01!B:D,MATCH(H99,RAW_c_TEBA0714_REV01!B:B,0),3)=L99,INDEX(
RAW_c_TEBA0714_REV01!B:D,MATCH(H99,INDEX(RAW_c_TEBA0714_REV01!B:B,MATCH(H99,RAW_c_TEBA0714_REV01!B:B,)+1):'RAW_c_TEBA0714_REV01'!B11170,)+MATCH(H99,RAW_c_TEBA0714_REV01!B:B,),3),INDEX(RAW_c_TEBA0714_REV01!B:D,MATCH(H99,RAW_c_TEBA0714_REV01!B:B,0),3)),"---")))=1,"---",IF(K99&lt;&gt;"---",IF(INDEX(RAW_c_TEBA0714_REV01!B:D,MATCH(H99,RAW_c_TEBA0714_REV01!B:B,0),3)=L99,INDEX(
RAW_c_TEBA0714_REV01!B:D,MATCH(H99,INDEX(RAW_c_TEBA0714_REV01!B:B,MATCH(H99,RAW_c_TEBA0714_REV01!B:B,)+1):'RAW_c_TEBA0714_REV01'!B11170,)+MATCH(H99,RAW_c_TEBA0714_REV01!B:B,),3),INDEX(RAW_c_TEBA0714_REV01!B:D,MATCH(H99,RAW_c_TEBA0714_REV01!B:B,0),3)),"---")),"---")</f>
        <v>J17-43</v>
      </c>
      <c r="N99" t="str">
        <f>IFERROR(IF(AND(B99="B2B",J99="--"),L99,IF(
COUNTIF(B2B!H:H,(IF(K99&lt;&gt;"---",IF(INDEX(RAW_c_TEBA0714_REV01!B:D,MATCH(H99,RAW_c_TEBA0714_REV01!B:B,0),3)=L99,INDEX(
RAW_c_TEBA0714_REV01!B:D,MATCH(H99,INDEX(RAW_c_TEBA0714_REV01!B:B,MATCH(H99,RAW_c_TEBA0714_REV01!B:B,)+1):'RAW_c_TEBA0714_REV01'!B11170,)+MATCH(H99,RAW_c_TEBA0714_REV01!B:B,),3),INDEX(RAW_c_TEBA0714_REV01!B:D,MATCH(H99,RAW_c_TEBA0714_REV01!B:B,0),3)),"---")))=0,"---",IF(K99&lt;&gt;"---",IF(INDEX(RAW_c_TEBA0714_REV01!B:D,MATCH(H99,RAW_c_TEBA0714_REV01!B:B,0),3)=L99,INDEX(
RAW_c_TEBA0714_REV01!B:D,MATCH(H99,INDEX(RAW_c_TEBA0714_REV01!B:B,MATCH(H99,RAW_c_TEBA0714_REV01!B:B,)+1):'RAW_c_TEBA0714_REV01'!B11170,)+MATCH(H99,RAW_c_TEBA0714_REV01!B:B,),3),INDEX(RAW_c_TEBA0714_REV01!B:D,MATCH(H99,RAW_c_TEBA0714_REV01!B:B,0),3)),"---"))),"---")</f>
        <v>JM1-93</v>
      </c>
      <c r="T99">
        <f>COUNTIF(RAW_c_TEBA0714_REV01!B:B,G99)</f>
        <v>2</v>
      </c>
      <c r="U99" t="str">
        <f t="shared" si="11"/>
        <v>B2B-94</v>
      </c>
    </row>
    <row r="100" spans="1:21" x14ac:dyDescent="0.25">
      <c r="A100" t="s">
        <v>253</v>
      </c>
      <c r="B100" t="s">
        <v>39</v>
      </c>
      <c r="C100" t="s">
        <v>253</v>
      </c>
      <c r="D100" t="s">
        <v>158</v>
      </c>
      <c r="E100" s="84">
        <v>96</v>
      </c>
      <c r="F100" t="str">
        <f t="shared" si="6"/>
        <v>JM1-96</v>
      </c>
      <c r="G100" t="str">
        <f>VLOOKUP(F100,RAW_c_TEBA0714_REV01!A:B,2,0)</f>
        <v>DONE</v>
      </c>
      <c r="H100" t="str">
        <f t="shared" si="7"/>
        <v>DONE</v>
      </c>
      <c r="I100" t="str">
        <f t="shared" si="8"/>
        <v>--</v>
      </c>
      <c r="J100" t="str">
        <f t="shared" si="9"/>
        <v>--</v>
      </c>
      <c r="K100">
        <f>IFERROR(IF(J100="--",IF(G100=H100,VLOOKUP(G100,RAW_c_TEBA0714_REV01!L:N,3,0),SUM(VLOOKUP(H100,RAW_c_TEBA0714_REV01!L:N,3,0),VLOOKUP(G100,RAW_c_TEBA0714_REV01!L:N,3,0))),"---"),"---")</f>
        <v>61.972200000000001</v>
      </c>
      <c r="L100" t="str">
        <f t="shared" si="10"/>
        <v>JM1-96</v>
      </c>
      <c r="M100" t="str">
        <f>IFERROR(IF(
COUNTIF(B2B!H:H,(IF(K100&lt;&gt;"---",IF(INDEX(RAW_c_TEBA0714_REV01!B:D,MATCH(H100,RAW_c_TEBA0714_REV01!B:B,0),3)=L100,INDEX(
RAW_c_TEBA0714_REV01!B:D,MATCH(H100,INDEX(RAW_c_TEBA0714_REV01!B:B,MATCH(H100,RAW_c_TEBA0714_REV01!B:B,)+1):'RAW_c_TEBA0714_REV01'!B11171,)+MATCH(H100,RAW_c_TEBA0714_REV01!B:B,),3),INDEX(RAW_c_TEBA0714_REV01!B:D,MATCH(H100,RAW_c_TEBA0714_REV01!B:B,0),3)),"---")))=1,"---",IF(K100&lt;&gt;"---",IF(INDEX(RAW_c_TEBA0714_REV01!B:D,MATCH(H100,RAW_c_TEBA0714_REV01!B:B,0),3)=L100,INDEX(
RAW_c_TEBA0714_REV01!B:D,MATCH(H100,INDEX(RAW_c_TEBA0714_REV01!B:B,MATCH(H100,RAW_c_TEBA0714_REV01!B:B,)+1):'RAW_c_TEBA0714_REV01'!B11171,)+MATCH(H100,RAW_c_TEBA0714_REV01!B:B,),3),INDEX(RAW_c_TEBA0714_REV01!B:D,MATCH(H100,RAW_c_TEBA0714_REV01!B:B,0),3)),"---")),"---")</f>
        <v>D3-K</v>
      </c>
      <c r="N100" t="str">
        <f>IFERROR(IF(AND(B100="B2B",J100="--"),L100,IF(
COUNTIF(B2B!H:H,(IF(K100&lt;&gt;"---",IF(INDEX(RAW_c_TEBA0714_REV01!B:D,MATCH(H100,RAW_c_TEBA0714_REV01!B:B,0),3)=L100,INDEX(
RAW_c_TEBA0714_REV01!B:D,MATCH(H100,INDEX(RAW_c_TEBA0714_REV01!B:B,MATCH(H100,RAW_c_TEBA0714_REV01!B:B,)+1):'RAW_c_TEBA0714_REV01'!B11171,)+MATCH(H100,RAW_c_TEBA0714_REV01!B:B,),3),INDEX(RAW_c_TEBA0714_REV01!B:D,MATCH(H100,RAW_c_TEBA0714_REV01!B:B,0),3)),"---")))=0,"---",IF(K100&lt;&gt;"---",IF(INDEX(RAW_c_TEBA0714_REV01!B:D,MATCH(H100,RAW_c_TEBA0714_REV01!B:B,0),3)=L100,INDEX(
RAW_c_TEBA0714_REV01!B:D,MATCH(H100,INDEX(RAW_c_TEBA0714_REV01!B:B,MATCH(H100,RAW_c_TEBA0714_REV01!B:B,)+1):'RAW_c_TEBA0714_REV01'!B11171,)+MATCH(H100,RAW_c_TEBA0714_REV01!B:B,),3),INDEX(RAW_c_TEBA0714_REV01!B:D,MATCH(H100,RAW_c_TEBA0714_REV01!B:B,0),3)),"---"))),"---")</f>
        <v>JM1-96</v>
      </c>
      <c r="T100">
        <f>COUNTIF(RAW_c_TEBA0714_REV01!B:B,G100)</f>
        <v>2</v>
      </c>
      <c r="U100" t="str">
        <f t="shared" si="11"/>
        <v>B2B-95</v>
      </c>
    </row>
    <row r="101" spans="1:21" x14ac:dyDescent="0.25">
      <c r="A101" t="s">
        <v>254</v>
      </c>
      <c r="B101" t="s">
        <v>39</v>
      </c>
      <c r="C101" t="s">
        <v>254</v>
      </c>
      <c r="D101" t="s">
        <v>158</v>
      </c>
      <c r="E101" s="84">
        <v>95</v>
      </c>
      <c r="F101" t="str">
        <f t="shared" si="6"/>
        <v>JM1-95</v>
      </c>
      <c r="G101" t="str">
        <f>VLOOKUP(F101,RAW_c_TEBA0714_REV01!A:B,2,0)</f>
        <v>B14_L21_N</v>
      </c>
      <c r="H101" t="str">
        <f t="shared" si="7"/>
        <v>B14_L21_N</v>
      </c>
      <c r="I101" t="str">
        <f t="shared" si="8"/>
        <v>--</v>
      </c>
      <c r="J101" t="str">
        <f t="shared" si="9"/>
        <v>--</v>
      </c>
      <c r="K101">
        <f>IFERROR(IF(J101="--",IF(G101=H101,VLOOKUP(G101,RAW_c_TEBA0714_REV01!L:N,3,0),SUM(VLOOKUP(H101,RAW_c_TEBA0714_REV01!L:N,3,0),VLOOKUP(G101,RAW_c_TEBA0714_REV01!L:N,3,0))),"---"),"---")</f>
        <v>49.157499999999999</v>
      </c>
      <c r="L101" t="str">
        <f t="shared" si="10"/>
        <v>JM1-95</v>
      </c>
      <c r="M101" t="str">
        <f>IFERROR(IF(
COUNTIF(B2B!H:H,(IF(K101&lt;&gt;"---",IF(INDEX(RAW_c_TEBA0714_REV01!B:D,MATCH(H101,RAW_c_TEBA0714_REV01!B:B,0),3)=L101,INDEX(
RAW_c_TEBA0714_REV01!B:D,MATCH(H101,INDEX(RAW_c_TEBA0714_REV01!B:B,MATCH(H101,RAW_c_TEBA0714_REV01!B:B,)+1):'RAW_c_TEBA0714_REV01'!B11172,)+MATCH(H101,RAW_c_TEBA0714_REV01!B:B,),3),INDEX(RAW_c_TEBA0714_REV01!B:D,MATCH(H101,RAW_c_TEBA0714_REV01!B:B,0),3)),"---")))=1,"---",IF(K101&lt;&gt;"---",IF(INDEX(RAW_c_TEBA0714_REV01!B:D,MATCH(H101,RAW_c_TEBA0714_REV01!B:B,0),3)=L101,INDEX(
RAW_c_TEBA0714_REV01!B:D,MATCH(H101,INDEX(RAW_c_TEBA0714_REV01!B:B,MATCH(H101,RAW_c_TEBA0714_REV01!B:B,)+1):'RAW_c_TEBA0714_REV01'!B11172,)+MATCH(H101,RAW_c_TEBA0714_REV01!B:B,),3),INDEX(RAW_c_TEBA0714_REV01!B:D,MATCH(H101,RAW_c_TEBA0714_REV01!B:B,0),3)),"---")),"---")</f>
        <v>J17-44</v>
      </c>
      <c r="N101" t="str">
        <f>IFERROR(IF(AND(B101="B2B",J101="--"),L101,IF(
COUNTIF(B2B!H:H,(IF(K101&lt;&gt;"---",IF(INDEX(RAW_c_TEBA0714_REV01!B:D,MATCH(H101,RAW_c_TEBA0714_REV01!B:B,0),3)=L101,INDEX(
RAW_c_TEBA0714_REV01!B:D,MATCH(H101,INDEX(RAW_c_TEBA0714_REV01!B:B,MATCH(H101,RAW_c_TEBA0714_REV01!B:B,)+1):'RAW_c_TEBA0714_REV01'!B11172,)+MATCH(H101,RAW_c_TEBA0714_REV01!B:B,),3),INDEX(RAW_c_TEBA0714_REV01!B:D,MATCH(H101,RAW_c_TEBA0714_REV01!B:B,0),3)),"---")))=0,"---",IF(K101&lt;&gt;"---",IF(INDEX(RAW_c_TEBA0714_REV01!B:D,MATCH(H101,RAW_c_TEBA0714_REV01!B:B,0),3)=L101,INDEX(
RAW_c_TEBA0714_REV01!B:D,MATCH(H101,INDEX(RAW_c_TEBA0714_REV01!B:B,MATCH(H101,RAW_c_TEBA0714_REV01!B:B,)+1):'RAW_c_TEBA0714_REV01'!B11172,)+MATCH(H101,RAW_c_TEBA0714_REV01!B:B,),3),INDEX(RAW_c_TEBA0714_REV01!B:D,MATCH(H101,RAW_c_TEBA0714_REV01!B:B,0),3)),"---"))),"---")</f>
        <v>JM1-95</v>
      </c>
      <c r="T101">
        <f>COUNTIF(RAW_c_TEBA0714_REV01!B:B,G101)</f>
        <v>2</v>
      </c>
      <c r="U101" t="str">
        <f t="shared" si="11"/>
        <v>B2B-96</v>
      </c>
    </row>
    <row r="102" spans="1:21" x14ac:dyDescent="0.25">
      <c r="A102" t="s">
        <v>255</v>
      </c>
      <c r="B102" t="s">
        <v>39</v>
      </c>
      <c r="C102" t="s">
        <v>255</v>
      </c>
      <c r="D102" t="s">
        <v>158</v>
      </c>
      <c r="E102" s="84">
        <v>98</v>
      </c>
      <c r="F102" t="str">
        <f t="shared" si="6"/>
        <v>JM1-98</v>
      </c>
      <c r="G102" t="str">
        <f>VLOOKUP(F102,RAW_c_TEBA0714_REV01!A:B,2,0)</f>
        <v>GND</v>
      </c>
      <c r="H102" t="str">
        <f t="shared" si="7"/>
        <v>GND</v>
      </c>
      <c r="I102" t="str">
        <f t="shared" si="8"/>
        <v>--</v>
      </c>
      <c r="J102" t="str">
        <f t="shared" si="9"/>
        <v>---</v>
      </c>
      <c r="K102" t="str">
        <f>IFERROR(IF(J102="--",IF(G102=H102,VLOOKUP(G102,RAW_c_TEBA0714_REV01!L:N,3,0),SUM(VLOOKUP(H102,RAW_c_TEBA0714_REV01!L:N,3,0),VLOOKUP(G102,RAW_c_TEBA0714_REV01!L:N,3,0))),"---"),"---")</f>
        <v>---</v>
      </c>
      <c r="L102" t="str">
        <f t="shared" si="10"/>
        <v>JM1-98</v>
      </c>
      <c r="M102" t="str">
        <f>IFERROR(IF(
COUNTIF(B2B!H:H,(IF(K102&lt;&gt;"---",IF(INDEX(RAW_c_TEBA0714_REV01!B:D,MATCH(H102,RAW_c_TEBA0714_REV01!B:B,0),3)=L102,INDEX(
RAW_c_TEBA0714_REV01!B:D,MATCH(H102,INDEX(RAW_c_TEBA0714_REV01!B:B,MATCH(H102,RAW_c_TEBA0714_REV01!B:B,)+1):'RAW_c_TEBA0714_REV01'!B11173,)+MATCH(H102,RAW_c_TEBA0714_REV01!B:B,),3),INDEX(RAW_c_TEBA0714_REV01!B:D,MATCH(H102,RAW_c_TEBA0714_REV01!B:B,0),3)),"---")))=1,"---",IF(K102&lt;&gt;"---",IF(INDEX(RAW_c_TEBA0714_REV01!B:D,MATCH(H102,RAW_c_TEBA0714_REV01!B:B,0),3)=L102,INDEX(
RAW_c_TEBA0714_REV01!B:D,MATCH(H102,INDEX(RAW_c_TEBA0714_REV01!B:B,MATCH(H102,RAW_c_TEBA0714_REV01!B:B,)+1):'RAW_c_TEBA0714_REV01'!B11173,)+MATCH(H102,RAW_c_TEBA0714_REV01!B:B,),3),INDEX(RAW_c_TEBA0714_REV01!B:D,MATCH(H102,RAW_c_TEBA0714_REV01!B:B,0),3)),"---")),"---")</f>
        <v>---</v>
      </c>
      <c r="N102" t="str">
        <f>IFERROR(IF(AND(B102="B2B",J102="--"),L102,IF(
COUNTIF(B2B!H:H,(IF(K102&lt;&gt;"---",IF(INDEX(RAW_c_TEBA0714_REV01!B:D,MATCH(H102,RAW_c_TEBA0714_REV01!B:B,0),3)=L102,INDEX(
RAW_c_TEBA0714_REV01!B:D,MATCH(H102,INDEX(RAW_c_TEBA0714_REV01!B:B,MATCH(H102,RAW_c_TEBA0714_REV01!B:B,)+1):'RAW_c_TEBA0714_REV01'!B11173,)+MATCH(H102,RAW_c_TEBA0714_REV01!B:B,),3),INDEX(RAW_c_TEBA0714_REV01!B:D,MATCH(H102,RAW_c_TEBA0714_REV01!B:B,0),3)),"---")))=0,"---",IF(K102&lt;&gt;"---",IF(INDEX(RAW_c_TEBA0714_REV01!B:D,MATCH(H102,RAW_c_TEBA0714_REV01!B:B,0),3)=L102,INDEX(
RAW_c_TEBA0714_REV01!B:D,MATCH(H102,INDEX(RAW_c_TEBA0714_REV01!B:B,MATCH(H102,RAW_c_TEBA0714_REV01!B:B,)+1):'RAW_c_TEBA0714_REV01'!B11173,)+MATCH(H102,RAW_c_TEBA0714_REV01!B:B,),3),INDEX(RAW_c_TEBA0714_REV01!B:D,MATCH(H102,RAW_c_TEBA0714_REV01!B:B,0),3)),"---"))),"---")</f>
        <v>---</v>
      </c>
      <c r="T102">
        <f>COUNTIF(RAW_c_TEBA0714_REV01!B:B,G102)</f>
        <v>85</v>
      </c>
      <c r="U102" t="str">
        <f t="shared" si="11"/>
        <v>B2B-97</v>
      </c>
    </row>
    <row r="103" spans="1:21" x14ac:dyDescent="0.25">
      <c r="A103" t="s">
        <v>256</v>
      </c>
      <c r="B103" t="s">
        <v>39</v>
      </c>
      <c r="C103" t="s">
        <v>256</v>
      </c>
      <c r="D103" t="s">
        <v>158</v>
      </c>
      <c r="E103" s="84">
        <v>97</v>
      </c>
      <c r="F103" t="str">
        <f t="shared" si="6"/>
        <v>JM1-97</v>
      </c>
      <c r="G103" t="str">
        <f>VLOOKUP(F103,RAW_c_TEBA0714_REV01!A:B,2,0)</f>
        <v>3.3V</v>
      </c>
      <c r="H103" t="str">
        <f t="shared" si="7"/>
        <v>3.3V</v>
      </c>
      <c r="I103" t="str">
        <f t="shared" si="8"/>
        <v>--</v>
      </c>
      <c r="J103" t="str">
        <f t="shared" si="9"/>
        <v>--</v>
      </c>
      <c r="K103">
        <f>IFERROR(IF(J103="--",IF(G103=H103,VLOOKUP(G103,RAW_c_TEBA0714_REV01!L:N,3,0),SUM(VLOOKUP(H103,RAW_c_TEBA0714_REV01!L:N,3,0),VLOOKUP(G103,RAW_c_TEBA0714_REV01!L:N,3,0))),"---"),"---")</f>
        <v>24.980799999999999</v>
      </c>
      <c r="L103" t="str">
        <f t="shared" si="10"/>
        <v>JM1-97</v>
      </c>
      <c r="M103" t="str">
        <f>IFERROR(IF(
COUNTIF(B2B!H:H,(IF(K103&lt;&gt;"---",IF(INDEX(RAW_c_TEBA0714_REV01!B:D,MATCH(H103,RAW_c_TEBA0714_REV01!B:B,0),3)=L103,INDEX(
RAW_c_TEBA0714_REV01!B:D,MATCH(H103,INDEX(RAW_c_TEBA0714_REV01!B:B,MATCH(H103,RAW_c_TEBA0714_REV01!B:B,)+1):'RAW_c_TEBA0714_REV01'!B11174,)+MATCH(H103,RAW_c_TEBA0714_REV01!B:B,),3),INDEX(RAW_c_TEBA0714_REV01!B:D,MATCH(H103,RAW_c_TEBA0714_REV01!B:B,0),3)),"---")))=1,"---",IF(K103&lt;&gt;"---",IF(INDEX(RAW_c_TEBA0714_REV01!B:D,MATCH(H103,RAW_c_TEBA0714_REV01!B:B,0),3)=L103,INDEX(
RAW_c_TEBA0714_REV01!B:D,MATCH(H103,INDEX(RAW_c_TEBA0714_REV01!B:B,MATCH(H103,RAW_c_TEBA0714_REV01!B:B,)+1):'RAW_c_TEBA0714_REV01'!B11174,)+MATCH(H103,RAW_c_TEBA0714_REV01!B:B,),3),INDEX(RAW_c_TEBA0714_REV01!B:D,MATCH(H103,RAW_c_TEBA0714_REV01!B:B,0),3)),"---")),"---")</f>
        <v>J3-5</v>
      </c>
      <c r="N103" t="str">
        <f>IFERROR(IF(AND(B103="B2B",J103="--"),L103,IF(
COUNTIF(B2B!H:H,(IF(K103&lt;&gt;"---",IF(INDEX(RAW_c_TEBA0714_REV01!B:D,MATCH(H103,RAW_c_TEBA0714_REV01!B:B,0),3)=L103,INDEX(
RAW_c_TEBA0714_REV01!B:D,MATCH(H103,INDEX(RAW_c_TEBA0714_REV01!B:B,MATCH(H103,RAW_c_TEBA0714_REV01!B:B,)+1):'RAW_c_TEBA0714_REV01'!B11174,)+MATCH(H103,RAW_c_TEBA0714_REV01!B:B,),3),INDEX(RAW_c_TEBA0714_REV01!B:D,MATCH(H103,RAW_c_TEBA0714_REV01!B:B,0),3)),"---")))=0,"---",IF(K103&lt;&gt;"---",IF(INDEX(RAW_c_TEBA0714_REV01!B:D,MATCH(H103,RAW_c_TEBA0714_REV01!B:B,0),3)=L103,INDEX(
RAW_c_TEBA0714_REV01!B:D,MATCH(H103,INDEX(RAW_c_TEBA0714_REV01!B:B,MATCH(H103,RAW_c_TEBA0714_REV01!B:B,)+1):'RAW_c_TEBA0714_REV01'!B11174,)+MATCH(H103,RAW_c_TEBA0714_REV01!B:B,),3),INDEX(RAW_c_TEBA0714_REV01!B:D,MATCH(H103,RAW_c_TEBA0714_REV01!B:B,0),3)),"---"))),"---")</f>
        <v>JM1-97</v>
      </c>
      <c r="T103">
        <f>COUNTIF(RAW_c_TEBA0714_REV01!B:B,G103)</f>
        <v>16</v>
      </c>
      <c r="U103" t="str">
        <f t="shared" si="11"/>
        <v>B2B-98</v>
      </c>
    </row>
    <row r="104" spans="1:21" x14ac:dyDescent="0.25">
      <c r="A104" t="s">
        <v>257</v>
      </c>
      <c r="B104" t="s">
        <v>39</v>
      </c>
      <c r="C104" t="s">
        <v>257</v>
      </c>
      <c r="D104" t="s">
        <v>158</v>
      </c>
      <c r="E104" s="84">
        <v>100</v>
      </c>
      <c r="F104" t="str">
        <f t="shared" si="6"/>
        <v>JM1-100</v>
      </c>
      <c r="G104" t="str">
        <f>VLOOKUP(F104,RAW_c_TEBA0714_REV01!A:B,2,0)</f>
        <v>GND</v>
      </c>
      <c r="H104" t="str">
        <f t="shared" si="7"/>
        <v>GND</v>
      </c>
      <c r="I104" t="str">
        <f t="shared" si="8"/>
        <v>--</v>
      </c>
      <c r="J104" t="str">
        <f t="shared" si="9"/>
        <v>---</v>
      </c>
      <c r="K104" t="str">
        <f>IFERROR(IF(J104="--",IF(G104=H104,VLOOKUP(G104,RAW_c_TEBA0714_REV01!L:N,3,0),SUM(VLOOKUP(H104,RAW_c_TEBA0714_REV01!L:N,3,0),VLOOKUP(G104,RAW_c_TEBA0714_REV01!L:N,3,0))),"---"),"---")</f>
        <v>---</v>
      </c>
      <c r="L104" t="str">
        <f t="shared" si="10"/>
        <v>JM1-100</v>
      </c>
      <c r="M104" t="str">
        <f>IFERROR(IF(
COUNTIF(B2B!H:H,(IF(K104&lt;&gt;"---",IF(INDEX(RAW_c_TEBA0714_REV01!B:D,MATCH(H104,RAW_c_TEBA0714_REV01!B:B,0),3)=L104,INDEX(
RAW_c_TEBA0714_REV01!B:D,MATCH(H104,INDEX(RAW_c_TEBA0714_REV01!B:B,MATCH(H104,RAW_c_TEBA0714_REV01!B:B,)+1):'RAW_c_TEBA0714_REV01'!B11175,)+MATCH(H104,RAW_c_TEBA0714_REV01!B:B,),3),INDEX(RAW_c_TEBA0714_REV01!B:D,MATCH(H104,RAW_c_TEBA0714_REV01!B:B,0),3)),"---")))=1,"---",IF(K104&lt;&gt;"---",IF(INDEX(RAW_c_TEBA0714_REV01!B:D,MATCH(H104,RAW_c_TEBA0714_REV01!B:B,0),3)=L104,INDEX(
RAW_c_TEBA0714_REV01!B:D,MATCH(H104,INDEX(RAW_c_TEBA0714_REV01!B:B,MATCH(H104,RAW_c_TEBA0714_REV01!B:B,)+1):'RAW_c_TEBA0714_REV01'!B11175,)+MATCH(H104,RAW_c_TEBA0714_REV01!B:B,),3),INDEX(RAW_c_TEBA0714_REV01!B:D,MATCH(H104,RAW_c_TEBA0714_REV01!B:B,0),3)),"---")),"---")</f>
        <v>---</v>
      </c>
      <c r="N104" t="str">
        <f>IFERROR(IF(AND(B104="B2B",J104="--"),L104,IF(
COUNTIF(B2B!H:H,(IF(K104&lt;&gt;"---",IF(INDEX(RAW_c_TEBA0714_REV01!B:D,MATCH(H104,RAW_c_TEBA0714_REV01!B:B,0),3)=L104,INDEX(
RAW_c_TEBA0714_REV01!B:D,MATCH(H104,INDEX(RAW_c_TEBA0714_REV01!B:B,MATCH(H104,RAW_c_TEBA0714_REV01!B:B,)+1):'RAW_c_TEBA0714_REV01'!B11175,)+MATCH(H104,RAW_c_TEBA0714_REV01!B:B,),3),INDEX(RAW_c_TEBA0714_REV01!B:D,MATCH(H104,RAW_c_TEBA0714_REV01!B:B,0),3)),"---")))=0,"---",IF(K104&lt;&gt;"---",IF(INDEX(RAW_c_TEBA0714_REV01!B:D,MATCH(H104,RAW_c_TEBA0714_REV01!B:B,0),3)=L104,INDEX(
RAW_c_TEBA0714_REV01!B:D,MATCH(H104,INDEX(RAW_c_TEBA0714_REV01!B:B,MATCH(H104,RAW_c_TEBA0714_REV01!B:B,)+1):'RAW_c_TEBA0714_REV01'!B11175,)+MATCH(H104,RAW_c_TEBA0714_REV01!B:B,),3),INDEX(RAW_c_TEBA0714_REV01!B:D,MATCH(H104,RAW_c_TEBA0714_REV01!B:B,0),3)),"---"))),"---")</f>
        <v>---</v>
      </c>
      <c r="T104">
        <f>COUNTIF(RAW_c_TEBA0714_REV01!B:B,G104)</f>
        <v>85</v>
      </c>
      <c r="U104" t="str">
        <f t="shared" si="11"/>
        <v>B2B-99</v>
      </c>
    </row>
    <row r="105" spans="1:21" x14ac:dyDescent="0.25">
      <c r="A105" t="s">
        <v>258</v>
      </c>
      <c r="B105" t="s">
        <v>39</v>
      </c>
      <c r="C105" t="s">
        <v>258</v>
      </c>
      <c r="D105" t="s">
        <v>158</v>
      </c>
      <c r="E105" s="84">
        <v>99</v>
      </c>
      <c r="F105" t="str">
        <f t="shared" si="6"/>
        <v>JM1-99</v>
      </c>
      <c r="G105" t="str">
        <f>VLOOKUP(F105,RAW_c_TEBA0714_REV01!A:B,2,0)</f>
        <v>3.3V</v>
      </c>
      <c r="H105" t="str">
        <f t="shared" si="7"/>
        <v>3.3V</v>
      </c>
      <c r="I105" t="str">
        <f t="shared" si="8"/>
        <v>--</v>
      </c>
      <c r="J105" t="str">
        <f t="shared" si="9"/>
        <v>--</v>
      </c>
      <c r="K105">
        <f>IFERROR(IF(J105="--",IF(G105=H105,VLOOKUP(G105,RAW_c_TEBA0714_REV01!L:N,3,0),SUM(VLOOKUP(H105,RAW_c_TEBA0714_REV01!L:N,3,0),VLOOKUP(G105,RAW_c_TEBA0714_REV01!L:N,3,0))),"---"),"---")</f>
        <v>24.980799999999999</v>
      </c>
      <c r="L105" t="str">
        <f t="shared" si="10"/>
        <v>JM1-99</v>
      </c>
      <c r="M105" t="str">
        <f>IFERROR(IF(
COUNTIF(B2B!H:H,(IF(K105&lt;&gt;"---",IF(INDEX(RAW_c_TEBA0714_REV01!B:D,MATCH(H105,RAW_c_TEBA0714_REV01!B:B,0),3)=L105,INDEX(
RAW_c_TEBA0714_REV01!B:D,MATCH(H105,INDEX(RAW_c_TEBA0714_REV01!B:B,MATCH(H105,RAW_c_TEBA0714_REV01!B:B,)+1):'RAW_c_TEBA0714_REV01'!B11176,)+MATCH(H105,RAW_c_TEBA0714_REV01!B:B,),3),INDEX(RAW_c_TEBA0714_REV01!B:D,MATCH(H105,RAW_c_TEBA0714_REV01!B:B,0),3)),"---")))=1,"---",IF(K105&lt;&gt;"---",IF(INDEX(RAW_c_TEBA0714_REV01!B:D,MATCH(H105,RAW_c_TEBA0714_REV01!B:B,0),3)=L105,INDEX(
RAW_c_TEBA0714_REV01!B:D,MATCH(H105,INDEX(RAW_c_TEBA0714_REV01!B:B,MATCH(H105,RAW_c_TEBA0714_REV01!B:B,)+1):'RAW_c_TEBA0714_REV01'!B11176,)+MATCH(H105,RAW_c_TEBA0714_REV01!B:B,),3),INDEX(RAW_c_TEBA0714_REV01!B:D,MATCH(H105,RAW_c_TEBA0714_REV01!B:B,0),3)),"---")),"---")</f>
        <v>J3-5</v>
      </c>
      <c r="N105" t="str">
        <f>IFERROR(IF(AND(B105="B2B",J105="--"),L105,IF(
COUNTIF(B2B!H:H,(IF(K105&lt;&gt;"---",IF(INDEX(RAW_c_TEBA0714_REV01!B:D,MATCH(H105,RAW_c_TEBA0714_REV01!B:B,0),3)=L105,INDEX(
RAW_c_TEBA0714_REV01!B:D,MATCH(H105,INDEX(RAW_c_TEBA0714_REV01!B:B,MATCH(H105,RAW_c_TEBA0714_REV01!B:B,)+1):'RAW_c_TEBA0714_REV01'!B11176,)+MATCH(H105,RAW_c_TEBA0714_REV01!B:B,),3),INDEX(RAW_c_TEBA0714_REV01!B:D,MATCH(H105,RAW_c_TEBA0714_REV01!B:B,0),3)),"---")))=0,"---",IF(K105&lt;&gt;"---",IF(INDEX(RAW_c_TEBA0714_REV01!B:D,MATCH(H105,RAW_c_TEBA0714_REV01!B:B,0),3)=L105,INDEX(
RAW_c_TEBA0714_REV01!B:D,MATCH(H105,INDEX(RAW_c_TEBA0714_REV01!B:B,MATCH(H105,RAW_c_TEBA0714_REV01!B:B,)+1):'RAW_c_TEBA0714_REV01'!B11176,)+MATCH(H105,RAW_c_TEBA0714_REV01!B:B,),3),INDEX(RAW_c_TEBA0714_REV01!B:D,MATCH(H105,RAW_c_TEBA0714_REV01!B:B,0),3)),"---"))),"---")</f>
        <v>JM1-99</v>
      </c>
      <c r="T105">
        <f>COUNTIF(RAW_c_TEBA0714_REV01!B:B,G105)</f>
        <v>16</v>
      </c>
      <c r="U105" t="str">
        <f t="shared" si="11"/>
        <v>B2B-100</v>
      </c>
    </row>
    <row r="106" spans="1:21" x14ac:dyDescent="0.25">
      <c r="A106" t="s">
        <v>948</v>
      </c>
      <c r="B106" t="s">
        <v>39</v>
      </c>
      <c r="C106" t="s">
        <v>159</v>
      </c>
      <c r="D106" t="s">
        <v>259</v>
      </c>
      <c r="E106" s="84">
        <v>2</v>
      </c>
      <c r="F106" t="str">
        <f t="shared" si="6"/>
        <v>JM2-2</v>
      </c>
      <c r="G106" t="str">
        <f>VLOOKUP(F106,RAW_c_TEBA0714_REV01!A:B,2,0)</f>
        <v>B15_L3_P</v>
      </c>
      <c r="H106" t="str">
        <f t="shared" si="7"/>
        <v>B15_L3_P</v>
      </c>
      <c r="I106" t="str">
        <f t="shared" si="8"/>
        <v>--</v>
      </c>
      <c r="J106" t="str">
        <f t="shared" si="9"/>
        <v>--</v>
      </c>
      <c r="K106">
        <f>IFERROR(IF(J106="--",IF(G106=H106,VLOOKUP(G106,RAW_c_TEBA0714_REV01!L:N,3,0),SUM(VLOOKUP(H106,RAW_c_TEBA0714_REV01!L:N,3,0),VLOOKUP(G106,RAW_c_TEBA0714_REV01!L:N,3,0))),"---"),"---")</f>
        <v>48.9358</v>
      </c>
      <c r="L106" t="str">
        <f t="shared" si="10"/>
        <v>JM2-2</v>
      </c>
      <c r="M106" t="str">
        <f>IFERROR(IF(
COUNTIF(B2B!H:H,(IF(K106&lt;&gt;"---",IF(INDEX(RAW_c_TEBA0714_REV01!B:D,MATCH(H106,RAW_c_TEBA0714_REV01!B:B,0),3)=L106,INDEX(
RAW_c_TEBA0714_REV01!B:D,MATCH(H106,INDEX(RAW_c_TEBA0714_REV01!B:B,MATCH(H106,RAW_c_TEBA0714_REV01!B:B,)+1):'RAW_c_TEBA0714_REV01'!B11177,)+MATCH(H106,RAW_c_TEBA0714_REV01!B:B,),3),INDEX(RAW_c_TEBA0714_REV01!B:D,MATCH(H106,RAW_c_TEBA0714_REV01!B:B,0),3)),"---")))=1,"---",IF(K106&lt;&gt;"---",IF(INDEX(RAW_c_TEBA0714_REV01!B:D,MATCH(H106,RAW_c_TEBA0714_REV01!B:B,0),3)=L106,INDEX(
RAW_c_TEBA0714_REV01!B:D,MATCH(H106,INDEX(RAW_c_TEBA0714_REV01!B:B,MATCH(H106,RAW_c_TEBA0714_REV01!B:B,)+1):'RAW_c_TEBA0714_REV01'!B11177,)+MATCH(H106,RAW_c_TEBA0714_REV01!B:B,),3),INDEX(RAW_c_TEBA0714_REV01!B:D,MATCH(H106,RAW_c_TEBA0714_REV01!B:B,0),3)),"---")),"---")</f>
        <v>J4-8</v>
      </c>
      <c r="N106" t="str">
        <f>IFERROR(IF(AND(B106="B2B",J106="--"),L106,IF(
COUNTIF(B2B!H:H,(IF(K106&lt;&gt;"---",IF(INDEX(RAW_c_TEBA0714_REV01!B:D,MATCH(H106,RAW_c_TEBA0714_REV01!B:B,0),3)=L106,INDEX(
RAW_c_TEBA0714_REV01!B:D,MATCH(H106,INDEX(RAW_c_TEBA0714_REV01!B:B,MATCH(H106,RAW_c_TEBA0714_REV01!B:B,)+1):'RAW_c_TEBA0714_REV01'!B11177,)+MATCH(H106,RAW_c_TEBA0714_REV01!B:B,),3),INDEX(RAW_c_TEBA0714_REV01!B:D,MATCH(H106,RAW_c_TEBA0714_REV01!B:B,0),3)),"---")))=0,"---",IF(K106&lt;&gt;"---",IF(INDEX(RAW_c_TEBA0714_REV01!B:D,MATCH(H106,RAW_c_TEBA0714_REV01!B:B,0),3)=L106,INDEX(
RAW_c_TEBA0714_REV01!B:D,MATCH(H106,INDEX(RAW_c_TEBA0714_REV01!B:B,MATCH(H106,RAW_c_TEBA0714_REV01!B:B,)+1):'RAW_c_TEBA0714_REV01'!B11177,)+MATCH(H106,RAW_c_TEBA0714_REV01!B:B,),3),INDEX(RAW_c_TEBA0714_REV01!B:D,MATCH(H106,RAW_c_TEBA0714_REV01!B:B,0),3)),"---"))),"---")</f>
        <v>JM2-2</v>
      </c>
      <c r="T106">
        <f>COUNTIF(RAW_c_TEBA0714_REV01!B:B,G106)</f>
        <v>2</v>
      </c>
      <c r="U106" t="str">
        <f t="shared" si="11"/>
        <v>B2B-1</v>
      </c>
    </row>
    <row r="107" spans="1:21" x14ac:dyDescent="0.25">
      <c r="A107" t="s">
        <v>949</v>
      </c>
      <c r="B107" t="s">
        <v>39</v>
      </c>
      <c r="C107" t="s">
        <v>160</v>
      </c>
      <c r="D107" t="s">
        <v>259</v>
      </c>
      <c r="E107" s="84">
        <v>1</v>
      </c>
      <c r="F107" t="str">
        <f t="shared" si="6"/>
        <v>JM2-1</v>
      </c>
      <c r="G107" t="str">
        <f>VLOOKUP(F107,RAW_c_TEBA0714_REV01!A:B,2,0)</f>
        <v>B15_L7_N</v>
      </c>
      <c r="H107" t="str">
        <f t="shared" si="7"/>
        <v>B15_L7_N</v>
      </c>
      <c r="I107" t="str">
        <f t="shared" si="8"/>
        <v>--</v>
      </c>
      <c r="J107" t="str">
        <f t="shared" si="9"/>
        <v>--</v>
      </c>
      <c r="K107">
        <f>IFERROR(IF(J107="--",IF(G107=H107,VLOOKUP(G107,RAW_c_TEBA0714_REV01!L:N,3,0),SUM(VLOOKUP(H107,RAW_c_TEBA0714_REV01!L:N,3,0),VLOOKUP(G107,RAW_c_TEBA0714_REV01!L:N,3,0))),"---"),"---")</f>
        <v>0</v>
      </c>
      <c r="L107" t="str">
        <f t="shared" si="10"/>
        <v>JM2-1</v>
      </c>
      <c r="M107" t="str">
        <f>IFERROR(IF(
COUNTIF(B2B!H:H,(IF(K107&lt;&gt;"---",IF(INDEX(RAW_c_TEBA0714_REV01!B:D,MATCH(H107,RAW_c_TEBA0714_REV01!B:B,0),3)=L107,INDEX(
RAW_c_TEBA0714_REV01!B:D,MATCH(H107,INDEX(RAW_c_TEBA0714_REV01!B:B,MATCH(H107,RAW_c_TEBA0714_REV01!B:B,)+1):'RAW_c_TEBA0714_REV01'!B11178,)+MATCH(H107,RAW_c_TEBA0714_REV01!B:B,),3),INDEX(RAW_c_TEBA0714_REV01!B:D,MATCH(H107,RAW_c_TEBA0714_REV01!B:B,0),3)),"---")))=1,"---",IF(K107&lt;&gt;"---",IF(INDEX(RAW_c_TEBA0714_REV01!B:D,MATCH(H107,RAW_c_TEBA0714_REV01!B:B,0),3)=L107,INDEX(
RAW_c_TEBA0714_REV01!B:D,MATCH(H107,INDEX(RAW_c_TEBA0714_REV01!B:B,MATCH(H107,RAW_c_TEBA0714_REV01!B:B,)+1):'RAW_c_TEBA0714_REV01'!B11178,)+MATCH(H107,RAW_c_TEBA0714_REV01!B:B,),3),INDEX(RAW_c_TEBA0714_REV01!B:D,MATCH(H107,RAW_c_TEBA0714_REV01!B:B,0),3)),"---")),"---")</f>
        <v>---</v>
      </c>
      <c r="N107" t="str">
        <f>IFERROR(IF(AND(B107="B2B",J107="--"),L107,IF(
COUNTIF(B2B!H:H,(IF(K107&lt;&gt;"---",IF(INDEX(RAW_c_TEBA0714_REV01!B:D,MATCH(H107,RAW_c_TEBA0714_REV01!B:B,0),3)=L107,INDEX(
RAW_c_TEBA0714_REV01!B:D,MATCH(H107,INDEX(RAW_c_TEBA0714_REV01!B:B,MATCH(H107,RAW_c_TEBA0714_REV01!B:B,)+1):'RAW_c_TEBA0714_REV01'!B11178,)+MATCH(H107,RAW_c_TEBA0714_REV01!B:B,),3),INDEX(RAW_c_TEBA0714_REV01!B:D,MATCH(H107,RAW_c_TEBA0714_REV01!B:B,0),3)),"---")))=0,"---",IF(K107&lt;&gt;"---",IF(INDEX(RAW_c_TEBA0714_REV01!B:D,MATCH(H107,RAW_c_TEBA0714_REV01!B:B,0),3)=L107,INDEX(
RAW_c_TEBA0714_REV01!B:D,MATCH(H107,INDEX(RAW_c_TEBA0714_REV01!B:B,MATCH(H107,RAW_c_TEBA0714_REV01!B:B,)+1):'RAW_c_TEBA0714_REV01'!B11178,)+MATCH(H107,RAW_c_TEBA0714_REV01!B:B,),3),INDEX(RAW_c_TEBA0714_REV01!B:D,MATCH(H107,RAW_c_TEBA0714_REV01!B:B,0),3)),"---"))),"---")</f>
        <v>JM2-1</v>
      </c>
      <c r="T107">
        <f>COUNTIF(RAW_c_TEBA0714_REV01!B:B,G107)</f>
        <v>1</v>
      </c>
      <c r="U107" t="str">
        <f t="shared" si="11"/>
        <v>B2B-2</v>
      </c>
    </row>
    <row r="108" spans="1:21" x14ac:dyDescent="0.25">
      <c r="A108" t="s">
        <v>950</v>
      </c>
      <c r="B108" t="s">
        <v>39</v>
      </c>
      <c r="C108" t="s">
        <v>161</v>
      </c>
      <c r="D108" t="s">
        <v>259</v>
      </c>
      <c r="E108" s="84">
        <v>4</v>
      </c>
      <c r="F108" t="str">
        <f t="shared" si="6"/>
        <v>JM2-4</v>
      </c>
      <c r="G108" t="str">
        <f>VLOOKUP(F108,RAW_c_TEBA0714_REV01!A:B,2,0)</f>
        <v>B15_L3_N</v>
      </c>
      <c r="H108" t="str">
        <f t="shared" si="7"/>
        <v>B15_L3_N</v>
      </c>
      <c r="I108" t="str">
        <f t="shared" si="8"/>
        <v>--</v>
      </c>
      <c r="J108" t="str">
        <f t="shared" si="9"/>
        <v>--</v>
      </c>
      <c r="K108">
        <f>IFERROR(IF(J108="--",IF(G108=H108,VLOOKUP(G108,RAW_c_TEBA0714_REV01!L:N,3,0),SUM(VLOOKUP(H108,RAW_c_TEBA0714_REV01!L:N,3,0),VLOOKUP(G108,RAW_c_TEBA0714_REV01!L:N,3,0))),"---"),"---")</f>
        <v>48.604500000000002</v>
      </c>
      <c r="L108" t="str">
        <f t="shared" si="10"/>
        <v>JM2-4</v>
      </c>
      <c r="M108" t="str">
        <f>IFERROR(IF(
COUNTIF(B2B!H:H,(IF(K108&lt;&gt;"---",IF(INDEX(RAW_c_TEBA0714_REV01!B:D,MATCH(H108,RAW_c_TEBA0714_REV01!B:B,0),3)=L108,INDEX(
RAW_c_TEBA0714_REV01!B:D,MATCH(H108,INDEX(RAW_c_TEBA0714_REV01!B:B,MATCH(H108,RAW_c_TEBA0714_REV01!B:B,)+1):'RAW_c_TEBA0714_REV01'!B11179,)+MATCH(H108,RAW_c_TEBA0714_REV01!B:B,),3),INDEX(RAW_c_TEBA0714_REV01!B:D,MATCH(H108,RAW_c_TEBA0714_REV01!B:B,0),3)),"---")))=1,"---",IF(K108&lt;&gt;"---",IF(INDEX(RAW_c_TEBA0714_REV01!B:D,MATCH(H108,RAW_c_TEBA0714_REV01!B:B,0),3)=L108,INDEX(
RAW_c_TEBA0714_REV01!B:D,MATCH(H108,INDEX(RAW_c_TEBA0714_REV01!B:B,MATCH(H108,RAW_c_TEBA0714_REV01!B:B,)+1):'RAW_c_TEBA0714_REV01'!B11179,)+MATCH(H108,RAW_c_TEBA0714_REV01!B:B,),3),INDEX(RAW_c_TEBA0714_REV01!B:D,MATCH(H108,RAW_c_TEBA0714_REV01!B:B,0),3)),"---")),"---")</f>
        <v>J4-7</v>
      </c>
      <c r="N108" t="str">
        <f>IFERROR(IF(AND(B108="B2B",J108="--"),L108,IF(
COUNTIF(B2B!H:H,(IF(K108&lt;&gt;"---",IF(INDEX(RAW_c_TEBA0714_REV01!B:D,MATCH(H108,RAW_c_TEBA0714_REV01!B:B,0),3)=L108,INDEX(
RAW_c_TEBA0714_REV01!B:D,MATCH(H108,INDEX(RAW_c_TEBA0714_REV01!B:B,MATCH(H108,RAW_c_TEBA0714_REV01!B:B,)+1):'RAW_c_TEBA0714_REV01'!B11179,)+MATCH(H108,RAW_c_TEBA0714_REV01!B:B,),3),INDEX(RAW_c_TEBA0714_REV01!B:D,MATCH(H108,RAW_c_TEBA0714_REV01!B:B,0),3)),"---")))=0,"---",IF(K108&lt;&gt;"---",IF(INDEX(RAW_c_TEBA0714_REV01!B:D,MATCH(H108,RAW_c_TEBA0714_REV01!B:B,0),3)=L108,INDEX(
RAW_c_TEBA0714_REV01!B:D,MATCH(H108,INDEX(RAW_c_TEBA0714_REV01!B:B,MATCH(H108,RAW_c_TEBA0714_REV01!B:B,)+1):'RAW_c_TEBA0714_REV01'!B11179,)+MATCH(H108,RAW_c_TEBA0714_REV01!B:B,),3),INDEX(RAW_c_TEBA0714_REV01!B:D,MATCH(H108,RAW_c_TEBA0714_REV01!B:B,0),3)),"---"))),"---")</f>
        <v>JM2-4</v>
      </c>
      <c r="T108">
        <f>COUNTIF(RAW_c_TEBA0714_REV01!B:B,G108)</f>
        <v>2</v>
      </c>
      <c r="U108" t="str">
        <f t="shared" si="11"/>
        <v>B2B-3</v>
      </c>
    </row>
    <row r="109" spans="1:21" x14ac:dyDescent="0.25">
      <c r="A109" t="s">
        <v>951</v>
      </c>
      <c r="B109" t="s">
        <v>39</v>
      </c>
      <c r="C109" t="s">
        <v>162</v>
      </c>
      <c r="D109" t="s">
        <v>259</v>
      </c>
      <c r="E109" s="84">
        <v>3</v>
      </c>
      <c r="F109" t="str">
        <f t="shared" si="6"/>
        <v>JM2-3</v>
      </c>
      <c r="G109" t="str">
        <f>VLOOKUP(F109,RAW_c_TEBA0714_REV01!A:B,2,0)</f>
        <v>B15_L7_P</v>
      </c>
      <c r="H109" t="str">
        <f t="shared" si="7"/>
        <v>B15_L7_P</v>
      </c>
      <c r="I109" t="str">
        <f t="shared" si="8"/>
        <v>--</v>
      </c>
      <c r="J109" t="str">
        <f t="shared" si="9"/>
        <v>--</v>
      </c>
      <c r="K109">
        <f>IFERROR(IF(J109="--",IF(G109=H109,VLOOKUP(G109,RAW_c_TEBA0714_REV01!L:N,3,0),SUM(VLOOKUP(H109,RAW_c_TEBA0714_REV01!L:N,3,0),VLOOKUP(G109,RAW_c_TEBA0714_REV01!L:N,3,0))),"---"),"---")</f>
        <v>0</v>
      </c>
      <c r="L109" t="str">
        <f t="shared" si="10"/>
        <v>JM2-3</v>
      </c>
      <c r="M109" t="str">
        <f>IFERROR(IF(
COUNTIF(B2B!H:H,(IF(K109&lt;&gt;"---",IF(INDEX(RAW_c_TEBA0714_REV01!B:D,MATCH(H109,RAW_c_TEBA0714_REV01!B:B,0),3)=L109,INDEX(
RAW_c_TEBA0714_REV01!B:D,MATCH(H109,INDEX(RAW_c_TEBA0714_REV01!B:B,MATCH(H109,RAW_c_TEBA0714_REV01!B:B,)+1):'RAW_c_TEBA0714_REV01'!B11180,)+MATCH(H109,RAW_c_TEBA0714_REV01!B:B,),3),INDEX(RAW_c_TEBA0714_REV01!B:D,MATCH(H109,RAW_c_TEBA0714_REV01!B:B,0),3)),"---")))=1,"---",IF(K109&lt;&gt;"---",IF(INDEX(RAW_c_TEBA0714_REV01!B:D,MATCH(H109,RAW_c_TEBA0714_REV01!B:B,0),3)=L109,INDEX(
RAW_c_TEBA0714_REV01!B:D,MATCH(H109,INDEX(RAW_c_TEBA0714_REV01!B:B,MATCH(H109,RAW_c_TEBA0714_REV01!B:B,)+1):'RAW_c_TEBA0714_REV01'!B11180,)+MATCH(H109,RAW_c_TEBA0714_REV01!B:B,),3),INDEX(RAW_c_TEBA0714_REV01!B:D,MATCH(H109,RAW_c_TEBA0714_REV01!B:B,0),3)),"---")),"---")</f>
        <v>---</v>
      </c>
      <c r="N109" t="str">
        <f>IFERROR(IF(AND(B109="B2B",J109="--"),L109,IF(
COUNTIF(B2B!H:H,(IF(K109&lt;&gt;"---",IF(INDEX(RAW_c_TEBA0714_REV01!B:D,MATCH(H109,RAW_c_TEBA0714_REV01!B:B,0),3)=L109,INDEX(
RAW_c_TEBA0714_REV01!B:D,MATCH(H109,INDEX(RAW_c_TEBA0714_REV01!B:B,MATCH(H109,RAW_c_TEBA0714_REV01!B:B,)+1):'RAW_c_TEBA0714_REV01'!B11180,)+MATCH(H109,RAW_c_TEBA0714_REV01!B:B,),3),INDEX(RAW_c_TEBA0714_REV01!B:D,MATCH(H109,RAW_c_TEBA0714_REV01!B:B,0),3)),"---")))=0,"---",IF(K109&lt;&gt;"---",IF(INDEX(RAW_c_TEBA0714_REV01!B:D,MATCH(H109,RAW_c_TEBA0714_REV01!B:B,0),3)=L109,INDEX(
RAW_c_TEBA0714_REV01!B:D,MATCH(H109,INDEX(RAW_c_TEBA0714_REV01!B:B,MATCH(H109,RAW_c_TEBA0714_REV01!B:B,)+1):'RAW_c_TEBA0714_REV01'!B11180,)+MATCH(H109,RAW_c_TEBA0714_REV01!B:B,),3),INDEX(RAW_c_TEBA0714_REV01!B:D,MATCH(H109,RAW_c_TEBA0714_REV01!B:B,0),3)),"---"))),"---")</f>
        <v>JM2-3</v>
      </c>
      <c r="T109">
        <f>COUNTIF(RAW_c_TEBA0714_REV01!B:B,G109)</f>
        <v>1</v>
      </c>
      <c r="U109" t="str">
        <f t="shared" si="11"/>
        <v>B2B-4</v>
      </c>
    </row>
    <row r="110" spans="1:21" x14ac:dyDescent="0.25">
      <c r="A110" t="s">
        <v>952</v>
      </c>
      <c r="B110" t="s">
        <v>39</v>
      </c>
      <c r="C110" t="s">
        <v>163</v>
      </c>
      <c r="D110" t="s">
        <v>259</v>
      </c>
      <c r="E110" s="84">
        <v>6</v>
      </c>
      <c r="F110" t="str">
        <f t="shared" si="6"/>
        <v>JM2-6</v>
      </c>
      <c r="G110" t="str">
        <f>VLOOKUP(F110,RAW_c_TEBA0714_REV01!A:B,2,0)</f>
        <v>B15_L5_P</v>
      </c>
      <c r="H110" t="str">
        <f t="shared" si="7"/>
        <v>B15_L5_P</v>
      </c>
      <c r="I110" t="str">
        <f t="shared" si="8"/>
        <v>--</v>
      </c>
      <c r="J110" t="str">
        <f t="shared" si="9"/>
        <v>--</v>
      </c>
      <c r="K110">
        <f>IFERROR(IF(J110="--",IF(G110=H110,VLOOKUP(G110,RAW_c_TEBA0714_REV01!L:N,3,0),SUM(VLOOKUP(H110,RAW_c_TEBA0714_REV01!L:N,3,0),VLOOKUP(G110,RAW_c_TEBA0714_REV01!L:N,3,0))),"---"),"---")</f>
        <v>36.789700000000003</v>
      </c>
      <c r="L110" t="str">
        <f t="shared" si="10"/>
        <v>JM2-6</v>
      </c>
      <c r="M110" t="str">
        <f>IFERROR(IF(
COUNTIF(B2B!H:H,(IF(K110&lt;&gt;"---",IF(INDEX(RAW_c_TEBA0714_REV01!B:D,MATCH(H110,RAW_c_TEBA0714_REV01!B:B,0),3)=L110,INDEX(
RAW_c_TEBA0714_REV01!B:D,MATCH(H110,INDEX(RAW_c_TEBA0714_REV01!B:B,MATCH(H110,RAW_c_TEBA0714_REV01!B:B,)+1):'RAW_c_TEBA0714_REV01'!B11181,)+MATCH(H110,RAW_c_TEBA0714_REV01!B:B,),3),INDEX(RAW_c_TEBA0714_REV01!B:D,MATCH(H110,RAW_c_TEBA0714_REV01!B:B,0),3)),"---")))=1,"---",IF(K110&lt;&gt;"---",IF(INDEX(RAW_c_TEBA0714_REV01!B:D,MATCH(H110,RAW_c_TEBA0714_REV01!B:B,0),3)=L110,INDEX(
RAW_c_TEBA0714_REV01!B:D,MATCH(H110,INDEX(RAW_c_TEBA0714_REV01!B:B,MATCH(H110,RAW_c_TEBA0714_REV01!B:B,)+1):'RAW_c_TEBA0714_REV01'!B11181,)+MATCH(H110,RAW_c_TEBA0714_REV01!B:B,),3),INDEX(RAW_c_TEBA0714_REV01!B:D,MATCH(H110,RAW_c_TEBA0714_REV01!B:B,0),3)),"---")),"---")</f>
        <v>J4-10</v>
      </c>
      <c r="N110" t="str">
        <f>IFERROR(IF(AND(B110="B2B",J110="--"),L110,IF(
COUNTIF(B2B!H:H,(IF(K110&lt;&gt;"---",IF(INDEX(RAW_c_TEBA0714_REV01!B:D,MATCH(H110,RAW_c_TEBA0714_REV01!B:B,0),3)=L110,INDEX(
RAW_c_TEBA0714_REV01!B:D,MATCH(H110,INDEX(RAW_c_TEBA0714_REV01!B:B,MATCH(H110,RAW_c_TEBA0714_REV01!B:B,)+1):'RAW_c_TEBA0714_REV01'!B11181,)+MATCH(H110,RAW_c_TEBA0714_REV01!B:B,),3),INDEX(RAW_c_TEBA0714_REV01!B:D,MATCH(H110,RAW_c_TEBA0714_REV01!B:B,0),3)),"---")))=0,"---",IF(K110&lt;&gt;"---",IF(INDEX(RAW_c_TEBA0714_REV01!B:D,MATCH(H110,RAW_c_TEBA0714_REV01!B:B,0),3)=L110,INDEX(
RAW_c_TEBA0714_REV01!B:D,MATCH(H110,INDEX(RAW_c_TEBA0714_REV01!B:B,MATCH(H110,RAW_c_TEBA0714_REV01!B:B,)+1):'RAW_c_TEBA0714_REV01'!B11181,)+MATCH(H110,RAW_c_TEBA0714_REV01!B:B,),3),INDEX(RAW_c_TEBA0714_REV01!B:D,MATCH(H110,RAW_c_TEBA0714_REV01!B:B,0),3)),"---"))),"---")</f>
        <v>JM2-6</v>
      </c>
      <c r="T110">
        <f>COUNTIF(RAW_c_TEBA0714_REV01!B:B,G110)</f>
        <v>2</v>
      </c>
      <c r="U110" t="str">
        <f t="shared" si="11"/>
        <v>B2B-5</v>
      </c>
    </row>
    <row r="111" spans="1:21" x14ac:dyDescent="0.25">
      <c r="A111" t="s">
        <v>953</v>
      </c>
      <c r="B111" t="s">
        <v>39</v>
      </c>
      <c r="C111" t="s">
        <v>164</v>
      </c>
      <c r="D111" t="s">
        <v>259</v>
      </c>
      <c r="E111" s="84">
        <v>5</v>
      </c>
      <c r="F111" t="str">
        <f t="shared" si="6"/>
        <v>JM2-5</v>
      </c>
      <c r="G111" t="str">
        <f>VLOOKUP(F111,RAW_c_TEBA0714_REV01!A:B,2,0)</f>
        <v>B15_L8_P</v>
      </c>
      <c r="H111" t="str">
        <f t="shared" si="7"/>
        <v>B15_L8_P</v>
      </c>
      <c r="I111" t="str">
        <f t="shared" si="8"/>
        <v>--</v>
      </c>
      <c r="J111" t="str">
        <f t="shared" si="9"/>
        <v>--</v>
      </c>
      <c r="K111">
        <f>IFERROR(IF(J111="--",IF(G111=H111,VLOOKUP(G111,RAW_c_TEBA0714_REV01!L:N,3,0),SUM(VLOOKUP(H111,RAW_c_TEBA0714_REV01!L:N,3,0),VLOOKUP(G111,RAW_c_TEBA0714_REV01!L:N,3,0))),"---"),"---")</f>
        <v>0</v>
      </c>
      <c r="L111" t="str">
        <f t="shared" si="10"/>
        <v>JM2-5</v>
      </c>
      <c r="M111" t="str">
        <f>IFERROR(IF(
COUNTIF(B2B!H:H,(IF(K111&lt;&gt;"---",IF(INDEX(RAW_c_TEBA0714_REV01!B:D,MATCH(H111,RAW_c_TEBA0714_REV01!B:B,0),3)=L111,INDEX(
RAW_c_TEBA0714_REV01!B:D,MATCH(H111,INDEX(RAW_c_TEBA0714_REV01!B:B,MATCH(H111,RAW_c_TEBA0714_REV01!B:B,)+1):'RAW_c_TEBA0714_REV01'!B11182,)+MATCH(H111,RAW_c_TEBA0714_REV01!B:B,),3),INDEX(RAW_c_TEBA0714_REV01!B:D,MATCH(H111,RAW_c_TEBA0714_REV01!B:B,0),3)),"---")))=1,"---",IF(K111&lt;&gt;"---",IF(INDEX(RAW_c_TEBA0714_REV01!B:D,MATCH(H111,RAW_c_TEBA0714_REV01!B:B,0),3)=L111,INDEX(
RAW_c_TEBA0714_REV01!B:D,MATCH(H111,INDEX(RAW_c_TEBA0714_REV01!B:B,MATCH(H111,RAW_c_TEBA0714_REV01!B:B,)+1):'RAW_c_TEBA0714_REV01'!B11182,)+MATCH(H111,RAW_c_TEBA0714_REV01!B:B,),3),INDEX(RAW_c_TEBA0714_REV01!B:D,MATCH(H111,RAW_c_TEBA0714_REV01!B:B,0),3)),"---")),"---")</f>
        <v>---</v>
      </c>
      <c r="N111" t="str">
        <f>IFERROR(IF(AND(B111="B2B",J111="--"),L111,IF(
COUNTIF(B2B!H:H,(IF(K111&lt;&gt;"---",IF(INDEX(RAW_c_TEBA0714_REV01!B:D,MATCH(H111,RAW_c_TEBA0714_REV01!B:B,0),3)=L111,INDEX(
RAW_c_TEBA0714_REV01!B:D,MATCH(H111,INDEX(RAW_c_TEBA0714_REV01!B:B,MATCH(H111,RAW_c_TEBA0714_REV01!B:B,)+1):'RAW_c_TEBA0714_REV01'!B11182,)+MATCH(H111,RAW_c_TEBA0714_REV01!B:B,),3),INDEX(RAW_c_TEBA0714_REV01!B:D,MATCH(H111,RAW_c_TEBA0714_REV01!B:B,0),3)),"---")))=0,"---",IF(K111&lt;&gt;"---",IF(INDEX(RAW_c_TEBA0714_REV01!B:D,MATCH(H111,RAW_c_TEBA0714_REV01!B:B,0),3)=L111,INDEX(
RAW_c_TEBA0714_REV01!B:D,MATCH(H111,INDEX(RAW_c_TEBA0714_REV01!B:B,MATCH(H111,RAW_c_TEBA0714_REV01!B:B,)+1):'RAW_c_TEBA0714_REV01'!B11182,)+MATCH(H111,RAW_c_TEBA0714_REV01!B:B,),3),INDEX(RAW_c_TEBA0714_REV01!B:D,MATCH(H111,RAW_c_TEBA0714_REV01!B:B,0),3)),"---"))),"---")</f>
        <v>JM2-5</v>
      </c>
      <c r="T111">
        <f>COUNTIF(RAW_c_TEBA0714_REV01!B:B,G111)</f>
        <v>1</v>
      </c>
      <c r="U111" t="str">
        <f t="shared" si="11"/>
        <v>B2B-6</v>
      </c>
    </row>
    <row r="112" spans="1:21" x14ac:dyDescent="0.25">
      <c r="A112" t="s">
        <v>954</v>
      </c>
      <c r="B112" t="s">
        <v>39</v>
      </c>
      <c r="C112" t="s">
        <v>165</v>
      </c>
      <c r="D112" t="s">
        <v>259</v>
      </c>
      <c r="E112" s="84">
        <v>8</v>
      </c>
      <c r="F112" t="str">
        <f t="shared" si="6"/>
        <v>JM2-8</v>
      </c>
      <c r="G112" t="str">
        <f>VLOOKUP(F112,RAW_c_TEBA0714_REV01!A:B,2,0)</f>
        <v>B15_L5_N</v>
      </c>
      <c r="H112" t="str">
        <f t="shared" si="7"/>
        <v>B15_L5_N</v>
      </c>
      <c r="I112" t="str">
        <f t="shared" si="8"/>
        <v>--</v>
      </c>
      <c r="J112" t="str">
        <f t="shared" si="9"/>
        <v>--</v>
      </c>
      <c r="K112">
        <f>IFERROR(IF(J112="--",IF(G112=H112,VLOOKUP(G112,RAW_c_TEBA0714_REV01!L:N,3,0),SUM(VLOOKUP(H112,RAW_c_TEBA0714_REV01!L:N,3,0),VLOOKUP(G112,RAW_c_TEBA0714_REV01!L:N,3,0))),"---"),"---")</f>
        <v>36.458399999999997</v>
      </c>
      <c r="L112" t="str">
        <f t="shared" si="10"/>
        <v>JM2-8</v>
      </c>
      <c r="M112" t="str">
        <f>IFERROR(IF(
COUNTIF(B2B!H:H,(IF(K112&lt;&gt;"---",IF(INDEX(RAW_c_TEBA0714_REV01!B:D,MATCH(H112,RAW_c_TEBA0714_REV01!B:B,0),3)=L112,INDEX(
RAW_c_TEBA0714_REV01!B:D,MATCH(H112,INDEX(RAW_c_TEBA0714_REV01!B:B,MATCH(H112,RAW_c_TEBA0714_REV01!B:B,)+1):'RAW_c_TEBA0714_REV01'!B11183,)+MATCH(H112,RAW_c_TEBA0714_REV01!B:B,),3),INDEX(RAW_c_TEBA0714_REV01!B:D,MATCH(H112,RAW_c_TEBA0714_REV01!B:B,0),3)),"---")))=1,"---",IF(K112&lt;&gt;"---",IF(INDEX(RAW_c_TEBA0714_REV01!B:D,MATCH(H112,RAW_c_TEBA0714_REV01!B:B,0),3)=L112,INDEX(
RAW_c_TEBA0714_REV01!B:D,MATCH(H112,INDEX(RAW_c_TEBA0714_REV01!B:B,MATCH(H112,RAW_c_TEBA0714_REV01!B:B,)+1):'RAW_c_TEBA0714_REV01'!B11183,)+MATCH(H112,RAW_c_TEBA0714_REV01!B:B,),3),INDEX(RAW_c_TEBA0714_REV01!B:D,MATCH(H112,RAW_c_TEBA0714_REV01!B:B,0),3)),"---")),"---")</f>
        <v>J4-9</v>
      </c>
      <c r="N112" t="str">
        <f>IFERROR(IF(AND(B112="B2B",J112="--"),L112,IF(
COUNTIF(B2B!H:H,(IF(K112&lt;&gt;"---",IF(INDEX(RAW_c_TEBA0714_REV01!B:D,MATCH(H112,RAW_c_TEBA0714_REV01!B:B,0),3)=L112,INDEX(
RAW_c_TEBA0714_REV01!B:D,MATCH(H112,INDEX(RAW_c_TEBA0714_REV01!B:B,MATCH(H112,RAW_c_TEBA0714_REV01!B:B,)+1):'RAW_c_TEBA0714_REV01'!B11183,)+MATCH(H112,RAW_c_TEBA0714_REV01!B:B,),3),INDEX(RAW_c_TEBA0714_REV01!B:D,MATCH(H112,RAW_c_TEBA0714_REV01!B:B,0),3)),"---")))=0,"---",IF(K112&lt;&gt;"---",IF(INDEX(RAW_c_TEBA0714_REV01!B:D,MATCH(H112,RAW_c_TEBA0714_REV01!B:B,0),3)=L112,INDEX(
RAW_c_TEBA0714_REV01!B:D,MATCH(H112,INDEX(RAW_c_TEBA0714_REV01!B:B,MATCH(H112,RAW_c_TEBA0714_REV01!B:B,)+1):'RAW_c_TEBA0714_REV01'!B11183,)+MATCH(H112,RAW_c_TEBA0714_REV01!B:B,),3),INDEX(RAW_c_TEBA0714_REV01!B:D,MATCH(H112,RAW_c_TEBA0714_REV01!B:B,0),3)),"---"))),"---")</f>
        <v>JM2-8</v>
      </c>
      <c r="T112">
        <f>COUNTIF(RAW_c_TEBA0714_REV01!B:B,G112)</f>
        <v>2</v>
      </c>
      <c r="U112" t="str">
        <f t="shared" si="11"/>
        <v>B2B-7</v>
      </c>
    </row>
    <row r="113" spans="1:21" x14ac:dyDescent="0.25">
      <c r="A113" t="s">
        <v>955</v>
      </c>
      <c r="B113" t="s">
        <v>39</v>
      </c>
      <c r="C113" t="s">
        <v>166</v>
      </c>
      <c r="D113" t="s">
        <v>259</v>
      </c>
      <c r="E113" s="84">
        <v>7</v>
      </c>
      <c r="F113" t="str">
        <f t="shared" si="6"/>
        <v>JM2-7</v>
      </c>
      <c r="G113" t="str">
        <f>VLOOKUP(F113,RAW_c_TEBA0714_REV01!A:B,2,0)</f>
        <v>B15_L8_N</v>
      </c>
      <c r="H113" t="str">
        <f t="shared" si="7"/>
        <v>B15_L8_N</v>
      </c>
      <c r="I113" t="str">
        <f t="shared" si="8"/>
        <v>--</v>
      </c>
      <c r="J113" t="str">
        <f t="shared" si="9"/>
        <v>--</v>
      </c>
      <c r="K113">
        <f>IFERROR(IF(J113="--",IF(G113=H113,VLOOKUP(G113,RAW_c_TEBA0714_REV01!L:N,3,0),SUM(VLOOKUP(H113,RAW_c_TEBA0714_REV01!L:N,3,0),VLOOKUP(G113,RAW_c_TEBA0714_REV01!L:N,3,0))),"---"),"---")</f>
        <v>0</v>
      </c>
      <c r="L113" t="str">
        <f t="shared" si="10"/>
        <v>JM2-7</v>
      </c>
      <c r="M113" t="str">
        <f>IFERROR(IF(
COUNTIF(B2B!H:H,(IF(K113&lt;&gt;"---",IF(INDEX(RAW_c_TEBA0714_REV01!B:D,MATCH(H113,RAW_c_TEBA0714_REV01!B:B,0),3)=L113,INDEX(
RAW_c_TEBA0714_REV01!B:D,MATCH(H113,INDEX(RAW_c_TEBA0714_REV01!B:B,MATCH(H113,RAW_c_TEBA0714_REV01!B:B,)+1):'RAW_c_TEBA0714_REV01'!B11184,)+MATCH(H113,RAW_c_TEBA0714_REV01!B:B,),3),INDEX(RAW_c_TEBA0714_REV01!B:D,MATCH(H113,RAW_c_TEBA0714_REV01!B:B,0),3)),"---")))=1,"---",IF(K113&lt;&gt;"---",IF(INDEX(RAW_c_TEBA0714_REV01!B:D,MATCH(H113,RAW_c_TEBA0714_REV01!B:B,0),3)=L113,INDEX(
RAW_c_TEBA0714_REV01!B:D,MATCH(H113,INDEX(RAW_c_TEBA0714_REV01!B:B,MATCH(H113,RAW_c_TEBA0714_REV01!B:B,)+1):'RAW_c_TEBA0714_REV01'!B11184,)+MATCH(H113,RAW_c_TEBA0714_REV01!B:B,),3),INDEX(RAW_c_TEBA0714_REV01!B:D,MATCH(H113,RAW_c_TEBA0714_REV01!B:B,0),3)),"---")),"---")</f>
        <v>---</v>
      </c>
      <c r="N113" t="str">
        <f>IFERROR(IF(AND(B113="B2B",J113="--"),L113,IF(
COUNTIF(B2B!H:H,(IF(K113&lt;&gt;"---",IF(INDEX(RAW_c_TEBA0714_REV01!B:D,MATCH(H113,RAW_c_TEBA0714_REV01!B:B,0),3)=L113,INDEX(
RAW_c_TEBA0714_REV01!B:D,MATCH(H113,INDEX(RAW_c_TEBA0714_REV01!B:B,MATCH(H113,RAW_c_TEBA0714_REV01!B:B,)+1):'RAW_c_TEBA0714_REV01'!B11184,)+MATCH(H113,RAW_c_TEBA0714_REV01!B:B,),3),INDEX(RAW_c_TEBA0714_REV01!B:D,MATCH(H113,RAW_c_TEBA0714_REV01!B:B,0),3)),"---")))=0,"---",IF(K113&lt;&gt;"---",IF(INDEX(RAW_c_TEBA0714_REV01!B:D,MATCH(H113,RAW_c_TEBA0714_REV01!B:B,0),3)=L113,INDEX(
RAW_c_TEBA0714_REV01!B:D,MATCH(H113,INDEX(RAW_c_TEBA0714_REV01!B:B,MATCH(H113,RAW_c_TEBA0714_REV01!B:B,)+1):'RAW_c_TEBA0714_REV01'!B11184,)+MATCH(H113,RAW_c_TEBA0714_REV01!B:B,),3),INDEX(RAW_c_TEBA0714_REV01!B:D,MATCH(H113,RAW_c_TEBA0714_REV01!B:B,0),3)),"---"))),"---")</f>
        <v>JM2-7</v>
      </c>
      <c r="T113">
        <f>COUNTIF(RAW_c_TEBA0714_REV01!B:B,G113)</f>
        <v>1</v>
      </c>
      <c r="U113" t="str">
        <f t="shared" si="11"/>
        <v>B2B-8</v>
      </c>
    </row>
    <row r="114" spans="1:21" x14ac:dyDescent="0.25">
      <c r="A114" t="s">
        <v>956</v>
      </c>
      <c r="B114" t="s">
        <v>39</v>
      </c>
      <c r="C114" t="s">
        <v>167</v>
      </c>
      <c r="D114" t="s">
        <v>259</v>
      </c>
      <c r="E114" s="84">
        <v>10</v>
      </c>
      <c r="F114" t="str">
        <f t="shared" si="6"/>
        <v>JM2-10</v>
      </c>
      <c r="G114" t="str">
        <f>VLOOKUP(F114,RAW_c_TEBA0714_REV01!A:B,2,0)</f>
        <v>B15_L4_N</v>
      </c>
      <c r="H114" t="str">
        <f t="shared" si="7"/>
        <v>B15_L4_N</v>
      </c>
      <c r="I114" t="str">
        <f t="shared" si="8"/>
        <v>--</v>
      </c>
      <c r="J114" t="str">
        <f t="shared" si="9"/>
        <v>--</v>
      </c>
      <c r="K114">
        <f>IFERROR(IF(J114="--",IF(G114=H114,VLOOKUP(G114,RAW_c_TEBA0714_REV01!L:N,3,0),SUM(VLOOKUP(H114,RAW_c_TEBA0714_REV01!L:N,3,0),VLOOKUP(G114,RAW_c_TEBA0714_REV01!L:N,3,0))),"---"),"---")</f>
        <v>0</v>
      </c>
      <c r="L114" t="str">
        <f t="shared" si="10"/>
        <v>JM2-10</v>
      </c>
      <c r="M114" t="str">
        <f>IFERROR(IF(
COUNTIF(B2B!H:H,(IF(K114&lt;&gt;"---",IF(INDEX(RAW_c_TEBA0714_REV01!B:D,MATCH(H114,RAW_c_TEBA0714_REV01!B:B,0),3)=L114,INDEX(
RAW_c_TEBA0714_REV01!B:D,MATCH(H114,INDEX(RAW_c_TEBA0714_REV01!B:B,MATCH(H114,RAW_c_TEBA0714_REV01!B:B,)+1):'RAW_c_TEBA0714_REV01'!B11185,)+MATCH(H114,RAW_c_TEBA0714_REV01!B:B,),3),INDEX(RAW_c_TEBA0714_REV01!B:D,MATCH(H114,RAW_c_TEBA0714_REV01!B:B,0),3)),"---")))=1,"---",IF(K114&lt;&gt;"---",IF(INDEX(RAW_c_TEBA0714_REV01!B:D,MATCH(H114,RAW_c_TEBA0714_REV01!B:B,0),3)=L114,INDEX(
RAW_c_TEBA0714_REV01!B:D,MATCH(H114,INDEX(RAW_c_TEBA0714_REV01!B:B,MATCH(H114,RAW_c_TEBA0714_REV01!B:B,)+1):'RAW_c_TEBA0714_REV01'!B11185,)+MATCH(H114,RAW_c_TEBA0714_REV01!B:B,),3),INDEX(RAW_c_TEBA0714_REV01!B:D,MATCH(H114,RAW_c_TEBA0714_REV01!B:B,0),3)),"---")),"---")</f>
        <v>---</v>
      </c>
      <c r="N114" t="str">
        <f>IFERROR(IF(AND(B114="B2B",J114="--"),L114,IF(
COUNTIF(B2B!H:H,(IF(K114&lt;&gt;"---",IF(INDEX(RAW_c_TEBA0714_REV01!B:D,MATCH(H114,RAW_c_TEBA0714_REV01!B:B,0),3)=L114,INDEX(
RAW_c_TEBA0714_REV01!B:D,MATCH(H114,INDEX(RAW_c_TEBA0714_REV01!B:B,MATCH(H114,RAW_c_TEBA0714_REV01!B:B,)+1):'RAW_c_TEBA0714_REV01'!B11185,)+MATCH(H114,RAW_c_TEBA0714_REV01!B:B,),3),INDEX(RAW_c_TEBA0714_REV01!B:D,MATCH(H114,RAW_c_TEBA0714_REV01!B:B,0),3)),"---")))=0,"---",IF(K114&lt;&gt;"---",IF(INDEX(RAW_c_TEBA0714_REV01!B:D,MATCH(H114,RAW_c_TEBA0714_REV01!B:B,0),3)=L114,INDEX(
RAW_c_TEBA0714_REV01!B:D,MATCH(H114,INDEX(RAW_c_TEBA0714_REV01!B:B,MATCH(H114,RAW_c_TEBA0714_REV01!B:B,)+1):'RAW_c_TEBA0714_REV01'!B11185,)+MATCH(H114,RAW_c_TEBA0714_REV01!B:B,),3),INDEX(RAW_c_TEBA0714_REV01!B:D,MATCH(H114,RAW_c_TEBA0714_REV01!B:B,0),3)),"---"))),"---")</f>
        <v>JM2-10</v>
      </c>
      <c r="T114">
        <f>COUNTIF(RAW_c_TEBA0714_REV01!B:B,G114)</f>
        <v>1</v>
      </c>
      <c r="U114" t="str">
        <f t="shared" si="11"/>
        <v>B2B-9</v>
      </c>
    </row>
    <row r="115" spans="1:21" x14ac:dyDescent="0.25">
      <c r="A115" t="s">
        <v>957</v>
      </c>
      <c r="B115" t="s">
        <v>39</v>
      </c>
      <c r="C115" t="s">
        <v>168</v>
      </c>
      <c r="D115" t="s">
        <v>259</v>
      </c>
      <c r="E115" s="84">
        <v>9</v>
      </c>
      <c r="F115" t="str">
        <f t="shared" si="6"/>
        <v>JM2-9</v>
      </c>
      <c r="G115" t="str">
        <f>VLOOKUP(F115,RAW_c_TEBA0714_REV01!A:B,2,0)</f>
        <v>B15_L10_P</v>
      </c>
      <c r="H115" t="str">
        <f t="shared" si="7"/>
        <v>B15_L10_P</v>
      </c>
      <c r="I115" t="str">
        <f t="shared" si="8"/>
        <v>--</v>
      </c>
      <c r="J115" t="str">
        <f t="shared" si="9"/>
        <v>--</v>
      </c>
      <c r="K115">
        <f>IFERROR(IF(J115="--",IF(G115=H115,VLOOKUP(G115,RAW_c_TEBA0714_REV01!L:N,3,0),SUM(VLOOKUP(H115,RAW_c_TEBA0714_REV01!L:N,3,0),VLOOKUP(G115,RAW_c_TEBA0714_REV01!L:N,3,0))),"---"),"---")</f>
        <v>0</v>
      </c>
      <c r="L115" t="str">
        <f t="shared" si="10"/>
        <v>JM2-9</v>
      </c>
      <c r="M115" t="str">
        <f>IFERROR(IF(
COUNTIF(B2B!H:H,(IF(K115&lt;&gt;"---",IF(INDEX(RAW_c_TEBA0714_REV01!B:D,MATCH(H115,RAW_c_TEBA0714_REV01!B:B,0),3)=L115,INDEX(
RAW_c_TEBA0714_REV01!B:D,MATCH(H115,INDEX(RAW_c_TEBA0714_REV01!B:B,MATCH(H115,RAW_c_TEBA0714_REV01!B:B,)+1):'RAW_c_TEBA0714_REV01'!B11186,)+MATCH(H115,RAW_c_TEBA0714_REV01!B:B,),3),INDEX(RAW_c_TEBA0714_REV01!B:D,MATCH(H115,RAW_c_TEBA0714_REV01!B:B,0),3)),"---")))=1,"---",IF(K115&lt;&gt;"---",IF(INDEX(RAW_c_TEBA0714_REV01!B:D,MATCH(H115,RAW_c_TEBA0714_REV01!B:B,0),3)=L115,INDEX(
RAW_c_TEBA0714_REV01!B:D,MATCH(H115,INDEX(RAW_c_TEBA0714_REV01!B:B,MATCH(H115,RAW_c_TEBA0714_REV01!B:B,)+1):'RAW_c_TEBA0714_REV01'!B11186,)+MATCH(H115,RAW_c_TEBA0714_REV01!B:B,),3),INDEX(RAW_c_TEBA0714_REV01!B:D,MATCH(H115,RAW_c_TEBA0714_REV01!B:B,0),3)),"---")),"---")</f>
        <v>---</v>
      </c>
      <c r="N115" t="str">
        <f>IFERROR(IF(AND(B115="B2B",J115="--"),L115,IF(
COUNTIF(B2B!H:H,(IF(K115&lt;&gt;"---",IF(INDEX(RAW_c_TEBA0714_REV01!B:D,MATCH(H115,RAW_c_TEBA0714_REV01!B:B,0),3)=L115,INDEX(
RAW_c_TEBA0714_REV01!B:D,MATCH(H115,INDEX(RAW_c_TEBA0714_REV01!B:B,MATCH(H115,RAW_c_TEBA0714_REV01!B:B,)+1):'RAW_c_TEBA0714_REV01'!B11186,)+MATCH(H115,RAW_c_TEBA0714_REV01!B:B,),3),INDEX(RAW_c_TEBA0714_REV01!B:D,MATCH(H115,RAW_c_TEBA0714_REV01!B:B,0),3)),"---")))=0,"---",IF(K115&lt;&gt;"---",IF(INDEX(RAW_c_TEBA0714_REV01!B:D,MATCH(H115,RAW_c_TEBA0714_REV01!B:B,0),3)=L115,INDEX(
RAW_c_TEBA0714_REV01!B:D,MATCH(H115,INDEX(RAW_c_TEBA0714_REV01!B:B,MATCH(H115,RAW_c_TEBA0714_REV01!B:B,)+1):'RAW_c_TEBA0714_REV01'!B11186,)+MATCH(H115,RAW_c_TEBA0714_REV01!B:B,),3),INDEX(RAW_c_TEBA0714_REV01!B:D,MATCH(H115,RAW_c_TEBA0714_REV01!B:B,0),3)),"---"))),"---")</f>
        <v>JM2-9</v>
      </c>
      <c r="T115">
        <f>COUNTIF(RAW_c_TEBA0714_REV01!B:B,G115)</f>
        <v>1</v>
      </c>
      <c r="U115" t="str">
        <f t="shared" si="11"/>
        <v>B2B-10</v>
      </c>
    </row>
    <row r="116" spans="1:21" x14ac:dyDescent="0.25">
      <c r="A116" t="s">
        <v>958</v>
      </c>
      <c r="B116" t="s">
        <v>39</v>
      </c>
      <c r="C116" t="s">
        <v>169</v>
      </c>
      <c r="D116" t="s">
        <v>259</v>
      </c>
      <c r="E116" s="84">
        <v>12</v>
      </c>
      <c r="F116" t="str">
        <f t="shared" si="6"/>
        <v>JM2-12</v>
      </c>
      <c r="G116" t="str">
        <f>VLOOKUP(F116,RAW_c_TEBA0714_REV01!A:B,2,0)</f>
        <v>B15_L4_P</v>
      </c>
      <c r="H116" t="str">
        <f t="shared" si="7"/>
        <v>B15_L4_P</v>
      </c>
      <c r="I116" t="str">
        <f t="shared" si="8"/>
        <v>--</v>
      </c>
      <c r="J116" t="str">
        <f t="shared" si="9"/>
        <v>--</v>
      </c>
      <c r="K116">
        <f>IFERROR(IF(J116="--",IF(G116=H116,VLOOKUP(G116,RAW_c_TEBA0714_REV01!L:N,3,0),SUM(VLOOKUP(H116,RAW_c_TEBA0714_REV01!L:N,3,0),VLOOKUP(G116,RAW_c_TEBA0714_REV01!L:N,3,0))),"---"),"---")</f>
        <v>0</v>
      </c>
      <c r="L116" t="str">
        <f t="shared" si="10"/>
        <v>JM2-12</v>
      </c>
      <c r="M116" t="str">
        <f>IFERROR(IF(
COUNTIF(B2B!H:H,(IF(K116&lt;&gt;"---",IF(INDEX(RAW_c_TEBA0714_REV01!B:D,MATCH(H116,RAW_c_TEBA0714_REV01!B:B,0),3)=L116,INDEX(
RAW_c_TEBA0714_REV01!B:D,MATCH(H116,INDEX(RAW_c_TEBA0714_REV01!B:B,MATCH(H116,RAW_c_TEBA0714_REV01!B:B,)+1):'RAW_c_TEBA0714_REV01'!B11187,)+MATCH(H116,RAW_c_TEBA0714_REV01!B:B,),3),INDEX(RAW_c_TEBA0714_REV01!B:D,MATCH(H116,RAW_c_TEBA0714_REV01!B:B,0),3)),"---")))=1,"---",IF(K116&lt;&gt;"---",IF(INDEX(RAW_c_TEBA0714_REV01!B:D,MATCH(H116,RAW_c_TEBA0714_REV01!B:B,0),3)=L116,INDEX(
RAW_c_TEBA0714_REV01!B:D,MATCH(H116,INDEX(RAW_c_TEBA0714_REV01!B:B,MATCH(H116,RAW_c_TEBA0714_REV01!B:B,)+1):'RAW_c_TEBA0714_REV01'!B11187,)+MATCH(H116,RAW_c_TEBA0714_REV01!B:B,),3),INDEX(RAW_c_TEBA0714_REV01!B:D,MATCH(H116,RAW_c_TEBA0714_REV01!B:B,0),3)),"---")),"---")</f>
        <v>---</v>
      </c>
      <c r="N116" t="str">
        <f>IFERROR(IF(AND(B116="B2B",J116="--"),L116,IF(
COUNTIF(B2B!H:H,(IF(K116&lt;&gt;"---",IF(INDEX(RAW_c_TEBA0714_REV01!B:D,MATCH(H116,RAW_c_TEBA0714_REV01!B:B,0),3)=L116,INDEX(
RAW_c_TEBA0714_REV01!B:D,MATCH(H116,INDEX(RAW_c_TEBA0714_REV01!B:B,MATCH(H116,RAW_c_TEBA0714_REV01!B:B,)+1):'RAW_c_TEBA0714_REV01'!B11187,)+MATCH(H116,RAW_c_TEBA0714_REV01!B:B,),3),INDEX(RAW_c_TEBA0714_REV01!B:D,MATCH(H116,RAW_c_TEBA0714_REV01!B:B,0),3)),"---")))=0,"---",IF(K116&lt;&gt;"---",IF(INDEX(RAW_c_TEBA0714_REV01!B:D,MATCH(H116,RAW_c_TEBA0714_REV01!B:B,0),3)=L116,INDEX(
RAW_c_TEBA0714_REV01!B:D,MATCH(H116,INDEX(RAW_c_TEBA0714_REV01!B:B,MATCH(H116,RAW_c_TEBA0714_REV01!B:B,)+1):'RAW_c_TEBA0714_REV01'!B11187,)+MATCH(H116,RAW_c_TEBA0714_REV01!B:B,),3),INDEX(RAW_c_TEBA0714_REV01!B:D,MATCH(H116,RAW_c_TEBA0714_REV01!B:B,0),3)),"---"))),"---")</f>
        <v>JM2-12</v>
      </c>
      <c r="T116">
        <f>COUNTIF(RAW_c_TEBA0714_REV01!B:B,G116)</f>
        <v>1</v>
      </c>
      <c r="U116" t="str">
        <f t="shared" si="11"/>
        <v>B2B-11</v>
      </c>
    </row>
    <row r="117" spans="1:21" x14ac:dyDescent="0.25">
      <c r="A117" t="s">
        <v>959</v>
      </c>
      <c r="B117" t="s">
        <v>39</v>
      </c>
      <c r="C117" t="s">
        <v>170</v>
      </c>
      <c r="D117" t="s">
        <v>259</v>
      </c>
      <c r="E117" s="84">
        <v>11</v>
      </c>
      <c r="F117" t="str">
        <f t="shared" si="6"/>
        <v>JM2-11</v>
      </c>
      <c r="G117" t="str">
        <f>VLOOKUP(F117,RAW_c_TEBA0714_REV01!A:B,2,0)</f>
        <v>B15_L10_N</v>
      </c>
      <c r="H117" t="str">
        <f t="shared" si="7"/>
        <v>B15_L10_N</v>
      </c>
      <c r="I117" t="str">
        <f t="shared" si="8"/>
        <v>--</v>
      </c>
      <c r="J117" t="str">
        <f t="shared" si="9"/>
        <v>--</v>
      </c>
      <c r="K117">
        <f>IFERROR(IF(J117="--",IF(G117=H117,VLOOKUP(G117,RAW_c_TEBA0714_REV01!L:N,3,0),SUM(VLOOKUP(H117,RAW_c_TEBA0714_REV01!L:N,3,0),VLOOKUP(G117,RAW_c_TEBA0714_REV01!L:N,3,0))),"---"),"---")</f>
        <v>0</v>
      </c>
      <c r="L117" t="str">
        <f t="shared" si="10"/>
        <v>JM2-11</v>
      </c>
      <c r="M117" t="str">
        <f>IFERROR(IF(
COUNTIF(B2B!H:H,(IF(K117&lt;&gt;"---",IF(INDEX(RAW_c_TEBA0714_REV01!B:D,MATCH(H117,RAW_c_TEBA0714_REV01!B:B,0),3)=L117,INDEX(
RAW_c_TEBA0714_REV01!B:D,MATCH(H117,INDEX(RAW_c_TEBA0714_REV01!B:B,MATCH(H117,RAW_c_TEBA0714_REV01!B:B,)+1):'RAW_c_TEBA0714_REV01'!B11188,)+MATCH(H117,RAW_c_TEBA0714_REV01!B:B,),3),INDEX(RAW_c_TEBA0714_REV01!B:D,MATCH(H117,RAW_c_TEBA0714_REV01!B:B,0),3)),"---")))=1,"---",IF(K117&lt;&gt;"---",IF(INDEX(RAW_c_TEBA0714_REV01!B:D,MATCH(H117,RAW_c_TEBA0714_REV01!B:B,0),3)=L117,INDEX(
RAW_c_TEBA0714_REV01!B:D,MATCH(H117,INDEX(RAW_c_TEBA0714_REV01!B:B,MATCH(H117,RAW_c_TEBA0714_REV01!B:B,)+1):'RAW_c_TEBA0714_REV01'!B11188,)+MATCH(H117,RAW_c_TEBA0714_REV01!B:B,),3),INDEX(RAW_c_TEBA0714_REV01!B:D,MATCH(H117,RAW_c_TEBA0714_REV01!B:B,0),3)),"---")),"---")</f>
        <v>---</v>
      </c>
      <c r="N117" t="str">
        <f>IFERROR(IF(AND(B117="B2B",J117="--"),L117,IF(
COUNTIF(B2B!H:H,(IF(K117&lt;&gt;"---",IF(INDEX(RAW_c_TEBA0714_REV01!B:D,MATCH(H117,RAW_c_TEBA0714_REV01!B:B,0),3)=L117,INDEX(
RAW_c_TEBA0714_REV01!B:D,MATCH(H117,INDEX(RAW_c_TEBA0714_REV01!B:B,MATCH(H117,RAW_c_TEBA0714_REV01!B:B,)+1):'RAW_c_TEBA0714_REV01'!B11188,)+MATCH(H117,RAW_c_TEBA0714_REV01!B:B,),3),INDEX(RAW_c_TEBA0714_REV01!B:D,MATCH(H117,RAW_c_TEBA0714_REV01!B:B,0),3)),"---")))=0,"---",IF(K117&lt;&gt;"---",IF(INDEX(RAW_c_TEBA0714_REV01!B:D,MATCH(H117,RAW_c_TEBA0714_REV01!B:B,0),3)=L117,INDEX(
RAW_c_TEBA0714_REV01!B:D,MATCH(H117,INDEX(RAW_c_TEBA0714_REV01!B:B,MATCH(H117,RAW_c_TEBA0714_REV01!B:B,)+1):'RAW_c_TEBA0714_REV01'!B11188,)+MATCH(H117,RAW_c_TEBA0714_REV01!B:B,),3),INDEX(RAW_c_TEBA0714_REV01!B:D,MATCH(H117,RAW_c_TEBA0714_REV01!B:B,0),3)),"---"))),"---")</f>
        <v>JM2-11</v>
      </c>
      <c r="T117">
        <f>COUNTIF(RAW_c_TEBA0714_REV01!B:B,G117)</f>
        <v>1</v>
      </c>
      <c r="U117" t="str">
        <f t="shared" si="11"/>
        <v>B2B-12</v>
      </c>
    </row>
    <row r="118" spans="1:21" x14ac:dyDescent="0.25">
      <c r="A118" t="s">
        <v>960</v>
      </c>
      <c r="B118" t="s">
        <v>39</v>
      </c>
      <c r="C118" t="s">
        <v>171</v>
      </c>
      <c r="D118" t="s">
        <v>259</v>
      </c>
      <c r="E118" s="84">
        <v>14</v>
      </c>
      <c r="F118" t="str">
        <f t="shared" si="6"/>
        <v>JM2-14</v>
      </c>
      <c r="G118" t="str">
        <f>VLOOKUP(F118,RAW_c_TEBA0714_REV01!A:B,2,0)</f>
        <v>B15_L1_N</v>
      </c>
      <c r="H118" t="str">
        <f t="shared" si="7"/>
        <v>B15_L1_N</v>
      </c>
      <c r="I118" t="str">
        <f t="shared" si="8"/>
        <v>--</v>
      </c>
      <c r="J118" t="str">
        <f t="shared" si="9"/>
        <v>--</v>
      </c>
      <c r="K118">
        <f>IFERROR(IF(J118="--",IF(G118=H118,VLOOKUP(G118,RAW_c_TEBA0714_REV01!L:N,3,0),SUM(VLOOKUP(H118,RAW_c_TEBA0714_REV01!L:N,3,0),VLOOKUP(G118,RAW_c_TEBA0714_REV01!L:N,3,0))),"---"),"---")</f>
        <v>0</v>
      </c>
      <c r="L118" t="str">
        <f t="shared" si="10"/>
        <v>JM2-14</v>
      </c>
      <c r="M118" t="str">
        <f>IFERROR(IF(
COUNTIF(B2B!H:H,(IF(K118&lt;&gt;"---",IF(INDEX(RAW_c_TEBA0714_REV01!B:D,MATCH(H118,RAW_c_TEBA0714_REV01!B:B,0),3)=L118,INDEX(
RAW_c_TEBA0714_REV01!B:D,MATCH(H118,INDEX(RAW_c_TEBA0714_REV01!B:B,MATCH(H118,RAW_c_TEBA0714_REV01!B:B,)+1):'RAW_c_TEBA0714_REV01'!B11189,)+MATCH(H118,RAW_c_TEBA0714_REV01!B:B,),3),INDEX(RAW_c_TEBA0714_REV01!B:D,MATCH(H118,RAW_c_TEBA0714_REV01!B:B,0),3)),"---")))=1,"---",IF(K118&lt;&gt;"---",IF(INDEX(RAW_c_TEBA0714_REV01!B:D,MATCH(H118,RAW_c_TEBA0714_REV01!B:B,0),3)=L118,INDEX(
RAW_c_TEBA0714_REV01!B:D,MATCH(H118,INDEX(RAW_c_TEBA0714_REV01!B:B,MATCH(H118,RAW_c_TEBA0714_REV01!B:B,)+1):'RAW_c_TEBA0714_REV01'!B11189,)+MATCH(H118,RAW_c_TEBA0714_REV01!B:B,),3),INDEX(RAW_c_TEBA0714_REV01!B:D,MATCH(H118,RAW_c_TEBA0714_REV01!B:B,0),3)),"---")),"---")</f>
        <v>---</v>
      </c>
      <c r="N118" t="str">
        <f>IFERROR(IF(AND(B118="B2B",J118="--"),L118,IF(
COUNTIF(B2B!H:H,(IF(K118&lt;&gt;"---",IF(INDEX(RAW_c_TEBA0714_REV01!B:D,MATCH(H118,RAW_c_TEBA0714_REV01!B:B,0),3)=L118,INDEX(
RAW_c_TEBA0714_REV01!B:D,MATCH(H118,INDEX(RAW_c_TEBA0714_REV01!B:B,MATCH(H118,RAW_c_TEBA0714_REV01!B:B,)+1):'RAW_c_TEBA0714_REV01'!B11189,)+MATCH(H118,RAW_c_TEBA0714_REV01!B:B,),3),INDEX(RAW_c_TEBA0714_REV01!B:D,MATCH(H118,RAW_c_TEBA0714_REV01!B:B,0),3)),"---")))=0,"---",IF(K118&lt;&gt;"---",IF(INDEX(RAW_c_TEBA0714_REV01!B:D,MATCH(H118,RAW_c_TEBA0714_REV01!B:B,0),3)=L118,INDEX(
RAW_c_TEBA0714_REV01!B:D,MATCH(H118,INDEX(RAW_c_TEBA0714_REV01!B:B,MATCH(H118,RAW_c_TEBA0714_REV01!B:B,)+1):'RAW_c_TEBA0714_REV01'!B11189,)+MATCH(H118,RAW_c_TEBA0714_REV01!B:B,),3),INDEX(RAW_c_TEBA0714_REV01!B:D,MATCH(H118,RAW_c_TEBA0714_REV01!B:B,0),3)),"---"))),"---")</f>
        <v>JM2-14</v>
      </c>
      <c r="T118">
        <f>COUNTIF(RAW_c_TEBA0714_REV01!B:B,G118)</f>
        <v>1</v>
      </c>
      <c r="U118" t="str">
        <f t="shared" si="11"/>
        <v>B2B-13</v>
      </c>
    </row>
    <row r="119" spans="1:21" x14ac:dyDescent="0.25">
      <c r="A119" t="s">
        <v>961</v>
      </c>
      <c r="B119" t="s">
        <v>39</v>
      </c>
      <c r="C119" t="s">
        <v>172</v>
      </c>
      <c r="D119" t="s">
        <v>259</v>
      </c>
      <c r="E119" s="84">
        <v>13</v>
      </c>
      <c r="F119" t="str">
        <f t="shared" si="6"/>
        <v>JM2-13</v>
      </c>
      <c r="G119" t="str">
        <f>VLOOKUP(F119,RAW_c_TEBA0714_REV01!A:B,2,0)</f>
        <v>B15_L9_P</v>
      </c>
      <c r="H119" t="str">
        <f t="shared" si="7"/>
        <v>B15_L9_P</v>
      </c>
      <c r="I119" t="str">
        <f t="shared" si="8"/>
        <v>--</v>
      </c>
      <c r="J119" t="str">
        <f t="shared" si="9"/>
        <v>--</v>
      </c>
      <c r="K119">
        <f>IFERROR(IF(J119="--",IF(G119=H119,VLOOKUP(G119,RAW_c_TEBA0714_REV01!L:N,3,0),SUM(VLOOKUP(H119,RAW_c_TEBA0714_REV01!L:N,3,0),VLOOKUP(G119,RAW_c_TEBA0714_REV01!L:N,3,0))),"---"),"---")</f>
        <v>0</v>
      </c>
      <c r="L119" t="str">
        <f t="shared" si="10"/>
        <v>JM2-13</v>
      </c>
      <c r="M119" t="str">
        <f>IFERROR(IF(
COUNTIF(B2B!H:H,(IF(K119&lt;&gt;"---",IF(INDEX(RAW_c_TEBA0714_REV01!B:D,MATCH(H119,RAW_c_TEBA0714_REV01!B:B,0),3)=L119,INDEX(
RAW_c_TEBA0714_REV01!B:D,MATCH(H119,INDEX(RAW_c_TEBA0714_REV01!B:B,MATCH(H119,RAW_c_TEBA0714_REV01!B:B,)+1):'RAW_c_TEBA0714_REV01'!B11190,)+MATCH(H119,RAW_c_TEBA0714_REV01!B:B,),3),INDEX(RAW_c_TEBA0714_REV01!B:D,MATCH(H119,RAW_c_TEBA0714_REV01!B:B,0),3)),"---")))=1,"---",IF(K119&lt;&gt;"---",IF(INDEX(RAW_c_TEBA0714_REV01!B:D,MATCH(H119,RAW_c_TEBA0714_REV01!B:B,0),3)=L119,INDEX(
RAW_c_TEBA0714_REV01!B:D,MATCH(H119,INDEX(RAW_c_TEBA0714_REV01!B:B,MATCH(H119,RAW_c_TEBA0714_REV01!B:B,)+1):'RAW_c_TEBA0714_REV01'!B11190,)+MATCH(H119,RAW_c_TEBA0714_REV01!B:B,),3),INDEX(RAW_c_TEBA0714_REV01!B:D,MATCH(H119,RAW_c_TEBA0714_REV01!B:B,0),3)),"---")),"---")</f>
        <v>---</v>
      </c>
      <c r="N119" t="str">
        <f>IFERROR(IF(AND(B119="B2B",J119="--"),L119,IF(
COUNTIF(B2B!H:H,(IF(K119&lt;&gt;"---",IF(INDEX(RAW_c_TEBA0714_REV01!B:D,MATCH(H119,RAW_c_TEBA0714_REV01!B:B,0),3)=L119,INDEX(
RAW_c_TEBA0714_REV01!B:D,MATCH(H119,INDEX(RAW_c_TEBA0714_REV01!B:B,MATCH(H119,RAW_c_TEBA0714_REV01!B:B,)+1):'RAW_c_TEBA0714_REV01'!B11190,)+MATCH(H119,RAW_c_TEBA0714_REV01!B:B,),3),INDEX(RAW_c_TEBA0714_REV01!B:D,MATCH(H119,RAW_c_TEBA0714_REV01!B:B,0),3)),"---")))=0,"---",IF(K119&lt;&gt;"---",IF(INDEX(RAW_c_TEBA0714_REV01!B:D,MATCH(H119,RAW_c_TEBA0714_REV01!B:B,0),3)=L119,INDEX(
RAW_c_TEBA0714_REV01!B:D,MATCH(H119,INDEX(RAW_c_TEBA0714_REV01!B:B,MATCH(H119,RAW_c_TEBA0714_REV01!B:B,)+1):'RAW_c_TEBA0714_REV01'!B11190,)+MATCH(H119,RAW_c_TEBA0714_REV01!B:B,),3),INDEX(RAW_c_TEBA0714_REV01!B:D,MATCH(H119,RAW_c_TEBA0714_REV01!B:B,0),3)),"---"))),"---")</f>
        <v>JM2-13</v>
      </c>
      <c r="T119">
        <f>COUNTIF(RAW_c_TEBA0714_REV01!B:B,G119)</f>
        <v>1</v>
      </c>
      <c r="U119" t="str">
        <f t="shared" si="11"/>
        <v>B2B-14</v>
      </c>
    </row>
    <row r="120" spans="1:21" x14ac:dyDescent="0.25">
      <c r="A120" t="s">
        <v>962</v>
      </c>
      <c r="B120" t="s">
        <v>39</v>
      </c>
      <c r="C120" t="s">
        <v>173</v>
      </c>
      <c r="D120" t="s">
        <v>259</v>
      </c>
      <c r="E120" s="84">
        <v>16</v>
      </c>
      <c r="F120" t="str">
        <f t="shared" si="6"/>
        <v>JM2-16</v>
      </c>
      <c r="G120" t="str">
        <f>VLOOKUP(F120,RAW_c_TEBA0714_REV01!A:B,2,0)</f>
        <v>B15_L1_P</v>
      </c>
      <c r="H120" t="str">
        <f t="shared" si="7"/>
        <v>B15_L1_P</v>
      </c>
      <c r="I120" t="str">
        <f t="shared" si="8"/>
        <v>--</v>
      </c>
      <c r="J120" t="str">
        <f t="shared" si="9"/>
        <v>--</v>
      </c>
      <c r="K120">
        <f>IFERROR(IF(J120="--",IF(G120=H120,VLOOKUP(G120,RAW_c_TEBA0714_REV01!L:N,3,0),SUM(VLOOKUP(H120,RAW_c_TEBA0714_REV01!L:N,3,0),VLOOKUP(G120,RAW_c_TEBA0714_REV01!L:N,3,0))),"---"),"---")</f>
        <v>0</v>
      </c>
      <c r="L120" t="str">
        <f t="shared" si="10"/>
        <v>JM2-16</v>
      </c>
      <c r="M120" t="str">
        <f>IFERROR(IF(
COUNTIF(B2B!H:H,(IF(K120&lt;&gt;"---",IF(INDEX(RAW_c_TEBA0714_REV01!B:D,MATCH(H120,RAW_c_TEBA0714_REV01!B:B,0),3)=L120,INDEX(
RAW_c_TEBA0714_REV01!B:D,MATCH(H120,INDEX(RAW_c_TEBA0714_REV01!B:B,MATCH(H120,RAW_c_TEBA0714_REV01!B:B,)+1):'RAW_c_TEBA0714_REV01'!B11191,)+MATCH(H120,RAW_c_TEBA0714_REV01!B:B,),3),INDEX(RAW_c_TEBA0714_REV01!B:D,MATCH(H120,RAW_c_TEBA0714_REV01!B:B,0),3)),"---")))=1,"---",IF(K120&lt;&gt;"---",IF(INDEX(RAW_c_TEBA0714_REV01!B:D,MATCH(H120,RAW_c_TEBA0714_REV01!B:B,0),3)=L120,INDEX(
RAW_c_TEBA0714_REV01!B:D,MATCH(H120,INDEX(RAW_c_TEBA0714_REV01!B:B,MATCH(H120,RAW_c_TEBA0714_REV01!B:B,)+1):'RAW_c_TEBA0714_REV01'!B11191,)+MATCH(H120,RAW_c_TEBA0714_REV01!B:B,),3),INDEX(RAW_c_TEBA0714_REV01!B:D,MATCH(H120,RAW_c_TEBA0714_REV01!B:B,0),3)),"---")),"---")</f>
        <v>---</v>
      </c>
      <c r="N120" t="str">
        <f>IFERROR(IF(AND(B120="B2B",J120="--"),L120,IF(
COUNTIF(B2B!H:H,(IF(K120&lt;&gt;"---",IF(INDEX(RAW_c_TEBA0714_REV01!B:D,MATCH(H120,RAW_c_TEBA0714_REV01!B:B,0),3)=L120,INDEX(
RAW_c_TEBA0714_REV01!B:D,MATCH(H120,INDEX(RAW_c_TEBA0714_REV01!B:B,MATCH(H120,RAW_c_TEBA0714_REV01!B:B,)+1):'RAW_c_TEBA0714_REV01'!B11191,)+MATCH(H120,RAW_c_TEBA0714_REV01!B:B,),3),INDEX(RAW_c_TEBA0714_REV01!B:D,MATCH(H120,RAW_c_TEBA0714_REV01!B:B,0),3)),"---")))=0,"---",IF(K120&lt;&gt;"---",IF(INDEX(RAW_c_TEBA0714_REV01!B:D,MATCH(H120,RAW_c_TEBA0714_REV01!B:B,0),3)=L120,INDEX(
RAW_c_TEBA0714_REV01!B:D,MATCH(H120,INDEX(RAW_c_TEBA0714_REV01!B:B,MATCH(H120,RAW_c_TEBA0714_REV01!B:B,)+1):'RAW_c_TEBA0714_REV01'!B11191,)+MATCH(H120,RAW_c_TEBA0714_REV01!B:B,),3),INDEX(RAW_c_TEBA0714_REV01!B:D,MATCH(H120,RAW_c_TEBA0714_REV01!B:B,0),3)),"---"))),"---")</f>
        <v>JM2-16</v>
      </c>
      <c r="T120">
        <f>COUNTIF(RAW_c_TEBA0714_REV01!B:B,G120)</f>
        <v>1</v>
      </c>
      <c r="U120" t="str">
        <f t="shared" si="11"/>
        <v>B2B-15</v>
      </c>
    </row>
    <row r="121" spans="1:21" x14ac:dyDescent="0.25">
      <c r="A121" t="s">
        <v>963</v>
      </c>
      <c r="B121" t="s">
        <v>39</v>
      </c>
      <c r="C121" t="s">
        <v>174</v>
      </c>
      <c r="D121" t="s">
        <v>259</v>
      </c>
      <c r="E121" s="84">
        <v>15</v>
      </c>
      <c r="F121" t="str">
        <f t="shared" si="6"/>
        <v>JM2-15</v>
      </c>
      <c r="G121" t="str">
        <f>VLOOKUP(F121,RAW_c_TEBA0714_REV01!A:B,2,0)</f>
        <v>B15_L9_N</v>
      </c>
      <c r="H121" t="str">
        <f t="shared" si="7"/>
        <v>B15_L9_N</v>
      </c>
      <c r="I121" t="str">
        <f t="shared" si="8"/>
        <v>--</v>
      </c>
      <c r="J121" t="str">
        <f t="shared" si="9"/>
        <v>--</v>
      </c>
      <c r="K121">
        <f>IFERROR(IF(J121="--",IF(G121=H121,VLOOKUP(G121,RAW_c_TEBA0714_REV01!L:N,3,0),SUM(VLOOKUP(H121,RAW_c_TEBA0714_REV01!L:N,3,0),VLOOKUP(G121,RAW_c_TEBA0714_REV01!L:N,3,0))),"---"),"---")</f>
        <v>0</v>
      </c>
      <c r="L121" t="str">
        <f t="shared" si="10"/>
        <v>JM2-15</v>
      </c>
      <c r="M121" t="str">
        <f>IFERROR(IF(
COUNTIF(B2B!H:H,(IF(K121&lt;&gt;"---",IF(INDEX(RAW_c_TEBA0714_REV01!B:D,MATCH(H121,RAW_c_TEBA0714_REV01!B:B,0),3)=L121,INDEX(
RAW_c_TEBA0714_REV01!B:D,MATCH(H121,INDEX(RAW_c_TEBA0714_REV01!B:B,MATCH(H121,RAW_c_TEBA0714_REV01!B:B,)+1):'RAW_c_TEBA0714_REV01'!B11192,)+MATCH(H121,RAW_c_TEBA0714_REV01!B:B,),3),INDEX(RAW_c_TEBA0714_REV01!B:D,MATCH(H121,RAW_c_TEBA0714_REV01!B:B,0),3)),"---")))=1,"---",IF(K121&lt;&gt;"---",IF(INDEX(RAW_c_TEBA0714_REV01!B:D,MATCH(H121,RAW_c_TEBA0714_REV01!B:B,0),3)=L121,INDEX(
RAW_c_TEBA0714_REV01!B:D,MATCH(H121,INDEX(RAW_c_TEBA0714_REV01!B:B,MATCH(H121,RAW_c_TEBA0714_REV01!B:B,)+1):'RAW_c_TEBA0714_REV01'!B11192,)+MATCH(H121,RAW_c_TEBA0714_REV01!B:B,),3),INDEX(RAW_c_TEBA0714_REV01!B:D,MATCH(H121,RAW_c_TEBA0714_REV01!B:B,0),3)),"---")),"---")</f>
        <v>---</v>
      </c>
      <c r="N121" t="str">
        <f>IFERROR(IF(AND(B121="B2B",J121="--"),L121,IF(
COUNTIF(B2B!H:H,(IF(K121&lt;&gt;"---",IF(INDEX(RAW_c_TEBA0714_REV01!B:D,MATCH(H121,RAW_c_TEBA0714_REV01!B:B,0),3)=L121,INDEX(
RAW_c_TEBA0714_REV01!B:D,MATCH(H121,INDEX(RAW_c_TEBA0714_REV01!B:B,MATCH(H121,RAW_c_TEBA0714_REV01!B:B,)+1):'RAW_c_TEBA0714_REV01'!B11192,)+MATCH(H121,RAW_c_TEBA0714_REV01!B:B,),3),INDEX(RAW_c_TEBA0714_REV01!B:D,MATCH(H121,RAW_c_TEBA0714_REV01!B:B,0),3)),"---")))=0,"---",IF(K121&lt;&gt;"---",IF(INDEX(RAW_c_TEBA0714_REV01!B:D,MATCH(H121,RAW_c_TEBA0714_REV01!B:B,0),3)=L121,INDEX(
RAW_c_TEBA0714_REV01!B:D,MATCH(H121,INDEX(RAW_c_TEBA0714_REV01!B:B,MATCH(H121,RAW_c_TEBA0714_REV01!B:B,)+1):'RAW_c_TEBA0714_REV01'!B11192,)+MATCH(H121,RAW_c_TEBA0714_REV01!B:B,),3),INDEX(RAW_c_TEBA0714_REV01!B:D,MATCH(H121,RAW_c_TEBA0714_REV01!B:B,0),3)),"---"))),"---")</f>
        <v>JM2-15</v>
      </c>
      <c r="T121">
        <f>COUNTIF(RAW_c_TEBA0714_REV01!B:B,G121)</f>
        <v>1</v>
      </c>
      <c r="U121" t="str">
        <f t="shared" si="11"/>
        <v>B2B-16</v>
      </c>
    </row>
    <row r="122" spans="1:21" x14ac:dyDescent="0.25">
      <c r="A122" t="s">
        <v>964</v>
      </c>
      <c r="B122" t="s">
        <v>39</v>
      </c>
      <c r="C122" t="s">
        <v>175</v>
      </c>
      <c r="D122" t="s">
        <v>259</v>
      </c>
      <c r="E122" s="84">
        <v>18</v>
      </c>
      <c r="F122" t="str">
        <f t="shared" si="6"/>
        <v>JM2-18</v>
      </c>
      <c r="G122" t="str">
        <f>VLOOKUP(F122,RAW_c_TEBA0714_REV01!A:B,2,0)</f>
        <v>1.8V</v>
      </c>
      <c r="H122" t="str">
        <f t="shared" si="7"/>
        <v>1.8V</v>
      </c>
      <c r="I122" t="str">
        <f t="shared" si="8"/>
        <v>--</v>
      </c>
      <c r="J122" t="str">
        <f t="shared" si="9"/>
        <v>--</v>
      </c>
      <c r="K122">
        <f>IFERROR(IF(J122="--",IF(G122=H122,VLOOKUP(G122,RAW_c_TEBA0714_REV01!L:N,3,0),SUM(VLOOKUP(H122,RAW_c_TEBA0714_REV01!L:N,3,0),VLOOKUP(G122,RAW_c_TEBA0714_REV01!L:N,3,0))),"---"),"---")</f>
        <v>72.834900000000005</v>
      </c>
      <c r="L122" t="str">
        <f t="shared" si="10"/>
        <v>JM2-18</v>
      </c>
      <c r="M122" t="str">
        <f>IFERROR(IF(
COUNTIF(B2B!H:H,(IF(K122&lt;&gt;"---",IF(INDEX(RAW_c_TEBA0714_REV01!B:D,MATCH(H122,RAW_c_TEBA0714_REV01!B:B,0),3)=L122,INDEX(
RAW_c_TEBA0714_REV01!B:D,MATCH(H122,INDEX(RAW_c_TEBA0714_REV01!B:B,MATCH(H122,RAW_c_TEBA0714_REV01!B:B,)+1):'RAW_c_TEBA0714_REV01'!B11193,)+MATCH(H122,RAW_c_TEBA0714_REV01!B:B,),3),INDEX(RAW_c_TEBA0714_REV01!B:D,MATCH(H122,RAW_c_TEBA0714_REV01!B:B,0),3)),"---")))=1,"---",IF(K122&lt;&gt;"---",IF(INDEX(RAW_c_TEBA0714_REV01!B:D,MATCH(H122,RAW_c_TEBA0714_REV01!B:B,0),3)=L122,INDEX(
RAW_c_TEBA0714_REV01!B:D,MATCH(H122,INDEX(RAW_c_TEBA0714_REV01!B:B,MATCH(H122,RAW_c_TEBA0714_REV01!B:B,)+1):'RAW_c_TEBA0714_REV01'!B11193,)+MATCH(H122,RAW_c_TEBA0714_REV01!B:B,),3),INDEX(RAW_c_TEBA0714_REV01!B:D,MATCH(H122,RAW_c_TEBA0714_REV01!B:B,0),3)),"---")),"---")</f>
        <v>J26-2</v>
      </c>
      <c r="N122" t="str">
        <f>IFERROR(IF(AND(B122="B2B",J122="--"),L122,IF(
COUNTIF(B2B!H:H,(IF(K122&lt;&gt;"---",IF(INDEX(RAW_c_TEBA0714_REV01!B:D,MATCH(H122,RAW_c_TEBA0714_REV01!B:B,0),3)=L122,INDEX(
RAW_c_TEBA0714_REV01!B:D,MATCH(H122,INDEX(RAW_c_TEBA0714_REV01!B:B,MATCH(H122,RAW_c_TEBA0714_REV01!B:B,)+1):'RAW_c_TEBA0714_REV01'!B11193,)+MATCH(H122,RAW_c_TEBA0714_REV01!B:B,),3),INDEX(RAW_c_TEBA0714_REV01!B:D,MATCH(H122,RAW_c_TEBA0714_REV01!B:B,0),3)),"---")))=0,"---",IF(K122&lt;&gt;"---",IF(INDEX(RAW_c_TEBA0714_REV01!B:D,MATCH(H122,RAW_c_TEBA0714_REV01!B:B,0),3)=L122,INDEX(
RAW_c_TEBA0714_REV01!B:D,MATCH(H122,INDEX(RAW_c_TEBA0714_REV01!B:B,MATCH(H122,RAW_c_TEBA0714_REV01!B:B,)+1):'RAW_c_TEBA0714_REV01'!B11193,)+MATCH(H122,RAW_c_TEBA0714_REV01!B:B,),3),INDEX(RAW_c_TEBA0714_REV01!B:D,MATCH(H122,RAW_c_TEBA0714_REV01!B:B,0),3)),"---"))),"---")</f>
        <v>JM2-18</v>
      </c>
      <c r="T122">
        <f>COUNTIF(RAW_c_TEBA0714_REV01!B:B,G122)</f>
        <v>3</v>
      </c>
      <c r="U122" t="str">
        <f t="shared" si="11"/>
        <v>B2B-17</v>
      </c>
    </row>
    <row r="123" spans="1:21" x14ac:dyDescent="0.25">
      <c r="A123" t="s">
        <v>965</v>
      </c>
      <c r="B123" t="s">
        <v>39</v>
      </c>
      <c r="C123" t="s">
        <v>176</v>
      </c>
      <c r="D123" t="s">
        <v>259</v>
      </c>
      <c r="E123" s="84">
        <v>17</v>
      </c>
      <c r="F123" t="str">
        <f t="shared" si="6"/>
        <v>JM2-17</v>
      </c>
      <c r="G123" t="str">
        <f>VLOOKUP(F123,RAW_c_TEBA0714_REV01!A:B,2,0)</f>
        <v>GND</v>
      </c>
      <c r="H123" t="str">
        <f t="shared" si="7"/>
        <v>GND</v>
      </c>
      <c r="I123" t="str">
        <f t="shared" si="8"/>
        <v>--</v>
      </c>
      <c r="J123" t="str">
        <f t="shared" si="9"/>
        <v>---</v>
      </c>
      <c r="K123" t="str">
        <f>IFERROR(IF(J123="--",IF(G123=H123,VLOOKUP(G123,RAW_c_TEBA0714_REV01!L:N,3,0),SUM(VLOOKUP(H123,RAW_c_TEBA0714_REV01!L:N,3,0),VLOOKUP(G123,RAW_c_TEBA0714_REV01!L:N,3,0))),"---"),"---")</f>
        <v>---</v>
      </c>
      <c r="L123" t="str">
        <f t="shared" si="10"/>
        <v>JM2-17</v>
      </c>
      <c r="M123" t="str">
        <f>IFERROR(IF(
COUNTIF(B2B!H:H,(IF(K123&lt;&gt;"---",IF(INDEX(RAW_c_TEBA0714_REV01!B:D,MATCH(H123,RAW_c_TEBA0714_REV01!B:B,0),3)=L123,INDEX(
RAW_c_TEBA0714_REV01!B:D,MATCH(H123,INDEX(RAW_c_TEBA0714_REV01!B:B,MATCH(H123,RAW_c_TEBA0714_REV01!B:B,)+1):'RAW_c_TEBA0714_REV01'!B11194,)+MATCH(H123,RAW_c_TEBA0714_REV01!B:B,),3),INDEX(RAW_c_TEBA0714_REV01!B:D,MATCH(H123,RAW_c_TEBA0714_REV01!B:B,0),3)),"---")))=1,"---",IF(K123&lt;&gt;"---",IF(INDEX(RAW_c_TEBA0714_REV01!B:D,MATCH(H123,RAW_c_TEBA0714_REV01!B:B,0),3)=L123,INDEX(
RAW_c_TEBA0714_REV01!B:D,MATCH(H123,INDEX(RAW_c_TEBA0714_REV01!B:B,MATCH(H123,RAW_c_TEBA0714_REV01!B:B,)+1):'RAW_c_TEBA0714_REV01'!B11194,)+MATCH(H123,RAW_c_TEBA0714_REV01!B:B,),3),INDEX(RAW_c_TEBA0714_REV01!B:D,MATCH(H123,RAW_c_TEBA0714_REV01!B:B,0),3)),"---")),"---")</f>
        <v>---</v>
      </c>
      <c r="N123" t="str">
        <f>IFERROR(IF(AND(B123="B2B",J123="--"),L123,IF(
COUNTIF(B2B!H:H,(IF(K123&lt;&gt;"---",IF(INDEX(RAW_c_TEBA0714_REV01!B:D,MATCH(H123,RAW_c_TEBA0714_REV01!B:B,0),3)=L123,INDEX(
RAW_c_TEBA0714_REV01!B:D,MATCH(H123,INDEX(RAW_c_TEBA0714_REV01!B:B,MATCH(H123,RAW_c_TEBA0714_REV01!B:B,)+1):'RAW_c_TEBA0714_REV01'!B11194,)+MATCH(H123,RAW_c_TEBA0714_REV01!B:B,),3),INDEX(RAW_c_TEBA0714_REV01!B:D,MATCH(H123,RAW_c_TEBA0714_REV01!B:B,0),3)),"---")))=0,"---",IF(K123&lt;&gt;"---",IF(INDEX(RAW_c_TEBA0714_REV01!B:D,MATCH(H123,RAW_c_TEBA0714_REV01!B:B,0),3)=L123,INDEX(
RAW_c_TEBA0714_REV01!B:D,MATCH(H123,INDEX(RAW_c_TEBA0714_REV01!B:B,MATCH(H123,RAW_c_TEBA0714_REV01!B:B,)+1):'RAW_c_TEBA0714_REV01'!B11194,)+MATCH(H123,RAW_c_TEBA0714_REV01!B:B,),3),INDEX(RAW_c_TEBA0714_REV01!B:D,MATCH(H123,RAW_c_TEBA0714_REV01!B:B,0),3)),"---"))),"---")</f>
        <v>---</v>
      </c>
      <c r="T123">
        <f>COUNTIF(RAW_c_TEBA0714_REV01!B:B,G123)</f>
        <v>85</v>
      </c>
      <c r="U123" t="str">
        <f t="shared" si="11"/>
        <v>B2B-18</v>
      </c>
    </row>
    <row r="124" spans="1:21" x14ac:dyDescent="0.25">
      <c r="A124" t="s">
        <v>966</v>
      </c>
      <c r="B124" t="s">
        <v>39</v>
      </c>
      <c r="C124" t="s">
        <v>177</v>
      </c>
      <c r="D124" t="s">
        <v>259</v>
      </c>
      <c r="E124" s="84">
        <v>20</v>
      </c>
      <c r="F124" t="str">
        <f t="shared" si="6"/>
        <v>JM2-20</v>
      </c>
      <c r="G124" t="str">
        <f>VLOOKUP(F124,RAW_c_TEBA0714_REV01!A:B,2,0)</f>
        <v>B15_L2_N</v>
      </c>
      <c r="H124" t="str">
        <f t="shared" si="7"/>
        <v>B15_L2_N</v>
      </c>
      <c r="I124" t="str">
        <f t="shared" si="8"/>
        <v>--</v>
      </c>
      <c r="J124" t="str">
        <f t="shared" si="9"/>
        <v>--</v>
      </c>
      <c r="K124">
        <f>IFERROR(IF(J124="--",IF(G124=H124,VLOOKUP(G124,RAW_c_TEBA0714_REV01!L:N,3,0),SUM(VLOOKUP(H124,RAW_c_TEBA0714_REV01!L:N,3,0),VLOOKUP(G124,RAW_c_TEBA0714_REV01!L:N,3,0))),"---"),"---")</f>
        <v>0</v>
      </c>
      <c r="L124" t="str">
        <f t="shared" si="10"/>
        <v>JM2-20</v>
      </c>
      <c r="M124" t="str">
        <f>IFERROR(IF(
COUNTIF(B2B!H:H,(IF(K124&lt;&gt;"---",IF(INDEX(RAW_c_TEBA0714_REV01!B:D,MATCH(H124,RAW_c_TEBA0714_REV01!B:B,0),3)=L124,INDEX(
RAW_c_TEBA0714_REV01!B:D,MATCH(H124,INDEX(RAW_c_TEBA0714_REV01!B:B,MATCH(H124,RAW_c_TEBA0714_REV01!B:B,)+1):'RAW_c_TEBA0714_REV01'!B11195,)+MATCH(H124,RAW_c_TEBA0714_REV01!B:B,),3),INDEX(RAW_c_TEBA0714_REV01!B:D,MATCH(H124,RAW_c_TEBA0714_REV01!B:B,0),3)),"---")))=1,"---",IF(K124&lt;&gt;"---",IF(INDEX(RAW_c_TEBA0714_REV01!B:D,MATCH(H124,RAW_c_TEBA0714_REV01!B:B,0),3)=L124,INDEX(
RAW_c_TEBA0714_REV01!B:D,MATCH(H124,INDEX(RAW_c_TEBA0714_REV01!B:B,MATCH(H124,RAW_c_TEBA0714_REV01!B:B,)+1):'RAW_c_TEBA0714_REV01'!B11195,)+MATCH(H124,RAW_c_TEBA0714_REV01!B:B,),3),INDEX(RAW_c_TEBA0714_REV01!B:D,MATCH(H124,RAW_c_TEBA0714_REV01!B:B,0),3)),"---")),"---")</f>
        <v>---</v>
      </c>
      <c r="N124" t="str">
        <f>IFERROR(IF(AND(B124="B2B",J124="--"),L124,IF(
COUNTIF(B2B!H:H,(IF(K124&lt;&gt;"---",IF(INDEX(RAW_c_TEBA0714_REV01!B:D,MATCH(H124,RAW_c_TEBA0714_REV01!B:B,0),3)=L124,INDEX(
RAW_c_TEBA0714_REV01!B:D,MATCH(H124,INDEX(RAW_c_TEBA0714_REV01!B:B,MATCH(H124,RAW_c_TEBA0714_REV01!B:B,)+1):'RAW_c_TEBA0714_REV01'!B11195,)+MATCH(H124,RAW_c_TEBA0714_REV01!B:B,),3),INDEX(RAW_c_TEBA0714_REV01!B:D,MATCH(H124,RAW_c_TEBA0714_REV01!B:B,0),3)),"---")))=0,"---",IF(K124&lt;&gt;"---",IF(INDEX(RAW_c_TEBA0714_REV01!B:D,MATCH(H124,RAW_c_TEBA0714_REV01!B:B,0),3)=L124,INDEX(
RAW_c_TEBA0714_REV01!B:D,MATCH(H124,INDEX(RAW_c_TEBA0714_REV01!B:B,MATCH(H124,RAW_c_TEBA0714_REV01!B:B,)+1):'RAW_c_TEBA0714_REV01'!B11195,)+MATCH(H124,RAW_c_TEBA0714_REV01!B:B,),3),INDEX(RAW_c_TEBA0714_REV01!B:D,MATCH(H124,RAW_c_TEBA0714_REV01!B:B,0),3)),"---"))),"---")</f>
        <v>JM2-20</v>
      </c>
      <c r="T124">
        <f>COUNTIF(RAW_c_TEBA0714_REV01!B:B,G124)</f>
        <v>1</v>
      </c>
      <c r="U124" t="str">
        <f t="shared" si="11"/>
        <v>B2B-19</v>
      </c>
    </row>
    <row r="125" spans="1:21" x14ac:dyDescent="0.25">
      <c r="A125" t="s">
        <v>967</v>
      </c>
      <c r="B125" t="s">
        <v>39</v>
      </c>
      <c r="C125" t="s">
        <v>178</v>
      </c>
      <c r="D125" t="s">
        <v>259</v>
      </c>
      <c r="E125" s="84">
        <v>19</v>
      </c>
      <c r="F125" t="str">
        <f t="shared" si="6"/>
        <v>JM2-19</v>
      </c>
      <c r="G125" t="str">
        <f>VLOOKUP(F125,RAW_c_TEBA0714_REV01!A:B,2,0)</f>
        <v>B15_L15_N</v>
      </c>
      <c r="H125" t="str">
        <f t="shared" si="7"/>
        <v>B15_L15_N</v>
      </c>
      <c r="I125" t="str">
        <f t="shared" si="8"/>
        <v>--</v>
      </c>
      <c r="J125" t="str">
        <f t="shared" si="9"/>
        <v>--</v>
      </c>
      <c r="K125">
        <f>IFERROR(IF(J125="--",IF(G125=H125,VLOOKUP(G125,RAW_c_TEBA0714_REV01!L:N,3,0),SUM(VLOOKUP(H125,RAW_c_TEBA0714_REV01!L:N,3,0),VLOOKUP(G125,RAW_c_TEBA0714_REV01!L:N,3,0))),"---"),"---")</f>
        <v>0</v>
      </c>
      <c r="L125" t="str">
        <f t="shared" si="10"/>
        <v>JM2-19</v>
      </c>
      <c r="M125" t="str">
        <f>IFERROR(IF(
COUNTIF(B2B!H:H,(IF(K125&lt;&gt;"---",IF(INDEX(RAW_c_TEBA0714_REV01!B:D,MATCH(H125,RAW_c_TEBA0714_REV01!B:B,0),3)=L125,INDEX(
RAW_c_TEBA0714_REV01!B:D,MATCH(H125,INDEX(RAW_c_TEBA0714_REV01!B:B,MATCH(H125,RAW_c_TEBA0714_REV01!B:B,)+1):'RAW_c_TEBA0714_REV01'!B11196,)+MATCH(H125,RAW_c_TEBA0714_REV01!B:B,),3),INDEX(RAW_c_TEBA0714_REV01!B:D,MATCH(H125,RAW_c_TEBA0714_REV01!B:B,0),3)),"---")))=1,"---",IF(K125&lt;&gt;"---",IF(INDEX(RAW_c_TEBA0714_REV01!B:D,MATCH(H125,RAW_c_TEBA0714_REV01!B:B,0),3)=L125,INDEX(
RAW_c_TEBA0714_REV01!B:D,MATCH(H125,INDEX(RAW_c_TEBA0714_REV01!B:B,MATCH(H125,RAW_c_TEBA0714_REV01!B:B,)+1):'RAW_c_TEBA0714_REV01'!B11196,)+MATCH(H125,RAW_c_TEBA0714_REV01!B:B,),3),INDEX(RAW_c_TEBA0714_REV01!B:D,MATCH(H125,RAW_c_TEBA0714_REV01!B:B,0),3)),"---")),"---")</f>
        <v>---</v>
      </c>
      <c r="N125" t="str">
        <f>IFERROR(IF(AND(B125="B2B",J125="--"),L125,IF(
COUNTIF(B2B!H:H,(IF(K125&lt;&gt;"---",IF(INDEX(RAW_c_TEBA0714_REV01!B:D,MATCH(H125,RAW_c_TEBA0714_REV01!B:B,0),3)=L125,INDEX(
RAW_c_TEBA0714_REV01!B:D,MATCH(H125,INDEX(RAW_c_TEBA0714_REV01!B:B,MATCH(H125,RAW_c_TEBA0714_REV01!B:B,)+1):'RAW_c_TEBA0714_REV01'!B11196,)+MATCH(H125,RAW_c_TEBA0714_REV01!B:B,),3),INDEX(RAW_c_TEBA0714_REV01!B:D,MATCH(H125,RAW_c_TEBA0714_REV01!B:B,0),3)),"---")))=0,"---",IF(K125&lt;&gt;"---",IF(INDEX(RAW_c_TEBA0714_REV01!B:D,MATCH(H125,RAW_c_TEBA0714_REV01!B:B,0),3)=L125,INDEX(
RAW_c_TEBA0714_REV01!B:D,MATCH(H125,INDEX(RAW_c_TEBA0714_REV01!B:B,MATCH(H125,RAW_c_TEBA0714_REV01!B:B,)+1):'RAW_c_TEBA0714_REV01'!B11196,)+MATCH(H125,RAW_c_TEBA0714_REV01!B:B,),3),INDEX(RAW_c_TEBA0714_REV01!B:D,MATCH(H125,RAW_c_TEBA0714_REV01!B:B,0),3)),"---"))),"---")</f>
        <v>JM2-19</v>
      </c>
      <c r="T125">
        <f>COUNTIF(RAW_c_TEBA0714_REV01!B:B,G125)</f>
        <v>1</v>
      </c>
      <c r="U125" t="str">
        <f t="shared" si="11"/>
        <v>B2B-20</v>
      </c>
    </row>
    <row r="126" spans="1:21" x14ac:dyDescent="0.25">
      <c r="A126" t="s">
        <v>968</v>
      </c>
      <c r="B126" t="s">
        <v>39</v>
      </c>
      <c r="C126" t="s">
        <v>179</v>
      </c>
      <c r="D126" t="s">
        <v>259</v>
      </c>
      <c r="E126" s="84">
        <v>22</v>
      </c>
      <c r="F126" t="str">
        <f t="shared" si="6"/>
        <v>JM2-22</v>
      </c>
      <c r="G126" t="str">
        <f>VLOOKUP(F126,RAW_c_TEBA0714_REV01!A:B,2,0)</f>
        <v>B15_L2_P</v>
      </c>
      <c r="H126" t="str">
        <f t="shared" si="7"/>
        <v>B15_L2_P</v>
      </c>
      <c r="I126" t="str">
        <f t="shared" si="8"/>
        <v>--</v>
      </c>
      <c r="J126" t="str">
        <f t="shared" si="9"/>
        <v>--</v>
      </c>
      <c r="K126">
        <f>IFERROR(IF(J126="--",IF(G126=H126,VLOOKUP(G126,RAW_c_TEBA0714_REV01!L:N,3,0),SUM(VLOOKUP(H126,RAW_c_TEBA0714_REV01!L:N,3,0),VLOOKUP(G126,RAW_c_TEBA0714_REV01!L:N,3,0))),"---"),"---")</f>
        <v>0</v>
      </c>
      <c r="L126" t="str">
        <f t="shared" si="10"/>
        <v>JM2-22</v>
      </c>
      <c r="M126" t="str">
        <f>IFERROR(IF(
COUNTIF(B2B!H:H,(IF(K126&lt;&gt;"---",IF(INDEX(RAW_c_TEBA0714_REV01!B:D,MATCH(H126,RAW_c_TEBA0714_REV01!B:B,0),3)=L126,INDEX(
RAW_c_TEBA0714_REV01!B:D,MATCH(H126,INDEX(RAW_c_TEBA0714_REV01!B:B,MATCH(H126,RAW_c_TEBA0714_REV01!B:B,)+1):'RAW_c_TEBA0714_REV01'!B11197,)+MATCH(H126,RAW_c_TEBA0714_REV01!B:B,),3),INDEX(RAW_c_TEBA0714_REV01!B:D,MATCH(H126,RAW_c_TEBA0714_REV01!B:B,0),3)),"---")))=1,"---",IF(K126&lt;&gt;"---",IF(INDEX(RAW_c_TEBA0714_REV01!B:D,MATCH(H126,RAW_c_TEBA0714_REV01!B:B,0),3)=L126,INDEX(
RAW_c_TEBA0714_REV01!B:D,MATCH(H126,INDEX(RAW_c_TEBA0714_REV01!B:B,MATCH(H126,RAW_c_TEBA0714_REV01!B:B,)+1):'RAW_c_TEBA0714_REV01'!B11197,)+MATCH(H126,RAW_c_TEBA0714_REV01!B:B,),3),INDEX(RAW_c_TEBA0714_REV01!B:D,MATCH(H126,RAW_c_TEBA0714_REV01!B:B,0),3)),"---")),"---")</f>
        <v>---</v>
      </c>
      <c r="N126" t="str">
        <f>IFERROR(IF(AND(B126="B2B",J126="--"),L126,IF(
COUNTIF(B2B!H:H,(IF(K126&lt;&gt;"---",IF(INDEX(RAW_c_TEBA0714_REV01!B:D,MATCH(H126,RAW_c_TEBA0714_REV01!B:B,0),3)=L126,INDEX(
RAW_c_TEBA0714_REV01!B:D,MATCH(H126,INDEX(RAW_c_TEBA0714_REV01!B:B,MATCH(H126,RAW_c_TEBA0714_REV01!B:B,)+1):'RAW_c_TEBA0714_REV01'!B11197,)+MATCH(H126,RAW_c_TEBA0714_REV01!B:B,),3),INDEX(RAW_c_TEBA0714_REV01!B:D,MATCH(H126,RAW_c_TEBA0714_REV01!B:B,0),3)),"---")))=0,"---",IF(K126&lt;&gt;"---",IF(INDEX(RAW_c_TEBA0714_REV01!B:D,MATCH(H126,RAW_c_TEBA0714_REV01!B:B,0),3)=L126,INDEX(
RAW_c_TEBA0714_REV01!B:D,MATCH(H126,INDEX(RAW_c_TEBA0714_REV01!B:B,MATCH(H126,RAW_c_TEBA0714_REV01!B:B,)+1):'RAW_c_TEBA0714_REV01'!B11197,)+MATCH(H126,RAW_c_TEBA0714_REV01!B:B,),3),INDEX(RAW_c_TEBA0714_REV01!B:D,MATCH(H126,RAW_c_TEBA0714_REV01!B:B,0),3)),"---"))),"---")</f>
        <v>JM2-22</v>
      </c>
      <c r="T126">
        <f>COUNTIF(RAW_c_TEBA0714_REV01!B:B,G126)</f>
        <v>1</v>
      </c>
      <c r="U126" t="str">
        <f t="shared" si="11"/>
        <v>B2B-21</v>
      </c>
    </row>
    <row r="127" spans="1:21" x14ac:dyDescent="0.25">
      <c r="A127" t="s">
        <v>969</v>
      </c>
      <c r="B127" t="s">
        <v>39</v>
      </c>
      <c r="C127" t="s">
        <v>180</v>
      </c>
      <c r="D127" t="s">
        <v>259</v>
      </c>
      <c r="E127" s="84">
        <v>21</v>
      </c>
      <c r="F127" t="str">
        <f t="shared" si="6"/>
        <v>JM2-21</v>
      </c>
      <c r="G127" t="str">
        <f>VLOOKUP(F127,RAW_c_TEBA0714_REV01!A:B,2,0)</f>
        <v>B15_L15_P</v>
      </c>
      <c r="H127" t="str">
        <f t="shared" si="7"/>
        <v>B15_L15_P</v>
      </c>
      <c r="I127" t="str">
        <f t="shared" si="8"/>
        <v>--</v>
      </c>
      <c r="J127" t="str">
        <f t="shared" si="9"/>
        <v>--</v>
      </c>
      <c r="K127">
        <f>IFERROR(IF(J127="--",IF(G127=H127,VLOOKUP(G127,RAW_c_TEBA0714_REV01!L:N,3,0),SUM(VLOOKUP(H127,RAW_c_TEBA0714_REV01!L:N,3,0),VLOOKUP(G127,RAW_c_TEBA0714_REV01!L:N,3,0))),"---"),"---")</f>
        <v>0</v>
      </c>
      <c r="L127" t="str">
        <f t="shared" si="10"/>
        <v>JM2-21</v>
      </c>
      <c r="M127" t="str">
        <f>IFERROR(IF(
COUNTIF(B2B!H:H,(IF(K127&lt;&gt;"---",IF(INDEX(RAW_c_TEBA0714_REV01!B:D,MATCH(H127,RAW_c_TEBA0714_REV01!B:B,0),3)=L127,INDEX(
RAW_c_TEBA0714_REV01!B:D,MATCH(H127,INDEX(RAW_c_TEBA0714_REV01!B:B,MATCH(H127,RAW_c_TEBA0714_REV01!B:B,)+1):'RAW_c_TEBA0714_REV01'!B11198,)+MATCH(H127,RAW_c_TEBA0714_REV01!B:B,),3),INDEX(RAW_c_TEBA0714_REV01!B:D,MATCH(H127,RAW_c_TEBA0714_REV01!B:B,0),3)),"---")))=1,"---",IF(K127&lt;&gt;"---",IF(INDEX(RAW_c_TEBA0714_REV01!B:D,MATCH(H127,RAW_c_TEBA0714_REV01!B:B,0),3)=L127,INDEX(
RAW_c_TEBA0714_REV01!B:D,MATCH(H127,INDEX(RAW_c_TEBA0714_REV01!B:B,MATCH(H127,RAW_c_TEBA0714_REV01!B:B,)+1):'RAW_c_TEBA0714_REV01'!B11198,)+MATCH(H127,RAW_c_TEBA0714_REV01!B:B,),3),INDEX(RAW_c_TEBA0714_REV01!B:D,MATCH(H127,RAW_c_TEBA0714_REV01!B:B,0),3)),"---")),"---")</f>
        <v>---</v>
      </c>
      <c r="N127" t="str">
        <f>IFERROR(IF(AND(B127="B2B",J127="--"),L127,IF(
COUNTIF(B2B!H:H,(IF(K127&lt;&gt;"---",IF(INDEX(RAW_c_TEBA0714_REV01!B:D,MATCH(H127,RAW_c_TEBA0714_REV01!B:B,0),3)=L127,INDEX(
RAW_c_TEBA0714_REV01!B:D,MATCH(H127,INDEX(RAW_c_TEBA0714_REV01!B:B,MATCH(H127,RAW_c_TEBA0714_REV01!B:B,)+1):'RAW_c_TEBA0714_REV01'!B11198,)+MATCH(H127,RAW_c_TEBA0714_REV01!B:B,),3),INDEX(RAW_c_TEBA0714_REV01!B:D,MATCH(H127,RAW_c_TEBA0714_REV01!B:B,0),3)),"---")))=0,"---",IF(K127&lt;&gt;"---",IF(INDEX(RAW_c_TEBA0714_REV01!B:D,MATCH(H127,RAW_c_TEBA0714_REV01!B:B,0),3)=L127,INDEX(
RAW_c_TEBA0714_REV01!B:D,MATCH(H127,INDEX(RAW_c_TEBA0714_REV01!B:B,MATCH(H127,RAW_c_TEBA0714_REV01!B:B,)+1):'RAW_c_TEBA0714_REV01'!B11198,)+MATCH(H127,RAW_c_TEBA0714_REV01!B:B,),3),INDEX(RAW_c_TEBA0714_REV01!B:D,MATCH(H127,RAW_c_TEBA0714_REV01!B:B,0),3)),"---"))),"---")</f>
        <v>JM2-21</v>
      </c>
      <c r="T127">
        <f>COUNTIF(RAW_c_TEBA0714_REV01!B:B,G127)</f>
        <v>1</v>
      </c>
      <c r="U127" t="str">
        <f t="shared" si="11"/>
        <v>B2B-22</v>
      </c>
    </row>
    <row r="128" spans="1:21" x14ac:dyDescent="0.25">
      <c r="A128" t="s">
        <v>970</v>
      </c>
      <c r="B128" t="s">
        <v>39</v>
      </c>
      <c r="C128" t="s">
        <v>181</v>
      </c>
      <c r="D128" t="s">
        <v>259</v>
      </c>
      <c r="E128" s="84">
        <v>24</v>
      </c>
      <c r="F128" t="str">
        <f t="shared" si="6"/>
        <v>JM2-24</v>
      </c>
      <c r="G128" t="str">
        <f>VLOOKUP(F128,RAW_c_TEBA0714_REV01!A:B,2,0)</f>
        <v>RLED</v>
      </c>
      <c r="H128" t="str">
        <f t="shared" si="7"/>
        <v>RLED</v>
      </c>
      <c r="I128" t="str">
        <f t="shared" si="8"/>
        <v>--</v>
      </c>
      <c r="J128" t="str">
        <f t="shared" si="9"/>
        <v>--</v>
      </c>
      <c r="K128">
        <f>IFERROR(IF(J128="--",IF(G128=H128,VLOOKUP(G128,RAW_c_TEBA0714_REV01!L:N,3,0),SUM(VLOOKUP(H128,RAW_c_TEBA0714_REV01!L:N,3,0),VLOOKUP(G128,RAW_c_TEBA0714_REV01!L:N,3,0))),"---"),"---")</f>
        <v>74.845100000000002</v>
      </c>
      <c r="L128" t="str">
        <f t="shared" si="10"/>
        <v>JM2-24</v>
      </c>
      <c r="M128" t="str">
        <f>IFERROR(IF(
COUNTIF(B2B!H:H,(IF(K128&lt;&gt;"---",IF(INDEX(RAW_c_TEBA0714_REV01!B:D,MATCH(H128,RAW_c_TEBA0714_REV01!B:B,0),3)=L128,INDEX(
RAW_c_TEBA0714_REV01!B:D,MATCH(H128,INDEX(RAW_c_TEBA0714_REV01!B:B,MATCH(H128,RAW_c_TEBA0714_REV01!B:B,)+1):'RAW_c_TEBA0714_REV01'!B11199,)+MATCH(H128,RAW_c_TEBA0714_REV01!B:B,),3),INDEX(RAW_c_TEBA0714_REV01!B:D,MATCH(H128,RAW_c_TEBA0714_REV01!B:B,0),3)),"---")))=1,"---",IF(K128&lt;&gt;"---",IF(INDEX(RAW_c_TEBA0714_REV01!B:D,MATCH(H128,RAW_c_TEBA0714_REV01!B:B,0),3)=L128,INDEX(
RAW_c_TEBA0714_REV01!B:D,MATCH(H128,INDEX(RAW_c_TEBA0714_REV01!B:B,MATCH(H128,RAW_c_TEBA0714_REV01!B:B,)+1):'RAW_c_TEBA0714_REV01'!B11199,)+MATCH(H128,RAW_c_TEBA0714_REV01!B:B,),3),INDEX(RAW_c_TEBA0714_REV01!B:D,MATCH(H128,RAW_c_TEBA0714_REV01!B:B,0),3)),"---")),"---")</f>
        <v>R1-1</v>
      </c>
      <c r="N128" t="str">
        <f>IFERROR(IF(AND(B128="B2B",J128="--"),L128,IF(
COUNTIF(B2B!H:H,(IF(K128&lt;&gt;"---",IF(INDEX(RAW_c_TEBA0714_REV01!B:D,MATCH(H128,RAW_c_TEBA0714_REV01!B:B,0),3)=L128,INDEX(
RAW_c_TEBA0714_REV01!B:D,MATCH(H128,INDEX(RAW_c_TEBA0714_REV01!B:B,MATCH(H128,RAW_c_TEBA0714_REV01!B:B,)+1):'RAW_c_TEBA0714_REV01'!B11199,)+MATCH(H128,RAW_c_TEBA0714_REV01!B:B,),3),INDEX(RAW_c_TEBA0714_REV01!B:D,MATCH(H128,RAW_c_TEBA0714_REV01!B:B,0),3)),"---")))=0,"---",IF(K128&lt;&gt;"---",IF(INDEX(RAW_c_TEBA0714_REV01!B:D,MATCH(H128,RAW_c_TEBA0714_REV01!B:B,0),3)=L128,INDEX(
RAW_c_TEBA0714_REV01!B:D,MATCH(H128,INDEX(RAW_c_TEBA0714_REV01!B:B,MATCH(H128,RAW_c_TEBA0714_REV01!B:B,)+1):'RAW_c_TEBA0714_REV01'!B11199,)+MATCH(H128,RAW_c_TEBA0714_REV01!B:B,),3),INDEX(RAW_c_TEBA0714_REV01!B:D,MATCH(H128,RAW_c_TEBA0714_REV01!B:B,0),3)),"---"))),"---")</f>
        <v>JM2-24</v>
      </c>
      <c r="T128">
        <f>COUNTIF(RAW_c_TEBA0714_REV01!B:B,G128)</f>
        <v>2</v>
      </c>
      <c r="U128" t="str">
        <f t="shared" si="11"/>
        <v>B2B-23</v>
      </c>
    </row>
    <row r="129" spans="1:21" x14ac:dyDescent="0.25">
      <c r="A129" t="s">
        <v>971</v>
      </c>
      <c r="B129" t="s">
        <v>39</v>
      </c>
      <c r="C129" t="s">
        <v>182</v>
      </c>
      <c r="D129" t="s">
        <v>259</v>
      </c>
      <c r="E129" s="84">
        <v>23</v>
      </c>
      <c r="F129" t="str">
        <f t="shared" si="6"/>
        <v>JM2-23</v>
      </c>
      <c r="G129" t="str">
        <f>VLOOKUP(F129,RAW_c_TEBA0714_REV01!A:B,2,0)</f>
        <v>B15_L16_N</v>
      </c>
      <c r="H129" t="str">
        <f t="shared" si="7"/>
        <v>B15_L16_N</v>
      </c>
      <c r="I129" t="str">
        <f t="shared" si="8"/>
        <v>--</v>
      </c>
      <c r="J129" t="str">
        <f t="shared" si="9"/>
        <v>--</v>
      </c>
      <c r="K129">
        <f>IFERROR(IF(J129="--",IF(G129=H129,VLOOKUP(G129,RAW_c_TEBA0714_REV01!L:N,3,0),SUM(VLOOKUP(H129,RAW_c_TEBA0714_REV01!L:N,3,0),VLOOKUP(G129,RAW_c_TEBA0714_REV01!L:N,3,0))),"---"),"---")</f>
        <v>0</v>
      </c>
      <c r="L129" t="str">
        <f t="shared" si="10"/>
        <v>JM2-23</v>
      </c>
      <c r="M129" t="str">
        <f>IFERROR(IF(
COUNTIF(B2B!H:H,(IF(K129&lt;&gt;"---",IF(INDEX(RAW_c_TEBA0714_REV01!B:D,MATCH(H129,RAW_c_TEBA0714_REV01!B:B,0),3)=L129,INDEX(
RAW_c_TEBA0714_REV01!B:D,MATCH(H129,INDEX(RAW_c_TEBA0714_REV01!B:B,MATCH(H129,RAW_c_TEBA0714_REV01!B:B,)+1):'RAW_c_TEBA0714_REV01'!B11200,)+MATCH(H129,RAW_c_TEBA0714_REV01!B:B,),3),INDEX(RAW_c_TEBA0714_REV01!B:D,MATCH(H129,RAW_c_TEBA0714_REV01!B:B,0),3)),"---")))=1,"---",IF(K129&lt;&gt;"---",IF(INDEX(RAW_c_TEBA0714_REV01!B:D,MATCH(H129,RAW_c_TEBA0714_REV01!B:B,0),3)=L129,INDEX(
RAW_c_TEBA0714_REV01!B:D,MATCH(H129,INDEX(RAW_c_TEBA0714_REV01!B:B,MATCH(H129,RAW_c_TEBA0714_REV01!B:B,)+1):'RAW_c_TEBA0714_REV01'!B11200,)+MATCH(H129,RAW_c_TEBA0714_REV01!B:B,),3),INDEX(RAW_c_TEBA0714_REV01!B:D,MATCH(H129,RAW_c_TEBA0714_REV01!B:B,0),3)),"---")),"---")</f>
        <v>---</v>
      </c>
      <c r="N129" t="str">
        <f>IFERROR(IF(AND(B129="B2B",J129="--"),L129,IF(
COUNTIF(B2B!H:H,(IF(K129&lt;&gt;"---",IF(INDEX(RAW_c_TEBA0714_REV01!B:D,MATCH(H129,RAW_c_TEBA0714_REV01!B:B,0),3)=L129,INDEX(
RAW_c_TEBA0714_REV01!B:D,MATCH(H129,INDEX(RAW_c_TEBA0714_REV01!B:B,MATCH(H129,RAW_c_TEBA0714_REV01!B:B,)+1):'RAW_c_TEBA0714_REV01'!B11200,)+MATCH(H129,RAW_c_TEBA0714_REV01!B:B,),3),INDEX(RAW_c_TEBA0714_REV01!B:D,MATCH(H129,RAW_c_TEBA0714_REV01!B:B,0),3)),"---")))=0,"---",IF(K129&lt;&gt;"---",IF(INDEX(RAW_c_TEBA0714_REV01!B:D,MATCH(H129,RAW_c_TEBA0714_REV01!B:B,0),3)=L129,INDEX(
RAW_c_TEBA0714_REV01!B:D,MATCH(H129,INDEX(RAW_c_TEBA0714_REV01!B:B,MATCH(H129,RAW_c_TEBA0714_REV01!B:B,)+1):'RAW_c_TEBA0714_REV01'!B11200,)+MATCH(H129,RAW_c_TEBA0714_REV01!B:B,),3),INDEX(RAW_c_TEBA0714_REV01!B:D,MATCH(H129,RAW_c_TEBA0714_REV01!B:B,0),3)),"---"))),"---")</f>
        <v>JM2-23</v>
      </c>
      <c r="T129">
        <f>COUNTIF(RAW_c_TEBA0714_REV01!B:B,G129)</f>
        <v>1</v>
      </c>
      <c r="U129" t="str">
        <f t="shared" si="11"/>
        <v>B2B-24</v>
      </c>
    </row>
    <row r="130" spans="1:21" x14ac:dyDescent="0.25">
      <c r="A130" t="s">
        <v>972</v>
      </c>
      <c r="B130" t="s">
        <v>39</v>
      </c>
      <c r="C130" t="s">
        <v>183</v>
      </c>
      <c r="D130" t="s">
        <v>259</v>
      </c>
      <c r="E130" s="84">
        <v>26</v>
      </c>
      <c r="F130" t="str">
        <f t="shared" si="6"/>
        <v>JM2-26</v>
      </c>
      <c r="G130" t="str">
        <f>VLOOKUP(F130,RAW_c_TEBA0714_REV01!A:B,2,0)</f>
        <v>GLED</v>
      </c>
      <c r="H130" t="str">
        <f t="shared" si="7"/>
        <v>GLED</v>
      </c>
      <c r="I130" t="str">
        <f t="shared" si="8"/>
        <v>--</v>
      </c>
      <c r="J130" t="str">
        <f t="shared" si="9"/>
        <v>--</v>
      </c>
      <c r="K130">
        <f>IFERROR(IF(J130="--",IF(G130=H130,VLOOKUP(G130,RAW_c_TEBA0714_REV01!L:N,3,0),SUM(VLOOKUP(H130,RAW_c_TEBA0714_REV01!L:N,3,0),VLOOKUP(G130,RAW_c_TEBA0714_REV01!L:N,3,0))),"---"),"---")</f>
        <v>65.269800000000004</v>
      </c>
      <c r="L130" t="str">
        <f t="shared" si="10"/>
        <v>JM2-26</v>
      </c>
      <c r="M130" t="str">
        <f>IFERROR(IF(
COUNTIF(B2B!H:H,(IF(K130&lt;&gt;"---",IF(INDEX(RAW_c_TEBA0714_REV01!B:D,MATCH(H130,RAW_c_TEBA0714_REV01!B:B,0),3)=L130,INDEX(
RAW_c_TEBA0714_REV01!B:D,MATCH(H130,INDEX(RAW_c_TEBA0714_REV01!B:B,MATCH(H130,RAW_c_TEBA0714_REV01!B:B,)+1):'RAW_c_TEBA0714_REV01'!B11201,)+MATCH(H130,RAW_c_TEBA0714_REV01!B:B,),3),INDEX(RAW_c_TEBA0714_REV01!B:D,MATCH(H130,RAW_c_TEBA0714_REV01!B:B,0),3)),"---")))=1,"---",IF(K130&lt;&gt;"---",IF(INDEX(RAW_c_TEBA0714_REV01!B:D,MATCH(H130,RAW_c_TEBA0714_REV01!B:B,0),3)=L130,INDEX(
RAW_c_TEBA0714_REV01!B:D,MATCH(H130,INDEX(RAW_c_TEBA0714_REV01!B:B,MATCH(H130,RAW_c_TEBA0714_REV01!B:B,)+1):'RAW_c_TEBA0714_REV01'!B11201,)+MATCH(H130,RAW_c_TEBA0714_REV01!B:B,),3),INDEX(RAW_c_TEBA0714_REV01!B:D,MATCH(H130,RAW_c_TEBA0714_REV01!B:B,0),3)),"---")),"---")</f>
        <v>R2-1</v>
      </c>
      <c r="N130" t="str">
        <f>IFERROR(IF(AND(B130="B2B",J130="--"),L130,IF(
COUNTIF(B2B!H:H,(IF(K130&lt;&gt;"---",IF(INDEX(RAW_c_TEBA0714_REV01!B:D,MATCH(H130,RAW_c_TEBA0714_REV01!B:B,0),3)=L130,INDEX(
RAW_c_TEBA0714_REV01!B:D,MATCH(H130,INDEX(RAW_c_TEBA0714_REV01!B:B,MATCH(H130,RAW_c_TEBA0714_REV01!B:B,)+1):'RAW_c_TEBA0714_REV01'!B11201,)+MATCH(H130,RAW_c_TEBA0714_REV01!B:B,),3),INDEX(RAW_c_TEBA0714_REV01!B:D,MATCH(H130,RAW_c_TEBA0714_REV01!B:B,0),3)),"---")))=0,"---",IF(K130&lt;&gt;"---",IF(INDEX(RAW_c_TEBA0714_REV01!B:D,MATCH(H130,RAW_c_TEBA0714_REV01!B:B,0),3)=L130,INDEX(
RAW_c_TEBA0714_REV01!B:D,MATCH(H130,INDEX(RAW_c_TEBA0714_REV01!B:B,MATCH(H130,RAW_c_TEBA0714_REV01!B:B,)+1):'RAW_c_TEBA0714_REV01'!B11201,)+MATCH(H130,RAW_c_TEBA0714_REV01!B:B,),3),INDEX(RAW_c_TEBA0714_REV01!B:D,MATCH(H130,RAW_c_TEBA0714_REV01!B:B,0),3)),"---"))),"---")</f>
        <v>JM2-26</v>
      </c>
      <c r="T130">
        <f>COUNTIF(RAW_c_TEBA0714_REV01!B:B,G130)</f>
        <v>2</v>
      </c>
      <c r="U130" t="str">
        <f t="shared" si="11"/>
        <v>B2B-25</v>
      </c>
    </row>
    <row r="131" spans="1:21" x14ac:dyDescent="0.25">
      <c r="A131" t="s">
        <v>973</v>
      </c>
      <c r="B131" t="s">
        <v>39</v>
      </c>
      <c r="C131" t="s">
        <v>184</v>
      </c>
      <c r="D131" t="s">
        <v>259</v>
      </c>
      <c r="E131" s="84">
        <v>25</v>
      </c>
      <c r="F131" t="str">
        <f t="shared" si="6"/>
        <v>JM2-25</v>
      </c>
      <c r="G131" t="str">
        <f>VLOOKUP(F131,RAW_c_TEBA0714_REV01!A:B,2,0)</f>
        <v>B15_L16_P</v>
      </c>
      <c r="H131" t="str">
        <f t="shared" si="7"/>
        <v>B15_L16_P</v>
      </c>
      <c r="I131" t="str">
        <f t="shared" si="8"/>
        <v>--</v>
      </c>
      <c r="J131" t="str">
        <f t="shared" si="9"/>
        <v>--</v>
      </c>
      <c r="K131">
        <f>IFERROR(IF(J131="--",IF(G131=H131,VLOOKUP(G131,RAW_c_TEBA0714_REV01!L:N,3,0),SUM(VLOOKUP(H131,RAW_c_TEBA0714_REV01!L:N,3,0),VLOOKUP(G131,RAW_c_TEBA0714_REV01!L:N,3,0))),"---"),"---")</f>
        <v>0</v>
      </c>
      <c r="L131" t="str">
        <f t="shared" si="10"/>
        <v>JM2-25</v>
      </c>
      <c r="M131" t="str">
        <f>IFERROR(IF(
COUNTIF(B2B!H:H,(IF(K131&lt;&gt;"---",IF(INDEX(RAW_c_TEBA0714_REV01!B:D,MATCH(H131,RAW_c_TEBA0714_REV01!B:B,0),3)=L131,INDEX(
RAW_c_TEBA0714_REV01!B:D,MATCH(H131,INDEX(RAW_c_TEBA0714_REV01!B:B,MATCH(H131,RAW_c_TEBA0714_REV01!B:B,)+1):'RAW_c_TEBA0714_REV01'!B11202,)+MATCH(H131,RAW_c_TEBA0714_REV01!B:B,),3),INDEX(RAW_c_TEBA0714_REV01!B:D,MATCH(H131,RAW_c_TEBA0714_REV01!B:B,0),3)),"---")))=1,"---",IF(K131&lt;&gt;"---",IF(INDEX(RAW_c_TEBA0714_REV01!B:D,MATCH(H131,RAW_c_TEBA0714_REV01!B:B,0),3)=L131,INDEX(
RAW_c_TEBA0714_REV01!B:D,MATCH(H131,INDEX(RAW_c_TEBA0714_REV01!B:B,MATCH(H131,RAW_c_TEBA0714_REV01!B:B,)+1):'RAW_c_TEBA0714_REV01'!B11202,)+MATCH(H131,RAW_c_TEBA0714_REV01!B:B,),3),INDEX(RAW_c_TEBA0714_REV01!B:D,MATCH(H131,RAW_c_TEBA0714_REV01!B:B,0),3)),"---")),"---")</f>
        <v>---</v>
      </c>
      <c r="N131" t="str">
        <f>IFERROR(IF(AND(B131="B2B",J131="--"),L131,IF(
COUNTIF(B2B!H:H,(IF(K131&lt;&gt;"---",IF(INDEX(RAW_c_TEBA0714_REV01!B:D,MATCH(H131,RAW_c_TEBA0714_REV01!B:B,0),3)=L131,INDEX(
RAW_c_TEBA0714_REV01!B:D,MATCH(H131,INDEX(RAW_c_TEBA0714_REV01!B:B,MATCH(H131,RAW_c_TEBA0714_REV01!B:B,)+1):'RAW_c_TEBA0714_REV01'!B11202,)+MATCH(H131,RAW_c_TEBA0714_REV01!B:B,),3),INDEX(RAW_c_TEBA0714_REV01!B:D,MATCH(H131,RAW_c_TEBA0714_REV01!B:B,0),3)),"---")))=0,"---",IF(K131&lt;&gt;"---",IF(INDEX(RAW_c_TEBA0714_REV01!B:D,MATCH(H131,RAW_c_TEBA0714_REV01!B:B,0),3)=L131,INDEX(
RAW_c_TEBA0714_REV01!B:D,MATCH(H131,INDEX(RAW_c_TEBA0714_REV01!B:B,MATCH(H131,RAW_c_TEBA0714_REV01!B:B,)+1):'RAW_c_TEBA0714_REV01'!B11202,)+MATCH(H131,RAW_c_TEBA0714_REV01!B:B,),3),INDEX(RAW_c_TEBA0714_REV01!B:D,MATCH(H131,RAW_c_TEBA0714_REV01!B:B,0),3)),"---"))),"---")</f>
        <v>JM2-25</v>
      </c>
      <c r="T131">
        <f>COUNTIF(RAW_c_TEBA0714_REV01!B:B,G131)</f>
        <v>1</v>
      </c>
      <c r="U131" t="str">
        <f t="shared" si="11"/>
        <v>B2B-26</v>
      </c>
    </row>
    <row r="132" spans="1:21" x14ac:dyDescent="0.25">
      <c r="A132" t="s">
        <v>974</v>
      </c>
      <c r="B132" t="s">
        <v>39</v>
      </c>
      <c r="C132" t="s">
        <v>185</v>
      </c>
      <c r="D132" t="s">
        <v>259</v>
      </c>
      <c r="E132" s="84">
        <v>28</v>
      </c>
      <c r="F132" t="str">
        <f t="shared" si="6"/>
        <v>JM2-28</v>
      </c>
      <c r="G132" t="str">
        <f>VLOOKUP(F132,RAW_c_TEBA0714_REV01!A:B,2,0)</f>
        <v>B15_L11_P</v>
      </c>
      <c r="H132" t="str">
        <f t="shared" si="7"/>
        <v>B15_L11_P</v>
      </c>
      <c r="I132" t="str">
        <f t="shared" si="8"/>
        <v>--</v>
      </c>
      <c r="J132" t="str">
        <f t="shared" si="9"/>
        <v>--</v>
      </c>
      <c r="K132">
        <f>IFERROR(IF(J132="--",IF(G132=H132,VLOOKUP(G132,RAW_c_TEBA0714_REV01!L:N,3,0),SUM(VLOOKUP(H132,RAW_c_TEBA0714_REV01!L:N,3,0),VLOOKUP(G132,RAW_c_TEBA0714_REV01!L:N,3,0))),"---"),"---")</f>
        <v>55.712200000000003</v>
      </c>
      <c r="L132" t="str">
        <f t="shared" si="10"/>
        <v>JM2-28</v>
      </c>
      <c r="M132" t="str">
        <f>IFERROR(IF(
COUNTIF(B2B!H:H,(IF(K132&lt;&gt;"---",IF(INDEX(RAW_c_TEBA0714_REV01!B:D,MATCH(H132,RAW_c_TEBA0714_REV01!B:B,0),3)=L132,INDEX(
RAW_c_TEBA0714_REV01!B:D,MATCH(H132,INDEX(RAW_c_TEBA0714_REV01!B:B,MATCH(H132,RAW_c_TEBA0714_REV01!B:B,)+1):'RAW_c_TEBA0714_REV01'!B11203,)+MATCH(H132,RAW_c_TEBA0714_REV01!B:B,),3),INDEX(RAW_c_TEBA0714_REV01!B:D,MATCH(H132,RAW_c_TEBA0714_REV01!B:B,0),3)),"---")))=1,"---",IF(K132&lt;&gt;"---",IF(INDEX(RAW_c_TEBA0714_REV01!B:D,MATCH(H132,RAW_c_TEBA0714_REV01!B:B,0),3)=L132,INDEX(
RAW_c_TEBA0714_REV01!B:D,MATCH(H132,INDEX(RAW_c_TEBA0714_REV01!B:B,MATCH(H132,RAW_c_TEBA0714_REV01!B:B,)+1):'RAW_c_TEBA0714_REV01'!B11203,)+MATCH(H132,RAW_c_TEBA0714_REV01!B:B,),3),INDEX(RAW_c_TEBA0714_REV01!B:D,MATCH(H132,RAW_c_TEBA0714_REV01!B:B,0),3)),"---")),"---")</f>
        <v>J4-3</v>
      </c>
      <c r="N132" t="str">
        <f>IFERROR(IF(AND(B132="B2B",J132="--"),L132,IF(
COUNTIF(B2B!H:H,(IF(K132&lt;&gt;"---",IF(INDEX(RAW_c_TEBA0714_REV01!B:D,MATCH(H132,RAW_c_TEBA0714_REV01!B:B,0),3)=L132,INDEX(
RAW_c_TEBA0714_REV01!B:D,MATCH(H132,INDEX(RAW_c_TEBA0714_REV01!B:B,MATCH(H132,RAW_c_TEBA0714_REV01!B:B,)+1):'RAW_c_TEBA0714_REV01'!B11203,)+MATCH(H132,RAW_c_TEBA0714_REV01!B:B,),3),INDEX(RAW_c_TEBA0714_REV01!B:D,MATCH(H132,RAW_c_TEBA0714_REV01!B:B,0),3)),"---")))=0,"---",IF(K132&lt;&gt;"---",IF(INDEX(RAW_c_TEBA0714_REV01!B:D,MATCH(H132,RAW_c_TEBA0714_REV01!B:B,0),3)=L132,INDEX(
RAW_c_TEBA0714_REV01!B:D,MATCH(H132,INDEX(RAW_c_TEBA0714_REV01!B:B,MATCH(H132,RAW_c_TEBA0714_REV01!B:B,)+1):'RAW_c_TEBA0714_REV01'!B11203,)+MATCH(H132,RAW_c_TEBA0714_REV01!B:B,),3),INDEX(RAW_c_TEBA0714_REV01!B:D,MATCH(H132,RAW_c_TEBA0714_REV01!B:B,0),3)),"---"))),"---")</f>
        <v>JM2-28</v>
      </c>
      <c r="T132">
        <f>COUNTIF(RAW_c_TEBA0714_REV01!B:B,G132)</f>
        <v>2</v>
      </c>
      <c r="U132" t="str">
        <f t="shared" si="11"/>
        <v>B2B-27</v>
      </c>
    </row>
    <row r="133" spans="1:21" x14ac:dyDescent="0.25">
      <c r="A133" t="s">
        <v>975</v>
      </c>
      <c r="B133" t="s">
        <v>39</v>
      </c>
      <c r="C133" t="s">
        <v>186</v>
      </c>
      <c r="D133" t="s">
        <v>259</v>
      </c>
      <c r="E133" s="84">
        <v>27</v>
      </c>
      <c r="F133" t="str">
        <f t="shared" si="6"/>
        <v>JM2-27</v>
      </c>
      <c r="G133" t="str">
        <f>VLOOKUP(F133,RAW_c_TEBA0714_REV01!A:B,2,0)</f>
        <v>B15_L18_N</v>
      </c>
      <c r="H133" t="str">
        <f t="shared" si="7"/>
        <v>B15_L18_N</v>
      </c>
      <c r="I133" t="str">
        <f t="shared" si="8"/>
        <v>--</v>
      </c>
      <c r="J133" t="str">
        <f t="shared" si="9"/>
        <v>--</v>
      </c>
      <c r="K133">
        <f>IFERROR(IF(J133="--",IF(G133=H133,VLOOKUP(G133,RAW_c_TEBA0714_REV01!L:N,3,0),SUM(VLOOKUP(H133,RAW_c_TEBA0714_REV01!L:N,3,0),VLOOKUP(G133,RAW_c_TEBA0714_REV01!L:N,3,0))),"---"),"---")</f>
        <v>0</v>
      </c>
      <c r="L133" t="str">
        <f t="shared" si="10"/>
        <v>JM2-27</v>
      </c>
      <c r="M133" t="str">
        <f>IFERROR(IF(
COUNTIF(B2B!H:H,(IF(K133&lt;&gt;"---",IF(INDEX(RAW_c_TEBA0714_REV01!B:D,MATCH(H133,RAW_c_TEBA0714_REV01!B:B,0),3)=L133,INDEX(
RAW_c_TEBA0714_REV01!B:D,MATCH(H133,INDEX(RAW_c_TEBA0714_REV01!B:B,MATCH(H133,RAW_c_TEBA0714_REV01!B:B,)+1):'RAW_c_TEBA0714_REV01'!B11204,)+MATCH(H133,RAW_c_TEBA0714_REV01!B:B,),3),INDEX(RAW_c_TEBA0714_REV01!B:D,MATCH(H133,RAW_c_TEBA0714_REV01!B:B,0),3)),"---")))=1,"---",IF(K133&lt;&gt;"---",IF(INDEX(RAW_c_TEBA0714_REV01!B:D,MATCH(H133,RAW_c_TEBA0714_REV01!B:B,0),3)=L133,INDEX(
RAW_c_TEBA0714_REV01!B:D,MATCH(H133,INDEX(RAW_c_TEBA0714_REV01!B:B,MATCH(H133,RAW_c_TEBA0714_REV01!B:B,)+1):'RAW_c_TEBA0714_REV01'!B11204,)+MATCH(H133,RAW_c_TEBA0714_REV01!B:B,),3),INDEX(RAW_c_TEBA0714_REV01!B:D,MATCH(H133,RAW_c_TEBA0714_REV01!B:B,0),3)),"---")),"---")</f>
        <v>---</v>
      </c>
      <c r="N133" t="str">
        <f>IFERROR(IF(AND(B133="B2B",J133="--"),L133,IF(
COUNTIF(B2B!H:H,(IF(K133&lt;&gt;"---",IF(INDEX(RAW_c_TEBA0714_REV01!B:D,MATCH(H133,RAW_c_TEBA0714_REV01!B:B,0),3)=L133,INDEX(
RAW_c_TEBA0714_REV01!B:D,MATCH(H133,INDEX(RAW_c_TEBA0714_REV01!B:B,MATCH(H133,RAW_c_TEBA0714_REV01!B:B,)+1):'RAW_c_TEBA0714_REV01'!B11204,)+MATCH(H133,RAW_c_TEBA0714_REV01!B:B,),3),INDEX(RAW_c_TEBA0714_REV01!B:D,MATCH(H133,RAW_c_TEBA0714_REV01!B:B,0),3)),"---")))=0,"---",IF(K133&lt;&gt;"---",IF(INDEX(RAW_c_TEBA0714_REV01!B:D,MATCH(H133,RAW_c_TEBA0714_REV01!B:B,0),3)=L133,INDEX(
RAW_c_TEBA0714_REV01!B:D,MATCH(H133,INDEX(RAW_c_TEBA0714_REV01!B:B,MATCH(H133,RAW_c_TEBA0714_REV01!B:B,)+1):'RAW_c_TEBA0714_REV01'!B11204,)+MATCH(H133,RAW_c_TEBA0714_REV01!B:B,),3),INDEX(RAW_c_TEBA0714_REV01!B:D,MATCH(H133,RAW_c_TEBA0714_REV01!B:B,0),3)),"---"))),"---")</f>
        <v>JM2-27</v>
      </c>
      <c r="T133">
        <f>COUNTIF(RAW_c_TEBA0714_REV01!B:B,G133)</f>
        <v>1</v>
      </c>
      <c r="U133" t="str">
        <f t="shared" si="11"/>
        <v>B2B-28</v>
      </c>
    </row>
    <row r="134" spans="1:21" x14ac:dyDescent="0.25">
      <c r="A134" t="s">
        <v>976</v>
      </c>
      <c r="B134" t="s">
        <v>39</v>
      </c>
      <c r="C134" t="s">
        <v>187</v>
      </c>
      <c r="D134" t="s">
        <v>259</v>
      </c>
      <c r="E134" s="84">
        <v>30</v>
      </c>
      <c r="F134" t="str">
        <f t="shared" si="6"/>
        <v>JM2-30</v>
      </c>
      <c r="G134" t="str">
        <f>VLOOKUP(F134,RAW_c_TEBA0714_REV01!A:B,2,0)</f>
        <v>B15_L11_N</v>
      </c>
      <c r="H134" t="str">
        <f t="shared" si="7"/>
        <v>B15_L11_N</v>
      </c>
      <c r="I134" t="str">
        <f t="shared" si="8"/>
        <v>--</v>
      </c>
      <c r="J134" t="str">
        <f t="shared" si="9"/>
        <v>--</v>
      </c>
      <c r="K134">
        <f>IFERROR(IF(J134="--",IF(G134=H134,VLOOKUP(G134,RAW_c_TEBA0714_REV01!L:N,3,0),SUM(VLOOKUP(H134,RAW_c_TEBA0714_REV01!L:N,3,0),VLOOKUP(G134,RAW_c_TEBA0714_REV01!L:N,3,0))),"---"),"---")</f>
        <v>56.036299999999997</v>
      </c>
      <c r="L134" t="str">
        <f t="shared" si="10"/>
        <v>JM2-30</v>
      </c>
      <c r="M134" t="str">
        <f>IFERROR(IF(
COUNTIF(B2B!H:H,(IF(K134&lt;&gt;"---",IF(INDEX(RAW_c_TEBA0714_REV01!B:D,MATCH(H134,RAW_c_TEBA0714_REV01!B:B,0),3)=L134,INDEX(
RAW_c_TEBA0714_REV01!B:D,MATCH(H134,INDEX(RAW_c_TEBA0714_REV01!B:B,MATCH(H134,RAW_c_TEBA0714_REV01!B:B,)+1):'RAW_c_TEBA0714_REV01'!B11205,)+MATCH(H134,RAW_c_TEBA0714_REV01!B:B,),3),INDEX(RAW_c_TEBA0714_REV01!B:D,MATCH(H134,RAW_c_TEBA0714_REV01!B:B,0),3)),"---")))=1,"---",IF(K134&lt;&gt;"---",IF(INDEX(RAW_c_TEBA0714_REV01!B:D,MATCH(H134,RAW_c_TEBA0714_REV01!B:B,0),3)=L134,INDEX(
RAW_c_TEBA0714_REV01!B:D,MATCH(H134,INDEX(RAW_c_TEBA0714_REV01!B:B,MATCH(H134,RAW_c_TEBA0714_REV01!B:B,)+1):'RAW_c_TEBA0714_REV01'!B11205,)+MATCH(H134,RAW_c_TEBA0714_REV01!B:B,),3),INDEX(RAW_c_TEBA0714_REV01!B:D,MATCH(H134,RAW_c_TEBA0714_REV01!B:B,0),3)),"---")),"---")</f>
        <v>J4-4</v>
      </c>
      <c r="N134" t="str">
        <f>IFERROR(IF(AND(B134="B2B",J134="--"),L134,IF(
COUNTIF(B2B!H:H,(IF(K134&lt;&gt;"---",IF(INDEX(RAW_c_TEBA0714_REV01!B:D,MATCH(H134,RAW_c_TEBA0714_REV01!B:B,0),3)=L134,INDEX(
RAW_c_TEBA0714_REV01!B:D,MATCH(H134,INDEX(RAW_c_TEBA0714_REV01!B:B,MATCH(H134,RAW_c_TEBA0714_REV01!B:B,)+1):'RAW_c_TEBA0714_REV01'!B11205,)+MATCH(H134,RAW_c_TEBA0714_REV01!B:B,),3),INDEX(RAW_c_TEBA0714_REV01!B:D,MATCH(H134,RAW_c_TEBA0714_REV01!B:B,0),3)),"---")))=0,"---",IF(K134&lt;&gt;"---",IF(INDEX(RAW_c_TEBA0714_REV01!B:D,MATCH(H134,RAW_c_TEBA0714_REV01!B:B,0),3)=L134,INDEX(
RAW_c_TEBA0714_REV01!B:D,MATCH(H134,INDEX(RAW_c_TEBA0714_REV01!B:B,MATCH(H134,RAW_c_TEBA0714_REV01!B:B,)+1):'RAW_c_TEBA0714_REV01'!B11205,)+MATCH(H134,RAW_c_TEBA0714_REV01!B:B,),3),INDEX(RAW_c_TEBA0714_REV01!B:D,MATCH(H134,RAW_c_TEBA0714_REV01!B:B,0),3)),"---"))),"---")</f>
        <v>JM2-30</v>
      </c>
      <c r="T134">
        <f>COUNTIF(RAW_c_TEBA0714_REV01!B:B,G134)</f>
        <v>2</v>
      </c>
      <c r="U134" t="str">
        <f t="shared" si="11"/>
        <v>B2B-29</v>
      </c>
    </row>
    <row r="135" spans="1:21" x14ac:dyDescent="0.25">
      <c r="A135" t="s">
        <v>977</v>
      </c>
      <c r="B135" t="s">
        <v>39</v>
      </c>
      <c r="C135" t="s">
        <v>188</v>
      </c>
      <c r="D135" t="s">
        <v>259</v>
      </c>
      <c r="E135" s="84">
        <v>29</v>
      </c>
      <c r="F135" t="str">
        <f t="shared" ref="F135:F198" si="12">$D135&amp;"-"&amp;$E135</f>
        <v>JM2-29</v>
      </c>
      <c r="G135" t="str">
        <f>VLOOKUP(F135,RAW_c_TEBA0714_REV01!A:B,2,0)</f>
        <v>B15_L18_P</v>
      </c>
      <c r="H135" t="str">
        <f t="shared" ref="H135:H198" si="13">IF(IF(COUNTIF($Q$6:$S$150,G135)&gt;0,"---","--")="---",VLOOKUP(G135,$Q$6:$S$150,3,0),G135)</f>
        <v>B15_L18_P</v>
      </c>
      <c r="I135" t="str">
        <f t="shared" ref="I135:I198" si="14">IF(IF(COUNTIF($Q$6:$S$150,G135)&gt;0,"---","--")="---",VLOOKUP(G135,$Q$6:$S$150,2,0),"--")</f>
        <v>--</v>
      </c>
      <c r="J135" t="str">
        <f t="shared" ref="J135:J198" si="15">IF(COUNTIF($O$6:$O$100,G135)&gt;0,"---","--")</f>
        <v>--</v>
      </c>
      <c r="K135">
        <f>IFERROR(IF(J135="--",IF(G135=H135,VLOOKUP(G135,RAW_c_TEBA0714_REV01!L:N,3,0),SUM(VLOOKUP(H135,RAW_c_TEBA0714_REV01!L:N,3,0),VLOOKUP(G135,RAW_c_TEBA0714_REV01!L:N,3,0))),"---"),"---")</f>
        <v>0</v>
      </c>
      <c r="L135" t="str">
        <f t="shared" ref="L135:L198" si="16">$D135&amp;"-"&amp;$E135</f>
        <v>JM2-29</v>
      </c>
      <c r="M135" t="str">
        <f>IFERROR(IF(
COUNTIF(B2B!H:H,(IF(K135&lt;&gt;"---",IF(INDEX(RAW_c_TEBA0714_REV01!B:D,MATCH(H135,RAW_c_TEBA0714_REV01!B:B,0),3)=L135,INDEX(
RAW_c_TEBA0714_REV01!B:D,MATCH(H135,INDEX(RAW_c_TEBA0714_REV01!B:B,MATCH(H135,RAW_c_TEBA0714_REV01!B:B,)+1):'RAW_c_TEBA0714_REV01'!B11206,)+MATCH(H135,RAW_c_TEBA0714_REV01!B:B,),3),INDEX(RAW_c_TEBA0714_REV01!B:D,MATCH(H135,RAW_c_TEBA0714_REV01!B:B,0),3)),"---")))=1,"---",IF(K135&lt;&gt;"---",IF(INDEX(RAW_c_TEBA0714_REV01!B:D,MATCH(H135,RAW_c_TEBA0714_REV01!B:B,0),3)=L135,INDEX(
RAW_c_TEBA0714_REV01!B:D,MATCH(H135,INDEX(RAW_c_TEBA0714_REV01!B:B,MATCH(H135,RAW_c_TEBA0714_REV01!B:B,)+1):'RAW_c_TEBA0714_REV01'!B11206,)+MATCH(H135,RAW_c_TEBA0714_REV01!B:B,),3),INDEX(RAW_c_TEBA0714_REV01!B:D,MATCH(H135,RAW_c_TEBA0714_REV01!B:B,0),3)),"---")),"---")</f>
        <v>---</v>
      </c>
      <c r="N135" t="str">
        <f>IFERROR(IF(AND(B135="B2B",J135="--"),L135,IF(
COUNTIF(B2B!H:H,(IF(K135&lt;&gt;"---",IF(INDEX(RAW_c_TEBA0714_REV01!B:D,MATCH(H135,RAW_c_TEBA0714_REV01!B:B,0),3)=L135,INDEX(
RAW_c_TEBA0714_REV01!B:D,MATCH(H135,INDEX(RAW_c_TEBA0714_REV01!B:B,MATCH(H135,RAW_c_TEBA0714_REV01!B:B,)+1):'RAW_c_TEBA0714_REV01'!B11206,)+MATCH(H135,RAW_c_TEBA0714_REV01!B:B,),3),INDEX(RAW_c_TEBA0714_REV01!B:D,MATCH(H135,RAW_c_TEBA0714_REV01!B:B,0),3)),"---")))=0,"---",IF(K135&lt;&gt;"---",IF(INDEX(RAW_c_TEBA0714_REV01!B:D,MATCH(H135,RAW_c_TEBA0714_REV01!B:B,0),3)=L135,INDEX(
RAW_c_TEBA0714_REV01!B:D,MATCH(H135,INDEX(RAW_c_TEBA0714_REV01!B:B,MATCH(H135,RAW_c_TEBA0714_REV01!B:B,)+1):'RAW_c_TEBA0714_REV01'!B11206,)+MATCH(H135,RAW_c_TEBA0714_REV01!B:B,),3),INDEX(RAW_c_TEBA0714_REV01!B:D,MATCH(H135,RAW_c_TEBA0714_REV01!B:B,0),3)),"---"))),"---")</f>
        <v>JM2-29</v>
      </c>
      <c r="T135">
        <f>COUNTIF(RAW_c_TEBA0714_REV01!B:B,G135)</f>
        <v>1</v>
      </c>
      <c r="U135" t="str">
        <f t="shared" ref="U135:U198" si="17">$B135&amp;"-"&amp;$C135</f>
        <v>B2B-30</v>
      </c>
    </row>
    <row r="136" spans="1:21" x14ac:dyDescent="0.25">
      <c r="A136" t="s">
        <v>978</v>
      </c>
      <c r="B136" t="s">
        <v>39</v>
      </c>
      <c r="C136" t="s">
        <v>189</v>
      </c>
      <c r="D136" t="s">
        <v>259</v>
      </c>
      <c r="E136" s="84">
        <v>32</v>
      </c>
      <c r="F136" t="str">
        <f t="shared" si="12"/>
        <v>JM2-32</v>
      </c>
      <c r="G136" t="str">
        <f>VLOOKUP(F136,RAW_c_TEBA0714_REV01!A:B,2,0)</f>
        <v>SFP0_RS1</v>
      </c>
      <c r="H136" t="str">
        <f t="shared" si="13"/>
        <v>SFP0_RS1</v>
      </c>
      <c r="I136" t="str">
        <f t="shared" si="14"/>
        <v>--</v>
      </c>
      <c r="J136" t="str">
        <f t="shared" si="15"/>
        <v>--</v>
      </c>
      <c r="K136">
        <f>IFERROR(IF(J136="--",IF(G136=H136,VLOOKUP(G136,RAW_c_TEBA0714_REV01!L:N,3,0),SUM(VLOOKUP(H136,RAW_c_TEBA0714_REV01!L:N,3,0),VLOOKUP(G136,RAW_c_TEBA0714_REV01!L:N,3,0))),"---"),"---")</f>
        <v>25.707999999999998</v>
      </c>
      <c r="L136" t="str">
        <f t="shared" si="16"/>
        <v>JM2-32</v>
      </c>
      <c r="M136" t="str">
        <f>IFERROR(IF(
COUNTIF(B2B!H:H,(IF(K136&lt;&gt;"---",IF(INDEX(RAW_c_TEBA0714_REV01!B:D,MATCH(H136,RAW_c_TEBA0714_REV01!B:B,0),3)=L136,INDEX(
RAW_c_TEBA0714_REV01!B:D,MATCH(H136,INDEX(RAW_c_TEBA0714_REV01!B:B,MATCH(H136,RAW_c_TEBA0714_REV01!B:B,)+1):'RAW_c_TEBA0714_REV01'!B11207,)+MATCH(H136,RAW_c_TEBA0714_REV01!B:B,),3),INDEX(RAW_c_TEBA0714_REV01!B:D,MATCH(H136,RAW_c_TEBA0714_REV01!B:B,0),3)),"---")))=1,"---",IF(K136&lt;&gt;"---",IF(INDEX(RAW_c_TEBA0714_REV01!B:D,MATCH(H136,RAW_c_TEBA0714_REV01!B:B,0),3)=L136,INDEX(
RAW_c_TEBA0714_REV01!B:D,MATCH(H136,INDEX(RAW_c_TEBA0714_REV01!B:B,MATCH(H136,RAW_c_TEBA0714_REV01!B:B,)+1):'RAW_c_TEBA0714_REV01'!B11207,)+MATCH(H136,RAW_c_TEBA0714_REV01!B:B,),3),INDEX(RAW_c_TEBA0714_REV01!B:D,MATCH(H136,RAW_c_TEBA0714_REV01!B:B,0),3)),"---")),"---")</f>
        <v>J1-9</v>
      </c>
      <c r="N136" t="str">
        <f>IFERROR(IF(AND(B136="B2B",J136="--"),L136,IF(
COUNTIF(B2B!H:H,(IF(K136&lt;&gt;"---",IF(INDEX(RAW_c_TEBA0714_REV01!B:D,MATCH(H136,RAW_c_TEBA0714_REV01!B:B,0),3)=L136,INDEX(
RAW_c_TEBA0714_REV01!B:D,MATCH(H136,INDEX(RAW_c_TEBA0714_REV01!B:B,MATCH(H136,RAW_c_TEBA0714_REV01!B:B,)+1):'RAW_c_TEBA0714_REV01'!B11207,)+MATCH(H136,RAW_c_TEBA0714_REV01!B:B,),3),INDEX(RAW_c_TEBA0714_REV01!B:D,MATCH(H136,RAW_c_TEBA0714_REV01!B:B,0),3)),"---")))=0,"---",IF(K136&lt;&gt;"---",IF(INDEX(RAW_c_TEBA0714_REV01!B:D,MATCH(H136,RAW_c_TEBA0714_REV01!B:B,0),3)=L136,INDEX(
RAW_c_TEBA0714_REV01!B:D,MATCH(H136,INDEX(RAW_c_TEBA0714_REV01!B:B,MATCH(H136,RAW_c_TEBA0714_REV01!B:B,)+1):'RAW_c_TEBA0714_REV01'!B11207,)+MATCH(H136,RAW_c_TEBA0714_REV01!B:B,),3),INDEX(RAW_c_TEBA0714_REV01!B:D,MATCH(H136,RAW_c_TEBA0714_REV01!B:B,0),3)),"---"))),"---")</f>
        <v>JM2-32</v>
      </c>
      <c r="T136">
        <f>COUNTIF(RAW_c_TEBA0714_REV01!B:B,G136)</f>
        <v>2</v>
      </c>
      <c r="U136" t="str">
        <f t="shared" si="17"/>
        <v>B2B-31</v>
      </c>
    </row>
    <row r="137" spans="1:21" x14ac:dyDescent="0.25">
      <c r="A137" t="s">
        <v>979</v>
      </c>
      <c r="B137" t="s">
        <v>39</v>
      </c>
      <c r="C137" t="s">
        <v>190</v>
      </c>
      <c r="D137" t="s">
        <v>259</v>
      </c>
      <c r="E137" s="84">
        <v>31</v>
      </c>
      <c r="F137" t="str">
        <f t="shared" si="12"/>
        <v>JM2-31</v>
      </c>
      <c r="G137" t="str">
        <f>VLOOKUP(F137,RAW_c_TEBA0714_REV01!A:B,2,0)</f>
        <v>B15_L17_N</v>
      </c>
      <c r="H137" t="str">
        <f t="shared" si="13"/>
        <v>B15_L17_N</v>
      </c>
      <c r="I137" t="str">
        <f t="shared" si="14"/>
        <v>--</v>
      </c>
      <c r="J137" t="str">
        <f t="shared" si="15"/>
        <v>--</v>
      </c>
      <c r="K137">
        <f>IFERROR(IF(J137="--",IF(G137=H137,VLOOKUP(G137,RAW_c_TEBA0714_REV01!L:N,3,0),SUM(VLOOKUP(H137,RAW_c_TEBA0714_REV01!L:N,3,0),VLOOKUP(G137,RAW_c_TEBA0714_REV01!L:N,3,0))),"---"),"---")</f>
        <v>0</v>
      </c>
      <c r="L137" t="str">
        <f t="shared" si="16"/>
        <v>JM2-31</v>
      </c>
      <c r="M137" t="str">
        <f>IFERROR(IF(
COUNTIF(B2B!H:H,(IF(K137&lt;&gt;"---",IF(INDEX(RAW_c_TEBA0714_REV01!B:D,MATCH(H137,RAW_c_TEBA0714_REV01!B:B,0),3)=L137,INDEX(
RAW_c_TEBA0714_REV01!B:D,MATCH(H137,INDEX(RAW_c_TEBA0714_REV01!B:B,MATCH(H137,RAW_c_TEBA0714_REV01!B:B,)+1):'RAW_c_TEBA0714_REV01'!B11208,)+MATCH(H137,RAW_c_TEBA0714_REV01!B:B,),3),INDEX(RAW_c_TEBA0714_REV01!B:D,MATCH(H137,RAW_c_TEBA0714_REV01!B:B,0),3)),"---")))=1,"---",IF(K137&lt;&gt;"---",IF(INDEX(RAW_c_TEBA0714_REV01!B:D,MATCH(H137,RAW_c_TEBA0714_REV01!B:B,0),3)=L137,INDEX(
RAW_c_TEBA0714_REV01!B:D,MATCH(H137,INDEX(RAW_c_TEBA0714_REV01!B:B,MATCH(H137,RAW_c_TEBA0714_REV01!B:B,)+1):'RAW_c_TEBA0714_REV01'!B11208,)+MATCH(H137,RAW_c_TEBA0714_REV01!B:B,),3),INDEX(RAW_c_TEBA0714_REV01!B:D,MATCH(H137,RAW_c_TEBA0714_REV01!B:B,0),3)),"---")),"---")</f>
        <v>---</v>
      </c>
      <c r="N137" t="str">
        <f>IFERROR(IF(AND(B137="B2B",J137="--"),L137,IF(
COUNTIF(B2B!H:H,(IF(K137&lt;&gt;"---",IF(INDEX(RAW_c_TEBA0714_REV01!B:D,MATCH(H137,RAW_c_TEBA0714_REV01!B:B,0),3)=L137,INDEX(
RAW_c_TEBA0714_REV01!B:D,MATCH(H137,INDEX(RAW_c_TEBA0714_REV01!B:B,MATCH(H137,RAW_c_TEBA0714_REV01!B:B,)+1):'RAW_c_TEBA0714_REV01'!B11208,)+MATCH(H137,RAW_c_TEBA0714_REV01!B:B,),3),INDEX(RAW_c_TEBA0714_REV01!B:D,MATCH(H137,RAW_c_TEBA0714_REV01!B:B,0),3)),"---")))=0,"---",IF(K137&lt;&gt;"---",IF(INDEX(RAW_c_TEBA0714_REV01!B:D,MATCH(H137,RAW_c_TEBA0714_REV01!B:B,0),3)=L137,INDEX(
RAW_c_TEBA0714_REV01!B:D,MATCH(H137,INDEX(RAW_c_TEBA0714_REV01!B:B,MATCH(H137,RAW_c_TEBA0714_REV01!B:B,)+1):'RAW_c_TEBA0714_REV01'!B11208,)+MATCH(H137,RAW_c_TEBA0714_REV01!B:B,),3),INDEX(RAW_c_TEBA0714_REV01!B:D,MATCH(H137,RAW_c_TEBA0714_REV01!B:B,0),3)),"---"))),"---")</f>
        <v>JM2-31</v>
      </c>
      <c r="T137">
        <f>COUNTIF(RAW_c_TEBA0714_REV01!B:B,G137)</f>
        <v>1</v>
      </c>
      <c r="U137" t="str">
        <f t="shared" si="17"/>
        <v>B2B-32</v>
      </c>
    </row>
    <row r="138" spans="1:21" x14ac:dyDescent="0.25">
      <c r="A138" t="s">
        <v>980</v>
      </c>
      <c r="B138" t="s">
        <v>39</v>
      </c>
      <c r="C138" t="s">
        <v>191</v>
      </c>
      <c r="D138" t="s">
        <v>259</v>
      </c>
      <c r="E138" s="84">
        <v>34</v>
      </c>
      <c r="F138" t="str">
        <f t="shared" si="12"/>
        <v>JM2-34</v>
      </c>
      <c r="G138" t="str">
        <f>VLOOKUP(F138,RAW_c_TEBA0714_REV01!A:B,2,0)</f>
        <v>SFP0_LOS</v>
      </c>
      <c r="H138" t="str">
        <f t="shared" si="13"/>
        <v>SFP0_LOS</v>
      </c>
      <c r="I138" t="str">
        <f t="shared" si="14"/>
        <v>--</v>
      </c>
      <c r="J138" t="str">
        <f t="shared" si="15"/>
        <v>--</v>
      </c>
      <c r="K138">
        <f>IFERROR(IF(J138="--",IF(G138=H138,VLOOKUP(G138,RAW_c_TEBA0714_REV01!L:N,3,0),SUM(VLOOKUP(H138,RAW_c_TEBA0714_REV01!L:N,3,0),VLOOKUP(G138,RAW_c_TEBA0714_REV01!L:N,3,0))),"---"),"---")</f>
        <v>25.505500000000001</v>
      </c>
      <c r="L138" t="str">
        <f t="shared" si="16"/>
        <v>JM2-34</v>
      </c>
      <c r="M138" t="str">
        <f>IFERROR(IF(
COUNTIF(B2B!H:H,(IF(K138&lt;&gt;"---",IF(INDEX(RAW_c_TEBA0714_REV01!B:D,MATCH(H138,RAW_c_TEBA0714_REV01!B:B,0),3)=L138,INDEX(
RAW_c_TEBA0714_REV01!B:D,MATCH(H138,INDEX(RAW_c_TEBA0714_REV01!B:B,MATCH(H138,RAW_c_TEBA0714_REV01!B:B,)+1):'RAW_c_TEBA0714_REV01'!B11209,)+MATCH(H138,RAW_c_TEBA0714_REV01!B:B,),3),INDEX(RAW_c_TEBA0714_REV01!B:D,MATCH(H138,RAW_c_TEBA0714_REV01!B:B,0),3)),"---")))=1,"---",IF(K138&lt;&gt;"---",IF(INDEX(RAW_c_TEBA0714_REV01!B:D,MATCH(H138,RAW_c_TEBA0714_REV01!B:B,0),3)=L138,INDEX(
RAW_c_TEBA0714_REV01!B:D,MATCH(H138,INDEX(RAW_c_TEBA0714_REV01!B:B,MATCH(H138,RAW_c_TEBA0714_REV01!B:B,)+1):'RAW_c_TEBA0714_REV01'!B11209,)+MATCH(H138,RAW_c_TEBA0714_REV01!B:B,),3),INDEX(RAW_c_TEBA0714_REV01!B:D,MATCH(H138,RAW_c_TEBA0714_REV01!B:B,0),3)),"---")),"---")</f>
        <v>J1-8</v>
      </c>
      <c r="N138" t="str">
        <f>IFERROR(IF(AND(B138="B2B",J138="--"),L138,IF(
COUNTIF(B2B!H:H,(IF(K138&lt;&gt;"---",IF(INDEX(RAW_c_TEBA0714_REV01!B:D,MATCH(H138,RAW_c_TEBA0714_REV01!B:B,0),3)=L138,INDEX(
RAW_c_TEBA0714_REV01!B:D,MATCH(H138,INDEX(RAW_c_TEBA0714_REV01!B:B,MATCH(H138,RAW_c_TEBA0714_REV01!B:B,)+1):'RAW_c_TEBA0714_REV01'!B11209,)+MATCH(H138,RAW_c_TEBA0714_REV01!B:B,),3),INDEX(RAW_c_TEBA0714_REV01!B:D,MATCH(H138,RAW_c_TEBA0714_REV01!B:B,0),3)),"---")))=0,"---",IF(K138&lt;&gt;"---",IF(INDEX(RAW_c_TEBA0714_REV01!B:D,MATCH(H138,RAW_c_TEBA0714_REV01!B:B,0),3)=L138,INDEX(
RAW_c_TEBA0714_REV01!B:D,MATCH(H138,INDEX(RAW_c_TEBA0714_REV01!B:B,MATCH(H138,RAW_c_TEBA0714_REV01!B:B,)+1):'RAW_c_TEBA0714_REV01'!B11209,)+MATCH(H138,RAW_c_TEBA0714_REV01!B:B,),3),INDEX(RAW_c_TEBA0714_REV01!B:D,MATCH(H138,RAW_c_TEBA0714_REV01!B:B,0),3)),"---"))),"---")</f>
        <v>JM2-34</v>
      </c>
      <c r="T138">
        <f>COUNTIF(RAW_c_TEBA0714_REV01!B:B,G138)</f>
        <v>2</v>
      </c>
      <c r="U138" t="str">
        <f t="shared" si="17"/>
        <v>B2B-33</v>
      </c>
    </row>
    <row r="139" spans="1:21" x14ac:dyDescent="0.25">
      <c r="A139" t="s">
        <v>981</v>
      </c>
      <c r="B139" t="s">
        <v>39</v>
      </c>
      <c r="C139" t="s">
        <v>192</v>
      </c>
      <c r="D139" t="s">
        <v>259</v>
      </c>
      <c r="E139" s="84">
        <v>33</v>
      </c>
      <c r="F139" t="str">
        <f t="shared" si="12"/>
        <v>JM2-33</v>
      </c>
      <c r="G139" t="str">
        <f>VLOOKUP(F139,RAW_c_TEBA0714_REV01!A:B,2,0)</f>
        <v>B15_L17_P</v>
      </c>
      <c r="H139" t="str">
        <f t="shared" si="13"/>
        <v>B15_L17_P</v>
      </c>
      <c r="I139" t="str">
        <f t="shared" si="14"/>
        <v>--</v>
      </c>
      <c r="J139" t="str">
        <f t="shared" si="15"/>
        <v>--</v>
      </c>
      <c r="K139">
        <f>IFERROR(IF(J139="--",IF(G139=H139,VLOOKUP(G139,RAW_c_TEBA0714_REV01!L:N,3,0),SUM(VLOOKUP(H139,RAW_c_TEBA0714_REV01!L:N,3,0),VLOOKUP(G139,RAW_c_TEBA0714_REV01!L:N,3,0))),"---"),"---")</f>
        <v>0</v>
      </c>
      <c r="L139" t="str">
        <f t="shared" si="16"/>
        <v>JM2-33</v>
      </c>
      <c r="M139" t="str">
        <f>IFERROR(IF(
COUNTIF(B2B!H:H,(IF(K139&lt;&gt;"---",IF(INDEX(RAW_c_TEBA0714_REV01!B:D,MATCH(H139,RAW_c_TEBA0714_REV01!B:B,0),3)=L139,INDEX(
RAW_c_TEBA0714_REV01!B:D,MATCH(H139,INDEX(RAW_c_TEBA0714_REV01!B:B,MATCH(H139,RAW_c_TEBA0714_REV01!B:B,)+1):'RAW_c_TEBA0714_REV01'!B11210,)+MATCH(H139,RAW_c_TEBA0714_REV01!B:B,),3),INDEX(RAW_c_TEBA0714_REV01!B:D,MATCH(H139,RAW_c_TEBA0714_REV01!B:B,0),3)),"---")))=1,"---",IF(K139&lt;&gt;"---",IF(INDEX(RAW_c_TEBA0714_REV01!B:D,MATCH(H139,RAW_c_TEBA0714_REV01!B:B,0),3)=L139,INDEX(
RAW_c_TEBA0714_REV01!B:D,MATCH(H139,INDEX(RAW_c_TEBA0714_REV01!B:B,MATCH(H139,RAW_c_TEBA0714_REV01!B:B,)+1):'RAW_c_TEBA0714_REV01'!B11210,)+MATCH(H139,RAW_c_TEBA0714_REV01!B:B,),3),INDEX(RAW_c_TEBA0714_REV01!B:D,MATCH(H139,RAW_c_TEBA0714_REV01!B:B,0),3)),"---")),"---")</f>
        <v>---</v>
      </c>
      <c r="N139" t="str">
        <f>IFERROR(IF(AND(B139="B2B",J139="--"),L139,IF(
COUNTIF(B2B!H:H,(IF(K139&lt;&gt;"---",IF(INDEX(RAW_c_TEBA0714_REV01!B:D,MATCH(H139,RAW_c_TEBA0714_REV01!B:B,0),3)=L139,INDEX(
RAW_c_TEBA0714_REV01!B:D,MATCH(H139,INDEX(RAW_c_TEBA0714_REV01!B:B,MATCH(H139,RAW_c_TEBA0714_REV01!B:B,)+1):'RAW_c_TEBA0714_REV01'!B11210,)+MATCH(H139,RAW_c_TEBA0714_REV01!B:B,),3),INDEX(RAW_c_TEBA0714_REV01!B:D,MATCH(H139,RAW_c_TEBA0714_REV01!B:B,0),3)),"---")))=0,"---",IF(K139&lt;&gt;"---",IF(INDEX(RAW_c_TEBA0714_REV01!B:D,MATCH(H139,RAW_c_TEBA0714_REV01!B:B,0),3)=L139,INDEX(
RAW_c_TEBA0714_REV01!B:D,MATCH(H139,INDEX(RAW_c_TEBA0714_REV01!B:B,MATCH(H139,RAW_c_TEBA0714_REV01!B:B,)+1):'RAW_c_TEBA0714_REV01'!B11210,)+MATCH(H139,RAW_c_TEBA0714_REV01!B:B,),3),INDEX(RAW_c_TEBA0714_REV01!B:D,MATCH(H139,RAW_c_TEBA0714_REV01!B:B,0),3)),"---"))),"---")</f>
        <v>JM2-33</v>
      </c>
      <c r="T139">
        <f>COUNTIF(RAW_c_TEBA0714_REV01!B:B,G139)</f>
        <v>1</v>
      </c>
      <c r="U139" t="str">
        <f t="shared" si="17"/>
        <v>B2B-34</v>
      </c>
    </row>
    <row r="140" spans="1:21" x14ac:dyDescent="0.25">
      <c r="A140" t="s">
        <v>982</v>
      </c>
      <c r="B140" t="s">
        <v>39</v>
      </c>
      <c r="C140" t="s">
        <v>193</v>
      </c>
      <c r="D140" t="s">
        <v>259</v>
      </c>
      <c r="E140" s="84">
        <v>36</v>
      </c>
      <c r="F140" t="str">
        <f t="shared" si="12"/>
        <v>JM2-36</v>
      </c>
      <c r="G140" t="str">
        <f>VLOOKUP(F140,RAW_c_TEBA0714_REV01!A:B,2,0)</f>
        <v>GND</v>
      </c>
      <c r="H140" t="str">
        <f t="shared" si="13"/>
        <v>GND</v>
      </c>
      <c r="I140" t="str">
        <f t="shared" si="14"/>
        <v>--</v>
      </c>
      <c r="J140" t="str">
        <f t="shared" si="15"/>
        <v>---</v>
      </c>
      <c r="K140" t="str">
        <f>IFERROR(IF(J140="--",IF(G140=H140,VLOOKUP(G140,RAW_c_TEBA0714_REV01!L:N,3,0),SUM(VLOOKUP(H140,RAW_c_TEBA0714_REV01!L:N,3,0),VLOOKUP(G140,RAW_c_TEBA0714_REV01!L:N,3,0))),"---"),"---")</f>
        <v>---</v>
      </c>
      <c r="L140" t="str">
        <f t="shared" si="16"/>
        <v>JM2-36</v>
      </c>
      <c r="M140" t="str">
        <f>IFERROR(IF(
COUNTIF(B2B!H:H,(IF(K140&lt;&gt;"---",IF(INDEX(RAW_c_TEBA0714_REV01!B:D,MATCH(H140,RAW_c_TEBA0714_REV01!B:B,0),3)=L140,INDEX(
RAW_c_TEBA0714_REV01!B:D,MATCH(H140,INDEX(RAW_c_TEBA0714_REV01!B:B,MATCH(H140,RAW_c_TEBA0714_REV01!B:B,)+1):'RAW_c_TEBA0714_REV01'!B11211,)+MATCH(H140,RAW_c_TEBA0714_REV01!B:B,),3),INDEX(RAW_c_TEBA0714_REV01!B:D,MATCH(H140,RAW_c_TEBA0714_REV01!B:B,0),3)),"---")))=1,"---",IF(K140&lt;&gt;"---",IF(INDEX(RAW_c_TEBA0714_REV01!B:D,MATCH(H140,RAW_c_TEBA0714_REV01!B:B,0),3)=L140,INDEX(
RAW_c_TEBA0714_REV01!B:D,MATCH(H140,INDEX(RAW_c_TEBA0714_REV01!B:B,MATCH(H140,RAW_c_TEBA0714_REV01!B:B,)+1):'RAW_c_TEBA0714_REV01'!B11211,)+MATCH(H140,RAW_c_TEBA0714_REV01!B:B,),3),INDEX(RAW_c_TEBA0714_REV01!B:D,MATCH(H140,RAW_c_TEBA0714_REV01!B:B,0),3)),"---")),"---")</f>
        <v>---</v>
      </c>
      <c r="N140" t="str">
        <f>IFERROR(IF(AND(B140="B2B",J140="--"),L140,IF(
COUNTIF(B2B!H:H,(IF(K140&lt;&gt;"---",IF(INDEX(RAW_c_TEBA0714_REV01!B:D,MATCH(H140,RAW_c_TEBA0714_REV01!B:B,0),3)=L140,INDEX(
RAW_c_TEBA0714_REV01!B:D,MATCH(H140,INDEX(RAW_c_TEBA0714_REV01!B:B,MATCH(H140,RAW_c_TEBA0714_REV01!B:B,)+1):'RAW_c_TEBA0714_REV01'!B11211,)+MATCH(H140,RAW_c_TEBA0714_REV01!B:B,),3),INDEX(RAW_c_TEBA0714_REV01!B:D,MATCH(H140,RAW_c_TEBA0714_REV01!B:B,0),3)),"---")))=0,"---",IF(K140&lt;&gt;"---",IF(INDEX(RAW_c_TEBA0714_REV01!B:D,MATCH(H140,RAW_c_TEBA0714_REV01!B:B,0),3)=L140,INDEX(
RAW_c_TEBA0714_REV01!B:D,MATCH(H140,INDEX(RAW_c_TEBA0714_REV01!B:B,MATCH(H140,RAW_c_TEBA0714_REV01!B:B,)+1):'RAW_c_TEBA0714_REV01'!B11211,)+MATCH(H140,RAW_c_TEBA0714_REV01!B:B,),3),INDEX(RAW_c_TEBA0714_REV01!B:D,MATCH(H140,RAW_c_TEBA0714_REV01!B:B,0),3)),"---"))),"---")</f>
        <v>---</v>
      </c>
      <c r="T140">
        <f>COUNTIF(RAW_c_TEBA0714_REV01!B:B,G140)</f>
        <v>85</v>
      </c>
      <c r="U140" t="str">
        <f t="shared" si="17"/>
        <v>B2B-35</v>
      </c>
    </row>
    <row r="141" spans="1:21" x14ac:dyDescent="0.25">
      <c r="A141" t="s">
        <v>983</v>
      </c>
      <c r="B141" t="s">
        <v>39</v>
      </c>
      <c r="C141" t="s">
        <v>194</v>
      </c>
      <c r="D141" t="s">
        <v>259</v>
      </c>
      <c r="E141" s="84">
        <v>35</v>
      </c>
      <c r="F141" t="str">
        <f t="shared" si="12"/>
        <v>JM2-35</v>
      </c>
      <c r="G141" t="str">
        <f>VLOOKUP(F141,RAW_c_TEBA0714_REV01!A:B,2,0)</f>
        <v>GND</v>
      </c>
      <c r="H141" t="str">
        <f t="shared" si="13"/>
        <v>GND</v>
      </c>
      <c r="I141" t="str">
        <f t="shared" si="14"/>
        <v>--</v>
      </c>
      <c r="J141" t="str">
        <f t="shared" si="15"/>
        <v>---</v>
      </c>
      <c r="K141" t="str">
        <f>IFERROR(IF(J141="--",IF(G141=H141,VLOOKUP(G141,RAW_c_TEBA0714_REV01!L:N,3,0),SUM(VLOOKUP(H141,RAW_c_TEBA0714_REV01!L:N,3,0),VLOOKUP(G141,RAW_c_TEBA0714_REV01!L:N,3,0))),"---"),"---")</f>
        <v>---</v>
      </c>
      <c r="L141" t="str">
        <f t="shared" si="16"/>
        <v>JM2-35</v>
      </c>
      <c r="M141" t="str">
        <f>IFERROR(IF(
COUNTIF(B2B!H:H,(IF(K141&lt;&gt;"---",IF(INDEX(RAW_c_TEBA0714_REV01!B:D,MATCH(H141,RAW_c_TEBA0714_REV01!B:B,0),3)=L141,INDEX(
RAW_c_TEBA0714_REV01!B:D,MATCH(H141,INDEX(RAW_c_TEBA0714_REV01!B:B,MATCH(H141,RAW_c_TEBA0714_REV01!B:B,)+1):'RAW_c_TEBA0714_REV01'!B11212,)+MATCH(H141,RAW_c_TEBA0714_REV01!B:B,),3),INDEX(RAW_c_TEBA0714_REV01!B:D,MATCH(H141,RAW_c_TEBA0714_REV01!B:B,0),3)),"---")))=1,"---",IF(K141&lt;&gt;"---",IF(INDEX(RAW_c_TEBA0714_REV01!B:D,MATCH(H141,RAW_c_TEBA0714_REV01!B:B,0),3)=L141,INDEX(
RAW_c_TEBA0714_REV01!B:D,MATCH(H141,INDEX(RAW_c_TEBA0714_REV01!B:B,MATCH(H141,RAW_c_TEBA0714_REV01!B:B,)+1):'RAW_c_TEBA0714_REV01'!B11212,)+MATCH(H141,RAW_c_TEBA0714_REV01!B:B,),3),INDEX(RAW_c_TEBA0714_REV01!B:D,MATCH(H141,RAW_c_TEBA0714_REV01!B:B,0),3)),"---")),"---")</f>
        <v>---</v>
      </c>
      <c r="N141" t="str">
        <f>IFERROR(IF(AND(B141="B2B",J141="--"),L141,IF(
COUNTIF(B2B!H:H,(IF(K141&lt;&gt;"---",IF(INDEX(RAW_c_TEBA0714_REV01!B:D,MATCH(H141,RAW_c_TEBA0714_REV01!B:B,0),3)=L141,INDEX(
RAW_c_TEBA0714_REV01!B:D,MATCH(H141,INDEX(RAW_c_TEBA0714_REV01!B:B,MATCH(H141,RAW_c_TEBA0714_REV01!B:B,)+1):'RAW_c_TEBA0714_REV01'!B11212,)+MATCH(H141,RAW_c_TEBA0714_REV01!B:B,),3),INDEX(RAW_c_TEBA0714_REV01!B:D,MATCH(H141,RAW_c_TEBA0714_REV01!B:B,0),3)),"---")))=0,"---",IF(K141&lt;&gt;"---",IF(INDEX(RAW_c_TEBA0714_REV01!B:D,MATCH(H141,RAW_c_TEBA0714_REV01!B:B,0),3)=L141,INDEX(
RAW_c_TEBA0714_REV01!B:D,MATCH(H141,INDEX(RAW_c_TEBA0714_REV01!B:B,MATCH(H141,RAW_c_TEBA0714_REV01!B:B,)+1):'RAW_c_TEBA0714_REV01'!B11212,)+MATCH(H141,RAW_c_TEBA0714_REV01!B:B,),3),INDEX(RAW_c_TEBA0714_REV01!B:D,MATCH(H141,RAW_c_TEBA0714_REV01!B:B,0),3)),"---"))),"---")</f>
        <v>---</v>
      </c>
      <c r="T141">
        <f>COUNTIF(RAW_c_TEBA0714_REV01!B:B,G141)</f>
        <v>85</v>
      </c>
      <c r="U141" t="str">
        <f t="shared" si="17"/>
        <v>B2B-36</v>
      </c>
    </row>
    <row r="142" spans="1:21" x14ac:dyDescent="0.25">
      <c r="A142" t="s">
        <v>984</v>
      </c>
      <c r="B142" t="s">
        <v>39</v>
      </c>
      <c r="C142" t="s">
        <v>195</v>
      </c>
      <c r="D142" t="s">
        <v>259</v>
      </c>
      <c r="E142" s="84">
        <v>38</v>
      </c>
      <c r="F142" t="str">
        <f t="shared" si="12"/>
        <v>JM2-38</v>
      </c>
      <c r="G142" t="str">
        <f>VLOOKUP(F142,RAW_c_TEBA0714_REV01!A:B,2,0)</f>
        <v>SFP0_RS0</v>
      </c>
      <c r="H142" t="str">
        <f t="shared" si="13"/>
        <v>SFP0_RS0</v>
      </c>
      <c r="I142" t="str">
        <f t="shared" si="14"/>
        <v>--</v>
      </c>
      <c r="J142" t="str">
        <f t="shared" si="15"/>
        <v>--</v>
      </c>
      <c r="K142">
        <f>IFERROR(IF(J142="--",IF(G142=H142,VLOOKUP(G142,RAW_c_TEBA0714_REV01!L:N,3,0),SUM(VLOOKUP(H142,RAW_c_TEBA0714_REV01!L:N,3,0),VLOOKUP(G142,RAW_c_TEBA0714_REV01!L:N,3,0))),"---"),"---")</f>
        <v>24.400700000000001</v>
      </c>
      <c r="L142" t="str">
        <f t="shared" si="16"/>
        <v>JM2-38</v>
      </c>
      <c r="M142" t="str">
        <f>IFERROR(IF(
COUNTIF(B2B!H:H,(IF(K142&lt;&gt;"---",IF(INDEX(RAW_c_TEBA0714_REV01!B:D,MATCH(H142,RAW_c_TEBA0714_REV01!B:B,0),3)=L142,INDEX(
RAW_c_TEBA0714_REV01!B:D,MATCH(H142,INDEX(RAW_c_TEBA0714_REV01!B:B,MATCH(H142,RAW_c_TEBA0714_REV01!B:B,)+1):'RAW_c_TEBA0714_REV01'!B11213,)+MATCH(H142,RAW_c_TEBA0714_REV01!B:B,),3),INDEX(RAW_c_TEBA0714_REV01!B:D,MATCH(H142,RAW_c_TEBA0714_REV01!B:B,0),3)),"---")))=1,"---",IF(K142&lt;&gt;"---",IF(INDEX(RAW_c_TEBA0714_REV01!B:D,MATCH(H142,RAW_c_TEBA0714_REV01!B:B,0),3)=L142,INDEX(
RAW_c_TEBA0714_REV01!B:D,MATCH(H142,INDEX(RAW_c_TEBA0714_REV01!B:B,MATCH(H142,RAW_c_TEBA0714_REV01!B:B,)+1):'RAW_c_TEBA0714_REV01'!B11213,)+MATCH(H142,RAW_c_TEBA0714_REV01!B:B,),3),INDEX(RAW_c_TEBA0714_REV01!B:D,MATCH(H142,RAW_c_TEBA0714_REV01!B:B,0),3)),"---")),"---")</f>
        <v>J1-7</v>
      </c>
      <c r="N142" t="str">
        <f>IFERROR(IF(AND(B142="B2B",J142="--"),L142,IF(
COUNTIF(B2B!H:H,(IF(K142&lt;&gt;"---",IF(INDEX(RAW_c_TEBA0714_REV01!B:D,MATCH(H142,RAW_c_TEBA0714_REV01!B:B,0),3)=L142,INDEX(
RAW_c_TEBA0714_REV01!B:D,MATCH(H142,INDEX(RAW_c_TEBA0714_REV01!B:B,MATCH(H142,RAW_c_TEBA0714_REV01!B:B,)+1):'RAW_c_TEBA0714_REV01'!B11213,)+MATCH(H142,RAW_c_TEBA0714_REV01!B:B,),3),INDEX(RAW_c_TEBA0714_REV01!B:D,MATCH(H142,RAW_c_TEBA0714_REV01!B:B,0),3)),"---")))=0,"---",IF(K142&lt;&gt;"---",IF(INDEX(RAW_c_TEBA0714_REV01!B:D,MATCH(H142,RAW_c_TEBA0714_REV01!B:B,0),3)=L142,INDEX(
RAW_c_TEBA0714_REV01!B:D,MATCH(H142,INDEX(RAW_c_TEBA0714_REV01!B:B,MATCH(H142,RAW_c_TEBA0714_REV01!B:B,)+1):'RAW_c_TEBA0714_REV01'!B11213,)+MATCH(H142,RAW_c_TEBA0714_REV01!B:B,),3),INDEX(RAW_c_TEBA0714_REV01!B:D,MATCH(H142,RAW_c_TEBA0714_REV01!B:B,0),3)),"---"))),"---")</f>
        <v>JM2-38</v>
      </c>
      <c r="T142">
        <f>COUNTIF(RAW_c_TEBA0714_REV01!B:B,G142)</f>
        <v>2</v>
      </c>
      <c r="U142" t="str">
        <f t="shared" si="17"/>
        <v>B2B-37</v>
      </c>
    </row>
    <row r="143" spans="1:21" x14ac:dyDescent="0.25">
      <c r="A143" t="s">
        <v>985</v>
      </c>
      <c r="B143" t="s">
        <v>39</v>
      </c>
      <c r="C143" t="s">
        <v>196</v>
      </c>
      <c r="D143" t="s">
        <v>259</v>
      </c>
      <c r="E143" s="84">
        <v>37</v>
      </c>
      <c r="F143" t="str">
        <f t="shared" si="12"/>
        <v>JM2-37</v>
      </c>
      <c r="G143" t="str">
        <f>VLOOKUP(F143,RAW_c_TEBA0714_REV01!A:B,2,0)</f>
        <v>B15_L24_N</v>
      </c>
      <c r="H143" t="str">
        <f t="shared" si="13"/>
        <v>B15_L24_N</v>
      </c>
      <c r="I143" t="str">
        <f t="shared" si="14"/>
        <v>--</v>
      </c>
      <c r="J143" t="str">
        <f t="shared" si="15"/>
        <v>--</v>
      </c>
      <c r="K143">
        <f>IFERROR(IF(J143="--",IF(G143=H143,VLOOKUP(G143,RAW_c_TEBA0714_REV01!L:N,3,0),SUM(VLOOKUP(H143,RAW_c_TEBA0714_REV01!L:N,3,0),VLOOKUP(G143,RAW_c_TEBA0714_REV01!L:N,3,0))),"---"),"---")</f>
        <v>0</v>
      </c>
      <c r="L143" t="str">
        <f t="shared" si="16"/>
        <v>JM2-37</v>
      </c>
      <c r="M143" t="str">
        <f>IFERROR(IF(
COUNTIF(B2B!H:H,(IF(K143&lt;&gt;"---",IF(INDEX(RAW_c_TEBA0714_REV01!B:D,MATCH(H143,RAW_c_TEBA0714_REV01!B:B,0),3)=L143,INDEX(
RAW_c_TEBA0714_REV01!B:D,MATCH(H143,INDEX(RAW_c_TEBA0714_REV01!B:B,MATCH(H143,RAW_c_TEBA0714_REV01!B:B,)+1):'RAW_c_TEBA0714_REV01'!B11214,)+MATCH(H143,RAW_c_TEBA0714_REV01!B:B,),3),INDEX(RAW_c_TEBA0714_REV01!B:D,MATCH(H143,RAW_c_TEBA0714_REV01!B:B,0),3)),"---")))=1,"---",IF(K143&lt;&gt;"---",IF(INDEX(RAW_c_TEBA0714_REV01!B:D,MATCH(H143,RAW_c_TEBA0714_REV01!B:B,0),3)=L143,INDEX(
RAW_c_TEBA0714_REV01!B:D,MATCH(H143,INDEX(RAW_c_TEBA0714_REV01!B:B,MATCH(H143,RAW_c_TEBA0714_REV01!B:B,)+1):'RAW_c_TEBA0714_REV01'!B11214,)+MATCH(H143,RAW_c_TEBA0714_REV01!B:B,),3),INDEX(RAW_c_TEBA0714_REV01!B:D,MATCH(H143,RAW_c_TEBA0714_REV01!B:B,0),3)),"---")),"---")</f>
        <v>---</v>
      </c>
      <c r="N143" t="str">
        <f>IFERROR(IF(AND(B143="B2B",J143="--"),L143,IF(
COUNTIF(B2B!H:H,(IF(K143&lt;&gt;"---",IF(INDEX(RAW_c_TEBA0714_REV01!B:D,MATCH(H143,RAW_c_TEBA0714_REV01!B:B,0),3)=L143,INDEX(
RAW_c_TEBA0714_REV01!B:D,MATCH(H143,INDEX(RAW_c_TEBA0714_REV01!B:B,MATCH(H143,RAW_c_TEBA0714_REV01!B:B,)+1):'RAW_c_TEBA0714_REV01'!B11214,)+MATCH(H143,RAW_c_TEBA0714_REV01!B:B,),3),INDEX(RAW_c_TEBA0714_REV01!B:D,MATCH(H143,RAW_c_TEBA0714_REV01!B:B,0),3)),"---")))=0,"---",IF(K143&lt;&gt;"---",IF(INDEX(RAW_c_TEBA0714_REV01!B:D,MATCH(H143,RAW_c_TEBA0714_REV01!B:B,0),3)=L143,INDEX(
RAW_c_TEBA0714_REV01!B:D,MATCH(H143,INDEX(RAW_c_TEBA0714_REV01!B:B,MATCH(H143,RAW_c_TEBA0714_REV01!B:B,)+1):'RAW_c_TEBA0714_REV01'!B11214,)+MATCH(H143,RAW_c_TEBA0714_REV01!B:B,),3),INDEX(RAW_c_TEBA0714_REV01!B:D,MATCH(H143,RAW_c_TEBA0714_REV01!B:B,0),3)),"---"))),"---")</f>
        <v>JM2-37</v>
      </c>
      <c r="T143">
        <f>COUNTIF(RAW_c_TEBA0714_REV01!B:B,G143)</f>
        <v>1</v>
      </c>
      <c r="U143" t="str">
        <f t="shared" si="17"/>
        <v>B2B-38</v>
      </c>
    </row>
    <row r="144" spans="1:21" x14ac:dyDescent="0.25">
      <c r="A144" t="s">
        <v>986</v>
      </c>
      <c r="B144" t="s">
        <v>39</v>
      </c>
      <c r="C144" t="s">
        <v>197</v>
      </c>
      <c r="D144" t="s">
        <v>259</v>
      </c>
      <c r="E144" s="84">
        <v>40</v>
      </c>
      <c r="F144" t="str">
        <f t="shared" si="12"/>
        <v>JM2-40</v>
      </c>
      <c r="G144" t="str">
        <f>VLOOKUP(F144,RAW_c_TEBA0714_REV01!A:B,2,0)</f>
        <v>SFP0_M-DEF0</v>
      </c>
      <c r="H144" t="str">
        <f t="shared" si="13"/>
        <v>SFP0_M-DEF0</v>
      </c>
      <c r="I144" t="str">
        <f t="shared" si="14"/>
        <v>--</v>
      </c>
      <c r="J144" t="str">
        <f t="shared" si="15"/>
        <v>--</v>
      </c>
      <c r="K144">
        <f>IFERROR(IF(J144="--",IF(G144=H144,VLOOKUP(G144,RAW_c_TEBA0714_REV01!L:N,3,0),SUM(VLOOKUP(H144,RAW_c_TEBA0714_REV01!L:N,3,0),VLOOKUP(G144,RAW_c_TEBA0714_REV01!L:N,3,0))),"---"),"---")</f>
        <v>24.477699999999999</v>
      </c>
      <c r="L144" t="str">
        <f t="shared" si="16"/>
        <v>JM2-40</v>
      </c>
      <c r="M144" t="str">
        <f>IFERROR(IF(
COUNTIF(B2B!H:H,(IF(K144&lt;&gt;"---",IF(INDEX(RAW_c_TEBA0714_REV01!B:D,MATCH(H144,RAW_c_TEBA0714_REV01!B:B,0),3)=L144,INDEX(
RAW_c_TEBA0714_REV01!B:D,MATCH(H144,INDEX(RAW_c_TEBA0714_REV01!B:B,MATCH(H144,RAW_c_TEBA0714_REV01!B:B,)+1):'RAW_c_TEBA0714_REV01'!B11215,)+MATCH(H144,RAW_c_TEBA0714_REV01!B:B,),3),INDEX(RAW_c_TEBA0714_REV01!B:D,MATCH(H144,RAW_c_TEBA0714_REV01!B:B,0),3)),"---")))=1,"---",IF(K144&lt;&gt;"---",IF(INDEX(RAW_c_TEBA0714_REV01!B:D,MATCH(H144,RAW_c_TEBA0714_REV01!B:B,0),3)=L144,INDEX(
RAW_c_TEBA0714_REV01!B:D,MATCH(H144,INDEX(RAW_c_TEBA0714_REV01!B:B,MATCH(H144,RAW_c_TEBA0714_REV01!B:B,)+1):'RAW_c_TEBA0714_REV01'!B11215,)+MATCH(H144,RAW_c_TEBA0714_REV01!B:B,),3),INDEX(RAW_c_TEBA0714_REV01!B:D,MATCH(H144,RAW_c_TEBA0714_REV01!B:B,0),3)),"---")),"---")</f>
        <v>J1-6</v>
      </c>
      <c r="N144" t="str">
        <f>IFERROR(IF(AND(B144="B2B",J144="--"),L144,IF(
COUNTIF(B2B!H:H,(IF(K144&lt;&gt;"---",IF(INDEX(RAW_c_TEBA0714_REV01!B:D,MATCH(H144,RAW_c_TEBA0714_REV01!B:B,0),3)=L144,INDEX(
RAW_c_TEBA0714_REV01!B:D,MATCH(H144,INDEX(RAW_c_TEBA0714_REV01!B:B,MATCH(H144,RAW_c_TEBA0714_REV01!B:B,)+1):'RAW_c_TEBA0714_REV01'!B11215,)+MATCH(H144,RAW_c_TEBA0714_REV01!B:B,),3),INDEX(RAW_c_TEBA0714_REV01!B:D,MATCH(H144,RAW_c_TEBA0714_REV01!B:B,0),3)),"---")))=0,"---",IF(K144&lt;&gt;"---",IF(INDEX(RAW_c_TEBA0714_REV01!B:D,MATCH(H144,RAW_c_TEBA0714_REV01!B:B,0),3)=L144,INDEX(
RAW_c_TEBA0714_REV01!B:D,MATCH(H144,INDEX(RAW_c_TEBA0714_REV01!B:B,MATCH(H144,RAW_c_TEBA0714_REV01!B:B,)+1):'RAW_c_TEBA0714_REV01'!B11215,)+MATCH(H144,RAW_c_TEBA0714_REV01!B:B,),3),INDEX(RAW_c_TEBA0714_REV01!B:D,MATCH(H144,RAW_c_TEBA0714_REV01!B:B,0),3)),"---"))),"---")</f>
        <v>JM2-40</v>
      </c>
      <c r="T144">
        <f>COUNTIF(RAW_c_TEBA0714_REV01!B:B,G144)</f>
        <v>2</v>
      </c>
      <c r="U144" t="str">
        <f t="shared" si="17"/>
        <v>B2B-39</v>
      </c>
    </row>
    <row r="145" spans="1:21" x14ac:dyDescent="0.25">
      <c r="A145" t="s">
        <v>987</v>
      </c>
      <c r="B145" t="s">
        <v>39</v>
      </c>
      <c r="C145" t="s">
        <v>198</v>
      </c>
      <c r="D145" t="s">
        <v>259</v>
      </c>
      <c r="E145" s="84">
        <v>39</v>
      </c>
      <c r="F145" t="str">
        <f t="shared" si="12"/>
        <v>JM2-39</v>
      </c>
      <c r="G145" t="str">
        <f>VLOOKUP(F145,RAW_c_TEBA0714_REV01!A:B,2,0)</f>
        <v>B15_L24_P</v>
      </c>
      <c r="H145" t="str">
        <f t="shared" si="13"/>
        <v>B15_L24_P</v>
      </c>
      <c r="I145" t="str">
        <f t="shared" si="14"/>
        <v>--</v>
      </c>
      <c r="J145" t="str">
        <f t="shared" si="15"/>
        <v>--</v>
      </c>
      <c r="K145">
        <f>IFERROR(IF(J145="--",IF(G145=H145,VLOOKUP(G145,RAW_c_TEBA0714_REV01!L:N,3,0),SUM(VLOOKUP(H145,RAW_c_TEBA0714_REV01!L:N,3,0),VLOOKUP(G145,RAW_c_TEBA0714_REV01!L:N,3,0))),"---"),"---")</f>
        <v>0</v>
      </c>
      <c r="L145" t="str">
        <f t="shared" si="16"/>
        <v>JM2-39</v>
      </c>
      <c r="M145" t="str">
        <f>IFERROR(IF(
COUNTIF(B2B!H:H,(IF(K145&lt;&gt;"---",IF(INDEX(RAW_c_TEBA0714_REV01!B:D,MATCH(H145,RAW_c_TEBA0714_REV01!B:B,0),3)=L145,INDEX(
RAW_c_TEBA0714_REV01!B:D,MATCH(H145,INDEX(RAW_c_TEBA0714_REV01!B:B,MATCH(H145,RAW_c_TEBA0714_REV01!B:B,)+1):'RAW_c_TEBA0714_REV01'!B11216,)+MATCH(H145,RAW_c_TEBA0714_REV01!B:B,),3),INDEX(RAW_c_TEBA0714_REV01!B:D,MATCH(H145,RAW_c_TEBA0714_REV01!B:B,0),3)),"---")))=1,"---",IF(K145&lt;&gt;"---",IF(INDEX(RAW_c_TEBA0714_REV01!B:D,MATCH(H145,RAW_c_TEBA0714_REV01!B:B,0),3)=L145,INDEX(
RAW_c_TEBA0714_REV01!B:D,MATCH(H145,INDEX(RAW_c_TEBA0714_REV01!B:B,MATCH(H145,RAW_c_TEBA0714_REV01!B:B,)+1):'RAW_c_TEBA0714_REV01'!B11216,)+MATCH(H145,RAW_c_TEBA0714_REV01!B:B,),3),INDEX(RAW_c_TEBA0714_REV01!B:D,MATCH(H145,RAW_c_TEBA0714_REV01!B:B,0),3)),"---")),"---")</f>
        <v>---</v>
      </c>
      <c r="N145" t="str">
        <f>IFERROR(IF(AND(B145="B2B",J145="--"),L145,IF(
COUNTIF(B2B!H:H,(IF(K145&lt;&gt;"---",IF(INDEX(RAW_c_TEBA0714_REV01!B:D,MATCH(H145,RAW_c_TEBA0714_REV01!B:B,0),3)=L145,INDEX(
RAW_c_TEBA0714_REV01!B:D,MATCH(H145,INDEX(RAW_c_TEBA0714_REV01!B:B,MATCH(H145,RAW_c_TEBA0714_REV01!B:B,)+1):'RAW_c_TEBA0714_REV01'!B11216,)+MATCH(H145,RAW_c_TEBA0714_REV01!B:B,),3),INDEX(RAW_c_TEBA0714_REV01!B:D,MATCH(H145,RAW_c_TEBA0714_REV01!B:B,0),3)),"---")))=0,"---",IF(K145&lt;&gt;"---",IF(INDEX(RAW_c_TEBA0714_REV01!B:D,MATCH(H145,RAW_c_TEBA0714_REV01!B:B,0),3)=L145,INDEX(
RAW_c_TEBA0714_REV01!B:D,MATCH(H145,INDEX(RAW_c_TEBA0714_REV01!B:B,MATCH(H145,RAW_c_TEBA0714_REV01!B:B,)+1):'RAW_c_TEBA0714_REV01'!B11216,)+MATCH(H145,RAW_c_TEBA0714_REV01!B:B,),3),INDEX(RAW_c_TEBA0714_REV01!B:D,MATCH(H145,RAW_c_TEBA0714_REV01!B:B,0),3)),"---"))),"---")</f>
        <v>JM2-39</v>
      </c>
      <c r="T145">
        <f>COUNTIF(RAW_c_TEBA0714_REV01!B:B,G145)</f>
        <v>1</v>
      </c>
      <c r="U145" t="str">
        <f t="shared" si="17"/>
        <v>B2B-40</v>
      </c>
    </row>
    <row r="146" spans="1:21" x14ac:dyDescent="0.25">
      <c r="A146" t="s">
        <v>988</v>
      </c>
      <c r="B146" t="s">
        <v>39</v>
      </c>
      <c r="C146" t="s">
        <v>199</v>
      </c>
      <c r="D146" t="s">
        <v>259</v>
      </c>
      <c r="E146" s="84">
        <v>42</v>
      </c>
      <c r="F146" t="str">
        <f t="shared" si="12"/>
        <v>JM2-42</v>
      </c>
      <c r="G146" t="str">
        <f>VLOOKUP(F146,RAW_c_TEBA0714_REV01!A:B,2,0)</f>
        <v>SFP0_TX_FAULT</v>
      </c>
      <c r="H146" t="str">
        <f t="shared" si="13"/>
        <v>SFP0_TX_FAULT</v>
      </c>
      <c r="I146" t="str">
        <f t="shared" si="14"/>
        <v>--</v>
      </c>
      <c r="J146" t="str">
        <f t="shared" si="15"/>
        <v>--</v>
      </c>
      <c r="K146">
        <f>IFERROR(IF(J146="--",IF(G146=H146,VLOOKUP(G146,RAW_c_TEBA0714_REV01!L:N,3,0),SUM(VLOOKUP(H146,RAW_c_TEBA0714_REV01!L:N,3,0),VLOOKUP(G146,RAW_c_TEBA0714_REV01!L:N,3,0))),"---"),"---")</f>
        <v>19.343599999999999</v>
      </c>
      <c r="L146" t="str">
        <f t="shared" si="16"/>
        <v>JM2-42</v>
      </c>
      <c r="M146" t="str">
        <f>IFERROR(IF(
COUNTIF(B2B!H:H,(IF(K146&lt;&gt;"---",IF(INDEX(RAW_c_TEBA0714_REV01!B:D,MATCH(H146,RAW_c_TEBA0714_REV01!B:B,0),3)=L146,INDEX(
RAW_c_TEBA0714_REV01!B:D,MATCH(H146,INDEX(RAW_c_TEBA0714_REV01!B:B,MATCH(H146,RAW_c_TEBA0714_REV01!B:B,)+1):'RAW_c_TEBA0714_REV01'!B11217,)+MATCH(H146,RAW_c_TEBA0714_REV01!B:B,),3),INDEX(RAW_c_TEBA0714_REV01!B:D,MATCH(H146,RAW_c_TEBA0714_REV01!B:B,0),3)),"---")))=1,"---",IF(K146&lt;&gt;"---",IF(INDEX(RAW_c_TEBA0714_REV01!B:D,MATCH(H146,RAW_c_TEBA0714_REV01!B:B,0),3)=L146,INDEX(
RAW_c_TEBA0714_REV01!B:D,MATCH(H146,INDEX(RAW_c_TEBA0714_REV01!B:B,MATCH(H146,RAW_c_TEBA0714_REV01!B:B,)+1):'RAW_c_TEBA0714_REV01'!B11217,)+MATCH(H146,RAW_c_TEBA0714_REV01!B:B,),3),INDEX(RAW_c_TEBA0714_REV01!B:D,MATCH(H146,RAW_c_TEBA0714_REV01!B:B,0),3)),"---")),"---")</f>
        <v>J1-2</v>
      </c>
      <c r="N146" t="str">
        <f>IFERROR(IF(AND(B146="B2B",J146="--"),L146,IF(
COUNTIF(B2B!H:H,(IF(K146&lt;&gt;"---",IF(INDEX(RAW_c_TEBA0714_REV01!B:D,MATCH(H146,RAW_c_TEBA0714_REV01!B:B,0),3)=L146,INDEX(
RAW_c_TEBA0714_REV01!B:D,MATCH(H146,INDEX(RAW_c_TEBA0714_REV01!B:B,MATCH(H146,RAW_c_TEBA0714_REV01!B:B,)+1):'RAW_c_TEBA0714_REV01'!B11217,)+MATCH(H146,RAW_c_TEBA0714_REV01!B:B,),3),INDEX(RAW_c_TEBA0714_REV01!B:D,MATCH(H146,RAW_c_TEBA0714_REV01!B:B,0),3)),"---")))=0,"---",IF(K146&lt;&gt;"---",IF(INDEX(RAW_c_TEBA0714_REV01!B:D,MATCH(H146,RAW_c_TEBA0714_REV01!B:B,0),3)=L146,INDEX(
RAW_c_TEBA0714_REV01!B:D,MATCH(H146,INDEX(RAW_c_TEBA0714_REV01!B:B,MATCH(H146,RAW_c_TEBA0714_REV01!B:B,)+1):'RAW_c_TEBA0714_REV01'!B11217,)+MATCH(H146,RAW_c_TEBA0714_REV01!B:B,),3),INDEX(RAW_c_TEBA0714_REV01!B:D,MATCH(H146,RAW_c_TEBA0714_REV01!B:B,0),3)),"---"))),"---")</f>
        <v>JM2-42</v>
      </c>
      <c r="T146">
        <f>COUNTIF(RAW_c_TEBA0714_REV01!B:B,G146)</f>
        <v>2</v>
      </c>
      <c r="U146" t="str">
        <f t="shared" si="17"/>
        <v>B2B-41</v>
      </c>
    </row>
    <row r="147" spans="1:21" x14ac:dyDescent="0.25">
      <c r="A147" t="s">
        <v>989</v>
      </c>
      <c r="B147" t="s">
        <v>39</v>
      </c>
      <c r="C147" t="s">
        <v>200</v>
      </c>
      <c r="D147" t="s">
        <v>259</v>
      </c>
      <c r="E147" s="84">
        <v>41</v>
      </c>
      <c r="F147" t="str">
        <f t="shared" si="12"/>
        <v>JM2-41</v>
      </c>
      <c r="G147" t="str">
        <f>VLOOKUP(F147,RAW_c_TEBA0714_REV01!A:B,2,0)</f>
        <v>B15_L19_N</v>
      </c>
      <c r="H147" t="str">
        <f t="shared" si="13"/>
        <v>B15_L19_N</v>
      </c>
      <c r="I147" t="str">
        <f t="shared" si="14"/>
        <v>--</v>
      </c>
      <c r="J147" t="str">
        <f t="shared" si="15"/>
        <v>--</v>
      </c>
      <c r="K147">
        <f>IFERROR(IF(J147="--",IF(G147=H147,VLOOKUP(G147,RAW_c_TEBA0714_REV01!L:N,3,0),SUM(VLOOKUP(H147,RAW_c_TEBA0714_REV01!L:N,3,0),VLOOKUP(G147,RAW_c_TEBA0714_REV01!L:N,3,0))),"---"),"---")</f>
        <v>0</v>
      </c>
      <c r="L147" t="str">
        <f t="shared" si="16"/>
        <v>JM2-41</v>
      </c>
      <c r="M147" t="str">
        <f>IFERROR(IF(
COUNTIF(B2B!H:H,(IF(K147&lt;&gt;"---",IF(INDEX(RAW_c_TEBA0714_REV01!B:D,MATCH(H147,RAW_c_TEBA0714_REV01!B:B,0),3)=L147,INDEX(
RAW_c_TEBA0714_REV01!B:D,MATCH(H147,INDEX(RAW_c_TEBA0714_REV01!B:B,MATCH(H147,RAW_c_TEBA0714_REV01!B:B,)+1):'RAW_c_TEBA0714_REV01'!B11218,)+MATCH(H147,RAW_c_TEBA0714_REV01!B:B,),3),INDEX(RAW_c_TEBA0714_REV01!B:D,MATCH(H147,RAW_c_TEBA0714_REV01!B:B,0),3)),"---")))=1,"---",IF(K147&lt;&gt;"---",IF(INDEX(RAW_c_TEBA0714_REV01!B:D,MATCH(H147,RAW_c_TEBA0714_REV01!B:B,0),3)=L147,INDEX(
RAW_c_TEBA0714_REV01!B:D,MATCH(H147,INDEX(RAW_c_TEBA0714_REV01!B:B,MATCH(H147,RAW_c_TEBA0714_REV01!B:B,)+1):'RAW_c_TEBA0714_REV01'!B11218,)+MATCH(H147,RAW_c_TEBA0714_REV01!B:B,),3),INDEX(RAW_c_TEBA0714_REV01!B:D,MATCH(H147,RAW_c_TEBA0714_REV01!B:B,0),3)),"---")),"---")</f>
        <v>---</v>
      </c>
      <c r="N147" t="str">
        <f>IFERROR(IF(AND(B147="B2B",J147="--"),L147,IF(
COUNTIF(B2B!H:H,(IF(K147&lt;&gt;"---",IF(INDEX(RAW_c_TEBA0714_REV01!B:D,MATCH(H147,RAW_c_TEBA0714_REV01!B:B,0),3)=L147,INDEX(
RAW_c_TEBA0714_REV01!B:D,MATCH(H147,INDEX(RAW_c_TEBA0714_REV01!B:B,MATCH(H147,RAW_c_TEBA0714_REV01!B:B,)+1):'RAW_c_TEBA0714_REV01'!B11218,)+MATCH(H147,RAW_c_TEBA0714_REV01!B:B,),3),INDEX(RAW_c_TEBA0714_REV01!B:D,MATCH(H147,RAW_c_TEBA0714_REV01!B:B,0),3)),"---")))=0,"---",IF(K147&lt;&gt;"---",IF(INDEX(RAW_c_TEBA0714_REV01!B:D,MATCH(H147,RAW_c_TEBA0714_REV01!B:B,0),3)=L147,INDEX(
RAW_c_TEBA0714_REV01!B:D,MATCH(H147,INDEX(RAW_c_TEBA0714_REV01!B:B,MATCH(H147,RAW_c_TEBA0714_REV01!B:B,)+1):'RAW_c_TEBA0714_REV01'!B11218,)+MATCH(H147,RAW_c_TEBA0714_REV01!B:B,),3),INDEX(RAW_c_TEBA0714_REV01!B:D,MATCH(H147,RAW_c_TEBA0714_REV01!B:B,0),3)),"---"))),"---")</f>
        <v>JM2-41</v>
      </c>
      <c r="T147">
        <f>COUNTIF(RAW_c_TEBA0714_REV01!B:B,G147)</f>
        <v>1</v>
      </c>
      <c r="U147" t="str">
        <f t="shared" si="17"/>
        <v>B2B-42</v>
      </c>
    </row>
    <row r="148" spans="1:21" x14ac:dyDescent="0.25">
      <c r="A148" t="s">
        <v>990</v>
      </c>
      <c r="B148" t="s">
        <v>39</v>
      </c>
      <c r="C148" t="s">
        <v>201</v>
      </c>
      <c r="D148" t="s">
        <v>259</v>
      </c>
      <c r="E148" s="84">
        <v>44</v>
      </c>
      <c r="F148" t="str">
        <f t="shared" si="12"/>
        <v>JM2-44</v>
      </c>
      <c r="G148" t="str">
        <f>VLOOKUP(F148,RAW_c_TEBA0714_REV01!A:B,2,0)</f>
        <v>SFP0_TX_DIS</v>
      </c>
      <c r="H148" t="str">
        <f t="shared" si="13"/>
        <v>SFP0_TX_DIS</v>
      </c>
      <c r="I148" t="str">
        <f t="shared" si="14"/>
        <v>--</v>
      </c>
      <c r="J148" t="str">
        <f t="shared" si="15"/>
        <v>--</v>
      </c>
      <c r="K148">
        <f>IFERROR(IF(J148="--",IF(G148=H148,VLOOKUP(G148,RAW_c_TEBA0714_REV01!L:N,3,0),SUM(VLOOKUP(H148,RAW_c_TEBA0714_REV01!L:N,3,0),VLOOKUP(G148,RAW_c_TEBA0714_REV01!L:N,3,0))),"---"),"---")</f>
        <v>20.045400000000001</v>
      </c>
      <c r="L148" t="str">
        <f t="shared" si="16"/>
        <v>JM2-44</v>
      </c>
      <c r="M148" t="str">
        <f>IFERROR(IF(
COUNTIF(B2B!H:H,(IF(K148&lt;&gt;"---",IF(INDEX(RAW_c_TEBA0714_REV01!B:D,MATCH(H148,RAW_c_TEBA0714_REV01!B:B,0),3)=L148,INDEX(
RAW_c_TEBA0714_REV01!B:D,MATCH(H148,INDEX(RAW_c_TEBA0714_REV01!B:B,MATCH(H148,RAW_c_TEBA0714_REV01!B:B,)+1):'RAW_c_TEBA0714_REV01'!B11219,)+MATCH(H148,RAW_c_TEBA0714_REV01!B:B,),3),INDEX(RAW_c_TEBA0714_REV01!B:D,MATCH(H148,RAW_c_TEBA0714_REV01!B:B,0),3)),"---")))=1,"---",IF(K148&lt;&gt;"---",IF(INDEX(RAW_c_TEBA0714_REV01!B:D,MATCH(H148,RAW_c_TEBA0714_REV01!B:B,0),3)=L148,INDEX(
RAW_c_TEBA0714_REV01!B:D,MATCH(H148,INDEX(RAW_c_TEBA0714_REV01!B:B,MATCH(H148,RAW_c_TEBA0714_REV01!B:B,)+1):'RAW_c_TEBA0714_REV01'!B11219,)+MATCH(H148,RAW_c_TEBA0714_REV01!B:B,),3),INDEX(RAW_c_TEBA0714_REV01!B:D,MATCH(H148,RAW_c_TEBA0714_REV01!B:B,0),3)),"---")),"---")</f>
        <v>J1-3</v>
      </c>
      <c r="N148" t="str">
        <f>IFERROR(IF(AND(B148="B2B",J148="--"),L148,IF(
COUNTIF(B2B!H:H,(IF(K148&lt;&gt;"---",IF(INDEX(RAW_c_TEBA0714_REV01!B:D,MATCH(H148,RAW_c_TEBA0714_REV01!B:B,0),3)=L148,INDEX(
RAW_c_TEBA0714_REV01!B:D,MATCH(H148,INDEX(RAW_c_TEBA0714_REV01!B:B,MATCH(H148,RAW_c_TEBA0714_REV01!B:B,)+1):'RAW_c_TEBA0714_REV01'!B11219,)+MATCH(H148,RAW_c_TEBA0714_REV01!B:B,),3),INDEX(RAW_c_TEBA0714_REV01!B:D,MATCH(H148,RAW_c_TEBA0714_REV01!B:B,0),3)),"---")))=0,"---",IF(K148&lt;&gt;"---",IF(INDEX(RAW_c_TEBA0714_REV01!B:D,MATCH(H148,RAW_c_TEBA0714_REV01!B:B,0),3)=L148,INDEX(
RAW_c_TEBA0714_REV01!B:D,MATCH(H148,INDEX(RAW_c_TEBA0714_REV01!B:B,MATCH(H148,RAW_c_TEBA0714_REV01!B:B,)+1):'RAW_c_TEBA0714_REV01'!B11219,)+MATCH(H148,RAW_c_TEBA0714_REV01!B:B,),3),INDEX(RAW_c_TEBA0714_REV01!B:D,MATCH(H148,RAW_c_TEBA0714_REV01!B:B,0),3)),"---"))),"---")</f>
        <v>JM2-44</v>
      </c>
      <c r="T148">
        <f>COUNTIF(RAW_c_TEBA0714_REV01!B:B,G148)</f>
        <v>2</v>
      </c>
      <c r="U148" t="str">
        <f t="shared" si="17"/>
        <v>B2B-43</v>
      </c>
    </row>
    <row r="149" spans="1:21" x14ac:dyDescent="0.25">
      <c r="A149" t="s">
        <v>991</v>
      </c>
      <c r="B149" t="s">
        <v>39</v>
      </c>
      <c r="C149" t="s">
        <v>202</v>
      </c>
      <c r="D149" t="s">
        <v>259</v>
      </c>
      <c r="E149" s="84">
        <v>43</v>
      </c>
      <c r="F149" t="str">
        <f t="shared" si="12"/>
        <v>JM2-43</v>
      </c>
      <c r="G149" t="str">
        <f>VLOOKUP(F149,RAW_c_TEBA0714_REV01!A:B,2,0)</f>
        <v>B15_L19_P</v>
      </c>
      <c r="H149" t="str">
        <f t="shared" si="13"/>
        <v>B15_L19_P</v>
      </c>
      <c r="I149" t="str">
        <f t="shared" si="14"/>
        <v>--</v>
      </c>
      <c r="J149" t="str">
        <f t="shared" si="15"/>
        <v>--</v>
      </c>
      <c r="K149">
        <f>IFERROR(IF(J149="--",IF(G149=H149,VLOOKUP(G149,RAW_c_TEBA0714_REV01!L:N,3,0),SUM(VLOOKUP(H149,RAW_c_TEBA0714_REV01!L:N,3,0),VLOOKUP(G149,RAW_c_TEBA0714_REV01!L:N,3,0))),"---"),"---")</f>
        <v>0</v>
      </c>
      <c r="L149" t="str">
        <f t="shared" si="16"/>
        <v>JM2-43</v>
      </c>
      <c r="M149" t="str">
        <f>IFERROR(IF(
COUNTIF(B2B!H:H,(IF(K149&lt;&gt;"---",IF(INDEX(RAW_c_TEBA0714_REV01!B:D,MATCH(H149,RAW_c_TEBA0714_REV01!B:B,0),3)=L149,INDEX(
RAW_c_TEBA0714_REV01!B:D,MATCH(H149,INDEX(RAW_c_TEBA0714_REV01!B:B,MATCH(H149,RAW_c_TEBA0714_REV01!B:B,)+1):'RAW_c_TEBA0714_REV01'!B11220,)+MATCH(H149,RAW_c_TEBA0714_REV01!B:B,),3),INDEX(RAW_c_TEBA0714_REV01!B:D,MATCH(H149,RAW_c_TEBA0714_REV01!B:B,0),3)),"---")))=1,"---",IF(K149&lt;&gt;"---",IF(INDEX(RAW_c_TEBA0714_REV01!B:D,MATCH(H149,RAW_c_TEBA0714_REV01!B:B,0),3)=L149,INDEX(
RAW_c_TEBA0714_REV01!B:D,MATCH(H149,INDEX(RAW_c_TEBA0714_REV01!B:B,MATCH(H149,RAW_c_TEBA0714_REV01!B:B,)+1):'RAW_c_TEBA0714_REV01'!B11220,)+MATCH(H149,RAW_c_TEBA0714_REV01!B:B,),3),INDEX(RAW_c_TEBA0714_REV01!B:D,MATCH(H149,RAW_c_TEBA0714_REV01!B:B,0),3)),"---")),"---")</f>
        <v>---</v>
      </c>
      <c r="N149" t="str">
        <f>IFERROR(IF(AND(B149="B2B",J149="--"),L149,IF(
COUNTIF(B2B!H:H,(IF(K149&lt;&gt;"---",IF(INDEX(RAW_c_TEBA0714_REV01!B:D,MATCH(H149,RAW_c_TEBA0714_REV01!B:B,0),3)=L149,INDEX(
RAW_c_TEBA0714_REV01!B:D,MATCH(H149,INDEX(RAW_c_TEBA0714_REV01!B:B,MATCH(H149,RAW_c_TEBA0714_REV01!B:B,)+1):'RAW_c_TEBA0714_REV01'!B11220,)+MATCH(H149,RAW_c_TEBA0714_REV01!B:B,),3),INDEX(RAW_c_TEBA0714_REV01!B:D,MATCH(H149,RAW_c_TEBA0714_REV01!B:B,0),3)),"---")))=0,"---",IF(K149&lt;&gt;"---",IF(INDEX(RAW_c_TEBA0714_REV01!B:D,MATCH(H149,RAW_c_TEBA0714_REV01!B:B,0),3)=L149,INDEX(
RAW_c_TEBA0714_REV01!B:D,MATCH(H149,INDEX(RAW_c_TEBA0714_REV01!B:B,MATCH(H149,RAW_c_TEBA0714_REV01!B:B,)+1):'RAW_c_TEBA0714_REV01'!B11220,)+MATCH(H149,RAW_c_TEBA0714_REV01!B:B,),3),INDEX(RAW_c_TEBA0714_REV01!B:D,MATCH(H149,RAW_c_TEBA0714_REV01!B:B,0),3)),"---"))),"---")</f>
        <v>JM2-43</v>
      </c>
      <c r="T149">
        <f>COUNTIF(RAW_c_TEBA0714_REV01!B:B,G149)</f>
        <v>1</v>
      </c>
      <c r="U149" t="str">
        <f t="shared" si="17"/>
        <v>B2B-44</v>
      </c>
    </row>
    <row r="150" spans="1:21" x14ac:dyDescent="0.25">
      <c r="A150" t="s">
        <v>992</v>
      </c>
      <c r="B150" t="s">
        <v>39</v>
      </c>
      <c r="C150" t="s">
        <v>203</v>
      </c>
      <c r="D150" t="s">
        <v>259</v>
      </c>
      <c r="E150" s="84">
        <v>46</v>
      </c>
      <c r="F150" t="str">
        <f t="shared" si="12"/>
        <v>JM2-46</v>
      </c>
      <c r="G150" t="str">
        <f>VLOOKUP(F150,RAW_c_TEBA0714_REV01!A:B,2,0)</f>
        <v>SFP0_SDA</v>
      </c>
      <c r="H150" t="str">
        <f t="shared" si="13"/>
        <v>SFP0_SDA</v>
      </c>
      <c r="I150" t="str">
        <f t="shared" si="14"/>
        <v>--</v>
      </c>
      <c r="J150" t="str">
        <f t="shared" si="15"/>
        <v>--</v>
      </c>
      <c r="K150">
        <f>IFERROR(IF(J150="--",IF(G150=H150,VLOOKUP(G150,RAW_c_TEBA0714_REV01!L:N,3,0),SUM(VLOOKUP(H150,RAW_c_TEBA0714_REV01!L:N,3,0),VLOOKUP(G150,RAW_c_TEBA0714_REV01!L:N,3,0))),"---"),"---")</f>
        <v>22.387799999999999</v>
      </c>
      <c r="L150" t="str">
        <f t="shared" si="16"/>
        <v>JM2-46</v>
      </c>
      <c r="M150" t="str">
        <f>IFERROR(IF(
COUNTIF(B2B!H:H,(IF(K150&lt;&gt;"---",IF(INDEX(RAW_c_TEBA0714_REV01!B:D,MATCH(H150,RAW_c_TEBA0714_REV01!B:B,0),3)=L150,INDEX(
RAW_c_TEBA0714_REV01!B:D,MATCH(H150,INDEX(RAW_c_TEBA0714_REV01!B:B,MATCH(H150,RAW_c_TEBA0714_REV01!B:B,)+1):'RAW_c_TEBA0714_REV01'!B11221,)+MATCH(H150,RAW_c_TEBA0714_REV01!B:B,),3),INDEX(RAW_c_TEBA0714_REV01!B:D,MATCH(H150,RAW_c_TEBA0714_REV01!B:B,0),3)),"---")))=1,"---",IF(K150&lt;&gt;"---",IF(INDEX(RAW_c_TEBA0714_REV01!B:D,MATCH(H150,RAW_c_TEBA0714_REV01!B:B,0),3)=L150,INDEX(
RAW_c_TEBA0714_REV01!B:D,MATCH(H150,INDEX(RAW_c_TEBA0714_REV01!B:B,MATCH(H150,RAW_c_TEBA0714_REV01!B:B,)+1):'RAW_c_TEBA0714_REV01'!B11221,)+MATCH(H150,RAW_c_TEBA0714_REV01!B:B,),3),INDEX(RAW_c_TEBA0714_REV01!B:D,MATCH(H150,RAW_c_TEBA0714_REV01!B:B,0),3)),"---")),"---")</f>
        <v>J1-4</v>
      </c>
      <c r="N150" t="str">
        <f>IFERROR(IF(AND(B150="B2B",J150="--"),L150,IF(
COUNTIF(B2B!H:H,(IF(K150&lt;&gt;"---",IF(INDEX(RAW_c_TEBA0714_REV01!B:D,MATCH(H150,RAW_c_TEBA0714_REV01!B:B,0),3)=L150,INDEX(
RAW_c_TEBA0714_REV01!B:D,MATCH(H150,INDEX(RAW_c_TEBA0714_REV01!B:B,MATCH(H150,RAW_c_TEBA0714_REV01!B:B,)+1):'RAW_c_TEBA0714_REV01'!B11221,)+MATCH(H150,RAW_c_TEBA0714_REV01!B:B,),3),INDEX(RAW_c_TEBA0714_REV01!B:D,MATCH(H150,RAW_c_TEBA0714_REV01!B:B,0),3)),"---")))=0,"---",IF(K150&lt;&gt;"---",IF(INDEX(RAW_c_TEBA0714_REV01!B:D,MATCH(H150,RAW_c_TEBA0714_REV01!B:B,0),3)=L150,INDEX(
RAW_c_TEBA0714_REV01!B:D,MATCH(H150,INDEX(RAW_c_TEBA0714_REV01!B:B,MATCH(H150,RAW_c_TEBA0714_REV01!B:B,)+1):'RAW_c_TEBA0714_REV01'!B11221,)+MATCH(H150,RAW_c_TEBA0714_REV01!B:B,),3),INDEX(RAW_c_TEBA0714_REV01!B:D,MATCH(H150,RAW_c_TEBA0714_REV01!B:B,0),3)),"---"))),"---")</f>
        <v>JM2-46</v>
      </c>
      <c r="T150">
        <f>COUNTIF(RAW_c_TEBA0714_REV01!B:B,G150)</f>
        <v>3</v>
      </c>
      <c r="U150" t="str">
        <f t="shared" si="17"/>
        <v>B2B-45</v>
      </c>
    </row>
    <row r="151" spans="1:21" x14ac:dyDescent="0.25">
      <c r="A151" t="s">
        <v>993</v>
      </c>
      <c r="B151" t="s">
        <v>39</v>
      </c>
      <c r="C151" t="s">
        <v>204</v>
      </c>
      <c r="D151" t="s">
        <v>259</v>
      </c>
      <c r="E151" s="84">
        <v>45</v>
      </c>
      <c r="F151" t="str">
        <f t="shared" si="12"/>
        <v>JM2-45</v>
      </c>
      <c r="G151" t="str">
        <f>VLOOKUP(F151,RAW_c_TEBA0714_REV01!A:B,2,0)</f>
        <v>B15_L21_N</v>
      </c>
      <c r="H151" t="str">
        <f t="shared" si="13"/>
        <v>B15_L21_N</v>
      </c>
      <c r="I151" t="str">
        <f t="shared" si="14"/>
        <v>--</v>
      </c>
      <c r="J151" t="str">
        <f t="shared" si="15"/>
        <v>--</v>
      </c>
      <c r="K151">
        <f>IFERROR(IF(J151="--",IF(G151=H151,VLOOKUP(G151,RAW_c_TEBA0714_REV01!L:N,3,0),SUM(VLOOKUP(H151,RAW_c_TEBA0714_REV01!L:N,3,0),VLOOKUP(G151,RAW_c_TEBA0714_REV01!L:N,3,0))),"---"),"---")</f>
        <v>0</v>
      </c>
      <c r="L151" t="str">
        <f t="shared" si="16"/>
        <v>JM2-45</v>
      </c>
      <c r="M151" t="str">
        <f>IFERROR(IF(
COUNTIF(B2B!H:H,(IF(K151&lt;&gt;"---",IF(INDEX(RAW_c_TEBA0714_REV01!B:D,MATCH(H151,RAW_c_TEBA0714_REV01!B:B,0),3)=L151,INDEX(
RAW_c_TEBA0714_REV01!B:D,MATCH(H151,INDEX(RAW_c_TEBA0714_REV01!B:B,MATCH(H151,RAW_c_TEBA0714_REV01!B:B,)+1):'RAW_c_TEBA0714_REV01'!B11222,)+MATCH(H151,RAW_c_TEBA0714_REV01!B:B,),3),INDEX(RAW_c_TEBA0714_REV01!B:D,MATCH(H151,RAW_c_TEBA0714_REV01!B:B,0),3)),"---")))=1,"---",IF(K151&lt;&gt;"---",IF(INDEX(RAW_c_TEBA0714_REV01!B:D,MATCH(H151,RAW_c_TEBA0714_REV01!B:B,0),3)=L151,INDEX(
RAW_c_TEBA0714_REV01!B:D,MATCH(H151,INDEX(RAW_c_TEBA0714_REV01!B:B,MATCH(H151,RAW_c_TEBA0714_REV01!B:B,)+1):'RAW_c_TEBA0714_REV01'!B11222,)+MATCH(H151,RAW_c_TEBA0714_REV01!B:B,),3),INDEX(RAW_c_TEBA0714_REV01!B:D,MATCH(H151,RAW_c_TEBA0714_REV01!B:B,0),3)),"---")),"---")</f>
        <v>---</v>
      </c>
      <c r="N151" t="str">
        <f>IFERROR(IF(AND(B151="B2B",J151="--"),L151,IF(
COUNTIF(B2B!H:H,(IF(K151&lt;&gt;"---",IF(INDEX(RAW_c_TEBA0714_REV01!B:D,MATCH(H151,RAW_c_TEBA0714_REV01!B:B,0),3)=L151,INDEX(
RAW_c_TEBA0714_REV01!B:D,MATCH(H151,INDEX(RAW_c_TEBA0714_REV01!B:B,MATCH(H151,RAW_c_TEBA0714_REV01!B:B,)+1):'RAW_c_TEBA0714_REV01'!B11222,)+MATCH(H151,RAW_c_TEBA0714_REV01!B:B,),3),INDEX(RAW_c_TEBA0714_REV01!B:D,MATCH(H151,RAW_c_TEBA0714_REV01!B:B,0),3)),"---")))=0,"---",IF(K151&lt;&gt;"---",IF(INDEX(RAW_c_TEBA0714_REV01!B:D,MATCH(H151,RAW_c_TEBA0714_REV01!B:B,0),3)=L151,INDEX(
RAW_c_TEBA0714_REV01!B:D,MATCH(H151,INDEX(RAW_c_TEBA0714_REV01!B:B,MATCH(H151,RAW_c_TEBA0714_REV01!B:B,)+1):'RAW_c_TEBA0714_REV01'!B11222,)+MATCH(H151,RAW_c_TEBA0714_REV01!B:B,),3),INDEX(RAW_c_TEBA0714_REV01!B:D,MATCH(H151,RAW_c_TEBA0714_REV01!B:B,0),3)),"---"))),"---")</f>
        <v>JM2-45</v>
      </c>
      <c r="T151">
        <f>COUNTIF(RAW_c_TEBA0714_REV01!B:B,G151)</f>
        <v>1</v>
      </c>
      <c r="U151" t="str">
        <f t="shared" si="17"/>
        <v>B2B-46</v>
      </c>
    </row>
    <row r="152" spans="1:21" x14ac:dyDescent="0.25">
      <c r="A152" t="s">
        <v>994</v>
      </c>
      <c r="B152" t="s">
        <v>39</v>
      </c>
      <c r="C152" t="s">
        <v>205</v>
      </c>
      <c r="D152" t="s">
        <v>259</v>
      </c>
      <c r="E152" s="84">
        <v>48</v>
      </c>
      <c r="F152" t="str">
        <f t="shared" si="12"/>
        <v>JM2-48</v>
      </c>
      <c r="G152" t="str">
        <f>VLOOKUP(F152,RAW_c_TEBA0714_REV01!A:B,2,0)</f>
        <v>SFP0_SCL</v>
      </c>
      <c r="H152" t="str">
        <f t="shared" si="13"/>
        <v>SFP0_SCL</v>
      </c>
      <c r="I152" t="str">
        <f t="shared" si="14"/>
        <v>--</v>
      </c>
      <c r="J152" t="str">
        <f t="shared" si="15"/>
        <v>--</v>
      </c>
      <c r="K152">
        <f>IFERROR(IF(J152="--",IF(G152=H152,VLOOKUP(G152,RAW_c_TEBA0714_REV01!L:N,3,0),SUM(VLOOKUP(H152,RAW_c_TEBA0714_REV01!L:N,3,0),VLOOKUP(G152,RAW_c_TEBA0714_REV01!L:N,3,0))),"---"),"---")</f>
        <v>27.611499999999999</v>
      </c>
      <c r="L152" t="str">
        <f t="shared" si="16"/>
        <v>JM2-48</v>
      </c>
      <c r="M152" t="str">
        <f>IFERROR(IF(
COUNTIF(B2B!H:H,(IF(K152&lt;&gt;"---",IF(INDEX(RAW_c_TEBA0714_REV01!B:D,MATCH(H152,RAW_c_TEBA0714_REV01!B:B,0),3)=L152,INDEX(
RAW_c_TEBA0714_REV01!B:D,MATCH(H152,INDEX(RAW_c_TEBA0714_REV01!B:B,MATCH(H152,RAW_c_TEBA0714_REV01!B:B,)+1):'RAW_c_TEBA0714_REV01'!B11223,)+MATCH(H152,RAW_c_TEBA0714_REV01!B:B,),3),INDEX(RAW_c_TEBA0714_REV01!B:D,MATCH(H152,RAW_c_TEBA0714_REV01!B:B,0),3)),"---")))=1,"---",IF(K152&lt;&gt;"---",IF(INDEX(RAW_c_TEBA0714_REV01!B:D,MATCH(H152,RAW_c_TEBA0714_REV01!B:B,0),3)=L152,INDEX(
RAW_c_TEBA0714_REV01!B:D,MATCH(H152,INDEX(RAW_c_TEBA0714_REV01!B:B,MATCH(H152,RAW_c_TEBA0714_REV01!B:B,)+1):'RAW_c_TEBA0714_REV01'!B11223,)+MATCH(H152,RAW_c_TEBA0714_REV01!B:B,),3),INDEX(RAW_c_TEBA0714_REV01!B:D,MATCH(H152,RAW_c_TEBA0714_REV01!B:B,0),3)),"---")),"---")</f>
        <v>J1-5</v>
      </c>
      <c r="N152" t="str">
        <f>IFERROR(IF(AND(B152="B2B",J152="--"),L152,IF(
COUNTIF(B2B!H:H,(IF(K152&lt;&gt;"---",IF(INDEX(RAW_c_TEBA0714_REV01!B:D,MATCH(H152,RAW_c_TEBA0714_REV01!B:B,0),3)=L152,INDEX(
RAW_c_TEBA0714_REV01!B:D,MATCH(H152,INDEX(RAW_c_TEBA0714_REV01!B:B,MATCH(H152,RAW_c_TEBA0714_REV01!B:B,)+1):'RAW_c_TEBA0714_REV01'!B11223,)+MATCH(H152,RAW_c_TEBA0714_REV01!B:B,),3),INDEX(RAW_c_TEBA0714_REV01!B:D,MATCH(H152,RAW_c_TEBA0714_REV01!B:B,0),3)),"---")))=0,"---",IF(K152&lt;&gt;"---",IF(INDEX(RAW_c_TEBA0714_REV01!B:D,MATCH(H152,RAW_c_TEBA0714_REV01!B:B,0),3)=L152,INDEX(
RAW_c_TEBA0714_REV01!B:D,MATCH(H152,INDEX(RAW_c_TEBA0714_REV01!B:B,MATCH(H152,RAW_c_TEBA0714_REV01!B:B,)+1):'RAW_c_TEBA0714_REV01'!B11223,)+MATCH(H152,RAW_c_TEBA0714_REV01!B:B,),3),INDEX(RAW_c_TEBA0714_REV01!B:D,MATCH(H152,RAW_c_TEBA0714_REV01!B:B,0),3)),"---"))),"---")</f>
        <v>JM2-48</v>
      </c>
      <c r="T152">
        <f>COUNTIF(RAW_c_TEBA0714_REV01!B:B,G152)</f>
        <v>3</v>
      </c>
      <c r="U152" t="str">
        <f t="shared" si="17"/>
        <v>B2B-47</v>
      </c>
    </row>
    <row r="153" spans="1:21" x14ac:dyDescent="0.25">
      <c r="A153" t="s">
        <v>995</v>
      </c>
      <c r="B153" t="s">
        <v>39</v>
      </c>
      <c r="C153" t="s">
        <v>206</v>
      </c>
      <c r="D153" t="s">
        <v>259</v>
      </c>
      <c r="E153" s="84">
        <v>47</v>
      </c>
      <c r="F153" t="str">
        <f t="shared" si="12"/>
        <v>JM2-47</v>
      </c>
      <c r="G153" t="str">
        <f>VLOOKUP(F153,RAW_c_TEBA0714_REV01!A:B,2,0)</f>
        <v>B15_L21_P</v>
      </c>
      <c r="H153" t="str">
        <f t="shared" si="13"/>
        <v>B15_L21_P</v>
      </c>
      <c r="I153" t="str">
        <f t="shared" si="14"/>
        <v>--</v>
      </c>
      <c r="J153" t="str">
        <f t="shared" si="15"/>
        <v>--</v>
      </c>
      <c r="K153">
        <f>IFERROR(IF(J153="--",IF(G153=H153,VLOOKUP(G153,RAW_c_TEBA0714_REV01!L:N,3,0),SUM(VLOOKUP(H153,RAW_c_TEBA0714_REV01!L:N,3,0),VLOOKUP(G153,RAW_c_TEBA0714_REV01!L:N,3,0))),"---"),"---")</f>
        <v>0</v>
      </c>
      <c r="L153" t="str">
        <f t="shared" si="16"/>
        <v>JM2-47</v>
      </c>
      <c r="M153" t="str">
        <f>IFERROR(IF(
COUNTIF(B2B!H:H,(IF(K153&lt;&gt;"---",IF(INDEX(RAW_c_TEBA0714_REV01!B:D,MATCH(H153,RAW_c_TEBA0714_REV01!B:B,0),3)=L153,INDEX(
RAW_c_TEBA0714_REV01!B:D,MATCH(H153,INDEX(RAW_c_TEBA0714_REV01!B:B,MATCH(H153,RAW_c_TEBA0714_REV01!B:B,)+1):'RAW_c_TEBA0714_REV01'!B11224,)+MATCH(H153,RAW_c_TEBA0714_REV01!B:B,),3),INDEX(RAW_c_TEBA0714_REV01!B:D,MATCH(H153,RAW_c_TEBA0714_REV01!B:B,0),3)),"---")))=1,"---",IF(K153&lt;&gt;"---",IF(INDEX(RAW_c_TEBA0714_REV01!B:D,MATCH(H153,RAW_c_TEBA0714_REV01!B:B,0),3)=L153,INDEX(
RAW_c_TEBA0714_REV01!B:D,MATCH(H153,INDEX(RAW_c_TEBA0714_REV01!B:B,MATCH(H153,RAW_c_TEBA0714_REV01!B:B,)+1):'RAW_c_TEBA0714_REV01'!B11224,)+MATCH(H153,RAW_c_TEBA0714_REV01!B:B,),3),INDEX(RAW_c_TEBA0714_REV01!B:D,MATCH(H153,RAW_c_TEBA0714_REV01!B:B,0),3)),"---")),"---")</f>
        <v>---</v>
      </c>
      <c r="N153" t="str">
        <f>IFERROR(IF(AND(B153="B2B",J153="--"),L153,IF(
COUNTIF(B2B!H:H,(IF(K153&lt;&gt;"---",IF(INDEX(RAW_c_TEBA0714_REV01!B:D,MATCH(H153,RAW_c_TEBA0714_REV01!B:B,0),3)=L153,INDEX(
RAW_c_TEBA0714_REV01!B:D,MATCH(H153,INDEX(RAW_c_TEBA0714_REV01!B:B,MATCH(H153,RAW_c_TEBA0714_REV01!B:B,)+1):'RAW_c_TEBA0714_REV01'!B11224,)+MATCH(H153,RAW_c_TEBA0714_REV01!B:B,),3),INDEX(RAW_c_TEBA0714_REV01!B:D,MATCH(H153,RAW_c_TEBA0714_REV01!B:B,0),3)),"---")))=0,"---",IF(K153&lt;&gt;"---",IF(INDEX(RAW_c_TEBA0714_REV01!B:D,MATCH(H153,RAW_c_TEBA0714_REV01!B:B,0),3)=L153,INDEX(
RAW_c_TEBA0714_REV01!B:D,MATCH(H153,INDEX(RAW_c_TEBA0714_REV01!B:B,MATCH(H153,RAW_c_TEBA0714_REV01!B:B,)+1):'RAW_c_TEBA0714_REV01'!B11224,)+MATCH(H153,RAW_c_TEBA0714_REV01!B:B,),3),INDEX(RAW_c_TEBA0714_REV01!B:D,MATCH(H153,RAW_c_TEBA0714_REV01!B:B,0),3)),"---"))),"---")</f>
        <v>JM2-47</v>
      </c>
      <c r="T153">
        <f>COUNTIF(RAW_c_TEBA0714_REV01!B:B,G153)</f>
        <v>1</v>
      </c>
      <c r="U153" t="str">
        <f t="shared" si="17"/>
        <v>B2B-48</v>
      </c>
    </row>
    <row r="154" spans="1:21" x14ac:dyDescent="0.25">
      <c r="A154" t="s">
        <v>996</v>
      </c>
      <c r="B154" t="s">
        <v>39</v>
      </c>
      <c r="C154" t="s">
        <v>207</v>
      </c>
      <c r="D154" t="s">
        <v>259</v>
      </c>
      <c r="E154" s="84">
        <v>50</v>
      </c>
      <c r="F154" t="str">
        <f t="shared" si="12"/>
        <v>JM2-50</v>
      </c>
      <c r="G154" t="str">
        <f>VLOOKUP(F154,RAW_c_TEBA0714_REV01!A:B,2,0)</f>
        <v>B15_L20_N</v>
      </c>
      <c r="H154" t="str">
        <f t="shared" si="13"/>
        <v>B15_L20_N</v>
      </c>
      <c r="I154" t="str">
        <f t="shared" si="14"/>
        <v>--</v>
      </c>
      <c r="J154" t="str">
        <f t="shared" si="15"/>
        <v>--</v>
      </c>
      <c r="K154">
        <f>IFERROR(IF(J154="--",IF(G154=H154,VLOOKUP(G154,RAW_c_TEBA0714_REV01!L:N,3,0),SUM(VLOOKUP(H154,RAW_c_TEBA0714_REV01!L:N,3,0),VLOOKUP(G154,RAW_c_TEBA0714_REV01!L:N,3,0))),"---"),"---")</f>
        <v>0</v>
      </c>
      <c r="L154" t="str">
        <f t="shared" si="16"/>
        <v>JM2-50</v>
      </c>
      <c r="M154" t="str">
        <f>IFERROR(IF(
COUNTIF(B2B!H:H,(IF(K154&lt;&gt;"---",IF(INDEX(RAW_c_TEBA0714_REV01!B:D,MATCH(H154,RAW_c_TEBA0714_REV01!B:B,0),3)=L154,INDEX(
RAW_c_TEBA0714_REV01!B:D,MATCH(H154,INDEX(RAW_c_TEBA0714_REV01!B:B,MATCH(H154,RAW_c_TEBA0714_REV01!B:B,)+1):'RAW_c_TEBA0714_REV01'!B11225,)+MATCH(H154,RAW_c_TEBA0714_REV01!B:B,),3),INDEX(RAW_c_TEBA0714_REV01!B:D,MATCH(H154,RAW_c_TEBA0714_REV01!B:B,0),3)),"---")))=1,"---",IF(K154&lt;&gt;"---",IF(INDEX(RAW_c_TEBA0714_REV01!B:D,MATCH(H154,RAW_c_TEBA0714_REV01!B:B,0),3)=L154,INDEX(
RAW_c_TEBA0714_REV01!B:D,MATCH(H154,INDEX(RAW_c_TEBA0714_REV01!B:B,MATCH(H154,RAW_c_TEBA0714_REV01!B:B,)+1):'RAW_c_TEBA0714_REV01'!B11225,)+MATCH(H154,RAW_c_TEBA0714_REV01!B:B,),3),INDEX(RAW_c_TEBA0714_REV01!B:D,MATCH(H154,RAW_c_TEBA0714_REV01!B:B,0),3)),"---")),"---")</f>
        <v>---</v>
      </c>
      <c r="N154" t="str">
        <f>IFERROR(IF(AND(B154="B2B",J154="--"),L154,IF(
COUNTIF(B2B!H:H,(IF(K154&lt;&gt;"---",IF(INDEX(RAW_c_TEBA0714_REV01!B:D,MATCH(H154,RAW_c_TEBA0714_REV01!B:B,0),3)=L154,INDEX(
RAW_c_TEBA0714_REV01!B:D,MATCH(H154,INDEX(RAW_c_TEBA0714_REV01!B:B,MATCH(H154,RAW_c_TEBA0714_REV01!B:B,)+1):'RAW_c_TEBA0714_REV01'!B11225,)+MATCH(H154,RAW_c_TEBA0714_REV01!B:B,),3),INDEX(RAW_c_TEBA0714_REV01!B:D,MATCH(H154,RAW_c_TEBA0714_REV01!B:B,0),3)),"---")))=0,"---",IF(K154&lt;&gt;"---",IF(INDEX(RAW_c_TEBA0714_REV01!B:D,MATCH(H154,RAW_c_TEBA0714_REV01!B:B,0),3)=L154,INDEX(
RAW_c_TEBA0714_REV01!B:D,MATCH(H154,INDEX(RAW_c_TEBA0714_REV01!B:B,MATCH(H154,RAW_c_TEBA0714_REV01!B:B,)+1):'RAW_c_TEBA0714_REV01'!B11225,)+MATCH(H154,RAW_c_TEBA0714_REV01!B:B,),3),INDEX(RAW_c_TEBA0714_REV01!B:D,MATCH(H154,RAW_c_TEBA0714_REV01!B:B,0),3)),"---"))),"---")</f>
        <v>JM2-50</v>
      </c>
      <c r="T154">
        <f>COUNTIF(RAW_c_TEBA0714_REV01!B:B,G154)</f>
        <v>1</v>
      </c>
      <c r="U154" t="str">
        <f t="shared" si="17"/>
        <v>B2B-49</v>
      </c>
    </row>
    <row r="155" spans="1:21" x14ac:dyDescent="0.25">
      <c r="A155" t="s">
        <v>997</v>
      </c>
      <c r="B155" t="s">
        <v>39</v>
      </c>
      <c r="C155" t="s">
        <v>208</v>
      </c>
      <c r="D155" t="s">
        <v>259</v>
      </c>
      <c r="E155" s="84">
        <v>49</v>
      </c>
      <c r="F155" t="str">
        <f t="shared" si="12"/>
        <v>JM2-49</v>
      </c>
      <c r="G155" t="str">
        <f>VLOOKUP(F155,RAW_c_TEBA0714_REV01!A:B,2,0)</f>
        <v>B15_L23_P</v>
      </c>
      <c r="H155" t="str">
        <f t="shared" si="13"/>
        <v>B15_L23_P</v>
      </c>
      <c r="I155" t="str">
        <f t="shared" si="14"/>
        <v>--</v>
      </c>
      <c r="J155" t="str">
        <f t="shared" si="15"/>
        <v>--</v>
      </c>
      <c r="K155">
        <f>IFERROR(IF(J155="--",IF(G155=H155,VLOOKUP(G155,RAW_c_TEBA0714_REV01!L:N,3,0),SUM(VLOOKUP(H155,RAW_c_TEBA0714_REV01!L:N,3,0),VLOOKUP(G155,RAW_c_TEBA0714_REV01!L:N,3,0))),"---"),"---")</f>
        <v>0</v>
      </c>
      <c r="L155" t="str">
        <f t="shared" si="16"/>
        <v>JM2-49</v>
      </c>
      <c r="M155" t="str">
        <f>IFERROR(IF(
COUNTIF(B2B!H:H,(IF(K155&lt;&gt;"---",IF(INDEX(RAW_c_TEBA0714_REV01!B:D,MATCH(H155,RAW_c_TEBA0714_REV01!B:B,0),3)=L155,INDEX(
RAW_c_TEBA0714_REV01!B:D,MATCH(H155,INDEX(RAW_c_TEBA0714_REV01!B:B,MATCH(H155,RAW_c_TEBA0714_REV01!B:B,)+1):'RAW_c_TEBA0714_REV01'!B11226,)+MATCH(H155,RAW_c_TEBA0714_REV01!B:B,),3),INDEX(RAW_c_TEBA0714_REV01!B:D,MATCH(H155,RAW_c_TEBA0714_REV01!B:B,0),3)),"---")))=1,"---",IF(K155&lt;&gt;"---",IF(INDEX(RAW_c_TEBA0714_REV01!B:D,MATCH(H155,RAW_c_TEBA0714_REV01!B:B,0),3)=L155,INDEX(
RAW_c_TEBA0714_REV01!B:D,MATCH(H155,INDEX(RAW_c_TEBA0714_REV01!B:B,MATCH(H155,RAW_c_TEBA0714_REV01!B:B,)+1):'RAW_c_TEBA0714_REV01'!B11226,)+MATCH(H155,RAW_c_TEBA0714_REV01!B:B,),3),INDEX(RAW_c_TEBA0714_REV01!B:D,MATCH(H155,RAW_c_TEBA0714_REV01!B:B,0),3)),"---")),"---")</f>
        <v>---</v>
      </c>
      <c r="N155" t="str">
        <f>IFERROR(IF(AND(B155="B2B",J155="--"),L155,IF(
COUNTIF(B2B!H:H,(IF(K155&lt;&gt;"---",IF(INDEX(RAW_c_TEBA0714_REV01!B:D,MATCH(H155,RAW_c_TEBA0714_REV01!B:B,0),3)=L155,INDEX(
RAW_c_TEBA0714_REV01!B:D,MATCH(H155,INDEX(RAW_c_TEBA0714_REV01!B:B,MATCH(H155,RAW_c_TEBA0714_REV01!B:B,)+1):'RAW_c_TEBA0714_REV01'!B11226,)+MATCH(H155,RAW_c_TEBA0714_REV01!B:B,),3),INDEX(RAW_c_TEBA0714_REV01!B:D,MATCH(H155,RAW_c_TEBA0714_REV01!B:B,0),3)),"---")))=0,"---",IF(K155&lt;&gt;"---",IF(INDEX(RAW_c_TEBA0714_REV01!B:D,MATCH(H155,RAW_c_TEBA0714_REV01!B:B,0),3)=L155,INDEX(
RAW_c_TEBA0714_REV01!B:D,MATCH(H155,INDEX(RAW_c_TEBA0714_REV01!B:B,MATCH(H155,RAW_c_TEBA0714_REV01!B:B,)+1):'RAW_c_TEBA0714_REV01'!B11226,)+MATCH(H155,RAW_c_TEBA0714_REV01!B:B,),3),INDEX(RAW_c_TEBA0714_REV01!B:D,MATCH(H155,RAW_c_TEBA0714_REV01!B:B,0),3)),"---"))),"---")</f>
        <v>JM2-49</v>
      </c>
      <c r="T155">
        <f>COUNTIF(RAW_c_TEBA0714_REV01!B:B,G155)</f>
        <v>1</v>
      </c>
      <c r="U155" t="str">
        <f t="shared" si="17"/>
        <v>B2B-50</v>
      </c>
    </row>
    <row r="156" spans="1:21" x14ac:dyDescent="0.25">
      <c r="A156" t="s">
        <v>998</v>
      </c>
      <c r="B156" t="s">
        <v>39</v>
      </c>
      <c r="C156" t="s">
        <v>209</v>
      </c>
      <c r="D156" t="s">
        <v>259</v>
      </c>
      <c r="E156" s="84">
        <v>52</v>
      </c>
      <c r="F156" t="str">
        <f t="shared" si="12"/>
        <v>JM2-52</v>
      </c>
      <c r="G156" t="str">
        <f>VLOOKUP(F156,RAW_c_TEBA0714_REV01!A:B,2,0)</f>
        <v>B15_L20_P</v>
      </c>
      <c r="H156" t="str">
        <f t="shared" si="13"/>
        <v>B15_L20_P</v>
      </c>
      <c r="I156" t="str">
        <f t="shared" si="14"/>
        <v>--</v>
      </c>
      <c r="J156" t="str">
        <f t="shared" si="15"/>
        <v>--</v>
      </c>
      <c r="K156">
        <f>IFERROR(IF(J156="--",IF(G156=H156,VLOOKUP(G156,RAW_c_TEBA0714_REV01!L:N,3,0),SUM(VLOOKUP(H156,RAW_c_TEBA0714_REV01!L:N,3,0),VLOOKUP(G156,RAW_c_TEBA0714_REV01!L:N,3,0))),"---"),"---")</f>
        <v>0</v>
      </c>
      <c r="L156" t="str">
        <f t="shared" si="16"/>
        <v>JM2-52</v>
      </c>
      <c r="M156" t="str">
        <f>IFERROR(IF(
COUNTIF(B2B!H:H,(IF(K156&lt;&gt;"---",IF(INDEX(RAW_c_TEBA0714_REV01!B:D,MATCH(H156,RAW_c_TEBA0714_REV01!B:B,0),3)=L156,INDEX(
RAW_c_TEBA0714_REV01!B:D,MATCH(H156,INDEX(RAW_c_TEBA0714_REV01!B:B,MATCH(H156,RAW_c_TEBA0714_REV01!B:B,)+1):'RAW_c_TEBA0714_REV01'!B11227,)+MATCH(H156,RAW_c_TEBA0714_REV01!B:B,),3),INDEX(RAW_c_TEBA0714_REV01!B:D,MATCH(H156,RAW_c_TEBA0714_REV01!B:B,0),3)),"---")))=1,"---",IF(K156&lt;&gt;"---",IF(INDEX(RAW_c_TEBA0714_REV01!B:D,MATCH(H156,RAW_c_TEBA0714_REV01!B:B,0),3)=L156,INDEX(
RAW_c_TEBA0714_REV01!B:D,MATCH(H156,INDEX(RAW_c_TEBA0714_REV01!B:B,MATCH(H156,RAW_c_TEBA0714_REV01!B:B,)+1):'RAW_c_TEBA0714_REV01'!B11227,)+MATCH(H156,RAW_c_TEBA0714_REV01!B:B,),3),INDEX(RAW_c_TEBA0714_REV01!B:D,MATCH(H156,RAW_c_TEBA0714_REV01!B:B,0),3)),"---")),"---")</f>
        <v>---</v>
      </c>
      <c r="N156" t="str">
        <f>IFERROR(IF(AND(B156="B2B",J156="--"),L156,IF(
COUNTIF(B2B!H:H,(IF(K156&lt;&gt;"---",IF(INDEX(RAW_c_TEBA0714_REV01!B:D,MATCH(H156,RAW_c_TEBA0714_REV01!B:B,0),3)=L156,INDEX(
RAW_c_TEBA0714_REV01!B:D,MATCH(H156,INDEX(RAW_c_TEBA0714_REV01!B:B,MATCH(H156,RAW_c_TEBA0714_REV01!B:B,)+1):'RAW_c_TEBA0714_REV01'!B11227,)+MATCH(H156,RAW_c_TEBA0714_REV01!B:B,),3),INDEX(RAW_c_TEBA0714_REV01!B:D,MATCH(H156,RAW_c_TEBA0714_REV01!B:B,0),3)),"---")))=0,"---",IF(K156&lt;&gt;"---",IF(INDEX(RAW_c_TEBA0714_REV01!B:D,MATCH(H156,RAW_c_TEBA0714_REV01!B:B,0),3)=L156,INDEX(
RAW_c_TEBA0714_REV01!B:D,MATCH(H156,INDEX(RAW_c_TEBA0714_REV01!B:B,MATCH(H156,RAW_c_TEBA0714_REV01!B:B,)+1):'RAW_c_TEBA0714_REV01'!B11227,)+MATCH(H156,RAW_c_TEBA0714_REV01!B:B,),3),INDEX(RAW_c_TEBA0714_REV01!B:D,MATCH(H156,RAW_c_TEBA0714_REV01!B:B,0),3)),"---"))),"---")</f>
        <v>JM2-52</v>
      </c>
      <c r="T156">
        <f>COUNTIF(RAW_c_TEBA0714_REV01!B:B,G156)</f>
        <v>1</v>
      </c>
      <c r="U156" t="str">
        <f t="shared" si="17"/>
        <v>B2B-51</v>
      </c>
    </row>
    <row r="157" spans="1:21" x14ac:dyDescent="0.25">
      <c r="A157" t="s">
        <v>999</v>
      </c>
      <c r="B157" t="s">
        <v>39</v>
      </c>
      <c r="C157" t="s">
        <v>210</v>
      </c>
      <c r="D157" t="s">
        <v>259</v>
      </c>
      <c r="E157" s="84">
        <v>51</v>
      </c>
      <c r="F157" t="str">
        <f t="shared" si="12"/>
        <v>JM2-51</v>
      </c>
      <c r="G157" t="str">
        <f>VLOOKUP(F157,RAW_c_TEBA0714_REV01!A:B,2,0)</f>
        <v>B15_L23_N</v>
      </c>
      <c r="H157" t="str">
        <f t="shared" si="13"/>
        <v>B15_L23_N</v>
      </c>
      <c r="I157" t="str">
        <f t="shared" si="14"/>
        <v>--</v>
      </c>
      <c r="J157" t="str">
        <f t="shared" si="15"/>
        <v>--</v>
      </c>
      <c r="K157">
        <f>IFERROR(IF(J157="--",IF(G157=H157,VLOOKUP(G157,RAW_c_TEBA0714_REV01!L:N,3,0),SUM(VLOOKUP(H157,RAW_c_TEBA0714_REV01!L:N,3,0),VLOOKUP(G157,RAW_c_TEBA0714_REV01!L:N,3,0))),"---"),"---")</f>
        <v>0</v>
      </c>
      <c r="L157" t="str">
        <f t="shared" si="16"/>
        <v>JM2-51</v>
      </c>
      <c r="M157" t="str">
        <f>IFERROR(IF(
COUNTIF(B2B!H:H,(IF(K157&lt;&gt;"---",IF(INDEX(RAW_c_TEBA0714_REV01!B:D,MATCH(H157,RAW_c_TEBA0714_REV01!B:B,0),3)=L157,INDEX(
RAW_c_TEBA0714_REV01!B:D,MATCH(H157,INDEX(RAW_c_TEBA0714_REV01!B:B,MATCH(H157,RAW_c_TEBA0714_REV01!B:B,)+1):'RAW_c_TEBA0714_REV01'!B11228,)+MATCH(H157,RAW_c_TEBA0714_REV01!B:B,),3),INDEX(RAW_c_TEBA0714_REV01!B:D,MATCH(H157,RAW_c_TEBA0714_REV01!B:B,0),3)),"---")))=1,"---",IF(K157&lt;&gt;"---",IF(INDEX(RAW_c_TEBA0714_REV01!B:D,MATCH(H157,RAW_c_TEBA0714_REV01!B:B,0),3)=L157,INDEX(
RAW_c_TEBA0714_REV01!B:D,MATCH(H157,INDEX(RAW_c_TEBA0714_REV01!B:B,MATCH(H157,RAW_c_TEBA0714_REV01!B:B,)+1):'RAW_c_TEBA0714_REV01'!B11228,)+MATCH(H157,RAW_c_TEBA0714_REV01!B:B,),3),INDEX(RAW_c_TEBA0714_REV01!B:D,MATCH(H157,RAW_c_TEBA0714_REV01!B:B,0),3)),"---")),"---")</f>
        <v>---</v>
      </c>
      <c r="N157" t="str">
        <f>IFERROR(IF(AND(B157="B2B",J157="--"),L157,IF(
COUNTIF(B2B!H:H,(IF(K157&lt;&gt;"---",IF(INDEX(RAW_c_TEBA0714_REV01!B:D,MATCH(H157,RAW_c_TEBA0714_REV01!B:B,0),3)=L157,INDEX(
RAW_c_TEBA0714_REV01!B:D,MATCH(H157,INDEX(RAW_c_TEBA0714_REV01!B:B,MATCH(H157,RAW_c_TEBA0714_REV01!B:B,)+1):'RAW_c_TEBA0714_REV01'!B11228,)+MATCH(H157,RAW_c_TEBA0714_REV01!B:B,),3),INDEX(RAW_c_TEBA0714_REV01!B:D,MATCH(H157,RAW_c_TEBA0714_REV01!B:B,0),3)),"---")))=0,"---",IF(K157&lt;&gt;"---",IF(INDEX(RAW_c_TEBA0714_REV01!B:D,MATCH(H157,RAW_c_TEBA0714_REV01!B:B,0),3)=L157,INDEX(
RAW_c_TEBA0714_REV01!B:D,MATCH(H157,INDEX(RAW_c_TEBA0714_REV01!B:B,MATCH(H157,RAW_c_TEBA0714_REV01!B:B,)+1):'RAW_c_TEBA0714_REV01'!B11228,)+MATCH(H157,RAW_c_TEBA0714_REV01!B:B,),3),INDEX(RAW_c_TEBA0714_REV01!B:D,MATCH(H157,RAW_c_TEBA0714_REV01!B:B,0),3)),"---"))),"---")</f>
        <v>JM2-51</v>
      </c>
      <c r="T157">
        <f>COUNTIF(RAW_c_TEBA0714_REV01!B:B,G157)</f>
        <v>1</v>
      </c>
      <c r="U157" t="str">
        <f t="shared" si="17"/>
        <v>B2B-52</v>
      </c>
    </row>
    <row r="158" spans="1:21" x14ac:dyDescent="0.25">
      <c r="A158" t="s">
        <v>1000</v>
      </c>
      <c r="B158" t="s">
        <v>39</v>
      </c>
      <c r="C158" t="s">
        <v>211</v>
      </c>
      <c r="D158" t="s">
        <v>259</v>
      </c>
      <c r="E158" s="84">
        <v>54</v>
      </c>
      <c r="F158" t="str">
        <f t="shared" si="12"/>
        <v>JM2-54</v>
      </c>
      <c r="G158" t="str">
        <f>VLOOKUP(F158,RAW_c_TEBA0714_REV01!A:B,2,0)</f>
        <v>3.3V_OUT</v>
      </c>
      <c r="H158" t="str">
        <f t="shared" si="13"/>
        <v>3.3V_OUT</v>
      </c>
      <c r="I158" t="str">
        <f t="shared" si="14"/>
        <v>--</v>
      </c>
      <c r="J158" t="str">
        <f t="shared" si="15"/>
        <v>--</v>
      </c>
      <c r="K158">
        <f>IFERROR(IF(J158="--",IF(G158=H158,VLOOKUP(G158,RAW_c_TEBA0714_REV01!L:N,3,0),SUM(VLOOKUP(H158,RAW_c_TEBA0714_REV01!L:N,3,0),VLOOKUP(G158,RAW_c_TEBA0714_REV01!L:N,3,0))),"---"),"---")</f>
        <v>140.8955</v>
      </c>
      <c r="L158" t="str">
        <f t="shared" si="16"/>
        <v>JM2-54</v>
      </c>
      <c r="M158" t="str">
        <f>IFERROR(IF(
COUNTIF(B2B!H:H,(IF(K158&lt;&gt;"---",IF(INDEX(RAW_c_TEBA0714_REV01!B:D,MATCH(H158,RAW_c_TEBA0714_REV01!B:B,0),3)=L158,INDEX(
RAW_c_TEBA0714_REV01!B:D,MATCH(H158,INDEX(RAW_c_TEBA0714_REV01!B:B,MATCH(H158,RAW_c_TEBA0714_REV01!B:B,)+1):'RAW_c_TEBA0714_REV01'!B11229,)+MATCH(H158,RAW_c_TEBA0714_REV01!B:B,),3),INDEX(RAW_c_TEBA0714_REV01!B:D,MATCH(H158,RAW_c_TEBA0714_REV01!B:B,0),3)),"---")))=1,"---",IF(K158&lt;&gt;"---",IF(INDEX(RAW_c_TEBA0714_REV01!B:D,MATCH(H158,RAW_c_TEBA0714_REV01!B:B,0),3)=L158,INDEX(
RAW_c_TEBA0714_REV01!B:D,MATCH(H158,INDEX(RAW_c_TEBA0714_REV01!B:B,MATCH(H158,RAW_c_TEBA0714_REV01!B:B,)+1):'RAW_c_TEBA0714_REV01'!B11229,)+MATCH(H158,RAW_c_TEBA0714_REV01!B:B,),3),INDEX(RAW_c_TEBA0714_REV01!B:D,MATCH(H158,RAW_c_TEBA0714_REV01!B:B,0),3)),"---")),"---")</f>
        <v>J4-6</v>
      </c>
      <c r="N158" t="str">
        <f>IFERROR(IF(AND(B158="B2B",J158="--"),L158,IF(
COUNTIF(B2B!H:H,(IF(K158&lt;&gt;"---",IF(INDEX(RAW_c_TEBA0714_REV01!B:D,MATCH(H158,RAW_c_TEBA0714_REV01!B:B,0),3)=L158,INDEX(
RAW_c_TEBA0714_REV01!B:D,MATCH(H158,INDEX(RAW_c_TEBA0714_REV01!B:B,MATCH(H158,RAW_c_TEBA0714_REV01!B:B,)+1):'RAW_c_TEBA0714_REV01'!B11229,)+MATCH(H158,RAW_c_TEBA0714_REV01!B:B,),3),INDEX(RAW_c_TEBA0714_REV01!B:D,MATCH(H158,RAW_c_TEBA0714_REV01!B:B,0),3)),"---")))=0,"---",IF(K158&lt;&gt;"---",IF(INDEX(RAW_c_TEBA0714_REV01!B:D,MATCH(H158,RAW_c_TEBA0714_REV01!B:B,0),3)=L158,INDEX(
RAW_c_TEBA0714_REV01!B:D,MATCH(H158,INDEX(RAW_c_TEBA0714_REV01!B:B,MATCH(H158,RAW_c_TEBA0714_REV01!B:B,)+1):'RAW_c_TEBA0714_REV01'!B11229,)+MATCH(H158,RAW_c_TEBA0714_REV01!B:B,),3),INDEX(RAW_c_TEBA0714_REV01!B:D,MATCH(H158,RAW_c_TEBA0714_REV01!B:B,0),3)),"---"))),"---")</f>
        <v>JM2-54</v>
      </c>
      <c r="T158">
        <f>COUNTIF(RAW_c_TEBA0714_REV01!B:B,G158)</f>
        <v>8</v>
      </c>
      <c r="U158" t="str">
        <f t="shared" si="17"/>
        <v>B2B-53</v>
      </c>
    </row>
    <row r="159" spans="1:21" x14ac:dyDescent="0.25">
      <c r="A159" t="s">
        <v>1001</v>
      </c>
      <c r="B159" t="s">
        <v>39</v>
      </c>
      <c r="C159" t="s">
        <v>212</v>
      </c>
      <c r="D159" t="s">
        <v>259</v>
      </c>
      <c r="E159" s="84">
        <v>53</v>
      </c>
      <c r="F159" t="str">
        <f t="shared" si="12"/>
        <v>JM2-53</v>
      </c>
      <c r="G159" t="str">
        <f>VLOOKUP(F159,RAW_c_TEBA0714_REV01!A:B,2,0)</f>
        <v>V_CFG0</v>
      </c>
      <c r="H159" t="str">
        <f t="shared" si="13"/>
        <v>V_CFG0</v>
      </c>
      <c r="I159" t="str">
        <f t="shared" si="14"/>
        <v>--</v>
      </c>
      <c r="J159" t="str">
        <f t="shared" si="15"/>
        <v>--</v>
      </c>
      <c r="K159">
        <f>IFERROR(IF(J159="--",IF(G159=H159,VLOOKUP(G159,RAW_c_TEBA0714_REV01!L:N,3,0),SUM(VLOOKUP(H159,RAW_c_TEBA0714_REV01!L:N,3,0),VLOOKUP(G159,RAW_c_TEBA0714_REV01!L:N,3,0))),"---"),"---")</f>
        <v>43.526299999999999</v>
      </c>
      <c r="L159" t="str">
        <f t="shared" si="16"/>
        <v>JM2-53</v>
      </c>
      <c r="M159" t="str">
        <f>IFERROR(IF(
COUNTIF(B2B!H:H,(IF(K159&lt;&gt;"---",IF(INDEX(RAW_c_TEBA0714_REV01!B:D,MATCH(H159,RAW_c_TEBA0714_REV01!B:B,0),3)=L159,INDEX(
RAW_c_TEBA0714_REV01!B:D,MATCH(H159,INDEX(RAW_c_TEBA0714_REV01!B:B,MATCH(H159,RAW_c_TEBA0714_REV01!B:B,)+1):'RAW_c_TEBA0714_REV01'!B11230,)+MATCH(H159,RAW_c_TEBA0714_REV01!B:B,),3),INDEX(RAW_c_TEBA0714_REV01!B:D,MATCH(H159,RAW_c_TEBA0714_REV01!B:B,0),3)),"---")))=1,"---",IF(K159&lt;&gt;"---",IF(INDEX(RAW_c_TEBA0714_REV01!B:D,MATCH(H159,RAW_c_TEBA0714_REV01!B:B,0),3)=L159,INDEX(
RAW_c_TEBA0714_REV01!B:D,MATCH(H159,INDEX(RAW_c_TEBA0714_REV01!B:B,MATCH(H159,RAW_c_TEBA0714_REV01!B:B,)+1):'RAW_c_TEBA0714_REV01'!B11230,)+MATCH(H159,RAW_c_TEBA0714_REV01!B:B,),3),INDEX(RAW_c_TEBA0714_REV01!B:D,MATCH(H159,RAW_c_TEBA0714_REV01!B:B,0),3)),"---")),"---")</f>
        <v>J27-4</v>
      </c>
      <c r="N159" t="str">
        <f>IFERROR(IF(AND(B159="B2B",J159="--"),L159,IF(
COUNTIF(B2B!H:H,(IF(K159&lt;&gt;"---",IF(INDEX(RAW_c_TEBA0714_REV01!B:D,MATCH(H159,RAW_c_TEBA0714_REV01!B:B,0),3)=L159,INDEX(
RAW_c_TEBA0714_REV01!B:D,MATCH(H159,INDEX(RAW_c_TEBA0714_REV01!B:B,MATCH(H159,RAW_c_TEBA0714_REV01!B:B,)+1):'RAW_c_TEBA0714_REV01'!B11230,)+MATCH(H159,RAW_c_TEBA0714_REV01!B:B,),3),INDEX(RAW_c_TEBA0714_REV01!B:D,MATCH(H159,RAW_c_TEBA0714_REV01!B:B,0),3)),"---")))=0,"---",IF(K159&lt;&gt;"---",IF(INDEX(RAW_c_TEBA0714_REV01!B:D,MATCH(H159,RAW_c_TEBA0714_REV01!B:B,0),3)=L159,INDEX(
RAW_c_TEBA0714_REV01!B:D,MATCH(H159,INDEX(RAW_c_TEBA0714_REV01!B:B,MATCH(H159,RAW_c_TEBA0714_REV01!B:B,)+1):'RAW_c_TEBA0714_REV01'!B11230,)+MATCH(H159,RAW_c_TEBA0714_REV01!B:B,),3),INDEX(RAW_c_TEBA0714_REV01!B:D,MATCH(H159,RAW_c_TEBA0714_REV01!B:B,0),3)),"---"))),"---")</f>
        <v>JM2-53</v>
      </c>
      <c r="T159">
        <f>COUNTIF(RAW_c_TEBA0714_REV01!B:B,G159)</f>
        <v>2</v>
      </c>
      <c r="U159" t="str">
        <f t="shared" si="17"/>
        <v>B2B-54</v>
      </c>
    </row>
    <row r="160" spans="1:21" x14ac:dyDescent="0.25">
      <c r="A160" t="s">
        <v>1002</v>
      </c>
      <c r="B160" t="s">
        <v>39</v>
      </c>
      <c r="C160" t="s">
        <v>213</v>
      </c>
      <c r="D160" t="s">
        <v>259</v>
      </c>
      <c r="E160" s="84">
        <v>56</v>
      </c>
      <c r="F160" t="str">
        <f t="shared" si="12"/>
        <v>JM2-56</v>
      </c>
      <c r="G160" t="str">
        <f>VLOOKUP(F160,RAW_c_TEBA0714_REV01!A:B,2,0)</f>
        <v>B14_L5_P</v>
      </c>
      <c r="H160" t="str">
        <f t="shared" si="13"/>
        <v>B14_L5_P</v>
      </c>
      <c r="I160" t="str">
        <f t="shared" si="14"/>
        <v>--</v>
      </c>
      <c r="J160" t="str">
        <f t="shared" si="15"/>
        <v>--</v>
      </c>
      <c r="K160">
        <f>IFERROR(IF(J160="--",IF(G160=H160,VLOOKUP(G160,RAW_c_TEBA0714_REV01!L:N,3,0),SUM(VLOOKUP(H160,RAW_c_TEBA0714_REV01!L:N,3,0),VLOOKUP(G160,RAW_c_TEBA0714_REV01!L:N,3,0))),"---"),"---")</f>
        <v>17.078299999999999</v>
      </c>
      <c r="L160" t="str">
        <f t="shared" si="16"/>
        <v>JM2-56</v>
      </c>
      <c r="M160" t="str">
        <f>IFERROR(IF(
COUNTIF(B2B!H:H,(IF(K160&lt;&gt;"---",IF(INDEX(RAW_c_TEBA0714_REV01!B:D,MATCH(H160,RAW_c_TEBA0714_REV01!B:B,0),3)=L160,INDEX(
RAW_c_TEBA0714_REV01!B:D,MATCH(H160,INDEX(RAW_c_TEBA0714_REV01!B:B,MATCH(H160,RAW_c_TEBA0714_REV01!B:B,)+1):'RAW_c_TEBA0714_REV01'!B11231,)+MATCH(H160,RAW_c_TEBA0714_REV01!B:B,),3),INDEX(RAW_c_TEBA0714_REV01!B:D,MATCH(H160,RAW_c_TEBA0714_REV01!B:B,0),3)),"---")))=1,"---",IF(K160&lt;&gt;"---",IF(INDEX(RAW_c_TEBA0714_REV01!B:D,MATCH(H160,RAW_c_TEBA0714_REV01!B:B,0),3)=L160,INDEX(
RAW_c_TEBA0714_REV01!B:D,MATCH(H160,INDEX(RAW_c_TEBA0714_REV01!B:B,MATCH(H160,RAW_c_TEBA0714_REV01!B:B,)+1):'RAW_c_TEBA0714_REV01'!B11231,)+MATCH(H160,RAW_c_TEBA0714_REV01!B:B,),3),INDEX(RAW_c_TEBA0714_REV01!B:D,MATCH(H160,RAW_c_TEBA0714_REV01!B:B,0),3)),"---")),"---")</f>
        <v>J17-18</v>
      </c>
      <c r="N160" t="str">
        <f>IFERROR(IF(AND(B160="B2B",J160="--"),L160,IF(
COUNTIF(B2B!H:H,(IF(K160&lt;&gt;"---",IF(INDEX(RAW_c_TEBA0714_REV01!B:D,MATCH(H160,RAW_c_TEBA0714_REV01!B:B,0),3)=L160,INDEX(
RAW_c_TEBA0714_REV01!B:D,MATCH(H160,INDEX(RAW_c_TEBA0714_REV01!B:B,MATCH(H160,RAW_c_TEBA0714_REV01!B:B,)+1):'RAW_c_TEBA0714_REV01'!B11231,)+MATCH(H160,RAW_c_TEBA0714_REV01!B:B,),3),INDEX(RAW_c_TEBA0714_REV01!B:D,MATCH(H160,RAW_c_TEBA0714_REV01!B:B,0),3)),"---")))=0,"---",IF(K160&lt;&gt;"---",IF(INDEX(RAW_c_TEBA0714_REV01!B:D,MATCH(H160,RAW_c_TEBA0714_REV01!B:B,0),3)=L160,INDEX(
RAW_c_TEBA0714_REV01!B:D,MATCH(H160,INDEX(RAW_c_TEBA0714_REV01!B:B,MATCH(H160,RAW_c_TEBA0714_REV01!B:B,)+1):'RAW_c_TEBA0714_REV01'!B11231,)+MATCH(H160,RAW_c_TEBA0714_REV01!B:B,),3),INDEX(RAW_c_TEBA0714_REV01!B:D,MATCH(H160,RAW_c_TEBA0714_REV01!B:B,0),3)),"---"))),"---")</f>
        <v>JM2-56</v>
      </c>
      <c r="T160">
        <f>COUNTIF(RAW_c_TEBA0714_REV01!B:B,G160)</f>
        <v>2</v>
      </c>
      <c r="U160" t="str">
        <f t="shared" si="17"/>
        <v>B2B-55</v>
      </c>
    </row>
    <row r="161" spans="1:21" x14ac:dyDescent="0.25">
      <c r="A161" t="s">
        <v>1003</v>
      </c>
      <c r="B161" t="s">
        <v>39</v>
      </c>
      <c r="C161" t="s">
        <v>214</v>
      </c>
      <c r="D161" t="s">
        <v>259</v>
      </c>
      <c r="E161" s="84">
        <v>55</v>
      </c>
      <c r="F161" t="str">
        <f t="shared" si="12"/>
        <v>JM2-55</v>
      </c>
      <c r="G161" t="str">
        <f>VLOOKUP(F161,RAW_c_TEBA0714_REV01!A:B,2,0)</f>
        <v>B14_L4_P</v>
      </c>
      <c r="H161" t="str">
        <f t="shared" si="13"/>
        <v>B14_L4_P</v>
      </c>
      <c r="I161" t="str">
        <f t="shared" si="14"/>
        <v>--</v>
      </c>
      <c r="J161" t="str">
        <f t="shared" si="15"/>
        <v>--</v>
      </c>
      <c r="K161">
        <f>IFERROR(IF(J161="--",IF(G161=H161,VLOOKUP(G161,RAW_c_TEBA0714_REV01!L:N,3,0),SUM(VLOOKUP(H161,RAW_c_TEBA0714_REV01!L:N,3,0),VLOOKUP(G161,RAW_c_TEBA0714_REV01!L:N,3,0))),"---"),"---")</f>
        <v>14.1556</v>
      </c>
      <c r="L161" t="str">
        <f t="shared" si="16"/>
        <v>JM2-55</v>
      </c>
      <c r="M161" t="str">
        <f>IFERROR(IF(
COUNTIF(B2B!H:H,(IF(K161&lt;&gt;"---",IF(INDEX(RAW_c_TEBA0714_REV01!B:D,MATCH(H161,RAW_c_TEBA0714_REV01!B:B,0),3)=L161,INDEX(
RAW_c_TEBA0714_REV01!B:D,MATCH(H161,INDEX(RAW_c_TEBA0714_REV01!B:B,MATCH(H161,RAW_c_TEBA0714_REV01!B:B,)+1):'RAW_c_TEBA0714_REV01'!B11232,)+MATCH(H161,RAW_c_TEBA0714_REV01!B:B,),3),INDEX(RAW_c_TEBA0714_REV01!B:D,MATCH(H161,RAW_c_TEBA0714_REV01!B:B,0),3)),"---")))=1,"---",IF(K161&lt;&gt;"---",IF(INDEX(RAW_c_TEBA0714_REV01!B:D,MATCH(H161,RAW_c_TEBA0714_REV01!B:B,0),3)=L161,INDEX(
RAW_c_TEBA0714_REV01!B:D,MATCH(H161,INDEX(RAW_c_TEBA0714_REV01!B:B,MATCH(H161,RAW_c_TEBA0714_REV01!B:B,)+1):'RAW_c_TEBA0714_REV01'!B11232,)+MATCH(H161,RAW_c_TEBA0714_REV01!B:B,),3),INDEX(RAW_c_TEBA0714_REV01!B:D,MATCH(H161,RAW_c_TEBA0714_REV01!B:B,0),3)),"---")),"---")</f>
        <v>J17-19</v>
      </c>
      <c r="N161" t="str">
        <f>IFERROR(IF(AND(B161="B2B",J161="--"),L161,IF(
COUNTIF(B2B!H:H,(IF(K161&lt;&gt;"---",IF(INDEX(RAW_c_TEBA0714_REV01!B:D,MATCH(H161,RAW_c_TEBA0714_REV01!B:B,0),3)=L161,INDEX(
RAW_c_TEBA0714_REV01!B:D,MATCH(H161,INDEX(RAW_c_TEBA0714_REV01!B:B,MATCH(H161,RAW_c_TEBA0714_REV01!B:B,)+1):'RAW_c_TEBA0714_REV01'!B11232,)+MATCH(H161,RAW_c_TEBA0714_REV01!B:B,),3),INDEX(RAW_c_TEBA0714_REV01!B:D,MATCH(H161,RAW_c_TEBA0714_REV01!B:B,0),3)),"---")))=0,"---",IF(K161&lt;&gt;"---",IF(INDEX(RAW_c_TEBA0714_REV01!B:D,MATCH(H161,RAW_c_TEBA0714_REV01!B:B,0),3)=L161,INDEX(
RAW_c_TEBA0714_REV01!B:D,MATCH(H161,INDEX(RAW_c_TEBA0714_REV01!B:B,MATCH(H161,RAW_c_TEBA0714_REV01!B:B,)+1):'RAW_c_TEBA0714_REV01'!B11232,)+MATCH(H161,RAW_c_TEBA0714_REV01!B:B,),3),INDEX(RAW_c_TEBA0714_REV01!B:D,MATCH(H161,RAW_c_TEBA0714_REV01!B:B,0),3)),"---"))),"---")</f>
        <v>JM2-55</v>
      </c>
      <c r="T161">
        <f>COUNTIF(RAW_c_TEBA0714_REV01!B:B,G161)</f>
        <v>2</v>
      </c>
      <c r="U161" t="str">
        <f t="shared" si="17"/>
        <v>B2B-56</v>
      </c>
    </row>
    <row r="162" spans="1:21" x14ac:dyDescent="0.25">
      <c r="A162" t="s">
        <v>1004</v>
      </c>
      <c r="B162" t="s">
        <v>39</v>
      </c>
      <c r="C162" t="s">
        <v>215</v>
      </c>
      <c r="D162" t="s">
        <v>259</v>
      </c>
      <c r="E162" s="84">
        <v>58</v>
      </c>
      <c r="F162" t="str">
        <f t="shared" si="12"/>
        <v>JM2-58</v>
      </c>
      <c r="G162" t="str">
        <f>VLOOKUP(F162,RAW_c_TEBA0714_REV01!A:B,2,0)</f>
        <v>B14_L5_N</v>
      </c>
      <c r="H162" t="str">
        <f t="shared" si="13"/>
        <v>B14_L5_N</v>
      </c>
      <c r="I162" t="str">
        <f t="shared" si="14"/>
        <v>--</v>
      </c>
      <c r="J162" t="str">
        <f t="shared" si="15"/>
        <v>--</v>
      </c>
      <c r="K162">
        <f>IFERROR(IF(J162="--",IF(G162=H162,VLOOKUP(G162,RAW_c_TEBA0714_REV01!L:N,3,0),SUM(VLOOKUP(H162,RAW_c_TEBA0714_REV01!L:N,3,0),VLOOKUP(G162,RAW_c_TEBA0714_REV01!L:N,3,0))),"---"),"---")</f>
        <v>17.409700000000001</v>
      </c>
      <c r="L162" t="str">
        <f t="shared" si="16"/>
        <v>JM2-58</v>
      </c>
      <c r="M162" t="str">
        <f>IFERROR(IF(
COUNTIF(B2B!H:H,(IF(K162&lt;&gt;"---",IF(INDEX(RAW_c_TEBA0714_REV01!B:D,MATCH(H162,RAW_c_TEBA0714_REV01!B:B,0),3)=L162,INDEX(
RAW_c_TEBA0714_REV01!B:D,MATCH(H162,INDEX(RAW_c_TEBA0714_REV01!B:B,MATCH(H162,RAW_c_TEBA0714_REV01!B:B,)+1):'RAW_c_TEBA0714_REV01'!B11233,)+MATCH(H162,RAW_c_TEBA0714_REV01!B:B,),3),INDEX(RAW_c_TEBA0714_REV01!B:D,MATCH(H162,RAW_c_TEBA0714_REV01!B:B,0),3)),"---")))=1,"---",IF(K162&lt;&gt;"---",IF(INDEX(RAW_c_TEBA0714_REV01!B:D,MATCH(H162,RAW_c_TEBA0714_REV01!B:B,0),3)=L162,INDEX(
RAW_c_TEBA0714_REV01!B:D,MATCH(H162,INDEX(RAW_c_TEBA0714_REV01!B:B,MATCH(H162,RAW_c_TEBA0714_REV01!B:B,)+1):'RAW_c_TEBA0714_REV01'!B11233,)+MATCH(H162,RAW_c_TEBA0714_REV01!B:B,),3),INDEX(RAW_c_TEBA0714_REV01!B:D,MATCH(H162,RAW_c_TEBA0714_REV01!B:B,0),3)),"---")),"---")</f>
        <v>J17-17</v>
      </c>
      <c r="N162" t="str">
        <f>IFERROR(IF(AND(B162="B2B",J162="--"),L162,IF(
COUNTIF(B2B!H:H,(IF(K162&lt;&gt;"---",IF(INDEX(RAW_c_TEBA0714_REV01!B:D,MATCH(H162,RAW_c_TEBA0714_REV01!B:B,0),3)=L162,INDEX(
RAW_c_TEBA0714_REV01!B:D,MATCH(H162,INDEX(RAW_c_TEBA0714_REV01!B:B,MATCH(H162,RAW_c_TEBA0714_REV01!B:B,)+1):'RAW_c_TEBA0714_REV01'!B11233,)+MATCH(H162,RAW_c_TEBA0714_REV01!B:B,),3),INDEX(RAW_c_TEBA0714_REV01!B:D,MATCH(H162,RAW_c_TEBA0714_REV01!B:B,0),3)),"---")))=0,"---",IF(K162&lt;&gt;"---",IF(INDEX(RAW_c_TEBA0714_REV01!B:D,MATCH(H162,RAW_c_TEBA0714_REV01!B:B,0),3)=L162,INDEX(
RAW_c_TEBA0714_REV01!B:D,MATCH(H162,INDEX(RAW_c_TEBA0714_REV01!B:B,MATCH(H162,RAW_c_TEBA0714_REV01!B:B,)+1):'RAW_c_TEBA0714_REV01'!B11233,)+MATCH(H162,RAW_c_TEBA0714_REV01!B:B,),3),INDEX(RAW_c_TEBA0714_REV01!B:D,MATCH(H162,RAW_c_TEBA0714_REV01!B:B,0),3)),"---"))),"---")</f>
        <v>JM2-58</v>
      </c>
      <c r="T162">
        <f>COUNTIF(RAW_c_TEBA0714_REV01!B:B,G162)</f>
        <v>2</v>
      </c>
      <c r="U162" t="str">
        <f t="shared" si="17"/>
        <v>B2B-57</v>
      </c>
    </row>
    <row r="163" spans="1:21" x14ac:dyDescent="0.25">
      <c r="A163" t="s">
        <v>1005</v>
      </c>
      <c r="B163" t="s">
        <v>39</v>
      </c>
      <c r="C163" t="s">
        <v>216</v>
      </c>
      <c r="D163" t="s">
        <v>259</v>
      </c>
      <c r="E163" s="84">
        <v>57</v>
      </c>
      <c r="F163" t="str">
        <f t="shared" si="12"/>
        <v>JM2-57</v>
      </c>
      <c r="G163" t="str">
        <f>VLOOKUP(F163,RAW_c_TEBA0714_REV01!A:B,2,0)</f>
        <v>B14_L4_N</v>
      </c>
      <c r="H163" t="str">
        <f t="shared" si="13"/>
        <v>B14_L4_N</v>
      </c>
      <c r="I163" t="str">
        <f t="shared" si="14"/>
        <v>--</v>
      </c>
      <c r="J163" t="str">
        <f t="shared" si="15"/>
        <v>--</v>
      </c>
      <c r="K163">
        <f>IFERROR(IF(J163="--",IF(G163=H163,VLOOKUP(G163,RAW_c_TEBA0714_REV01!L:N,3,0),SUM(VLOOKUP(H163,RAW_c_TEBA0714_REV01!L:N,3,0),VLOOKUP(G163,RAW_c_TEBA0714_REV01!L:N,3,0))),"---"),"---")</f>
        <v>13.824299999999999</v>
      </c>
      <c r="L163" t="str">
        <f t="shared" si="16"/>
        <v>JM2-57</v>
      </c>
      <c r="M163" t="str">
        <f>IFERROR(IF(
COUNTIF(B2B!H:H,(IF(K163&lt;&gt;"---",IF(INDEX(RAW_c_TEBA0714_REV01!B:D,MATCH(H163,RAW_c_TEBA0714_REV01!B:B,0),3)=L163,INDEX(
RAW_c_TEBA0714_REV01!B:D,MATCH(H163,INDEX(RAW_c_TEBA0714_REV01!B:B,MATCH(H163,RAW_c_TEBA0714_REV01!B:B,)+1):'RAW_c_TEBA0714_REV01'!B11234,)+MATCH(H163,RAW_c_TEBA0714_REV01!B:B,),3),INDEX(RAW_c_TEBA0714_REV01!B:D,MATCH(H163,RAW_c_TEBA0714_REV01!B:B,0),3)),"---")))=1,"---",IF(K163&lt;&gt;"---",IF(INDEX(RAW_c_TEBA0714_REV01!B:D,MATCH(H163,RAW_c_TEBA0714_REV01!B:B,0),3)=L163,INDEX(
RAW_c_TEBA0714_REV01!B:D,MATCH(H163,INDEX(RAW_c_TEBA0714_REV01!B:B,MATCH(H163,RAW_c_TEBA0714_REV01!B:B,)+1):'RAW_c_TEBA0714_REV01'!B11234,)+MATCH(H163,RAW_c_TEBA0714_REV01!B:B,),3),INDEX(RAW_c_TEBA0714_REV01!B:D,MATCH(H163,RAW_c_TEBA0714_REV01!B:B,0),3)),"---")),"---")</f>
        <v>J17-20</v>
      </c>
      <c r="N163" t="str">
        <f>IFERROR(IF(AND(B163="B2B",J163="--"),L163,IF(
COUNTIF(B2B!H:H,(IF(K163&lt;&gt;"---",IF(INDEX(RAW_c_TEBA0714_REV01!B:D,MATCH(H163,RAW_c_TEBA0714_REV01!B:B,0),3)=L163,INDEX(
RAW_c_TEBA0714_REV01!B:D,MATCH(H163,INDEX(RAW_c_TEBA0714_REV01!B:B,MATCH(H163,RAW_c_TEBA0714_REV01!B:B,)+1):'RAW_c_TEBA0714_REV01'!B11234,)+MATCH(H163,RAW_c_TEBA0714_REV01!B:B,),3),INDEX(RAW_c_TEBA0714_REV01!B:D,MATCH(H163,RAW_c_TEBA0714_REV01!B:B,0),3)),"---")))=0,"---",IF(K163&lt;&gt;"---",IF(INDEX(RAW_c_TEBA0714_REV01!B:D,MATCH(H163,RAW_c_TEBA0714_REV01!B:B,0),3)=L163,INDEX(
RAW_c_TEBA0714_REV01!B:D,MATCH(H163,INDEX(RAW_c_TEBA0714_REV01!B:B,MATCH(H163,RAW_c_TEBA0714_REV01!B:B,)+1):'RAW_c_TEBA0714_REV01'!B11234,)+MATCH(H163,RAW_c_TEBA0714_REV01!B:B,),3),INDEX(RAW_c_TEBA0714_REV01!B:D,MATCH(H163,RAW_c_TEBA0714_REV01!B:B,0),3)),"---"))),"---")</f>
        <v>JM2-57</v>
      </c>
      <c r="T163">
        <f>COUNTIF(RAW_c_TEBA0714_REV01!B:B,G163)</f>
        <v>2</v>
      </c>
      <c r="U163" t="str">
        <f t="shared" si="17"/>
        <v>B2B-58</v>
      </c>
    </row>
    <row r="164" spans="1:21" x14ac:dyDescent="0.25">
      <c r="A164" t="s">
        <v>1006</v>
      </c>
      <c r="B164" t="s">
        <v>39</v>
      </c>
      <c r="C164" t="s">
        <v>217</v>
      </c>
      <c r="D164" t="s">
        <v>259</v>
      </c>
      <c r="E164" s="84">
        <v>60</v>
      </c>
      <c r="F164" t="str">
        <f t="shared" si="12"/>
        <v>JM2-60</v>
      </c>
      <c r="G164" t="str">
        <f>VLOOKUP(F164,RAW_c_TEBA0714_REV01!A:B,2,0)</f>
        <v>B14_L8_P</v>
      </c>
      <c r="H164" t="str">
        <f t="shared" si="13"/>
        <v>B14_L8_P</v>
      </c>
      <c r="I164" t="str">
        <f t="shared" si="14"/>
        <v>--</v>
      </c>
      <c r="J164" t="str">
        <f t="shared" si="15"/>
        <v>--</v>
      </c>
      <c r="K164">
        <f>IFERROR(IF(J164="--",IF(G164=H164,VLOOKUP(G164,RAW_c_TEBA0714_REV01!L:N,3,0),SUM(VLOOKUP(H164,RAW_c_TEBA0714_REV01!L:N,3,0),VLOOKUP(G164,RAW_c_TEBA0714_REV01!L:N,3,0))),"---"),"---")</f>
        <v>0</v>
      </c>
      <c r="L164" t="str">
        <f t="shared" si="16"/>
        <v>JM2-60</v>
      </c>
      <c r="M164" t="str">
        <f>IFERROR(IF(
COUNTIF(B2B!H:H,(IF(K164&lt;&gt;"---",IF(INDEX(RAW_c_TEBA0714_REV01!B:D,MATCH(H164,RAW_c_TEBA0714_REV01!B:B,0),3)=L164,INDEX(
RAW_c_TEBA0714_REV01!B:D,MATCH(H164,INDEX(RAW_c_TEBA0714_REV01!B:B,MATCH(H164,RAW_c_TEBA0714_REV01!B:B,)+1):'RAW_c_TEBA0714_REV01'!B11235,)+MATCH(H164,RAW_c_TEBA0714_REV01!B:B,),3),INDEX(RAW_c_TEBA0714_REV01!B:D,MATCH(H164,RAW_c_TEBA0714_REV01!B:B,0),3)),"---")))=1,"---",IF(K164&lt;&gt;"---",IF(INDEX(RAW_c_TEBA0714_REV01!B:D,MATCH(H164,RAW_c_TEBA0714_REV01!B:B,0),3)=L164,INDEX(
RAW_c_TEBA0714_REV01!B:D,MATCH(H164,INDEX(RAW_c_TEBA0714_REV01!B:B,MATCH(H164,RAW_c_TEBA0714_REV01!B:B,)+1):'RAW_c_TEBA0714_REV01'!B11235,)+MATCH(H164,RAW_c_TEBA0714_REV01!B:B,),3),INDEX(RAW_c_TEBA0714_REV01!B:D,MATCH(H164,RAW_c_TEBA0714_REV01!B:B,0),3)),"---")),"---")</f>
        <v>---</v>
      </c>
      <c r="N164" t="str">
        <f>IFERROR(IF(AND(B164="B2B",J164="--"),L164,IF(
COUNTIF(B2B!H:H,(IF(K164&lt;&gt;"---",IF(INDEX(RAW_c_TEBA0714_REV01!B:D,MATCH(H164,RAW_c_TEBA0714_REV01!B:B,0),3)=L164,INDEX(
RAW_c_TEBA0714_REV01!B:D,MATCH(H164,INDEX(RAW_c_TEBA0714_REV01!B:B,MATCH(H164,RAW_c_TEBA0714_REV01!B:B,)+1):'RAW_c_TEBA0714_REV01'!B11235,)+MATCH(H164,RAW_c_TEBA0714_REV01!B:B,),3),INDEX(RAW_c_TEBA0714_REV01!B:D,MATCH(H164,RAW_c_TEBA0714_REV01!B:B,0),3)),"---")))=0,"---",IF(K164&lt;&gt;"---",IF(INDEX(RAW_c_TEBA0714_REV01!B:D,MATCH(H164,RAW_c_TEBA0714_REV01!B:B,0),3)=L164,INDEX(
RAW_c_TEBA0714_REV01!B:D,MATCH(H164,INDEX(RAW_c_TEBA0714_REV01!B:B,MATCH(H164,RAW_c_TEBA0714_REV01!B:B,)+1):'RAW_c_TEBA0714_REV01'!B11235,)+MATCH(H164,RAW_c_TEBA0714_REV01!B:B,),3),INDEX(RAW_c_TEBA0714_REV01!B:D,MATCH(H164,RAW_c_TEBA0714_REV01!B:B,0),3)),"---"))),"---")</f>
        <v>JM2-60</v>
      </c>
      <c r="T164">
        <f>COUNTIF(RAW_c_TEBA0714_REV01!B:B,G164)</f>
        <v>1</v>
      </c>
      <c r="U164" t="str">
        <f t="shared" si="17"/>
        <v>B2B-59</v>
      </c>
    </row>
    <row r="165" spans="1:21" x14ac:dyDescent="0.25">
      <c r="A165" t="s">
        <v>1007</v>
      </c>
      <c r="B165" t="s">
        <v>39</v>
      </c>
      <c r="C165" t="s">
        <v>218</v>
      </c>
      <c r="D165" t="s">
        <v>259</v>
      </c>
      <c r="E165" s="84">
        <v>59</v>
      </c>
      <c r="F165" t="str">
        <f t="shared" si="12"/>
        <v>JM2-59</v>
      </c>
      <c r="G165" t="str">
        <f>VLOOKUP(F165,RAW_c_TEBA0714_REV01!A:B,2,0)</f>
        <v>B14_L7_N</v>
      </c>
      <c r="H165" t="str">
        <f t="shared" si="13"/>
        <v>B14_L7_N</v>
      </c>
      <c r="I165" t="str">
        <f t="shared" si="14"/>
        <v>--</v>
      </c>
      <c r="J165" t="str">
        <f t="shared" si="15"/>
        <v>--</v>
      </c>
      <c r="K165">
        <f>IFERROR(IF(J165="--",IF(G165=H165,VLOOKUP(G165,RAW_c_TEBA0714_REV01!L:N,3,0),SUM(VLOOKUP(H165,RAW_c_TEBA0714_REV01!L:N,3,0),VLOOKUP(G165,RAW_c_TEBA0714_REV01!L:N,3,0))),"---"),"---")</f>
        <v>29.827400000000001</v>
      </c>
      <c r="L165" t="str">
        <f t="shared" si="16"/>
        <v>JM2-59</v>
      </c>
      <c r="M165" t="str">
        <f>IFERROR(IF(
COUNTIF(B2B!H:H,(IF(K165&lt;&gt;"---",IF(INDEX(RAW_c_TEBA0714_REV01!B:D,MATCH(H165,RAW_c_TEBA0714_REV01!B:B,0),3)=L165,INDEX(
RAW_c_TEBA0714_REV01!B:D,MATCH(H165,INDEX(RAW_c_TEBA0714_REV01!B:B,MATCH(H165,RAW_c_TEBA0714_REV01!B:B,)+1):'RAW_c_TEBA0714_REV01'!B11236,)+MATCH(H165,RAW_c_TEBA0714_REV01!B:B,),3),INDEX(RAW_c_TEBA0714_REV01!B:D,MATCH(H165,RAW_c_TEBA0714_REV01!B:B,0),3)),"---")))=1,"---",IF(K165&lt;&gt;"---",IF(INDEX(RAW_c_TEBA0714_REV01!B:D,MATCH(H165,RAW_c_TEBA0714_REV01!B:B,0),3)=L165,INDEX(
RAW_c_TEBA0714_REV01!B:D,MATCH(H165,INDEX(RAW_c_TEBA0714_REV01!B:B,MATCH(H165,RAW_c_TEBA0714_REV01!B:B,)+1):'RAW_c_TEBA0714_REV01'!B11236,)+MATCH(H165,RAW_c_TEBA0714_REV01!B:B,),3),INDEX(RAW_c_TEBA0714_REV01!B:D,MATCH(H165,RAW_c_TEBA0714_REV01!B:B,0),3)),"---")),"---")</f>
        <v>J17-10</v>
      </c>
      <c r="N165" t="str">
        <f>IFERROR(IF(AND(B165="B2B",J165="--"),L165,IF(
COUNTIF(B2B!H:H,(IF(K165&lt;&gt;"---",IF(INDEX(RAW_c_TEBA0714_REV01!B:D,MATCH(H165,RAW_c_TEBA0714_REV01!B:B,0),3)=L165,INDEX(
RAW_c_TEBA0714_REV01!B:D,MATCH(H165,INDEX(RAW_c_TEBA0714_REV01!B:B,MATCH(H165,RAW_c_TEBA0714_REV01!B:B,)+1):'RAW_c_TEBA0714_REV01'!B11236,)+MATCH(H165,RAW_c_TEBA0714_REV01!B:B,),3),INDEX(RAW_c_TEBA0714_REV01!B:D,MATCH(H165,RAW_c_TEBA0714_REV01!B:B,0),3)),"---")))=0,"---",IF(K165&lt;&gt;"---",IF(INDEX(RAW_c_TEBA0714_REV01!B:D,MATCH(H165,RAW_c_TEBA0714_REV01!B:B,0),3)=L165,INDEX(
RAW_c_TEBA0714_REV01!B:D,MATCH(H165,INDEX(RAW_c_TEBA0714_REV01!B:B,MATCH(H165,RAW_c_TEBA0714_REV01!B:B,)+1):'RAW_c_TEBA0714_REV01'!B11236,)+MATCH(H165,RAW_c_TEBA0714_REV01!B:B,),3),INDEX(RAW_c_TEBA0714_REV01!B:D,MATCH(H165,RAW_c_TEBA0714_REV01!B:B,0),3)),"---"))),"---")</f>
        <v>JM2-59</v>
      </c>
      <c r="T165">
        <f>COUNTIF(RAW_c_TEBA0714_REV01!B:B,G165)</f>
        <v>2</v>
      </c>
      <c r="U165" t="str">
        <f t="shared" si="17"/>
        <v>B2B-60</v>
      </c>
    </row>
    <row r="166" spans="1:21" x14ac:dyDescent="0.25">
      <c r="A166" t="s">
        <v>1008</v>
      </c>
      <c r="B166" t="s">
        <v>39</v>
      </c>
      <c r="C166" t="s">
        <v>219</v>
      </c>
      <c r="D166" t="s">
        <v>259</v>
      </c>
      <c r="E166" s="84">
        <v>62</v>
      </c>
      <c r="F166" t="str">
        <f t="shared" si="12"/>
        <v>JM2-62</v>
      </c>
      <c r="G166" t="str">
        <f>VLOOKUP(F166,RAW_c_TEBA0714_REV01!A:B,2,0)</f>
        <v>B14_L8_N</v>
      </c>
      <c r="H166" t="str">
        <f t="shared" si="13"/>
        <v>B14_L8_N</v>
      </c>
      <c r="I166" t="str">
        <f t="shared" si="14"/>
        <v>--</v>
      </c>
      <c r="J166" t="str">
        <f t="shared" si="15"/>
        <v>--</v>
      </c>
      <c r="K166">
        <f>IFERROR(IF(J166="--",IF(G166=H166,VLOOKUP(G166,RAW_c_TEBA0714_REV01!L:N,3,0),SUM(VLOOKUP(H166,RAW_c_TEBA0714_REV01!L:N,3,0),VLOOKUP(G166,RAW_c_TEBA0714_REV01!L:N,3,0))),"---"),"---")</f>
        <v>0</v>
      </c>
      <c r="L166" t="str">
        <f t="shared" si="16"/>
        <v>JM2-62</v>
      </c>
      <c r="M166" t="str">
        <f>IFERROR(IF(
COUNTIF(B2B!H:H,(IF(K166&lt;&gt;"---",IF(INDEX(RAW_c_TEBA0714_REV01!B:D,MATCH(H166,RAW_c_TEBA0714_REV01!B:B,0),3)=L166,INDEX(
RAW_c_TEBA0714_REV01!B:D,MATCH(H166,INDEX(RAW_c_TEBA0714_REV01!B:B,MATCH(H166,RAW_c_TEBA0714_REV01!B:B,)+1):'RAW_c_TEBA0714_REV01'!B11237,)+MATCH(H166,RAW_c_TEBA0714_REV01!B:B,),3),INDEX(RAW_c_TEBA0714_REV01!B:D,MATCH(H166,RAW_c_TEBA0714_REV01!B:B,0),3)),"---")))=1,"---",IF(K166&lt;&gt;"---",IF(INDEX(RAW_c_TEBA0714_REV01!B:D,MATCH(H166,RAW_c_TEBA0714_REV01!B:B,0),3)=L166,INDEX(
RAW_c_TEBA0714_REV01!B:D,MATCH(H166,INDEX(RAW_c_TEBA0714_REV01!B:B,MATCH(H166,RAW_c_TEBA0714_REV01!B:B,)+1):'RAW_c_TEBA0714_REV01'!B11237,)+MATCH(H166,RAW_c_TEBA0714_REV01!B:B,),3),INDEX(RAW_c_TEBA0714_REV01!B:D,MATCH(H166,RAW_c_TEBA0714_REV01!B:B,0),3)),"---")),"---")</f>
        <v>---</v>
      </c>
      <c r="N166" t="str">
        <f>IFERROR(IF(AND(B166="B2B",J166="--"),L166,IF(
COUNTIF(B2B!H:H,(IF(K166&lt;&gt;"---",IF(INDEX(RAW_c_TEBA0714_REV01!B:D,MATCH(H166,RAW_c_TEBA0714_REV01!B:B,0),3)=L166,INDEX(
RAW_c_TEBA0714_REV01!B:D,MATCH(H166,INDEX(RAW_c_TEBA0714_REV01!B:B,MATCH(H166,RAW_c_TEBA0714_REV01!B:B,)+1):'RAW_c_TEBA0714_REV01'!B11237,)+MATCH(H166,RAW_c_TEBA0714_REV01!B:B,),3),INDEX(RAW_c_TEBA0714_REV01!B:D,MATCH(H166,RAW_c_TEBA0714_REV01!B:B,0),3)),"---")))=0,"---",IF(K166&lt;&gt;"---",IF(INDEX(RAW_c_TEBA0714_REV01!B:D,MATCH(H166,RAW_c_TEBA0714_REV01!B:B,0),3)=L166,INDEX(
RAW_c_TEBA0714_REV01!B:D,MATCH(H166,INDEX(RAW_c_TEBA0714_REV01!B:B,MATCH(H166,RAW_c_TEBA0714_REV01!B:B,)+1):'RAW_c_TEBA0714_REV01'!B11237,)+MATCH(H166,RAW_c_TEBA0714_REV01!B:B,),3),INDEX(RAW_c_TEBA0714_REV01!B:D,MATCH(H166,RAW_c_TEBA0714_REV01!B:B,0),3)),"---"))),"---")</f>
        <v>JM2-62</v>
      </c>
      <c r="T166">
        <f>COUNTIF(RAW_c_TEBA0714_REV01!B:B,G166)</f>
        <v>1</v>
      </c>
      <c r="U166" t="str">
        <f t="shared" si="17"/>
        <v>B2B-61</v>
      </c>
    </row>
    <row r="167" spans="1:21" x14ac:dyDescent="0.25">
      <c r="A167" t="s">
        <v>1009</v>
      </c>
      <c r="B167" t="s">
        <v>39</v>
      </c>
      <c r="C167" t="s">
        <v>220</v>
      </c>
      <c r="D167" t="s">
        <v>259</v>
      </c>
      <c r="E167" s="84">
        <v>61</v>
      </c>
      <c r="F167" t="str">
        <f t="shared" si="12"/>
        <v>JM2-61</v>
      </c>
      <c r="G167" t="str">
        <f>VLOOKUP(F167,RAW_c_TEBA0714_REV01!A:B,2,0)</f>
        <v>B14_L7_P</v>
      </c>
      <c r="H167" t="str">
        <f t="shared" si="13"/>
        <v>B14_L7_P</v>
      </c>
      <c r="I167" t="str">
        <f t="shared" si="14"/>
        <v>--</v>
      </c>
      <c r="J167" t="str">
        <f t="shared" si="15"/>
        <v>--</v>
      </c>
      <c r="K167">
        <f>IFERROR(IF(J167="--",IF(G167=H167,VLOOKUP(G167,RAW_c_TEBA0714_REV01!L:N,3,0),SUM(VLOOKUP(H167,RAW_c_TEBA0714_REV01!L:N,3,0),VLOOKUP(G167,RAW_c_TEBA0714_REV01!L:N,3,0))),"---"),"---")</f>
        <v>30.1587</v>
      </c>
      <c r="L167" t="str">
        <f t="shared" si="16"/>
        <v>JM2-61</v>
      </c>
      <c r="M167" t="str">
        <f>IFERROR(IF(
COUNTIF(B2B!H:H,(IF(K167&lt;&gt;"---",IF(INDEX(RAW_c_TEBA0714_REV01!B:D,MATCH(H167,RAW_c_TEBA0714_REV01!B:B,0),3)=L167,INDEX(
RAW_c_TEBA0714_REV01!B:D,MATCH(H167,INDEX(RAW_c_TEBA0714_REV01!B:B,MATCH(H167,RAW_c_TEBA0714_REV01!B:B,)+1):'RAW_c_TEBA0714_REV01'!B11238,)+MATCH(H167,RAW_c_TEBA0714_REV01!B:B,),3),INDEX(RAW_c_TEBA0714_REV01!B:D,MATCH(H167,RAW_c_TEBA0714_REV01!B:B,0),3)),"---")))=1,"---",IF(K167&lt;&gt;"---",IF(INDEX(RAW_c_TEBA0714_REV01!B:D,MATCH(H167,RAW_c_TEBA0714_REV01!B:B,0),3)=L167,INDEX(
RAW_c_TEBA0714_REV01!B:D,MATCH(H167,INDEX(RAW_c_TEBA0714_REV01!B:B,MATCH(H167,RAW_c_TEBA0714_REV01!B:B,)+1):'RAW_c_TEBA0714_REV01'!B11238,)+MATCH(H167,RAW_c_TEBA0714_REV01!B:B,),3),INDEX(RAW_c_TEBA0714_REV01!B:D,MATCH(H167,RAW_c_TEBA0714_REV01!B:B,0),3)),"---")),"---")</f>
        <v>J17-9</v>
      </c>
      <c r="N167" t="str">
        <f>IFERROR(IF(AND(B167="B2B",J167="--"),L167,IF(
COUNTIF(B2B!H:H,(IF(K167&lt;&gt;"---",IF(INDEX(RAW_c_TEBA0714_REV01!B:D,MATCH(H167,RAW_c_TEBA0714_REV01!B:B,0),3)=L167,INDEX(
RAW_c_TEBA0714_REV01!B:D,MATCH(H167,INDEX(RAW_c_TEBA0714_REV01!B:B,MATCH(H167,RAW_c_TEBA0714_REV01!B:B,)+1):'RAW_c_TEBA0714_REV01'!B11238,)+MATCH(H167,RAW_c_TEBA0714_REV01!B:B,),3),INDEX(RAW_c_TEBA0714_REV01!B:D,MATCH(H167,RAW_c_TEBA0714_REV01!B:B,0),3)),"---")))=0,"---",IF(K167&lt;&gt;"---",IF(INDEX(RAW_c_TEBA0714_REV01!B:D,MATCH(H167,RAW_c_TEBA0714_REV01!B:B,0),3)=L167,INDEX(
RAW_c_TEBA0714_REV01!B:D,MATCH(H167,INDEX(RAW_c_TEBA0714_REV01!B:B,MATCH(H167,RAW_c_TEBA0714_REV01!B:B,)+1):'RAW_c_TEBA0714_REV01'!B11238,)+MATCH(H167,RAW_c_TEBA0714_REV01!B:B,),3),INDEX(RAW_c_TEBA0714_REV01!B:D,MATCH(H167,RAW_c_TEBA0714_REV01!B:B,0),3)),"---"))),"---")</f>
        <v>JM2-61</v>
      </c>
      <c r="T167">
        <f>COUNTIF(RAW_c_TEBA0714_REV01!B:B,G167)</f>
        <v>2</v>
      </c>
      <c r="U167" t="str">
        <f t="shared" si="17"/>
        <v>B2B-62</v>
      </c>
    </row>
    <row r="168" spans="1:21" x14ac:dyDescent="0.25">
      <c r="A168" t="s">
        <v>1010</v>
      </c>
      <c r="B168" t="s">
        <v>39</v>
      </c>
      <c r="C168" t="s">
        <v>221</v>
      </c>
      <c r="D168" t="s">
        <v>259</v>
      </c>
      <c r="E168" s="84">
        <v>64</v>
      </c>
      <c r="F168" t="str">
        <f t="shared" si="12"/>
        <v>JM2-64</v>
      </c>
      <c r="G168" t="str">
        <f>VLOOKUP(F168,RAW_c_TEBA0714_REV01!A:B,2,0)</f>
        <v>B14_L9_P</v>
      </c>
      <c r="H168" t="str">
        <f t="shared" si="13"/>
        <v>B14_L9_P</v>
      </c>
      <c r="I168" t="str">
        <f t="shared" si="14"/>
        <v>--</v>
      </c>
      <c r="J168" t="str">
        <f t="shared" si="15"/>
        <v>--</v>
      </c>
      <c r="K168">
        <f>IFERROR(IF(J168="--",IF(G168=H168,VLOOKUP(G168,RAW_c_TEBA0714_REV01!L:N,3,0),SUM(VLOOKUP(H168,RAW_c_TEBA0714_REV01!L:N,3,0),VLOOKUP(G168,RAW_c_TEBA0714_REV01!L:N,3,0))),"---"),"---")</f>
        <v>0</v>
      </c>
      <c r="L168" t="str">
        <f t="shared" si="16"/>
        <v>JM2-64</v>
      </c>
      <c r="M168" t="str">
        <f>IFERROR(IF(
COUNTIF(B2B!H:H,(IF(K168&lt;&gt;"---",IF(INDEX(RAW_c_TEBA0714_REV01!B:D,MATCH(H168,RAW_c_TEBA0714_REV01!B:B,0),3)=L168,INDEX(
RAW_c_TEBA0714_REV01!B:D,MATCH(H168,INDEX(RAW_c_TEBA0714_REV01!B:B,MATCH(H168,RAW_c_TEBA0714_REV01!B:B,)+1):'RAW_c_TEBA0714_REV01'!B11239,)+MATCH(H168,RAW_c_TEBA0714_REV01!B:B,),3),INDEX(RAW_c_TEBA0714_REV01!B:D,MATCH(H168,RAW_c_TEBA0714_REV01!B:B,0),3)),"---")))=1,"---",IF(K168&lt;&gt;"---",IF(INDEX(RAW_c_TEBA0714_REV01!B:D,MATCH(H168,RAW_c_TEBA0714_REV01!B:B,0),3)=L168,INDEX(
RAW_c_TEBA0714_REV01!B:D,MATCH(H168,INDEX(RAW_c_TEBA0714_REV01!B:B,MATCH(H168,RAW_c_TEBA0714_REV01!B:B,)+1):'RAW_c_TEBA0714_REV01'!B11239,)+MATCH(H168,RAW_c_TEBA0714_REV01!B:B,),3),INDEX(RAW_c_TEBA0714_REV01!B:D,MATCH(H168,RAW_c_TEBA0714_REV01!B:B,0),3)),"---")),"---")</f>
        <v>---</v>
      </c>
      <c r="N168" t="str">
        <f>IFERROR(IF(AND(B168="B2B",J168="--"),L168,IF(
COUNTIF(B2B!H:H,(IF(K168&lt;&gt;"---",IF(INDEX(RAW_c_TEBA0714_REV01!B:D,MATCH(H168,RAW_c_TEBA0714_REV01!B:B,0),3)=L168,INDEX(
RAW_c_TEBA0714_REV01!B:D,MATCH(H168,INDEX(RAW_c_TEBA0714_REV01!B:B,MATCH(H168,RAW_c_TEBA0714_REV01!B:B,)+1):'RAW_c_TEBA0714_REV01'!B11239,)+MATCH(H168,RAW_c_TEBA0714_REV01!B:B,),3),INDEX(RAW_c_TEBA0714_REV01!B:D,MATCH(H168,RAW_c_TEBA0714_REV01!B:B,0),3)),"---")))=0,"---",IF(K168&lt;&gt;"---",IF(INDEX(RAW_c_TEBA0714_REV01!B:D,MATCH(H168,RAW_c_TEBA0714_REV01!B:B,0),3)=L168,INDEX(
RAW_c_TEBA0714_REV01!B:D,MATCH(H168,INDEX(RAW_c_TEBA0714_REV01!B:B,MATCH(H168,RAW_c_TEBA0714_REV01!B:B,)+1):'RAW_c_TEBA0714_REV01'!B11239,)+MATCH(H168,RAW_c_TEBA0714_REV01!B:B,),3),INDEX(RAW_c_TEBA0714_REV01!B:D,MATCH(H168,RAW_c_TEBA0714_REV01!B:B,0),3)),"---"))),"---")</f>
        <v>JM2-64</v>
      </c>
      <c r="T168">
        <f>COUNTIF(RAW_c_TEBA0714_REV01!B:B,G168)</f>
        <v>1</v>
      </c>
      <c r="U168" t="str">
        <f t="shared" si="17"/>
        <v>B2B-63</v>
      </c>
    </row>
    <row r="169" spans="1:21" x14ac:dyDescent="0.25">
      <c r="A169" t="s">
        <v>1011</v>
      </c>
      <c r="B169" t="s">
        <v>39</v>
      </c>
      <c r="C169" t="s">
        <v>222</v>
      </c>
      <c r="D169" t="s">
        <v>259</v>
      </c>
      <c r="E169" s="84">
        <v>63</v>
      </c>
      <c r="F169" t="str">
        <f t="shared" si="12"/>
        <v>JM2-63</v>
      </c>
      <c r="G169" t="str">
        <f>VLOOKUP(F169,RAW_c_TEBA0714_REV01!A:B,2,0)</f>
        <v>B14_L15_P</v>
      </c>
      <c r="H169" t="str">
        <f t="shared" si="13"/>
        <v>B14_L15_P</v>
      </c>
      <c r="I169" t="str">
        <f t="shared" si="14"/>
        <v>--</v>
      </c>
      <c r="J169" t="str">
        <f t="shared" si="15"/>
        <v>--</v>
      </c>
      <c r="K169">
        <f>IFERROR(IF(J169="--",IF(G169=H169,VLOOKUP(G169,RAW_c_TEBA0714_REV01!L:N,3,0),SUM(VLOOKUP(H169,RAW_c_TEBA0714_REV01!L:N,3,0),VLOOKUP(G169,RAW_c_TEBA0714_REV01!L:N,3,0))),"---"),"---")</f>
        <v>11.010999999999999</v>
      </c>
      <c r="L169" t="str">
        <f t="shared" si="16"/>
        <v>JM2-63</v>
      </c>
      <c r="M169" t="str">
        <f>IFERROR(IF(
COUNTIF(B2B!H:H,(IF(K169&lt;&gt;"---",IF(INDEX(RAW_c_TEBA0714_REV01!B:D,MATCH(H169,RAW_c_TEBA0714_REV01!B:B,0),3)=L169,INDEX(
RAW_c_TEBA0714_REV01!B:D,MATCH(H169,INDEX(RAW_c_TEBA0714_REV01!B:B,MATCH(H169,RAW_c_TEBA0714_REV01!B:B,)+1):'RAW_c_TEBA0714_REV01'!B11240,)+MATCH(H169,RAW_c_TEBA0714_REV01!B:B,),3),INDEX(RAW_c_TEBA0714_REV01!B:D,MATCH(H169,RAW_c_TEBA0714_REV01!B:B,0),3)),"---")))=1,"---",IF(K169&lt;&gt;"---",IF(INDEX(RAW_c_TEBA0714_REV01!B:D,MATCH(H169,RAW_c_TEBA0714_REV01!B:B,0),3)=L169,INDEX(
RAW_c_TEBA0714_REV01!B:D,MATCH(H169,INDEX(RAW_c_TEBA0714_REV01!B:B,MATCH(H169,RAW_c_TEBA0714_REV01!B:B,)+1):'RAW_c_TEBA0714_REV01'!B11240,)+MATCH(H169,RAW_c_TEBA0714_REV01!B:B,),3),INDEX(RAW_c_TEBA0714_REV01!B:D,MATCH(H169,RAW_c_TEBA0714_REV01!B:B,0),3)),"---")),"---")</f>
        <v>J17-22</v>
      </c>
      <c r="N169" t="str">
        <f>IFERROR(IF(AND(B169="B2B",J169="--"),L169,IF(
COUNTIF(B2B!H:H,(IF(K169&lt;&gt;"---",IF(INDEX(RAW_c_TEBA0714_REV01!B:D,MATCH(H169,RAW_c_TEBA0714_REV01!B:B,0),3)=L169,INDEX(
RAW_c_TEBA0714_REV01!B:D,MATCH(H169,INDEX(RAW_c_TEBA0714_REV01!B:B,MATCH(H169,RAW_c_TEBA0714_REV01!B:B,)+1):'RAW_c_TEBA0714_REV01'!B11240,)+MATCH(H169,RAW_c_TEBA0714_REV01!B:B,),3),INDEX(RAW_c_TEBA0714_REV01!B:D,MATCH(H169,RAW_c_TEBA0714_REV01!B:B,0),3)),"---")))=0,"---",IF(K169&lt;&gt;"---",IF(INDEX(RAW_c_TEBA0714_REV01!B:D,MATCH(H169,RAW_c_TEBA0714_REV01!B:B,0),3)=L169,INDEX(
RAW_c_TEBA0714_REV01!B:D,MATCH(H169,INDEX(RAW_c_TEBA0714_REV01!B:B,MATCH(H169,RAW_c_TEBA0714_REV01!B:B,)+1):'RAW_c_TEBA0714_REV01'!B11240,)+MATCH(H169,RAW_c_TEBA0714_REV01!B:B,),3),INDEX(RAW_c_TEBA0714_REV01!B:D,MATCH(H169,RAW_c_TEBA0714_REV01!B:B,0),3)),"---"))),"---")</f>
        <v>JM2-63</v>
      </c>
      <c r="T169">
        <f>COUNTIF(RAW_c_TEBA0714_REV01!B:B,G169)</f>
        <v>2</v>
      </c>
      <c r="U169" t="str">
        <f t="shared" si="17"/>
        <v>B2B-64</v>
      </c>
    </row>
    <row r="170" spans="1:21" x14ac:dyDescent="0.25">
      <c r="A170" t="s">
        <v>1012</v>
      </c>
      <c r="B170" t="s">
        <v>39</v>
      </c>
      <c r="C170" t="s">
        <v>223</v>
      </c>
      <c r="D170" t="s">
        <v>259</v>
      </c>
      <c r="E170" s="84">
        <v>66</v>
      </c>
      <c r="F170" t="str">
        <f t="shared" si="12"/>
        <v>JM2-66</v>
      </c>
      <c r="G170" t="str">
        <f>VLOOKUP(F170,RAW_c_TEBA0714_REV01!A:B,2,0)</f>
        <v>B14_L9_N</v>
      </c>
      <c r="H170" t="str">
        <f t="shared" si="13"/>
        <v>B14_L9_N</v>
      </c>
      <c r="I170" t="str">
        <f t="shared" si="14"/>
        <v>--</v>
      </c>
      <c r="J170" t="str">
        <f t="shared" si="15"/>
        <v>--</v>
      </c>
      <c r="K170">
        <f>IFERROR(IF(J170="--",IF(G170=H170,VLOOKUP(G170,RAW_c_TEBA0714_REV01!L:N,3,0),SUM(VLOOKUP(H170,RAW_c_TEBA0714_REV01!L:N,3,0),VLOOKUP(G170,RAW_c_TEBA0714_REV01!L:N,3,0))),"---"),"---")</f>
        <v>0</v>
      </c>
      <c r="L170" t="str">
        <f t="shared" si="16"/>
        <v>JM2-66</v>
      </c>
      <c r="M170" t="str">
        <f>IFERROR(IF(
COUNTIF(B2B!H:H,(IF(K170&lt;&gt;"---",IF(INDEX(RAW_c_TEBA0714_REV01!B:D,MATCH(H170,RAW_c_TEBA0714_REV01!B:B,0),3)=L170,INDEX(
RAW_c_TEBA0714_REV01!B:D,MATCH(H170,INDEX(RAW_c_TEBA0714_REV01!B:B,MATCH(H170,RAW_c_TEBA0714_REV01!B:B,)+1):'RAW_c_TEBA0714_REV01'!B11241,)+MATCH(H170,RAW_c_TEBA0714_REV01!B:B,),3),INDEX(RAW_c_TEBA0714_REV01!B:D,MATCH(H170,RAW_c_TEBA0714_REV01!B:B,0),3)),"---")))=1,"---",IF(K170&lt;&gt;"---",IF(INDEX(RAW_c_TEBA0714_REV01!B:D,MATCH(H170,RAW_c_TEBA0714_REV01!B:B,0),3)=L170,INDEX(
RAW_c_TEBA0714_REV01!B:D,MATCH(H170,INDEX(RAW_c_TEBA0714_REV01!B:B,MATCH(H170,RAW_c_TEBA0714_REV01!B:B,)+1):'RAW_c_TEBA0714_REV01'!B11241,)+MATCH(H170,RAW_c_TEBA0714_REV01!B:B,),3),INDEX(RAW_c_TEBA0714_REV01!B:D,MATCH(H170,RAW_c_TEBA0714_REV01!B:B,0),3)),"---")),"---")</f>
        <v>---</v>
      </c>
      <c r="N170" t="str">
        <f>IFERROR(IF(AND(B170="B2B",J170="--"),L170,IF(
COUNTIF(B2B!H:H,(IF(K170&lt;&gt;"---",IF(INDEX(RAW_c_TEBA0714_REV01!B:D,MATCH(H170,RAW_c_TEBA0714_REV01!B:B,0),3)=L170,INDEX(
RAW_c_TEBA0714_REV01!B:D,MATCH(H170,INDEX(RAW_c_TEBA0714_REV01!B:B,MATCH(H170,RAW_c_TEBA0714_REV01!B:B,)+1):'RAW_c_TEBA0714_REV01'!B11241,)+MATCH(H170,RAW_c_TEBA0714_REV01!B:B,),3),INDEX(RAW_c_TEBA0714_REV01!B:D,MATCH(H170,RAW_c_TEBA0714_REV01!B:B,0),3)),"---")))=0,"---",IF(K170&lt;&gt;"---",IF(INDEX(RAW_c_TEBA0714_REV01!B:D,MATCH(H170,RAW_c_TEBA0714_REV01!B:B,0),3)=L170,INDEX(
RAW_c_TEBA0714_REV01!B:D,MATCH(H170,INDEX(RAW_c_TEBA0714_REV01!B:B,MATCH(H170,RAW_c_TEBA0714_REV01!B:B,)+1):'RAW_c_TEBA0714_REV01'!B11241,)+MATCH(H170,RAW_c_TEBA0714_REV01!B:B,),3),INDEX(RAW_c_TEBA0714_REV01!B:D,MATCH(H170,RAW_c_TEBA0714_REV01!B:B,0),3)),"---"))),"---")</f>
        <v>JM2-66</v>
      </c>
      <c r="T170">
        <f>COUNTIF(RAW_c_TEBA0714_REV01!B:B,G170)</f>
        <v>1</v>
      </c>
      <c r="U170" t="str">
        <f t="shared" si="17"/>
        <v>B2B-65</v>
      </c>
    </row>
    <row r="171" spans="1:21" x14ac:dyDescent="0.25">
      <c r="A171" t="s">
        <v>1013</v>
      </c>
      <c r="B171" t="s">
        <v>39</v>
      </c>
      <c r="C171" t="s">
        <v>224</v>
      </c>
      <c r="D171" t="s">
        <v>259</v>
      </c>
      <c r="E171" s="84">
        <v>65</v>
      </c>
      <c r="F171" t="str">
        <f t="shared" si="12"/>
        <v>JM2-65</v>
      </c>
      <c r="G171" t="str">
        <f>VLOOKUP(F171,RAW_c_TEBA0714_REV01!A:B,2,0)</f>
        <v>B14_L15_N</v>
      </c>
      <c r="H171" t="str">
        <f t="shared" si="13"/>
        <v>B14_L15_N</v>
      </c>
      <c r="I171" t="str">
        <f t="shared" si="14"/>
        <v>--</v>
      </c>
      <c r="J171" t="str">
        <f t="shared" si="15"/>
        <v>--</v>
      </c>
      <c r="K171">
        <f>IFERROR(IF(J171="--",IF(G171=H171,VLOOKUP(G171,RAW_c_TEBA0714_REV01!L:N,3,0),SUM(VLOOKUP(H171,RAW_c_TEBA0714_REV01!L:N,3,0),VLOOKUP(G171,RAW_c_TEBA0714_REV01!L:N,3,0))),"---"),"---")</f>
        <v>11.3424</v>
      </c>
      <c r="L171" t="str">
        <f t="shared" si="16"/>
        <v>JM2-65</v>
      </c>
      <c r="M171" t="str">
        <f>IFERROR(IF(
COUNTIF(B2B!H:H,(IF(K171&lt;&gt;"---",IF(INDEX(RAW_c_TEBA0714_REV01!B:D,MATCH(H171,RAW_c_TEBA0714_REV01!B:B,0),3)=L171,INDEX(
RAW_c_TEBA0714_REV01!B:D,MATCH(H171,INDEX(RAW_c_TEBA0714_REV01!B:B,MATCH(H171,RAW_c_TEBA0714_REV01!B:B,)+1):'RAW_c_TEBA0714_REV01'!B11242,)+MATCH(H171,RAW_c_TEBA0714_REV01!B:B,),3),INDEX(RAW_c_TEBA0714_REV01!B:D,MATCH(H171,RAW_c_TEBA0714_REV01!B:B,0),3)),"---")))=1,"---",IF(K171&lt;&gt;"---",IF(INDEX(RAW_c_TEBA0714_REV01!B:D,MATCH(H171,RAW_c_TEBA0714_REV01!B:B,0),3)=L171,INDEX(
RAW_c_TEBA0714_REV01!B:D,MATCH(H171,INDEX(RAW_c_TEBA0714_REV01!B:B,MATCH(H171,RAW_c_TEBA0714_REV01!B:B,)+1):'RAW_c_TEBA0714_REV01'!B11242,)+MATCH(H171,RAW_c_TEBA0714_REV01!B:B,),3),INDEX(RAW_c_TEBA0714_REV01!B:D,MATCH(H171,RAW_c_TEBA0714_REV01!B:B,0),3)),"---")),"---")</f>
        <v>J17-21</v>
      </c>
      <c r="N171" t="str">
        <f>IFERROR(IF(AND(B171="B2B",J171="--"),L171,IF(
COUNTIF(B2B!H:H,(IF(K171&lt;&gt;"---",IF(INDEX(RAW_c_TEBA0714_REV01!B:D,MATCH(H171,RAW_c_TEBA0714_REV01!B:B,0),3)=L171,INDEX(
RAW_c_TEBA0714_REV01!B:D,MATCH(H171,INDEX(RAW_c_TEBA0714_REV01!B:B,MATCH(H171,RAW_c_TEBA0714_REV01!B:B,)+1):'RAW_c_TEBA0714_REV01'!B11242,)+MATCH(H171,RAW_c_TEBA0714_REV01!B:B,),3),INDEX(RAW_c_TEBA0714_REV01!B:D,MATCH(H171,RAW_c_TEBA0714_REV01!B:B,0),3)),"---")))=0,"---",IF(K171&lt;&gt;"---",IF(INDEX(RAW_c_TEBA0714_REV01!B:D,MATCH(H171,RAW_c_TEBA0714_REV01!B:B,0),3)=L171,INDEX(
RAW_c_TEBA0714_REV01!B:D,MATCH(H171,INDEX(RAW_c_TEBA0714_REV01!B:B,MATCH(H171,RAW_c_TEBA0714_REV01!B:B,)+1):'RAW_c_TEBA0714_REV01'!B11242,)+MATCH(H171,RAW_c_TEBA0714_REV01!B:B,),3),INDEX(RAW_c_TEBA0714_REV01!B:D,MATCH(H171,RAW_c_TEBA0714_REV01!B:B,0),3)),"---"))),"---")</f>
        <v>JM2-65</v>
      </c>
      <c r="T171">
        <f>COUNTIF(RAW_c_TEBA0714_REV01!B:B,G171)</f>
        <v>2</v>
      </c>
      <c r="U171" t="str">
        <f t="shared" si="17"/>
        <v>B2B-66</v>
      </c>
    </row>
    <row r="172" spans="1:21" x14ac:dyDescent="0.25">
      <c r="A172" t="s">
        <v>1014</v>
      </c>
      <c r="B172" t="s">
        <v>39</v>
      </c>
      <c r="C172" t="s">
        <v>225</v>
      </c>
      <c r="D172" t="s">
        <v>259</v>
      </c>
      <c r="E172" s="84">
        <v>68</v>
      </c>
      <c r="F172" t="str">
        <f t="shared" si="12"/>
        <v>JM2-68</v>
      </c>
      <c r="G172" t="str">
        <f>VLOOKUP(F172,RAW_c_TEBA0714_REV01!A:B,2,0)</f>
        <v>SPI-DQO</v>
      </c>
      <c r="H172" t="str">
        <f t="shared" si="13"/>
        <v>SPI-DQO</v>
      </c>
      <c r="I172" t="str">
        <f t="shared" si="14"/>
        <v>--</v>
      </c>
      <c r="J172" t="str">
        <f t="shared" si="15"/>
        <v>--</v>
      </c>
      <c r="K172">
        <f>IFERROR(IF(J172="--",IF(G172=H172,VLOOKUP(G172,RAW_c_TEBA0714_REV01!L:N,3,0),SUM(VLOOKUP(H172,RAW_c_TEBA0714_REV01!L:N,3,0),VLOOKUP(G172,RAW_c_TEBA0714_REV01!L:N,3,0))),"---"),"---")</f>
        <v>11.2178</v>
      </c>
      <c r="L172" t="str">
        <f t="shared" si="16"/>
        <v>JM2-68</v>
      </c>
      <c r="M172" t="str">
        <f>IFERROR(IF(
COUNTIF(B2B!H:H,(IF(K172&lt;&gt;"---",IF(INDEX(RAW_c_TEBA0714_REV01!B:D,MATCH(H172,RAW_c_TEBA0714_REV01!B:B,0),3)=L172,INDEX(
RAW_c_TEBA0714_REV01!B:D,MATCH(H172,INDEX(RAW_c_TEBA0714_REV01!B:B,MATCH(H172,RAW_c_TEBA0714_REV01!B:B,)+1):'RAW_c_TEBA0714_REV01'!B11243,)+MATCH(H172,RAW_c_TEBA0714_REV01!B:B,),3),INDEX(RAW_c_TEBA0714_REV01!B:D,MATCH(H172,RAW_c_TEBA0714_REV01!B:B,0),3)),"---")))=1,"---",IF(K172&lt;&gt;"---",IF(INDEX(RAW_c_TEBA0714_REV01!B:D,MATCH(H172,RAW_c_TEBA0714_REV01!B:B,0),3)=L172,INDEX(
RAW_c_TEBA0714_REV01!B:D,MATCH(H172,INDEX(RAW_c_TEBA0714_REV01!B:B,MATCH(H172,RAW_c_TEBA0714_REV01!B:B,)+1):'RAW_c_TEBA0714_REV01'!B11243,)+MATCH(H172,RAW_c_TEBA0714_REV01!B:B,),3),INDEX(RAW_c_TEBA0714_REV01!B:D,MATCH(H172,RAW_c_TEBA0714_REV01!B:B,0),3)),"---")),"---")</f>
        <v>J17-24</v>
      </c>
      <c r="N172" t="str">
        <f>IFERROR(IF(AND(B172="B2B",J172="--"),L172,IF(
COUNTIF(B2B!H:H,(IF(K172&lt;&gt;"---",IF(INDEX(RAW_c_TEBA0714_REV01!B:D,MATCH(H172,RAW_c_TEBA0714_REV01!B:B,0),3)=L172,INDEX(
RAW_c_TEBA0714_REV01!B:D,MATCH(H172,INDEX(RAW_c_TEBA0714_REV01!B:B,MATCH(H172,RAW_c_TEBA0714_REV01!B:B,)+1):'RAW_c_TEBA0714_REV01'!B11243,)+MATCH(H172,RAW_c_TEBA0714_REV01!B:B,),3),INDEX(RAW_c_TEBA0714_REV01!B:D,MATCH(H172,RAW_c_TEBA0714_REV01!B:B,0),3)),"---")))=0,"---",IF(K172&lt;&gt;"---",IF(INDEX(RAW_c_TEBA0714_REV01!B:D,MATCH(H172,RAW_c_TEBA0714_REV01!B:B,0),3)=L172,INDEX(
RAW_c_TEBA0714_REV01!B:D,MATCH(H172,INDEX(RAW_c_TEBA0714_REV01!B:B,MATCH(H172,RAW_c_TEBA0714_REV01!B:B,)+1):'RAW_c_TEBA0714_REV01'!B11243,)+MATCH(H172,RAW_c_TEBA0714_REV01!B:B,),3),INDEX(RAW_c_TEBA0714_REV01!B:D,MATCH(H172,RAW_c_TEBA0714_REV01!B:B,0),3)),"---"))),"---")</f>
        <v>JM2-68</v>
      </c>
      <c r="T172">
        <f>COUNTIF(RAW_c_TEBA0714_REV01!B:B,G172)</f>
        <v>2</v>
      </c>
      <c r="U172" t="str">
        <f t="shared" si="17"/>
        <v>B2B-67</v>
      </c>
    </row>
    <row r="173" spans="1:21" x14ac:dyDescent="0.25">
      <c r="A173" t="s">
        <v>1015</v>
      </c>
      <c r="B173" t="s">
        <v>39</v>
      </c>
      <c r="C173" t="s">
        <v>226</v>
      </c>
      <c r="D173" t="s">
        <v>259</v>
      </c>
      <c r="E173" s="84">
        <v>67</v>
      </c>
      <c r="F173" t="str">
        <f t="shared" si="12"/>
        <v>JM2-67</v>
      </c>
      <c r="G173" t="str">
        <f>VLOOKUP(F173,RAW_c_TEBA0714_REV01!A:B,2,0)</f>
        <v>SPI-CLK</v>
      </c>
      <c r="H173" t="str">
        <f t="shared" si="13"/>
        <v>SPI-CLK</v>
      </c>
      <c r="I173" t="str">
        <f t="shared" si="14"/>
        <v>--</v>
      </c>
      <c r="J173" t="str">
        <f t="shared" si="15"/>
        <v>--</v>
      </c>
      <c r="K173">
        <f>IFERROR(IF(J173="--",IF(G173=H173,VLOOKUP(G173,RAW_c_TEBA0714_REV01!L:N,3,0),SUM(VLOOKUP(H173,RAW_c_TEBA0714_REV01!L:N,3,0),VLOOKUP(G173,RAW_c_TEBA0714_REV01!L:N,3,0))),"---"),"---")</f>
        <v>5.2565999999999997</v>
      </c>
      <c r="L173" t="str">
        <f t="shared" si="16"/>
        <v>JM2-67</v>
      </c>
      <c r="M173" t="str">
        <f>IFERROR(IF(
COUNTIF(B2B!H:H,(IF(K173&lt;&gt;"---",IF(INDEX(RAW_c_TEBA0714_REV01!B:D,MATCH(H173,RAW_c_TEBA0714_REV01!B:B,0),3)=L173,INDEX(
RAW_c_TEBA0714_REV01!B:D,MATCH(H173,INDEX(RAW_c_TEBA0714_REV01!B:B,MATCH(H173,RAW_c_TEBA0714_REV01!B:B,)+1):'RAW_c_TEBA0714_REV01'!B11244,)+MATCH(H173,RAW_c_TEBA0714_REV01!B:B,),3),INDEX(RAW_c_TEBA0714_REV01!B:D,MATCH(H173,RAW_c_TEBA0714_REV01!B:B,0),3)),"---")))=1,"---",IF(K173&lt;&gt;"---",IF(INDEX(RAW_c_TEBA0714_REV01!B:D,MATCH(H173,RAW_c_TEBA0714_REV01!B:B,0),3)=L173,INDEX(
RAW_c_TEBA0714_REV01!B:D,MATCH(H173,INDEX(RAW_c_TEBA0714_REV01!B:B,MATCH(H173,RAW_c_TEBA0714_REV01!B:B,)+1):'RAW_c_TEBA0714_REV01'!B11244,)+MATCH(H173,RAW_c_TEBA0714_REV01!B:B,),3),INDEX(RAW_c_TEBA0714_REV01!B:D,MATCH(H173,RAW_c_TEBA0714_REV01!B:B,0),3)),"---")),"---")</f>
        <v>J17-26</v>
      </c>
      <c r="N173" t="str">
        <f>IFERROR(IF(AND(B173="B2B",J173="--"),L173,IF(
COUNTIF(B2B!H:H,(IF(K173&lt;&gt;"---",IF(INDEX(RAW_c_TEBA0714_REV01!B:D,MATCH(H173,RAW_c_TEBA0714_REV01!B:B,0),3)=L173,INDEX(
RAW_c_TEBA0714_REV01!B:D,MATCH(H173,INDEX(RAW_c_TEBA0714_REV01!B:B,MATCH(H173,RAW_c_TEBA0714_REV01!B:B,)+1):'RAW_c_TEBA0714_REV01'!B11244,)+MATCH(H173,RAW_c_TEBA0714_REV01!B:B,),3),INDEX(RAW_c_TEBA0714_REV01!B:D,MATCH(H173,RAW_c_TEBA0714_REV01!B:B,0),3)),"---")))=0,"---",IF(K173&lt;&gt;"---",IF(INDEX(RAW_c_TEBA0714_REV01!B:D,MATCH(H173,RAW_c_TEBA0714_REV01!B:B,0),3)=L173,INDEX(
RAW_c_TEBA0714_REV01!B:D,MATCH(H173,INDEX(RAW_c_TEBA0714_REV01!B:B,MATCH(H173,RAW_c_TEBA0714_REV01!B:B,)+1):'RAW_c_TEBA0714_REV01'!B11244,)+MATCH(H173,RAW_c_TEBA0714_REV01!B:B,),3),INDEX(RAW_c_TEBA0714_REV01!B:D,MATCH(H173,RAW_c_TEBA0714_REV01!B:B,0),3)),"---"))),"---")</f>
        <v>JM2-67</v>
      </c>
      <c r="T173">
        <f>COUNTIF(RAW_c_TEBA0714_REV01!B:B,G173)</f>
        <v>2</v>
      </c>
      <c r="U173" t="str">
        <f t="shared" si="17"/>
        <v>B2B-68</v>
      </c>
    </row>
    <row r="174" spans="1:21" x14ac:dyDescent="0.25">
      <c r="A174" t="s">
        <v>1016</v>
      </c>
      <c r="B174" t="s">
        <v>39</v>
      </c>
      <c r="C174" t="s">
        <v>227</v>
      </c>
      <c r="D174" t="s">
        <v>259</v>
      </c>
      <c r="E174" s="84">
        <v>70</v>
      </c>
      <c r="F174" t="str">
        <f t="shared" si="12"/>
        <v>JM2-70</v>
      </c>
      <c r="G174" t="str">
        <f>VLOOKUP(F174,RAW_c_TEBA0714_REV01!A:B,2,0)</f>
        <v>SPI-DQ3</v>
      </c>
      <c r="H174" t="str">
        <f t="shared" si="13"/>
        <v>SPI-DQ3</v>
      </c>
      <c r="I174" t="str">
        <f t="shared" si="14"/>
        <v>--</v>
      </c>
      <c r="J174" t="str">
        <f t="shared" si="15"/>
        <v>--</v>
      </c>
      <c r="K174">
        <f>IFERROR(IF(J174="--",IF(G174=H174,VLOOKUP(G174,RAW_c_TEBA0714_REV01!L:N,3,0),SUM(VLOOKUP(H174,RAW_c_TEBA0714_REV01!L:N,3,0),VLOOKUP(G174,RAW_c_TEBA0714_REV01!L:N,3,0))),"---"),"---")</f>
        <v>14.172000000000001</v>
      </c>
      <c r="L174" t="str">
        <f t="shared" si="16"/>
        <v>JM2-70</v>
      </c>
      <c r="M174" t="str">
        <f>IFERROR(IF(
COUNTIF(B2B!H:H,(IF(K174&lt;&gt;"---",IF(INDEX(RAW_c_TEBA0714_REV01!B:D,MATCH(H174,RAW_c_TEBA0714_REV01!B:B,0),3)=L174,INDEX(
RAW_c_TEBA0714_REV01!B:D,MATCH(H174,INDEX(RAW_c_TEBA0714_REV01!B:B,MATCH(H174,RAW_c_TEBA0714_REV01!B:B,)+1):'RAW_c_TEBA0714_REV01'!B11245,)+MATCH(H174,RAW_c_TEBA0714_REV01!B:B,),3),INDEX(RAW_c_TEBA0714_REV01!B:D,MATCH(H174,RAW_c_TEBA0714_REV01!B:B,0),3)),"---")))=1,"---",IF(K174&lt;&gt;"---",IF(INDEX(RAW_c_TEBA0714_REV01!B:D,MATCH(H174,RAW_c_TEBA0714_REV01!B:B,0),3)=L174,INDEX(
RAW_c_TEBA0714_REV01!B:D,MATCH(H174,INDEX(RAW_c_TEBA0714_REV01!B:B,MATCH(H174,RAW_c_TEBA0714_REV01!B:B,)+1):'RAW_c_TEBA0714_REV01'!B11245,)+MATCH(H174,RAW_c_TEBA0714_REV01!B:B,),3),INDEX(RAW_c_TEBA0714_REV01!B:D,MATCH(H174,RAW_c_TEBA0714_REV01!B:B,0),3)),"---")),"---")</f>
        <v>J17-23</v>
      </c>
      <c r="N174" t="str">
        <f>IFERROR(IF(AND(B174="B2B",J174="--"),L174,IF(
COUNTIF(B2B!H:H,(IF(K174&lt;&gt;"---",IF(INDEX(RAW_c_TEBA0714_REV01!B:D,MATCH(H174,RAW_c_TEBA0714_REV01!B:B,0),3)=L174,INDEX(
RAW_c_TEBA0714_REV01!B:D,MATCH(H174,INDEX(RAW_c_TEBA0714_REV01!B:B,MATCH(H174,RAW_c_TEBA0714_REV01!B:B,)+1):'RAW_c_TEBA0714_REV01'!B11245,)+MATCH(H174,RAW_c_TEBA0714_REV01!B:B,),3),INDEX(RAW_c_TEBA0714_REV01!B:D,MATCH(H174,RAW_c_TEBA0714_REV01!B:B,0),3)),"---")))=0,"---",IF(K174&lt;&gt;"---",IF(INDEX(RAW_c_TEBA0714_REV01!B:D,MATCH(H174,RAW_c_TEBA0714_REV01!B:B,0),3)=L174,INDEX(
RAW_c_TEBA0714_REV01!B:D,MATCH(H174,INDEX(RAW_c_TEBA0714_REV01!B:B,MATCH(H174,RAW_c_TEBA0714_REV01!B:B,)+1):'RAW_c_TEBA0714_REV01'!B11245,)+MATCH(H174,RAW_c_TEBA0714_REV01!B:B,),3),INDEX(RAW_c_TEBA0714_REV01!B:D,MATCH(H174,RAW_c_TEBA0714_REV01!B:B,0),3)),"---"))),"---")</f>
        <v>JM2-70</v>
      </c>
      <c r="T174">
        <f>COUNTIF(RAW_c_TEBA0714_REV01!B:B,G174)</f>
        <v>2</v>
      </c>
      <c r="U174" t="str">
        <f t="shared" si="17"/>
        <v>B2B-69</v>
      </c>
    </row>
    <row r="175" spans="1:21" x14ac:dyDescent="0.25">
      <c r="A175" t="s">
        <v>1017</v>
      </c>
      <c r="B175" t="s">
        <v>39</v>
      </c>
      <c r="C175" t="s">
        <v>228</v>
      </c>
      <c r="D175" t="s">
        <v>259</v>
      </c>
      <c r="E175" s="84">
        <v>69</v>
      </c>
      <c r="F175" t="str">
        <f t="shared" si="12"/>
        <v>JM2-69</v>
      </c>
      <c r="G175" t="str">
        <f>VLOOKUP(F175,RAW_c_TEBA0714_REV01!A:B,2,0)</f>
        <v>SPI-CS</v>
      </c>
      <c r="H175" t="str">
        <f t="shared" si="13"/>
        <v>SPI-CS</v>
      </c>
      <c r="I175" t="str">
        <f t="shared" si="14"/>
        <v>--</v>
      </c>
      <c r="J175" t="str">
        <f t="shared" si="15"/>
        <v>--</v>
      </c>
      <c r="K175">
        <f>IFERROR(IF(J175="--",IF(G175=H175,VLOOKUP(G175,RAW_c_TEBA0714_REV01!L:N,3,0),SUM(VLOOKUP(H175,RAW_c_TEBA0714_REV01!L:N,3,0),VLOOKUP(G175,RAW_c_TEBA0714_REV01!L:N,3,0))),"---"),"---")</f>
        <v>8.0038</v>
      </c>
      <c r="L175" t="str">
        <f t="shared" si="16"/>
        <v>JM2-69</v>
      </c>
      <c r="M175" t="str">
        <f>IFERROR(IF(
COUNTIF(B2B!H:H,(IF(K175&lt;&gt;"---",IF(INDEX(RAW_c_TEBA0714_REV01!B:D,MATCH(H175,RAW_c_TEBA0714_REV01!B:B,0),3)=L175,INDEX(
RAW_c_TEBA0714_REV01!B:D,MATCH(H175,INDEX(RAW_c_TEBA0714_REV01!B:B,MATCH(H175,RAW_c_TEBA0714_REV01!B:B,)+1):'RAW_c_TEBA0714_REV01'!B11246,)+MATCH(H175,RAW_c_TEBA0714_REV01!B:B,),3),INDEX(RAW_c_TEBA0714_REV01!B:D,MATCH(H175,RAW_c_TEBA0714_REV01!B:B,0),3)),"---")))=1,"---",IF(K175&lt;&gt;"---",IF(INDEX(RAW_c_TEBA0714_REV01!B:D,MATCH(H175,RAW_c_TEBA0714_REV01!B:B,0),3)=L175,INDEX(
RAW_c_TEBA0714_REV01!B:D,MATCH(H175,INDEX(RAW_c_TEBA0714_REV01!B:B,MATCH(H175,RAW_c_TEBA0714_REV01!B:B,)+1):'RAW_c_TEBA0714_REV01'!B11246,)+MATCH(H175,RAW_c_TEBA0714_REV01!B:B,),3),INDEX(RAW_c_TEBA0714_REV01!B:D,MATCH(H175,RAW_c_TEBA0714_REV01!B:B,0),3)),"---")),"---")</f>
        <v>J17-25</v>
      </c>
      <c r="N175" t="str">
        <f>IFERROR(IF(AND(B175="B2B",J175="--"),L175,IF(
COUNTIF(B2B!H:H,(IF(K175&lt;&gt;"---",IF(INDEX(RAW_c_TEBA0714_REV01!B:D,MATCH(H175,RAW_c_TEBA0714_REV01!B:B,0),3)=L175,INDEX(
RAW_c_TEBA0714_REV01!B:D,MATCH(H175,INDEX(RAW_c_TEBA0714_REV01!B:B,MATCH(H175,RAW_c_TEBA0714_REV01!B:B,)+1):'RAW_c_TEBA0714_REV01'!B11246,)+MATCH(H175,RAW_c_TEBA0714_REV01!B:B,),3),INDEX(RAW_c_TEBA0714_REV01!B:D,MATCH(H175,RAW_c_TEBA0714_REV01!B:B,0),3)),"---")))=0,"---",IF(K175&lt;&gt;"---",IF(INDEX(RAW_c_TEBA0714_REV01!B:D,MATCH(H175,RAW_c_TEBA0714_REV01!B:B,0),3)=L175,INDEX(
RAW_c_TEBA0714_REV01!B:D,MATCH(H175,INDEX(RAW_c_TEBA0714_REV01!B:B,MATCH(H175,RAW_c_TEBA0714_REV01!B:B,)+1):'RAW_c_TEBA0714_REV01'!B11246,)+MATCH(H175,RAW_c_TEBA0714_REV01!B:B,),3),INDEX(RAW_c_TEBA0714_REV01!B:D,MATCH(H175,RAW_c_TEBA0714_REV01!B:B,0),3)),"---"))),"---")</f>
        <v>JM2-69</v>
      </c>
      <c r="T175">
        <f>COUNTIF(RAW_c_TEBA0714_REV01!B:B,G175)</f>
        <v>2</v>
      </c>
      <c r="U175" t="str">
        <f t="shared" si="17"/>
        <v>B2B-70</v>
      </c>
    </row>
    <row r="176" spans="1:21" x14ac:dyDescent="0.25">
      <c r="A176" t="s">
        <v>1018</v>
      </c>
      <c r="B176" t="s">
        <v>39</v>
      </c>
      <c r="C176" t="s">
        <v>229</v>
      </c>
      <c r="D176" t="s">
        <v>259</v>
      </c>
      <c r="E176" s="84">
        <v>72</v>
      </c>
      <c r="F176" t="str">
        <f t="shared" si="12"/>
        <v>JM2-72</v>
      </c>
      <c r="G176" t="str">
        <f>VLOOKUP(F176,RAW_c_TEBA0714_REV01!A:B,2,0)</f>
        <v>GND</v>
      </c>
      <c r="H176" t="str">
        <f t="shared" si="13"/>
        <v>GND</v>
      </c>
      <c r="I176" t="str">
        <f t="shared" si="14"/>
        <v>--</v>
      </c>
      <c r="J176" t="str">
        <f t="shared" si="15"/>
        <v>---</v>
      </c>
      <c r="K176" t="str">
        <f>IFERROR(IF(J176="--",IF(G176=H176,VLOOKUP(G176,RAW_c_TEBA0714_REV01!L:N,3,0),SUM(VLOOKUP(H176,RAW_c_TEBA0714_REV01!L:N,3,0),VLOOKUP(G176,RAW_c_TEBA0714_REV01!L:N,3,0))),"---"),"---")</f>
        <v>---</v>
      </c>
      <c r="L176" t="str">
        <f t="shared" si="16"/>
        <v>JM2-72</v>
      </c>
      <c r="M176" t="str">
        <f>IFERROR(IF(
COUNTIF(B2B!H:H,(IF(K176&lt;&gt;"---",IF(INDEX(RAW_c_TEBA0714_REV01!B:D,MATCH(H176,RAW_c_TEBA0714_REV01!B:B,0),3)=L176,INDEX(
RAW_c_TEBA0714_REV01!B:D,MATCH(H176,INDEX(RAW_c_TEBA0714_REV01!B:B,MATCH(H176,RAW_c_TEBA0714_REV01!B:B,)+1):'RAW_c_TEBA0714_REV01'!B11247,)+MATCH(H176,RAW_c_TEBA0714_REV01!B:B,),3),INDEX(RAW_c_TEBA0714_REV01!B:D,MATCH(H176,RAW_c_TEBA0714_REV01!B:B,0),3)),"---")))=1,"---",IF(K176&lt;&gt;"---",IF(INDEX(RAW_c_TEBA0714_REV01!B:D,MATCH(H176,RAW_c_TEBA0714_REV01!B:B,0),3)=L176,INDEX(
RAW_c_TEBA0714_REV01!B:D,MATCH(H176,INDEX(RAW_c_TEBA0714_REV01!B:B,MATCH(H176,RAW_c_TEBA0714_REV01!B:B,)+1):'RAW_c_TEBA0714_REV01'!B11247,)+MATCH(H176,RAW_c_TEBA0714_REV01!B:B,),3),INDEX(RAW_c_TEBA0714_REV01!B:D,MATCH(H176,RAW_c_TEBA0714_REV01!B:B,0),3)),"---")),"---")</f>
        <v>---</v>
      </c>
      <c r="N176" t="str">
        <f>IFERROR(IF(AND(B176="B2B",J176="--"),L176,IF(
COUNTIF(B2B!H:H,(IF(K176&lt;&gt;"---",IF(INDEX(RAW_c_TEBA0714_REV01!B:D,MATCH(H176,RAW_c_TEBA0714_REV01!B:B,0),3)=L176,INDEX(
RAW_c_TEBA0714_REV01!B:D,MATCH(H176,INDEX(RAW_c_TEBA0714_REV01!B:B,MATCH(H176,RAW_c_TEBA0714_REV01!B:B,)+1):'RAW_c_TEBA0714_REV01'!B11247,)+MATCH(H176,RAW_c_TEBA0714_REV01!B:B,),3),INDEX(RAW_c_TEBA0714_REV01!B:D,MATCH(H176,RAW_c_TEBA0714_REV01!B:B,0),3)),"---")))=0,"---",IF(K176&lt;&gt;"---",IF(INDEX(RAW_c_TEBA0714_REV01!B:D,MATCH(H176,RAW_c_TEBA0714_REV01!B:B,0),3)=L176,INDEX(
RAW_c_TEBA0714_REV01!B:D,MATCH(H176,INDEX(RAW_c_TEBA0714_REV01!B:B,MATCH(H176,RAW_c_TEBA0714_REV01!B:B,)+1):'RAW_c_TEBA0714_REV01'!B11247,)+MATCH(H176,RAW_c_TEBA0714_REV01!B:B,),3),INDEX(RAW_c_TEBA0714_REV01!B:D,MATCH(H176,RAW_c_TEBA0714_REV01!B:B,0),3)),"---"))),"---")</f>
        <v>---</v>
      </c>
      <c r="T176">
        <f>COUNTIF(RAW_c_TEBA0714_REV01!B:B,G176)</f>
        <v>85</v>
      </c>
      <c r="U176" t="str">
        <f t="shared" si="17"/>
        <v>B2B-71</v>
      </c>
    </row>
    <row r="177" spans="1:21" x14ac:dyDescent="0.25">
      <c r="A177" t="s">
        <v>1019</v>
      </c>
      <c r="B177" t="s">
        <v>39</v>
      </c>
      <c r="C177" t="s">
        <v>230</v>
      </c>
      <c r="D177" t="s">
        <v>259</v>
      </c>
      <c r="E177" s="84">
        <v>71</v>
      </c>
      <c r="F177" t="str">
        <f t="shared" si="12"/>
        <v>JM2-71</v>
      </c>
      <c r="G177" t="str">
        <f>VLOOKUP(F177,RAW_c_TEBA0714_REV01!A:B,2,0)</f>
        <v>SPI-DQ1</v>
      </c>
      <c r="H177" t="str">
        <f t="shared" si="13"/>
        <v>SPI-DQ1</v>
      </c>
      <c r="I177" t="str">
        <f t="shared" si="14"/>
        <v>--</v>
      </c>
      <c r="J177" t="str">
        <f t="shared" si="15"/>
        <v>--</v>
      </c>
      <c r="K177">
        <f>IFERROR(IF(J177="--",IF(G177=H177,VLOOKUP(G177,RAW_c_TEBA0714_REV01!L:N,3,0),SUM(VLOOKUP(H177,RAW_c_TEBA0714_REV01!L:N,3,0),VLOOKUP(G177,RAW_c_TEBA0714_REV01!L:N,3,0))),"---"),"---")</f>
        <v>8.1037999999999997</v>
      </c>
      <c r="L177" t="str">
        <f t="shared" si="16"/>
        <v>JM2-71</v>
      </c>
      <c r="M177" t="str">
        <f>IFERROR(IF(
COUNTIF(B2B!H:H,(IF(K177&lt;&gt;"---",IF(INDEX(RAW_c_TEBA0714_REV01!B:D,MATCH(H177,RAW_c_TEBA0714_REV01!B:B,0),3)=L177,INDEX(
RAW_c_TEBA0714_REV01!B:D,MATCH(H177,INDEX(RAW_c_TEBA0714_REV01!B:B,MATCH(H177,RAW_c_TEBA0714_REV01!B:B,)+1):'RAW_c_TEBA0714_REV01'!B11248,)+MATCH(H177,RAW_c_TEBA0714_REV01!B:B,),3),INDEX(RAW_c_TEBA0714_REV01!B:D,MATCH(H177,RAW_c_TEBA0714_REV01!B:B,0),3)),"---")))=1,"---",IF(K177&lt;&gt;"---",IF(INDEX(RAW_c_TEBA0714_REV01!B:D,MATCH(H177,RAW_c_TEBA0714_REV01!B:B,0),3)=L177,INDEX(
RAW_c_TEBA0714_REV01!B:D,MATCH(H177,INDEX(RAW_c_TEBA0714_REV01!B:B,MATCH(H177,RAW_c_TEBA0714_REV01!B:B,)+1):'RAW_c_TEBA0714_REV01'!B11248,)+MATCH(H177,RAW_c_TEBA0714_REV01!B:B,),3),INDEX(RAW_c_TEBA0714_REV01!B:D,MATCH(H177,RAW_c_TEBA0714_REV01!B:B,0),3)),"---")),"---")</f>
        <v>J17-27</v>
      </c>
      <c r="N177" t="str">
        <f>IFERROR(IF(AND(B177="B2B",J177="--"),L177,IF(
COUNTIF(B2B!H:H,(IF(K177&lt;&gt;"---",IF(INDEX(RAW_c_TEBA0714_REV01!B:D,MATCH(H177,RAW_c_TEBA0714_REV01!B:B,0),3)=L177,INDEX(
RAW_c_TEBA0714_REV01!B:D,MATCH(H177,INDEX(RAW_c_TEBA0714_REV01!B:B,MATCH(H177,RAW_c_TEBA0714_REV01!B:B,)+1):'RAW_c_TEBA0714_REV01'!B11248,)+MATCH(H177,RAW_c_TEBA0714_REV01!B:B,),3),INDEX(RAW_c_TEBA0714_REV01!B:D,MATCH(H177,RAW_c_TEBA0714_REV01!B:B,0),3)),"---")))=0,"---",IF(K177&lt;&gt;"---",IF(INDEX(RAW_c_TEBA0714_REV01!B:D,MATCH(H177,RAW_c_TEBA0714_REV01!B:B,0),3)=L177,INDEX(
RAW_c_TEBA0714_REV01!B:D,MATCH(H177,INDEX(RAW_c_TEBA0714_REV01!B:B,MATCH(H177,RAW_c_TEBA0714_REV01!B:B,)+1):'RAW_c_TEBA0714_REV01'!B11248,)+MATCH(H177,RAW_c_TEBA0714_REV01!B:B,),3),INDEX(RAW_c_TEBA0714_REV01!B:D,MATCH(H177,RAW_c_TEBA0714_REV01!B:B,0),3)),"---"))),"---")</f>
        <v>JM2-71</v>
      </c>
      <c r="T177">
        <f>COUNTIF(RAW_c_TEBA0714_REV01!B:B,G177)</f>
        <v>2</v>
      </c>
      <c r="U177" t="str">
        <f t="shared" si="17"/>
        <v>B2B-72</v>
      </c>
    </row>
    <row r="178" spans="1:21" x14ac:dyDescent="0.25">
      <c r="A178" t="s">
        <v>1020</v>
      </c>
      <c r="B178" t="s">
        <v>39</v>
      </c>
      <c r="C178" t="s">
        <v>231</v>
      </c>
      <c r="D178" t="s">
        <v>259</v>
      </c>
      <c r="E178" s="84">
        <v>74</v>
      </c>
      <c r="F178" t="str">
        <f t="shared" si="12"/>
        <v>JM2-74</v>
      </c>
      <c r="G178" t="str">
        <f>VLOOKUP(F178,RAW_c_TEBA0714_REV01!A:B,2,0)</f>
        <v>B14_L11_N</v>
      </c>
      <c r="H178" t="str">
        <f t="shared" si="13"/>
        <v>B14_L11_N</v>
      </c>
      <c r="I178" t="str">
        <f t="shared" si="14"/>
        <v>--</v>
      </c>
      <c r="J178" t="str">
        <f t="shared" si="15"/>
        <v>--</v>
      </c>
      <c r="K178">
        <f>IFERROR(IF(J178="--",IF(G178=H178,VLOOKUP(G178,RAW_c_TEBA0714_REV01!L:N,3,0),SUM(VLOOKUP(H178,RAW_c_TEBA0714_REV01!L:N,3,0),VLOOKUP(G178,RAW_c_TEBA0714_REV01!L:N,3,0))),"---"),"---")</f>
        <v>44.473700000000001</v>
      </c>
      <c r="L178" t="str">
        <f t="shared" si="16"/>
        <v>JM2-74</v>
      </c>
      <c r="M178" t="str">
        <f>IFERROR(IF(
COUNTIF(B2B!H:H,(IF(K178&lt;&gt;"---",IF(INDEX(RAW_c_TEBA0714_REV01!B:D,MATCH(H178,RAW_c_TEBA0714_REV01!B:B,0),3)=L178,INDEX(
RAW_c_TEBA0714_REV01!B:D,MATCH(H178,INDEX(RAW_c_TEBA0714_REV01!B:B,MATCH(H178,RAW_c_TEBA0714_REV01!B:B,)+1):'RAW_c_TEBA0714_REV01'!B11249,)+MATCH(H178,RAW_c_TEBA0714_REV01!B:B,),3),INDEX(RAW_c_TEBA0714_REV01!B:D,MATCH(H178,RAW_c_TEBA0714_REV01!B:B,0),3)),"---")))=1,"---",IF(K178&lt;&gt;"---",IF(INDEX(RAW_c_TEBA0714_REV01!B:D,MATCH(H178,RAW_c_TEBA0714_REV01!B:B,0),3)=L178,INDEX(
RAW_c_TEBA0714_REV01!B:D,MATCH(H178,INDEX(RAW_c_TEBA0714_REV01!B:B,MATCH(H178,RAW_c_TEBA0714_REV01!B:B,)+1):'RAW_c_TEBA0714_REV01'!B11249,)+MATCH(H178,RAW_c_TEBA0714_REV01!B:B,),3),INDEX(RAW_c_TEBA0714_REV01!B:D,MATCH(H178,RAW_c_TEBA0714_REV01!B:B,0),3)),"---")),"---")</f>
        <v>J17-4</v>
      </c>
      <c r="N178" t="str">
        <f>IFERROR(IF(AND(B178="B2B",J178="--"),L178,IF(
COUNTIF(B2B!H:H,(IF(K178&lt;&gt;"---",IF(INDEX(RAW_c_TEBA0714_REV01!B:D,MATCH(H178,RAW_c_TEBA0714_REV01!B:B,0),3)=L178,INDEX(
RAW_c_TEBA0714_REV01!B:D,MATCH(H178,INDEX(RAW_c_TEBA0714_REV01!B:B,MATCH(H178,RAW_c_TEBA0714_REV01!B:B,)+1):'RAW_c_TEBA0714_REV01'!B11249,)+MATCH(H178,RAW_c_TEBA0714_REV01!B:B,),3),INDEX(RAW_c_TEBA0714_REV01!B:D,MATCH(H178,RAW_c_TEBA0714_REV01!B:B,0),3)),"---")))=0,"---",IF(K178&lt;&gt;"---",IF(INDEX(RAW_c_TEBA0714_REV01!B:D,MATCH(H178,RAW_c_TEBA0714_REV01!B:B,0),3)=L178,INDEX(
RAW_c_TEBA0714_REV01!B:D,MATCH(H178,INDEX(RAW_c_TEBA0714_REV01!B:B,MATCH(H178,RAW_c_TEBA0714_REV01!B:B,)+1):'RAW_c_TEBA0714_REV01'!B11249,)+MATCH(H178,RAW_c_TEBA0714_REV01!B:B,),3),INDEX(RAW_c_TEBA0714_REV01!B:D,MATCH(H178,RAW_c_TEBA0714_REV01!B:B,0),3)),"---"))),"---")</f>
        <v>JM2-74</v>
      </c>
      <c r="T178">
        <f>COUNTIF(RAW_c_TEBA0714_REV01!B:B,G178)</f>
        <v>2</v>
      </c>
      <c r="U178" t="str">
        <f t="shared" si="17"/>
        <v>B2B-73</v>
      </c>
    </row>
    <row r="179" spans="1:21" x14ac:dyDescent="0.25">
      <c r="A179" t="s">
        <v>1021</v>
      </c>
      <c r="B179" t="s">
        <v>39</v>
      </c>
      <c r="C179" t="s">
        <v>232</v>
      </c>
      <c r="D179" t="s">
        <v>259</v>
      </c>
      <c r="E179" s="84">
        <v>73</v>
      </c>
      <c r="F179" t="str">
        <f t="shared" si="12"/>
        <v>JM2-73</v>
      </c>
      <c r="G179" t="str">
        <f>VLOOKUP(F179,RAW_c_TEBA0714_REV01!A:B,2,0)</f>
        <v>SPI-DQ2</v>
      </c>
      <c r="H179" t="str">
        <f t="shared" si="13"/>
        <v>SPI-DQ2</v>
      </c>
      <c r="I179" t="str">
        <f t="shared" si="14"/>
        <v>--</v>
      </c>
      <c r="J179" t="str">
        <f t="shared" si="15"/>
        <v>--</v>
      </c>
      <c r="K179">
        <f>IFERROR(IF(J179="--",IF(G179=H179,VLOOKUP(G179,RAW_c_TEBA0714_REV01!L:N,3,0),SUM(VLOOKUP(H179,RAW_c_TEBA0714_REV01!L:N,3,0),VLOOKUP(G179,RAW_c_TEBA0714_REV01!L:N,3,0))),"---"),"---")</f>
        <v>5.0716999999999999</v>
      </c>
      <c r="L179" t="str">
        <f t="shared" si="16"/>
        <v>JM2-73</v>
      </c>
      <c r="M179" t="str">
        <f>IFERROR(IF(
COUNTIF(B2B!H:H,(IF(K179&lt;&gt;"---",IF(INDEX(RAW_c_TEBA0714_REV01!B:D,MATCH(H179,RAW_c_TEBA0714_REV01!B:B,0),3)=L179,INDEX(
RAW_c_TEBA0714_REV01!B:D,MATCH(H179,INDEX(RAW_c_TEBA0714_REV01!B:B,MATCH(H179,RAW_c_TEBA0714_REV01!B:B,)+1):'RAW_c_TEBA0714_REV01'!B11250,)+MATCH(H179,RAW_c_TEBA0714_REV01!B:B,),3),INDEX(RAW_c_TEBA0714_REV01!B:D,MATCH(H179,RAW_c_TEBA0714_REV01!B:B,0),3)),"---")))=1,"---",IF(K179&lt;&gt;"---",IF(INDEX(RAW_c_TEBA0714_REV01!B:D,MATCH(H179,RAW_c_TEBA0714_REV01!B:B,0),3)=L179,INDEX(
RAW_c_TEBA0714_REV01!B:D,MATCH(H179,INDEX(RAW_c_TEBA0714_REV01!B:B,MATCH(H179,RAW_c_TEBA0714_REV01!B:B,)+1):'RAW_c_TEBA0714_REV01'!B11250,)+MATCH(H179,RAW_c_TEBA0714_REV01!B:B,),3),INDEX(RAW_c_TEBA0714_REV01!B:D,MATCH(H179,RAW_c_TEBA0714_REV01!B:B,0),3)),"---")),"---")</f>
        <v>J17-28</v>
      </c>
      <c r="N179" t="str">
        <f>IFERROR(IF(AND(B179="B2B",J179="--"),L179,IF(
COUNTIF(B2B!H:H,(IF(K179&lt;&gt;"---",IF(INDEX(RAW_c_TEBA0714_REV01!B:D,MATCH(H179,RAW_c_TEBA0714_REV01!B:B,0),3)=L179,INDEX(
RAW_c_TEBA0714_REV01!B:D,MATCH(H179,INDEX(RAW_c_TEBA0714_REV01!B:B,MATCH(H179,RAW_c_TEBA0714_REV01!B:B,)+1):'RAW_c_TEBA0714_REV01'!B11250,)+MATCH(H179,RAW_c_TEBA0714_REV01!B:B,),3),INDEX(RAW_c_TEBA0714_REV01!B:D,MATCH(H179,RAW_c_TEBA0714_REV01!B:B,0),3)),"---")))=0,"---",IF(K179&lt;&gt;"---",IF(INDEX(RAW_c_TEBA0714_REV01!B:D,MATCH(H179,RAW_c_TEBA0714_REV01!B:B,0),3)=L179,INDEX(
RAW_c_TEBA0714_REV01!B:D,MATCH(H179,INDEX(RAW_c_TEBA0714_REV01!B:B,MATCH(H179,RAW_c_TEBA0714_REV01!B:B,)+1):'RAW_c_TEBA0714_REV01'!B11250,)+MATCH(H179,RAW_c_TEBA0714_REV01!B:B,),3),INDEX(RAW_c_TEBA0714_REV01!B:D,MATCH(H179,RAW_c_TEBA0714_REV01!B:B,0),3)),"---"))),"---")</f>
        <v>JM2-73</v>
      </c>
      <c r="T179">
        <f>COUNTIF(RAW_c_TEBA0714_REV01!B:B,G179)</f>
        <v>2</v>
      </c>
      <c r="U179" t="str">
        <f t="shared" si="17"/>
        <v>B2B-74</v>
      </c>
    </row>
    <row r="180" spans="1:21" x14ac:dyDescent="0.25">
      <c r="A180" t="s">
        <v>1022</v>
      </c>
      <c r="B180" t="s">
        <v>39</v>
      </c>
      <c r="C180" t="s">
        <v>233</v>
      </c>
      <c r="D180" t="s">
        <v>259</v>
      </c>
      <c r="E180" s="84">
        <v>76</v>
      </c>
      <c r="F180" t="str">
        <f t="shared" si="12"/>
        <v>JM2-76</v>
      </c>
      <c r="G180" t="str">
        <f>VLOOKUP(F180,RAW_c_TEBA0714_REV01!A:B,2,0)</f>
        <v>B14_L11_P</v>
      </c>
      <c r="H180" t="str">
        <f t="shared" si="13"/>
        <v>B14_L11_P</v>
      </c>
      <c r="I180" t="str">
        <f t="shared" si="14"/>
        <v>--</v>
      </c>
      <c r="J180" t="str">
        <f t="shared" si="15"/>
        <v>--</v>
      </c>
      <c r="K180">
        <f>IFERROR(IF(J180="--",IF(G180=H180,VLOOKUP(G180,RAW_c_TEBA0714_REV01!L:N,3,0),SUM(VLOOKUP(H180,RAW_c_TEBA0714_REV01!L:N,3,0),VLOOKUP(G180,RAW_c_TEBA0714_REV01!L:N,3,0))),"---"),"---")</f>
        <v>44.805</v>
      </c>
      <c r="L180" t="str">
        <f t="shared" si="16"/>
        <v>JM2-76</v>
      </c>
      <c r="M180" t="str">
        <f>IFERROR(IF(
COUNTIF(B2B!H:H,(IF(K180&lt;&gt;"---",IF(INDEX(RAW_c_TEBA0714_REV01!B:D,MATCH(H180,RAW_c_TEBA0714_REV01!B:B,0),3)=L180,INDEX(
RAW_c_TEBA0714_REV01!B:D,MATCH(H180,INDEX(RAW_c_TEBA0714_REV01!B:B,MATCH(H180,RAW_c_TEBA0714_REV01!B:B,)+1):'RAW_c_TEBA0714_REV01'!B11251,)+MATCH(H180,RAW_c_TEBA0714_REV01!B:B,),3),INDEX(RAW_c_TEBA0714_REV01!B:D,MATCH(H180,RAW_c_TEBA0714_REV01!B:B,0),3)),"---")))=1,"---",IF(K180&lt;&gt;"---",IF(INDEX(RAW_c_TEBA0714_REV01!B:D,MATCH(H180,RAW_c_TEBA0714_REV01!B:B,0),3)=L180,INDEX(
RAW_c_TEBA0714_REV01!B:D,MATCH(H180,INDEX(RAW_c_TEBA0714_REV01!B:B,MATCH(H180,RAW_c_TEBA0714_REV01!B:B,)+1):'RAW_c_TEBA0714_REV01'!B11251,)+MATCH(H180,RAW_c_TEBA0714_REV01!B:B,),3),INDEX(RAW_c_TEBA0714_REV01!B:D,MATCH(H180,RAW_c_TEBA0714_REV01!B:B,0),3)),"---")),"---")</f>
        <v>J17-3</v>
      </c>
      <c r="N180" t="str">
        <f>IFERROR(IF(AND(B180="B2B",J180="--"),L180,IF(
COUNTIF(B2B!H:H,(IF(K180&lt;&gt;"---",IF(INDEX(RAW_c_TEBA0714_REV01!B:D,MATCH(H180,RAW_c_TEBA0714_REV01!B:B,0),3)=L180,INDEX(
RAW_c_TEBA0714_REV01!B:D,MATCH(H180,INDEX(RAW_c_TEBA0714_REV01!B:B,MATCH(H180,RAW_c_TEBA0714_REV01!B:B,)+1):'RAW_c_TEBA0714_REV01'!B11251,)+MATCH(H180,RAW_c_TEBA0714_REV01!B:B,),3),INDEX(RAW_c_TEBA0714_REV01!B:D,MATCH(H180,RAW_c_TEBA0714_REV01!B:B,0),3)),"---")))=0,"---",IF(K180&lt;&gt;"---",IF(INDEX(RAW_c_TEBA0714_REV01!B:D,MATCH(H180,RAW_c_TEBA0714_REV01!B:B,0),3)=L180,INDEX(
RAW_c_TEBA0714_REV01!B:D,MATCH(H180,INDEX(RAW_c_TEBA0714_REV01!B:B,MATCH(H180,RAW_c_TEBA0714_REV01!B:B,)+1):'RAW_c_TEBA0714_REV01'!B11251,)+MATCH(H180,RAW_c_TEBA0714_REV01!B:B,),3),INDEX(RAW_c_TEBA0714_REV01!B:D,MATCH(H180,RAW_c_TEBA0714_REV01!B:B,0),3)),"---"))),"---")</f>
        <v>JM2-76</v>
      </c>
      <c r="T180">
        <f>COUNTIF(RAW_c_TEBA0714_REV01!B:B,G180)</f>
        <v>2</v>
      </c>
      <c r="U180" t="str">
        <f t="shared" si="17"/>
        <v>B2B-75</v>
      </c>
    </row>
    <row r="181" spans="1:21" x14ac:dyDescent="0.25">
      <c r="A181" t="s">
        <v>1023</v>
      </c>
      <c r="B181" t="s">
        <v>39</v>
      </c>
      <c r="C181" t="s">
        <v>234</v>
      </c>
      <c r="D181" t="s">
        <v>259</v>
      </c>
      <c r="E181" s="84">
        <v>75</v>
      </c>
      <c r="F181" t="str">
        <f t="shared" si="12"/>
        <v>JM2-75</v>
      </c>
      <c r="G181" t="str">
        <f>VLOOKUP(F181,RAW_c_TEBA0714_REV01!A:B,2,0)</f>
        <v>B14_L10_P</v>
      </c>
      <c r="H181" t="str">
        <f t="shared" si="13"/>
        <v>B14_L10_P</v>
      </c>
      <c r="I181" t="str">
        <f t="shared" si="14"/>
        <v>--</v>
      </c>
      <c r="J181" t="str">
        <f t="shared" si="15"/>
        <v>--</v>
      </c>
      <c r="K181">
        <f>IFERROR(IF(J181="--",IF(G181=H181,VLOOKUP(G181,RAW_c_TEBA0714_REV01!L:N,3,0),SUM(VLOOKUP(H181,RAW_c_TEBA0714_REV01!L:N,3,0),VLOOKUP(G181,RAW_c_TEBA0714_REV01!L:N,3,0))),"---"),"---")</f>
        <v>8.7479999999999993</v>
      </c>
      <c r="L181" t="str">
        <f t="shared" si="16"/>
        <v>JM2-75</v>
      </c>
      <c r="M181" t="str">
        <f>IFERROR(IF(
COUNTIF(B2B!H:H,(IF(K181&lt;&gt;"---",IF(INDEX(RAW_c_TEBA0714_REV01!B:D,MATCH(H181,RAW_c_TEBA0714_REV01!B:B,0),3)=L181,INDEX(
RAW_c_TEBA0714_REV01!B:D,MATCH(H181,INDEX(RAW_c_TEBA0714_REV01!B:B,MATCH(H181,RAW_c_TEBA0714_REV01!B:B,)+1):'RAW_c_TEBA0714_REV01'!B11252,)+MATCH(H181,RAW_c_TEBA0714_REV01!B:B,),3),INDEX(RAW_c_TEBA0714_REV01!B:D,MATCH(H181,RAW_c_TEBA0714_REV01!B:B,0),3)),"---")))=1,"---",IF(K181&lt;&gt;"---",IF(INDEX(RAW_c_TEBA0714_REV01!B:D,MATCH(H181,RAW_c_TEBA0714_REV01!B:B,0),3)=L181,INDEX(
RAW_c_TEBA0714_REV01!B:D,MATCH(H181,INDEX(RAW_c_TEBA0714_REV01!B:B,MATCH(H181,RAW_c_TEBA0714_REV01!B:B,)+1):'RAW_c_TEBA0714_REV01'!B11252,)+MATCH(H181,RAW_c_TEBA0714_REV01!B:B,),3),INDEX(RAW_c_TEBA0714_REV01!B:D,MATCH(H181,RAW_c_TEBA0714_REV01!B:B,0),3)),"---")),"---")</f>
        <v>J17-29</v>
      </c>
      <c r="N181" t="str">
        <f>IFERROR(IF(AND(B181="B2B",J181="--"),L181,IF(
COUNTIF(B2B!H:H,(IF(K181&lt;&gt;"---",IF(INDEX(RAW_c_TEBA0714_REV01!B:D,MATCH(H181,RAW_c_TEBA0714_REV01!B:B,0),3)=L181,INDEX(
RAW_c_TEBA0714_REV01!B:D,MATCH(H181,INDEX(RAW_c_TEBA0714_REV01!B:B,MATCH(H181,RAW_c_TEBA0714_REV01!B:B,)+1):'RAW_c_TEBA0714_REV01'!B11252,)+MATCH(H181,RAW_c_TEBA0714_REV01!B:B,),3),INDEX(RAW_c_TEBA0714_REV01!B:D,MATCH(H181,RAW_c_TEBA0714_REV01!B:B,0),3)),"---")))=0,"---",IF(K181&lt;&gt;"---",IF(INDEX(RAW_c_TEBA0714_REV01!B:D,MATCH(H181,RAW_c_TEBA0714_REV01!B:B,0),3)=L181,INDEX(
RAW_c_TEBA0714_REV01!B:D,MATCH(H181,INDEX(RAW_c_TEBA0714_REV01!B:B,MATCH(H181,RAW_c_TEBA0714_REV01!B:B,)+1):'RAW_c_TEBA0714_REV01'!B11252,)+MATCH(H181,RAW_c_TEBA0714_REV01!B:B,),3),INDEX(RAW_c_TEBA0714_REV01!B:D,MATCH(H181,RAW_c_TEBA0714_REV01!B:B,0),3)),"---"))),"---")</f>
        <v>JM2-75</v>
      </c>
      <c r="T181">
        <f>COUNTIF(RAW_c_TEBA0714_REV01!B:B,G181)</f>
        <v>2</v>
      </c>
      <c r="U181" t="str">
        <f t="shared" si="17"/>
        <v>B2B-76</v>
      </c>
    </row>
    <row r="182" spans="1:21" x14ac:dyDescent="0.25">
      <c r="A182" t="s">
        <v>1024</v>
      </c>
      <c r="B182" t="s">
        <v>39</v>
      </c>
      <c r="C182" t="s">
        <v>235</v>
      </c>
      <c r="D182" t="s">
        <v>259</v>
      </c>
      <c r="E182" s="84">
        <v>78</v>
      </c>
      <c r="F182" t="str">
        <f t="shared" si="12"/>
        <v>JM2-78</v>
      </c>
      <c r="G182" t="str">
        <f>VLOOKUP(F182,RAW_c_TEBA0714_REV01!A:B,2,0)</f>
        <v>B14_L14_N</v>
      </c>
      <c r="H182" t="str">
        <f t="shared" si="13"/>
        <v>B14_L14_N</v>
      </c>
      <c r="I182" t="str">
        <f t="shared" si="14"/>
        <v>--</v>
      </c>
      <c r="J182" t="str">
        <f t="shared" si="15"/>
        <v>--</v>
      </c>
      <c r="K182">
        <f>IFERROR(IF(J182="--",IF(G182=H182,VLOOKUP(G182,RAW_c_TEBA0714_REV01!L:N,3,0),SUM(VLOOKUP(H182,RAW_c_TEBA0714_REV01!L:N,3,0),VLOOKUP(G182,RAW_c_TEBA0714_REV01!L:N,3,0))),"---"),"---")</f>
        <v>34.048900000000003</v>
      </c>
      <c r="L182" t="str">
        <f t="shared" si="16"/>
        <v>JM2-78</v>
      </c>
      <c r="M182" t="str">
        <f>IFERROR(IF(
COUNTIF(B2B!H:H,(IF(K182&lt;&gt;"---",IF(INDEX(RAW_c_TEBA0714_REV01!B:D,MATCH(H182,RAW_c_TEBA0714_REV01!B:B,0),3)=L182,INDEX(
RAW_c_TEBA0714_REV01!B:D,MATCH(H182,INDEX(RAW_c_TEBA0714_REV01!B:B,MATCH(H182,RAW_c_TEBA0714_REV01!B:B,)+1):'RAW_c_TEBA0714_REV01'!B11253,)+MATCH(H182,RAW_c_TEBA0714_REV01!B:B,),3),INDEX(RAW_c_TEBA0714_REV01!B:D,MATCH(H182,RAW_c_TEBA0714_REV01!B:B,0),3)),"---")))=1,"---",IF(K182&lt;&gt;"---",IF(INDEX(RAW_c_TEBA0714_REV01!B:D,MATCH(H182,RAW_c_TEBA0714_REV01!B:B,0),3)=L182,INDEX(
RAW_c_TEBA0714_REV01!B:D,MATCH(H182,INDEX(RAW_c_TEBA0714_REV01!B:B,MATCH(H182,RAW_c_TEBA0714_REV01!B:B,)+1):'RAW_c_TEBA0714_REV01'!B11253,)+MATCH(H182,RAW_c_TEBA0714_REV01!B:B,),3),INDEX(RAW_c_TEBA0714_REV01!B:D,MATCH(H182,RAW_c_TEBA0714_REV01!B:B,0),3)),"---")),"---")</f>
        <v>J17-15</v>
      </c>
      <c r="N182" t="str">
        <f>IFERROR(IF(AND(B182="B2B",J182="--"),L182,IF(
COUNTIF(B2B!H:H,(IF(K182&lt;&gt;"---",IF(INDEX(RAW_c_TEBA0714_REV01!B:D,MATCH(H182,RAW_c_TEBA0714_REV01!B:B,0),3)=L182,INDEX(
RAW_c_TEBA0714_REV01!B:D,MATCH(H182,INDEX(RAW_c_TEBA0714_REV01!B:B,MATCH(H182,RAW_c_TEBA0714_REV01!B:B,)+1):'RAW_c_TEBA0714_REV01'!B11253,)+MATCH(H182,RAW_c_TEBA0714_REV01!B:B,),3),INDEX(RAW_c_TEBA0714_REV01!B:D,MATCH(H182,RAW_c_TEBA0714_REV01!B:B,0),3)),"---")))=0,"---",IF(K182&lt;&gt;"---",IF(INDEX(RAW_c_TEBA0714_REV01!B:D,MATCH(H182,RAW_c_TEBA0714_REV01!B:B,0),3)=L182,INDEX(
RAW_c_TEBA0714_REV01!B:D,MATCH(H182,INDEX(RAW_c_TEBA0714_REV01!B:B,MATCH(H182,RAW_c_TEBA0714_REV01!B:B,)+1):'RAW_c_TEBA0714_REV01'!B11253,)+MATCH(H182,RAW_c_TEBA0714_REV01!B:B,),3),INDEX(RAW_c_TEBA0714_REV01!B:D,MATCH(H182,RAW_c_TEBA0714_REV01!B:B,0),3)),"---"))),"---")</f>
        <v>JM2-78</v>
      </c>
      <c r="T182">
        <f>COUNTIF(RAW_c_TEBA0714_REV01!B:B,G182)</f>
        <v>2</v>
      </c>
      <c r="U182" t="str">
        <f t="shared" si="17"/>
        <v>B2B-77</v>
      </c>
    </row>
    <row r="183" spans="1:21" x14ac:dyDescent="0.25">
      <c r="A183" t="s">
        <v>1025</v>
      </c>
      <c r="B183" t="s">
        <v>39</v>
      </c>
      <c r="C183" t="s">
        <v>236</v>
      </c>
      <c r="D183" t="s">
        <v>259</v>
      </c>
      <c r="E183" s="84">
        <v>77</v>
      </c>
      <c r="F183" t="str">
        <f t="shared" si="12"/>
        <v>JM2-77</v>
      </c>
      <c r="G183" t="str">
        <f>VLOOKUP(F183,RAW_c_TEBA0714_REV01!A:B,2,0)</f>
        <v>B14_L10_N</v>
      </c>
      <c r="H183" t="str">
        <f t="shared" si="13"/>
        <v>B14_L10_N</v>
      </c>
      <c r="I183" t="str">
        <f t="shared" si="14"/>
        <v>--</v>
      </c>
      <c r="J183" t="str">
        <f t="shared" si="15"/>
        <v>--</v>
      </c>
      <c r="K183">
        <f>IFERROR(IF(J183="--",IF(G183=H183,VLOOKUP(G183,RAW_c_TEBA0714_REV01!L:N,3,0),SUM(VLOOKUP(H183,RAW_c_TEBA0714_REV01!L:N,3,0),VLOOKUP(G183,RAW_c_TEBA0714_REV01!L:N,3,0))),"---"),"---")</f>
        <v>8.4167000000000005</v>
      </c>
      <c r="L183" t="str">
        <f t="shared" si="16"/>
        <v>JM2-77</v>
      </c>
      <c r="M183" t="str">
        <f>IFERROR(IF(
COUNTIF(B2B!H:H,(IF(K183&lt;&gt;"---",IF(INDEX(RAW_c_TEBA0714_REV01!B:D,MATCH(H183,RAW_c_TEBA0714_REV01!B:B,0),3)=L183,INDEX(
RAW_c_TEBA0714_REV01!B:D,MATCH(H183,INDEX(RAW_c_TEBA0714_REV01!B:B,MATCH(H183,RAW_c_TEBA0714_REV01!B:B,)+1):'RAW_c_TEBA0714_REV01'!B11254,)+MATCH(H183,RAW_c_TEBA0714_REV01!B:B,),3),INDEX(RAW_c_TEBA0714_REV01!B:D,MATCH(H183,RAW_c_TEBA0714_REV01!B:B,0),3)),"---")))=1,"---",IF(K183&lt;&gt;"---",IF(INDEX(RAW_c_TEBA0714_REV01!B:D,MATCH(H183,RAW_c_TEBA0714_REV01!B:B,0),3)=L183,INDEX(
RAW_c_TEBA0714_REV01!B:D,MATCH(H183,INDEX(RAW_c_TEBA0714_REV01!B:B,MATCH(H183,RAW_c_TEBA0714_REV01!B:B,)+1):'RAW_c_TEBA0714_REV01'!B11254,)+MATCH(H183,RAW_c_TEBA0714_REV01!B:B,),3),INDEX(RAW_c_TEBA0714_REV01!B:D,MATCH(H183,RAW_c_TEBA0714_REV01!B:B,0),3)),"---")),"---")</f>
        <v>J17-30</v>
      </c>
      <c r="N183" t="str">
        <f>IFERROR(IF(AND(B183="B2B",J183="--"),L183,IF(
COUNTIF(B2B!H:H,(IF(K183&lt;&gt;"---",IF(INDEX(RAW_c_TEBA0714_REV01!B:D,MATCH(H183,RAW_c_TEBA0714_REV01!B:B,0),3)=L183,INDEX(
RAW_c_TEBA0714_REV01!B:D,MATCH(H183,INDEX(RAW_c_TEBA0714_REV01!B:B,MATCH(H183,RAW_c_TEBA0714_REV01!B:B,)+1):'RAW_c_TEBA0714_REV01'!B11254,)+MATCH(H183,RAW_c_TEBA0714_REV01!B:B,),3),INDEX(RAW_c_TEBA0714_REV01!B:D,MATCH(H183,RAW_c_TEBA0714_REV01!B:B,0),3)),"---")))=0,"---",IF(K183&lt;&gt;"---",IF(INDEX(RAW_c_TEBA0714_REV01!B:D,MATCH(H183,RAW_c_TEBA0714_REV01!B:B,0),3)=L183,INDEX(
RAW_c_TEBA0714_REV01!B:D,MATCH(H183,INDEX(RAW_c_TEBA0714_REV01!B:B,MATCH(H183,RAW_c_TEBA0714_REV01!B:B,)+1):'RAW_c_TEBA0714_REV01'!B11254,)+MATCH(H183,RAW_c_TEBA0714_REV01!B:B,),3),INDEX(RAW_c_TEBA0714_REV01!B:D,MATCH(H183,RAW_c_TEBA0714_REV01!B:B,0),3)),"---"))),"---")</f>
        <v>JM2-77</v>
      </c>
      <c r="T183">
        <f>COUNTIF(RAW_c_TEBA0714_REV01!B:B,G183)</f>
        <v>2</v>
      </c>
      <c r="U183" t="str">
        <f t="shared" si="17"/>
        <v>B2B-78</v>
      </c>
    </row>
    <row r="184" spans="1:21" x14ac:dyDescent="0.25">
      <c r="A184" t="s">
        <v>1026</v>
      </c>
      <c r="B184" t="s">
        <v>39</v>
      </c>
      <c r="C184" t="s">
        <v>237</v>
      </c>
      <c r="D184" t="s">
        <v>259</v>
      </c>
      <c r="E184" s="84">
        <v>80</v>
      </c>
      <c r="F184" t="str">
        <f t="shared" si="12"/>
        <v>JM2-80</v>
      </c>
      <c r="G184" t="str">
        <f>VLOOKUP(F184,RAW_c_TEBA0714_REV01!A:B,2,0)</f>
        <v>B14_L14_P</v>
      </c>
      <c r="H184" t="str">
        <f t="shared" si="13"/>
        <v>B14_L14_P</v>
      </c>
      <c r="I184" t="str">
        <f t="shared" si="14"/>
        <v>--</v>
      </c>
      <c r="J184" t="str">
        <f t="shared" si="15"/>
        <v>--</v>
      </c>
      <c r="K184">
        <f>IFERROR(IF(J184="--",IF(G184=H184,VLOOKUP(G184,RAW_c_TEBA0714_REV01!L:N,3,0),SUM(VLOOKUP(H184,RAW_c_TEBA0714_REV01!L:N,3,0),VLOOKUP(G184,RAW_c_TEBA0714_REV01!L:N,3,0))),"---"),"---")</f>
        <v>33.737699999999997</v>
      </c>
      <c r="L184" t="str">
        <f t="shared" si="16"/>
        <v>JM2-80</v>
      </c>
      <c r="M184" t="str">
        <f>IFERROR(IF(
COUNTIF(B2B!H:H,(IF(K184&lt;&gt;"---",IF(INDEX(RAW_c_TEBA0714_REV01!B:D,MATCH(H184,RAW_c_TEBA0714_REV01!B:B,0),3)=L184,INDEX(
RAW_c_TEBA0714_REV01!B:D,MATCH(H184,INDEX(RAW_c_TEBA0714_REV01!B:B,MATCH(H184,RAW_c_TEBA0714_REV01!B:B,)+1):'RAW_c_TEBA0714_REV01'!B11255,)+MATCH(H184,RAW_c_TEBA0714_REV01!B:B,),3),INDEX(RAW_c_TEBA0714_REV01!B:D,MATCH(H184,RAW_c_TEBA0714_REV01!B:B,0),3)),"---")))=1,"---",IF(K184&lt;&gt;"---",IF(INDEX(RAW_c_TEBA0714_REV01!B:D,MATCH(H184,RAW_c_TEBA0714_REV01!B:B,0),3)=L184,INDEX(
RAW_c_TEBA0714_REV01!B:D,MATCH(H184,INDEX(RAW_c_TEBA0714_REV01!B:B,MATCH(H184,RAW_c_TEBA0714_REV01!B:B,)+1):'RAW_c_TEBA0714_REV01'!B11255,)+MATCH(H184,RAW_c_TEBA0714_REV01!B:B,),3),INDEX(RAW_c_TEBA0714_REV01!B:D,MATCH(H184,RAW_c_TEBA0714_REV01!B:B,0),3)),"---")),"---")</f>
        <v>J17-16</v>
      </c>
      <c r="N184" t="str">
        <f>IFERROR(IF(AND(B184="B2B",J184="--"),L184,IF(
COUNTIF(B2B!H:H,(IF(K184&lt;&gt;"---",IF(INDEX(RAW_c_TEBA0714_REV01!B:D,MATCH(H184,RAW_c_TEBA0714_REV01!B:B,0),3)=L184,INDEX(
RAW_c_TEBA0714_REV01!B:D,MATCH(H184,INDEX(RAW_c_TEBA0714_REV01!B:B,MATCH(H184,RAW_c_TEBA0714_REV01!B:B,)+1):'RAW_c_TEBA0714_REV01'!B11255,)+MATCH(H184,RAW_c_TEBA0714_REV01!B:B,),3),INDEX(RAW_c_TEBA0714_REV01!B:D,MATCH(H184,RAW_c_TEBA0714_REV01!B:B,0),3)),"---")))=0,"---",IF(K184&lt;&gt;"---",IF(INDEX(RAW_c_TEBA0714_REV01!B:D,MATCH(H184,RAW_c_TEBA0714_REV01!B:B,0),3)=L184,INDEX(
RAW_c_TEBA0714_REV01!B:D,MATCH(H184,INDEX(RAW_c_TEBA0714_REV01!B:B,MATCH(H184,RAW_c_TEBA0714_REV01!B:B,)+1):'RAW_c_TEBA0714_REV01'!B11255,)+MATCH(H184,RAW_c_TEBA0714_REV01!B:B,),3),INDEX(RAW_c_TEBA0714_REV01!B:D,MATCH(H184,RAW_c_TEBA0714_REV01!B:B,0),3)),"---"))),"---")</f>
        <v>JM2-80</v>
      </c>
      <c r="T184">
        <f>COUNTIF(RAW_c_TEBA0714_REV01!B:B,G184)</f>
        <v>2</v>
      </c>
      <c r="U184" t="str">
        <f t="shared" si="17"/>
        <v>B2B-79</v>
      </c>
    </row>
    <row r="185" spans="1:21" x14ac:dyDescent="0.25">
      <c r="A185" t="s">
        <v>1027</v>
      </c>
      <c r="B185" t="s">
        <v>39</v>
      </c>
      <c r="C185" t="s">
        <v>238</v>
      </c>
      <c r="D185" t="s">
        <v>259</v>
      </c>
      <c r="E185" s="84">
        <v>79</v>
      </c>
      <c r="F185" t="str">
        <f t="shared" si="12"/>
        <v>JM2-79</v>
      </c>
      <c r="G185" t="str">
        <f>VLOOKUP(F185,RAW_c_TEBA0714_REV01!A:B,2,0)</f>
        <v>B14_L16_P</v>
      </c>
      <c r="H185" t="str">
        <f t="shared" si="13"/>
        <v>B14_L16_P</v>
      </c>
      <c r="I185" t="str">
        <f t="shared" si="14"/>
        <v>--</v>
      </c>
      <c r="J185" t="str">
        <f t="shared" si="15"/>
        <v>--</v>
      </c>
      <c r="K185">
        <f>IFERROR(IF(J185="--",IF(G185=H185,VLOOKUP(G185,RAW_c_TEBA0714_REV01!L:N,3,0),SUM(VLOOKUP(H185,RAW_c_TEBA0714_REV01!L:N,3,0),VLOOKUP(G185,RAW_c_TEBA0714_REV01!L:N,3,0))),"---"),"---")</f>
        <v>9.3858999999999995</v>
      </c>
      <c r="L185" t="str">
        <f t="shared" si="16"/>
        <v>JM2-79</v>
      </c>
      <c r="M185" t="str">
        <f>IFERROR(IF(
COUNTIF(B2B!H:H,(IF(K185&lt;&gt;"---",IF(INDEX(RAW_c_TEBA0714_REV01!B:D,MATCH(H185,RAW_c_TEBA0714_REV01!B:B,0),3)=L185,INDEX(
RAW_c_TEBA0714_REV01!B:D,MATCH(H185,INDEX(RAW_c_TEBA0714_REV01!B:B,MATCH(H185,RAW_c_TEBA0714_REV01!B:B,)+1):'RAW_c_TEBA0714_REV01'!B11256,)+MATCH(H185,RAW_c_TEBA0714_REV01!B:B,),3),INDEX(RAW_c_TEBA0714_REV01!B:D,MATCH(H185,RAW_c_TEBA0714_REV01!B:B,0),3)),"---")))=1,"---",IF(K185&lt;&gt;"---",IF(INDEX(RAW_c_TEBA0714_REV01!B:D,MATCH(H185,RAW_c_TEBA0714_REV01!B:B,0),3)=L185,INDEX(
RAW_c_TEBA0714_REV01!B:D,MATCH(H185,INDEX(RAW_c_TEBA0714_REV01!B:B,MATCH(H185,RAW_c_TEBA0714_REV01!B:B,)+1):'RAW_c_TEBA0714_REV01'!B11256,)+MATCH(H185,RAW_c_TEBA0714_REV01!B:B,),3),INDEX(RAW_c_TEBA0714_REV01!B:D,MATCH(H185,RAW_c_TEBA0714_REV01!B:B,0),3)),"---")),"---")</f>
        <v>J17-31</v>
      </c>
      <c r="N185" t="str">
        <f>IFERROR(IF(AND(B185="B2B",J185="--"),L185,IF(
COUNTIF(B2B!H:H,(IF(K185&lt;&gt;"---",IF(INDEX(RAW_c_TEBA0714_REV01!B:D,MATCH(H185,RAW_c_TEBA0714_REV01!B:B,0),3)=L185,INDEX(
RAW_c_TEBA0714_REV01!B:D,MATCH(H185,INDEX(RAW_c_TEBA0714_REV01!B:B,MATCH(H185,RAW_c_TEBA0714_REV01!B:B,)+1):'RAW_c_TEBA0714_REV01'!B11256,)+MATCH(H185,RAW_c_TEBA0714_REV01!B:B,),3),INDEX(RAW_c_TEBA0714_REV01!B:D,MATCH(H185,RAW_c_TEBA0714_REV01!B:B,0),3)),"---")))=0,"---",IF(K185&lt;&gt;"---",IF(INDEX(RAW_c_TEBA0714_REV01!B:D,MATCH(H185,RAW_c_TEBA0714_REV01!B:B,0),3)=L185,INDEX(
RAW_c_TEBA0714_REV01!B:D,MATCH(H185,INDEX(RAW_c_TEBA0714_REV01!B:B,MATCH(H185,RAW_c_TEBA0714_REV01!B:B,)+1):'RAW_c_TEBA0714_REV01'!B11256,)+MATCH(H185,RAW_c_TEBA0714_REV01!B:B,),3),INDEX(RAW_c_TEBA0714_REV01!B:D,MATCH(H185,RAW_c_TEBA0714_REV01!B:B,0),3)),"---"))),"---")</f>
        <v>JM2-79</v>
      </c>
      <c r="T185">
        <f>COUNTIF(RAW_c_TEBA0714_REV01!B:B,G185)</f>
        <v>2</v>
      </c>
      <c r="U185" t="str">
        <f t="shared" si="17"/>
        <v>B2B-80</v>
      </c>
    </row>
    <row r="186" spans="1:21" x14ac:dyDescent="0.25">
      <c r="A186" t="s">
        <v>1028</v>
      </c>
      <c r="B186" t="s">
        <v>39</v>
      </c>
      <c r="C186" t="s">
        <v>239</v>
      </c>
      <c r="D186" t="s">
        <v>259</v>
      </c>
      <c r="E186" s="84">
        <v>82</v>
      </c>
      <c r="F186" t="str">
        <f t="shared" si="12"/>
        <v>JM2-82</v>
      </c>
      <c r="G186" t="str">
        <f>VLOOKUP(F186,RAW_c_TEBA0714_REV01!A:B,2,0)</f>
        <v>B14_L12_P</v>
      </c>
      <c r="H186" t="str">
        <f t="shared" si="13"/>
        <v>B14_L12_P</v>
      </c>
      <c r="I186" t="str">
        <f t="shared" si="14"/>
        <v>--</v>
      </c>
      <c r="J186" t="str">
        <f t="shared" si="15"/>
        <v>--</v>
      </c>
      <c r="K186">
        <f>IFERROR(IF(J186="--",IF(G186=H186,VLOOKUP(G186,RAW_c_TEBA0714_REV01!L:N,3,0),SUM(VLOOKUP(H186,RAW_c_TEBA0714_REV01!L:N,3,0),VLOOKUP(G186,RAW_c_TEBA0714_REV01!L:N,3,0))),"---"),"---")</f>
        <v>53.783900000000003</v>
      </c>
      <c r="L186" t="str">
        <f t="shared" si="16"/>
        <v>JM2-82</v>
      </c>
      <c r="M186" t="str">
        <f>IFERROR(IF(
COUNTIF(B2B!H:H,(IF(K186&lt;&gt;"---",IF(INDEX(RAW_c_TEBA0714_REV01!B:D,MATCH(H186,RAW_c_TEBA0714_REV01!B:B,0),3)=L186,INDEX(
RAW_c_TEBA0714_REV01!B:D,MATCH(H186,INDEX(RAW_c_TEBA0714_REV01!B:B,MATCH(H186,RAW_c_TEBA0714_REV01!B:B,)+1):'RAW_c_TEBA0714_REV01'!B11257,)+MATCH(H186,RAW_c_TEBA0714_REV01!B:B,),3),INDEX(RAW_c_TEBA0714_REV01!B:D,MATCH(H186,RAW_c_TEBA0714_REV01!B:B,0),3)),"---")))=1,"---",IF(K186&lt;&gt;"---",IF(INDEX(RAW_c_TEBA0714_REV01!B:D,MATCH(H186,RAW_c_TEBA0714_REV01!B:B,0),3)=L186,INDEX(
RAW_c_TEBA0714_REV01!B:D,MATCH(H186,INDEX(RAW_c_TEBA0714_REV01!B:B,MATCH(H186,RAW_c_TEBA0714_REV01!B:B,)+1):'RAW_c_TEBA0714_REV01'!B11257,)+MATCH(H186,RAW_c_TEBA0714_REV01!B:B,),3),INDEX(RAW_c_TEBA0714_REV01!B:D,MATCH(H186,RAW_c_TEBA0714_REV01!B:B,0),3)),"---")),"---")</f>
        <v>J17-48</v>
      </c>
      <c r="N186" t="str">
        <f>IFERROR(IF(AND(B186="B2B",J186="--"),L186,IF(
COUNTIF(B2B!H:H,(IF(K186&lt;&gt;"---",IF(INDEX(RAW_c_TEBA0714_REV01!B:D,MATCH(H186,RAW_c_TEBA0714_REV01!B:B,0),3)=L186,INDEX(
RAW_c_TEBA0714_REV01!B:D,MATCH(H186,INDEX(RAW_c_TEBA0714_REV01!B:B,MATCH(H186,RAW_c_TEBA0714_REV01!B:B,)+1):'RAW_c_TEBA0714_REV01'!B11257,)+MATCH(H186,RAW_c_TEBA0714_REV01!B:B,),3),INDEX(RAW_c_TEBA0714_REV01!B:D,MATCH(H186,RAW_c_TEBA0714_REV01!B:B,0),3)),"---")))=0,"---",IF(K186&lt;&gt;"---",IF(INDEX(RAW_c_TEBA0714_REV01!B:D,MATCH(H186,RAW_c_TEBA0714_REV01!B:B,0),3)=L186,INDEX(
RAW_c_TEBA0714_REV01!B:D,MATCH(H186,INDEX(RAW_c_TEBA0714_REV01!B:B,MATCH(H186,RAW_c_TEBA0714_REV01!B:B,)+1):'RAW_c_TEBA0714_REV01'!B11257,)+MATCH(H186,RAW_c_TEBA0714_REV01!B:B,),3),INDEX(RAW_c_TEBA0714_REV01!B:D,MATCH(H186,RAW_c_TEBA0714_REV01!B:B,0),3)),"---"))),"---")</f>
        <v>JM2-82</v>
      </c>
      <c r="T186">
        <f>COUNTIF(RAW_c_TEBA0714_REV01!B:B,G186)</f>
        <v>2</v>
      </c>
      <c r="U186" t="str">
        <f t="shared" si="17"/>
        <v>B2B-81</v>
      </c>
    </row>
    <row r="187" spans="1:21" x14ac:dyDescent="0.25">
      <c r="A187" t="s">
        <v>1029</v>
      </c>
      <c r="B187" t="s">
        <v>39</v>
      </c>
      <c r="C187" t="s">
        <v>240</v>
      </c>
      <c r="D187" t="s">
        <v>259</v>
      </c>
      <c r="E187" s="84">
        <v>81</v>
      </c>
      <c r="F187" t="str">
        <f t="shared" si="12"/>
        <v>JM2-81</v>
      </c>
      <c r="G187" t="str">
        <f>VLOOKUP(F187,RAW_c_TEBA0714_REV01!A:B,2,0)</f>
        <v>B14_L16_N</v>
      </c>
      <c r="H187" t="str">
        <f t="shared" si="13"/>
        <v>B14_L16_N</v>
      </c>
      <c r="I187" t="str">
        <f t="shared" si="14"/>
        <v>--</v>
      </c>
      <c r="J187" t="str">
        <f t="shared" si="15"/>
        <v>--</v>
      </c>
      <c r="K187">
        <f>IFERROR(IF(J187="--",IF(G187=H187,VLOOKUP(G187,RAW_c_TEBA0714_REV01!L:N,3,0),SUM(VLOOKUP(H187,RAW_c_TEBA0714_REV01!L:N,3,0),VLOOKUP(G187,RAW_c_TEBA0714_REV01!L:N,3,0))),"---"),"---")</f>
        <v>9.0546000000000006</v>
      </c>
      <c r="L187" t="str">
        <f t="shared" si="16"/>
        <v>JM2-81</v>
      </c>
      <c r="M187" t="str">
        <f>IFERROR(IF(
COUNTIF(B2B!H:H,(IF(K187&lt;&gt;"---",IF(INDEX(RAW_c_TEBA0714_REV01!B:D,MATCH(H187,RAW_c_TEBA0714_REV01!B:B,0),3)=L187,INDEX(
RAW_c_TEBA0714_REV01!B:D,MATCH(H187,INDEX(RAW_c_TEBA0714_REV01!B:B,MATCH(H187,RAW_c_TEBA0714_REV01!B:B,)+1):'RAW_c_TEBA0714_REV01'!B11258,)+MATCH(H187,RAW_c_TEBA0714_REV01!B:B,),3),INDEX(RAW_c_TEBA0714_REV01!B:D,MATCH(H187,RAW_c_TEBA0714_REV01!B:B,0),3)),"---")))=1,"---",IF(K187&lt;&gt;"---",IF(INDEX(RAW_c_TEBA0714_REV01!B:D,MATCH(H187,RAW_c_TEBA0714_REV01!B:B,0),3)=L187,INDEX(
RAW_c_TEBA0714_REV01!B:D,MATCH(H187,INDEX(RAW_c_TEBA0714_REV01!B:B,MATCH(H187,RAW_c_TEBA0714_REV01!B:B,)+1):'RAW_c_TEBA0714_REV01'!B11258,)+MATCH(H187,RAW_c_TEBA0714_REV01!B:B,),3),INDEX(RAW_c_TEBA0714_REV01!B:D,MATCH(H187,RAW_c_TEBA0714_REV01!B:B,0),3)),"---")),"---")</f>
        <v>J17-32</v>
      </c>
      <c r="N187" t="str">
        <f>IFERROR(IF(AND(B187="B2B",J187="--"),L187,IF(
COUNTIF(B2B!H:H,(IF(K187&lt;&gt;"---",IF(INDEX(RAW_c_TEBA0714_REV01!B:D,MATCH(H187,RAW_c_TEBA0714_REV01!B:B,0),3)=L187,INDEX(
RAW_c_TEBA0714_REV01!B:D,MATCH(H187,INDEX(RAW_c_TEBA0714_REV01!B:B,MATCH(H187,RAW_c_TEBA0714_REV01!B:B,)+1):'RAW_c_TEBA0714_REV01'!B11258,)+MATCH(H187,RAW_c_TEBA0714_REV01!B:B,),3),INDEX(RAW_c_TEBA0714_REV01!B:D,MATCH(H187,RAW_c_TEBA0714_REV01!B:B,0),3)),"---")))=0,"---",IF(K187&lt;&gt;"---",IF(INDEX(RAW_c_TEBA0714_REV01!B:D,MATCH(H187,RAW_c_TEBA0714_REV01!B:B,0),3)=L187,INDEX(
RAW_c_TEBA0714_REV01!B:D,MATCH(H187,INDEX(RAW_c_TEBA0714_REV01!B:B,MATCH(H187,RAW_c_TEBA0714_REV01!B:B,)+1):'RAW_c_TEBA0714_REV01'!B11258,)+MATCH(H187,RAW_c_TEBA0714_REV01!B:B,),3),INDEX(RAW_c_TEBA0714_REV01!B:D,MATCH(H187,RAW_c_TEBA0714_REV01!B:B,0),3)),"---"))),"---")</f>
        <v>JM2-81</v>
      </c>
      <c r="T187">
        <f>COUNTIF(RAW_c_TEBA0714_REV01!B:B,G187)</f>
        <v>2</v>
      </c>
      <c r="U187" t="str">
        <f t="shared" si="17"/>
        <v>B2B-82</v>
      </c>
    </row>
    <row r="188" spans="1:21" x14ac:dyDescent="0.25">
      <c r="A188" t="s">
        <v>1030</v>
      </c>
      <c r="B188" t="s">
        <v>39</v>
      </c>
      <c r="C188" t="s">
        <v>241</v>
      </c>
      <c r="D188" t="s">
        <v>259</v>
      </c>
      <c r="E188" s="84">
        <v>84</v>
      </c>
      <c r="F188" t="str">
        <f t="shared" si="12"/>
        <v>JM2-84</v>
      </c>
      <c r="G188" t="str">
        <f>VLOOKUP(F188,RAW_c_TEBA0714_REV01!A:B,2,0)</f>
        <v>B14_L12_N</v>
      </c>
      <c r="H188" t="str">
        <f t="shared" si="13"/>
        <v>B14_L12_N</v>
      </c>
      <c r="I188" t="str">
        <f t="shared" si="14"/>
        <v>--</v>
      </c>
      <c r="J188" t="str">
        <f t="shared" si="15"/>
        <v>--</v>
      </c>
      <c r="K188">
        <f>IFERROR(IF(J188="--",IF(G188=H188,VLOOKUP(G188,RAW_c_TEBA0714_REV01!L:N,3,0),SUM(VLOOKUP(H188,RAW_c_TEBA0714_REV01!L:N,3,0),VLOOKUP(G188,RAW_c_TEBA0714_REV01!L:N,3,0))),"---"),"---")</f>
        <v>53.452500000000001</v>
      </c>
      <c r="L188" t="str">
        <f t="shared" si="16"/>
        <v>JM2-84</v>
      </c>
      <c r="M188" t="str">
        <f>IFERROR(IF(
COUNTIF(B2B!H:H,(IF(K188&lt;&gt;"---",IF(INDEX(RAW_c_TEBA0714_REV01!B:D,MATCH(H188,RAW_c_TEBA0714_REV01!B:B,0),3)=L188,INDEX(
RAW_c_TEBA0714_REV01!B:D,MATCH(H188,INDEX(RAW_c_TEBA0714_REV01!B:B,MATCH(H188,RAW_c_TEBA0714_REV01!B:B,)+1):'RAW_c_TEBA0714_REV01'!B11259,)+MATCH(H188,RAW_c_TEBA0714_REV01!B:B,),3),INDEX(RAW_c_TEBA0714_REV01!B:D,MATCH(H188,RAW_c_TEBA0714_REV01!B:B,0),3)),"---")))=1,"---",IF(K188&lt;&gt;"---",IF(INDEX(RAW_c_TEBA0714_REV01!B:D,MATCH(H188,RAW_c_TEBA0714_REV01!B:B,0),3)=L188,INDEX(
RAW_c_TEBA0714_REV01!B:D,MATCH(H188,INDEX(RAW_c_TEBA0714_REV01!B:B,MATCH(H188,RAW_c_TEBA0714_REV01!B:B,)+1):'RAW_c_TEBA0714_REV01'!B11259,)+MATCH(H188,RAW_c_TEBA0714_REV01!B:B,),3),INDEX(RAW_c_TEBA0714_REV01!B:D,MATCH(H188,RAW_c_TEBA0714_REV01!B:B,0),3)),"---")),"---")</f>
        <v>J17-47</v>
      </c>
      <c r="N188" t="str">
        <f>IFERROR(IF(AND(B188="B2B",J188="--"),L188,IF(
COUNTIF(B2B!H:H,(IF(K188&lt;&gt;"---",IF(INDEX(RAW_c_TEBA0714_REV01!B:D,MATCH(H188,RAW_c_TEBA0714_REV01!B:B,0),3)=L188,INDEX(
RAW_c_TEBA0714_REV01!B:D,MATCH(H188,INDEX(RAW_c_TEBA0714_REV01!B:B,MATCH(H188,RAW_c_TEBA0714_REV01!B:B,)+1):'RAW_c_TEBA0714_REV01'!B11259,)+MATCH(H188,RAW_c_TEBA0714_REV01!B:B,),3),INDEX(RAW_c_TEBA0714_REV01!B:D,MATCH(H188,RAW_c_TEBA0714_REV01!B:B,0),3)),"---")))=0,"---",IF(K188&lt;&gt;"---",IF(INDEX(RAW_c_TEBA0714_REV01!B:D,MATCH(H188,RAW_c_TEBA0714_REV01!B:B,0),3)=L188,INDEX(
RAW_c_TEBA0714_REV01!B:D,MATCH(H188,INDEX(RAW_c_TEBA0714_REV01!B:B,MATCH(H188,RAW_c_TEBA0714_REV01!B:B,)+1):'RAW_c_TEBA0714_REV01'!B11259,)+MATCH(H188,RAW_c_TEBA0714_REV01!B:B,),3),INDEX(RAW_c_TEBA0714_REV01!B:D,MATCH(H188,RAW_c_TEBA0714_REV01!B:B,0),3)),"---"))),"---")</f>
        <v>JM2-84</v>
      </c>
      <c r="T188">
        <f>COUNTIF(RAW_c_TEBA0714_REV01!B:B,G188)</f>
        <v>2</v>
      </c>
      <c r="U188" t="str">
        <f t="shared" si="17"/>
        <v>B2B-83</v>
      </c>
    </row>
    <row r="189" spans="1:21" x14ac:dyDescent="0.25">
      <c r="A189" t="s">
        <v>1031</v>
      </c>
      <c r="B189" t="s">
        <v>39</v>
      </c>
      <c r="C189" t="s">
        <v>242</v>
      </c>
      <c r="D189" t="s">
        <v>259</v>
      </c>
      <c r="E189" s="84">
        <v>83</v>
      </c>
      <c r="F189" t="str">
        <f t="shared" si="12"/>
        <v>JM2-83</v>
      </c>
      <c r="G189" t="str">
        <f>VLOOKUP(F189,RAW_c_TEBA0714_REV01!A:B,2,0)</f>
        <v>GND</v>
      </c>
      <c r="H189" t="str">
        <f t="shared" si="13"/>
        <v>GND</v>
      </c>
      <c r="I189" t="str">
        <f t="shared" si="14"/>
        <v>--</v>
      </c>
      <c r="J189" t="str">
        <f t="shared" si="15"/>
        <v>---</v>
      </c>
      <c r="K189" t="str">
        <f>IFERROR(IF(J189="--",IF(G189=H189,VLOOKUP(G189,RAW_c_TEBA0714_REV01!L:N,3,0),SUM(VLOOKUP(H189,RAW_c_TEBA0714_REV01!L:N,3,0),VLOOKUP(G189,RAW_c_TEBA0714_REV01!L:N,3,0))),"---"),"---")</f>
        <v>---</v>
      </c>
      <c r="L189" t="str">
        <f t="shared" si="16"/>
        <v>JM2-83</v>
      </c>
      <c r="M189" t="str">
        <f>IFERROR(IF(
COUNTIF(B2B!H:H,(IF(K189&lt;&gt;"---",IF(INDEX(RAW_c_TEBA0714_REV01!B:D,MATCH(H189,RAW_c_TEBA0714_REV01!B:B,0),3)=L189,INDEX(
RAW_c_TEBA0714_REV01!B:D,MATCH(H189,INDEX(RAW_c_TEBA0714_REV01!B:B,MATCH(H189,RAW_c_TEBA0714_REV01!B:B,)+1):'RAW_c_TEBA0714_REV01'!B11260,)+MATCH(H189,RAW_c_TEBA0714_REV01!B:B,),3),INDEX(RAW_c_TEBA0714_REV01!B:D,MATCH(H189,RAW_c_TEBA0714_REV01!B:B,0),3)),"---")))=1,"---",IF(K189&lt;&gt;"---",IF(INDEX(RAW_c_TEBA0714_REV01!B:D,MATCH(H189,RAW_c_TEBA0714_REV01!B:B,0),3)=L189,INDEX(
RAW_c_TEBA0714_REV01!B:D,MATCH(H189,INDEX(RAW_c_TEBA0714_REV01!B:B,MATCH(H189,RAW_c_TEBA0714_REV01!B:B,)+1):'RAW_c_TEBA0714_REV01'!B11260,)+MATCH(H189,RAW_c_TEBA0714_REV01!B:B,),3),INDEX(RAW_c_TEBA0714_REV01!B:D,MATCH(H189,RAW_c_TEBA0714_REV01!B:B,0),3)),"---")),"---")</f>
        <v>---</v>
      </c>
      <c r="N189" t="str">
        <f>IFERROR(IF(AND(B189="B2B",J189="--"),L189,IF(
COUNTIF(B2B!H:H,(IF(K189&lt;&gt;"---",IF(INDEX(RAW_c_TEBA0714_REV01!B:D,MATCH(H189,RAW_c_TEBA0714_REV01!B:B,0),3)=L189,INDEX(
RAW_c_TEBA0714_REV01!B:D,MATCH(H189,INDEX(RAW_c_TEBA0714_REV01!B:B,MATCH(H189,RAW_c_TEBA0714_REV01!B:B,)+1):'RAW_c_TEBA0714_REV01'!B11260,)+MATCH(H189,RAW_c_TEBA0714_REV01!B:B,),3),INDEX(RAW_c_TEBA0714_REV01!B:D,MATCH(H189,RAW_c_TEBA0714_REV01!B:B,0),3)),"---")))=0,"---",IF(K189&lt;&gt;"---",IF(INDEX(RAW_c_TEBA0714_REV01!B:D,MATCH(H189,RAW_c_TEBA0714_REV01!B:B,0),3)=L189,INDEX(
RAW_c_TEBA0714_REV01!B:D,MATCH(H189,INDEX(RAW_c_TEBA0714_REV01!B:B,MATCH(H189,RAW_c_TEBA0714_REV01!B:B,)+1):'RAW_c_TEBA0714_REV01'!B11260,)+MATCH(H189,RAW_c_TEBA0714_REV01!B:B,),3),INDEX(RAW_c_TEBA0714_REV01!B:D,MATCH(H189,RAW_c_TEBA0714_REV01!B:B,0),3)),"---"))),"---")</f>
        <v>---</v>
      </c>
      <c r="T189">
        <f>COUNTIF(RAW_c_TEBA0714_REV01!B:B,G189)</f>
        <v>85</v>
      </c>
      <c r="U189" t="str">
        <f t="shared" si="17"/>
        <v>B2B-84</v>
      </c>
    </row>
    <row r="190" spans="1:21" x14ac:dyDescent="0.25">
      <c r="A190" t="s">
        <v>1032</v>
      </c>
      <c r="B190" t="s">
        <v>39</v>
      </c>
      <c r="C190" t="s">
        <v>243</v>
      </c>
      <c r="D190" t="s">
        <v>259</v>
      </c>
      <c r="E190" s="84">
        <v>86</v>
      </c>
      <c r="F190" t="str">
        <f t="shared" si="12"/>
        <v>JM2-86</v>
      </c>
      <c r="G190" t="str">
        <f>VLOOKUP(F190,RAW_c_TEBA0714_REV01!A:B,2,0)</f>
        <v>B14_L13_N</v>
      </c>
      <c r="H190" t="str">
        <f t="shared" si="13"/>
        <v>B14_L13_N</v>
      </c>
      <c r="I190" t="str">
        <f t="shared" si="14"/>
        <v>--</v>
      </c>
      <c r="J190" t="str">
        <f t="shared" si="15"/>
        <v>--</v>
      </c>
      <c r="K190">
        <f>IFERROR(IF(J190="--",IF(G190=H190,VLOOKUP(G190,RAW_c_TEBA0714_REV01!L:N,3,0),SUM(VLOOKUP(H190,RAW_c_TEBA0714_REV01!L:N,3,0),VLOOKUP(G190,RAW_c_TEBA0714_REV01!L:N,3,0))),"---"),"---")</f>
        <v>33.772399999999998</v>
      </c>
      <c r="L190" t="str">
        <f t="shared" si="16"/>
        <v>JM2-86</v>
      </c>
      <c r="M190" t="str">
        <f>IFERROR(IF(
COUNTIF(B2B!H:H,(IF(K190&lt;&gt;"---",IF(INDEX(RAW_c_TEBA0714_REV01!B:D,MATCH(H190,RAW_c_TEBA0714_REV01!B:B,0),3)=L190,INDEX(
RAW_c_TEBA0714_REV01!B:D,MATCH(H190,INDEX(RAW_c_TEBA0714_REV01!B:B,MATCH(H190,RAW_c_TEBA0714_REV01!B:B,)+1):'RAW_c_TEBA0714_REV01'!B11261,)+MATCH(H190,RAW_c_TEBA0714_REV01!B:B,),3),INDEX(RAW_c_TEBA0714_REV01!B:D,MATCH(H190,RAW_c_TEBA0714_REV01!B:B,0),3)),"---")))=1,"---",IF(K190&lt;&gt;"---",IF(INDEX(RAW_c_TEBA0714_REV01!B:D,MATCH(H190,RAW_c_TEBA0714_REV01!B:B,0),3)=L190,INDEX(
RAW_c_TEBA0714_REV01!B:D,MATCH(H190,INDEX(RAW_c_TEBA0714_REV01!B:B,MATCH(H190,RAW_c_TEBA0714_REV01!B:B,)+1):'RAW_c_TEBA0714_REV01'!B11261,)+MATCH(H190,RAW_c_TEBA0714_REV01!B:B,),3),INDEX(RAW_c_TEBA0714_REV01!B:D,MATCH(H190,RAW_c_TEBA0714_REV01!B:B,0),3)),"---")),"---")</f>
        <v>J17-13</v>
      </c>
      <c r="N190" t="str">
        <f>IFERROR(IF(AND(B190="B2B",J190="--"),L190,IF(
COUNTIF(B2B!H:H,(IF(K190&lt;&gt;"---",IF(INDEX(RAW_c_TEBA0714_REV01!B:D,MATCH(H190,RAW_c_TEBA0714_REV01!B:B,0),3)=L190,INDEX(
RAW_c_TEBA0714_REV01!B:D,MATCH(H190,INDEX(RAW_c_TEBA0714_REV01!B:B,MATCH(H190,RAW_c_TEBA0714_REV01!B:B,)+1):'RAW_c_TEBA0714_REV01'!B11261,)+MATCH(H190,RAW_c_TEBA0714_REV01!B:B,),3),INDEX(RAW_c_TEBA0714_REV01!B:D,MATCH(H190,RAW_c_TEBA0714_REV01!B:B,0),3)),"---")))=0,"---",IF(K190&lt;&gt;"---",IF(INDEX(RAW_c_TEBA0714_REV01!B:D,MATCH(H190,RAW_c_TEBA0714_REV01!B:B,0),3)=L190,INDEX(
RAW_c_TEBA0714_REV01!B:D,MATCH(H190,INDEX(RAW_c_TEBA0714_REV01!B:B,MATCH(H190,RAW_c_TEBA0714_REV01!B:B,)+1):'RAW_c_TEBA0714_REV01'!B11261,)+MATCH(H190,RAW_c_TEBA0714_REV01!B:B,),3),INDEX(RAW_c_TEBA0714_REV01!B:D,MATCH(H190,RAW_c_TEBA0714_REV01!B:B,0),3)),"---"))),"---")</f>
        <v>JM2-86</v>
      </c>
      <c r="T190">
        <f>COUNTIF(RAW_c_TEBA0714_REV01!B:B,G190)</f>
        <v>2</v>
      </c>
      <c r="U190" t="str">
        <f t="shared" si="17"/>
        <v>B2B-85</v>
      </c>
    </row>
    <row r="191" spans="1:21" x14ac:dyDescent="0.25">
      <c r="A191" t="s">
        <v>1033</v>
      </c>
      <c r="B191" t="s">
        <v>39</v>
      </c>
      <c r="C191" t="s">
        <v>244</v>
      </c>
      <c r="D191" t="s">
        <v>259</v>
      </c>
      <c r="E191" s="84">
        <v>85</v>
      </c>
      <c r="F191" t="str">
        <f t="shared" si="12"/>
        <v>JM2-85</v>
      </c>
      <c r="G191" t="str">
        <f>VLOOKUP(F191,RAW_c_TEBA0714_REV01!A:B,2,0)</f>
        <v>B14_L18_N</v>
      </c>
      <c r="H191" t="str">
        <f t="shared" si="13"/>
        <v>B14_L18_N</v>
      </c>
      <c r="I191" t="str">
        <f t="shared" si="14"/>
        <v>--</v>
      </c>
      <c r="J191" t="str">
        <f t="shared" si="15"/>
        <v>--</v>
      </c>
      <c r="K191">
        <f>IFERROR(IF(J191="--",IF(G191=H191,VLOOKUP(G191,RAW_c_TEBA0714_REV01!L:N,3,0),SUM(VLOOKUP(H191,RAW_c_TEBA0714_REV01!L:N,3,0),VLOOKUP(G191,RAW_c_TEBA0714_REV01!L:N,3,0))),"---"),"---")</f>
        <v>10.166</v>
      </c>
      <c r="L191" t="str">
        <f t="shared" si="16"/>
        <v>JM2-85</v>
      </c>
      <c r="M191" t="str">
        <f>IFERROR(IF(
COUNTIF(B2B!H:H,(IF(K191&lt;&gt;"---",IF(INDEX(RAW_c_TEBA0714_REV01!B:D,MATCH(H191,RAW_c_TEBA0714_REV01!B:B,0),3)=L191,INDEX(
RAW_c_TEBA0714_REV01!B:D,MATCH(H191,INDEX(RAW_c_TEBA0714_REV01!B:B,MATCH(H191,RAW_c_TEBA0714_REV01!B:B,)+1):'RAW_c_TEBA0714_REV01'!B11262,)+MATCH(H191,RAW_c_TEBA0714_REV01!B:B,),3),INDEX(RAW_c_TEBA0714_REV01!B:D,MATCH(H191,RAW_c_TEBA0714_REV01!B:B,0),3)),"---")))=1,"---",IF(K191&lt;&gt;"---",IF(INDEX(RAW_c_TEBA0714_REV01!B:D,MATCH(H191,RAW_c_TEBA0714_REV01!B:B,0),3)=L191,INDEX(
RAW_c_TEBA0714_REV01!B:D,MATCH(H191,INDEX(RAW_c_TEBA0714_REV01!B:B,MATCH(H191,RAW_c_TEBA0714_REV01!B:B,)+1):'RAW_c_TEBA0714_REV01'!B11262,)+MATCH(H191,RAW_c_TEBA0714_REV01!B:B,),3),INDEX(RAW_c_TEBA0714_REV01!B:D,MATCH(H191,RAW_c_TEBA0714_REV01!B:B,0),3)),"---")),"---")</f>
        <v>J17-33</v>
      </c>
      <c r="N191" t="str">
        <f>IFERROR(IF(AND(B191="B2B",J191="--"),L191,IF(
COUNTIF(B2B!H:H,(IF(K191&lt;&gt;"---",IF(INDEX(RAW_c_TEBA0714_REV01!B:D,MATCH(H191,RAW_c_TEBA0714_REV01!B:B,0),3)=L191,INDEX(
RAW_c_TEBA0714_REV01!B:D,MATCH(H191,INDEX(RAW_c_TEBA0714_REV01!B:B,MATCH(H191,RAW_c_TEBA0714_REV01!B:B,)+1):'RAW_c_TEBA0714_REV01'!B11262,)+MATCH(H191,RAW_c_TEBA0714_REV01!B:B,),3),INDEX(RAW_c_TEBA0714_REV01!B:D,MATCH(H191,RAW_c_TEBA0714_REV01!B:B,0),3)),"---")))=0,"---",IF(K191&lt;&gt;"---",IF(INDEX(RAW_c_TEBA0714_REV01!B:D,MATCH(H191,RAW_c_TEBA0714_REV01!B:B,0),3)=L191,INDEX(
RAW_c_TEBA0714_REV01!B:D,MATCH(H191,INDEX(RAW_c_TEBA0714_REV01!B:B,MATCH(H191,RAW_c_TEBA0714_REV01!B:B,)+1):'RAW_c_TEBA0714_REV01'!B11262,)+MATCH(H191,RAW_c_TEBA0714_REV01!B:B,),3),INDEX(RAW_c_TEBA0714_REV01!B:D,MATCH(H191,RAW_c_TEBA0714_REV01!B:B,0),3)),"---"))),"---")</f>
        <v>JM2-85</v>
      </c>
      <c r="T191">
        <f>COUNTIF(RAW_c_TEBA0714_REV01!B:B,G191)</f>
        <v>2</v>
      </c>
      <c r="U191" t="str">
        <f t="shared" si="17"/>
        <v>B2B-86</v>
      </c>
    </row>
    <row r="192" spans="1:21" x14ac:dyDescent="0.25">
      <c r="A192" t="s">
        <v>1034</v>
      </c>
      <c r="B192" t="s">
        <v>39</v>
      </c>
      <c r="C192" t="s">
        <v>245</v>
      </c>
      <c r="D192" t="s">
        <v>259</v>
      </c>
      <c r="E192" s="84">
        <v>88</v>
      </c>
      <c r="F192" t="str">
        <f t="shared" si="12"/>
        <v>JM2-88</v>
      </c>
      <c r="G192" t="str">
        <f>VLOOKUP(F192,RAW_c_TEBA0714_REV01!A:B,2,0)</f>
        <v>B14_L13_P</v>
      </c>
      <c r="H192" t="str">
        <f t="shared" si="13"/>
        <v>B14_L13_P</v>
      </c>
      <c r="I192" t="str">
        <f t="shared" si="14"/>
        <v>--</v>
      </c>
      <c r="J192" t="str">
        <f t="shared" si="15"/>
        <v>--</v>
      </c>
      <c r="K192">
        <f>IFERROR(IF(J192="--",IF(G192=H192,VLOOKUP(G192,RAW_c_TEBA0714_REV01!L:N,3,0),SUM(VLOOKUP(H192,RAW_c_TEBA0714_REV01!L:N,3,0),VLOOKUP(G192,RAW_c_TEBA0714_REV01!L:N,3,0))),"---"),"---")</f>
        <v>33.460500000000003</v>
      </c>
      <c r="L192" t="str">
        <f t="shared" si="16"/>
        <v>JM2-88</v>
      </c>
      <c r="M192" t="str">
        <f>IFERROR(IF(
COUNTIF(B2B!H:H,(IF(K192&lt;&gt;"---",IF(INDEX(RAW_c_TEBA0714_REV01!B:D,MATCH(H192,RAW_c_TEBA0714_REV01!B:B,0),3)=L192,INDEX(
RAW_c_TEBA0714_REV01!B:D,MATCH(H192,INDEX(RAW_c_TEBA0714_REV01!B:B,MATCH(H192,RAW_c_TEBA0714_REV01!B:B,)+1):'RAW_c_TEBA0714_REV01'!B11263,)+MATCH(H192,RAW_c_TEBA0714_REV01!B:B,),3),INDEX(RAW_c_TEBA0714_REV01!B:D,MATCH(H192,RAW_c_TEBA0714_REV01!B:B,0),3)),"---")))=1,"---",IF(K192&lt;&gt;"---",IF(INDEX(RAW_c_TEBA0714_REV01!B:D,MATCH(H192,RAW_c_TEBA0714_REV01!B:B,0),3)=L192,INDEX(
RAW_c_TEBA0714_REV01!B:D,MATCH(H192,INDEX(RAW_c_TEBA0714_REV01!B:B,MATCH(H192,RAW_c_TEBA0714_REV01!B:B,)+1):'RAW_c_TEBA0714_REV01'!B11263,)+MATCH(H192,RAW_c_TEBA0714_REV01!B:B,),3),INDEX(RAW_c_TEBA0714_REV01!B:D,MATCH(H192,RAW_c_TEBA0714_REV01!B:B,0),3)),"---")),"---")</f>
        <v>J17-14</v>
      </c>
      <c r="N192" t="str">
        <f>IFERROR(IF(AND(B192="B2B",J192="--"),L192,IF(
COUNTIF(B2B!H:H,(IF(K192&lt;&gt;"---",IF(INDEX(RAW_c_TEBA0714_REV01!B:D,MATCH(H192,RAW_c_TEBA0714_REV01!B:B,0),3)=L192,INDEX(
RAW_c_TEBA0714_REV01!B:D,MATCH(H192,INDEX(RAW_c_TEBA0714_REV01!B:B,MATCH(H192,RAW_c_TEBA0714_REV01!B:B,)+1):'RAW_c_TEBA0714_REV01'!B11263,)+MATCH(H192,RAW_c_TEBA0714_REV01!B:B,),3),INDEX(RAW_c_TEBA0714_REV01!B:D,MATCH(H192,RAW_c_TEBA0714_REV01!B:B,0),3)),"---")))=0,"---",IF(K192&lt;&gt;"---",IF(INDEX(RAW_c_TEBA0714_REV01!B:D,MATCH(H192,RAW_c_TEBA0714_REV01!B:B,0),3)=L192,INDEX(
RAW_c_TEBA0714_REV01!B:D,MATCH(H192,INDEX(RAW_c_TEBA0714_REV01!B:B,MATCH(H192,RAW_c_TEBA0714_REV01!B:B,)+1):'RAW_c_TEBA0714_REV01'!B11263,)+MATCH(H192,RAW_c_TEBA0714_REV01!B:B,),3),INDEX(RAW_c_TEBA0714_REV01!B:D,MATCH(H192,RAW_c_TEBA0714_REV01!B:B,0),3)),"---"))),"---")</f>
        <v>JM2-88</v>
      </c>
      <c r="T192">
        <f>COUNTIF(RAW_c_TEBA0714_REV01!B:B,G192)</f>
        <v>2</v>
      </c>
      <c r="U192" t="str">
        <f t="shared" si="17"/>
        <v>B2B-87</v>
      </c>
    </row>
    <row r="193" spans="1:21" x14ac:dyDescent="0.25">
      <c r="A193" t="s">
        <v>1035</v>
      </c>
      <c r="B193" t="s">
        <v>39</v>
      </c>
      <c r="C193" t="s">
        <v>246</v>
      </c>
      <c r="D193" t="s">
        <v>259</v>
      </c>
      <c r="E193" s="84">
        <v>87</v>
      </c>
      <c r="F193" t="str">
        <f t="shared" si="12"/>
        <v>JM2-87</v>
      </c>
      <c r="G193" t="str">
        <f>VLOOKUP(F193,RAW_c_TEBA0714_REV01!A:B,2,0)</f>
        <v>B14_L18_P</v>
      </c>
      <c r="H193" t="str">
        <f t="shared" si="13"/>
        <v>B14_L18_P</v>
      </c>
      <c r="I193" t="str">
        <f t="shared" si="14"/>
        <v>--</v>
      </c>
      <c r="J193" t="str">
        <f t="shared" si="15"/>
        <v>--</v>
      </c>
      <c r="K193">
        <f>IFERROR(IF(J193="--",IF(G193=H193,VLOOKUP(G193,RAW_c_TEBA0714_REV01!L:N,3,0),SUM(VLOOKUP(H193,RAW_c_TEBA0714_REV01!L:N,3,0),VLOOKUP(G193,RAW_c_TEBA0714_REV01!L:N,3,0))),"---"),"---")</f>
        <v>9.8346999999999998</v>
      </c>
      <c r="L193" t="str">
        <f t="shared" si="16"/>
        <v>JM2-87</v>
      </c>
      <c r="M193" t="str">
        <f>IFERROR(IF(
COUNTIF(B2B!H:H,(IF(K193&lt;&gt;"---",IF(INDEX(RAW_c_TEBA0714_REV01!B:D,MATCH(H193,RAW_c_TEBA0714_REV01!B:B,0),3)=L193,INDEX(
RAW_c_TEBA0714_REV01!B:D,MATCH(H193,INDEX(RAW_c_TEBA0714_REV01!B:B,MATCH(H193,RAW_c_TEBA0714_REV01!B:B,)+1):'RAW_c_TEBA0714_REV01'!B11264,)+MATCH(H193,RAW_c_TEBA0714_REV01!B:B,),3),INDEX(RAW_c_TEBA0714_REV01!B:D,MATCH(H193,RAW_c_TEBA0714_REV01!B:B,0),3)),"---")))=1,"---",IF(K193&lt;&gt;"---",IF(INDEX(RAW_c_TEBA0714_REV01!B:D,MATCH(H193,RAW_c_TEBA0714_REV01!B:B,0),3)=L193,INDEX(
RAW_c_TEBA0714_REV01!B:D,MATCH(H193,INDEX(RAW_c_TEBA0714_REV01!B:B,MATCH(H193,RAW_c_TEBA0714_REV01!B:B,)+1):'RAW_c_TEBA0714_REV01'!B11264,)+MATCH(H193,RAW_c_TEBA0714_REV01!B:B,),3),INDEX(RAW_c_TEBA0714_REV01!B:D,MATCH(H193,RAW_c_TEBA0714_REV01!B:B,0),3)),"---")),"---")</f>
        <v>J17-34</v>
      </c>
      <c r="N193" t="str">
        <f>IFERROR(IF(AND(B193="B2B",J193="--"),L193,IF(
COUNTIF(B2B!H:H,(IF(K193&lt;&gt;"---",IF(INDEX(RAW_c_TEBA0714_REV01!B:D,MATCH(H193,RAW_c_TEBA0714_REV01!B:B,0),3)=L193,INDEX(
RAW_c_TEBA0714_REV01!B:D,MATCH(H193,INDEX(RAW_c_TEBA0714_REV01!B:B,MATCH(H193,RAW_c_TEBA0714_REV01!B:B,)+1):'RAW_c_TEBA0714_REV01'!B11264,)+MATCH(H193,RAW_c_TEBA0714_REV01!B:B,),3),INDEX(RAW_c_TEBA0714_REV01!B:D,MATCH(H193,RAW_c_TEBA0714_REV01!B:B,0),3)),"---")))=0,"---",IF(K193&lt;&gt;"---",IF(INDEX(RAW_c_TEBA0714_REV01!B:D,MATCH(H193,RAW_c_TEBA0714_REV01!B:B,0),3)=L193,INDEX(
RAW_c_TEBA0714_REV01!B:D,MATCH(H193,INDEX(RAW_c_TEBA0714_REV01!B:B,MATCH(H193,RAW_c_TEBA0714_REV01!B:B,)+1):'RAW_c_TEBA0714_REV01'!B11264,)+MATCH(H193,RAW_c_TEBA0714_REV01!B:B,),3),INDEX(RAW_c_TEBA0714_REV01!B:D,MATCH(H193,RAW_c_TEBA0714_REV01!B:B,0),3)),"---"))),"---")</f>
        <v>JM2-87</v>
      </c>
      <c r="T193">
        <f>COUNTIF(RAW_c_TEBA0714_REV01!B:B,G193)</f>
        <v>2</v>
      </c>
      <c r="U193" t="str">
        <f t="shared" si="17"/>
        <v>B2B-88</v>
      </c>
    </row>
    <row r="194" spans="1:21" x14ac:dyDescent="0.25">
      <c r="A194" t="s">
        <v>1036</v>
      </c>
      <c r="B194" t="s">
        <v>39</v>
      </c>
      <c r="C194" t="s">
        <v>247</v>
      </c>
      <c r="D194" t="s">
        <v>259</v>
      </c>
      <c r="E194" s="84">
        <v>90</v>
      </c>
      <c r="F194" t="str">
        <f t="shared" si="12"/>
        <v>JM2-90</v>
      </c>
      <c r="G194" t="str">
        <f>VLOOKUP(F194,RAW_c_TEBA0714_REV01!A:B,2,0)</f>
        <v>GND</v>
      </c>
      <c r="H194" t="str">
        <f t="shared" si="13"/>
        <v>GND</v>
      </c>
      <c r="I194" t="str">
        <f t="shared" si="14"/>
        <v>--</v>
      </c>
      <c r="J194" t="str">
        <f t="shared" si="15"/>
        <v>---</v>
      </c>
      <c r="K194" t="str">
        <f>IFERROR(IF(J194="--",IF(G194=H194,VLOOKUP(G194,RAW_c_TEBA0714_REV01!L:N,3,0),SUM(VLOOKUP(H194,RAW_c_TEBA0714_REV01!L:N,3,0),VLOOKUP(G194,RAW_c_TEBA0714_REV01!L:N,3,0))),"---"),"---")</f>
        <v>---</v>
      </c>
      <c r="L194" t="str">
        <f t="shared" si="16"/>
        <v>JM2-90</v>
      </c>
      <c r="M194" t="str">
        <f>IFERROR(IF(
COUNTIF(B2B!H:H,(IF(K194&lt;&gt;"---",IF(INDEX(RAW_c_TEBA0714_REV01!B:D,MATCH(H194,RAW_c_TEBA0714_REV01!B:B,0),3)=L194,INDEX(
RAW_c_TEBA0714_REV01!B:D,MATCH(H194,INDEX(RAW_c_TEBA0714_REV01!B:B,MATCH(H194,RAW_c_TEBA0714_REV01!B:B,)+1):'RAW_c_TEBA0714_REV01'!B11265,)+MATCH(H194,RAW_c_TEBA0714_REV01!B:B,),3),INDEX(RAW_c_TEBA0714_REV01!B:D,MATCH(H194,RAW_c_TEBA0714_REV01!B:B,0),3)),"---")))=1,"---",IF(K194&lt;&gt;"---",IF(INDEX(RAW_c_TEBA0714_REV01!B:D,MATCH(H194,RAW_c_TEBA0714_REV01!B:B,0),3)=L194,INDEX(
RAW_c_TEBA0714_REV01!B:D,MATCH(H194,INDEX(RAW_c_TEBA0714_REV01!B:B,MATCH(H194,RAW_c_TEBA0714_REV01!B:B,)+1):'RAW_c_TEBA0714_REV01'!B11265,)+MATCH(H194,RAW_c_TEBA0714_REV01!B:B,),3),INDEX(RAW_c_TEBA0714_REV01!B:D,MATCH(H194,RAW_c_TEBA0714_REV01!B:B,0),3)),"---")),"---")</f>
        <v>---</v>
      </c>
      <c r="N194" t="str">
        <f>IFERROR(IF(AND(B194="B2B",J194="--"),L194,IF(
COUNTIF(B2B!H:H,(IF(K194&lt;&gt;"---",IF(INDEX(RAW_c_TEBA0714_REV01!B:D,MATCH(H194,RAW_c_TEBA0714_REV01!B:B,0),3)=L194,INDEX(
RAW_c_TEBA0714_REV01!B:D,MATCH(H194,INDEX(RAW_c_TEBA0714_REV01!B:B,MATCH(H194,RAW_c_TEBA0714_REV01!B:B,)+1):'RAW_c_TEBA0714_REV01'!B11265,)+MATCH(H194,RAW_c_TEBA0714_REV01!B:B,),3),INDEX(RAW_c_TEBA0714_REV01!B:D,MATCH(H194,RAW_c_TEBA0714_REV01!B:B,0),3)),"---")))=0,"---",IF(K194&lt;&gt;"---",IF(INDEX(RAW_c_TEBA0714_REV01!B:D,MATCH(H194,RAW_c_TEBA0714_REV01!B:B,0),3)=L194,INDEX(
RAW_c_TEBA0714_REV01!B:D,MATCH(H194,INDEX(RAW_c_TEBA0714_REV01!B:B,MATCH(H194,RAW_c_TEBA0714_REV01!B:B,)+1):'RAW_c_TEBA0714_REV01'!B11265,)+MATCH(H194,RAW_c_TEBA0714_REV01!B:B,),3),INDEX(RAW_c_TEBA0714_REV01!B:D,MATCH(H194,RAW_c_TEBA0714_REV01!B:B,0),3)),"---"))),"---")</f>
        <v>---</v>
      </c>
      <c r="T194">
        <f>COUNTIF(RAW_c_TEBA0714_REV01!B:B,G194)</f>
        <v>85</v>
      </c>
      <c r="U194" t="str">
        <f t="shared" si="17"/>
        <v>B2B-89</v>
      </c>
    </row>
    <row r="195" spans="1:21" x14ac:dyDescent="0.25">
      <c r="A195" t="s">
        <v>1037</v>
      </c>
      <c r="B195" t="s">
        <v>39</v>
      </c>
      <c r="C195" t="s">
        <v>248</v>
      </c>
      <c r="D195" t="s">
        <v>259</v>
      </c>
      <c r="E195" s="84">
        <v>89</v>
      </c>
      <c r="F195" t="str">
        <f t="shared" si="12"/>
        <v>JM2-89</v>
      </c>
      <c r="G195" t="str">
        <f>VLOOKUP(F195,RAW_c_TEBA0714_REV01!A:B,2,0)</f>
        <v>B14_L17_N</v>
      </c>
      <c r="H195" t="str">
        <f t="shared" si="13"/>
        <v>B14_L17_N</v>
      </c>
      <c r="I195" t="str">
        <f t="shared" si="14"/>
        <v>--</v>
      </c>
      <c r="J195" t="str">
        <f t="shared" si="15"/>
        <v>--</v>
      </c>
      <c r="K195">
        <f>IFERROR(IF(J195="--",IF(G195=H195,VLOOKUP(G195,RAW_c_TEBA0714_REV01!L:N,3,0),SUM(VLOOKUP(H195,RAW_c_TEBA0714_REV01!L:N,3,0),VLOOKUP(G195,RAW_c_TEBA0714_REV01!L:N,3,0))),"---"),"---")</f>
        <v>11.579599999999999</v>
      </c>
      <c r="L195" t="str">
        <f t="shared" si="16"/>
        <v>JM2-89</v>
      </c>
      <c r="M195" t="str">
        <f>IFERROR(IF(
COUNTIF(B2B!H:H,(IF(K195&lt;&gt;"---",IF(INDEX(RAW_c_TEBA0714_REV01!B:D,MATCH(H195,RAW_c_TEBA0714_REV01!B:B,0),3)=L195,INDEX(
RAW_c_TEBA0714_REV01!B:D,MATCH(H195,INDEX(RAW_c_TEBA0714_REV01!B:B,MATCH(H195,RAW_c_TEBA0714_REV01!B:B,)+1):'RAW_c_TEBA0714_REV01'!B11266,)+MATCH(H195,RAW_c_TEBA0714_REV01!B:B,),3),INDEX(RAW_c_TEBA0714_REV01!B:D,MATCH(H195,RAW_c_TEBA0714_REV01!B:B,0),3)),"---")))=1,"---",IF(K195&lt;&gt;"---",IF(INDEX(RAW_c_TEBA0714_REV01!B:D,MATCH(H195,RAW_c_TEBA0714_REV01!B:B,0),3)=L195,INDEX(
RAW_c_TEBA0714_REV01!B:D,MATCH(H195,INDEX(RAW_c_TEBA0714_REV01!B:B,MATCH(H195,RAW_c_TEBA0714_REV01!B:B,)+1):'RAW_c_TEBA0714_REV01'!B11266,)+MATCH(H195,RAW_c_TEBA0714_REV01!B:B,),3),INDEX(RAW_c_TEBA0714_REV01!B:D,MATCH(H195,RAW_c_TEBA0714_REV01!B:B,0),3)),"---")),"---")</f>
        <v>J17-35</v>
      </c>
      <c r="N195" t="str">
        <f>IFERROR(IF(AND(B195="B2B",J195="--"),L195,IF(
COUNTIF(B2B!H:H,(IF(K195&lt;&gt;"---",IF(INDEX(RAW_c_TEBA0714_REV01!B:D,MATCH(H195,RAW_c_TEBA0714_REV01!B:B,0),3)=L195,INDEX(
RAW_c_TEBA0714_REV01!B:D,MATCH(H195,INDEX(RAW_c_TEBA0714_REV01!B:B,MATCH(H195,RAW_c_TEBA0714_REV01!B:B,)+1):'RAW_c_TEBA0714_REV01'!B11266,)+MATCH(H195,RAW_c_TEBA0714_REV01!B:B,),3),INDEX(RAW_c_TEBA0714_REV01!B:D,MATCH(H195,RAW_c_TEBA0714_REV01!B:B,0),3)),"---")))=0,"---",IF(K195&lt;&gt;"---",IF(INDEX(RAW_c_TEBA0714_REV01!B:D,MATCH(H195,RAW_c_TEBA0714_REV01!B:B,0),3)=L195,INDEX(
RAW_c_TEBA0714_REV01!B:D,MATCH(H195,INDEX(RAW_c_TEBA0714_REV01!B:B,MATCH(H195,RAW_c_TEBA0714_REV01!B:B,)+1):'RAW_c_TEBA0714_REV01'!B11266,)+MATCH(H195,RAW_c_TEBA0714_REV01!B:B,),3),INDEX(RAW_c_TEBA0714_REV01!B:D,MATCH(H195,RAW_c_TEBA0714_REV01!B:B,0),3)),"---"))),"---")</f>
        <v>JM2-89</v>
      </c>
      <c r="T195">
        <f>COUNTIF(RAW_c_TEBA0714_REV01!B:B,G195)</f>
        <v>2</v>
      </c>
      <c r="U195" t="str">
        <f t="shared" si="17"/>
        <v>B2B-90</v>
      </c>
    </row>
    <row r="196" spans="1:21" x14ac:dyDescent="0.25">
      <c r="A196" t="s">
        <v>1038</v>
      </c>
      <c r="B196" t="s">
        <v>39</v>
      </c>
      <c r="C196" t="s">
        <v>249</v>
      </c>
      <c r="D196" t="s">
        <v>259</v>
      </c>
      <c r="E196" s="84">
        <v>92</v>
      </c>
      <c r="F196" t="str">
        <f t="shared" si="12"/>
        <v>JM2-92</v>
      </c>
      <c r="G196" t="str">
        <f>VLOOKUP(F196,RAW_c_TEBA0714_REV01!A:B,2,0)</f>
        <v>B14_L19_P</v>
      </c>
      <c r="H196" t="str">
        <f t="shared" si="13"/>
        <v>B14_L19_P</v>
      </c>
      <c r="I196" t="str">
        <f t="shared" si="14"/>
        <v>--</v>
      </c>
      <c r="J196" t="str">
        <f t="shared" si="15"/>
        <v>--</v>
      </c>
      <c r="K196">
        <f>IFERROR(IF(J196="--",IF(G196=H196,VLOOKUP(G196,RAW_c_TEBA0714_REV01!L:N,3,0),SUM(VLOOKUP(H196,RAW_c_TEBA0714_REV01!L:N,3,0),VLOOKUP(G196,RAW_c_TEBA0714_REV01!L:N,3,0))),"---"),"---")</f>
        <v>38.498800000000003</v>
      </c>
      <c r="L196" t="str">
        <f t="shared" si="16"/>
        <v>JM2-92</v>
      </c>
      <c r="M196" t="str">
        <f>IFERROR(IF(
COUNTIF(B2B!H:H,(IF(K196&lt;&gt;"---",IF(INDEX(RAW_c_TEBA0714_REV01!B:D,MATCH(H196,RAW_c_TEBA0714_REV01!B:B,0),3)=L196,INDEX(
RAW_c_TEBA0714_REV01!B:D,MATCH(H196,INDEX(RAW_c_TEBA0714_REV01!B:B,MATCH(H196,RAW_c_TEBA0714_REV01!B:B,)+1):'RAW_c_TEBA0714_REV01'!B11267,)+MATCH(H196,RAW_c_TEBA0714_REV01!B:B,),3),INDEX(RAW_c_TEBA0714_REV01!B:D,MATCH(H196,RAW_c_TEBA0714_REV01!B:B,0),3)),"---")))=1,"---",IF(K196&lt;&gt;"---",IF(INDEX(RAW_c_TEBA0714_REV01!B:D,MATCH(H196,RAW_c_TEBA0714_REV01!B:B,0),3)=L196,INDEX(
RAW_c_TEBA0714_REV01!B:D,MATCH(H196,INDEX(RAW_c_TEBA0714_REV01!B:B,MATCH(H196,RAW_c_TEBA0714_REV01!B:B,)+1):'RAW_c_TEBA0714_REV01'!B11267,)+MATCH(H196,RAW_c_TEBA0714_REV01!B:B,),3),INDEX(RAW_c_TEBA0714_REV01!B:D,MATCH(H196,RAW_c_TEBA0714_REV01!B:B,0),3)),"---")),"---")</f>
        <v>J17-11</v>
      </c>
      <c r="N196" t="str">
        <f>IFERROR(IF(AND(B196="B2B",J196="--"),L196,IF(
COUNTIF(B2B!H:H,(IF(K196&lt;&gt;"---",IF(INDEX(RAW_c_TEBA0714_REV01!B:D,MATCH(H196,RAW_c_TEBA0714_REV01!B:B,0),3)=L196,INDEX(
RAW_c_TEBA0714_REV01!B:D,MATCH(H196,INDEX(RAW_c_TEBA0714_REV01!B:B,MATCH(H196,RAW_c_TEBA0714_REV01!B:B,)+1):'RAW_c_TEBA0714_REV01'!B11267,)+MATCH(H196,RAW_c_TEBA0714_REV01!B:B,),3),INDEX(RAW_c_TEBA0714_REV01!B:D,MATCH(H196,RAW_c_TEBA0714_REV01!B:B,0),3)),"---")))=0,"---",IF(K196&lt;&gt;"---",IF(INDEX(RAW_c_TEBA0714_REV01!B:D,MATCH(H196,RAW_c_TEBA0714_REV01!B:B,0),3)=L196,INDEX(
RAW_c_TEBA0714_REV01!B:D,MATCH(H196,INDEX(RAW_c_TEBA0714_REV01!B:B,MATCH(H196,RAW_c_TEBA0714_REV01!B:B,)+1):'RAW_c_TEBA0714_REV01'!B11267,)+MATCH(H196,RAW_c_TEBA0714_REV01!B:B,),3),INDEX(RAW_c_TEBA0714_REV01!B:D,MATCH(H196,RAW_c_TEBA0714_REV01!B:B,0),3)),"---"))),"---")</f>
        <v>JM2-92</v>
      </c>
      <c r="T196">
        <f>COUNTIF(RAW_c_TEBA0714_REV01!B:B,G196)</f>
        <v>2</v>
      </c>
      <c r="U196" t="str">
        <f t="shared" si="17"/>
        <v>B2B-91</v>
      </c>
    </row>
    <row r="197" spans="1:21" x14ac:dyDescent="0.25">
      <c r="A197" t="s">
        <v>1039</v>
      </c>
      <c r="B197" t="s">
        <v>39</v>
      </c>
      <c r="C197" t="s">
        <v>250</v>
      </c>
      <c r="D197" t="s">
        <v>259</v>
      </c>
      <c r="E197" s="84">
        <v>91</v>
      </c>
      <c r="F197" t="str">
        <f t="shared" si="12"/>
        <v>JM2-91</v>
      </c>
      <c r="G197" t="str">
        <f>VLOOKUP(F197,RAW_c_TEBA0714_REV01!A:B,2,0)</f>
        <v>B14_L17_P</v>
      </c>
      <c r="H197" t="str">
        <f t="shared" si="13"/>
        <v>B14_L17_P</v>
      </c>
      <c r="I197" t="str">
        <f t="shared" si="14"/>
        <v>--</v>
      </c>
      <c r="J197" t="str">
        <f t="shared" si="15"/>
        <v>--</v>
      </c>
      <c r="K197">
        <f>IFERROR(IF(J197="--",IF(G197=H197,VLOOKUP(G197,RAW_c_TEBA0714_REV01!L:N,3,0),SUM(VLOOKUP(H197,RAW_c_TEBA0714_REV01!L:N,3,0),VLOOKUP(G197,RAW_c_TEBA0714_REV01!L:N,3,0))),"---"),"---")</f>
        <v>11.248200000000001</v>
      </c>
      <c r="L197" t="str">
        <f t="shared" si="16"/>
        <v>JM2-91</v>
      </c>
      <c r="M197" t="str">
        <f>IFERROR(IF(
COUNTIF(B2B!H:H,(IF(K197&lt;&gt;"---",IF(INDEX(RAW_c_TEBA0714_REV01!B:D,MATCH(H197,RAW_c_TEBA0714_REV01!B:B,0),3)=L197,INDEX(
RAW_c_TEBA0714_REV01!B:D,MATCH(H197,INDEX(RAW_c_TEBA0714_REV01!B:B,MATCH(H197,RAW_c_TEBA0714_REV01!B:B,)+1):'RAW_c_TEBA0714_REV01'!B11268,)+MATCH(H197,RAW_c_TEBA0714_REV01!B:B,),3),INDEX(RAW_c_TEBA0714_REV01!B:D,MATCH(H197,RAW_c_TEBA0714_REV01!B:B,0),3)),"---")))=1,"---",IF(K197&lt;&gt;"---",IF(INDEX(RAW_c_TEBA0714_REV01!B:D,MATCH(H197,RAW_c_TEBA0714_REV01!B:B,0),3)=L197,INDEX(
RAW_c_TEBA0714_REV01!B:D,MATCH(H197,INDEX(RAW_c_TEBA0714_REV01!B:B,MATCH(H197,RAW_c_TEBA0714_REV01!B:B,)+1):'RAW_c_TEBA0714_REV01'!B11268,)+MATCH(H197,RAW_c_TEBA0714_REV01!B:B,),3),INDEX(RAW_c_TEBA0714_REV01!B:D,MATCH(H197,RAW_c_TEBA0714_REV01!B:B,0),3)),"---")),"---")</f>
        <v>J17-36</v>
      </c>
      <c r="N197" t="str">
        <f>IFERROR(IF(AND(B197="B2B",J197="--"),L197,IF(
COUNTIF(B2B!H:H,(IF(K197&lt;&gt;"---",IF(INDEX(RAW_c_TEBA0714_REV01!B:D,MATCH(H197,RAW_c_TEBA0714_REV01!B:B,0),3)=L197,INDEX(
RAW_c_TEBA0714_REV01!B:D,MATCH(H197,INDEX(RAW_c_TEBA0714_REV01!B:B,MATCH(H197,RAW_c_TEBA0714_REV01!B:B,)+1):'RAW_c_TEBA0714_REV01'!B11268,)+MATCH(H197,RAW_c_TEBA0714_REV01!B:B,),3),INDEX(RAW_c_TEBA0714_REV01!B:D,MATCH(H197,RAW_c_TEBA0714_REV01!B:B,0),3)),"---")))=0,"---",IF(K197&lt;&gt;"---",IF(INDEX(RAW_c_TEBA0714_REV01!B:D,MATCH(H197,RAW_c_TEBA0714_REV01!B:B,0),3)=L197,INDEX(
RAW_c_TEBA0714_REV01!B:D,MATCH(H197,INDEX(RAW_c_TEBA0714_REV01!B:B,MATCH(H197,RAW_c_TEBA0714_REV01!B:B,)+1):'RAW_c_TEBA0714_REV01'!B11268,)+MATCH(H197,RAW_c_TEBA0714_REV01!B:B,),3),INDEX(RAW_c_TEBA0714_REV01!B:D,MATCH(H197,RAW_c_TEBA0714_REV01!B:B,0),3)),"---"))),"---")</f>
        <v>JM2-91</v>
      </c>
      <c r="T197">
        <f>COUNTIF(RAW_c_TEBA0714_REV01!B:B,G197)</f>
        <v>2</v>
      </c>
      <c r="U197" t="str">
        <f t="shared" si="17"/>
        <v>B2B-92</v>
      </c>
    </row>
    <row r="198" spans="1:21" x14ac:dyDescent="0.25">
      <c r="A198" t="s">
        <v>1040</v>
      </c>
      <c r="B198" t="s">
        <v>39</v>
      </c>
      <c r="C198" t="s">
        <v>251</v>
      </c>
      <c r="D198" t="s">
        <v>259</v>
      </c>
      <c r="E198" s="84">
        <v>94</v>
      </c>
      <c r="F198" t="str">
        <f t="shared" si="12"/>
        <v>JM2-94</v>
      </c>
      <c r="G198" t="str">
        <f>VLOOKUP(F198,RAW_c_TEBA0714_REV01!A:B,2,0)</f>
        <v>B14_L19_N</v>
      </c>
      <c r="H198" t="str">
        <f t="shared" si="13"/>
        <v>B14_L19_N</v>
      </c>
      <c r="I198" t="str">
        <f t="shared" si="14"/>
        <v>--</v>
      </c>
      <c r="J198" t="str">
        <f t="shared" si="15"/>
        <v>--</v>
      </c>
      <c r="K198">
        <f>IFERROR(IF(J198="--",IF(G198=H198,VLOOKUP(G198,RAW_c_TEBA0714_REV01!L:N,3,0),SUM(VLOOKUP(H198,RAW_c_TEBA0714_REV01!L:N,3,0),VLOOKUP(G198,RAW_c_TEBA0714_REV01!L:N,3,0))),"---"),"---")</f>
        <v>38.187600000000003</v>
      </c>
      <c r="L198" t="str">
        <f t="shared" si="16"/>
        <v>JM2-94</v>
      </c>
      <c r="M198" t="str">
        <f>IFERROR(IF(
COUNTIF(B2B!H:H,(IF(K198&lt;&gt;"---",IF(INDEX(RAW_c_TEBA0714_REV01!B:D,MATCH(H198,RAW_c_TEBA0714_REV01!B:B,0),3)=L198,INDEX(
RAW_c_TEBA0714_REV01!B:D,MATCH(H198,INDEX(RAW_c_TEBA0714_REV01!B:B,MATCH(H198,RAW_c_TEBA0714_REV01!B:B,)+1):'RAW_c_TEBA0714_REV01'!B11269,)+MATCH(H198,RAW_c_TEBA0714_REV01!B:B,),3),INDEX(RAW_c_TEBA0714_REV01!B:D,MATCH(H198,RAW_c_TEBA0714_REV01!B:B,0),3)),"---")))=1,"---",IF(K198&lt;&gt;"---",IF(INDEX(RAW_c_TEBA0714_REV01!B:D,MATCH(H198,RAW_c_TEBA0714_REV01!B:B,0),3)=L198,INDEX(
RAW_c_TEBA0714_REV01!B:D,MATCH(H198,INDEX(RAW_c_TEBA0714_REV01!B:B,MATCH(H198,RAW_c_TEBA0714_REV01!B:B,)+1):'RAW_c_TEBA0714_REV01'!B11269,)+MATCH(H198,RAW_c_TEBA0714_REV01!B:B,),3),INDEX(RAW_c_TEBA0714_REV01!B:D,MATCH(H198,RAW_c_TEBA0714_REV01!B:B,0),3)),"---")),"---")</f>
        <v>J17-12</v>
      </c>
      <c r="N198" t="str">
        <f>IFERROR(IF(AND(B198="B2B",J198="--"),L198,IF(
COUNTIF(B2B!H:H,(IF(K198&lt;&gt;"---",IF(INDEX(RAW_c_TEBA0714_REV01!B:D,MATCH(H198,RAW_c_TEBA0714_REV01!B:B,0),3)=L198,INDEX(
RAW_c_TEBA0714_REV01!B:D,MATCH(H198,INDEX(RAW_c_TEBA0714_REV01!B:B,MATCH(H198,RAW_c_TEBA0714_REV01!B:B,)+1):'RAW_c_TEBA0714_REV01'!B11269,)+MATCH(H198,RAW_c_TEBA0714_REV01!B:B,),3),INDEX(RAW_c_TEBA0714_REV01!B:D,MATCH(H198,RAW_c_TEBA0714_REV01!B:B,0),3)),"---")))=0,"---",IF(K198&lt;&gt;"---",IF(INDEX(RAW_c_TEBA0714_REV01!B:D,MATCH(H198,RAW_c_TEBA0714_REV01!B:B,0),3)=L198,INDEX(
RAW_c_TEBA0714_REV01!B:D,MATCH(H198,INDEX(RAW_c_TEBA0714_REV01!B:B,MATCH(H198,RAW_c_TEBA0714_REV01!B:B,)+1):'RAW_c_TEBA0714_REV01'!B11269,)+MATCH(H198,RAW_c_TEBA0714_REV01!B:B,),3),INDEX(RAW_c_TEBA0714_REV01!B:D,MATCH(H198,RAW_c_TEBA0714_REV01!B:B,0),3)),"---"))),"---")</f>
        <v>JM2-94</v>
      </c>
      <c r="T198">
        <f>COUNTIF(RAW_c_TEBA0714_REV01!B:B,G198)</f>
        <v>2</v>
      </c>
      <c r="U198" t="str">
        <f t="shared" si="17"/>
        <v>B2B-93</v>
      </c>
    </row>
    <row r="199" spans="1:21" x14ac:dyDescent="0.25">
      <c r="A199" t="s">
        <v>1041</v>
      </c>
      <c r="B199" t="s">
        <v>39</v>
      </c>
      <c r="C199" t="s">
        <v>252</v>
      </c>
      <c r="D199" t="s">
        <v>259</v>
      </c>
      <c r="E199" s="84">
        <v>93</v>
      </c>
      <c r="F199" t="str">
        <f t="shared" ref="F199:F262" si="18">$D199&amp;"-"&amp;$E199</f>
        <v>JM2-93</v>
      </c>
      <c r="G199" t="str">
        <f>VLOOKUP(F199,RAW_c_TEBA0714_REV01!A:B,2,0)</f>
        <v>B14_L20_P</v>
      </c>
      <c r="H199" t="str">
        <f t="shared" ref="H199:H262" si="19">IF(IF(COUNTIF($Q$6:$S$150,G199)&gt;0,"---","--")="---",VLOOKUP(G199,$Q$6:$S$150,3,0),G199)</f>
        <v>B14_L20_P</v>
      </c>
      <c r="I199" t="str">
        <f t="shared" ref="I199:I262" si="20">IF(IF(COUNTIF($Q$6:$S$150,G199)&gt;0,"---","--")="---",VLOOKUP(G199,$Q$6:$S$150,2,0),"--")</f>
        <v>--</v>
      </c>
      <c r="J199" t="str">
        <f t="shared" ref="J199:J262" si="21">IF(COUNTIF($O$6:$O$100,G199)&gt;0,"---","--")</f>
        <v>--</v>
      </c>
      <c r="K199">
        <f>IFERROR(IF(J199="--",IF(G199=H199,VLOOKUP(G199,RAW_c_TEBA0714_REV01!L:N,3,0),SUM(VLOOKUP(H199,RAW_c_TEBA0714_REV01!L:N,3,0),VLOOKUP(G199,RAW_c_TEBA0714_REV01!L:N,3,0))),"---"),"---")</f>
        <v>13.0631</v>
      </c>
      <c r="L199" t="str">
        <f t="shared" ref="L199:L262" si="22">$D199&amp;"-"&amp;$E199</f>
        <v>JM2-93</v>
      </c>
      <c r="M199" t="str">
        <f>IFERROR(IF(
COUNTIF(B2B!H:H,(IF(K199&lt;&gt;"---",IF(INDEX(RAW_c_TEBA0714_REV01!B:D,MATCH(H199,RAW_c_TEBA0714_REV01!B:B,0),3)=L199,INDEX(
RAW_c_TEBA0714_REV01!B:D,MATCH(H199,INDEX(RAW_c_TEBA0714_REV01!B:B,MATCH(H199,RAW_c_TEBA0714_REV01!B:B,)+1):'RAW_c_TEBA0714_REV01'!B11270,)+MATCH(H199,RAW_c_TEBA0714_REV01!B:B,),3),INDEX(RAW_c_TEBA0714_REV01!B:D,MATCH(H199,RAW_c_TEBA0714_REV01!B:B,0),3)),"---")))=1,"---",IF(K199&lt;&gt;"---",IF(INDEX(RAW_c_TEBA0714_REV01!B:D,MATCH(H199,RAW_c_TEBA0714_REV01!B:B,0),3)=L199,INDEX(
RAW_c_TEBA0714_REV01!B:D,MATCH(H199,INDEX(RAW_c_TEBA0714_REV01!B:B,MATCH(H199,RAW_c_TEBA0714_REV01!B:B,)+1):'RAW_c_TEBA0714_REV01'!B11270,)+MATCH(H199,RAW_c_TEBA0714_REV01!B:B,),3),INDEX(RAW_c_TEBA0714_REV01!B:D,MATCH(H199,RAW_c_TEBA0714_REV01!B:B,0),3)),"---")),"---")</f>
        <v>J17-37</v>
      </c>
      <c r="N199" t="str">
        <f>IFERROR(IF(AND(B199="B2B",J199="--"),L199,IF(
COUNTIF(B2B!H:H,(IF(K199&lt;&gt;"---",IF(INDEX(RAW_c_TEBA0714_REV01!B:D,MATCH(H199,RAW_c_TEBA0714_REV01!B:B,0),3)=L199,INDEX(
RAW_c_TEBA0714_REV01!B:D,MATCH(H199,INDEX(RAW_c_TEBA0714_REV01!B:B,MATCH(H199,RAW_c_TEBA0714_REV01!B:B,)+1):'RAW_c_TEBA0714_REV01'!B11270,)+MATCH(H199,RAW_c_TEBA0714_REV01!B:B,),3),INDEX(RAW_c_TEBA0714_REV01!B:D,MATCH(H199,RAW_c_TEBA0714_REV01!B:B,0),3)),"---")))=0,"---",IF(K199&lt;&gt;"---",IF(INDEX(RAW_c_TEBA0714_REV01!B:D,MATCH(H199,RAW_c_TEBA0714_REV01!B:B,0),3)=L199,INDEX(
RAW_c_TEBA0714_REV01!B:D,MATCH(H199,INDEX(RAW_c_TEBA0714_REV01!B:B,MATCH(H199,RAW_c_TEBA0714_REV01!B:B,)+1):'RAW_c_TEBA0714_REV01'!B11270,)+MATCH(H199,RAW_c_TEBA0714_REV01!B:B,),3),INDEX(RAW_c_TEBA0714_REV01!B:D,MATCH(H199,RAW_c_TEBA0714_REV01!B:B,0),3)),"---"))),"---")</f>
        <v>JM2-93</v>
      </c>
      <c r="T199">
        <f>COUNTIF(RAW_c_TEBA0714_REV01!B:B,G199)</f>
        <v>2</v>
      </c>
      <c r="U199" t="str">
        <f t="shared" ref="U199:U262" si="23">$B199&amp;"-"&amp;$C199</f>
        <v>B2B-94</v>
      </c>
    </row>
    <row r="200" spans="1:21" x14ac:dyDescent="0.25">
      <c r="A200" t="s">
        <v>1042</v>
      </c>
      <c r="B200" t="s">
        <v>39</v>
      </c>
      <c r="C200" t="s">
        <v>253</v>
      </c>
      <c r="D200" t="s">
        <v>259</v>
      </c>
      <c r="E200" s="84">
        <v>96</v>
      </c>
      <c r="F200" t="str">
        <f t="shared" si="18"/>
        <v>JM2-96</v>
      </c>
      <c r="G200" t="str">
        <f>VLOOKUP(F200,RAW_c_TEBA0714_REV01!A:B,2,0)</f>
        <v>B14_L22_N</v>
      </c>
      <c r="H200" t="str">
        <f t="shared" si="19"/>
        <v>B14_L22_N</v>
      </c>
      <c r="I200" t="str">
        <f t="shared" si="20"/>
        <v>--</v>
      </c>
      <c r="J200" t="str">
        <f t="shared" si="21"/>
        <v>--</v>
      </c>
      <c r="K200">
        <f>IFERROR(IF(J200="--",IF(G200=H200,VLOOKUP(G200,RAW_c_TEBA0714_REV01!L:N,3,0),SUM(VLOOKUP(H200,RAW_c_TEBA0714_REV01!L:N,3,0),VLOOKUP(G200,RAW_c_TEBA0714_REV01!L:N,3,0))),"---"),"---")</f>
        <v>40.586399999999998</v>
      </c>
      <c r="L200" t="str">
        <f t="shared" si="22"/>
        <v>JM2-96</v>
      </c>
      <c r="M200" t="str">
        <f>IFERROR(IF(
COUNTIF(B2B!H:H,(IF(K200&lt;&gt;"---",IF(INDEX(RAW_c_TEBA0714_REV01!B:D,MATCH(H200,RAW_c_TEBA0714_REV01!B:B,0),3)=L200,INDEX(
RAW_c_TEBA0714_REV01!B:D,MATCH(H200,INDEX(RAW_c_TEBA0714_REV01!B:B,MATCH(H200,RAW_c_TEBA0714_REV01!B:B,)+1):'RAW_c_TEBA0714_REV01'!B11271,)+MATCH(H200,RAW_c_TEBA0714_REV01!B:B,),3),INDEX(RAW_c_TEBA0714_REV01!B:D,MATCH(H200,RAW_c_TEBA0714_REV01!B:B,0),3)),"---")))=1,"---",IF(K200&lt;&gt;"---",IF(INDEX(RAW_c_TEBA0714_REV01!B:D,MATCH(H200,RAW_c_TEBA0714_REV01!B:B,0),3)=L200,INDEX(
RAW_c_TEBA0714_REV01!B:D,MATCH(H200,INDEX(RAW_c_TEBA0714_REV01!B:B,MATCH(H200,RAW_c_TEBA0714_REV01!B:B,)+1):'RAW_c_TEBA0714_REV01'!B11271,)+MATCH(H200,RAW_c_TEBA0714_REV01!B:B,),3),INDEX(RAW_c_TEBA0714_REV01!B:D,MATCH(H200,RAW_c_TEBA0714_REV01!B:B,0),3)),"---")),"---")</f>
        <v>J17-8</v>
      </c>
      <c r="N200" t="str">
        <f>IFERROR(IF(AND(B200="B2B",J200="--"),L200,IF(
COUNTIF(B2B!H:H,(IF(K200&lt;&gt;"---",IF(INDEX(RAW_c_TEBA0714_REV01!B:D,MATCH(H200,RAW_c_TEBA0714_REV01!B:B,0),3)=L200,INDEX(
RAW_c_TEBA0714_REV01!B:D,MATCH(H200,INDEX(RAW_c_TEBA0714_REV01!B:B,MATCH(H200,RAW_c_TEBA0714_REV01!B:B,)+1):'RAW_c_TEBA0714_REV01'!B11271,)+MATCH(H200,RAW_c_TEBA0714_REV01!B:B,),3),INDEX(RAW_c_TEBA0714_REV01!B:D,MATCH(H200,RAW_c_TEBA0714_REV01!B:B,0),3)),"---")))=0,"---",IF(K200&lt;&gt;"---",IF(INDEX(RAW_c_TEBA0714_REV01!B:D,MATCH(H200,RAW_c_TEBA0714_REV01!B:B,0),3)=L200,INDEX(
RAW_c_TEBA0714_REV01!B:D,MATCH(H200,INDEX(RAW_c_TEBA0714_REV01!B:B,MATCH(H200,RAW_c_TEBA0714_REV01!B:B,)+1):'RAW_c_TEBA0714_REV01'!B11271,)+MATCH(H200,RAW_c_TEBA0714_REV01!B:B,),3),INDEX(RAW_c_TEBA0714_REV01!B:D,MATCH(H200,RAW_c_TEBA0714_REV01!B:B,0),3)),"---"))),"---")</f>
        <v>JM2-96</v>
      </c>
      <c r="T200">
        <f>COUNTIF(RAW_c_TEBA0714_REV01!B:B,G200)</f>
        <v>2</v>
      </c>
      <c r="U200" t="str">
        <f t="shared" si="23"/>
        <v>B2B-95</v>
      </c>
    </row>
    <row r="201" spans="1:21" x14ac:dyDescent="0.25">
      <c r="A201" t="s">
        <v>1043</v>
      </c>
      <c r="B201" t="s">
        <v>39</v>
      </c>
      <c r="C201" t="s">
        <v>254</v>
      </c>
      <c r="D201" t="s">
        <v>259</v>
      </c>
      <c r="E201" s="84">
        <v>95</v>
      </c>
      <c r="F201" t="str">
        <f t="shared" si="18"/>
        <v>JM2-95</v>
      </c>
      <c r="G201" t="str">
        <f>VLOOKUP(F201,RAW_c_TEBA0714_REV01!A:B,2,0)</f>
        <v>B14_L20_N</v>
      </c>
      <c r="H201" t="str">
        <f t="shared" si="19"/>
        <v>B14_L20_N</v>
      </c>
      <c r="I201" t="str">
        <f t="shared" si="20"/>
        <v>--</v>
      </c>
      <c r="J201" t="str">
        <f t="shared" si="21"/>
        <v>--</v>
      </c>
      <c r="K201">
        <f>IFERROR(IF(J201="--",IF(G201=H201,VLOOKUP(G201,RAW_c_TEBA0714_REV01!L:N,3,0),SUM(VLOOKUP(H201,RAW_c_TEBA0714_REV01!L:N,3,0),VLOOKUP(G201,RAW_c_TEBA0714_REV01!L:N,3,0))),"---"),"---")</f>
        <v>12.7318</v>
      </c>
      <c r="L201" t="str">
        <f t="shared" si="22"/>
        <v>JM2-95</v>
      </c>
      <c r="M201" t="str">
        <f>IFERROR(IF(
COUNTIF(B2B!H:H,(IF(K201&lt;&gt;"---",IF(INDEX(RAW_c_TEBA0714_REV01!B:D,MATCH(H201,RAW_c_TEBA0714_REV01!B:B,0),3)=L201,INDEX(
RAW_c_TEBA0714_REV01!B:D,MATCH(H201,INDEX(RAW_c_TEBA0714_REV01!B:B,MATCH(H201,RAW_c_TEBA0714_REV01!B:B,)+1):'RAW_c_TEBA0714_REV01'!B11272,)+MATCH(H201,RAW_c_TEBA0714_REV01!B:B,),3),INDEX(RAW_c_TEBA0714_REV01!B:D,MATCH(H201,RAW_c_TEBA0714_REV01!B:B,0),3)),"---")))=1,"---",IF(K201&lt;&gt;"---",IF(INDEX(RAW_c_TEBA0714_REV01!B:D,MATCH(H201,RAW_c_TEBA0714_REV01!B:B,0),3)=L201,INDEX(
RAW_c_TEBA0714_REV01!B:D,MATCH(H201,INDEX(RAW_c_TEBA0714_REV01!B:B,MATCH(H201,RAW_c_TEBA0714_REV01!B:B,)+1):'RAW_c_TEBA0714_REV01'!B11272,)+MATCH(H201,RAW_c_TEBA0714_REV01!B:B,),3),INDEX(RAW_c_TEBA0714_REV01!B:D,MATCH(H201,RAW_c_TEBA0714_REV01!B:B,0),3)),"---")),"---")</f>
        <v>J17-38</v>
      </c>
      <c r="N201" t="str">
        <f>IFERROR(IF(AND(B201="B2B",J201="--"),L201,IF(
COUNTIF(B2B!H:H,(IF(K201&lt;&gt;"---",IF(INDEX(RAW_c_TEBA0714_REV01!B:D,MATCH(H201,RAW_c_TEBA0714_REV01!B:B,0),3)=L201,INDEX(
RAW_c_TEBA0714_REV01!B:D,MATCH(H201,INDEX(RAW_c_TEBA0714_REV01!B:B,MATCH(H201,RAW_c_TEBA0714_REV01!B:B,)+1):'RAW_c_TEBA0714_REV01'!B11272,)+MATCH(H201,RAW_c_TEBA0714_REV01!B:B,),3),INDEX(RAW_c_TEBA0714_REV01!B:D,MATCH(H201,RAW_c_TEBA0714_REV01!B:B,0),3)),"---")))=0,"---",IF(K201&lt;&gt;"---",IF(INDEX(RAW_c_TEBA0714_REV01!B:D,MATCH(H201,RAW_c_TEBA0714_REV01!B:B,0),3)=L201,INDEX(
RAW_c_TEBA0714_REV01!B:D,MATCH(H201,INDEX(RAW_c_TEBA0714_REV01!B:B,MATCH(H201,RAW_c_TEBA0714_REV01!B:B,)+1):'RAW_c_TEBA0714_REV01'!B11272,)+MATCH(H201,RAW_c_TEBA0714_REV01!B:B,),3),INDEX(RAW_c_TEBA0714_REV01!B:D,MATCH(H201,RAW_c_TEBA0714_REV01!B:B,0),3)),"---"))),"---")</f>
        <v>JM2-95</v>
      </c>
      <c r="T201">
        <f>COUNTIF(RAW_c_TEBA0714_REV01!B:B,G201)</f>
        <v>2</v>
      </c>
      <c r="U201" t="str">
        <f t="shared" si="23"/>
        <v>B2B-96</v>
      </c>
    </row>
    <row r="202" spans="1:21" x14ac:dyDescent="0.25">
      <c r="A202" t="s">
        <v>1044</v>
      </c>
      <c r="B202" t="s">
        <v>39</v>
      </c>
      <c r="C202" t="s">
        <v>255</v>
      </c>
      <c r="D202" t="s">
        <v>259</v>
      </c>
      <c r="E202" s="84">
        <v>98</v>
      </c>
      <c r="F202" t="str">
        <f t="shared" si="18"/>
        <v>JM2-98</v>
      </c>
      <c r="G202" t="str">
        <f>VLOOKUP(F202,RAW_c_TEBA0714_REV01!A:B,2,0)</f>
        <v>B14_L22_P</v>
      </c>
      <c r="H202" t="str">
        <f t="shared" si="19"/>
        <v>B14_L22_P</v>
      </c>
      <c r="I202" t="str">
        <f t="shared" si="20"/>
        <v>--</v>
      </c>
      <c r="J202" t="str">
        <f t="shared" si="21"/>
        <v>--</v>
      </c>
      <c r="K202">
        <f>IFERROR(IF(J202="--",IF(G202=H202,VLOOKUP(G202,RAW_c_TEBA0714_REV01!L:N,3,0),SUM(VLOOKUP(H202,RAW_c_TEBA0714_REV01!L:N,3,0),VLOOKUP(G202,RAW_c_TEBA0714_REV01!L:N,3,0))),"---"),"---")</f>
        <v>40.630699999999997</v>
      </c>
      <c r="L202" t="str">
        <f t="shared" si="22"/>
        <v>JM2-98</v>
      </c>
      <c r="M202" t="str">
        <f>IFERROR(IF(
COUNTIF(B2B!H:H,(IF(K202&lt;&gt;"---",IF(INDEX(RAW_c_TEBA0714_REV01!B:D,MATCH(H202,RAW_c_TEBA0714_REV01!B:B,0),3)=L202,INDEX(
RAW_c_TEBA0714_REV01!B:D,MATCH(H202,INDEX(RAW_c_TEBA0714_REV01!B:B,MATCH(H202,RAW_c_TEBA0714_REV01!B:B,)+1):'RAW_c_TEBA0714_REV01'!B11273,)+MATCH(H202,RAW_c_TEBA0714_REV01!B:B,),3),INDEX(RAW_c_TEBA0714_REV01!B:D,MATCH(H202,RAW_c_TEBA0714_REV01!B:B,0),3)),"---")))=1,"---",IF(K202&lt;&gt;"---",IF(INDEX(RAW_c_TEBA0714_REV01!B:D,MATCH(H202,RAW_c_TEBA0714_REV01!B:B,0),3)=L202,INDEX(
RAW_c_TEBA0714_REV01!B:D,MATCH(H202,INDEX(RAW_c_TEBA0714_REV01!B:B,MATCH(H202,RAW_c_TEBA0714_REV01!B:B,)+1):'RAW_c_TEBA0714_REV01'!B11273,)+MATCH(H202,RAW_c_TEBA0714_REV01!B:B,),3),INDEX(RAW_c_TEBA0714_REV01!B:D,MATCH(H202,RAW_c_TEBA0714_REV01!B:B,0),3)),"---")),"---")</f>
        <v>J17-7</v>
      </c>
      <c r="N202" t="str">
        <f>IFERROR(IF(AND(B202="B2B",J202="--"),L202,IF(
COUNTIF(B2B!H:H,(IF(K202&lt;&gt;"---",IF(INDEX(RAW_c_TEBA0714_REV01!B:D,MATCH(H202,RAW_c_TEBA0714_REV01!B:B,0),3)=L202,INDEX(
RAW_c_TEBA0714_REV01!B:D,MATCH(H202,INDEX(RAW_c_TEBA0714_REV01!B:B,MATCH(H202,RAW_c_TEBA0714_REV01!B:B,)+1):'RAW_c_TEBA0714_REV01'!B11273,)+MATCH(H202,RAW_c_TEBA0714_REV01!B:B,),3),INDEX(RAW_c_TEBA0714_REV01!B:D,MATCH(H202,RAW_c_TEBA0714_REV01!B:B,0),3)),"---")))=0,"---",IF(K202&lt;&gt;"---",IF(INDEX(RAW_c_TEBA0714_REV01!B:D,MATCH(H202,RAW_c_TEBA0714_REV01!B:B,0),3)=L202,INDEX(
RAW_c_TEBA0714_REV01!B:D,MATCH(H202,INDEX(RAW_c_TEBA0714_REV01!B:B,MATCH(H202,RAW_c_TEBA0714_REV01!B:B,)+1):'RAW_c_TEBA0714_REV01'!B11273,)+MATCH(H202,RAW_c_TEBA0714_REV01!B:B,),3),INDEX(RAW_c_TEBA0714_REV01!B:D,MATCH(H202,RAW_c_TEBA0714_REV01!B:B,0),3)),"---"))),"---")</f>
        <v>JM2-98</v>
      </c>
      <c r="T202">
        <f>COUNTIF(RAW_c_TEBA0714_REV01!B:B,G202)</f>
        <v>2</v>
      </c>
      <c r="U202" t="str">
        <f t="shared" si="23"/>
        <v>B2B-97</v>
      </c>
    </row>
    <row r="203" spans="1:21" x14ac:dyDescent="0.25">
      <c r="A203" t="s">
        <v>1045</v>
      </c>
      <c r="B203" t="s">
        <v>39</v>
      </c>
      <c r="C203" t="s">
        <v>256</v>
      </c>
      <c r="D203" t="s">
        <v>259</v>
      </c>
      <c r="E203" s="84">
        <v>97</v>
      </c>
      <c r="F203" t="str">
        <f t="shared" si="18"/>
        <v>JM2-97</v>
      </c>
      <c r="G203" t="str">
        <f>VLOOKUP(F203,RAW_c_TEBA0714_REV01!A:B,2,0)</f>
        <v>B14_L25</v>
      </c>
      <c r="H203" t="str">
        <f t="shared" si="19"/>
        <v>B14_L25</v>
      </c>
      <c r="I203" t="str">
        <f t="shared" si="20"/>
        <v>--</v>
      </c>
      <c r="J203" t="str">
        <f t="shared" si="21"/>
        <v>--</v>
      </c>
      <c r="K203">
        <f>IFERROR(IF(J203="--",IF(G203=H203,VLOOKUP(G203,RAW_c_TEBA0714_REV01!L:N,3,0),SUM(VLOOKUP(H203,RAW_c_TEBA0714_REV01!L:N,3,0),VLOOKUP(G203,RAW_c_TEBA0714_REV01!L:N,3,0))),"---"),"---")</f>
        <v>55.114199999999997</v>
      </c>
      <c r="L203" t="str">
        <f t="shared" si="22"/>
        <v>JM2-97</v>
      </c>
      <c r="M203" t="str">
        <f>IFERROR(IF(
COUNTIF(B2B!H:H,(IF(K203&lt;&gt;"---",IF(INDEX(RAW_c_TEBA0714_REV01!B:D,MATCH(H203,RAW_c_TEBA0714_REV01!B:B,0),3)=L203,INDEX(
RAW_c_TEBA0714_REV01!B:D,MATCH(H203,INDEX(RAW_c_TEBA0714_REV01!B:B,MATCH(H203,RAW_c_TEBA0714_REV01!B:B,)+1):'RAW_c_TEBA0714_REV01'!B11274,)+MATCH(H203,RAW_c_TEBA0714_REV01!B:B,),3),INDEX(RAW_c_TEBA0714_REV01!B:D,MATCH(H203,RAW_c_TEBA0714_REV01!B:B,0),3)),"---")))=1,"---",IF(K203&lt;&gt;"---",IF(INDEX(RAW_c_TEBA0714_REV01!B:D,MATCH(H203,RAW_c_TEBA0714_REV01!B:B,0),3)=L203,INDEX(
RAW_c_TEBA0714_REV01!B:D,MATCH(H203,INDEX(RAW_c_TEBA0714_REV01!B:B,MATCH(H203,RAW_c_TEBA0714_REV01!B:B,)+1):'RAW_c_TEBA0714_REV01'!B11274,)+MATCH(H203,RAW_c_TEBA0714_REV01!B:B,),3),INDEX(RAW_c_TEBA0714_REV01!B:D,MATCH(H203,RAW_c_TEBA0714_REV01!B:B,0),3)),"---")),"---")</f>
        <v>J3-3</v>
      </c>
      <c r="N203" t="str">
        <f>IFERROR(IF(AND(B203="B2B",J203="--"),L203,IF(
COUNTIF(B2B!H:H,(IF(K203&lt;&gt;"---",IF(INDEX(RAW_c_TEBA0714_REV01!B:D,MATCH(H203,RAW_c_TEBA0714_REV01!B:B,0),3)=L203,INDEX(
RAW_c_TEBA0714_REV01!B:D,MATCH(H203,INDEX(RAW_c_TEBA0714_REV01!B:B,MATCH(H203,RAW_c_TEBA0714_REV01!B:B,)+1):'RAW_c_TEBA0714_REV01'!B11274,)+MATCH(H203,RAW_c_TEBA0714_REV01!B:B,),3),INDEX(RAW_c_TEBA0714_REV01!B:D,MATCH(H203,RAW_c_TEBA0714_REV01!B:B,0),3)),"---")))=0,"---",IF(K203&lt;&gt;"---",IF(INDEX(RAW_c_TEBA0714_REV01!B:D,MATCH(H203,RAW_c_TEBA0714_REV01!B:B,0),3)=L203,INDEX(
RAW_c_TEBA0714_REV01!B:D,MATCH(H203,INDEX(RAW_c_TEBA0714_REV01!B:B,MATCH(H203,RAW_c_TEBA0714_REV01!B:B,)+1):'RAW_c_TEBA0714_REV01'!B11274,)+MATCH(H203,RAW_c_TEBA0714_REV01!B:B,),3),INDEX(RAW_c_TEBA0714_REV01!B:D,MATCH(H203,RAW_c_TEBA0714_REV01!B:B,0),3)),"---"))),"---")</f>
        <v>JM2-97</v>
      </c>
      <c r="T203">
        <f>COUNTIF(RAW_c_TEBA0714_REV01!B:B,G203)</f>
        <v>3</v>
      </c>
      <c r="U203" t="str">
        <f t="shared" si="23"/>
        <v>B2B-98</v>
      </c>
    </row>
    <row r="204" spans="1:21" x14ac:dyDescent="0.25">
      <c r="A204" t="s">
        <v>1046</v>
      </c>
      <c r="B204" t="s">
        <v>39</v>
      </c>
      <c r="C204" t="s">
        <v>257</v>
      </c>
      <c r="D204" t="s">
        <v>259</v>
      </c>
      <c r="E204" s="84">
        <v>100</v>
      </c>
      <c r="F204" t="str">
        <f t="shared" si="18"/>
        <v>JM2-100</v>
      </c>
      <c r="G204" t="str">
        <f>VLOOKUP(F204,RAW_c_TEBA0714_REV01!A:B,2,0)</f>
        <v>BOOTMODE</v>
      </c>
      <c r="H204" t="str">
        <f t="shared" si="19"/>
        <v>BOOTMODE</v>
      </c>
      <c r="I204" t="str">
        <f t="shared" si="20"/>
        <v>--</v>
      </c>
      <c r="J204" t="str">
        <f t="shared" si="21"/>
        <v>--</v>
      </c>
      <c r="K204">
        <f>IFERROR(IF(J204="--",IF(G204=H204,VLOOKUP(G204,RAW_c_TEBA0714_REV01!L:N,3,0),SUM(VLOOKUP(H204,RAW_c_TEBA0714_REV01!L:N,3,0),VLOOKUP(G204,RAW_c_TEBA0714_REV01!L:N,3,0))),"---"),"---")</f>
        <v>60.537799999999997</v>
      </c>
      <c r="L204" t="str">
        <f t="shared" si="22"/>
        <v>JM2-100</v>
      </c>
      <c r="M204" t="str">
        <f>IFERROR(IF(
COUNTIF(B2B!H:H,(IF(K204&lt;&gt;"---",IF(INDEX(RAW_c_TEBA0714_REV01!B:D,MATCH(H204,RAW_c_TEBA0714_REV01!B:B,0),3)=L204,INDEX(
RAW_c_TEBA0714_REV01!B:D,MATCH(H204,INDEX(RAW_c_TEBA0714_REV01!B:B,MATCH(H204,RAW_c_TEBA0714_REV01!B:B,)+1):'RAW_c_TEBA0714_REV01'!B11275,)+MATCH(H204,RAW_c_TEBA0714_REV01!B:B,),3),INDEX(RAW_c_TEBA0714_REV01!B:D,MATCH(H204,RAW_c_TEBA0714_REV01!B:B,0),3)),"---")))=1,"---",IF(K204&lt;&gt;"---",IF(INDEX(RAW_c_TEBA0714_REV01!B:D,MATCH(H204,RAW_c_TEBA0714_REV01!B:B,0),3)=L204,INDEX(
RAW_c_TEBA0714_REV01!B:D,MATCH(H204,INDEX(RAW_c_TEBA0714_REV01!B:B,MATCH(H204,RAW_c_TEBA0714_REV01!B:B,)+1):'RAW_c_TEBA0714_REV01'!B11275,)+MATCH(H204,RAW_c_TEBA0714_REV01!B:B,),3),INDEX(RAW_c_TEBA0714_REV01!B:D,MATCH(H204,RAW_c_TEBA0714_REV01!B:B,0),3)),"---")),"---")</f>
        <v>J3-9</v>
      </c>
      <c r="N204" t="str">
        <f>IFERROR(IF(AND(B204="B2B",J204="--"),L204,IF(
COUNTIF(B2B!H:H,(IF(K204&lt;&gt;"---",IF(INDEX(RAW_c_TEBA0714_REV01!B:D,MATCH(H204,RAW_c_TEBA0714_REV01!B:B,0),3)=L204,INDEX(
RAW_c_TEBA0714_REV01!B:D,MATCH(H204,INDEX(RAW_c_TEBA0714_REV01!B:B,MATCH(H204,RAW_c_TEBA0714_REV01!B:B,)+1):'RAW_c_TEBA0714_REV01'!B11275,)+MATCH(H204,RAW_c_TEBA0714_REV01!B:B,),3),INDEX(RAW_c_TEBA0714_REV01!B:D,MATCH(H204,RAW_c_TEBA0714_REV01!B:B,0),3)),"---")))=0,"---",IF(K204&lt;&gt;"---",IF(INDEX(RAW_c_TEBA0714_REV01!B:D,MATCH(H204,RAW_c_TEBA0714_REV01!B:B,0),3)=L204,INDEX(
RAW_c_TEBA0714_REV01!B:D,MATCH(H204,INDEX(RAW_c_TEBA0714_REV01!B:B,MATCH(H204,RAW_c_TEBA0714_REV01!B:B,)+1):'RAW_c_TEBA0714_REV01'!B11275,)+MATCH(H204,RAW_c_TEBA0714_REV01!B:B,),3),INDEX(RAW_c_TEBA0714_REV01!B:D,MATCH(H204,RAW_c_TEBA0714_REV01!B:B,0),3)),"---"))),"---")</f>
        <v>JM2-100</v>
      </c>
      <c r="T204">
        <f>COUNTIF(RAW_c_TEBA0714_REV01!B:B,G204)</f>
        <v>3</v>
      </c>
      <c r="U204" t="str">
        <f t="shared" si="23"/>
        <v>B2B-99</v>
      </c>
    </row>
    <row r="205" spans="1:21" x14ac:dyDescent="0.25">
      <c r="A205" t="s">
        <v>1047</v>
      </c>
      <c r="B205" t="s">
        <v>39</v>
      </c>
      <c r="C205" t="s">
        <v>258</v>
      </c>
      <c r="D205" t="s">
        <v>259</v>
      </c>
      <c r="E205" s="84">
        <v>99</v>
      </c>
      <c r="F205" t="str">
        <f t="shared" si="18"/>
        <v>JM2-99</v>
      </c>
      <c r="G205" t="str">
        <f>VLOOKUP(F205,RAW_c_TEBA0714_REV01!A:B,2,0)</f>
        <v>B14_L0</v>
      </c>
      <c r="H205" t="str">
        <f t="shared" si="19"/>
        <v>B14_L0</v>
      </c>
      <c r="I205" t="str">
        <f t="shared" si="20"/>
        <v>--</v>
      </c>
      <c r="J205" t="str">
        <f t="shared" si="21"/>
        <v>--</v>
      </c>
      <c r="K205">
        <f>IFERROR(IF(J205="--",IF(G205=H205,VLOOKUP(G205,RAW_c_TEBA0714_REV01!L:N,3,0),SUM(VLOOKUP(H205,RAW_c_TEBA0714_REV01!L:N,3,0),VLOOKUP(G205,RAW_c_TEBA0714_REV01!L:N,3,0))),"---"),"---")</f>
        <v>56.376600000000003</v>
      </c>
      <c r="L205" t="str">
        <f t="shared" si="22"/>
        <v>JM2-99</v>
      </c>
      <c r="M205" t="str">
        <f>IFERROR(IF(
COUNTIF(B2B!H:H,(IF(K205&lt;&gt;"---",IF(INDEX(RAW_c_TEBA0714_REV01!B:D,MATCH(H205,RAW_c_TEBA0714_REV01!B:B,0),3)=L205,INDEX(
RAW_c_TEBA0714_REV01!B:D,MATCH(H205,INDEX(RAW_c_TEBA0714_REV01!B:B,MATCH(H205,RAW_c_TEBA0714_REV01!B:B,)+1):'RAW_c_TEBA0714_REV01'!B11276,)+MATCH(H205,RAW_c_TEBA0714_REV01!B:B,),3),INDEX(RAW_c_TEBA0714_REV01!B:D,MATCH(H205,RAW_c_TEBA0714_REV01!B:B,0),3)),"---")))=1,"---",IF(K205&lt;&gt;"---",IF(INDEX(RAW_c_TEBA0714_REV01!B:D,MATCH(H205,RAW_c_TEBA0714_REV01!B:B,0),3)=L205,INDEX(
RAW_c_TEBA0714_REV01!B:D,MATCH(H205,INDEX(RAW_c_TEBA0714_REV01!B:B,MATCH(H205,RAW_c_TEBA0714_REV01!B:B,)+1):'RAW_c_TEBA0714_REV01'!B11276,)+MATCH(H205,RAW_c_TEBA0714_REV01!B:B,),3),INDEX(RAW_c_TEBA0714_REV01!B:D,MATCH(H205,RAW_c_TEBA0714_REV01!B:B,0),3)),"---")),"---")</f>
        <v>J3-7</v>
      </c>
      <c r="N205" t="str">
        <f>IFERROR(IF(AND(B205="B2B",J205="--"),L205,IF(
COUNTIF(B2B!H:H,(IF(K205&lt;&gt;"---",IF(INDEX(RAW_c_TEBA0714_REV01!B:D,MATCH(H205,RAW_c_TEBA0714_REV01!B:B,0),3)=L205,INDEX(
RAW_c_TEBA0714_REV01!B:D,MATCH(H205,INDEX(RAW_c_TEBA0714_REV01!B:B,MATCH(H205,RAW_c_TEBA0714_REV01!B:B,)+1):'RAW_c_TEBA0714_REV01'!B11276,)+MATCH(H205,RAW_c_TEBA0714_REV01!B:B,),3),INDEX(RAW_c_TEBA0714_REV01!B:D,MATCH(H205,RAW_c_TEBA0714_REV01!B:B,0),3)),"---")))=0,"---",IF(K205&lt;&gt;"---",IF(INDEX(RAW_c_TEBA0714_REV01!B:D,MATCH(H205,RAW_c_TEBA0714_REV01!B:B,0),3)=L205,INDEX(
RAW_c_TEBA0714_REV01!B:D,MATCH(H205,INDEX(RAW_c_TEBA0714_REV01!B:B,MATCH(H205,RAW_c_TEBA0714_REV01!B:B,)+1):'RAW_c_TEBA0714_REV01'!B11276,)+MATCH(H205,RAW_c_TEBA0714_REV01!B:B,),3),INDEX(RAW_c_TEBA0714_REV01!B:D,MATCH(H205,RAW_c_TEBA0714_REV01!B:B,0),3)),"---"))),"---")</f>
        <v>JM2-99</v>
      </c>
      <c r="T205">
        <f>COUNTIF(RAW_c_TEBA0714_REV01!B:B,G205)</f>
        <v>3</v>
      </c>
      <c r="U205" t="str">
        <f t="shared" si="23"/>
        <v>B2B-100</v>
      </c>
    </row>
    <row r="206" spans="1:21" x14ac:dyDescent="0.25">
      <c r="A206" t="s">
        <v>1048</v>
      </c>
      <c r="B206" t="s">
        <v>1269</v>
      </c>
      <c r="C206" t="s">
        <v>1270</v>
      </c>
      <c r="D206" t="s">
        <v>590</v>
      </c>
      <c r="E206" s="84">
        <v>1</v>
      </c>
      <c r="F206" t="str">
        <f t="shared" si="18"/>
        <v>J1-1</v>
      </c>
      <c r="G206" t="str">
        <f>VLOOKUP(F206,RAW_c_TEBA0714_REV01!A:B,2,0)</f>
        <v>GND</v>
      </c>
      <c r="H206" t="str">
        <f t="shared" si="19"/>
        <v>GND</v>
      </c>
      <c r="I206" t="str">
        <f t="shared" si="20"/>
        <v>--</v>
      </c>
      <c r="J206" t="str">
        <f t="shared" si="21"/>
        <v>---</v>
      </c>
      <c r="K206" t="str">
        <f>IFERROR(IF(J206="--",IF(G206=H206,VLOOKUP(G206,RAW_c_TEBA0714_REV01!L:N,3,0),SUM(VLOOKUP(H206,RAW_c_TEBA0714_REV01!L:N,3,0),VLOOKUP(G206,RAW_c_TEBA0714_REV01!L:N,3,0))),"---"),"---")</f>
        <v>---</v>
      </c>
      <c r="L206" t="str">
        <f t="shared" si="22"/>
        <v>J1-1</v>
      </c>
      <c r="M206" t="str">
        <f>IFERROR(IF(
COUNTIF(B2B!H:H,(IF(K206&lt;&gt;"---",IF(INDEX(RAW_c_TEBA0714_REV01!B:D,MATCH(H206,RAW_c_TEBA0714_REV01!B:B,0),3)=L206,INDEX(
RAW_c_TEBA0714_REV01!B:D,MATCH(H206,INDEX(RAW_c_TEBA0714_REV01!B:B,MATCH(H206,RAW_c_TEBA0714_REV01!B:B,)+1):'RAW_c_TEBA0714_REV01'!B11277,)+MATCH(H206,RAW_c_TEBA0714_REV01!B:B,),3),INDEX(RAW_c_TEBA0714_REV01!B:D,MATCH(H206,RAW_c_TEBA0714_REV01!B:B,0),3)),"---")))=1,"---",IF(K206&lt;&gt;"---",IF(INDEX(RAW_c_TEBA0714_REV01!B:D,MATCH(H206,RAW_c_TEBA0714_REV01!B:B,0),3)=L206,INDEX(
RAW_c_TEBA0714_REV01!B:D,MATCH(H206,INDEX(RAW_c_TEBA0714_REV01!B:B,MATCH(H206,RAW_c_TEBA0714_REV01!B:B,)+1):'RAW_c_TEBA0714_REV01'!B11277,)+MATCH(H206,RAW_c_TEBA0714_REV01!B:B,),3),INDEX(RAW_c_TEBA0714_REV01!B:D,MATCH(H206,RAW_c_TEBA0714_REV01!B:B,0),3)),"---")),"---")</f>
        <v>---</v>
      </c>
      <c r="N206" t="str">
        <f>IFERROR(IF(AND(B206="B2B",J206="--"),L206,IF(
COUNTIF(B2B!H:H,(IF(K206&lt;&gt;"---",IF(INDEX(RAW_c_TEBA0714_REV01!B:D,MATCH(H206,RAW_c_TEBA0714_REV01!B:B,0),3)=L206,INDEX(
RAW_c_TEBA0714_REV01!B:D,MATCH(H206,INDEX(RAW_c_TEBA0714_REV01!B:B,MATCH(H206,RAW_c_TEBA0714_REV01!B:B,)+1):'RAW_c_TEBA0714_REV01'!B11277,)+MATCH(H206,RAW_c_TEBA0714_REV01!B:B,),3),INDEX(RAW_c_TEBA0714_REV01!B:D,MATCH(H206,RAW_c_TEBA0714_REV01!B:B,0),3)),"---")))=0,"---",IF(K206&lt;&gt;"---",IF(INDEX(RAW_c_TEBA0714_REV01!B:D,MATCH(H206,RAW_c_TEBA0714_REV01!B:B,0),3)=L206,INDEX(
RAW_c_TEBA0714_REV01!B:D,MATCH(H206,INDEX(RAW_c_TEBA0714_REV01!B:B,MATCH(H206,RAW_c_TEBA0714_REV01!B:B,)+1):'RAW_c_TEBA0714_REV01'!B11277,)+MATCH(H206,RAW_c_TEBA0714_REV01!B:B,),3),INDEX(RAW_c_TEBA0714_REV01!B:D,MATCH(H206,RAW_c_TEBA0714_REV01!B:B,0),3)),"---"))),"---")</f>
        <v>---</v>
      </c>
      <c r="T206">
        <f>COUNTIF(RAW_c_TEBA0714_REV01!B:B,G206)</f>
        <v>85</v>
      </c>
      <c r="U206" t="str">
        <f t="shared" si="23"/>
        <v>SFP+-VEET</v>
      </c>
    </row>
    <row r="207" spans="1:21" x14ac:dyDescent="0.25">
      <c r="A207" t="s">
        <v>1049</v>
      </c>
      <c r="B207" t="s">
        <v>1269</v>
      </c>
      <c r="C207" t="s">
        <v>1333</v>
      </c>
      <c r="D207" t="s">
        <v>590</v>
      </c>
      <c r="E207" s="84">
        <v>2</v>
      </c>
      <c r="F207" t="str">
        <f t="shared" si="18"/>
        <v>J1-2</v>
      </c>
      <c r="G207" t="str">
        <f>VLOOKUP(F207,RAW_c_TEBA0714_REV01!A:B,2,0)</f>
        <v>SFP0_TX_FAULT</v>
      </c>
      <c r="H207" t="str">
        <f t="shared" si="19"/>
        <v>SFP0_TX_FAULT</v>
      </c>
      <c r="I207" t="str">
        <f t="shared" si="20"/>
        <v>--</v>
      </c>
      <c r="J207" t="str">
        <f t="shared" si="21"/>
        <v>--</v>
      </c>
      <c r="K207">
        <f>IFERROR(IF(J207="--",IF(G207=H207,VLOOKUP(G207,RAW_c_TEBA0714_REV01!L:N,3,0),SUM(VLOOKUP(H207,RAW_c_TEBA0714_REV01!L:N,3,0),VLOOKUP(G207,RAW_c_TEBA0714_REV01!L:N,3,0))),"---"),"---")</f>
        <v>19.343599999999999</v>
      </c>
      <c r="L207" t="str">
        <f t="shared" si="22"/>
        <v>J1-2</v>
      </c>
      <c r="M207" t="str">
        <f>IFERROR(IF(
COUNTIF(B2B!H:H,(IF(K207&lt;&gt;"---",IF(INDEX(RAW_c_TEBA0714_REV01!B:D,MATCH(H207,RAW_c_TEBA0714_REV01!B:B,0),3)=L207,INDEX(
RAW_c_TEBA0714_REV01!B:D,MATCH(H207,INDEX(RAW_c_TEBA0714_REV01!B:B,MATCH(H207,RAW_c_TEBA0714_REV01!B:B,)+1):'RAW_c_TEBA0714_REV01'!B11278,)+MATCH(H207,RAW_c_TEBA0714_REV01!B:B,),3),INDEX(RAW_c_TEBA0714_REV01!B:D,MATCH(H207,RAW_c_TEBA0714_REV01!B:B,0),3)),"---")))=1,"---",IF(K207&lt;&gt;"---",IF(INDEX(RAW_c_TEBA0714_REV01!B:D,MATCH(H207,RAW_c_TEBA0714_REV01!B:B,0),3)=L207,INDEX(
RAW_c_TEBA0714_REV01!B:D,MATCH(H207,INDEX(RAW_c_TEBA0714_REV01!B:B,MATCH(H207,RAW_c_TEBA0714_REV01!B:B,)+1):'RAW_c_TEBA0714_REV01'!B11278,)+MATCH(H207,RAW_c_TEBA0714_REV01!B:B,),3),INDEX(RAW_c_TEBA0714_REV01!B:D,MATCH(H207,RAW_c_TEBA0714_REV01!B:B,0),3)),"---")),"---")</f>
        <v>---</v>
      </c>
      <c r="N207" t="str">
        <f>IFERROR(IF(AND(B207="B2B",J207="--"),L207,IF(
COUNTIF(B2B!H:H,(IF(K207&lt;&gt;"---",IF(INDEX(RAW_c_TEBA0714_REV01!B:D,MATCH(H207,RAW_c_TEBA0714_REV01!B:B,0),3)=L207,INDEX(
RAW_c_TEBA0714_REV01!B:D,MATCH(H207,INDEX(RAW_c_TEBA0714_REV01!B:B,MATCH(H207,RAW_c_TEBA0714_REV01!B:B,)+1):'RAW_c_TEBA0714_REV01'!B11278,)+MATCH(H207,RAW_c_TEBA0714_REV01!B:B,),3),INDEX(RAW_c_TEBA0714_REV01!B:D,MATCH(H207,RAW_c_TEBA0714_REV01!B:B,0),3)),"---")))=0,"---",IF(K207&lt;&gt;"---",IF(INDEX(RAW_c_TEBA0714_REV01!B:D,MATCH(H207,RAW_c_TEBA0714_REV01!B:B,0),3)=L207,INDEX(
RAW_c_TEBA0714_REV01!B:D,MATCH(H207,INDEX(RAW_c_TEBA0714_REV01!B:B,MATCH(H207,RAW_c_TEBA0714_REV01!B:B,)+1):'RAW_c_TEBA0714_REV01'!B11278,)+MATCH(H207,RAW_c_TEBA0714_REV01!B:B,),3),INDEX(RAW_c_TEBA0714_REV01!B:D,MATCH(H207,RAW_c_TEBA0714_REV01!B:B,0),3)),"---"))),"---")</f>
        <v>JM2-42</v>
      </c>
      <c r="T207">
        <f>COUNTIF(RAW_c_TEBA0714_REV01!B:B,G207)</f>
        <v>2</v>
      </c>
      <c r="U207" t="str">
        <f t="shared" si="23"/>
        <v>SFP+-TXFAULT</v>
      </c>
    </row>
    <row r="208" spans="1:21" x14ac:dyDescent="0.25">
      <c r="A208" t="s">
        <v>1050</v>
      </c>
      <c r="B208" t="s">
        <v>1269</v>
      </c>
      <c r="C208" t="s">
        <v>1334</v>
      </c>
      <c r="D208" t="s">
        <v>590</v>
      </c>
      <c r="E208" s="84">
        <v>3</v>
      </c>
      <c r="F208" t="str">
        <f t="shared" si="18"/>
        <v>J1-3</v>
      </c>
      <c r="G208" t="str">
        <f>VLOOKUP(F208,RAW_c_TEBA0714_REV01!A:B,2,0)</f>
        <v>SFP0_TX_DIS</v>
      </c>
      <c r="H208" t="str">
        <f t="shared" si="19"/>
        <v>SFP0_TX_DIS</v>
      </c>
      <c r="I208" t="str">
        <f t="shared" si="20"/>
        <v>--</v>
      </c>
      <c r="J208" t="str">
        <f t="shared" si="21"/>
        <v>--</v>
      </c>
      <c r="K208">
        <f>IFERROR(IF(J208="--",IF(G208=H208,VLOOKUP(G208,RAW_c_TEBA0714_REV01!L:N,3,0),SUM(VLOOKUP(H208,RAW_c_TEBA0714_REV01!L:N,3,0),VLOOKUP(G208,RAW_c_TEBA0714_REV01!L:N,3,0))),"---"),"---")</f>
        <v>20.045400000000001</v>
      </c>
      <c r="L208" t="str">
        <f t="shared" si="22"/>
        <v>J1-3</v>
      </c>
      <c r="M208" t="str">
        <f>IFERROR(IF(
COUNTIF(B2B!H:H,(IF(K208&lt;&gt;"---",IF(INDEX(RAW_c_TEBA0714_REV01!B:D,MATCH(H208,RAW_c_TEBA0714_REV01!B:B,0),3)=L208,INDEX(
RAW_c_TEBA0714_REV01!B:D,MATCH(H208,INDEX(RAW_c_TEBA0714_REV01!B:B,MATCH(H208,RAW_c_TEBA0714_REV01!B:B,)+1):'RAW_c_TEBA0714_REV01'!B11279,)+MATCH(H208,RAW_c_TEBA0714_REV01!B:B,),3),INDEX(RAW_c_TEBA0714_REV01!B:D,MATCH(H208,RAW_c_TEBA0714_REV01!B:B,0),3)),"---")))=1,"---",IF(K208&lt;&gt;"---",IF(INDEX(RAW_c_TEBA0714_REV01!B:D,MATCH(H208,RAW_c_TEBA0714_REV01!B:B,0),3)=L208,INDEX(
RAW_c_TEBA0714_REV01!B:D,MATCH(H208,INDEX(RAW_c_TEBA0714_REV01!B:B,MATCH(H208,RAW_c_TEBA0714_REV01!B:B,)+1):'RAW_c_TEBA0714_REV01'!B11279,)+MATCH(H208,RAW_c_TEBA0714_REV01!B:B,),3),INDEX(RAW_c_TEBA0714_REV01!B:D,MATCH(H208,RAW_c_TEBA0714_REV01!B:B,0),3)),"---")),"---")</f>
        <v>---</v>
      </c>
      <c r="N208" t="str">
        <f>IFERROR(IF(AND(B208="B2B",J208="--"),L208,IF(
COUNTIF(B2B!H:H,(IF(K208&lt;&gt;"---",IF(INDEX(RAW_c_TEBA0714_REV01!B:D,MATCH(H208,RAW_c_TEBA0714_REV01!B:B,0),3)=L208,INDEX(
RAW_c_TEBA0714_REV01!B:D,MATCH(H208,INDEX(RAW_c_TEBA0714_REV01!B:B,MATCH(H208,RAW_c_TEBA0714_REV01!B:B,)+1):'RAW_c_TEBA0714_REV01'!B11279,)+MATCH(H208,RAW_c_TEBA0714_REV01!B:B,),3),INDEX(RAW_c_TEBA0714_REV01!B:D,MATCH(H208,RAW_c_TEBA0714_REV01!B:B,0),3)),"---")))=0,"---",IF(K208&lt;&gt;"---",IF(INDEX(RAW_c_TEBA0714_REV01!B:D,MATCH(H208,RAW_c_TEBA0714_REV01!B:B,0),3)=L208,INDEX(
RAW_c_TEBA0714_REV01!B:D,MATCH(H208,INDEX(RAW_c_TEBA0714_REV01!B:B,MATCH(H208,RAW_c_TEBA0714_REV01!B:B,)+1):'RAW_c_TEBA0714_REV01'!B11279,)+MATCH(H208,RAW_c_TEBA0714_REV01!B:B,),3),INDEX(RAW_c_TEBA0714_REV01!B:D,MATCH(H208,RAW_c_TEBA0714_REV01!B:B,0),3)),"---"))),"---")</f>
        <v>JM2-44</v>
      </c>
      <c r="T208">
        <f>COUNTIF(RAW_c_TEBA0714_REV01!B:B,G208)</f>
        <v>2</v>
      </c>
      <c r="U208" t="str">
        <f t="shared" si="23"/>
        <v>SFP+-TXDISABLE</v>
      </c>
    </row>
    <row r="209" spans="1:21" x14ac:dyDescent="0.25">
      <c r="A209" t="s">
        <v>1051</v>
      </c>
      <c r="B209" t="s">
        <v>1269</v>
      </c>
      <c r="C209" t="s">
        <v>1271</v>
      </c>
      <c r="D209" t="s">
        <v>590</v>
      </c>
      <c r="E209" s="84">
        <v>4</v>
      </c>
      <c r="F209" t="str">
        <f t="shared" si="18"/>
        <v>J1-4</v>
      </c>
      <c r="G209" t="str">
        <f>VLOOKUP(F209,RAW_c_TEBA0714_REV01!A:B,2,0)</f>
        <v>SFP0_SDA</v>
      </c>
      <c r="H209" t="str">
        <f t="shared" si="19"/>
        <v>SFP0_SDA</v>
      </c>
      <c r="I209" t="str">
        <f t="shared" si="20"/>
        <v>--</v>
      </c>
      <c r="J209" t="str">
        <f t="shared" si="21"/>
        <v>--</v>
      </c>
      <c r="K209">
        <f>IFERROR(IF(J209="--",IF(G209=H209,VLOOKUP(G209,RAW_c_TEBA0714_REV01!L:N,3,0),SUM(VLOOKUP(H209,RAW_c_TEBA0714_REV01!L:N,3,0),VLOOKUP(G209,RAW_c_TEBA0714_REV01!L:N,3,0))),"---"),"---")</f>
        <v>22.387799999999999</v>
      </c>
      <c r="L209" t="str">
        <f t="shared" si="22"/>
        <v>J1-4</v>
      </c>
      <c r="M209" t="str">
        <f>IFERROR(IF(
COUNTIF(B2B!H:H,(IF(K209&lt;&gt;"---",IF(INDEX(RAW_c_TEBA0714_REV01!B:D,MATCH(H209,RAW_c_TEBA0714_REV01!B:B,0),3)=L209,INDEX(
RAW_c_TEBA0714_REV01!B:D,MATCH(H209,INDEX(RAW_c_TEBA0714_REV01!B:B,MATCH(H209,RAW_c_TEBA0714_REV01!B:B,)+1):'RAW_c_TEBA0714_REV01'!B11280,)+MATCH(H209,RAW_c_TEBA0714_REV01!B:B,),3),INDEX(RAW_c_TEBA0714_REV01!B:D,MATCH(H209,RAW_c_TEBA0714_REV01!B:B,0),3)),"---")))=1,"---",IF(K209&lt;&gt;"---",IF(INDEX(RAW_c_TEBA0714_REV01!B:D,MATCH(H209,RAW_c_TEBA0714_REV01!B:B,0),3)=L209,INDEX(
RAW_c_TEBA0714_REV01!B:D,MATCH(H209,INDEX(RAW_c_TEBA0714_REV01!B:B,MATCH(H209,RAW_c_TEBA0714_REV01!B:B,)+1):'RAW_c_TEBA0714_REV01'!B11280,)+MATCH(H209,RAW_c_TEBA0714_REV01!B:B,),3),INDEX(RAW_c_TEBA0714_REV01!B:D,MATCH(H209,RAW_c_TEBA0714_REV01!B:B,0),3)),"---")),"---")</f>
        <v>---</v>
      </c>
      <c r="N209" t="str">
        <f>IFERROR(IF(AND(B209="B2B",J209="--"),L209,IF(
COUNTIF(B2B!H:H,(IF(K209&lt;&gt;"---",IF(INDEX(RAW_c_TEBA0714_REV01!B:D,MATCH(H209,RAW_c_TEBA0714_REV01!B:B,0),3)=L209,INDEX(
RAW_c_TEBA0714_REV01!B:D,MATCH(H209,INDEX(RAW_c_TEBA0714_REV01!B:B,MATCH(H209,RAW_c_TEBA0714_REV01!B:B,)+1):'RAW_c_TEBA0714_REV01'!B11280,)+MATCH(H209,RAW_c_TEBA0714_REV01!B:B,),3),INDEX(RAW_c_TEBA0714_REV01!B:D,MATCH(H209,RAW_c_TEBA0714_REV01!B:B,0),3)),"---")))=0,"---",IF(K209&lt;&gt;"---",IF(INDEX(RAW_c_TEBA0714_REV01!B:D,MATCH(H209,RAW_c_TEBA0714_REV01!B:B,0),3)=L209,INDEX(
RAW_c_TEBA0714_REV01!B:D,MATCH(H209,INDEX(RAW_c_TEBA0714_REV01!B:B,MATCH(H209,RAW_c_TEBA0714_REV01!B:B,)+1):'RAW_c_TEBA0714_REV01'!B11280,)+MATCH(H209,RAW_c_TEBA0714_REV01!B:B,),3),INDEX(RAW_c_TEBA0714_REV01!B:D,MATCH(H209,RAW_c_TEBA0714_REV01!B:B,0),3)),"---"))),"---")</f>
        <v>JM2-46</v>
      </c>
      <c r="T209">
        <f>COUNTIF(RAW_c_TEBA0714_REV01!B:B,G209)</f>
        <v>3</v>
      </c>
      <c r="U209" t="str">
        <f t="shared" si="23"/>
        <v>SFP+-MOD-DEF2</v>
      </c>
    </row>
    <row r="210" spans="1:21" x14ac:dyDescent="0.25">
      <c r="A210" t="s">
        <v>1052</v>
      </c>
      <c r="B210" t="s">
        <v>1269</v>
      </c>
      <c r="C210" t="s">
        <v>1272</v>
      </c>
      <c r="D210" t="s">
        <v>590</v>
      </c>
      <c r="E210" s="84">
        <v>5</v>
      </c>
      <c r="F210" t="str">
        <f t="shared" si="18"/>
        <v>J1-5</v>
      </c>
      <c r="G210" t="str">
        <f>VLOOKUP(F210,RAW_c_TEBA0714_REV01!A:B,2,0)</f>
        <v>SFP0_SCL</v>
      </c>
      <c r="H210" t="str">
        <f t="shared" si="19"/>
        <v>SFP0_SCL</v>
      </c>
      <c r="I210" t="str">
        <f t="shared" si="20"/>
        <v>--</v>
      </c>
      <c r="J210" t="str">
        <f t="shared" si="21"/>
        <v>--</v>
      </c>
      <c r="K210">
        <f>IFERROR(IF(J210="--",IF(G210=H210,VLOOKUP(G210,RAW_c_TEBA0714_REV01!L:N,3,0),SUM(VLOOKUP(H210,RAW_c_TEBA0714_REV01!L:N,3,0),VLOOKUP(G210,RAW_c_TEBA0714_REV01!L:N,3,0))),"---"),"---")</f>
        <v>27.611499999999999</v>
      </c>
      <c r="L210" t="str">
        <f t="shared" si="22"/>
        <v>J1-5</v>
      </c>
      <c r="M210" t="str">
        <f>IFERROR(IF(
COUNTIF(B2B!H:H,(IF(K210&lt;&gt;"---",IF(INDEX(RAW_c_TEBA0714_REV01!B:D,MATCH(H210,RAW_c_TEBA0714_REV01!B:B,0),3)=L210,INDEX(
RAW_c_TEBA0714_REV01!B:D,MATCH(H210,INDEX(RAW_c_TEBA0714_REV01!B:B,MATCH(H210,RAW_c_TEBA0714_REV01!B:B,)+1):'RAW_c_TEBA0714_REV01'!B11281,)+MATCH(H210,RAW_c_TEBA0714_REV01!B:B,),3),INDEX(RAW_c_TEBA0714_REV01!B:D,MATCH(H210,RAW_c_TEBA0714_REV01!B:B,0),3)),"---")))=1,"---",IF(K210&lt;&gt;"---",IF(INDEX(RAW_c_TEBA0714_REV01!B:D,MATCH(H210,RAW_c_TEBA0714_REV01!B:B,0),3)=L210,INDEX(
RAW_c_TEBA0714_REV01!B:D,MATCH(H210,INDEX(RAW_c_TEBA0714_REV01!B:B,MATCH(H210,RAW_c_TEBA0714_REV01!B:B,)+1):'RAW_c_TEBA0714_REV01'!B11281,)+MATCH(H210,RAW_c_TEBA0714_REV01!B:B,),3),INDEX(RAW_c_TEBA0714_REV01!B:D,MATCH(H210,RAW_c_TEBA0714_REV01!B:B,0),3)),"---")),"---")</f>
        <v>---</v>
      </c>
      <c r="N210" t="str">
        <f>IFERROR(IF(AND(B210="B2B",J210="--"),L210,IF(
COUNTIF(B2B!H:H,(IF(K210&lt;&gt;"---",IF(INDEX(RAW_c_TEBA0714_REV01!B:D,MATCH(H210,RAW_c_TEBA0714_REV01!B:B,0),3)=L210,INDEX(
RAW_c_TEBA0714_REV01!B:D,MATCH(H210,INDEX(RAW_c_TEBA0714_REV01!B:B,MATCH(H210,RAW_c_TEBA0714_REV01!B:B,)+1):'RAW_c_TEBA0714_REV01'!B11281,)+MATCH(H210,RAW_c_TEBA0714_REV01!B:B,),3),INDEX(RAW_c_TEBA0714_REV01!B:D,MATCH(H210,RAW_c_TEBA0714_REV01!B:B,0),3)),"---")))=0,"---",IF(K210&lt;&gt;"---",IF(INDEX(RAW_c_TEBA0714_REV01!B:D,MATCH(H210,RAW_c_TEBA0714_REV01!B:B,0),3)=L210,INDEX(
RAW_c_TEBA0714_REV01!B:D,MATCH(H210,INDEX(RAW_c_TEBA0714_REV01!B:B,MATCH(H210,RAW_c_TEBA0714_REV01!B:B,)+1):'RAW_c_TEBA0714_REV01'!B11281,)+MATCH(H210,RAW_c_TEBA0714_REV01!B:B,),3),INDEX(RAW_c_TEBA0714_REV01!B:D,MATCH(H210,RAW_c_TEBA0714_REV01!B:B,0),3)),"---"))),"---")</f>
        <v>JM2-48</v>
      </c>
      <c r="T210">
        <f>COUNTIF(RAW_c_TEBA0714_REV01!B:B,G210)</f>
        <v>3</v>
      </c>
      <c r="U210" t="str">
        <f t="shared" si="23"/>
        <v>SFP+-MOD-DEF1</v>
      </c>
    </row>
    <row r="211" spans="1:21" x14ac:dyDescent="0.25">
      <c r="A211" t="s">
        <v>1053</v>
      </c>
      <c r="B211" t="s">
        <v>1269</v>
      </c>
      <c r="C211" t="s">
        <v>1273</v>
      </c>
      <c r="D211" t="s">
        <v>590</v>
      </c>
      <c r="E211" s="84">
        <v>6</v>
      </c>
      <c r="F211" t="str">
        <f t="shared" si="18"/>
        <v>J1-6</v>
      </c>
      <c r="G211" t="str">
        <f>VLOOKUP(F211,RAW_c_TEBA0714_REV01!A:B,2,0)</f>
        <v>SFP0_M-DEF0</v>
      </c>
      <c r="H211" t="str">
        <f t="shared" si="19"/>
        <v>SFP0_M-DEF0</v>
      </c>
      <c r="I211" t="str">
        <f t="shared" si="20"/>
        <v>--</v>
      </c>
      <c r="J211" t="str">
        <f t="shared" si="21"/>
        <v>--</v>
      </c>
      <c r="K211">
        <f>IFERROR(IF(J211="--",IF(G211=H211,VLOOKUP(G211,RAW_c_TEBA0714_REV01!L:N,3,0),SUM(VLOOKUP(H211,RAW_c_TEBA0714_REV01!L:N,3,0),VLOOKUP(G211,RAW_c_TEBA0714_REV01!L:N,3,0))),"---"),"---")</f>
        <v>24.477699999999999</v>
      </c>
      <c r="L211" t="str">
        <f t="shared" si="22"/>
        <v>J1-6</v>
      </c>
      <c r="M211" t="str">
        <f>IFERROR(IF(
COUNTIF(B2B!H:H,(IF(K211&lt;&gt;"---",IF(INDEX(RAW_c_TEBA0714_REV01!B:D,MATCH(H211,RAW_c_TEBA0714_REV01!B:B,0),3)=L211,INDEX(
RAW_c_TEBA0714_REV01!B:D,MATCH(H211,INDEX(RAW_c_TEBA0714_REV01!B:B,MATCH(H211,RAW_c_TEBA0714_REV01!B:B,)+1):'RAW_c_TEBA0714_REV01'!B11282,)+MATCH(H211,RAW_c_TEBA0714_REV01!B:B,),3),INDEX(RAW_c_TEBA0714_REV01!B:D,MATCH(H211,RAW_c_TEBA0714_REV01!B:B,0),3)),"---")))=1,"---",IF(K211&lt;&gt;"---",IF(INDEX(RAW_c_TEBA0714_REV01!B:D,MATCH(H211,RAW_c_TEBA0714_REV01!B:B,0),3)=L211,INDEX(
RAW_c_TEBA0714_REV01!B:D,MATCH(H211,INDEX(RAW_c_TEBA0714_REV01!B:B,MATCH(H211,RAW_c_TEBA0714_REV01!B:B,)+1):'RAW_c_TEBA0714_REV01'!B11282,)+MATCH(H211,RAW_c_TEBA0714_REV01!B:B,),3),INDEX(RAW_c_TEBA0714_REV01!B:D,MATCH(H211,RAW_c_TEBA0714_REV01!B:B,0),3)),"---")),"---")</f>
        <v>---</v>
      </c>
      <c r="N211" t="str">
        <f>IFERROR(IF(AND(B211="B2B",J211="--"),L211,IF(
COUNTIF(B2B!H:H,(IF(K211&lt;&gt;"---",IF(INDEX(RAW_c_TEBA0714_REV01!B:D,MATCH(H211,RAW_c_TEBA0714_REV01!B:B,0),3)=L211,INDEX(
RAW_c_TEBA0714_REV01!B:D,MATCH(H211,INDEX(RAW_c_TEBA0714_REV01!B:B,MATCH(H211,RAW_c_TEBA0714_REV01!B:B,)+1):'RAW_c_TEBA0714_REV01'!B11282,)+MATCH(H211,RAW_c_TEBA0714_REV01!B:B,),3),INDEX(RAW_c_TEBA0714_REV01!B:D,MATCH(H211,RAW_c_TEBA0714_REV01!B:B,0),3)),"---")))=0,"---",IF(K211&lt;&gt;"---",IF(INDEX(RAW_c_TEBA0714_REV01!B:D,MATCH(H211,RAW_c_TEBA0714_REV01!B:B,0),3)=L211,INDEX(
RAW_c_TEBA0714_REV01!B:D,MATCH(H211,INDEX(RAW_c_TEBA0714_REV01!B:B,MATCH(H211,RAW_c_TEBA0714_REV01!B:B,)+1):'RAW_c_TEBA0714_REV01'!B11282,)+MATCH(H211,RAW_c_TEBA0714_REV01!B:B,),3),INDEX(RAW_c_TEBA0714_REV01!B:D,MATCH(H211,RAW_c_TEBA0714_REV01!B:B,0),3)),"---"))),"---")</f>
        <v>JM2-40</v>
      </c>
      <c r="T211">
        <f>COUNTIF(RAW_c_TEBA0714_REV01!B:B,G211)</f>
        <v>2</v>
      </c>
      <c r="U211" t="str">
        <f t="shared" si="23"/>
        <v>SFP+-MOD-DEF0</v>
      </c>
    </row>
    <row r="212" spans="1:21" x14ac:dyDescent="0.25">
      <c r="A212" t="s">
        <v>1054</v>
      </c>
      <c r="B212" t="s">
        <v>1269</v>
      </c>
      <c r="C212" t="s">
        <v>1274</v>
      </c>
      <c r="D212" t="s">
        <v>590</v>
      </c>
      <c r="E212" s="84">
        <v>7</v>
      </c>
      <c r="F212" t="str">
        <f t="shared" si="18"/>
        <v>J1-7</v>
      </c>
      <c r="G212" t="str">
        <f>VLOOKUP(F212,RAW_c_TEBA0714_REV01!A:B,2,0)</f>
        <v>SFP0_RS0</v>
      </c>
      <c r="H212" t="str">
        <f t="shared" si="19"/>
        <v>SFP0_RS0</v>
      </c>
      <c r="I212" t="str">
        <f t="shared" si="20"/>
        <v>--</v>
      </c>
      <c r="J212" t="str">
        <f t="shared" si="21"/>
        <v>--</v>
      </c>
      <c r="K212">
        <f>IFERROR(IF(J212="--",IF(G212=H212,VLOOKUP(G212,RAW_c_TEBA0714_REV01!L:N,3,0),SUM(VLOOKUP(H212,RAW_c_TEBA0714_REV01!L:N,3,0),VLOOKUP(G212,RAW_c_TEBA0714_REV01!L:N,3,0))),"---"),"---")</f>
        <v>24.400700000000001</v>
      </c>
      <c r="L212" t="str">
        <f t="shared" si="22"/>
        <v>J1-7</v>
      </c>
      <c r="M212" t="str">
        <f>IFERROR(IF(
COUNTIF(B2B!H:H,(IF(K212&lt;&gt;"---",IF(INDEX(RAW_c_TEBA0714_REV01!B:D,MATCH(H212,RAW_c_TEBA0714_REV01!B:B,0),3)=L212,INDEX(
RAW_c_TEBA0714_REV01!B:D,MATCH(H212,INDEX(RAW_c_TEBA0714_REV01!B:B,MATCH(H212,RAW_c_TEBA0714_REV01!B:B,)+1):'RAW_c_TEBA0714_REV01'!B11283,)+MATCH(H212,RAW_c_TEBA0714_REV01!B:B,),3),INDEX(RAW_c_TEBA0714_REV01!B:D,MATCH(H212,RAW_c_TEBA0714_REV01!B:B,0),3)),"---")))=1,"---",IF(K212&lt;&gt;"---",IF(INDEX(RAW_c_TEBA0714_REV01!B:D,MATCH(H212,RAW_c_TEBA0714_REV01!B:B,0),3)=L212,INDEX(
RAW_c_TEBA0714_REV01!B:D,MATCH(H212,INDEX(RAW_c_TEBA0714_REV01!B:B,MATCH(H212,RAW_c_TEBA0714_REV01!B:B,)+1):'RAW_c_TEBA0714_REV01'!B11283,)+MATCH(H212,RAW_c_TEBA0714_REV01!B:B,),3),INDEX(RAW_c_TEBA0714_REV01!B:D,MATCH(H212,RAW_c_TEBA0714_REV01!B:B,0),3)),"---")),"---")</f>
        <v>---</v>
      </c>
      <c r="N212" t="str">
        <f>IFERROR(IF(AND(B212="B2B",J212="--"),L212,IF(
COUNTIF(B2B!H:H,(IF(K212&lt;&gt;"---",IF(INDEX(RAW_c_TEBA0714_REV01!B:D,MATCH(H212,RAW_c_TEBA0714_REV01!B:B,0),3)=L212,INDEX(
RAW_c_TEBA0714_REV01!B:D,MATCH(H212,INDEX(RAW_c_TEBA0714_REV01!B:B,MATCH(H212,RAW_c_TEBA0714_REV01!B:B,)+1):'RAW_c_TEBA0714_REV01'!B11283,)+MATCH(H212,RAW_c_TEBA0714_REV01!B:B,),3),INDEX(RAW_c_TEBA0714_REV01!B:D,MATCH(H212,RAW_c_TEBA0714_REV01!B:B,0),3)),"---")))=0,"---",IF(K212&lt;&gt;"---",IF(INDEX(RAW_c_TEBA0714_REV01!B:D,MATCH(H212,RAW_c_TEBA0714_REV01!B:B,0),3)=L212,INDEX(
RAW_c_TEBA0714_REV01!B:D,MATCH(H212,INDEX(RAW_c_TEBA0714_REV01!B:B,MATCH(H212,RAW_c_TEBA0714_REV01!B:B,)+1):'RAW_c_TEBA0714_REV01'!B11283,)+MATCH(H212,RAW_c_TEBA0714_REV01!B:B,),3),INDEX(RAW_c_TEBA0714_REV01!B:D,MATCH(H212,RAW_c_TEBA0714_REV01!B:B,0),3)),"---"))),"---")</f>
        <v>JM2-38</v>
      </c>
      <c r="T212">
        <f>COUNTIF(RAW_c_TEBA0714_REV01!B:B,G212)</f>
        <v>2</v>
      </c>
      <c r="U212" t="str">
        <f t="shared" si="23"/>
        <v>SFP+-RS0</v>
      </c>
    </row>
    <row r="213" spans="1:21" x14ac:dyDescent="0.25">
      <c r="A213" t="s">
        <v>1055</v>
      </c>
      <c r="B213" t="s">
        <v>1269</v>
      </c>
      <c r="C213" t="s">
        <v>1275</v>
      </c>
      <c r="D213" t="s">
        <v>590</v>
      </c>
      <c r="E213" s="84">
        <v>8</v>
      </c>
      <c r="F213" t="str">
        <f t="shared" si="18"/>
        <v>J1-8</v>
      </c>
      <c r="G213" t="str">
        <f>VLOOKUP(F213,RAW_c_TEBA0714_REV01!A:B,2,0)</f>
        <v>SFP0_LOS</v>
      </c>
      <c r="H213" t="str">
        <f t="shared" si="19"/>
        <v>SFP0_LOS</v>
      </c>
      <c r="I213" t="str">
        <f t="shared" si="20"/>
        <v>--</v>
      </c>
      <c r="J213" t="str">
        <f t="shared" si="21"/>
        <v>--</v>
      </c>
      <c r="K213">
        <f>IFERROR(IF(J213="--",IF(G213=H213,VLOOKUP(G213,RAW_c_TEBA0714_REV01!L:N,3,0),SUM(VLOOKUP(H213,RAW_c_TEBA0714_REV01!L:N,3,0),VLOOKUP(G213,RAW_c_TEBA0714_REV01!L:N,3,0))),"---"),"---")</f>
        <v>25.505500000000001</v>
      </c>
      <c r="L213" t="str">
        <f t="shared" si="22"/>
        <v>J1-8</v>
      </c>
      <c r="M213" t="str">
        <f>IFERROR(IF(
COUNTIF(B2B!H:H,(IF(K213&lt;&gt;"---",IF(INDEX(RAW_c_TEBA0714_REV01!B:D,MATCH(H213,RAW_c_TEBA0714_REV01!B:B,0),3)=L213,INDEX(
RAW_c_TEBA0714_REV01!B:D,MATCH(H213,INDEX(RAW_c_TEBA0714_REV01!B:B,MATCH(H213,RAW_c_TEBA0714_REV01!B:B,)+1):'RAW_c_TEBA0714_REV01'!B11284,)+MATCH(H213,RAW_c_TEBA0714_REV01!B:B,),3),INDEX(RAW_c_TEBA0714_REV01!B:D,MATCH(H213,RAW_c_TEBA0714_REV01!B:B,0),3)),"---")))=1,"---",IF(K213&lt;&gt;"---",IF(INDEX(RAW_c_TEBA0714_REV01!B:D,MATCH(H213,RAW_c_TEBA0714_REV01!B:B,0),3)=L213,INDEX(
RAW_c_TEBA0714_REV01!B:D,MATCH(H213,INDEX(RAW_c_TEBA0714_REV01!B:B,MATCH(H213,RAW_c_TEBA0714_REV01!B:B,)+1):'RAW_c_TEBA0714_REV01'!B11284,)+MATCH(H213,RAW_c_TEBA0714_REV01!B:B,),3),INDEX(RAW_c_TEBA0714_REV01!B:D,MATCH(H213,RAW_c_TEBA0714_REV01!B:B,0),3)),"---")),"---")</f>
        <v>---</v>
      </c>
      <c r="N213" t="str">
        <f>IFERROR(IF(AND(B213="B2B",J213="--"),L213,IF(
COUNTIF(B2B!H:H,(IF(K213&lt;&gt;"---",IF(INDEX(RAW_c_TEBA0714_REV01!B:D,MATCH(H213,RAW_c_TEBA0714_REV01!B:B,0),3)=L213,INDEX(
RAW_c_TEBA0714_REV01!B:D,MATCH(H213,INDEX(RAW_c_TEBA0714_REV01!B:B,MATCH(H213,RAW_c_TEBA0714_REV01!B:B,)+1):'RAW_c_TEBA0714_REV01'!B11284,)+MATCH(H213,RAW_c_TEBA0714_REV01!B:B,),3),INDEX(RAW_c_TEBA0714_REV01!B:D,MATCH(H213,RAW_c_TEBA0714_REV01!B:B,0),3)),"---")))=0,"---",IF(K213&lt;&gt;"---",IF(INDEX(RAW_c_TEBA0714_REV01!B:D,MATCH(H213,RAW_c_TEBA0714_REV01!B:B,0),3)=L213,INDEX(
RAW_c_TEBA0714_REV01!B:D,MATCH(H213,INDEX(RAW_c_TEBA0714_REV01!B:B,MATCH(H213,RAW_c_TEBA0714_REV01!B:B,)+1):'RAW_c_TEBA0714_REV01'!B11284,)+MATCH(H213,RAW_c_TEBA0714_REV01!B:B,),3),INDEX(RAW_c_TEBA0714_REV01!B:D,MATCH(H213,RAW_c_TEBA0714_REV01!B:B,0),3)),"---"))),"---")</f>
        <v>JM2-34</v>
      </c>
      <c r="T213">
        <f>COUNTIF(RAW_c_TEBA0714_REV01!B:B,G213)</f>
        <v>2</v>
      </c>
      <c r="U213" t="str">
        <f t="shared" si="23"/>
        <v>SFP+-LOS</v>
      </c>
    </row>
    <row r="214" spans="1:21" x14ac:dyDescent="0.25">
      <c r="A214" t="s">
        <v>1056</v>
      </c>
      <c r="B214" t="s">
        <v>1269</v>
      </c>
      <c r="C214" t="s">
        <v>1276</v>
      </c>
      <c r="D214" t="s">
        <v>590</v>
      </c>
      <c r="E214" s="84">
        <v>9</v>
      </c>
      <c r="F214" t="str">
        <f t="shared" si="18"/>
        <v>J1-9</v>
      </c>
      <c r="G214" t="str">
        <f>VLOOKUP(F214,RAW_c_TEBA0714_REV01!A:B,2,0)</f>
        <v>SFP0_RS1</v>
      </c>
      <c r="H214" t="str">
        <f t="shared" si="19"/>
        <v>SFP0_RS1</v>
      </c>
      <c r="I214" t="str">
        <f t="shared" si="20"/>
        <v>--</v>
      </c>
      <c r="J214" t="str">
        <f t="shared" si="21"/>
        <v>--</v>
      </c>
      <c r="K214">
        <f>IFERROR(IF(J214="--",IF(G214=H214,VLOOKUP(G214,RAW_c_TEBA0714_REV01!L:N,3,0),SUM(VLOOKUP(H214,RAW_c_TEBA0714_REV01!L:N,3,0),VLOOKUP(G214,RAW_c_TEBA0714_REV01!L:N,3,0))),"---"),"---")</f>
        <v>25.707999999999998</v>
      </c>
      <c r="L214" t="str">
        <f t="shared" si="22"/>
        <v>J1-9</v>
      </c>
      <c r="M214" t="str">
        <f>IFERROR(IF(
COUNTIF(B2B!H:H,(IF(K214&lt;&gt;"---",IF(INDEX(RAW_c_TEBA0714_REV01!B:D,MATCH(H214,RAW_c_TEBA0714_REV01!B:B,0),3)=L214,INDEX(
RAW_c_TEBA0714_REV01!B:D,MATCH(H214,INDEX(RAW_c_TEBA0714_REV01!B:B,MATCH(H214,RAW_c_TEBA0714_REV01!B:B,)+1):'RAW_c_TEBA0714_REV01'!B11285,)+MATCH(H214,RAW_c_TEBA0714_REV01!B:B,),3),INDEX(RAW_c_TEBA0714_REV01!B:D,MATCH(H214,RAW_c_TEBA0714_REV01!B:B,0),3)),"---")))=1,"---",IF(K214&lt;&gt;"---",IF(INDEX(RAW_c_TEBA0714_REV01!B:D,MATCH(H214,RAW_c_TEBA0714_REV01!B:B,0),3)=L214,INDEX(
RAW_c_TEBA0714_REV01!B:D,MATCH(H214,INDEX(RAW_c_TEBA0714_REV01!B:B,MATCH(H214,RAW_c_TEBA0714_REV01!B:B,)+1):'RAW_c_TEBA0714_REV01'!B11285,)+MATCH(H214,RAW_c_TEBA0714_REV01!B:B,),3),INDEX(RAW_c_TEBA0714_REV01!B:D,MATCH(H214,RAW_c_TEBA0714_REV01!B:B,0),3)),"---")),"---")</f>
        <v>---</v>
      </c>
      <c r="N214" t="str">
        <f>IFERROR(IF(AND(B214="B2B",J214="--"),L214,IF(
COUNTIF(B2B!H:H,(IF(K214&lt;&gt;"---",IF(INDEX(RAW_c_TEBA0714_REV01!B:D,MATCH(H214,RAW_c_TEBA0714_REV01!B:B,0),3)=L214,INDEX(
RAW_c_TEBA0714_REV01!B:D,MATCH(H214,INDEX(RAW_c_TEBA0714_REV01!B:B,MATCH(H214,RAW_c_TEBA0714_REV01!B:B,)+1):'RAW_c_TEBA0714_REV01'!B11285,)+MATCH(H214,RAW_c_TEBA0714_REV01!B:B,),3),INDEX(RAW_c_TEBA0714_REV01!B:D,MATCH(H214,RAW_c_TEBA0714_REV01!B:B,0),3)),"---")))=0,"---",IF(K214&lt;&gt;"---",IF(INDEX(RAW_c_TEBA0714_REV01!B:D,MATCH(H214,RAW_c_TEBA0714_REV01!B:B,0),3)=L214,INDEX(
RAW_c_TEBA0714_REV01!B:D,MATCH(H214,INDEX(RAW_c_TEBA0714_REV01!B:B,MATCH(H214,RAW_c_TEBA0714_REV01!B:B,)+1):'RAW_c_TEBA0714_REV01'!B11285,)+MATCH(H214,RAW_c_TEBA0714_REV01!B:B,),3),INDEX(RAW_c_TEBA0714_REV01!B:D,MATCH(H214,RAW_c_TEBA0714_REV01!B:B,0),3)),"---"))),"---")</f>
        <v>JM2-32</v>
      </c>
      <c r="T214">
        <f>COUNTIF(RAW_c_TEBA0714_REV01!B:B,G214)</f>
        <v>2</v>
      </c>
      <c r="U214" t="str">
        <f t="shared" si="23"/>
        <v>SFP+-RS1</v>
      </c>
    </row>
    <row r="215" spans="1:21" x14ac:dyDescent="0.25">
      <c r="A215" t="s">
        <v>1057</v>
      </c>
      <c r="B215" t="s">
        <v>1269</v>
      </c>
      <c r="C215" t="s">
        <v>1270</v>
      </c>
      <c r="D215" t="s">
        <v>590</v>
      </c>
      <c r="E215" s="84">
        <v>10</v>
      </c>
      <c r="F215" t="str">
        <f t="shared" si="18"/>
        <v>J1-10</v>
      </c>
      <c r="G215" t="str">
        <f>VLOOKUP(F215,RAW_c_TEBA0714_REV01!A:B,2,0)</f>
        <v>GND</v>
      </c>
      <c r="H215" t="str">
        <f t="shared" si="19"/>
        <v>GND</v>
      </c>
      <c r="I215" t="str">
        <f t="shared" si="20"/>
        <v>--</v>
      </c>
      <c r="J215" t="str">
        <f t="shared" si="21"/>
        <v>---</v>
      </c>
      <c r="K215" t="str">
        <f>IFERROR(IF(J215="--",IF(G215=H215,VLOOKUP(G215,RAW_c_TEBA0714_REV01!L:N,3,0),SUM(VLOOKUP(H215,RAW_c_TEBA0714_REV01!L:N,3,0),VLOOKUP(G215,RAW_c_TEBA0714_REV01!L:N,3,0))),"---"),"---")</f>
        <v>---</v>
      </c>
      <c r="L215" t="str">
        <f t="shared" si="22"/>
        <v>J1-10</v>
      </c>
      <c r="M215" t="str">
        <f>IFERROR(IF(
COUNTIF(B2B!H:H,(IF(K215&lt;&gt;"---",IF(INDEX(RAW_c_TEBA0714_REV01!B:D,MATCH(H215,RAW_c_TEBA0714_REV01!B:B,0),3)=L215,INDEX(
RAW_c_TEBA0714_REV01!B:D,MATCH(H215,INDEX(RAW_c_TEBA0714_REV01!B:B,MATCH(H215,RAW_c_TEBA0714_REV01!B:B,)+1):'RAW_c_TEBA0714_REV01'!B11286,)+MATCH(H215,RAW_c_TEBA0714_REV01!B:B,),3),INDEX(RAW_c_TEBA0714_REV01!B:D,MATCH(H215,RAW_c_TEBA0714_REV01!B:B,0),3)),"---")))=1,"---",IF(K215&lt;&gt;"---",IF(INDEX(RAW_c_TEBA0714_REV01!B:D,MATCH(H215,RAW_c_TEBA0714_REV01!B:B,0),3)=L215,INDEX(
RAW_c_TEBA0714_REV01!B:D,MATCH(H215,INDEX(RAW_c_TEBA0714_REV01!B:B,MATCH(H215,RAW_c_TEBA0714_REV01!B:B,)+1):'RAW_c_TEBA0714_REV01'!B11286,)+MATCH(H215,RAW_c_TEBA0714_REV01!B:B,),3),INDEX(RAW_c_TEBA0714_REV01!B:D,MATCH(H215,RAW_c_TEBA0714_REV01!B:B,0),3)),"---")),"---")</f>
        <v>---</v>
      </c>
      <c r="N215" t="str">
        <f>IFERROR(IF(AND(B215="B2B",J215="--"),L215,IF(
COUNTIF(B2B!H:H,(IF(K215&lt;&gt;"---",IF(INDEX(RAW_c_TEBA0714_REV01!B:D,MATCH(H215,RAW_c_TEBA0714_REV01!B:B,0),3)=L215,INDEX(
RAW_c_TEBA0714_REV01!B:D,MATCH(H215,INDEX(RAW_c_TEBA0714_REV01!B:B,MATCH(H215,RAW_c_TEBA0714_REV01!B:B,)+1):'RAW_c_TEBA0714_REV01'!B11286,)+MATCH(H215,RAW_c_TEBA0714_REV01!B:B,),3),INDEX(RAW_c_TEBA0714_REV01!B:D,MATCH(H215,RAW_c_TEBA0714_REV01!B:B,0),3)),"---")))=0,"---",IF(K215&lt;&gt;"---",IF(INDEX(RAW_c_TEBA0714_REV01!B:D,MATCH(H215,RAW_c_TEBA0714_REV01!B:B,0),3)=L215,INDEX(
RAW_c_TEBA0714_REV01!B:D,MATCH(H215,INDEX(RAW_c_TEBA0714_REV01!B:B,MATCH(H215,RAW_c_TEBA0714_REV01!B:B,)+1):'RAW_c_TEBA0714_REV01'!B11286,)+MATCH(H215,RAW_c_TEBA0714_REV01!B:B,),3),INDEX(RAW_c_TEBA0714_REV01!B:D,MATCH(H215,RAW_c_TEBA0714_REV01!B:B,0),3)),"---"))),"---")</f>
        <v>---</v>
      </c>
      <c r="T215">
        <f>COUNTIF(RAW_c_TEBA0714_REV01!B:B,G215)</f>
        <v>85</v>
      </c>
      <c r="U215" t="str">
        <f t="shared" si="23"/>
        <v>SFP+-VEET</v>
      </c>
    </row>
    <row r="216" spans="1:21" x14ac:dyDescent="0.25">
      <c r="A216" t="s">
        <v>1058</v>
      </c>
      <c r="B216" t="s">
        <v>1269</v>
      </c>
      <c r="C216" t="s">
        <v>1270</v>
      </c>
      <c r="D216" t="s">
        <v>590</v>
      </c>
      <c r="E216" s="84">
        <v>11</v>
      </c>
      <c r="F216" t="str">
        <f t="shared" si="18"/>
        <v>J1-11</v>
      </c>
      <c r="G216" t="str">
        <f>VLOOKUP(F216,RAW_c_TEBA0714_REV01!A:B,2,0)</f>
        <v>GND</v>
      </c>
      <c r="H216" t="str">
        <f t="shared" si="19"/>
        <v>GND</v>
      </c>
      <c r="I216" t="str">
        <f t="shared" si="20"/>
        <v>--</v>
      </c>
      <c r="J216" t="str">
        <f t="shared" si="21"/>
        <v>---</v>
      </c>
      <c r="K216" t="str">
        <f>IFERROR(IF(J216="--",IF(G216=H216,VLOOKUP(G216,RAW_c_TEBA0714_REV01!L:N,3,0),SUM(VLOOKUP(H216,RAW_c_TEBA0714_REV01!L:N,3,0),VLOOKUP(G216,RAW_c_TEBA0714_REV01!L:N,3,0))),"---"),"---")</f>
        <v>---</v>
      </c>
      <c r="L216" t="str">
        <f t="shared" si="22"/>
        <v>J1-11</v>
      </c>
      <c r="M216" t="str">
        <f>IFERROR(IF(
COUNTIF(B2B!H:H,(IF(K216&lt;&gt;"---",IF(INDEX(RAW_c_TEBA0714_REV01!B:D,MATCH(H216,RAW_c_TEBA0714_REV01!B:B,0),3)=L216,INDEX(
RAW_c_TEBA0714_REV01!B:D,MATCH(H216,INDEX(RAW_c_TEBA0714_REV01!B:B,MATCH(H216,RAW_c_TEBA0714_REV01!B:B,)+1):'RAW_c_TEBA0714_REV01'!B11287,)+MATCH(H216,RAW_c_TEBA0714_REV01!B:B,),3),INDEX(RAW_c_TEBA0714_REV01!B:D,MATCH(H216,RAW_c_TEBA0714_REV01!B:B,0),3)),"---")))=1,"---",IF(K216&lt;&gt;"---",IF(INDEX(RAW_c_TEBA0714_REV01!B:D,MATCH(H216,RAW_c_TEBA0714_REV01!B:B,0),3)=L216,INDEX(
RAW_c_TEBA0714_REV01!B:D,MATCH(H216,INDEX(RAW_c_TEBA0714_REV01!B:B,MATCH(H216,RAW_c_TEBA0714_REV01!B:B,)+1):'RAW_c_TEBA0714_REV01'!B11287,)+MATCH(H216,RAW_c_TEBA0714_REV01!B:B,),3),INDEX(RAW_c_TEBA0714_REV01!B:D,MATCH(H216,RAW_c_TEBA0714_REV01!B:B,0),3)),"---")),"---")</f>
        <v>---</v>
      </c>
      <c r="N216" t="str">
        <f>IFERROR(IF(AND(B216="B2B",J216="--"),L216,IF(
COUNTIF(B2B!H:H,(IF(K216&lt;&gt;"---",IF(INDEX(RAW_c_TEBA0714_REV01!B:D,MATCH(H216,RAW_c_TEBA0714_REV01!B:B,0),3)=L216,INDEX(
RAW_c_TEBA0714_REV01!B:D,MATCH(H216,INDEX(RAW_c_TEBA0714_REV01!B:B,MATCH(H216,RAW_c_TEBA0714_REV01!B:B,)+1):'RAW_c_TEBA0714_REV01'!B11287,)+MATCH(H216,RAW_c_TEBA0714_REV01!B:B,),3),INDEX(RAW_c_TEBA0714_REV01!B:D,MATCH(H216,RAW_c_TEBA0714_REV01!B:B,0),3)),"---")))=0,"---",IF(K216&lt;&gt;"---",IF(INDEX(RAW_c_TEBA0714_REV01!B:D,MATCH(H216,RAW_c_TEBA0714_REV01!B:B,0),3)=L216,INDEX(
RAW_c_TEBA0714_REV01!B:D,MATCH(H216,INDEX(RAW_c_TEBA0714_REV01!B:B,MATCH(H216,RAW_c_TEBA0714_REV01!B:B,)+1):'RAW_c_TEBA0714_REV01'!B11287,)+MATCH(H216,RAW_c_TEBA0714_REV01!B:B,),3),INDEX(RAW_c_TEBA0714_REV01!B:D,MATCH(H216,RAW_c_TEBA0714_REV01!B:B,0),3)),"---"))),"---")</f>
        <v>---</v>
      </c>
      <c r="T216">
        <f>COUNTIF(RAW_c_TEBA0714_REV01!B:B,G216)</f>
        <v>85</v>
      </c>
      <c r="U216" t="str">
        <f t="shared" si="23"/>
        <v>SFP+-VEET</v>
      </c>
    </row>
    <row r="217" spans="1:21" x14ac:dyDescent="0.25">
      <c r="A217" t="s">
        <v>1059</v>
      </c>
      <c r="B217" t="s">
        <v>1269</v>
      </c>
      <c r="C217" t="s">
        <v>1277</v>
      </c>
      <c r="D217" t="s">
        <v>590</v>
      </c>
      <c r="E217" s="84">
        <v>12</v>
      </c>
      <c r="F217" t="str">
        <f t="shared" si="18"/>
        <v>J1-12</v>
      </c>
      <c r="G217" t="str">
        <f>VLOOKUP(F217,RAW_c_TEBA0714_REV01!A:B,2,0)</f>
        <v>MGT_RX3_N</v>
      </c>
      <c r="H217" t="str">
        <f t="shared" si="19"/>
        <v>MGT_RX3_N</v>
      </c>
      <c r="I217" t="str">
        <f t="shared" si="20"/>
        <v>--</v>
      </c>
      <c r="J217" t="str">
        <f t="shared" si="21"/>
        <v>--</v>
      </c>
      <c r="K217">
        <f>IFERROR(IF(J217="--",IF(G217=H217,VLOOKUP(G217,RAW_c_TEBA0714_REV01!L:N,3,0),SUM(VLOOKUP(H217,RAW_c_TEBA0714_REV01!L:N,3,0),VLOOKUP(G217,RAW_c_TEBA0714_REV01!L:N,3,0))),"---"),"---")</f>
        <v>11.7341</v>
      </c>
      <c r="L217" t="str">
        <f t="shared" si="22"/>
        <v>J1-12</v>
      </c>
      <c r="M217" t="str">
        <f>IFERROR(IF(
COUNTIF(B2B!H:H,(IF(K217&lt;&gt;"---",IF(INDEX(RAW_c_TEBA0714_REV01!B:D,MATCH(H217,RAW_c_TEBA0714_REV01!B:B,0),3)=L217,INDEX(
RAW_c_TEBA0714_REV01!B:D,MATCH(H217,INDEX(RAW_c_TEBA0714_REV01!B:B,MATCH(H217,RAW_c_TEBA0714_REV01!B:B,)+1):'RAW_c_TEBA0714_REV01'!B11288,)+MATCH(H217,RAW_c_TEBA0714_REV01!B:B,),3),INDEX(RAW_c_TEBA0714_REV01!B:D,MATCH(H217,RAW_c_TEBA0714_REV01!B:B,0),3)),"---")))=1,"---",IF(K217&lt;&gt;"---",IF(INDEX(RAW_c_TEBA0714_REV01!B:D,MATCH(H217,RAW_c_TEBA0714_REV01!B:B,0),3)=L217,INDEX(
RAW_c_TEBA0714_REV01!B:D,MATCH(H217,INDEX(RAW_c_TEBA0714_REV01!B:B,MATCH(H217,RAW_c_TEBA0714_REV01!B:B,)+1):'RAW_c_TEBA0714_REV01'!B11288,)+MATCH(H217,RAW_c_TEBA0714_REV01!B:B,),3),INDEX(RAW_c_TEBA0714_REV01!B:D,MATCH(H217,RAW_c_TEBA0714_REV01!B:B,0),3)),"---")),"---")</f>
        <v>---</v>
      </c>
      <c r="N217" t="str">
        <f>IFERROR(IF(AND(B217="B2B",J217="--"),L217,IF(
COUNTIF(B2B!H:H,(IF(K217&lt;&gt;"---",IF(INDEX(RAW_c_TEBA0714_REV01!B:D,MATCH(H217,RAW_c_TEBA0714_REV01!B:B,0),3)=L217,INDEX(
RAW_c_TEBA0714_REV01!B:D,MATCH(H217,INDEX(RAW_c_TEBA0714_REV01!B:B,MATCH(H217,RAW_c_TEBA0714_REV01!B:B,)+1):'RAW_c_TEBA0714_REV01'!B11288,)+MATCH(H217,RAW_c_TEBA0714_REV01!B:B,),3),INDEX(RAW_c_TEBA0714_REV01!B:D,MATCH(H217,RAW_c_TEBA0714_REV01!B:B,0),3)),"---")))=0,"---",IF(K217&lt;&gt;"---",IF(INDEX(RAW_c_TEBA0714_REV01!B:D,MATCH(H217,RAW_c_TEBA0714_REV01!B:B,0),3)=L217,INDEX(
RAW_c_TEBA0714_REV01!B:D,MATCH(H217,INDEX(RAW_c_TEBA0714_REV01!B:B,MATCH(H217,RAW_c_TEBA0714_REV01!B:B,)+1):'RAW_c_TEBA0714_REV01'!B11288,)+MATCH(H217,RAW_c_TEBA0714_REV01!B:B,),3),INDEX(RAW_c_TEBA0714_REV01!B:D,MATCH(H217,RAW_c_TEBA0714_REV01!B:B,0),3)),"---"))),"---")</f>
        <v>JM1-3</v>
      </c>
      <c r="T217">
        <f>COUNTIF(RAW_c_TEBA0714_REV01!B:B,G217)</f>
        <v>2</v>
      </c>
      <c r="U217" t="str">
        <f t="shared" si="23"/>
        <v>SFP+-RD-</v>
      </c>
    </row>
    <row r="218" spans="1:21" x14ac:dyDescent="0.25">
      <c r="A218" t="s">
        <v>1060</v>
      </c>
      <c r="B218" t="s">
        <v>1269</v>
      </c>
      <c r="C218" t="s">
        <v>1278</v>
      </c>
      <c r="D218" t="s">
        <v>590</v>
      </c>
      <c r="E218" s="84">
        <v>13</v>
      </c>
      <c r="F218" t="str">
        <f t="shared" si="18"/>
        <v>J1-13</v>
      </c>
      <c r="G218" t="str">
        <f>VLOOKUP(F218,RAW_c_TEBA0714_REV01!A:B,2,0)</f>
        <v>MGT_RX3_P</v>
      </c>
      <c r="H218" t="str">
        <f t="shared" si="19"/>
        <v>MGT_RX3_P</v>
      </c>
      <c r="I218" t="str">
        <f t="shared" si="20"/>
        <v>--</v>
      </c>
      <c r="J218" t="str">
        <f t="shared" si="21"/>
        <v>--</v>
      </c>
      <c r="K218">
        <f>IFERROR(IF(J218="--",IF(G218=H218,VLOOKUP(G218,RAW_c_TEBA0714_REV01!L:N,3,0),SUM(VLOOKUP(H218,RAW_c_TEBA0714_REV01!L:N,3,0),VLOOKUP(G218,RAW_c_TEBA0714_REV01!L:N,3,0))),"---"),"---")</f>
        <v>11.836399999999999</v>
      </c>
      <c r="L218" t="str">
        <f t="shared" si="22"/>
        <v>J1-13</v>
      </c>
      <c r="M218" t="str">
        <f>IFERROR(IF(
COUNTIF(B2B!H:H,(IF(K218&lt;&gt;"---",IF(INDEX(RAW_c_TEBA0714_REV01!B:D,MATCH(H218,RAW_c_TEBA0714_REV01!B:B,0),3)=L218,INDEX(
RAW_c_TEBA0714_REV01!B:D,MATCH(H218,INDEX(RAW_c_TEBA0714_REV01!B:B,MATCH(H218,RAW_c_TEBA0714_REV01!B:B,)+1):'RAW_c_TEBA0714_REV01'!B11289,)+MATCH(H218,RAW_c_TEBA0714_REV01!B:B,),3),INDEX(RAW_c_TEBA0714_REV01!B:D,MATCH(H218,RAW_c_TEBA0714_REV01!B:B,0),3)),"---")))=1,"---",IF(K218&lt;&gt;"---",IF(INDEX(RAW_c_TEBA0714_REV01!B:D,MATCH(H218,RAW_c_TEBA0714_REV01!B:B,0),3)=L218,INDEX(
RAW_c_TEBA0714_REV01!B:D,MATCH(H218,INDEX(RAW_c_TEBA0714_REV01!B:B,MATCH(H218,RAW_c_TEBA0714_REV01!B:B,)+1):'RAW_c_TEBA0714_REV01'!B11289,)+MATCH(H218,RAW_c_TEBA0714_REV01!B:B,),3),INDEX(RAW_c_TEBA0714_REV01!B:D,MATCH(H218,RAW_c_TEBA0714_REV01!B:B,0),3)),"---")),"---")</f>
        <v>---</v>
      </c>
      <c r="N218" t="str">
        <f>IFERROR(IF(AND(B218="B2B",J218="--"),L218,IF(
COUNTIF(B2B!H:H,(IF(K218&lt;&gt;"---",IF(INDEX(RAW_c_TEBA0714_REV01!B:D,MATCH(H218,RAW_c_TEBA0714_REV01!B:B,0),3)=L218,INDEX(
RAW_c_TEBA0714_REV01!B:D,MATCH(H218,INDEX(RAW_c_TEBA0714_REV01!B:B,MATCH(H218,RAW_c_TEBA0714_REV01!B:B,)+1):'RAW_c_TEBA0714_REV01'!B11289,)+MATCH(H218,RAW_c_TEBA0714_REV01!B:B,),3),INDEX(RAW_c_TEBA0714_REV01!B:D,MATCH(H218,RAW_c_TEBA0714_REV01!B:B,0),3)),"---")))=0,"---",IF(K218&lt;&gt;"---",IF(INDEX(RAW_c_TEBA0714_REV01!B:D,MATCH(H218,RAW_c_TEBA0714_REV01!B:B,0),3)=L218,INDEX(
RAW_c_TEBA0714_REV01!B:D,MATCH(H218,INDEX(RAW_c_TEBA0714_REV01!B:B,MATCH(H218,RAW_c_TEBA0714_REV01!B:B,)+1):'RAW_c_TEBA0714_REV01'!B11289,)+MATCH(H218,RAW_c_TEBA0714_REV01!B:B,),3),INDEX(RAW_c_TEBA0714_REV01!B:D,MATCH(H218,RAW_c_TEBA0714_REV01!B:B,0),3)),"---"))),"---")</f>
        <v>JM1-1</v>
      </c>
      <c r="T218">
        <f>COUNTIF(RAW_c_TEBA0714_REV01!B:B,G218)</f>
        <v>2</v>
      </c>
      <c r="U218" t="str">
        <f t="shared" si="23"/>
        <v>SFP+-RD+</v>
      </c>
    </row>
    <row r="219" spans="1:21" x14ac:dyDescent="0.25">
      <c r="A219" t="s">
        <v>1061</v>
      </c>
      <c r="B219" t="s">
        <v>1269</v>
      </c>
      <c r="C219" t="s">
        <v>1270</v>
      </c>
      <c r="D219" t="s">
        <v>590</v>
      </c>
      <c r="E219" s="84">
        <v>14</v>
      </c>
      <c r="F219" t="str">
        <f t="shared" si="18"/>
        <v>J1-14</v>
      </c>
      <c r="G219" t="str">
        <f>VLOOKUP(F219,RAW_c_TEBA0714_REV01!A:B,2,0)</f>
        <v>GND</v>
      </c>
      <c r="H219" t="str">
        <f t="shared" si="19"/>
        <v>GND</v>
      </c>
      <c r="I219" t="str">
        <f t="shared" si="20"/>
        <v>--</v>
      </c>
      <c r="J219" t="str">
        <f t="shared" si="21"/>
        <v>---</v>
      </c>
      <c r="K219" t="str">
        <f>IFERROR(IF(J219="--",IF(G219=H219,VLOOKUP(G219,RAW_c_TEBA0714_REV01!L:N,3,0),SUM(VLOOKUP(H219,RAW_c_TEBA0714_REV01!L:N,3,0),VLOOKUP(G219,RAW_c_TEBA0714_REV01!L:N,3,0))),"---"),"---")</f>
        <v>---</v>
      </c>
      <c r="L219" t="str">
        <f t="shared" si="22"/>
        <v>J1-14</v>
      </c>
      <c r="M219" t="str">
        <f>IFERROR(IF(
COUNTIF(B2B!H:H,(IF(K219&lt;&gt;"---",IF(INDEX(RAW_c_TEBA0714_REV01!B:D,MATCH(H219,RAW_c_TEBA0714_REV01!B:B,0),3)=L219,INDEX(
RAW_c_TEBA0714_REV01!B:D,MATCH(H219,INDEX(RAW_c_TEBA0714_REV01!B:B,MATCH(H219,RAW_c_TEBA0714_REV01!B:B,)+1):'RAW_c_TEBA0714_REV01'!B11290,)+MATCH(H219,RAW_c_TEBA0714_REV01!B:B,),3),INDEX(RAW_c_TEBA0714_REV01!B:D,MATCH(H219,RAW_c_TEBA0714_REV01!B:B,0),3)),"---")))=1,"---",IF(K219&lt;&gt;"---",IF(INDEX(RAW_c_TEBA0714_REV01!B:D,MATCH(H219,RAW_c_TEBA0714_REV01!B:B,0),3)=L219,INDEX(
RAW_c_TEBA0714_REV01!B:D,MATCH(H219,INDEX(RAW_c_TEBA0714_REV01!B:B,MATCH(H219,RAW_c_TEBA0714_REV01!B:B,)+1):'RAW_c_TEBA0714_REV01'!B11290,)+MATCH(H219,RAW_c_TEBA0714_REV01!B:B,),3),INDEX(RAW_c_TEBA0714_REV01!B:D,MATCH(H219,RAW_c_TEBA0714_REV01!B:B,0),3)),"---")),"---")</f>
        <v>---</v>
      </c>
      <c r="N219" t="str">
        <f>IFERROR(IF(AND(B219="B2B",J219="--"),L219,IF(
COUNTIF(B2B!H:H,(IF(K219&lt;&gt;"---",IF(INDEX(RAW_c_TEBA0714_REV01!B:D,MATCH(H219,RAW_c_TEBA0714_REV01!B:B,0),3)=L219,INDEX(
RAW_c_TEBA0714_REV01!B:D,MATCH(H219,INDEX(RAW_c_TEBA0714_REV01!B:B,MATCH(H219,RAW_c_TEBA0714_REV01!B:B,)+1):'RAW_c_TEBA0714_REV01'!B11290,)+MATCH(H219,RAW_c_TEBA0714_REV01!B:B,),3),INDEX(RAW_c_TEBA0714_REV01!B:D,MATCH(H219,RAW_c_TEBA0714_REV01!B:B,0),3)),"---")))=0,"---",IF(K219&lt;&gt;"---",IF(INDEX(RAW_c_TEBA0714_REV01!B:D,MATCH(H219,RAW_c_TEBA0714_REV01!B:B,0),3)=L219,INDEX(
RAW_c_TEBA0714_REV01!B:D,MATCH(H219,INDEX(RAW_c_TEBA0714_REV01!B:B,MATCH(H219,RAW_c_TEBA0714_REV01!B:B,)+1):'RAW_c_TEBA0714_REV01'!B11290,)+MATCH(H219,RAW_c_TEBA0714_REV01!B:B,),3),INDEX(RAW_c_TEBA0714_REV01!B:D,MATCH(H219,RAW_c_TEBA0714_REV01!B:B,0),3)),"---"))),"---")</f>
        <v>---</v>
      </c>
      <c r="T219">
        <f>COUNTIF(RAW_c_TEBA0714_REV01!B:B,G219)</f>
        <v>85</v>
      </c>
      <c r="U219" t="str">
        <f t="shared" si="23"/>
        <v>SFP+-VEET</v>
      </c>
    </row>
    <row r="220" spans="1:21" x14ac:dyDescent="0.25">
      <c r="A220" t="s">
        <v>1062</v>
      </c>
      <c r="B220" t="s">
        <v>1269</v>
      </c>
      <c r="C220" t="s">
        <v>1279</v>
      </c>
      <c r="D220" t="s">
        <v>590</v>
      </c>
      <c r="E220" s="84">
        <v>15</v>
      </c>
      <c r="F220" t="str">
        <f t="shared" si="18"/>
        <v>J1-15</v>
      </c>
      <c r="G220" t="str">
        <f>VLOOKUP(F220,RAW_c_TEBA0714_REV01!A:B,2,0)</f>
        <v>NetC4_1</v>
      </c>
      <c r="H220" t="str">
        <f t="shared" si="19"/>
        <v>NetC4_1</v>
      </c>
      <c r="I220" t="str">
        <f t="shared" si="20"/>
        <v>--</v>
      </c>
      <c r="J220" t="str">
        <f t="shared" si="21"/>
        <v>--</v>
      </c>
      <c r="K220">
        <f>IFERROR(IF(J220="--",IF(G220=H220,VLOOKUP(G220,RAW_c_TEBA0714_REV01!L:N,3,0),SUM(VLOOKUP(H220,RAW_c_TEBA0714_REV01!L:N,3,0),VLOOKUP(G220,RAW_c_TEBA0714_REV01!L:N,3,0))),"---"),"---")</f>
        <v>5.6631</v>
      </c>
      <c r="L220" t="str">
        <f t="shared" si="22"/>
        <v>J1-15</v>
      </c>
      <c r="M220" t="str">
        <f>IFERROR(IF(
COUNTIF(B2B!H:H,(IF(K220&lt;&gt;"---",IF(INDEX(RAW_c_TEBA0714_REV01!B:D,MATCH(H220,RAW_c_TEBA0714_REV01!B:B,0),3)=L220,INDEX(
RAW_c_TEBA0714_REV01!B:D,MATCH(H220,INDEX(RAW_c_TEBA0714_REV01!B:B,MATCH(H220,RAW_c_TEBA0714_REV01!B:B,)+1):'RAW_c_TEBA0714_REV01'!B11291,)+MATCH(H220,RAW_c_TEBA0714_REV01!B:B,),3),INDEX(RAW_c_TEBA0714_REV01!B:D,MATCH(H220,RAW_c_TEBA0714_REV01!B:B,0),3)),"---")))=1,"---",IF(K220&lt;&gt;"---",IF(INDEX(RAW_c_TEBA0714_REV01!B:D,MATCH(H220,RAW_c_TEBA0714_REV01!B:B,0),3)=L220,INDEX(
RAW_c_TEBA0714_REV01!B:D,MATCH(H220,INDEX(RAW_c_TEBA0714_REV01!B:B,MATCH(H220,RAW_c_TEBA0714_REV01!B:B,)+1):'RAW_c_TEBA0714_REV01'!B11291,)+MATCH(H220,RAW_c_TEBA0714_REV01!B:B,),3),INDEX(RAW_c_TEBA0714_REV01!B:D,MATCH(H220,RAW_c_TEBA0714_REV01!B:B,0),3)),"---")),"---")</f>
        <v>C4-1</v>
      </c>
      <c r="N220" t="str">
        <f>IFERROR(IF(AND(B220="B2B",J220="--"),L220,IF(
COUNTIF(B2B!H:H,(IF(K220&lt;&gt;"---",IF(INDEX(RAW_c_TEBA0714_REV01!B:D,MATCH(H220,RAW_c_TEBA0714_REV01!B:B,0),3)=L220,INDEX(
RAW_c_TEBA0714_REV01!B:D,MATCH(H220,INDEX(RAW_c_TEBA0714_REV01!B:B,MATCH(H220,RAW_c_TEBA0714_REV01!B:B,)+1):'RAW_c_TEBA0714_REV01'!B11291,)+MATCH(H220,RAW_c_TEBA0714_REV01!B:B,),3),INDEX(RAW_c_TEBA0714_REV01!B:D,MATCH(H220,RAW_c_TEBA0714_REV01!B:B,0),3)),"---")))=0,"---",IF(K220&lt;&gt;"---",IF(INDEX(RAW_c_TEBA0714_REV01!B:D,MATCH(H220,RAW_c_TEBA0714_REV01!B:B,0),3)=L220,INDEX(
RAW_c_TEBA0714_REV01!B:D,MATCH(H220,INDEX(RAW_c_TEBA0714_REV01!B:B,MATCH(H220,RAW_c_TEBA0714_REV01!B:B,)+1):'RAW_c_TEBA0714_REV01'!B11291,)+MATCH(H220,RAW_c_TEBA0714_REV01!B:B,),3),INDEX(RAW_c_TEBA0714_REV01!B:D,MATCH(H220,RAW_c_TEBA0714_REV01!B:B,0),3)),"---"))),"---")</f>
        <v>---</v>
      </c>
      <c r="T220">
        <f>COUNTIF(RAW_c_TEBA0714_REV01!B:B,G220)</f>
        <v>4</v>
      </c>
      <c r="U220" t="str">
        <f t="shared" si="23"/>
        <v>SFP+-VCCR</v>
      </c>
    </row>
    <row r="221" spans="1:21" x14ac:dyDescent="0.25">
      <c r="A221" t="s">
        <v>1063</v>
      </c>
      <c r="B221" t="s">
        <v>1269</v>
      </c>
      <c r="C221" t="s">
        <v>1280</v>
      </c>
      <c r="D221" t="s">
        <v>590</v>
      </c>
      <c r="E221" s="84">
        <v>16</v>
      </c>
      <c r="F221" t="str">
        <f t="shared" si="18"/>
        <v>J1-16</v>
      </c>
      <c r="G221" t="str">
        <f>VLOOKUP(F221,RAW_c_TEBA0714_REV01!A:B,2,0)</f>
        <v>NetC3_1</v>
      </c>
      <c r="H221" t="str">
        <f t="shared" si="19"/>
        <v>NetC3_1</v>
      </c>
      <c r="I221" t="str">
        <f t="shared" si="20"/>
        <v>--</v>
      </c>
      <c r="J221" t="str">
        <f t="shared" si="21"/>
        <v>--</v>
      </c>
      <c r="K221">
        <f>IFERROR(IF(J221="--",IF(G221=H221,VLOOKUP(G221,RAW_c_TEBA0714_REV01!L:N,3,0),SUM(VLOOKUP(H221,RAW_c_TEBA0714_REV01!L:N,3,0),VLOOKUP(G221,RAW_c_TEBA0714_REV01!L:N,3,0))),"---"),"---")</f>
        <v>5.8926999999999996</v>
      </c>
      <c r="L221" t="str">
        <f t="shared" si="22"/>
        <v>J1-16</v>
      </c>
      <c r="M221" t="str">
        <f>IFERROR(IF(
COUNTIF(B2B!H:H,(IF(K221&lt;&gt;"---",IF(INDEX(RAW_c_TEBA0714_REV01!B:D,MATCH(H221,RAW_c_TEBA0714_REV01!B:B,0),3)=L221,INDEX(
RAW_c_TEBA0714_REV01!B:D,MATCH(H221,INDEX(RAW_c_TEBA0714_REV01!B:B,MATCH(H221,RAW_c_TEBA0714_REV01!B:B,)+1):'RAW_c_TEBA0714_REV01'!B11292,)+MATCH(H221,RAW_c_TEBA0714_REV01!B:B,),3),INDEX(RAW_c_TEBA0714_REV01!B:D,MATCH(H221,RAW_c_TEBA0714_REV01!B:B,0),3)),"---")))=1,"---",IF(K221&lt;&gt;"---",IF(INDEX(RAW_c_TEBA0714_REV01!B:D,MATCH(H221,RAW_c_TEBA0714_REV01!B:B,0),3)=L221,INDEX(
RAW_c_TEBA0714_REV01!B:D,MATCH(H221,INDEX(RAW_c_TEBA0714_REV01!B:B,MATCH(H221,RAW_c_TEBA0714_REV01!B:B,)+1):'RAW_c_TEBA0714_REV01'!B11292,)+MATCH(H221,RAW_c_TEBA0714_REV01!B:B,),3),INDEX(RAW_c_TEBA0714_REV01!B:D,MATCH(H221,RAW_c_TEBA0714_REV01!B:B,0),3)),"---")),"---")</f>
        <v>C3-1</v>
      </c>
      <c r="N221" t="str">
        <f>IFERROR(IF(AND(B221="B2B",J221="--"),L221,IF(
COUNTIF(B2B!H:H,(IF(K221&lt;&gt;"---",IF(INDEX(RAW_c_TEBA0714_REV01!B:D,MATCH(H221,RAW_c_TEBA0714_REV01!B:B,0),3)=L221,INDEX(
RAW_c_TEBA0714_REV01!B:D,MATCH(H221,INDEX(RAW_c_TEBA0714_REV01!B:B,MATCH(H221,RAW_c_TEBA0714_REV01!B:B,)+1):'RAW_c_TEBA0714_REV01'!B11292,)+MATCH(H221,RAW_c_TEBA0714_REV01!B:B,),3),INDEX(RAW_c_TEBA0714_REV01!B:D,MATCH(H221,RAW_c_TEBA0714_REV01!B:B,0),3)),"---")))=0,"---",IF(K221&lt;&gt;"---",IF(INDEX(RAW_c_TEBA0714_REV01!B:D,MATCH(H221,RAW_c_TEBA0714_REV01!B:B,0),3)=L221,INDEX(
RAW_c_TEBA0714_REV01!B:D,MATCH(H221,INDEX(RAW_c_TEBA0714_REV01!B:B,MATCH(H221,RAW_c_TEBA0714_REV01!B:B,)+1):'RAW_c_TEBA0714_REV01'!B11292,)+MATCH(H221,RAW_c_TEBA0714_REV01!B:B,),3),INDEX(RAW_c_TEBA0714_REV01!B:D,MATCH(H221,RAW_c_TEBA0714_REV01!B:B,0),3)),"---"))),"---")</f>
        <v>---</v>
      </c>
      <c r="T221">
        <f>COUNTIF(RAW_c_TEBA0714_REV01!B:B,G221)</f>
        <v>4</v>
      </c>
      <c r="U221" t="str">
        <f t="shared" si="23"/>
        <v>SFP+-VCCT</v>
      </c>
    </row>
    <row r="222" spans="1:21" x14ac:dyDescent="0.25">
      <c r="A222" t="s">
        <v>1064</v>
      </c>
      <c r="B222" t="s">
        <v>1269</v>
      </c>
      <c r="C222" t="s">
        <v>1270</v>
      </c>
      <c r="D222" t="s">
        <v>590</v>
      </c>
      <c r="E222" s="84">
        <v>17</v>
      </c>
      <c r="F222" t="str">
        <f t="shared" si="18"/>
        <v>J1-17</v>
      </c>
      <c r="G222" t="str">
        <f>VLOOKUP(F222,RAW_c_TEBA0714_REV01!A:B,2,0)</f>
        <v>GND</v>
      </c>
      <c r="H222" t="str">
        <f t="shared" si="19"/>
        <v>GND</v>
      </c>
      <c r="I222" t="str">
        <f t="shared" si="20"/>
        <v>--</v>
      </c>
      <c r="J222" t="str">
        <f t="shared" si="21"/>
        <v>---</v>
      </c>
      <c r="K222" t="str">
        <f>IFERROR(IF(J222="--",IF(G222=H222,VLOOKUP(G222,RAW_c_TEBA0714_REV01!L:N,3,0),SUM(VLOOKUP(H222,RAW_c_TEBA0714_REV01!L:N,3,0),VLOOKUP(G222,RAW_c_TEBA0714_REV01!L:N,3,0))),"---"),"---")</f>
        <v>---</v>
      </c>
      <c r="L222" t="str">
        <f t="shared" si="22"/>
        <v>J1-17</v>
      </c>
      <c r="M222" t="str">
        <f>IFERROR(IF(
COUNTIF(B2B!H:H,(IF(K222&lt;&gt;"---",IF(INDEX(RAW_c_TEBA0714_REV01!B:D,MATCH(H222,RAW_c_TEBA0714_REV01!B:B,0),3)=L222,INDEX(
RAW_c_TEBA0714_REV01!B:D,MATCH(H222,INDEX(RAW_c_TEBA0714_REV01!B:B,MATCH(H222,RAW_c_TEBA0714_REV01!B:B,)+1):'RAW_c_TEBA0714_REV01'!B11293,)+MATCH(H222,RAW_c_TEBA0714_REV01!B:B,),3),INDEX(RAW_c_TEBA0714_REV01!B:D,MATCH(H222,RAW_c_TEBA0714_REV01!B:B,0),3)),"---")))=1,"---",IF(K222&lt;&gt;"---",IF(INDEX(RAW_c_TEBA0714_REV01!B:D,MATCH(H222,RAW_c_TEBA0714_REV01!B:B,0),3)=L222,INDEX(
RAW_c_TEBA0714_REV01!B:D,MATCH(H222,INDEX(RAW_c_TEBA0714_REV01!B:B,MATCH(H222,RAW_c_TEBA0714_REV01!B:B,)+1):'RAW_c_TEBA0714_REV01'!B11293,)+MATCH(H222,RAW_c_TEBA0714_REV01!B:B,),3),INDEX(RAW_c_TEBA0714_REV01!B:D,MATCH(H222,RAW_c_TEBA0714_REV01!B:B,0),3)),"---")),"---")</f>
        <v>---</v>
      </c>
      <c r="N222" t="str">
        <f>IFERROR(IF(AND(B222="B2B",J222="--"),L222,IF(
COUNTIF(B2B!H:H,(IF(K222&lt;&gt;"---",IF(INDEX(RAW_c_TEBA0714_REV01!B:D,MATCH(H222,RAW_c_TEBA0714_REV01!B:B,0),3)=L222,INDEX(
RAW_c_TEBA0714_REV01!B:D,MATCH(H222,INDEX(RAW_c_TEBA0714_REV01!B:B,MATCH(H222,RAW_c_TEBA0714_REV01!B:B,)+1):'RAW_c_TEBA0714_REV01'!B11293,)+MATCH(H222,RAW_c_TEBA0714_REV01!B:B,),3),INDEX(RAW_c_TEBA0714_REV01!B:D,MATCH(H222,RAW_c_TEBA0714_REV01!B:B,0),3)),"---")))=0,"---",IF(K222&lt;&gt;"---",IF(INDEX(RAW_c_TEBA0714_REV01!B:D,MATCH(H222,RAW_c_TEBA0714_REV01!B:B,0),3)=L222,INDEX(
RAW_c_TEBA0714_REV01!B:D,MATCH(H222,INDEX(RAW_c_TEBA0714_REV01!B:B,MATCH(H222,RAW_c_TEBA0714_REV01!B:B,)+1):'RAW_c_TEBA0714_REV01'!B11293,)+MATCH(H222,RAW_c_TEBA0714_REV01!B:B,),3),INDEX(RAW_c_TEBA0714_REV01!B:D,MATCH(H222,RAW_c_TEBA0714_REV01!B:B,0),3)),"---"))),"---")</f>
        <v>---</v>
      </c>
      <c r="T222">
        <f>COUNTIF(RAW_c_TEBA0714_REV01!B:B,G222)</f>
        <v>85</v>
      </c>
      <c r="U222" t="str">
        <f t="shared" si="23"/>
        <v>SFP+-VEET</v>
      </c>
    </row>
    <row r="223" spans="1:21" x14ac:dyDescent="0.25">
      <c r="A223" t="s">
        <v>1065</v>
      </c>
      <c r="B223" t="s">
        <v>1269</v>
      </c>
      <c r="C223" t="s">
        <v>1281</v>
      </c>
      <c r="D223" t="s">
        <v>590</v>
      </c>
      <c r="E223" s="84">
        <v>18</v>
      </c>
      <c r="F223" t="str">
        <f t="shared" si="18"/>
        <v>J1-18</v>
      </c>
      <c r="G223" t="str">
        <f>VLOOKUP(F223,RAW_c_TEBA0714_REV01!A:B,2,0)</f>
        <v>MGT_TX3_P</v>
      </c>
      <c r="H223" t="str">
        <f t="shared" si="19"/>
        <v>MGT_TX3_P</v>
      </c>
      <c r="I223" t="str">
        <f t="shared" si="20"/>
        <v>--</v>
      </c>
      <c r="J223" t="str">
        <f t="shared" si="21"/>
        <v>--</v>
      </c>
      <c r="K223">
        <f>IFERROR(IF(J223="--",IF(G223=H223,VLOOKUP(G223,RAW_c_TEBA0714_REV01!L:N,3,0),SUM(VLOOKUP(H223,RAW_c_TEBA0714_REV01!L:N,3,0),VLOOKUP(G223,RAW_c_TEBA0714_REV01!L:N,3,0))),"---"),"---")</f>
        <v>23.9925</v>
      </c>
      <c r="L223" t="str">
        <f t="shared" si="22"/>
        <v>J1-18</v>
      </c>
      <c r="M223" t="str">
        <f>IFERROR(IF(
COUNTIF(B2B!H:H,(IF(K223&lt;&gt;"---",IF(INDEX(RAW_c_TEBA0714_REV01!B:D,MATCH(H223,RAW_c_TEBA0714_REV01!B:B,0),3)=L223,INDEX(
RAW_c_TEBA0714_REV01!B:D,MATCH(H223,INDEX(RAW_c_TEBA0714_REV01!B:B,MATCH(H223,RAW_c_TEBA0714_REV01!B:B,)+1):'RAW_c_TEBA0714_REV01'!B11294,)+MATCH(H223,RAW_c_TEBA0714_REV01!B:B,),3),INDEX(RAW_c_TEBA0714_REV01!B:D,MATCH(H223,RAW_c_TEBA0714_REV01!B:B,0),3)),"---")))=1,"---",IF(K223&lt;&gt;"---",IF(INDEX(RAW_c_TEBA0714_REV01!B:D,MATCH(H223,RAW_c_TEBA0714_REV01!B:B,0),3)=L223,INDEX(
RAW_c_TEBA0714_REV01!B:D,MATCH(H223,INDEX(RAW_c_TEBA0714_REV01!B:B,MATCH(H223,RAW_c_TEBA0714_REV01!B:B,)+1):'RAW_c_TEBA0714_REV01'!B11294,)+MATCH(H223,RAW_c_TEBA0714_REV01!B:B,),3),INDEX(RAW_c_TEBA0714_REV01!B:D,MATCH(H223,RAW_c_TEBA0714_REV01!B:B,0),3)),"---")),"---")</f>
        <v>---</v>
      </c>
      <c r="N223" t="str">
        <f>IFERROR(IF(AND(B223="B2B",J223="--"),L223,IF(
COUNTIF(B2B!H:H,(IF(K223&lt;&gt;"---",IF(INDEX(RAW_c_TEBA0714_REV01!B:D,MATCH(H223,RAW_c_TEBA0714_REV01!B:B,0),3)=L223,INDEX(
RAW_c_TEBA0714_REV01!B:D,MATCH(H223,INDEX(RAW_c_TEBA0714_REV01!B:B,MATCH(H223,RAW_c_TEBA0714_REV01!B:B,)+1):'RAW_c_TEBA0714_REV01'!B11294,)+MATCH(H223,RAW_c_TEBA0714_REV01!B:B,),3),INDEX(RAW_c_TEBA0714_REV01!B:D,MATCH(H223,RAW_c_TEBA0714_REV01!B:B,0),3)),"---")))=0,"---",IF(K223&lt;&gt;"---",IF(INDEX(RAW_c_TEBA0714_REV01!B:D,MATCH(H223,RAW_c_TEBA0714_REV01!B:B,0),3)=L223,INDEX(
RAW_c_TEBA0714_REV01!B:D,MATCH(H223,INDEX(RAW_c_TEBA0714_REV01!B:B,MATCH(H223,RAW_c_TEBA0714_REV01!B:B,)+1):'RAW_c_TEBA0714_REV01'!B11294,)+MATCH(H223,RAW_c_TEBA0714_REV01!B:B,),3),INDEX(RAW_c_TEBA0714_REV01!B:D,MATCH(H223,RAW_c_TEBA0714_REV01!B:B,0),3)),"---"))),"---")</f>
        <v>JM1-8</v>
      </c>
      <c r="T223">
        <f>COUNTIF(RAW_c_TEBA0714_REV01!B:B,G223)</f>
        <v>2</v>
      </c>
      <c r="U223" t="str">
        <f t="shared" si="23"/>
        <v>SFP+-TD+</v>
      </c>
    </row>
    <row r="224" spans="1:21" x14ac:dyDescent="0.25">
      <c r="A224" t="s">
        <v>1066</v>
      </c>
      <c r="B224" t="s">
        <v>1269</v>
      </c>
      <c r="C224" t="s">
        <v>1282</v>
      </c>
      <c r="D224" t="s">
        <v>590</v>
      </c>
      <c r="E224" s="84">
        <v>19</v>
      </c>
      <c r="F224" t="str">
        <f t="shared" si="18"/>
        <v>J1-19</v>
      </c>
      <c r="G224" t="str">
        <f>VLOOKUP(F224,RAW_c_TEBA0714_REV01!A:B,2,0)</f>
        <v>MGT_TX3_N</v>
      </c>
      <c r="H224" t="str">
        <f t="shared" si="19"/>
        <v>MGT_TX3_N</v>
      </c>
      <c r="I224" t="str">
        <f t="shared" si="20"/>
        <v>--</v>
      </c>
      <c r="J224" t="str">
        <f t="shared" si="21"/>
        <v>--</v>
      </c>
      <c r="K224">
        <f>IFERROR(IF(J224="--",IF(G224=H224,VLOOKUP(G224,RAW_c_TEBA0714_REV01!L:N,3,0),SUM(VLOOKUP(H224,RAW_c_TEBA0714_REV01!L:N,3,0),VLOOKUP(G224,RAW_c_TEBA0714_REV01!L:N,3,0))),"---"),"---")</f>
        <v>24.2121</v>
      </c>
      <c r="L224" t="str">
        <f t="shared" si="22"/>
        <v>J1-19</v>
      </c>
      <c r="M224" t="str">
        <f>IFERROR(IF(
COUNTIF(B2B!H:H,(IF(K224&lt;&gt;"---",IF(INDEX(RAW_c_TEBA0714_REV01!B:D,MATCH(H224,RAW_c_TEBA0714_REV01!B:B,0),3)=L224,INDEX(
RAW_c_TEBA0714_REV01!B:D,MATCH(H224,INDEX(RAW_c_TEBA0714_REV01!B:B,MATCH(H224,RAW_c_TEBA0714_REV01!B:B,)+1):'RAW_c_TEBA0714_REV01'!B11295,)+MATCH(H224,RAW_c_TEBA0714_REV01!B:B,),3),INDEX(RAW_c_TEBA0714_REV01!B:D,MATCH(H224,RAW_c_TEBA0714_REV01!B:B,0),3)),"---")))=1,"---",IF(K224&lt;&gt;"---",IF(INDEX(RAW_c_TEBA0714_REV01!B:D,MATCH(H224,RAW_c_TEBA0714_REV01!B:B,0),3)=L224,INDEX(
RAW_c_TEBA0714_REV01!B:D,MATCH(H224,INDEX(RAW_c_TEBA0714_REV01!B:B,MATCH(H224,RAW_c_TEBA0714_REV01!B:B,)+1):'RAW_c_TEBA0714_REV01'!B11295,)+MATCH(H224,RAW_c_TEBA0714_REV01!B:B,),3),INDEX(RAW_c_TEBA0714_REV01!B:D,MATCH(H224,RAW_c_TEBA0714_REV01!B:B,0),3)),"---")),"---")</f>
        <v>---</v>
      </c>
      <c r="N224" t="str">
        <f>IFERROR(IF(AND(B224="B2B",J224="--"),L224,IF(
COUNTIF(B2B!H:H,(IF(K224&lt;&gt;"---",IF(INDEX(RAW_c_TEBA0714_REV01!B:D,MATCH(H224,RAW_c_TEBA0714_REV01!B:B,0),3)=L224,INDEX(
RAW_c_TEBA0714_REV01!B:D,MATCH(H224,INDEX(RAW_c_TEBA0714_REV01!B:B,MATCH(H224,RAW_c_TEBA0714_REV01!B:B,)+1):'RAW_c_TEBA0714_REV01'!B11295,)+MATCH(H224,RAW_c_TEBA0714_REV01!B:B,),3),INDEX(RAW_c_TEBA0714_REV01!B:D,MATCH(H224,RAW_c_TEBA0714_REV01!B:B,0),3)),"---")))=0,"---",IF(K224&lt;&gt;"---",IF(INDEX(RAW_c_TEBA0714_REV01!B:D,MATCH(H224,RAW_c_TEBA0714_REV01!B:B,0),3)=L224,INDEX(
RAW_c_TEBA0714_REV01!B:D,MATCH(H224,INDEX(RAW_c_TEBA0714_REV01!B:B,MATCH(H224,RAW_c_TEBA0714_REV01!B:B,)+1):'RAW_c_TEBA0714_REV01'!B11295,)+MATCH(H224,RAW_c_TEBA0714_REV01!B:B,),3),INDEX(RAW_c_TEBA0714_REV01!B:D,MATCH(H224,RAW_c_TEBA0714_REV01!B:B,0),3)),"---"))),"---")</f>
        <v>JM1-10</v>
      </c>
      <c r="T224">
        <f>COUNTIF(RAW_c_TEBA0714_REV01!B:B,G224)</f>
        <v>2</v>
      </c>
      <c r="U224" t="str">
        <f t="shared" si="23"/>
        <v>SFP+-TD-</v>
      </c>
    </row>
    <row r="225" spans="1:21" x14ac:dyDescent="0.25">
      <c r="A225" t="s">
        <v>1067</v>
      </c>
      <c r="B225" t="s">
        <v>1269</v>
      </c>
      <c r="C225" t="s">
        <v>1270</v>
      </c>
      <c r="D225" t="s">
        <v>590</v>
      </c>
      <c r="E225" s="84">
        <v>20</v>
      </c>
      <c r="F225" t="str">
        <f t="shared" si="18"/>
        <v>J1-20</v>
      </c>
      <c r="G225" t="str">
        <f>VLOOKUP(F225,RAW_c_TEBA0714_REV01!A:B,2,0)</f>
        <v>GND</v>
      </c>
      <c r="H225" t="str">
        <f t="shared" si="19"/>
        <v>GND</v>
      </c>
      <c r="I225" t="str">
        <f t="shared" si="20"/>
        <v>--</v>
      </c>
      <c r="J225" t="str">
        <f t="shared" si="21"/>
        <v>---</v>
      </c>
      <c r="K225" t="str">
        <f>IFERROR(IF(J225="--",IF(G225=H225,VLOOKUP(G225,RAW_c_TEBA0714_REV01!L:N,3,0),SUM(VLOOKUP(H225,RAW_c_TEBA0714_REV01!L:N,3,0),VLOOKUP(G225,RAW_c_TEBA0714_REV01!L:N,3,0))),"---"),"---")</f>
        <v>---</v>
      </c>
      <c r="L225" t="str">
        <f t="shared" si="22"/>
        <v>J1-20</v>
      </c>
      <c r="M225" t="str">
        <f>IFERROR(IF(
COUNTIF(B2B!H:H,(IF(K225&lt;&gt;"---",IF(INDEX(RAW_c_TEBA0714_REV01!B:D,MATCH(H225,RAW_c_TEBA0714_REV01!B:B,0),3)=L225,INDEX(
RAW_c_TEBA0714_REV01!B:D,MATCH(H225,INDEX(RAW_c_TEBA0714_REV01!B:B,MATCH(H225,RAW_c_TEBA0714_REV01!B:B,)+1):'RAW_c_TEBA0714_REV01'!B11296,)+MATCH(H225,RAW_c_TEBA0714_REV01!B:B,),3),INDEX(RAW_c_TEBA0714_REV01!B:D,MATCH(H225,RAW_c_TEBA0714_REV01!B:B,0),3)),"---")))=1,"---",IF(K225&lt;&gt;"---",IF(INDEX(RAW_c_TEBA0714_REV01!B:D,MATCH(H225,RAW_c_TEBA0714_REV01!B:B,0),3)=L225,INDEX(
RAW_c_TEBA0714_REV01!B:D,MATCH(H225,INDEX(RAW_c_TEBA0714_REV01!B:B,MATCH(H225,RAW_c_TEBA0714_REV01!B:B,)+1):'RAW_c_TEBA0714_REV01'!B11296,)+MATCH(H225,RAW_c_TEBA0714_REV01!B:B,),3),INDEX(RAW_c_TEBA0714_REV01!B:D,MATCH(H225,RAW_c_TEBA0714_REV01!B:B,0),3)),"---")),"---")</f>
        <v>---</v>
      </c>
      <c r="N225" t="str">
        <f>IFERROR(IF(AND(B225="B2B",J225="--"),L225,IF(
COUNTIF(B2B!H:H,(IF(K225&lt;&gt;"---",IF(INDEX(RAW_c_TEBA0714_REV01!B:D,MATCH(H225,RAW_c_TEBA0714_REV01!B:B,0),3)=L225,INDEX(
RAW_c_TEBA0714_REV01!B:D,MATCH(H225,INDEX(RAW_c_TEBA0714_REV01!B:B,MATCH(H225,RAW_c_TEBA0714_REV01!B:B,)+1):'RAW_c_TEBA0714_REV01'!B11296,)+MATCH(H225,RAW_c_TEBA0714_REV01!B:B,),3),INDEX(RAW_c_TEBA0714_REV01!B:D,MATCH(H225,RAW_c_TEBA0714_REV01!B:B,0),3)),"---")))=0,"---",IF(K225&lt;&gt;"---",IF(INDEX(RAW_c_TEBA0714_REV01!B:D,MATCH(H225,RAW_c_TEBA0714_REV01!B:B,0),3)=L225,INDEX(
RAW_c_TEBA0714_REV01!B:D,MATCH(H225,INDEX(RAW_c_TEBA0714_REV01!B:B,MATCH(H225,RAW_c_TEBA0714_REV01!B:B,)+1):'RAW_c_TEBA0714_REV01'!B11296,)+MATCH(H225,RAW_c_TEBA0714_REV01!B:B,),3),INDEX(RAW_c_TEBA0714_REV01!B:D,MATCH(H225,RAW_c_TEBA0714_REV01!B:B,0),3)),"---"))),"---")</f>
        <v>---</v>
      </c>
      <c r="T225">
        <f>COUNTIF(RAW_c_TEBA0714_REV01!B:B,G225)</f>
        <v>85</v>
      </c>
      <c r="U225" t="str">
        <f t="shared" si="23"/>
        <v>SFP+-VEET</v>
      </c>
    </row>
    <row r="226" spans="1:21" x14ac:dyDescent="0.25">
      <c r="A226" t="s">
        <v>1068</v>
      </c>
      <c r="B226" t="s">
        <v>1283</v>
      </c>
      <c r="C226" t="s">
        <v>1335</v>
      </c>
      <c r="D226" t="s">
        <v>591</v>
      </c>
      <c r="E226" s="84" t="s">
        <v>555</v>
      </c>
      <c r="F226" t="str">
        <f t="shared" si="18"/>
        <v>J2-C1</v>
      </c>
      <c r="G226" t="str">
        <f>VLOOKUP(F226,RAW_c_TEBA0714_REV01!A:B,2,0)</f>
        <v>GND</v>
      </c>
      <c r="H226" t="str">
        <f t="shared" si="19"/>
        <v>GND</v>
      </c>
      <c r="I226" t="str">
        <f t="shared" si="20"/>
        <v>--</v>
      </c>
      <c r="J226" t="str">
        <f t="shared" si="21"/>
        <v>---</v>
      </c>
      <c r="K226" t="str">
        <f>IFERROR(IF(J226="--",IF(G226=H226,VLOOKUP(G226,RAW_c_TEBA0714_REV01!L:N,3,0),SUM(VLOOKUP(H226,RAW_c_TEBA0714_REV01!L:N,3,0),VLOOKUP(G226,RAW_c_TEBA0714_REV01!L:N,3,0))),"---"),"---")</f>
        <v>---</v>
      </c>
      <c r="L226" t="str">
        <f t="shared" si="22"/>
        <v>J2-C1</v>
      </c>
      <c r="M226" t="str">
        <f>IFERROR(IF(
COUNTIF(B2B!H:H,(IF(K226&lt;&gt;"---",IF(INDEX(RAW_c_TEBA0714_REV01!B:D,MATCH(H226,RAW_c_TEBA0714_REV01!B:B,0),3)=L226,INDEX(
RAW_c_TEBA0714_REV01!B:D,MATCH(H226,INDEX(RAW_c_TEBA0714_REV01!B:B,MATCH(H226,RAW_c_TEBA0714_REV01!B:B,)+1):'RAW_c_TEBA0714_REV01'!B11297,)+MATCH(H226,RAW_c_TEBA0714_REV01!B:B,),3),INDEX(RAW_c_TEBA0714_REV01!B:D,MATCH(H226,RAW_c_TEBA0714_REV01!B:B,0),3)),"---")))=1,"---",IF(K226&lt;&gt;"---",IF(INDEX(RAW_c_TEBA0714_REV01!B:D,MATCH(H226,RAW_c_TEBA0714_REV01!B:B,0),3)=L226,INDEX(
RAW_c_TEBA0714_REV01!B:D,MATCH(H226,INDEX(RAW_c_TEBA0714_REV01!B:B,MATCH(H226,RAW_c_TEBA0714_REV01!B:B,)+1):'RAW_c_TEBA0714_REV01'!B11297,)+MATCH(H226,RAW_c_TEBA0714_REV01!B:B,),3),INDEX(RAW_c_TEBA0714_REV01!B:D,MATCH(H226,RAW_c_TEBA0714_REV01!B:B,0),3)),"---")),"---")</f>
        <v>---</v>
      </c>
      <c r="N226" t="str">
        <f>IFERROR(IF(AND(B226="B2B",J226="--"),L226,IF(
COUNTIF(B2B!H:H,(IF(K226&lt;&gt;"---",IF(INDEX(RAW_c_TEBA0714_REV01!B:D,MATCH(H226,RAW_c_TEBA0714_REV01!B:B,0),3)=L226,INDEX(
RAW_c_TEBA0714_REV01!B:D,MATCH(H226,INDEX(RAW_c_TEBA0714_REV01!B:B,MATCH(H226,RAW_c_TEBA0714_REV01!B:B,)+1):'RAW_c_TEBA0714_REV01'!B11297,)+MATCH(H226,RAW_c_TEBA0714_REV01!B:B,),3),INDEX(RAW_c_TEBA0714_REV01!B:D,MATCH(H226,RAW_c_TEBA0714_REV01!B:B,0),3)),"---")))=0,"---",IF(K226&lt;&gt;"---",IF(INDEX(RAW_c_TEBA0714_REV01!B:D,MATCH(H226,RAW_c_TEBA0714_REV01!B:B,0),3)=L226,INDEX(
RAW_c_TEBA0714_REV01!B:D,MATCH(H226,INDEX(RAW_c_TEBA0714_REV01!B:B,MATCH(H226,RAW_c_TEBA0714_REV01!B:B,)+1):'RAW_c_TEBA0714_REV01'!B11297,)+MATCH(H226,RAW_c_TEBA0714_REV01!B:B,),3),INDEX(RAW_c_TEBA0714_REV01!B:D,MATCH(H226,RAW_c_TEBA0714_REV01!B:B,0),3)),"---"))),"---")</f>
        <v>---</v>
      </c>
      <c r="T226">
        <f>COUNTIF(RAW_c_TEBA0714_REV01!B:B,G226)</f>
        <v>85</v>
      </c>
      <c r="U226" t="str">
        <f t="shared" si="23"/>
        <v>SFPCage-SHIELD</v>
      </c>
    </row>
    <row r="227" spans="1:21" x14ac:dyDescent="0.25">
      <c r="A227" t="s">
        <v>1069</v>
      </c>
      <c r="B227" t="s">
        <v>1283</v>
      </c>
      <c r="C227" t="s">
        <v>1335</v>
      </c>
      <c r="D227" t="s">
        <v>591</v>
      </c>
      <c r="E227" s="84" t="s">
        <v>556</v>
      </c>
      <c r="F227" t="str">
        <f t="shared" si="18"/>
        <v>J2-C2</v>
      </c>
      <c r="G227" t="str">
        <f>VLOOKUP(F227,RAW_c_TEBA0714_REV01!A:B,2,0)</f>
        <v>GND</v>
      </c>
      <c r="H227" t="str">
        <f t="shared" si="19"/>
        <v>GND</v>
      </c>
      <c r="I227" t="str">
        <f t="shared" si="20"/>
        <v>--</v>
      </c>
      <c r="J227" t="str">
        <f t="shared" si="21"/>
        <v>---</v>
      </c>
      <c r="K227" t="str">
        <f>IFERROR(IF(J227="--",IF(G227=H227,VLOOKUP(G227,RAW_c_TEBA0714_REV01!L:N,3,0),SUM(VLOOKUP(H227,RAW_c_TEBA0714_REV01!L:N,3,0),VLOOKUP(G227,RAW_c_TEBA0714_REV01!L:N,3,0))),"---"),"---")</f>
        <v>---</v>
      </c>
      <c r="L227" t="str">
        <f t="shared" si="22"/>
        <v>J2-C2</v>
      </c>
      <c r="M227" t="str">
        <f>IFERROR(IF(
COUNTIF(B2B!H:H,(IF(K227&lt;&gt;"---",IF(INDEX(RAW_c_TEBA0714_REV01!B:D,MATCH(H227,RAW_c_TEBA0714_REV01!B:B,0),3)=L227,INDEX(
RAW_c_TEBA0714_REV01!B:D,MATCH(H227,INDEX(RAW_c_TEBA0714_REV01!B:B,MATCH(H227,RAW_c_TEBA0714_REV01!B:B,)+1):'RAW_c_TEBA0714_REV01'!B11298,)+MATCH(H227,RAW_c_TEBA0714_REV01!B:B,),3),INDEX(RAW_c_TEBA0714_REV01!B:D,MATCH(H227,RAW_c_TEBA0714_REV01!B:B,0),3)),"---")))=1,"---",IF(K227&lt;&gt;"---",IF(INDEX(RAW_c_TEBA0714_REV01!B:D,MATCH(H227,RAW_c_TEBA0714_REV01!B:B,0),3)=L227,INDEX(
RAW_c_TEBA0714_REV01!B:D,MATCH(H227,INDEX(RAW_c_TEBA0714_REV01!B:B,MATCH(H227,RAW_c_TEBA0714_REV01!B:B,)+1):'RAW_c_TEBA0714_REV01'!B11298,)+MATCH(H227,RAW_c_TEBA0714_REV01!B:B,),3),INDEX(RAW_c_TEBA0714_REV01!B:D,MATCH(H227,RAW_c_TEBA0714_REV01!B:B,0),3)),"---")),"---")</f>
        <v>---</v>
      </c>
      <c r="N227" t="str">
        <f>IFERROR(IF(AND(B227="B2B",J227="--"),L227,IF(
COUNTIF(B2B!H:H,(IF(K227&lt;&gt;"---",IF(INDEX(RAW_c_TEBA0714_REV01!B:D,MATCH(H227,RAW_c_TEBA0714_REV01!B:B,0),3)=L227,INDEX(
RAW_c_TEBA0714_REV01!B:D,MATCH(H227,INDEX(RAW_c_TEBA0714_REV01!B:B,MATCH(H227,RAW_c_TEBA0714_REV01!B:B,)+1):'RAW_c_TEBA0714_REV01'!B11298,)+MATCH(H227,RAW_c_TEBA0714_REV01!B:B,),3),INDEX(RAW_c_TEBA0714_REV01!B:D,MATCH(H227,RAW_c_TEBA0714_REV01!B:B,0),3)),"---")))=0,"---",IF(K227&lt;&gt;"---",IF(INDEX(RAW_c_TEBA0714_REV01!B:D,MATCH(H227,RAW_c_TEBA0714_REV01!B:B,0),3)=L227,INDEX(
RAW_c_TEBA0714_REV01!B:D,MATCH(H227,INDEX(RAW_c_TEBA0714_REV01!B:B,MATCH(H227,RAW_c_TEBA0714_REV01!B:B,)+1):'RAW_c_TEBA0714_REV01'!B11298,)+MATCH(H227,RAW_c_TEBA0714_REV01!B:B,),3),INDEX(RAW_c_TEBA0714_REV01!B:D,MATCH(H227,RAW_c_TEBA0714_REV01!B:B,0),3)),"---"))),"---")</f>
        <v>---</v>
      </c>
      <c r="T227">
        <f>COUNTIF(RAW_c_TEBA0714_REV01!B:B,G227)</f>
        <v>85</v>
      </c>
      <c r="U227" t="str">
        <f t="shared" si="23"/>
        <v>SFPCage-SHIELD</v>
      </c>
    </row>
    <row r="228" spans="1:21" x14ac:dyDescent="0.25">
      <c r="A228" t="s">
        <v>1070</v>
      </c>
      <c r="B228" t="s">
        <v>1283</v>
      </c>
      <c r="C228" t="s">
        <v>1335</v>
      </c>
      <c r="D228" t="s">
        <v>591</v>
      </c>
      <c r="E228" s="84" t="s">
        <v>557</v>
      </c>
      <c r="F228" t="str">
        <f t="shared" si="18"/>
        <v>J2-C3</v>
      </c>
      <c r="G228" t="str">
        <f>VLOOKUP(F228,RAW_c_TEBA0714_REV01!A:B,2,0)</f>
        <v>GND</v>
      </c>
      <c r="H228" t="str">
        <f t="shared" si="19"/>
        <v>GND</v>
      </c>
      <c r="I228" t="str">
        <f t="shared" si="20"/>
        <v>--</v>
      </c>
      <c r="J228" t="str">
        <f t="shared" si="21"/>
        <v>---</v>
      </c>
      <c r="K228" t="str">
        <f>IFERROR(IF(J228="--",IF(G228=H228,VLOOKUP(G228,RAW_c_TEBA0714_REV01!L:N,3,0),SUM(VLOOKUP(H228,RAW_c_TEBA0714_REV01!L:N,3,0),VLOOKUP(G228,RAW_c_TEBA0714_REV01!L:N,3,0))),"---"),"---")</f>
        <v>---</v>
      </c>
      <c r="L228" t="str">
        <f t="shared" si="22"/>
        <v>J2-C3</v>
      </c>
      <c r="M228" t="str">
        <f>IFERROR(IF(
COUNTIF(B2B!H:H,(IF(K228&lt;&gt;"---",IF(INDEX(RAW_c_TEBA0714_REV01!B:D,MATCH(H228,RAW_c_TEBA0714_REV01!B:B,0),3)=L228,INDEX(
RAW_c_TEBA0714_REV01!B:D,MATCH(H228,INDEX(RAW_c_TEBA0714_REV01!B:B,MATCH(H228,RAW_c_TEBA0714_REV01!B:B,)+1):'RAW_c_TEBA0714_REV01'!B11299,)+MATCH(H228,RAW_c_TEBA0714_REV01!B:B,),3),INDEX(RAW_c_TEBA0714_REV01!B:D,MATCH(H228,RAW_c_TEBA0714_REV01!B:B,0),3)),"---")))=1,"---",IF(K228&lt;&gt;"---",IF(INDEX(RAW_c_TEBA0714_REV01!B:D,MATCH(H228,RAW_c_TEBA0714_REV01!B:B,0),3)=L228,INDEX(
RAW_c_TEBA0714_REV01!B:D,MATCH(H228,INDEX(RAW_c_TEBA0714_REV01!B:B,MATCH(H228,RAW_c_TEBA0714_REV01!B:B,)+1):'RAW_c_TEBA0714_REV01'!B11299,)+MATCH(H228,RAW_c_TEBA0714_REV01!B:B,),3),INDEX(RAW_c_TEBA0714_REV01!B:D,MATCH(H228,RAW_c_TEBA0714_REV01!B:B,0),3)),"---")),"---")</f>
        <v>---</v>
      </c>
      <c r="N228" t="str">
        <f>IFERROR(IF(AND(B228="B2B",J228="--"),L228,IF(
COUNTIF(B2B!H:H,(IF(K228&lt;&gt;"---",IF(INDEX(RAW_c_TEBA0714_REV01!B:D,MATCH(H228,RAW_c_TEBA0714_REV01!B:B,0),3)=L228,INDEX(
RAW_c_TEBA0714_REV01!B:D,MATCH(H228,INDEX(RAW_c_TEBA0714_REV01!B:B,MATCH(H228,RAW_c_TEBA0714_REV01!B:B,)+1):'RAW_c_TEBA0714_REV01'!B11299,)+MATCH(H228,RAW_c_TEBA0714_REV01!B:B,),3),INDEX(RAW_c_TEBA0714_REV01!B:D,MATCH(H228,RAW_c_TEBA0714_REV01!B:B,0),3)),"---")))=0,"---",IF(K228&lt;&gt;"---",IF(INDEX(RAW_c_TEBA0714_REV01!B:D,MATCH(H228,RAW_c_TEBA0714_REV01!B:B,0),3)=L228,INDEX(
RAW_c_TEBA0714_REV01!B:D,MATCH(H228,INDEX(RAW_c_TEBA0714_REV01!B:B,MATCH(H228,RAW_c_TEBA0714_REV01!B:B,)+1):'RAW_c_TEBA0714_REV01'!B11299,)+MATCH(H228,RAW_c_TEBA0714_REV01!B:B,),3),INDEX(RAW_c_TEBA0714_REV01!B:D,MATCH(H228,RAW_c_TEBA0714_REV01!B:B,0),3)),"---"))),"---")</f>
        <v>---</v>
      </c>
      <c r="T228">
        <f>COUNTIF(RAW_c_TEBA0714_REV01!B:B,G228)</f>
        <v>85</v>
      </c>
      <c r="U228" t="str">
        <f t="shared" si="23"/>
        <v>SFPCage-SHIELD</v>
      </c>
    </row>
    <row r="229" spans="1:21" x14ac:dyDescent="0.25">
      <c r="A229" t="s">
        <v>1071</v>
      </c>
      <c r="B229" t="s">
        <v>1283</v>
      </c>
      <c r="C229" t="s">
        <v>1335</v>
      </c>
      <c r="D229" t="s">
        <v>591</v>
      </c>
      <c r="E229" s="84" t="s">
        <v>558</v>
      </c>
      <c r="F229" t="str">
        <f t="shared" si="18"/>
        <v>J2-C4</v>
      </c>
      <c r="G229" t="str">
        <f>VLOOKUP(F229,RAW_c_TEBA0714_REV01!A:B,2,0)</f>
        <v>GND</v>
      </c>
      <c r="H229" t="str">
        <f t="shared" si="19"/>
        <v>GND</v>
      </c>
      <c r="I229" t="str">
        <f t="shared" si="20"/>
        <v>--</v>
      </c>
      <c r="J229" t="str">
        <f t="shared" si="21"/>
        <v>---</v>
      </c>
      <c r="K229" t="str">
        <f>IFERROR(IF(J229="--",IF(G229=H229,VLOOKUP(G229,RAW_c_TEBA0714_REV01!L:N,3,0),SUM(VLOOKUP(H229,RAW_c_TEBA0714_REV01!L:N,3,0),VLOOKUP(G229,RAW_c_TEBA0714_REV01!L:N,3,0))),"---"),"---")</f>
        <v>---</v>
      </c>
      <c r="L229" t="str">
        <f t="shared" si="22"/>
        <v>J2-C4</v>
      </c>
      <c r="M229" t="str">
        <f>IFERROR(IF(
COUNTIF(B2B!H:H,(IF(K229&lt;&gt;"---",IF(INDEX(RAW_c_TEBA0714_REV01!B:D,MATCH(H229,RAW_c_TEBA0714_REV01!B:B,0),3)=L229,INDEX(
RAW_c_TEBA0714_REV01!B:D,MATCH(H229,INDEX(RAW_c_TEBA0714_REV01!B:B,MATCH(H229,RAW_c_TEBA0714_REV01!B:B,)+1):'RAW_c_TEBA0714_REV01'!B11300,)+MATCH(H229,RAW_c_TEBA0714_REV01!B:B,),3),INDEX(RAW_c_TEBA0714_REV01!B:D,MATCH(H229,RAW_c_TEBA0714_REV01!B:B,0),3)),"---")))=1,"---",IF(K229&lt;&gt;"---",IF(INDEX(RAW_c_TEBA0714_REV01!B:D,MATCH(H229,RAW_c_TEBA0714_REV01!B:B,0),3)=L229,INDEX(
RAW_c_TEBA0714_REV01!B:D,MATCH(H229,INDEX(RAW_c_TEBA0714_REV01!B:B,MATCH(H229,RAW_c_TEBA0714_REV01!B:B,)+1):'RAW_c_TEBA0714_REV01'!B11300,)+MATCH(H229,RAW_c_TEBA0714_REV01!B:B,),3),INDEX(RAW_c_TEBA0714_REV01!B:D,MATCH(H229,RAW_c_TEBA0714_REV01!B:B,0),3)),"---")),"---")</f>
        <v>---</v>
      </c>
      <c r="N229" t="str">
        <f>IFERROR(IF(AND(B229="B2B",J229="--"),L229,IF(
COUNTIF(B2B!H:H,(IF(K229&lt;&gt;"---",IF(INDEX(RAW_c_TEBA0714_REV01!B:D,MATCH(H229,RAW_c_TEBA0714_REV01!B:B,0),3)=L229,INDEX(
RAW_c_TEBA0714_REV01!B:D,MATCH(H229,INDEX(RAW_c_TEBA0714_REV01!B:B,MATCH(H229,RAW_c_TEBA0714_REV01!B:B,)+1):'RAW_c_TEBA0714_REV01'!B11300,)+MATCH(H229,RAW_c_TEBA0714_REV01!B:B,),3),INDEX(RAW_c_TEBA0714_REV01!B:D,MATCH(H229,RAW_c_TEBA0714_REV01!B:B,0),3)),"---")))=0,"---",IF(K229&lt;&gt;"---",IF(INDEX(RAW_c_TEBA0714_REV01!B:D,MATCH(H229,RAW_c_TEBA0714_REV01!B:B,0),3)=L229,INDEX(
RAW_c_TEBA0714_REV01!B:D,MATCH(H229,INDEX(RAW_c_TEBA0714_REV01!B:B,MATCH(H229,RAW_c_TEBA0714_REV01!B:B,)+1):'RAW_c_TEBA0714_REV01'!B11300,)+MATCH(H229,RAW_c_TEBA0714_REV01!B:B,),3),INDEX(RAW_c_TEBA0714_REV01!B:D,MATCH(H229,RAW_c_TEBA0714_REV01!B:B,0),3)),"---"))),"---")</f>
        <v>---</v>
      </c>
      <c r="T229">
        <f>COUNTIF(RAW_c_TEBA0714_REV01!B:B,G229)</f>
        <v>85</v>
      </c>
      <c r="U229" t="str">
        <f t="shared" si="23"/>
        <v>SFPCage-SHIELD</v>
      </c>
    </row>
    <row r="230" spans="1:21" x14ac:dyDescent="0.25">
      <c r="A230" t="s">
        <v>1072</v>
      </c>
      <c r="B230" t="s">
        <v>1283</v>
      </c>
      <c r="C230" t="s">
        <v>1335</v>
      </c>
      <c r="D230" t="s">
        <v>591</v>
      </c>
      <c r="E230" s="84" t="s">
        <v>559</v>
      </c>
      <c r="F230" t="str">
        <f t="shared" si="18"/>
        <v>J2-C5</v>
      </c>
      <c r="G230" t="str">
        <f>VLOOKUP(F230,RAW_c_TEBA0714_REV01!A:B,2,0)</f>
        <v>GND</v>
      </c>
      <c r="H230" t="str">
        <f t="shared" si="19"/>
        <v>GND</v>
      </c>
      <c r="I230" t="str">
        <f t="shared" si="20"/>
        <v>--</v>
      </c>
      <c r="J230" t="str">
        <f t="shared" si="21"/>
        <v>---</v>
      </c>
      <c r="K230" t="str">
        <f>IFERROR(IF(J230="--",IF(G230=H230,VLOOKUP(G230,RAW_c_TEBA0714_REV01!L:N,3,0),SUM(VLOOKUP(H230,RAW_c_TEBA0714_REV01!L:N,3,0),VLOOKUP(G230,RAW_c_TEBA0714_REV01!L:N,3,0))),"---"),"---")</f>
        <v>---</v>
      </c>
      <c r="L230" t="str">
        <f t="shared" si="22"/>
        <v>J2-C5</v>
      </c>
      <c r="M230" t="str">
        <f>IFERROR(IF(
COUNTIF(B2B!H:H,(IF(K230&lt;&gt;"---",IF(INDEX(RAW_c_TEBA0714_REV01!B:D,MATCH(H230,RAW_c_TEBA0714_REV01!B:B,0),3)=L230,INDEX(
RAW_c_TEBA0714_REV01!B:D,MATCH(H230,INDEX(RAW_c_TEBA0714_REV01!B:B,MATCH(H230,RAW_c_TEBA0714_REV01!B:B,)+1):'RAW_c_TEBA0714_REV01'!B11301,)+MATCH(H230,RAW_c_TEBA0714_REV01!B:B,),3),INDEX(RAW_c_TEBA0714_REV01!B:D,MATCH(H230,RAW_c_TEBA0714_REV01!B:B,0),3)),"---")))=1,"---",IF(K230&lt;&gt;"---",IF(INDEX(RAW_c_TEBA0714_REV01!B:D,MATCH(H230,RAW_c_TEBA0714_REV01!B:B,0),3)=L230,INDEX(
RAW_c_TEBA0714_REV01!B:D,MATCH(H230,INDEX(RAW_c_TEBA0714_REV01!B:B,MATCH(H230,RAW_c_TEBA0714_REV01!B:B,)+1):'RAW_c_TEBA0714_REV01'!B11301,)+MATCH(H230,RAW_c_TEBA0714_REV01!B:B,),3),INDEX(RAW_c_TEBA0714_REV01!B:D,MATCH(H230,RAW_c_TEBA0714_REV01!B:B,0),3)),"---")),"---")</f>
        <v>---</v>
      </c>
      <c r="N230" t="str">
        <f>IFERROR(IF(AND(B230="B2B",J230="--"),L230,IF(
COUNTIF(B2B!H:H,(IF(K230&lt;&gt;"---",IF(INDEX(RAW_c_TEBA0714_REV01!B:D,MATCH(H230,RAW_c_TEBA0714_REV01!B:B,0),3)=L230,INDEX(
RAW_c_TEBA0714_REV01!B:D,MATCH(H230,INDEX(RAW_c_TEBA0714_REV01!B:B,MATCH(H230,RAW_c_TEBA0714_REV01!B:B,)+1):'RAW_c_TEBA0714_REV01'!B11301,)+MATCH(H230,RAW_c_TEBA0714_REV01!B:B,),3),INDEX(RAW_c_TEBA0714_REV01!B:D,MATCH(H230,RAW_c_TEBA0714_REV01!B:B,0),3)),"---")))=0,"---",IF(K230&lt;&gt;"---",IF(INDEX(RAW_c_TEBA0714_REV01!B:D,MATCH(H230,RAW_c_TEBA0714_REV01!B:B,0),3)=L230,INDEX(
RAW_c_TEBA0714_REV01!B:D,MATCH(H230,INDEX(RAW_c_TEBA0714_REV01!B:B,MATCH(H230,RAW_c_TEBA0714_REV01!B:B,)+1):'RAW_c_TEBA0714_REV01'!B11301,)+MATCH(H230,RAW_c_TEBA0714_REV01!B:B,),3),INDEX(RAW_c_TEBA0714_REV01!B:D,MATCH(H230,RAW_c_TEBA0714_REV01!B:B,0),3)),"---"))),"---")</f>
        <v>---</v>
      </c>
      <c r="T230">
        <f>COUNTIF(RAW_c_TEBA0714_REV01!B:B,G230)</f>
        <v>85</v>
      </c>
      <c r="U230" t="str">
        <f t="shared" si="23"/>
        <v>SFPCage-SHIELD</v>
      </c>
    </row>
    <row r="231" spans="1:21" x14ac:dyDescent="0.25">
      <c r="A231" t="s">
        <v>1073</v>
      </c>
      <c r="B231" t="s">
        <v>1283</v>
      </c>
      <c r="C231" t="s">
        <v>1335</v>
      </c>
      <c r="D231" t="s">
        <v>591</v>
      </c>
      <c r="E231" s="84" t="s">
        <v>560</v>
      </c>
      <c r="F231" t="str">
        <f t="shared" si="18"/>
        <v>J2-C6</v>
      </c>
      <c r="G231" t="str">
        <f>VLOOKUP(F231,RAW_c_TEBA0714_REV01!A:B,2,0)</f>
        <v>GND</v>
      </c>
      <c r="H231" t="str">
        <f t="shared" si="19"/>
        <v>GND</v>
      </c>
      <c r="I231" t="str">
        <f t="shared" si="20"/>
        <v>--</v>
      </c>
      <c r="J231" t="str">
        <f t="shared" si="21"/>
        <v>---</v>
      </c>
      <c r="K231" t="str">
        <f>IFERROR(IF(J231="--",IF(G231=H231,VLOOKUP(G231,RAW_c_TEBA0714_REV01!L:N,3,0),SUM(VLOOKUP(H231,RAW_c_TEBA0714_REV01!L:N,3,0),VLOOKUP(G231,RAW_c_TEBA0714_REV01!L:N,3,0))),"---"),"---")</f>
        <v>---</v>
      </c>
      <c r="L231" t="str">
        <f t="shared" si="22"/>
        <v>J2-C6</v>
      </c>
      <c r="M231" t="str">
        <f>IFERROR(IF(
COUNTIF(B2B!H:H,(IF(K231&lt;&gt;"---",IF(INDEX(RAW_c_TEBA0714_REV01!B:D,MATCH(H231,RAW_c_TEBA0714_REV01!B:B,0),3)=L231,INDEX(
RAW_c_TEBA0714_REV01!B:D,MATCH(H231,INDEX(RAW_c_TEBA0714_REV01!B:B,MATCH(H231,RAW_c_TEBA0714_REV01!B:B,)+1):'RAW_c_TEBA0714_REV01'!B11302,)+MATCH(H231,RAW_c_TEBA0714_REV01!B:B,),3),INDEX(RAW_c_TEBA0714_REV01!B:D,MATCH(H231,RAW_c_TEBA0714_REV01!B:B,0),3)),"---")))=1,"---",IF(K231&lt;&gt;"---",IF(INDEX(RAW_c_TEBA0714_REV01!B:D,MATCH(H231,RAW_c_TEBA0714_REV01!B:B,0),3)=L231,INDEX(
RAW_c_TEBA0714_REV01!B:D,MATCH(H231,INDEX(RAW_c_TEBA0714_REV01!B:B,MATCH(H231,RAW_c_TEBA0714_REV01!B:B,)+1):'RAW_c_TEBA0714_REV01'!B11302,)+MATCH(H231,RAW_c_TEBA0714_REV01!B:B,),3),INDEX(RAW_c_TEBA0714_REV01!B:D,MATCH(H231,RAW_c_TEBA0714_REV01!B:B,0),3)),"---")),"---")</f>
        <v>---</v>
      </c>
      <c r="N231" t="str">
        <f>IFERROR(IF(AND(B231="B2B",J231="--"),L231,IF(
COUNTIF(B2B!H:H,(IF(K231&lt;&gt;"---",IF(INDEX(RAW_c_TEBA0714_REV01!B:D,MATCH(H231,RAW_c_TEBA0714_REV01!B:B,0),3)=L231,INDEX(
RAW_c_TEBA0714_REV01!B:D,MATCH(H231,INDEX(RAW_c_TEBA0714_REV01!B:B,MATCH(H231,RAW_c_TEBA0714_REV01!B:B,)+1):'RAW_c_TEBA0714_REV01'!B11302,)+MATCH(H231,RAW_c_TEBA0714_REV01!B:B,),3),INDEX(RAW_c_TEBA0714_REV01!B:D,MATCH(H231,RAW_c_TEBA0714_REV01!B:B,0),3)),"---")))=0,"---",IF(K231&lt;&gt;"---",IF(INDEX(RAW_c_TEBA0714_REV01!B:D,MATCH(H231,RAW_c_TEBA0714_REV01!B:B,0),3)=L231,INDEX(
RAW_c_TEBA0714_REV01!B:D,MATCH(H231,INDEX(RAW_c_TEBA0714_REV01!B:B,MATCH(H231,RAW_c_TEBA0714_REV01!B:B,)+1):'RAW_c_TEBA0714_REV01'!B11302,)+MATCH(H231,RAW_c_TEBA0714_REV01!B:B,),3),INDEX(RAW_c_TEBA0714_REV01!B:D,MATCH(H231,RAW_c_TEBA0714_REV01!B:B,0),3)),"---"))),"---")</f>
        <v>---</v>
      </c>
      <c r="T231">
        <f>COUNTIF(RAW_c_TEBA0714_REV01!B:B,G231)</f>
        <v>85</v>
      </c>
      <c r="U231" t="str">
        <f t="shared" si="23"/>
        <v>SFPCage-SHIELD</v>
      </c>
    </row>
    <row r="232" spans="1:21" x14ac:dyDescent="0.25">
      <c r="A232" t="s">
        <v>1074</v>
      </c>
      <c r="B232" t="s">
        <v>1283</v>
      </c>
      <c r="C232" t="s">
        <v>1335</v>
      </c>
      <c r="D232" t="s">
        <v>591</v>
      </c>
      <c r="E232" s="84" t="s">
        <v>561</v>
      </c>
      <c r="F232" t="str">
        <f t="shared" si="18"/>
        <v>J2-C7</v>
      </c>
      <c r="G232" t="str">
        <f>VLOOKUP(F232,RAW_c_TEBA0714_REV01!A:B,2,0)</f>
        <v>GND</v>
      </c>
      <c r="H232" t="str">
        <f t="shared" si="19"/>
        <v>GND</v>
      </c>
      <c r="I232" t="str">
        <f t="shared" si="20"/>
        <v>--</v>
      </c>
      <c r="J232" t="str">
        <f t="shared" si="21"/>
        <v>---</v>
      </c>
      <c r="K232" t="str">
        <f>IFERROR(IF(J232="--",IF(G232=H232,VLOOKUP(G232,RAW_c_TEBA0714_REV01!L:N,3,0),SUM(VLOOKUP(H232,RAW_c_TEBA0714_REV01!L:N,3,0),VLOOKUP(G232,RAW_c_TEBA0714_REV01!L:N,3,0))),"---"),"---")</f>
        <v>---</v>
      </c>
      <c r="L232" t="str">
        <f t="shared" si="22"/>
        <v>J2-C7</v>
      </c>
      <c r="M232" t="str">
        <f>IFERROR(IF(
COUNTIF(B2B!H:H,(IF(K232&lt;&gt;"---",IF(INDEX(RAW_c_TEBA0714_REV01!B:D,MATCH(H232,RAW_c_TEBA0714_REV01!B:B,0),3)=L232,INDEX(
RAW_c_TEBA0714_REV01!B:D,MATCH(H232,INDEX(RAW_c_TEBA0714_REV01!B:B,MATCH(H232,RAW_c_TEBA0714_REV01!B:B,)+1):'RAW_c_TEBA0714_REV01'!B11303,)+MATCH(H232,RAW_c_TEBA0714_REV01!B:B,),3),INDEX(RAW_c_TEBA0714_REV01!B:D,MATCH(H232,RAW_c_TEBA0714_REV01!B:B,0),3)),"---")))=1,"---",IF(K232&lt;&gt;"---",IF(INDEX(RAW_c_TEBA0714_REV01!B:D,MATCH(H232,RAW_c_TEBA0714_REV01!B:B,0),3)=L232,INDEX(
RAW_c_TEBA0714_REV01!B:D,MATCH(H232,INDEX(RAW_c_TEBA0714_REV01!B:B,MATCH(H232,RAW_c_TEBA0714_REV01!B:B,)+1):'RAW_c_TEBA0714_REV01'!B11303,)+MATCH(H232,RAW_c_TEBA0714_REV01!B:B,),3),INDEX(RAW_c_TEBA0714_REV01!B:D,MATCH(H232,RAW_c_TEBA0714_REV01!B:B,0),3)),"---")),"---")</f>
        <v>---</v>
      </c>
      <c r="N232" t="str">
        <f>IFERROR(IF(AND(B232="B2B",J232="--"),L232,IF(
COUNTIF(B2B!H:H,(IF(K232&lt;&gt;"---",IF(INDEX(RAW_c_TEBA0714_REV01!B:D,MATCH(H232,RAW_c_TEBA0714_REV01!B:B,0),3)=L232,INDEX(
RAW_c_TEBA0714_REV01!B:D,MATCH(H232,INDEX(RAW_c_TEBA0714_REV01!B:B,MATCH(H232,RAW_c_TEBA0714_REV01!B:B,)+1):'RAW_c_TEBA0714_REV01'!B11303,)+MATCH(H232,RAW_c_TEBA0714_REV01!B:B,),3),INDEX(RAW_c_TEBA0714_REV01!B:D,MATCH(H232,RAW_c_TEBA0714_REV01!B:B,0),3)),"---")))=0,"---",IF(K232&lt;&gt;"---",IF(INDEX(RAW_c_TEBA0714_REV01!B:D,MATCH(H232,RAW_c_TEBA0714_REV01!B:B,0),3)=L232,INDEX(
RAW_c_TEBA0714_REV01!B:D,MATCH(H232,INDEX(RAW_c_TEBA0714_REV01!B:B,MATCH(H232,RAW_c_TEBA0714_REV01!B:B,)+1):'RAW_c_TEBA0714_REV01'!B11303,)+MATCH(H232,RAW_c_TEBA0714_REV01!B:B,),3),INDEX(RAW_c_TEBA0714_REV01!B:D,MATCH(H232,RAW_c_TEBA0714_REV01!B:B,0),3)),"---"))),"---")</f>
        <v>---</v>
      </c>
      <c r="T232">
        <f>COUNTIF(RAW_c_TEBA0714_REV01!B:B,G232)</f>
        <v>85</v>
      </c>
      <c r="U232" t="str">
        <f t="shared" si="23"/>
        <v>SFPCage-SHIELD</v>
      </c>
    </row>
    <row r="233" spans="1:21" x14ac:dyDescent="0.25">
      <c r="A233" t="s">
        <v>1075</v>
      </c>
      <c r="B233" t="s">
        <v>1283</v>
      </c>
      <c r="C233" t="s">
        <v>1335</v>
      </c>
      <c r="D233" t="s">
        <v>591</v>
      </c>
      <c r="E233" s="84" t="s">
        <v>668</v>
      </c>
      <c r="F233" t="str">
        <f t="shared" si="18"/>
        <v>J2-C8</v>
      </c>
      <c r="G233" t="str">
        <f>VLOOKUP(F233,RAW_c_TEBA0714_REV01!A:B,2,0)</f>
        <v>GND</v>
      </c>
      <c r="H233" t="str">
        <f t="shared" si="19"/>
        <v>GND</v>
      </c>
      <c r="I233" t="str">
        <f t="shared" si="20"/>
        <v>--</v>
      </c>
      <c r="J233" t="str">
        <f t="shared" si="21"/>
        <v>---</v>
      </c>
      <c r="K233" t="str">
        <f>IFERROR(IF(J233="--",IF(G233=H233,VLOOKUP(G233,RAW_c_TEBA0714_REV01!L:N,3,0),SUM(VLOOKUP(H233,RAW_c_TEBA0714_REV01!L:N,3,0),VLOOKUP(G233,RAW_c_TEBA0714_REV01!L:N,3,0))),"---"),"---")</f>
        <v>---</v>
      </c>
      <c r="L233" t="str">
        <f t="shared" si="22"/>
        <v>J2-C8</v>
      </c>
      <c r="M233" t="str">
        <f>IFERROR(IF(
COUNTIF(B2B!H:H,(IF(K233&lt;&gt;"---",IF(INDEX(RAW_c_TEBA0714_REV01!B:D,MATCH(H233,RAW_c_TEBA0714_REV01!B:B,0),3)=L233,INDEX(
RAW_c_TEBA0714_REV01!B:D,MATCH(H233,INDEX(RAW_c_TEBA0714_REV01!B:B,MATCH(H233,RAW_c_TEBA0714_REV01!B:B,)+1):'RAW_c_TEBA0714_REV01'!B11304,)+MATCH(H233,RAW_c_TEBA0714_REV01!B:B,),3),INDEX(RAW_c_TEBA0714_REV01!B:D,MATCH(H233,RAW_c_TEBA0714_REV01!B:B,0),3)),"---")))=1,"---",IF(K233&lt;&gt;"---",IF(INDEX(RAW_c_TEBA0714_REV01!B:D,MATCH(H233,RAW_c_TEBA0714_REV01!B:B,0),3)=L233,INDEX(
RAW_c_TEBA0714_REV01!B:D,MATCH(H233,INDEX(RAW_c_TEBA0714_REV01!B:B,MATCH(H233,RAW_c_TEBA0714_REV01!B:B,)+1):'RAW_c_TEBA0714_REV01'!B11304,)+MATCH(H233,RAW_c_TEBA0714_REV01!B:B,),3),INDEX(RAW_c_TEBA0714_REV01!B:D,MATCH(H233,RAW_c_TEBA0714_REV01!B:B,0),3)),"---")),"---")</f>
        <v>---</v>
      </c>
      <c r="N233" t="str">
        <f>IFERROR(IF(AND(B233="B2B",J233="--"),L233,IF(
COUNTIF(B2B!H:H,(IF(K233&lt;&gt;"---",IF(INDEX(RAW_c_TEBA0714_REV01!B:D,MATCH(H233,RAW_c_TEBA0714_REV01!B:B,0),3)=L233,INDEX(
RAW_c_TEBA0714_REV01!B:D,MATCH(H233,INDEX(RAW_c_TEBA0714_REV01!B:B,MATCH(H233,RAW_c_TEBA0714_REV01!B:B,)+1):'RAW_c_TEBA0714_REV01'!B11304,)+MATCH(H233,RAW_c_TEBA0714_REV01!B:B,),3),INDEX(RAW_c_TEBA0714_REV01!B:D,MATCH(H233,RAW_c_TEBA0714_REV01!B:B,0),3)),"---")))=0,"---",IF(K233&lt;&gt;"---",IF(INDEX(RAW_c_TEBA0714_REV01!B:D,MATCH(H233,RAW_c_TEBA0714_REV01!B:B,0),3)=L233,INDEX(
RAW_c_TEBA0714_REV01!B:D,MATCH(H233,INDEX(RAW_c_TEBA0714_REV01!B:B,MATCH(H233,RAW_c_TEBA0714_REV01!B:B,)+1):'RAW_c_TEBA0714_REV01'!B11304,)+MATCH(H233,RAW_c_TEBA0714_REV01!B:B,),3),INDEX(RAW_c_TEBA0714_REV01!B:D,MATCH(H233,RAW_c_TEBA0714_REV01!B:B,0),3)),"---"))),"---")</f>
        <v>---</v>
      </c>
      <c r="T233">
        <f>COUNTIF(RAW_c_TEBA0714_REV01!B:B,G233)</f>
        <v>85</v>
      </c>
      <c r="U233" t="str">
        <f t="shared" si="23"/>
        <v>SFPCage-SHIELD</v>
      </c>
    </row>
    <row r="234" spans="1:21" x14ac:dyDescent="0.25">
      <c r="A234" t="s">
        <v>1076</v>
      </c>
      <c r="B234" t="s">
        <v>1283</v>
      </c>
      <c r="C234" t="s">
        <v>1335</v>
      </c>
      <c r="D234" t="s">
        <v>591</v>
      </c>
      <c r="E234" s="84" t="s">
        <v>603</v>
      </c>
      <c r="F234" t="str">
        <f t="shared" si="18"/>
        <v>J2-C9</v>
      </c>
      <c r="G234" t="str">
        <f>VLOOKUP(F234,RAW_c_TEBA0714_REV01!A:B,2,0)</f>
        <v>GND</v>
      </c>
      <c r="H234" t="str">
        <f t="shared" si="19"/>
        <v>GND</v>
      </c>
      <c r="I234" t="str">
        <f t="shared" si="20"/>
        <v>--</v>
      </c>
      <c r="J234" t="str">
        <f t="shared" si="21"/>
        <v>---</v>
      </c>
      <c r="K234" t="str">
        <f>IFERROR(IF(J234="--",IF(G234=H234,VLOOKUP(G234,RAW_c_TEBA0714_REV01!L:N,3,0),SUM(VLOOKUP(H234,RAW_c_TEBA0714_REV01!L:N,3,0),VLOOKUP(G234,RAW_c_TEBA0714_REV01!L:N,3,0))),"---"),"---")</f>
        <v>---</v>
      </c>
      <c r="L234" t="str">
        <f t="shared" si="22"/>
        <v>J2-C9</v>
      </c>
      <c r="M234" t="str">
        <f>IFERROR(IF(
COUNTIF(B2B!H:H,(IF(K234&lt;&gt;"---",IF(INDEX(RAW_c_TEBA0714_REV01!B:D,MATCH(H234,RAW_c_TEBA0714_REV01!B:B,0),3)=L234,INDEX(
RAW_c_TEBA0714_REV01!B:D,MATCH(H234,INDEX(RAW_c_TEBA0714_REV01!B:B,MATCH(H234,RAW_c_TEBA0714_REV01!B:B,)+1):'RAW_c_TEBA0714_REV01'!B11305,)+MATCH(H234,RAW_c_TEBA0714_REV01!B:B,),3),INDEX(RAW_c_TEBA0714_REV01!B:D,MATCH(H234,RAW_c_TEBA0714_REV01!B:B,0),3)),"---")))=1,"---",IF(K234&lt;&gt;"---",IF(INDEX(RAW_c_TEBA0714_REV01!B:D,MATCH(H234,RAW_c_TEBA0714_REV01!B:B,0),3)=L234,INDEX(
RAW_c_TEBA0714_REV01!B:D,MATCH(H234,INDEX(RAW_c_TEBA0714_REV01!B:B,MATCH(H234,RAW_c_TEBA0714_REV01!B:B,)+1):'RAW_c_TEBA0714_REV01'!B11305,)+MATCH(H234,RAW_c_TEBA0714_REV01!B:B,),3),INDEX(RAW_c_TEBA0714_REV01!B:D,MATCH(H234,RAW_c_TEBA0714_REV01!B:B,0),3)),"---")),"---")</f>
        <v>---</v>
      </c>
      <c r="N234" t="str">
        <f>IFERROR(IF(AND(B234="B2B",J234="--"),L234,IF(
COUNTIF(B2B!H:H,(IF(K234&lt;&gt;"---",IF(INDEX(RAW_c_TEBA0714_REV01!B:D,MATCH(H234,RAW_c_TEBA0714_REV01!B:B,0),3)=L234,INDEX(
RAW_c_TEBA0714_REV01!B:D,MATCH(H234,INDEX(RAW_c_TEBA0714_REV01!B:B,MATCH(H234,RAW_c_TEBA0714_REV01!B:B,)+1):'RAW_c_TEBA0714_REV01'!B11305,)+MATCH(H234,RAW_c_TEBA0714_REV01!B:B,),3),INDEX(RAW_c_TEBA0714_REV01!B:D,MATCH(H234,RAW_c_TEBA0714_REV01!B:B,0),3)),"---")))=0,"---",IF(K234&lt;&gt;"---",IF(INDEX(RAW_c_TEBA0714_REV01!B:D,MATCH(H234,RAW_c_TEBA0714_REV01!B:B,0),3)=L234,INDEX(
RAW_c_TEBA0714_REV01!B:D,MATCH(H234,INDEX(RAW_c_TEBA0714_REV01!B:B,MATCH(H234,RAW_c_TEBA0714_REV01!B:B,)+1):'RAW_c_TEBA0714_REV01'!B11305,)+MATCH(H234,RAW_c_TEBA0714_REV01!B:B,),3),INDEX(RAW_c_TEBA0714_REV01!B:D,MATCH(H234,RAW_c_TEBA0714_REV01!B:B,0),3)),"---"))),"---")</f>
        <v>---</v>
      </c>
      <c r="T234">
        <f>COUNTIF(RAW_c_TEBA0714_REV01!B:B,G234)</f>
        <v>85</v>
      </c>
      <c r="U234" t="str">
        <f t="shared" si="23"/>
        <v>SFPCage-SHIELD</v>
      </c>
    </row>
    <row r="235" spans="1:21" x14ac:dyDescent="0.25">
      <c r="A235" t="s">
        <v>1077</v>
      </c>
      <c r="B235" t="s">
        <v>1283</v>
      </c>
      <c r="C235" t="s">
        <v>1335</v>
      </c>
      <c r="D235" t="s">
        <v>591</v>
      </c>
      <c r="E235" s="84" t="s">
        <v>604</v>
      </c>
      <c r="F235" t="str">
        <f t="shared" si="18"/>
        <v>J2-C10</v>
      </c>
      <c r="G235" t="str">
        <f>VLOOKUP(F235,RAW_c_TEBA0714_REV01!A:B,2,0)</f>
        <v>GND</v>
      </c>
      <c r="H235" t="str">
        <f t="shared" si="19"/>
        <v>GND</v>
      </c>
      <c r="I235" t="str">
        <f t="shared" si="20"/>
        <v>--</v>
      </c>
      <c r="J235" t="str">
        <f t="shared" si="21"/>
        <v>---</v>
      </c>
      <c r="K235" t="str">
        <f>IFERROR(IF(J235="--",IF(G235=H235,VLOOKUP(G235,RAW_c_TEBA0714_REV01!L:N,3,0),SUM(VLOOKUP(H235,RAW_c_TEBA0714_REV01!L:N,3,0),VLOOKUP(G235,RAW_c_TEBA0714_REV01!L:N,3,0))),"---"),"---")</f>
        <v>---</v>
      </c>
      <c r="L235" t="str">
        <f t="shared" si="22"/>
        <v>J2-C10</v>
      </c>
      <c r="M235" t="str">
        <f>IFERROR(IF(
COUNTIF(B2B!H:H,(IF(K235&lt;&gt;"---",IF(INDEX(RAW_c_TEBA0714_REV01!B:D,MATCH(H235,RAW_c_TEBA0714_REV01!B:B,0),3)=L235,INDEX(
RAW_c_TEBA0714_REV01!B:D,MATCH(H235,INDEX(RAW_c_TEBA0714_REV01!B:B,MATCH(H235,RAW_c_TEBA0714_REV01!B:B,)+1):'RAW_c_TEBA0714_REV01'!B11306,)+MATCH(H235,RAW_c_TEBA0714_REV01!B:B,),3),INDEX(RAW_c_TEBA0714_REV01!B:D,MATCH(H235,RAW_c_TEBA0714_REV01!B:B,0),3)),"---")))=1,"---",IF(K235&lt;&gt;"---",IF(INDEX(RAW_c_TEBA0714_REV01!B:D,MATCH(H235,RAW_c_TEBA0714_REV01!B:B,0),3)=L235,INDEX(
RAW_c_TEBA0714_REV01!B:D,MATCH(H235,INDEX(RAW_c_TEBA0714_REV01!B:B,MATCH(H235,RAW_c_TEBA0714_REV01!B:B,)+1):'RAW_c_TEBA0714_REV01'!B11306,)+MATCH(H235,RAW_c_TEBA0714_REV01!B:B,),3),INDEX(RAW_c_TEBA0714_REV01!B:D,MATCH(H235,RAW_c_TEBA0714_REV01!B:B,0),3)),"---")),"---")</f>
        <v>---</v>
      </c>
      <c r="N235" t="str">
        <f>IFERROR(IF(AND(B235="B2B",J235="--"),L235,IF(
COUNTIF(B2B!H:H,(IF(K235&lt;&gt;"---",IF(INDEX(RAW_c_TEBA0714_REV01!B:D,MATCH(H235,RAW_c_TEBA0714_REV01!B:B,0),3)=L235,INDEX(
RAW_c_TEBA0714_REV01!B:D,MATCH(H235,INDEX(RAW_c_TEBA0714_REV01!B:B,MATCH(H235,RAW_c_TEBA0714_REV01!B:B,)+1):'RAW_c_TEBA0714_REV01'!B11306,)+MATCH(H235,RAW_c_TEBA0714_REV01!B:B,),3),INDEX(RAW_c_TEBA0714_REV01!B:D,MATCH(H235,RAW_c_TEBA0714_REV01!B:B,0),3)),"---")))=0,"---",IF(K235&lt;&gt;"---",IF(INDEX(RAW_c_TEBA0714_REV01!B:D,MATCH(H235,RAW_c_TEBA0714_REV01!B:B,0),3)=L235,INDEX(
RAW_c_TEBA0714_REV01!B:D,MATCH(H235,INDEX(RAW_c_TEBA0714_REV01!B:B,MATCH(H235,RAW_c_TEBA0714_REV01!B:B,)+1):'RAW_c_TEBA0714_REV01'!B11306,)+MATCH(H235,RAW_c_TEBA0714_REV01!B:B,),3),INDEX(RAW_c_TEBA0714_REV01!B:D,MATCH(H235,RAW_c_TEBA0714_REV01!B:B,0),3)),"---"))),"---")</f>
        <v>---</v>
      </c>
      <c r="T235">
        <f>COUNTIF(RAW_c_TEBA0714_REV01!B:B,G235)</f>
        <v>85</v>
      </c>
      <c r="U235" t="str">
        <f t="shared" si="23"/>
        <v>SFPCage-SHIELD</v>
      </c>
    </row>
    <row r="236" spans="1:21" x14ac:dyDescent="0.25">
      <c r="A236" t="s">
        <v>1078</v>
      </c>
      <c r="B236" t="s">
        <v>1283</v>
      </c>
      <c r="C236" t="s">
        <v>1335</v>
      </c>
      <c r="D236" t="s">
        <v>591</v>
      </c>
      <c r="E236" s="84" t="s">
        <v>605</v>
      </c>
      <c r="F236" t="str">
        <f t="shared" si="18"/>
        <v>J2-C11</v>
      </c>
      <c r="G236" t="str">
        <f>VLOOKUP(F236,RAW_c_TEBA0714_REV01!A:B,2,0)</f>
        <v>GND</v>
      </c>
      <c r="H236" t="str">
        <f t="shared" si="19"/>
        <v>GND</v>
      </c>
      <c r="I236" t="str">
        <f t="shared" si="20"/>
        <v>--</v>
      </c>
      <c r="J236" t="str">
        <f t="shared" si="21"/>
        <v>---</v>
      </c>
      <c r="K236" t="str">
        <f>IFERROR(IF(J236="--",IF(G236=H236,VLOOKUP(G236,RAW_c_TEBA0714_REV01!L:N,3,0),SUM(VLOOKUP(H236,RAW_c_TEBA0714_REV01!L:N,3,0),VLOOKUP(G236,RAW_c_TEBA0714_REV01!L:N,3,0))),"---"),"---")</f>
        <v>---</v>
      </c>
      <c r="L236" t="str">
        <f t="shared" si="22"/>
        <v>J2-C11</v>
      </c>
      <c r="M236" t="str">
        <f>IFERROR(IF(
COUNTIF(B2B!H:H,(IF(K236&lt;&gt;"---",IF(INDEX(RAW_c_TEBA0714_REV01!B:D,MATCH(H236,RAW_c_TEBA0714_REV01!B:B,0),3)=L236,INDEX(
RAW_c_TEBA0714_REV01!B:D,MATCH(H236,INDEX(RAW_c_TEBA0714_REV01!B:B,MATCH(H236,RAW_c_TEBA0714_REV01!B:B,)+1):'RAW_c_TEBA0714_REV01'!B11307,)+MATCH(H236,RAW_c_TEBA0714_REV01!B:B,),3),INDEX(RAW_c_TEBA0714_REV01!B:D,MATCH(H236,RAW_c_TEBA0714_REV01!B:B,0),3)),"---")))=1,"---",IF(K236&lt;&gt;"---",IF(INDEX(RAW_c_TEBA0714_REV01!B:D,MATCH(H236,RAW_c_TEBA0714_REV01!B:B,0),3)=L236,INDEX(
RAW_c_TEBA0714_REV01!B:D,MATCH(H236,INDEX(RAW_c_TEBA0714_REV01!B:B,MATCH(H236,RAW_c_TEBA0714_REV01!B:B,)+1):'RAW_c_TEBA0714_REV01'!B11307,)+MATCH(H236,RAW_c_TEBA0714_REV01!B:B,),3),INDEX(RAW_c_TEBA0714_REV01!B:D,MATCH(H236,RAW_c_TEBA0714_REV01!B:B,0),3)),"---")),"---")</f>
        <v>---</v>
      </c>
      <c r="N236" t="str">
        <f>IFERROR(IF(AND(B236="B2B",J236="--"),L236,IF(
COUNTIF(B2B!H:H,(IF(K236&lt;&gt;"---",IF(INDEX(RAW_c_TEBA0714_REV01!B:D,MATCH(H236,RAW_c_TEBA0714_REV01!B:B,0),3)=L236,INDEX(
RAW_c_TEBA0714_REV01!B:D,MATCH(H236,INDEX(RAW_c_TEBA0714_REV01!B:B,MATCH(H236,RAW_c_TEBA0714_REV01!B:B,)+1):'RAW_c_TEBA0714_REV01'!B11307,)+MATCH(H236,RAW_c_TEBA0714_REV01!B:B,),3),INDEX(RAW_c_TEBA0714_REV01!B:D,MATCH(H236,RAW_c_TEBA0714_REV01!B:B,0),3)),"---")))=0,"---",IF(K236&lt;&gt;"---",IF(INDEX(RAW_c_TEBA0714_REV01!B:D,MATCH(H236,RAW_c_TEBA0714_REV01!B:B,0),3)=L236,INDEX(
RAW_c_TEBA0714_REV01!B:D,MATCH(H236,INDEX(RAW_c_TEBA0714_REV01!B:B,MATCH(H236,RAW_c_TEBA0714_REV01!B:B,)+1):'RAW_c_TEBA0714_REV01'!B11307,)+MATCH(H236,RAW_c_TEBA0714_REV01!B:B,),3),INDEX(RAW_c_TEBA0714_REV01!B:D,MATCH(H236,RAW_c_TEBA0714_REV01!B:B,0),3)),"---"))),"---")</f>
        <v>---</v>
      </c>
      <c r="T236">
        <f>COUNTIF(RAW_c_TEBA0714_REV01!B:B,G236)</f>
        <v>85</v>
      </c>
      <c r="U236" t="str">
        <f t="shared" si="23"/>
        <v>SFPCage-SHIELD</v>
      </c>
    </row>
    <row r="237" spans="1:21" x14ac:dyDescent="0.25">
      <c r="A237" t="s">
        <v>1079</v>
      </c>
      <c r="B237" t="s">
        <v>1283</v>
      </c>
      <c r="C237" t="s">
        <v>1335</v>
      </c>
      <c r="D237" t="s">
        <v>591</v>
      </c>
      <c r="E237" s="84" t="s">
        <v>501</v>
      </c>
      <c r="F237" t="str">
        <f t="shared" si="18"/>
        <v>J2-C12</v>
      </c>
      <c r="G237" t="str">
        <f>VLOOKUP(F237,RAW_c_TEBA0714_REV01!A:B,2,0)</f>
        <v>GND</v>
      </c>
      <c r="H237" t="str">
        <f t="shared" si="19"/>
        <v>GND</v>
      </c>
      <c r="I237" t="str">
        <f t="shared" si="20"/>
        <v>--</v>
      </c>
      <c r="J237" t="str">
        <f t="shared" si="21"/>
        <v>---</v>
      </c>
      <c r="K237" t="str">
        <f>IFERROR(IF(J237="--",IF(G237=H237,VLOOKUP(G237,RAW_c_TEBA0714_REV01!L:N,3,0),SUM(VLOOKUP(H237,RAW_c_TEBA0714_REV01!L:N,3,0),VLOOKUP(G237,RAW_c_TEBA0714_REV01!L:N,3,0))),"---"),"---")</f>
        <v>---</v>
      </c>
      <c r="L237" t="str">
        <f t="shared" si="22"/>
        <v>J2-C12</v>
      </c>
      <c r="M237" t="str">
        <f>IFERROR(IF(
COUNTIF(B2B!H:H,(IF(K237&lt;&gt;"---",IF(INDEX(RAW_c_TEBA0714_REV01!B:D,MATCH(H237,RAW_c_TEBA0714_REV01!B:B,0),3)=L237,INDEX(
RAW_c_TEBA0714_REV01!B:D,MATCH(H237,INDEX(RAW_c_TEBA0714_REV01!B:B,MATCH(H237,RAW_c_TEBA0714_REV01!B:B,)+1):'RAW_c_TEBA0714_REV01'!B11308,)+MATCH(H237,RAW_c_TEBA0714_REV01!B:B,),3),INDEX(RAW_c_TEBA0714_REV01!B:D,MATCH(H237,RAW_c_TEBA0714_REV01!B:B,0),3)),"---")))=1,"---",IF(K237&lt;&gt;"---",IF(INDEX(RAW_c_TEBA0714_REV01!B:D,MATCH(H237,RAW_c_TEBA0714_REV01!B:B,0),3)=L237,INDEX(
RAW_c_TEBA0714_REV01!B:D,MATCH(H237,INDEX(RAW_c_TEBA0714_REV01!B:B,MATCH(H237,RAW_c_TEBA0714_REV01!B:B,)+1):'RAW_c_TEBA0714_REV01'!B11308,)+MATCH(H237,RAW_c_TEBA0714_REV01!B:B,),3),INDEX(RAW_c_TEBA0714_REV01!B:D,MATCH(H237,RAW_c_TEBA0714_REV01!B:B,0),3)),"---")),"---")</f>
        <v>---</v>
      </c>
      <c r="N237" t="str">
        <f>IFERROR(IF(AND(B237="B2B",J237="--"),L237,IF(
COUNTIF(B2B!H:H,(IF(K237&lt;&gt;"---",IF(INDEX(RAW_c_TEBA0714_REV01!B:D,MATCH(H237,RAW_c_TEBA0714_REV01!B:B,0),3)=L237,INDEX(
RAW_c_TEBA0714_REV01!B:D,MATCH(H237,INDEX(RAW_c_TEBA0714_REV01!B:B,MATCH(H237,RAW_c_TEBA0714_REV01!B:B,)+1):'RAW_c_TEBA0714_REV01'!B11308,)+MATCH(H237,RAW_c_TEBA0714_REV01!B:B,),3),INDEX(RAW_c_TEBA0714_REV01!B:D,MATCH(H237,RAW_c_TEBA0714_REV01!B:B,0),3)),"---")))=0,"---",IF(K237&lt;&gt;"---",IF(INDEX(RAW_c_TEBA0714_REV01!B:D,MATCH(H237,RAW_c_TEBA0714_REV01!B:B,0),3)=L237,INDEX(
RAW_c_TEBA0714_REV01!B:D,MATCH(H237,INDEX(RAW_c_TEBA0714_REV01!B:B,MATCH(H237,RAW_c_TEBA0714_REV01!B:B,)+1):'RAW_c_TEBA0714_REV01'!B11308,)+MATCH(H237,RAW_c_TEBA0714_REV01!B:B,),3),INDEX(RAW_c_TEBA0714_REV01!B:D,MATCH(H237,RAW_c_TEBA0714_REV01!B:B,0),3)),"---"))),"---")</f>
        <v>---</v>
      </c>
      <c r="T237">
        <f>COUNTIF(RAW_c_TEBA0714_REV01!B:B,G237)</f>
        <v>85</v>
      </c>
      <c r="U237" t="str">
        <f t="shared" si="23"/>
        <v>SFPCage-SHIELD</v>
      </c>
    </row>
    <row r="238" spans="1:21" x14ac:dyDescent="0.25">
      <c r="A238" t="s">
        <v>1080</v>
      </c>
      <c r="B238" t="s">
        <v>1283</v>
      </c>
      <c r="C238" t="s">
        <v>1335</v>
      </c>
      <c r="D238" t="s">
        <v>591</v>
      </c>
      <c r="E238" s="84" t="s">
        <v>502</v>
      </c>
      <c r="F238" t="str">
        <f t="shared" si="18"/>
        <v>J2-C13</v>
      </c>
      <c r="G238" t="str">
        <f>VLOOKUP(F238,RAW_c_TEBA0714_REV01!A:B,2,0)</f>
        <v>GND</v>
      </c>
      <c r="H238" t="str">
        <f t="shared" si="19"/>
        <v>GND</v>
      </c>
      <c r="I238" t="str">
        <f t="shared" si="20"/>
        <v>--</v>
      </c>
      <c r="J238" t="str">
        <f t="shared" si="21"/>
        <v>---</v>
      </c>
      <c r="K238" t="str">
        <f>IFERROR(IF(J238="--",IF(G238=H238,VLOOKUP(G238,RAW_c_TEBA0714_REV01!L:N,3,0),SUM(VLOOKUP(H238,RAW_c_TEBA0714_REV01!L:N,3,0),VLOOKUP(G238,RAW_c_TEBA0714_REV01!L:N,3,0))),"---"),"---")</f>
        <v>---</v>
      </c>
      <c r="L238" t="str">
        <f t="shared" si="22"/>
        <v>J2-C13</v>
      </c>
      <c r="M238" t="str">
        <f>IFERROR(IF(
COUNTIF(B2B!H:H,(IF(K238&lt;&gt;"---",IF(INDEX(RAW_c_TEBA0714_REV01!B:D,MATCH(H238,RAW_c_TEBA0714_REV01!B:B,0),3)=L238,INDEX(
RAW_c_TEBA0714_REV01!B:D,MATCH(H238,INDEX(RAW_c_TEBA0714_REV01!B:B,MATCH(H238,RAW_c_TEBA0714_REV01!B:B,)+1):'RAW_c_TEBA0714_REV01'!B11309,)+MATCH(H238,RAW_c_TEBA0714_REV01!B:B,),3),INDEX(RAW_c_TEBA0714_REV01!B:D,MATCH(H238,RAW_c_TEBA0714_REV01!B:B,0),3)),"---")))=1,"---",IF(K238&lt;&gt;"---",IF(INDEX(RAW_c_TEBA0714_REV01!B:D,MATCH(H238,RAW_c_TEBA0714_REV01!B:B,0),3)=L238,INDEX(
RAW_c_TEBA0714_REV01!B:D,MATCH(H238,INDEX(RAW_c_TEBA0714_REV01!B:B,MATCH(H238,RAW_c_TEBA0714_REV01!B:B,)+1):'RAW_c_TEBA0714_REV01'!B11309,)+MATCH(H238,RAW_c_TEBA0714_REV01!B:B,),3),INDEX(RAW_c_TEBA0714_REV01!B:D,MATCH(H238,RAW_c_TEBA0714_REV01!B:B,0),3)),"---")),"---")</f>
        <v>---</v>
      </c>
      <c r="N238" t="str">
        <f>IFERROR(IF(AND(B238="B2B",J238="--"),L238,IF(
COUNTIF(B2B!H:H,(IF(K238&lt;&gt;"---",IF(INDEX(RAW_c_TEBA0714_REV01!B:D,MATCH(H238,RAW_c_TEBA0714_REV01!B:B,0),3)=L238,INDEX(
RAW_c_TEBA0714_REV01!B:D,MATCH(H238,INDEX(RAW_c_TEBA0714_REV01!B:B,MATCH(H238,RAW_c_TEBA0714_REV01!B:B,)+1):'RAW_c_TEBA0714_REV01'!B11309,)+MATCH(H238,RAW_c_TEBA0714_REV01!B:B,),3),INDEX(RAW_c_TEBA0714_REV01!B:D,MATCH(H238,RAW_c_TEBA0714_REV01!B:B,0),3)),"---")))=0,"---",IF(K238&lt;&gt;"---",IF(INDEX(RAW_c_TEBA0714_REV01!B:D,MATCH(H238,RAW_c_TEBA0714_REV01!B:B,0),3)=L238,INDEX(
RAW_c_TEBA0714_REV01!B:D,MATCH(H238,INDEX(RAW_c_TEBA0714_REV01!B:B,MATCH(H238,RAW_c_TEBA0714_REV01!B:B,)+1):'RAW_c_TEBA0714_REV01'!B11309,)+MATCH(H238,RAW_c_TEBA0714_REV01!B:B,),3),INDEX(RAW_c_TEBA0714_REV01!B:D,MATCH(H238,RAW_c_TEBA0714_REV01!B:B,0),3)),"---"))),"---")</f>
        <v>---</v>
      </c>
      <c r="T238">
        <f>COUNTIF(RAW_c_TEBA0714_REV01!B:B,G238)</f>
        <v>85</v>
      </c>
      <c r="U238" t="str">
        <f t="shared" si="23"/>
        <v>SFPCage-SHIELD</v>
      </c>
    </row>
    <row r="239" spans="1:21" x14ac:dyDescent="0.25">
      <c r="A239" t="s">
        <v>1081</v>
      </c>
      <c r="B239" t="s">
        <v>1283</v>
      </c>
      <c r="C239" t="s">
        <v>1335</v>
      </c>
      <c r="D239" t="s">
        <v>591</v>
      </c>
      <c r="E239" s="84" t="s">
        <v>503</v>
      </c>
      <c r="F239" t="str">
        <f t="shared" si="18"/>
        <v>J2-C14</v>
      </c>
      <c r="G239" t="str">
        <f>VLOOKUP(F239,RAW_c_TEBA0714_REV01!A:B,2,0)</f>
        <v>GND</v>
      </c>
      <c r="H239" t="str">
        <f t="shared" si="19"/>
        <v>GND</v>
      </c>
      <c r="I239" t="str">
        <f t="shared" si="20"/>
        <v>--</v>
      </c>
      <c r="J239" t="str">
        <f t="shared" si="21"/>
        <v>---</v>
      </c>
      <c r="K239" t="str">
        <f>IFERROR(IF(J239="--",IF(G239=H239,VLOOKUP(G239,RAW_c_TEBA0714_REV01!L:N,3,0),SUM(VLOOKUP(H239,RAW_c_TEBA0714_REV01!L:N,3,0),VLOOKUP(G239,RAW_c_TEBA0714_REV01!L:N,3,0))),"---"),"---")</f>
        <v>---</v>
      </c>
      <c r="L239" t="str">
        <f t="shared" si="22"/>
        <v>J2-C14</v>
      </c>
      <c r="M239" t="str">
        <f>IFERROR(IF(
COUNTIF(B2B!H:H,(IF(K239&lt;&gt;"---",IF(INDEX(RAW_c_TEBA0714_REV01!B:D,MATCH(H239,RAW_c_TEBA0714_REV01!B:B,0),3)=L239,INDEX(
RAW_c_TEBA0714_REV01!B:D,MATCH(H239,INDEX(RAW_c_TEBA0714_REV01!B:B,MATCH(H239,RAW_c_TEBA0714_REV01!B:B,)+1):'RAW_c_TEBA0714_REV01'!B11310,)+MATCH(H239,RAW_c_TEBA0714_REV01!B:B,),3),INDEX(RAW_c_TEBA0714_REV01!B:D,MATCH(H239,RAW_c_TEBA0714_REV01!B:B,0),3)),"---")))=1,"---",IF(K239&lt;&gt;"---",IF(INDEX(RAW_c_TEBA0714_REV01!B:D,MATCH(H239,RAW_c_TEBA0714_REV01!B:B,0),3)=L239,INDEX(
RAW_c_TEBA0714_REV01!B:D,MATCH(H239,INDEX(RAW_c_TEBA0714_REV01!B:B,MATCH(H239,RAW_c_TEBA0714_REV01!B:B,)+1):'RAW_c_TEBA0714_REV01'!B11310,)+MATCH(H239,RAW_c_TEBA0714_REV01!B:B,),3),INDEX(RAW_c_TEBA0714_REV01!B:D,MATCH(H239,RAW_c_TEBA0714_REV01!B:B,0),3)),"---")),"---")</f>
        <v>---</v>
      </c>
      <c r="N239" t="str">
        <f>IFERROR(IF(AND(B239="B2B",J239="--"),L239,IF(
COUNTIF(B2B!H:H,(IF(K239&lt;&gt;"---",IF(INDEX(RAW_c_TEBA0714_REV01!B:D,MATCH(H239,RAW_c_TEBA0714_REV01!B:B,0),3)=L239,INDEX(
RAW_c_TEBA0714_REV01!B:D,MATCH(H239,INDEX(RAW_c_TEBA0714_REV01!B:B,MATCH(H239,RAW_c_TEBA0714_REV01!B:B,)+1):'RAW_c_TEBA0714_REV01'!B11310,)+MATCH(H239,RAW_c_TEBA0714_REV01!B:B,),3),INDEX(RAW_c_TEBA0714_REV01!B:D,MATCH(H239,RAW_c_TEBA0714_REV01!B:B,0),3)),"---")))=0,"---",IF(K239&lt;&gt;"---",IF(INDEX(RAW_c_TEBA0714_REV01!B:D,MATCH(H239,RAW_c_TEBA0714_REV01!B:B,0),3)=L239,INDEX(
RAW_c_TEBA0714_REV01!B:D,MATCH(H239,INDEX(RAW_c_TEBA0714_REV01!B:B,MATCH(H239,RAW_c_TEBA0714_REV01!B:B,)+1):'RAW_c_TEBA0714_REV01'!B11310,)+MATCH(H239,RAW_c_TEBA0714_REV01!B:B,),3),INDEX(RAW_c_TEBA0714_REV01!B:D,MATCH(H239,RAW_c_TEBA0714_REV01!B:B,0),3)),"---"))),"---")</f>
        <v>---</v>
      </c>
      <c r="T239">
        <f>COUNTIF(RAW_c_TEBA0714_REV01!B:B,G239)</f>
        <v>85</v>
      </c>
      <c r="U239" t="str">
        <f t="shared" si="23"/>
        <v>SFPCage-SHIELD</v>
      </c>
    </row>
    <row r="240" spans="1:21" x14ac:dyDescent="0.25">
      <c r="A240" t="s">
        <v>1082</v>
      </c>
      <c r="B240" t="s">
        <v>1283</v>
      </c>
      <c r="C240" t="s">
        <v>1335</v>
      </c>
      <c r="D240" t="s">
        <v>591</v>
      </c>
      <c r="E240" s="84" t="s">
        <v>504</v>
      </c>
      <c r="F240" t="str">
        <f t="shared" si="18"/>
        <v>J2-C15</v>
      </c>
      <c r="G240" t="str">
        <f>VLOOKUP(F240,RAW_c_TEBA0714_REV01!A:B,2,0)</f>
        <v>GND</v>
      </c>
      <c r="H240" t="str">
        <f t="shared" si="19"/>
        <v>GND</v>
      </c>
      <c r="I240" t="str">
        <f t="shared" si="20"/>
        <v>--</v>
      </c>
      <c r="J240" t="str">
        <f t="shared" si="21"/>
        <v>---</v>
      </c>
      <c r="K240" t="str">
        <f>IFERROR(IF(J240="--",IF(G240=H240,VLOOKUP(G240,RAW_c_TEBA0714_REV01!L:N,3,0),SUM(VLOOKUP(H240,RAW_c_TEBA0714_REV01!L:N,3,0),VLOOKUP(G240,RAW_c_TEBA0714_REV01!L:N,3,0))),"---"),"---")</f>
        <v>---</v>
      </c>
      <c r="L240" t="str">
        <f t="shared" si="22"/>
        <v>J2-C15</v>
      </c>
      <c r="M240" t="str">
        <f>IFERROR(IF(
COUNTIF(B2B!H:H,(IF(K240&lt;&gt;"---",IF(INDEX(RAW_c_TEBA0714_REV01!B:D,MATCH(H240,RAW_c_TEBA0714_REV01!B:B,0),3)=L240,INDEX(
RAW_c_TEBA0714_REV01!B:D,MATCH(H240,INDEX(RAW_c_TEBA0714_REV01!B:B,MATCH(H240,RAW_c_TEBA0714_REV01!B:B,)+1):'RAW_c_TEBA0714_REV01'!B11311,)+MATCH(H240,RAW_c_TEBA0714_REV01!B:B,),3),INDEX(RAW_c_TEBA0714_REV01!B:D,MATCH(H240,RAW_c_TEBA0714_REV01!B:B,0),3)),"---")))=1,"---",IF(K240&lt;&gt;"---",IF(INDEX(RAW_c_TEBA0714_REV01!B:D,MATCH(H240,RAW_c_TEBA0714_REV01!B:B,0),3)=L240,INDEX(
RAW_c_TEBA0714_REV01!B:D,MATCH(H240,INDEX(RAW_c_TEBA0714_REV01!B:B,MATCH(H240,RAW_c_TEBA0714_REV01!B:B,)+1):'RAW_c_TEBA0714_REV01'!B11311,)+MATCH(H240,RAW_c_TEBA0714_REV01!B:B,),3),INDEX(RAW_c_TEBA0714_REV01!B:D,MATCH(H240,RAW_c_TEBA0714_REV01!B:B,0),3)),"---")),"---")</f>
        <v>---</v>
      </c>
      <c r="N240" t="str">
        <f>IFERROR(IF(AND(B240="B2B",J240="--"),L240,IF(
COUNTIF(B2B!H:H,(IF(K240&lt;&gt;"---",IF(INDEX(RAW_c_TEBA0714_REV01!B:D,MATCH(H240,RAW_c_TEBA0714_REV01!B:B,0),3)=L240,INDEX(
RAW_c_TEBA0714_REV01!B:D,MATCH(H240,INDEX(RAW_c_TEBA0714_REV01!B:B,MATCH(H240,RAW_c_TEBA0714_REV01!B:B,)+1):'RAW_c_TEBA0714_REV01'!B11311,)+MATCH(H240,RAW_c_TEBA0714_REV01!B:B,),3),INDEX(RAW_c_TEBA0714_REV01!B:D,MATCH(H240,RAW_c_TEBA0714_REV01!B:B,0),3)),"---")))=0,"---",IF(K240&lt;&gt;"---",IF(INDEX(RAW_c_TEBA0714_REV01!B:D,MATCH(H240,RAW_c_TEBA0714_REV01!B:B,0),3)=L240,INDEX(
RAW_c_TEBA0714_REV01!B:D,MATCH(H240,INDEX(RAW_c_TEBA0714_REV01!B:B,MATCH(H240,RAW_c_TEBA0714_REV01!B:B,)+1):'RAW_c_TEBA0714_REV01'!B11311,)+MATCH(H240,RAW_c_TEBA0714_REV01!B:B,),3),INDEX(RAW_c_TEBA0714_REV01!B:D,MATCH(H240,RAW_c_TEBA0714_REV01!B:B,0),3)),"---"))),"---")</f>
        <v>---</v>
      </c>
      <c r="T240">
        <f>COUNTIF(RAW_c_TEBA0714_REV01!B:B,G240)</f>
        <v>85</v>
      </c>
      <c r="U240" t="str">
        <f t="shared" si="23"/>
        <v>SFPCage-SHIELD</v>
      </c>
    </row>
    <row r="241" spans="1:21" x14ac:dyDescent="0.25">
      <c r="A241" t="s">
        <v>1083</v>
      </c>
      <c r="B241" t="s">
        <v>1283</v>
      </c>
      <c r="C241" t="s">
        <v>1335</v>
      </c>
      <c r="D241" t="s">
        <v>591</v>
      </c>
      <c r="E241" s="84" t="s">
        <v>505</v>
      </c>
      <c r="F241" t="str">
        <f t="shared" si="18"/>
        <v>J2-C16</v>
      </c>
      <c r="G241" t="str">
        <f>VLOOKUP(F241,RAW_c_TEBA0714_REV01!A:B,2,0)</f>
        <v>GND</v>
      </c>
      <c r="H241" t="str">
        <f t="shared" si="19"/>
        <v>GND</v>
      </c>
      <c r="I241" t="str">
        <f t="shared" si="20"/>
        <v>--</v>
      </c>
      <c r="J241" t="str">
        <f t="shared" si="21"/>
        <v>---</v>
      </c>
      <c r="K241" t="str">
        <f>IFERROR(IF(J241="--",IF(G241=H241,VLOOKUP(G241,RAW_c_TEBA0714_REV01!L:N,3,0),SUM(VLOOKUP(H241,RAW_c_TEBA0714_REV01!L:N,3,0),VLOOKUP(G241,RAW_c_TEBA0714_REV01!L:N,3,0))),"---"),"---")</f>
        <v>---</v>
      </c>
      <c r="L241" t="str">
        <f t="shared" si="22"/>
        <v>J2-C16</v>
      </c>
      <c r="M241" t="str">
        <f>IFERROR(IF(
COUNTIF(B2B!H:H,(IF(K241&lt;&gt;"---",IF(INDEX(RAW_c_TEBA0714_REV01!B:D,MATCH(H241,RAW_c_TEBA0714_REV01!B:B,0),3)=L241,INDEX(
RAW_c_TEBA0714_REV01!B:D,MATCH(H241,INDEX(RAW_c_TEBA0714_REV01!B:B,MATCH(H241,RAW_c_TEBA0714_REV01!B:B,)+1):'RAW_c_TEBA0714_REV01'!B11312,)+MATCH(H241,RAW_c_TEBA0714_REV01!B:B,),3),INDEX(RAW_c_TEBA0714_REV01!B:D,MATCH(H241,RAW_c_TEBA0714_REV01!B:B,0),3)),"---")))=1,"---",IF(K241&lt;&gt;"---",IF(INDEX(RAW_c_TEBA0714_REV01!B:D,MATCH(H241,RAW_c_TEBA0714_REV01!B:B,0),3)=L241,INDEX(
RAW_c_TEBA0714_REV01!B:D,MATCH(H241,INDEX(RAW_c_TEBA0714_REV01!B:B,MATCH(H241,RAW_c_TEBA0714_REV01!B:B,)+1):'RAW_c_TEBA0714_REV01'!B11312,)+MATCH(H241,RAW_c_TEBA0714_REV01!B:B,),3),INDEX(RAW_c_TEBA0714_REV01!B:D,MATCH(H241,RAW_c_TEBA0714_REV01!B:B,0),3)),"---")),"---")</f>
        <v>---</v>
      </c>
      <c r="N241" t="str">
        <f>IFERROR(IF(AND(B241="B2B",J241="--"),L241,IF(
COUNTIF(B2B!H:H,(IF(K241&lt;&gt;"---",IF(INDEX(RAW_c_TEBA0714_REV01!B:D,MATCH(H241,RAW_c_TEBA0714_REV01!B:B,0),3)=L241,INDEX(
RAW_c_TEBA0714_REV01!B:D,MATCH(H241,INDEX(RAW_c_TEBA0714_REV01!B:B,MATCH(H241,RAW_c_TEBA0714_REV01!B:B,)+1):'RAW_c_TEBA0714_REV01'!B11312,)+MATCH(H241,RAW_c_TEBA0714_REV01!B:B,),3),INDEX(RAW_c_TEBA0714_REV01!B:D,MATCH(H241,RAW_c_TEBA0714_REV01!B:B,0),3)),"---")))=0,"---",IF(K241&lt;&gt;"---",IF(INDEX(RAW_c_TEBA0714_REV01!B:D,MATCH(H241,RAW_c_TEBA0714_REV01!B:B,0),3)=L241,INDEX(
RAW_c_TEBA0714_REV01!B:D,MATCH(H241,INDEX(RAW_c_TEBA0714_REV01!B:B,MATCH(H241,RAW_c_TEBA0714_REV01!B:B,)+1):'RAW_c_TEBA0714_REV01'!B11312,)+MATCH(H241,RAW_c_TEBA0714_REV01!B:B,),3),INDEX(RAW_c_TEBA0714_REV01!B:D,MATCH(H241,RAW_c_TEBA0714_REV01!B:B,0),3)),"---"))),"---")</f>
        <v>---</v>
      </c>
      <c r="T241">
        <f>COUNTIF(RAW_c_TEBA0714_REV01!B:B,G241)</f>
        <v>85</v>
      </c>
      <c r="U241" t="str">
        <f t="shared" si="23"/>
        <v>SFPCage-SHIELD</v>
      </c>
    </row>
    <row r="242" spans="1:21" x14ac:dyDescent="0.25">
      <c r="A242" t="s">
        <v>1084</v>
      </c>
      <c r="B242" t="s">
        <v>1283</v>
      </c>
      <c r="C242" t="s">
        <v>1335</v>
      </c>
      <c r="D242" t="s">
        <v>591</v>
      </c>
      <c r="E242" s="84" t="s">
        <v>506</v>
      </c>
      <c r="F242" t="str">
        <f t="shared" si="18"/>
        <v>J2-C17</v>
      </c>
      <c r="G242" t="str">
        <f>VLOOKUP(F242,RAW_c_TEBA0714_REV01!A:B,2,0)</f>
        <v>GND</v>
      </c>
      <c r="H242" t="str">
        <f t="shared" si="19"/>
        <v>GND</v>
      </c>
      <c r="I242" t="str">
        <f t="shared" si="20"/>
        <v>--</v>
      </c>
      <c r="J242" t="str">
        <f t="shared" si="21"/>
        <v>---</v>
      </c>
      <c r="K242" t="str">
        <f>IFERROR(IF(J242="--",IF(G242=H242,VLOOKUP(G242,RAW_c_TEBA0714_REV01!L:N,3,0),SUM(VLOOKUP(H242,RAW_c_TEBA0714_REV01!L:N,3,0),VLOOKUP(G242,RAW_c_TEBA0714_REV01!L:N,3,0))),"---"),"---")</f>
        <v>---</v>
      </c>
      <c r="L242" t="str">
        <f t="shared" si="22"/>
        <v>J2-C17</v>
      </c>
      <c r="M242" t="str">
        <f>IFERROR(IF(
COUNTIF(B2B!H:H,(IF(K242&lt;&gt;"---",IF(INDEX(RAW_c_TEBA0714_REV01!B:D,MATCH(H242,RAW_c_TEBA0714_REV01!B:B,0),3)=L242,INDEX(
RAW_c_TEBA0714_REV01!B:D,MATCH(H242,INDEX(RAW_c_TEBA0714_REV01!B:B,MATCH(H242,RAW_c_TEBA0714_REV01!B:B,)+1):'RAW_c_TEBA0714_REV01'!B11313,)+MATCH(H242,RAW_c_TEBA0714_REV01!B:B,),3),INDEX(RAW_c_TEBA0714_REV01!B:D,MATCH(H242,RAW_c_TEBA0714_REV01!B:B,0),3)),"---")))=1,"---",IF(K242&lt;&gt;"---",IF(INDEX(RAW_c_TEBA0714_REV01!B:D,MATCH(H242,RAW_c_TEBA0714_REV01!B:B,0),3)=L242,INDEX(
RAW_c_TEBA0714_REV01!B:D,MATCH(H242,INDEX(RAW_c_TEBA0714_REV01!B:B,MATCH(H242,RAW_c_TEBA0714_REV01!B:B,)+1):'RAW_c_TEBA0714_REV01'!B11313,)+MATCH(H242,RAW_c_TEBA0714_REV01!B:B,),3),INDEX(RAW_c_TEBA0714_REV01!B:D,MATCH(H242,RAW_c_TEBA0714_REV01!B:B,0),3)),"---")),"---")</f>
        <v>---</v>
      </c>
      <c r="N242" t="str">
        <f>IFERROR(IF(AND(B242="B2B",J242="--"),L242,IF(
COUNTIF(B2B!H:H,(IF(K242&lt;&gt;"---",IF(INDEX(RAW_c_TEBA0714_REV01!B:D,MATCH(H242,RAW_c_TEBA0714_REV01!B:B,0),3)=L242,INDEX(
RAW_c_TEBA0714_REV01!B:D,MATCH(H242,INDEX(RAW_c_TEBA0714_REV01!B:B,MATCH(H242,RAW_c_TEBA0714_REV01!B:B,)+1):'RAW_c_TEBA0714_REV01'!B11313,)+MATCH(H242,RAW_c_TEBA0714_REV01!B:B,),3),INDEX(RAW_c_TEBA0714_REV01!B:D,MATCH(H242,RAW_c_TEBA0714_REV01!B:B,0),3)),"---")))=0,"---",IF(K242&lt;&gt;"---",IF(INDEX(RAW_c_TEBA0714_REV01!B:D,MATCH(H242,RAW_c_TEBA0714_REV01!B:B,0),3)=L242,INDEX(
RAW_c_TEBA0714_REV01!B:D,MATCH(H242,INDEX(RAW_c_TEBA0714_REV01!B:B,MATCH(H242,RAW_c_TEBA0714_REV01!B:B,)+1):'RAW_c_TEBA0714_REV01'!B11313,)+MATCH(H242,RAW_c_TEBA0714_REV01!B:B,),3),INDEX(RAW_c_TEBA0714_REV01!B:D,MATCH(H242,RAW_c_TEBA0714_REV01!B:B,0),3)),"---"))),"---")</f>
        <v>---</v>
      </c>
      <c r="T242">
        <f>COUNTIF(RAW_c_TEBA0714_REV01!B:B,G242)</f>
        <v>85</v>
      </c>
      <c r="U242" t="str">
        <f t="shared" si="23"/>
        <v>SFPCage-SHIELD</v>
      </c>
    </row>
    <row r="243" spans="1:21" x14ac:dyDescent="0.25">
      <c r="A243" t="s">
        <v>1085</v>
      </c>
      <c r="B243" t="s">
        <v>1283</v>
      </c>
      <c r="C243" t="s">
        <v>1335</v>
      </c>
      <c r="D243" t="s">
        <v>591</v>
      </c>
      <c r="E243" s="84" t="s">
        <v>669</v>
      </c>
      <c r="F243" t="str">
        <f t="shared" si="18"/>
        <v>J2-C18</v>
      </c>
      <c r="G243" t="str">
        <f>VLOOKUP(F243,RAW_c_TEBA0714_REV01!A:B,2,0)</f>
        <v>GND</v>
      </c>
      <c r="H243" t="str">
        <f t="shared" si="19"/>
        <v>GND</v>
      </c>
      <c r="I243" t="str">
        <f t="shared" si="20"/>
        <v>--</v>
      </c>
      <c r="J243" t="str">
        <f t="shared" si="21"/>
        <v>---</v>
      </c>
      <c r="K243" t="str">
        <f>IFERROR(IF(J243="--",IF(G243=H243,VLOOKUP(G243,RAW_c_TEBA0714_REV01!L:N,3,0),SUM(VLOOKUP(H243,RAW_c_TEBA0714_REV01!L:N,3,0),VLOOKUP(G243,RAW_c_TEBA0714_REV01!L:N,3,0))),"---"),"---")</f>
        <v>---</v>
      </c>
      <c r="L243" t="str">
        <f t="shared" si="22"/>
        <v>J2-C18</v>
      </c>
      <c r="M243" t="str">
        <f>IFERROR(IF(
COUNTIF(B2B!H:H,(IF(K243&lt;&gt;"---",IF(INDEX(RAW_c_TEBA0714_REV01!B:D,MATCH(H243,RAW_c_TEBA0714_REV01!B:B,0),3)=L243,INDEX(
RAW_c_TEBA0714_REV01!B:D,MATCH(H243,INDEX(RAW_c_TEBA0714_REV01!B:B,MATCH(H243,RAW_c_TEBA0714_REV01!B:B,)+1):'RAW_c_TEBA0714_REV01'!B11314,)+MATCH(H243,RAW_c_TEBA0714_REV01!B:B,),3),INDEX(RAW_c_TEBA0714_REV01!B:D,MATCH(H243,RAW_c_TEBA0714_REV01!B:B,0),3)),"---")))=1,"---",IF(K243&lt;&gt;"---",IF(INDEX(RAW_c_TEBA0714_REV01!B:D,MATCH(H243,RAW_c_TEBA0714_REV01!B:B,0),3)=L243,INDEX(
RAW_c_TEBA0714_REV01!B:D,MATCH(H243,INDEX(RAW_c_TEBA0714_REV01!B:B,MATCH(H243,RAW_c_TEBA0714_REV01!B:B,)+1):'RAW_c_TEBA0714_REV01'!B11314,)+MATCH(H243,RAW_c_TEBA0714_REV01!B:B,),3),INDEX(RAW_c_TEBA0714_REV01!B:D,MATCH(H243,RAW_c_TEBA0714_REV01!B:B,0),3)),"---")),"---")</f>
        <v>---</v>
      </c>
      <c r="N243" t="str">
        <f>IFERROR(IF(AND(B243="B2B",J243="--"),L243,IF(
COUNTIF(B2B!H:H,(IF(K243&lt;&gt;"---",IF(INDEX(RAW_c_TEBA0714_REV01!B:D,MATCH(H243,RAW_c_TEBA0714_REV01!B:B,0),3)=L243,INDEX(
RAW_c_TEBA0714_REV01!B:D,MATCH(H243,INDEX(RAW_c_TEBA0714_REV01!B:B,MATCH(H243,RAW_c_TEBA0714_REV01!B:B,)+1):'RAW_c_TEBA0714_REV01'!B11314,)+MATCH(H243,RAW_c_TEBA0714_REV01!B:B,),3),INDEX(RAW_c_TEBA0714_REV01!B:D,MATCH(H243,RAW_c_TEBA0714_REV01!B:B,0),3)),"---")))=0,"---",IF(K243&lt;&gt;"---",IF(INDEX(RAW_c_TEBA0714_REV01!B:D,MATCH(H243,RAW_c_TEBA0714_REV01!B:B,0),3)=L243,INDEX(
RAW_c_TEBA0714_REV01!B:D,MATCH(H243,INDEX(RAW_c_TEBA0714_REV01!B:B,MATCH(H243,RAW_c_TEBA0714_REV01!B:B,)+1):'RAW_c_TEBA0714_REV01'!B11314,)+MATCH(H243,RAW_c_TEBA0714_REV01!B:B,),3),INDEX(RAW_c_TEBA0714_REV01!B:D,MATCH(H243,RAW_c_TEBA0714_REV01!B:B,0),3)),"---"))),"---")</f>
        <v>---</v>
      </c>
      <c r="T243">
        <f>COUNTIF(RAW_c_TEBA0714_REV01!B:B,G243)</f>
        <v>85</v>
      </c>
      <c r="U243" t="str">
        <f t="shared" si="23"/>
        <v>SFPCage-SHIELD</v>
      </c>
    </row>
    <row r="244" spans="1:21" x14ac:dyDescent="0.25">
      <c r="A244" t="s">
        <v>1086</v>
      </c>
      <c r="B244" t="s">
        <v>1283</v>
      </c>
      <c r="C244" t="s">
        <v>1335</v>
      </c>
      <c r="D244" t="s">
        <v>591</v>
      </c>
      <c r="E244" s="84" t="s">
        <v>741</v>
      </c>
      <c r="F244" t="str">
        <f t="shared" si="18"/>
        <v>J2-C19</v>
      </c>
      <c r="G244" t="str">
        <f>VLOOKUP(F244,RAW_c_TEBA0714_REV01!A:B,2,0)</f>
        <v>GND</v>
      </c>
      <c r="H244" t="str">
        <f t="shared" si="19"/>
        <v>GND</v>
      </c>
      <c r="I244" t="str">
        <f t="shared" si="20"/>
        <v>--</v>
      </c>
      <c r="J244" t="str">
        <f t="shared" si="21"/>
        <v>---</v>
      </c>
      <c r="K244" t="str">
        <f>IFERROR(IF(J244="--",IF(G244=H244,VLOOKUP(G244,RAW_c_TEBA0714_REV01!L:N,3,0),SUM(VLOOKUP(H244,RAW_c_TEBA0714_REV01!L:N,3,0),VLOOKUP(G244,RAW_c_TEBA0714_REV01!L:N,3,0))),"---"),"---")</f>
        <v>---</v>
      </c>
      <c r="L244" t="str">
        <f t="shared" si="22"/>
        <v>J2-C19</v>
      </c>
      <c r="M244" t="str">
        <f>IFERROR(IF(
COUNTIF(B2B!H:H,(IF(K244&lt;&gt;"---",IF(INDEX(RAW_c_TEBA0714_REV01!B:D,MATCH(H244,RAW_c_TEBA0714_REV01!B:B,0),3)=L244,INDEX(
RAW_c_TEBA0714_REV01!B:D,MATCH(H244,INDEX(RAW_c_TEBA0714_REV01!B:B,MATCH(H244,RAW_c_TEBA0714_REV01!B:B,)+1):'RAW_c_TEBA0714_REV01'!B11315,)+MATCH(H244,RAW_c_TEBA0714_REV01!B:B,),3),INDEX(RAW_c_TEBA0714_REV01!B:D,MATCH(H244,RAW_c_TEBA0714_REV01!B:B,0),3)),"---")))=1,"---",IF(K244&lt;&gt;"---",IF(INDEX(RAW_c_TEBA0714_REV01!B:D,MATCH(H244,RAW_c_TEBA0714_REV01!B:B,0),3)=L244,INDEX(
RAW_c_TEBA0714_REV01!B:D,MATCH(H244,INDEX(RAW_c_TEBA0714_REV01!B:B,MATCH(H244,RAW_c_TEBA0714_REV01!B:B,)+1):'RAW_c_TEBA0714_REV01'!B11315,)+MATCH(H244,RAW_c_TEBA0714_REV01!B:B,),3),INDEX(RAW_c_TEBA0714_REV01!B:D,MATCH(H244,RAW_c_TEBA0714_REV01!B:B,0),3)),"---")),"---")</f>
        <v>---</v>
      </c>
      <c r="N244" t="str">
        <f>IFERROR(IF(AND(B244="B2B",J244="--"),L244,IF(
COUNTIF(B2B!H:H,(IF(K244&lt;&gt;"---",IF(INDEX(RAW_c_TEBA0714_REV01!B:D,MATCH(H244,RAW_c_TEBA0714_REV01!B:B,0),3)=L244,INDEX(
RAW_c_TEBA0714_REV01!B:D,MATCH(H244,INDEX(RAW_c_TEBA0714_REV01!B:B,MATCH(H244,RAW_c_TEBA0714_REV01!B:B,)+1):'RAW_c_TEBA0714_REV01'!B11315,)+MATCH(H244,RAW_c_TEBA0714_REV01!B:B,),3),INDEX(RAW_c_TEBA0714_REV01!B:D,MATCH(H244,RAW_c_TEBA0714_REV01!B:B,0),3)),"---")))=0,"---",IF(K244&lt;&gt;"---",IF(INDEX(RAW_c_TEBA0714_REV01!B:D,MATCH(H244,RAW_c_TEBA0714_REV01!B:B,0),3)=L244,INDEX(
RAW_c_TEBA0714_REV01!B:D,MATCH(H244,INDEX(RAW_c_TEBA0714_REV01!B:B,MATCH(H244,RAW_c_TEBA0714_REV01!B:B,)+1):'RAW_c_TEBA0714_REV01'!B11315,)+MATCH(H244,RAW_c_TEBA0714_REV01!B:B,),3),INDEX(RAW_c_TEBA0714_REV01!B:D,MATCH(H244,RAW_c_TEBA0714_REV01!B:B,0),3)),"---"))),"---")</f>
        <v>---</v>
      </c>
      <c r="T244">
        <f>COUNTIF(RAW_c_TEBA0714_REV01!B:B,G244)</f>
        <v>85</v>
      </c>
      <c r="U244" t="str">
        <f t="shared" si="23"/>
        <v>SFPCage-SHIELD</v>
      </c>
    </row>
    <row r="245" spans="1:21" x14ac:dyDescent="0.25">
      <c r="A245" t="s">
        <v>1087</v>
      </c>
      <c r="B245" t="s">
        <v>1283</v>
      </c>
      <c r="C245" t="s">
        <v>1335</v>
      </c>
      <c r="D245" t="s">
        <v>591</v>
      </c>
      <c r="E245" s="84" t="s">
        <v>742</v>
      </c>
      <c r="F245" t="str">
        <f t="shared" si="18"/>
        <v>J2-C20</v>
      </c>
      <c r="G245" t="str">
        <f>VLOOKUP(F245,RAW_c_TEBA0714_REV01!A:B,2,0)</f>
        <v>GND</v>
      </c>
      <c r="H245" t="str">
        <f t="shared" si="19"/>
        <v>GND</v>
      </c>
      <c r="I245" t="str">
        <f t="shared" si="20"/>
        <v>--</v>
      </c>
      <c r="J245" t="str">
        <f t="shared" si="21"/>
        <v>---</v>
      </c>
      <c r="K245" t="str">
        <f>IFERROR(IF(J245="--",IF(G245=H245,VLOOKUP(G245,RAW_c_TEBA0714_REV01!L:N,3,0),SUM(VLOOKUP(H245,RAW_c_TEBA0714_REV01!L:N,3,0),VLOOKUP(G245,RAW_c_TEBA0714_REV01!L:N,3,0))),"---"),"---")</f>
        <v>---</v>
      </c>
      <c r="L245" t="str">
        <f t="shared" si="22"/>
        <v>J2-C20</v>
      </c>
      <c r="M245" t="str">
        <f>IFERROR(IF(
COUNTIF(B2B!H:H,(IF(K245&lt;&gt;"---",IF(INDEX(RAW_c_TEBA0714_REV01!B:D,MATCH(H245,RAW_c_TEBA0714_REV01!B:B,0),3)=L245,INDEX(
RAW_c_TEBA0714_REV01!B:D,MATCH(H245,INDEX(RAW_c_TEBA0714_REV01!B:B,MATCH(H245,RAW_c_TEBA0714_REV01!B:B,)+1):'RAW_c_TEBA0714_REV01'!B11316,)+MATCH(H245,RAW_c_TEBA0714_REV01!B:B,),3),INDEX(RAW_c_TEBA0714_REV01!B:D,MATCH(H245,RAW_c_TEBA0714_REV01!B:B,0),3)),"---")))=1,"---",IF(K245&lt;&gt;"---",IF(INDEX(RAW_c_TEBA0714_REV01!B:D,MATCH(H245,RAW_c_TEBA0714_REV01!B:B,0),3)=L245,INDEX(
RAW_c_TEBA0714_REV01!B:D,MATCH(H245,INDEX(RAW_c_TEBA0714_REV01!B:B,MATCH(H245,RAW_c_TEBA0714_REV01!B:B,)+1):'RAW_c_TEBA0714_REV01'!B11316,)+MATCH(H245,RAW_c_TEBA0714_REV01!B:B,),3),INDEX(RAW_c_TEBA0714_REV01!B:D,MATCH(H245,RAW_c_TEBA0714_REV01!B:B,0),3)),"---")),"---")</f>
        <v>---</v>
      </c>
      <c r="N245" t="str">
        <f>IFERROR(IF(AND(B245="B2B",J245="--"),L245,IF(
COUNTIF(B2B!H:H,(IF(K245&lt;&gt;"---",IF(INDEX(RAW_c_TEBA0714_REV01!B:D,MATCH(H245,RAW_c_TEBA0714_REV01!B:B,0),3)=L245,INDEX(
RAW_c_TEBA0714_REV01!B:D,MATCH(H245,INDEX(RAW_c_TEBA0714_REV01!B:B,MATCH(H245,RAW_c_TEBA0714_REV01!B:B,)+1):'RAW_c_TEBA0714_REV01'!B11316,)+MATCH(H245,RAW_c_TEBA0714_REV01!B:B,),3),INDEX(RAW_c_TEBA0714_REV01!B:D,MATCH(H245,RAW_c_TEBA0714_REV01!B:B,0),3)),"---")))=0,"---",IF(K245&lt;&gt;"---",IF(INDEX(RAW_c_TEBA0714_REV01!B:D,MATCH(H245,RAW_c_TEBA0714_REV01!B:B,0),3)=L245,INDEX(
RAW_c_TEBA0714_REV01!B:D,MATCH(H245,INDEX(RAW_c_TEBA0714_REV01!B:B,MATCH(H245,RAW_c_TEBA0714_REV01!B:B,)+1):'RAW_c_TEBA0714_REV01'!B11316,)+MATCH(H245,RAW_c_TEBA0714_REV01!B:B,),3),INDEX(RAW_c_TEBA0714_REV01!B:D,MATCH(H245,RAW_c_TEBA0714_REV01!B:B,0),3)),"---"))),"---")</f>
        <v>---</v>
      </c>
      <c r="T245">
        <f>COUNTIF(RAW_c_TEBA0714_REV01!B:B,G245)</f>
        <v>85</v>
      </c>
      <c r="U245" t="str">
        <f t="shared" si="23"/>
        <v>SFPCage-SHIELD</v>
      </c>
    </row>
    <row r="246" spans="1:21" x14ac:dyDescent="0.25">
      <c r="A246" t="s">
        <v>1088</v>
      </c>
      <c r="B246" t="s">
        <v>1336</v>
      </c>
      <c r="C246" t="s">
        <v>159</v>
      </c>
      <c r="D246" t="s">
        <v>592</v>
      </c>
      <c r="E246" s="84">
        <v>1</v>
      </c>
      <c r="F246" t="str">
        <f t="shared" si="18"/>
        <v>J3-1</v>
      </c>
      <c r="G246" t="str">
        <f>VLOOKUP(F246,RAW_c_TEBA0714_REV01!A:B,2,0)</f>
        <v>GND</v>
      </c>
      <c r="H246" t="str">
        <f t="shared" si="19"/>
        <v>GND</v>
      </c>
      <c r="I246" t="str">
        <f t="shared" si="20"/>
        <v>--</v>
      </c>
      <c r="J246" t="str">
        <f t="shared" si="21"/>
        <v>---</v>
      </c>
      <c r="K246" t="str">
        <f>IFERROR(IF(J246="--",IF(G246=H246,VLOOKUP(G246,RAW_c_TEBA0714_REV01!L:N,3,0),SUM(VLOOKUP(H246,RAW_c_TEBA0714_REV01!L:N,3,0),VLOOKUP(G246,RAW_c_TEBA0714_REV01!L:N,3,0))),"---"),"---")</f>
        <v>---</v>
      </c>
      <c r="L246" t="str">
        <f t="shared" si="22"/>
        <v>J3-1</v>
      </c>
      <c r="M246" t="str">
        <f>IFERROR(IF(
COUNTIF(B2B!H:H,(IF(K246&lt;&gt;"---",IF(INDEX(RAW_c_TEBA0714_REV01!B:D,MATCH(H246,RAW_c_TEBA0714_REV01!B:B,0),3)=L246,INDEX(
RAW_c_TEBA0714_REV01!B:D,MATCH(H246,INDEX(RAW_c_TEBA0714_REV01!B:B,MATCH(H246,RAW_c_TEBA0714_REV01!B:B,)+1):'RAW_c_TEBA0714_REV01'!B11317,)+MATCH(H246,RAW_c_TEBA0714_REV01!B:B,),3),INDEX(RAW_c_TEBA0714_REV01!B:D,MATCH(H246,RAW_c_TEBA0714_REV01!B:B,0),3)),"---")))=1,"---",IF(K246&lt;&gt;"---",IF(INDEX(RAW_c_TEBA0714_REV01!B:D,MATCH(H246,RAW_c_TEBA0714_REV01!B:B,0),3)=L246,INDEX(
RAW_c_TEBA0714_REV01!B:D,MATCH(H246,INDEX(RAW_c_TEBA0714_REV01!B:B,MATCH(H246,RAW_c_TEBA0714_REV01!B:B,)+1):'RAW_c_TEBA0714_REV01'!B11317,)+MATCH(H246,RAW_c_TEBA0714_REV01!B:B,),3),INDEX(RAW_c_TEBA0714_REV01!B:D,MATCH(H246,RAW_c_TEBA0714_REV01!B:B,0),3)),"---")),"---")</f>
        <v>---</v>
      </c>
      <c r="N246" t="str">
        <f>IFERROR(IF(AND(B246="B2B",J246="--"),L246,IF(
COUNTIF(B2B!H:H,(IF(K246&lt;&gt;"---",IF(INDEX(RAW_c_TEBA0714_REV01!B:D,MATCH(H246,RAW_c_TEBA0714_REV01!B:B,0),3)=L246,INDEX(
RAW_c_TEBA0714_REV01!B:D,MATCH(H246,INDEX(RAW_c_TEBA0714_REV01!B:B,MATCH(H246,RAW_c_TEBA0714_REV01!B:B,)+1):'RAW_c_TEBA0714_REV01'!B11317,)+MATCH(H246,RAW_c_TEBA0714_REV01!B:B,),3),INDEX(RAW_c_TEBA0714_REV01!B:D,MATCH(H246,RAW_c_TEBA0714_REV01!B:B,0),3)),"---")))=0,"---",IF(K246&lt;&gt;"---",IF(INDEX(RAW_c_TEBA0714_REV01!B:D,MATCH(H246,RAW_c_TEBA0714_REV01!B:B,0),3)=L246,INDEX(
RAW_c_TEBA0714_REV01!B:D,MATCH(H246,INDEX(RAW_c_TEBA0714_REV01!B:B,MATCH(H246,RAW_c_TEBA0714_REV01!B:B,)+1):'RAW_c_TEBA0714_REV01'!B11317,)+MATCH(H246,RAW_c_TEBA0714_REV01!B:B,),3),INDEX(RAW_c_TEBA0714_REV01!B:D,MATCH(H246,RAW_c_TEBA0714_REV01!B:B,0),3)),"---"))),"---")</f>
        <v>---</v>
      </c>
      <c r="T246">
        <f>COUNTIF(RAW_c_TEBA0714_REV01!B:B,G246)</f>
        <v>85</v>
      </c>
      <c r="U246" t="str">
        <f t="shared" si="23"/>
        <v>16pin_header-1</v>
      </c>
    </row>
    <row r="247" spans="1:21" x14ac:dyDescent="0.25">
      <c r="A247" t="s">
        <v>1089</v>
      </c>
      <c r="B247" t="s">
        <v>1336</v>
      </c>
      <c r="C247" t="s">
        <v>160</v>
      </c>
      <c r="D247" t="s">
        <v>592</v>
      </c>
      <c r="E247" s="84">
        <v>2</v>
      </c>
      <c r="F247" t="str">
        <f t="shared" si="18"/>
        <v>J3-2</v>
      </c>
      <c r="G247" t="str">
        <f>VLOOKUP(F247,RAW_c_TEBA0714_REV01!A:B,2,0)</f>
        <v>GND</v>
      </c>
      <c r="H247" t="str">
        <f t="shared" si="19"/>
        <v>GND</v>
      </c>
      <c r="I247" t="str">
        <f t="shared" si="20"/>
        <v>--</v>
      </c>
      <c r="J247" t="str">
        <f t="shared" si="21"/>
        <v>---</v>
      </c>
      <c r="K247" t="str">
        <f>IFERROR(IF(J247="--",IF(G247=H247,VLOOKUP(G247,RAW_c_TEBA0714_REV01!L:N,3,0),SUM(VLOOKUP(H247,RAW_c_TEBA0714_REV01!L:N,3,0),VLOOKUP(G247,RAW_c_TEBA0714_REV01!L:N,3,0))),"---"),"---")</f>
        <v>---</v>
      </c>
      <c r="L247" t="str">
        <f t="shared" si="22"/>
        <v>J3-2</v>
      </c>
      <c r="M247" t="str">
        <f>IFERROR(IF(
COUNTIF(B2B!H:H,(IF(K247&lt;&gt;"---",IF(INDEX(RAW_c_TEBA0714_REV01!B:D,MATCH(H247,RAW_c_TEBA0714_REV01!B:B,0),3)=L247,INDEX(
RAW_c_TEBA0714_REV01!B:D,MATCH(H247,INDEX(RAW_c_TEBA0714_REV01!B:B,MATCH(H247,RAW_c_TEBA0714_REV01!B:B,)+1):'RAW_c_TEBA0714_REV01'!B11318,)+MATCH(H247,RAW_c_TEBA0714_REV01!B:B,),3),INDEX(RAW_c_TEBA0714_REV01!B:D,MATCH(H247,RAW_c_TEBA0714_REV01!B:B,0),3)),"---")))=1,"---",IF(K247&lt;&gt;"---",IF(INDEX(RAW_c_TEBA0714_REV01!B:D,MATCH(H247,RAW_c_TEBA0714_REV01!B:B,0),3)=L247,INDEX(
RAW_c_TEBA0714_REV01!B:D,MATCH(H247,INDEX(RAW_c_TEBA0714_REV01!B:B,MATCH(H247,RAW_c_TEBA0714_REV01!B:B,)+1):'RAW_c_TEBA0714_REV01'!B11318,)+MATCH(H247,RAW_c_TEBA0714_REV01!B:B,),3),INDEX(RAW_c_TEBA0714_REV01!B:D,MATCH(H247,RAW_c_TEBA0714_REV01!B:B,0),3)),"---")),"---")</f>
        <v>---</v>
      </c>
      <c r="N247" t="str">
        <f>IFERROR(IF(AND(B247="B2B",J247="--"),L247,IF(
COUNTIF(B2B!H:H,(IF(K247&lt;&gt;"---",IF(INDEX(RAW_c_TEBA0714_REV01!B:D,MATCH(H247,RAW_c_TEBA0714_REV01!B:B,0),3)=L247,INDEX(
RAW_c_TEBA0714_REV01!B:D,MATCH(H247,INDEX(RAW_c_TEBA0714_REV01!B:B,MATCH(H247,RAW_c_TEBA0714_REV01!B:B,)+1):'RAW_c_TEBA0714_REV01'!B11318,)+MATCH(H247,RAW_c_TEBA0714_REV01!B:B,),3),INDEX(RAW_c_TEBA0714_REV01!B:D,MATCH(H247,RAW_c_TEBA0714_REV01!B:B,0),3)),"---")))=0,"---",IF(K247&lt;&gt;"---",IF(INDEX(RAW_c_TEBA0714_REV01!B:D,MATCH(H247,RAW_c_TEBA0714_REV01!B:B,0),3)=L247,INDEX(
RAW_c_TEBA0714_REV01!B:D,MATCH(H247,INDEX(RAW_c_TEBA0714_REV01!B:B,MATCH(H247,RAW_c_TEBA0714_REV01!B:B,)+1):'RAW_c_TEBA0714_REV01'!B11318,)+MATCH(H247,RAW_c_TEBA0714_REV01!B:B,),3),INDEX(RAW_c_TEBA0714_REV01!B:D,MATCH(H247,RAW_c_TEBA0714_REV01!B:B,0),3)),"---"))),"---")</f>
        <v>---</v>
      </c>
      <c r="T247">
        <f>COUNTIF(RAW_c_TEBA0714_REV01!B:B,G247)</f>
        <v>85</v>
      </c>
      <c r="U247" t="str">
        <f t="shared" si="23"/>
        <v>16pin_header-2</v>
      </c>
    </row>
    <row r="248" spans="1:21" x14ac:dyDescent="0.25">
      <c r="A248" t="s">
        <v>1090</v>
      </c>
      <c r="B248" t="s">
        <v>1336</v>
      </c>
      <c r="C248" t="s">
        <v>161</v>
      </c>
      <c r="D248" t="s">
        <v>592</v>
      </c>
      <c r="E248" s="84">
        <v>3</v>
      </c>
      <c r="F248" t="str">
        <f t="shared" si="18"/>
        <v>J3-3</v>
      </c>
      <c r="G248" t="str">
        <f>VLOOKUP(F248,RAW_c_TEBA0714_REV01!A:B,2,0)</f>
        <v>B14_L25</v>
      </c>
      <c r="H248" t="str">
        <f t="shared" si="19"/>
        <v>B14_L25</v>
      </c>
      <c r="I248" t="str">
        <f t="shared" si="20"/>
        <v>--</v>
      </c>
      <c r="J248" t="str">
        <f t="shared" si="21"/>
        <v>--</v>
      </c>
      <c r="K248">
        <f>IFERROR(IF(J248="--",IF(G248=H248,VLOOKUP(G248,RAW_c_TEBA0714_REV01!L:N,3,0),SUM(VLOOKUP(H248,RAW_c_TEBA0714_REV01!L:N,3,0),VLOOKUP(G248,RAW_c_TEBA0714_REV01!L:N,3,0))),"---"),"---")</f>
        <v>55.114199999999997</v>
      </c>
      <c r="L248" t="str">
        <f t="shared" si="22"/>
        <v>J3-3</v>
      </c>
      <c r="M248" t="str">
        <f>IFERROR(IF(
COUNTIF(B2B!H:H,(IF(K248&lt;&gt;"---",IF(INDEX(RAW_c_TEBA0714_REV01!B:D,MATCH(H248,RAW_c_TEBA0714_REV01!B:B,0),3)=L248,INDEX(
RAW_c_TEBA0714_REV01!B:D,MATCH(H248,INDEX(RAW_c_TEBA0714_REV01!B:B,MATCH(H248,RAW_c_TEBA0714_REV01!B:B,)+1):'RAW_c_TEBA0714_REV01'!B11319,)+MATCH(H248,RAW_c_TEBA0714_REV01!B:B,),3),INDEX(RAW_c_TEBA0714_REV01!B:D,MATCH(H248,RAW_c_TEBA0714_REV01!B:B,0),3)),"---")))=1,"---",IF(K248&lt;&gt;"---",IF(INDEX(RAW_c_TEBA0714_REV01!B:D,MATCH(H248,RAW_c_TEBA0714_REV01!B:B,0),3)=L248,INDEX(
RAW_c_TEBA0714_REV01!B:D,MATCH(H248,INDEX(RAW_c_TEBA0714_REV01!B:B,MATCH(H248,RAW_c_TEBA0714_REV01!B:B,)+1):'RAW_c_TEBA0714_REV01'!B11319,)+MATCH(H248,RAW_c_TEBA0714_REV01!B:B,),3),INDEX(RAW_c_TEBA0714_REV01!B:D,MATCH(H248,RAW_c_TEBA0714_REV01!B:B,0),3)),"---")),"---")</f>
        <v>---</v>
      </c>
      <c r="N248" t="str">
        <f>IFERROR(IF(AND(B248="B2B",J248="--"),L248,IF(
COUNTIF(B2B!H:H,(IF(K248&lt;&gt;"---",IF(INDEX(RAW_c_TEBA0714_REV01!B:D,MATCH(H248,RAW_c_TEBA0714_REV01!B:B,0),3)=L248,INDEX(
RAW_c_TEBA0714_REV01!B:D,MATCH(H248,INDEX(RAW_c_TEBA0714_REV01!B:B,MATCH(H248,RAW_c_TEBA0714_REV01!B:B,)+1):'RAW_c_TEBA0714_REV01'!B11319,)+MATCH(H248,RAW_c_TEBA0714_REV01!B:B,),3),INDEX(RAW_c_TEBA0714_REV01!B:D,MATCH(H248,RAW_c_TEBA0714_REV01!B:B,0),3)),"---")))=0,"---",IF(K248&lt;&gt;"---",IF(INDEX(RAW_c_TEBA0714_REV01!B:D,MATCH(H248,RAW_c_TEBA0714_REV01!B:B,0),3)=L248,INDEX(
RAW_c_TEBA0714_REV01!B:D,MATCH(H248,INDEX(RAW_c_TEBA0714_REV01!B:B,MATCH(H248,RAW_c_TEBA0714_REV01!B:B,)+1):'RAW_c_TEBA0714_REV01'!B11319,)+MATCH(H248,RAW_c_TEBA0714_REV01!B:B,),3),INDEX(RAW_c_TEBA0714_REV01!B:D,MATCH(H248,RAW_c_TEBA0714_REV01!B:B,0),3)),"---"))),"---")</f>
        <v>JM2-97</v>
      </c>
      <c r="T248">
        <f>COUNTIF(RAW_c_TEBA0714_REV01!B:B,G248)</f>
        <v>3</v>
      </c>
      <c r="U248" t="str">
        <f t="shared" si="23"/>
        <v>16pin_header-3</v>
      </c>
    </row>
    <row r="249" spans="1:21" x14ac:dyDescent="0.25">
      <c r="A249" t="s">
        <v>1091</v>
      </c>
      <c r="B249" t="s">
        <v>1336</v>
      </c>
      <c r="C249" t="s">
        <v>162</v>
      </c>
      <c r="D249" t="s">
        <v>592</v>
      </c>
      <c r="E249" s="84">
        <v>4</v>
      </c>
      <c r="F249" t="str">
        <f t="shared" si="18"/>
        <v>J3-4</v>
      </c>
      <c r="G249" t="str">
        <f>VLOOKUP(F249,RAW_c_TEBA0714_REV01!A:B,2,0)</f>
        <v>TCK</v>
      </c>
      <c r="H249" t="str">
        <f t="shared" si="19"/>
        <v>TCK</v>
      </c>
      <c r="I249" t="str">
        <f t="shared" si="20"/>
        <v>--</v>
      </c>
      <c r="J249" t="str">
        <f t="shared" si="21"/>
        <v>--</v>
      </c>
      <c r="K249">
        <f>IFERROR(IF(J249="--",IF(G249=H249,VLOOKUP(G249,RAW_c_TEBA0714_REV01!L:N,3,0),SUM(VLOOKUP(H249,RAW_c_TEBA0714_REV01!L:N,3,0),VLOOKUP(G249,RAW_c_TEBA0714_REV01!L:N,3,0))),"---"),"---")</f>
        <v>66.574600000000004</v>
      </c>
      <c r="L249" t="str">
        <f t="shared" si="22"/>
        <v>J3-4</v>
      </c>
      <c r="M249" t="str">
        <f>IFERROR(IF(
COUNTIF(B2B!H:H,(IF(K249&lt;&gt;"---",IF(INDEX(RAW_c_TEBA0714_REV01!B:D,MATCH(H249,RAW_c_TEBA0714_REV01!B:B,0),3)=L249,INDEX(
RAW_c_TEBA0714_REV01!B:D,MATCH(H249,INDEX(RAW_c_TEBA0714_REV01!B:B,MATCH(H249,RAW_c_TEBA0714_REV01!B:B,)+1):'RAW_c_TEBA0714_REV01'!B11320,)+MATCH(H249,RAW_c_TEBA0714_REV01!B:B,),3),INDEX(RAW_c_TEBA0714_REV01!B:D,MATCH(H249,RAW_c_TEBA0714_REV01!B:B,0),3)),"---")))=1,"---",IF(K249&lt;&gt;"---",IF(INDEX(RAW_c_TEBA0714_REV01!B:D,MATCH(H249,RAW_c_TEBA0714_REV01!B:B,0),3)=L249,INDEX(
RAW_c_TEBA0714_REV01!B:D,MATCH(H249,INDEX(RAW_c_TEBA0714_REV01!B:B,MATCH(H249,RAW_c_TEBA0714_REV01!B:B,)+1):'RAW_c_TEBA0714_REV01'!B11320,)+MATCH(H249,RAW_c_TEBA0714_REV01!B:B,),3),INDEX(RAW_c_TEBA0714_REV01!B:D,MATCH(H249,RAW_c_TEBA0714_REV01!B:B,0),3)),"---")),"---")</f>
        <v>---</v>
      </c>
      <c r="N249" t="str">
        <f>IFERROR(IF(AND(B249="B2B",J249="--"),L249,IF(
COUNTIF(B2B!H:H,(IF(K249&lt;&gt;"---",IF(INDEX(RAW_c_TEBA0714_REV01!B:D,MATCH(H249,RAW_c_TEBA0714_REV01!B:B,0),3)=L249,INDEX(
RAW_c_TEBA0714_REV01!B:D,MATCH(H249,INDEX(RAW_c_TEBA0714_REV01!B:B,MATCH(H249,RAW_c_TEBA0714_REV01!B:B,)+1):'RAW_c_TEBA0714_REV01'!B11320,)+MATCH(H249,RAW_c_TEBA0714_REV01!B:B,),3),INDEX(RAW_c_TEBA0714_REV01!B:D,MATCH(H249,RAW_c_TEBA0714_REV01!B:B,0),3)),"---")))=0,"---",IF(K249&lt;&gt;"---",IF(INDEX(RAW_c_TEBA0714_REV01!B:D,MATCH(H249,RAW_c_TEBA0714_REV01!B:B,0),3)=L249,INDEX(
RAW_c_TEBA0714_REV01!B:D,MATCH(H249,INDEX(RAW_c_TEBA0714_REV01!B:B,MATCH(H249,RAW_c_TEBA0714_REV01!B:B,)+1):'RAW_c_TEBA0714_REV01'!B11320,)+MATCH(H249,RAW_c_TEBA0714_REV01!B:B,),3),INDEX(RAW_c_TEBA0714_REV01!B:D,MATCH(H249,RAW_c_TEBA0714_REV01!B:B,0),3)),"---"))),"---")</f>
        <v>JM1-90</v>
      </c>
      <c r="T249">
        <f>COUNTIF(RAW_c_TEBA0714_REV01!B:B,G249)</f>
        <v>3</v>
      </c>
      <c r="U249" t="str">
        <f t="shared" si="23"/>
        <v>16pin_header-4</v>
      </c>
    </row>
    <row r="250" spans="1:21" x14ac:dyDescent="0.25">
      <c r="A250" t="s">
        <v>1092</v>
      </c>
      <c r="B250" t="s">
        <v>1336</v>
      </c>
      <c r="C250" t="s">
        <v>163</v>
      </c>
      <c r="D250" t="s">
        <v>592</v>
      </c>
      <c r="E250" s="84">
        <v>5</v>
      </c>
      <c r="F250" t="str">
        <f t="shared" si="18"/>
        <v>J3-5</v>
      </c>
      <c r="G250" t="str">
        <f>VLOOKUP(F250,RAW_c_TEBA0714_REV01!A:B,2,0)</f>
        <v>3.3V</v>
      </c>
      <c r="H250" t="str">
        <f t="shared" si="19"/>
        <v>3.3V</v>
      </c>
      <c r="I250" t="str">
        <f t="shared" si="20"/>
        <v>--</v>
      </c>
      <c r="J250" t="str">
        <f t="shared" si="21"/>
        <v>--</v>
      </c>
      <c r="K250">
        <f>IFERROR(IF(J250="--",IF(G250=H250,VLOOKUP(G250,RAW_c_TEBA0714_REV01!L:N,3,0),SUM(VLOOKUP(H250,RAW_c_TEBA0714_REV01!L:N,3,0),VLOOKUP(G250,RAW_c_TEBA0714_REV01!L:N,3,0))),"---"),"---")</f>
        <v>24.980799999999999</v>
      </c>
      <c r="L250" t="str">
        <f t="shared" si="22"/>
        <v>J3-5</v>
      </c>
      <c r="M250" t="str">
        <f>IFERROR(IF(
COUNTIF(B2B!H:H,(IF(K250&lt;&gt;"---",IF(INDEX(RAW_c_TEBA0714_REV01!B:D,MATCH(H250,RAW_c_TEBA0714_REV01!B:B,0),3)=L250,INDEX(
RAW_c_TEBA0714_REV01!B:D,MATCH(H250,INDEX(RAW_c_TEBA0714_REV01!B:B,MATCH(H250,RAW_c_TEBA0714_REV01!B:B,)+1):'RAW_c_TEBA0714_REV01'!B11321,)+MATCH(H250,RAW_c_TEBA0714_REV01!B:B,),3),INDEX(RAW_c_TEBA0714_REV01!B:D,MATCH(H250,RAW_c_TEBA0714_REV01!B:B,0),3)),"---")))=1,"---",IF(K250&lt;&gt;"---",IF(INDEX(RAW_c_TEBA0714_REV01!B:D,MATCH(H250,RAW_c_TEBA0714_REV01!B:B,0),3)=L250,INDEX(
RAW_c_TEBA0714_REV01!B:D,MATCH(H250,INDEX(RAW_c_TEBA0714_REV01!B:B,MATCH(H250,RAW_c_TEBA0714_REV01!B:B,)+1):'RAW_c_TEBA0714_REV01'!B11321,)+MATCH(H250,RAW_c_TEBA0714_REV01!B:B,),3),INDEX(RAW_c_TEBA0714_REV01!B:D,MATCH(H250,RAW_c_TEBA0714_REV01!B:B,0),3)),"---")),"---")</f>
        <v>J4-5</v>
      </c>
      <c r="N250" t="str">
        <f>IFERROR(IF(AND(B250="B2B",J250="--"),L250,IF(
COUNTIF(B2B!H:H,(IF(K250&lt;&gt;"---",IF(INDEX(RAW_c_TEBA0714_REV01!B:D,MATCH(H250,RAW_c_TEBA0714_REV01!B:B,0),3)=L250,INDEX(
RAW_c_TEBA0714_REV01!B:D,MATCH(H250,INDEX(RAW_c_TEBA0714_REV01!B:B,MATCH(H250,RAW_c_TEBA0714_REV01!B:B,)+1):'RAW_c_TEBA0714_REV01'!B11321,)+MATCH(H250,RAW_c_TEBA0714_REV01!B:B,),3),INDEX(RAW_c_TEBA0714_REV01!B:D,MATCH(H250,RAW_c_TEBA0714_REV01!B:B,0),3)),"---")))=0,"---",IF(K250&lt;&gt;"---",IF(INDEX(RAW_c_TEBA0714_REV01!B:D,MATCH(H250,RAW_c_TEBA0714_REV01!B:B,0),3)=L250,INDEX(
RAW_c_TEBA0714_REV01!B:D,MATCH(H250,INDEX(RAW_c_TEBA0714_REV01!B:B,MATCH(H250,RAW_c_TEBA0714_REV01!B:B,)+1):'RAW_c_TEBA0714_REV01'!B11321,)+MATCH(H250,RAW_c_TEBA0714_REV01!B:B,),3),INDEX(RAW_c_TEBA0714_REV01!B:D,MATCH(H250,RAW_c_TEBA0714_REV01!B:B,0),3)),"---"))),"---")</f>
        <v>---</v>
      </c>
      <c r="T250">
        <f>COUNTIF(RAW_c_TEBA0714_REV01!B:B,G250)</f>
        <v>16</v>
      </c>
      <c r="U250" t="str">
        <f t="shared" si="23"/>
        <v>16pin_header-5</v>
      </c>
    </row>
    <row r="251" spans="1:21" x14ac:dyDescent="0.25">
      <c r="A251" t="s">
        <v>1093</v>
      </c>
      <c r="B251" t="s">
        <v>1336</v>
      </c>
      <c r="C251" t="s">
        <v>164</v>
      </c>
      <c r="D251" t="s">
        <v>592</v>
      </c>
      <c r="E251" s="84">
        <v>6</v>
      </c>
      <c r="F251" t="str">
        <f t="shared" si="18"/>
        <v>J3-6</v>
      </c>
      <c r="G251" t="str">
        <f>VLOOKUP(F251,RAW_c_TEBA0714_REV01!A:B,2,0)</f>
        <v>V_CFG</v>
      </c>
      <c r="H251" t="str">
        <f t="shared" si="19"/>
        <v>V_CFG</v>
      </c>
      <c r="I251" t="str">
        <f t="shared" si="20"/>
        <v>--</v>
      </c>
      <c r="J251" t="str">
        <f t="shared" si="21"/>
        <v>--</v>
      </c>
      <c r="K251">
        <f>IFERROR(IF(J251="--",IF(G251=H251,VLOOKUP(G251,RAW_c_TEBA0714_REV01!L:N,3,0),SUM(VLOOKUP(H251,RAW_c_TEBA0714_REV01!L:N,3,0),VLOOKUP(G251,RAW_c_TEBA0714_REV01!L:N,3,0))),"---"),"---")</f>
        <v>99.411299999999997</v>
      </c>
      <c r="L251" t="str">
        <f t="shared" si="22"/>
        <v>J3-6</v>
      </c>
      <c r="M251" t="str">
        <f>IFERROR(IF(
COUNTIF(B2B!H:H,(IF(K251&lt;&gt;"---",IF(INDEX(RAW_c_TEBA0714_REV01!B:D,MATCH(H251,RAW_c_TEBA0714_REV01!B:B,0),3)=L251,INDEX(
RAW_c_TEBA0714_REV01!B:D,MATCH(H251,INDEX(RAW_c_TEBA0714_REV01!B:B,MATCH(H251,RAW_c_TEBA0714_REV01!B:B,)+1):'RAW_c_TEBA0714_REV01'!B11322,)+MATCH(H251,RAW_c_TEBA0714_REV01!B:B,),3),INDEX(RAW_c_TEBA0714_REV01!B:D,MATCH(H251,RAW_c_TEBA0714_REV01!B:B,0),3)),"---")))=1,"---",IF(K251&lt;&gt;"---",IF(INDEX(RAW_c_TEBA0714_REV01!B:D,MATCH(H251,RAW_c_TEBA0714_REV01!B:B,0),3)=L251,INDEX(
RAW_c_TEBA0714_REV01!B:D,MATCH(H251,INDEX(RAW_c_TEBA0714_REV01!B:B,MATCH(H251,RAW_c_TEBA0714_REV01!B:B,)+1):'RAW_c_TEBA0714_REV01'!B11322,)+MATCH(H251,RAW_c_TEBA0714_REV01!B:B,),3),INDEX(RAW_c_TEBA0714_REV01!B:D,MATCH(H251,RAW_c_TEBA0714_REV01!B:B,0),3)),"---")),"---")</f>
        <v>J17-6</v>
      </c>
      <c r="N251" t="str">
        <f>IFERROR(IF(AND(B251="B2B",J251="--"),L251,IF(
COUNTIF(B2B!H:H,(IF(K251&lt;&gt;"---",IF(INDEX(RAW_c_TEBA0714_REV01!B:D,MATCH(H251,RAW_c_TEBA0714_REV01!B:B,0),3)=L251,INDEX(
RAW_c_TEBA0714_REV01!B:D,MATCH(H251,INDEX(RAW_c_TEBA0714_REV01!B:B,MATCH(H251,RAW_c_TEBA0714_REV01!B:B,)+1):'RAW_c_TEBA0714_REV01'!B11322,)+MATCH(H251,RAW_c_TEBA0714_REV01!B:B,),3),INDEX(RAW_c_TEBA0714_REV01!B:D,MATCH(H251,RAW_c_TEBA0714_REV01!B:B,0),3)),"---")))=0,"---",IF(K251&lt;&gt;"---",IF(INDEX(RAW_c_TEBA0714_REV01!B:D,MATCH(H251,RAW_c_TEBA0714_REV01!B:B,0),3)=L251,INDEX(
RAW_c_TEBA0714_REV01!B:D,MATCH(H251,INDEX(RAW_c_TEBA0714_REV01!B:B,MATCH(H251,RAW_c_TEBA0714_REV01!B:B,)+1):'RAW_c_TEBA0714_REV01'!B11322,)+MATCH(H251,RAW_c_TEBA0714_REV01!B:B,),3),INDEX(RAW_c_TEBA0714_REV01!B:D,MATCH(H251,RAW_c_TEBA0714_REV01!B:B,0),3)),"---"))),"---")</f>
        <v>---</v>
      </c>
      <c r="T251">
        <f>COUNTIF(RAW_c_TEBA0714_REV01!B:B,G251)</f>
        <v>8</v>
      </c>
      <c r="U251" t="str">
        <f t="shared" si="23"/>
        <v>16pin_header-6</v>
      </c>
    </row>
    <row r="252" spans="1:21" x14ac:dyDescent="0.25">
      <c r="A252" t="s">
        <v>1094</v>
      </c>
      <c r="B252" t="s">
        <v>1336</v>
      </c>
      <c r="C252" t="s">
        <v>165</v>
      </c>
      <c r="D252" t="s">
        <v>592</v>
      </c>
      <c r="E252" s="84">
        <v>7</v>
      </c>
      <c r="F252" t="str">
        <f t="shared" si="18"/>
        <v>J3-7</v>
      </c>
      <c r="G252" t="str">
        <f>VLOOKUP(F252,RAW_c_TEBA0714_REV01!A:B,2,0)</f>
        <v>B14_L0</v>
      </c>
      <c r="H252" t="str">
        <f t="shared" si="19"/>
        <v>B14_L0</v>
      </c>
      <c r="I252" t="str">
        <f t="shared" si="20"/>
        <v>--</v>
      </c>
      <c r="J252" t="str">
        <f t="shared" si="21"/>
        <v>--</v>
      </c>
      <c r="K252">
        <f>IFERROR(IF(J252="--",IF(G252=H252,VLOOKUP(G252,RAW_c_TEBA0714_REV01!L:N,3,0),SUM(VLOOKUP(H252,RAW_c_TEBA0714_REV01!L:N,3,0),VLOOKUP(G252,RAW_c_TEBA0714_REV01!L:N,3,0))),"---"),"---")</f>
        <v>56.376600000000003</v>
      </c>
      <c r="L252" t="str">
        <f t="shared" si="22"/>
        <v>J3-7</v>
      </c>
      <c r="M252" t="str">
        <f>IFERROR(IF(
COUNTIF(B2B!H:H,(IF(K252&lt;&gt;"---",IF(INDEX(RAW_c_TEBA0714_REV01!B:D,MATCH(H252,RAW_c_TEBA0714_REV01!B:B,0),3)=L252,INDEX(
RAW_c_TEBA0714_REV01!B:D,MATCH(H252,INDEX(RAW_c_TEBA0714_REV01!B:B,MATCH(H252,RAW_c_TEBA0714_REV01!B:B,)+1):'RAW_c_TEBA0714_REV01'!B11323,)+MATCH(H252,RAW_c_TEBA0714_REV01!B:B,),3),INDEX(RAW_c_TEBA0714_REV01!B:D,MATCH(H252,RAW_c_TEBA0714_REV01!B:B,0),3)),"---")))=1,"---",IF(K252&lt;&gt;"---",IF(INDEX(RAW_c_TEBA0714_REV01!B:D,MATCH(H252,RAW_c_TEBA0714_REV01!B:B,0),3)=L252,INDEX(
RAW_c_TEBA0714_REV01!B:D,MATCH(H252,INDEX(RAW_c_TEBA0714_REV01!B:B,MATCH(H252,RAW_c_TEBA0714_REV01!B:B,)+1):'RAW_c_TEBA0714_REV01'!B11323,)+MATCH(H252,RAW_c_TEBA0714_REV01!B:B,),3),INDEX(RAW_c_TEBA0714_REV01!B:D,MATCH(H252,RAW_c_TEBA0714_REV01!B:B,0),3)),"---")),"---")</f>
        <v>---</v>
      </c>
      <c r="N252" t="str">
        <f>IFERROR(IF(AND(B252="B2B",J252="--"),L252,IF(
COUNTIF(B2B!H:H,(IF(K252&lt;&gt;"---",IF(INDEX(RAW_c_TEBA0714_REV01!B:D,MATCH(H252,RAW_c_TEBA0714_REV01!B:B,0),3)=L252,INDEX(
RAW_c_TEBA0714_REV01!B:D,MATCH(H252,INDEX(RAW_c_TEBA0714_REV01!B:B,MATCH(H252,RAW_c_TEBA0714_REV01!B:B,)+1):'RAW_c_TEBA0714_REV01'!B11323,)+MATCH(H252,RAW_c_TEBA0714_REV01!B:B,),3),INDEX(RAW_c_TEBA0714_REV01!B:D,MATCH(H252,RAW_c_TEBA0714_REV01!B:B,0),3)),"---")))=0,"---",IF(K252&lt;&gt;"---",IF(INDEX(RAW_c_TEBA0714_REV01!B:D,MATCH(H252,RAW_c_TEBA0714_REV01!B:B,0),3)=L252,INDEX(
RAW_c_TEBA0714_REV01!B:D,MATCH(H252,INDEX(RAW_c_TEBA0714_REV01!B:B,MATCH(H252,RAW_c_TEBA0714_REV01!B:B,)+1):'RAW_c_TEBA0714_REV01'!B11323,)+MATCH(H252,RAW_c_TEBA0714_REV01!B:B,),3),INDEX(RAW_c_TEBA0714_REV01!B:D,MATCH(H252,RAW_c_TEBA0714_REV01!B:B,0),3)),"---"))),"---")</f>
        <v>JM2-99</v>
      </c>
      <c r="T252">
        <f>COUNTIF(RAW_c_TEBA0714_REV01!B:B,G252)</f>
        <v>3</v>
      </c>
      <c r="U252" t="str">
        <f t="shared" si="23"/>
        <v>16pin_header-7</v>
      </c>
    </row>
    <row r="253" spans="1:21" x14ac:dyDescent="0.25">
      <c r="A253" t="s">
        <v>1095</v>
      </c>
      <c r="B253" t="s">
        <v>1336</v>
      </c>
      <c r="C253" t="s">
        <v>166</v>
      </c>
      <c r="D253" t="s">
        <v>592</v>
      </c>
      <c r="E253" s="84">
        <v>8</v>
      </c>
      <c r="F253" t="str">
        <f t="shared" si="18"/>
        <v>J3-8</v>
      </c>
      <c r="G253" t="str">
        <f>VLOOKUP(F253,RAW_c_TEBA0714_REV01!A:B,2,0)</f>
        <v>TDO</v>
      </c>
      <c r="H253" t="str">
        <f t="shared" si="19"/>
        <v>TDO</v>
      </c>
      <c r="I253" t="str">
        <f t="shared" si="20"/>
        <v>--</v>
      </c>
      <c r="J253" t="str">
        <f t="shared" si="21"/>
        <v>--</v>
      </c>
      <c r="K253">
        <f>IFERROR(IF(J253="--",IF(G253=H253,VLOOKUP(G253,RAW_c_TEBA0714_REV01!L:N,3,0),SUM(VLOOKUP(H253,RAW_c_TEBA0714_REV01!L:N,3,0),VLOOKUP(G253,RAW_c_TEBA0714_REV01!L:N,3,0))),"---"),"---")</f>
        <v>65.299599999999998</v>
      </c>
      <c r="L253" t="str">
        <f t="shared" si="22"/>
        <v>J3-8</v>
      </c>
      <c r="M253" t="str">
        <f>IFERROR(IF(
COUNTIF(B2B!H:H,(IF(K253&lt;&gt;"---",IF(INDEX(RAW_c_TEBA0714_REV01!B:D,MATCH(H253,RAW_c_TEBA0714_REV01!B:B,0),3)=L253,INDEX(
RAW_c_TEBA0714_REV01!B:D,MATCH(H253,INDEX(RAW_c_TEBA0714_REV01!B:B,MATCH(H253,RAW_c_TEBA0714_REV01!B:B,)+1):'RAW_c_TEBA0714_REV01'!B11324,)+MATCH(H253,RAW_c_TEBA0714_REV01!B:B,),3),INDEX(RAW_c_TEBA0714_REV01!B:D,MATCH(H253,RAW_c_TEBA0714_REV01!B:B,0),3)),"---")))=1,"---",IF(K253&lt;&gt;"---",IF(INDEX(RAW_c_TEBA0714_REV01!B:D,MATCH(H253,RAW_c_TEBA0714_REV01!B:B,0),3)=L253,INDEX(
RAW_c_TEBA0714_REV01!B:D,MATCH(H253,INDEX(RAW_c_TEBA0714_REV01!B:B,MATCH(H253,RAW_c_TEBA0714_REV01!B:B,)+1):'RAW_c_TEBA0714_REV01'!B11324,)+MATCH(H253,RAW_c_TEBA0714_REV01!B:B,),3),INDEX(RAW_c_TEBA0714_REV01!B:D,MATCH(H253,RAW_c_TEBA0714_REV01!B:B,0),3)),"---")),"---")</f>
        <v>---</v>
      </c>
      <c r="N253" t="str">
        <f>IFERROR(IF(AND(B253="B2B",J253="--"),L253,IF(
COUNTIF(B2B!H:H,(IF(K253&lt;&gt;"---",IF(INDEX(RAW_c_TEBA0714_REV01!B:D,MATCH(H253,RAW_c_TEBA0714_REV01!B:B,0),3)=L253,INDEX(
RAW_c_TEBA0714_REV01!B:D,MATCH(H253,INDEX(RAW_c_TEBA0714_REV01!B:B,MATCH(H253,RAW_c_TEBA0714_REV01!B:B,)+1):'RAW_c_TEBA0714_REV01'!B11324,)+MATCH(H253,RAW_c_TEBA0714_REV01!B:B,),3),INDEX(RAW_c_TEBA0714_REV01!B:D,MATCH(H253,RAW_c_TEBA0714_REV01!B:B,0),3)),"---")))=0,"---",IF(K253&lt;&gt;"---",IF(INDEX(RAW_c_TEBA0714_REV01!B:D,MATCH(H253,RAW_c_TEBA0714_REV01!B:B,0),3)=L253,INDEX(
RAW_c_TEBA0714_REV01!B:D,MATCH(H253,INDEX(RAW_c_TEBA0714_REV01!B:B,MATCH(H253,RAW_c_TEBA0714_REV01!B:B,)+1):'RAW_c_TEBA0714_REV01'!B11324,)+MATCH(H253,RAW_c_TEBA0714_REV01!B:B,),3),INDEX(RAW_c_TEBA0714_REV01!B:D,MATCH(H253,RAW_c_TEBA0714_REV01!B:B,0),3)),"---"))),"---")</f>
        <v>JM1-88</v>
      </c>
      <c r="T253">
        <f>COUNTIF(RAW_c_TEBA0714_REV01!B:B,G253)</f>
        <v>3</v>
      </c>
      <c r="U253" t="str">
        <f t="shared" si="23"/>
        <v>16pin_header-8</v>
      </c>
    </row>
    <row r="254" spans="1:21" x14ac:dyDescent="0.25">
      <c r="A254" t="s">
        <v>1096</v>
      </c>
      <c r="B254" t="s">
        <v>1336</v>
      </c>
      <c r="C254" t="s">
        <v>167</v>
      </c>
      <c r="D254" t="s">
        <v>592</v>
      </c>
      <c r="E254" s="84">
        <v>9</v>
      </c>
      <c r="F254" t="str">
        <f t="shared" si="18"/>
        <v>J3-9</v>
      </c>
      <c r="G254" t="str">
        <f>VLOOKUP(F254,RAW_c_TEBA0714_REV01!A:B,2,0)</f>
        <v>BOOTMODE</v>
      </c>
      <c r="H254" t="str">
        <f t="shared" si="19"/>
        <v>BOOTMODE</v>
      </c>
      <c r="I254" t="str">
        <f t="shared" si="20"/>
        <v>--</v>
      </c>
      <c r="J254" t="str">
        <f t="shared" si="21"/>
        <v>--</v>
      </c>
      <c r="K254">
        <f>IFERROR(IF(J254="--",IF(G254=H254,VLOOKUP(G254,RAW_c_TEBA0714_REV01!L:N,3,0),SUM(VLOOKUP(H254,RAW_c_TEBA0714_REV01!L:N,3,0),VLOOKUP(G254,RAW_c_TEBA0714_REV01!L:N,3,0))),"---"),"---")</f>
        <v>60.537799999999997</v>
      </c>
      <c r="L254" t="str">
        <f t="shared" si="22"/>
        <v>J3-9</v>
      </c>
      <c r="M254" t="str">
        <f>IFERROR(IF(
COUNTIF(B2B!H:H,(IF(K254&lt;&gt;"---",IF(INDEX(RAW_c_TEBA0714_REV01!B:D,MATCH(H254,RAW_c_TEBA0714_REV01!B:B,0),3)=L254,INDEX(
RAW_c_TEBA0714_REV01!B:D,MATCH(H254,INDEX(RAW_c_TEBA0714_REV01!B:B,MATCH(H254,RAW_c_TEBA0714_REV01!B:B,)+1):'RAW_c_TEBA0714_REV01'!B11325,)+MATCH(H254,RAW_c_TEBA0714_REV01!B:B,),3),INDEX(RAW_c_TEBA0714_REV01!B:D,MATCH(H254,RAW_c_TEBA0714_REV01!B:B,0),3)),"---")))=1,"---",IF(K254&lt;&gt;"---",IF(INDEX(RAW_c_TEBA0714_REV01!B:D,MATCH(H254,RAW_c_TEBA0714_REV01!B:B,0),3)=L254,INDEX(
RAW_c_TEBA0714_REV01!B:D,MATCH(H254,INDEX(RAW_c_TEBA0714_REV01!B:B,MATCH(H254,RAW_c_TEBA0714_REV01!B:B,)+1):'RAW_c_TEBA0714_REV01'!B11325,)+MATCH(H254,RAW_c_TEBA0714_REV01!B:B,),3),INDEX(RAW_c_TEBA0714_REV01!B:D,MATCH(H254,RAW_c_TEBA0714_REV01!B:B,0),3)),"---")),"---")</f>
        <v>---</v>
      </c>
      <c r="N254" t="str">
        <f>IFERROR(IF(AND(B254="B2B",J254="--"),L254,IF(
COUNTIF(B2B!H:H,(IF(K254&lt;&gt;"---",IF(INDEX(RAW_c_TEBA0714_REV01!B:D,MATCH(H254,RAW_c_TEBA0714_REV01!B:B,0),3)=L254,INDEX(
RAW_c_TEBA0714_REV01!B:D,MATCH(H254,INDEX(RAW_c_TEBA0714_REV01!B:B,MATCH(H254,RAW_c_TEBA0714_REV01!B:B,)+1):'RAW_c_TEBA0714_REV01'!B11325,)+MATCH(H254,RAW_c_TEBA0714_REV01!B:B,),3),INDEX(RAW_c_TEBA0714_REV01!B:D,MATCH(H254,RAW_c_TEBA0714_REV01!B:B,0),3)),"---")))=0,"---",IF(K254&lt;&gt;"---",IF(INDEX(RAW_c_TEBA0714_REV01!B:D,MATCH(H254,RAW_c_TEBA0714_REV01!B:B,0),3)=L254,INDEX(
RAW_c_TEBA0714_REV01!B:D,MATCH(H254,INDEX(RAW_c_TEBA0714_REV01!B:B,MATCH(H254,RAW_c_TEBA0714_REV01!B:B,)+1):'RAW_c_TEBA0714_REV01'!B11325,)+MATCH(H254,RAW_c_TEBA0714_REV01!B:B,),3),INDEX(RAW_c_TEBA0714_REV01!B:D,MATCH(H254,RAW_c_TEBA0714_REV01!B:B,0),3)),"---"))),"---")</f>
        <v>JM2-100</v>
      </c>
      <c r="T254">
        <f>COUNTIF(RAW_c_TEBA0714_REV01!B:B,G254)</f>
        <v>3</v>
      </c>
      <c r="U254" t="str">
        <f t="shared" si="23"/>
        <v>16pin_header-9</v>
      </c>
    </row>
    <row r="255" spans="1:21" x14ac:dyDescent="0.25">
      <c r="A255" t="s">
        <v>1097</v>
      </c>
      <c r="B255" t="s">
        <v>1336</v>
      </c>
      <c r="C255" t="s">
        <v>168</v>
      </c>
      <c r="D255" t="s">
        <v>592</v>
      </c>
      <c r="E255" s="84">
        <v>10</v>
      </c>
      <c r="F255" t="str">
        <f t="shared" si="18"/>
        <v>J3-10</v>
      </c>
      <c r="G255" t="str">
        <f>VLOOKUP(F255,RAW_c_TEBA0714_REV01!A:B,2,0)</f>
        <v>TDI</v>
      </c>
      <c r="H255" t="str">
        <f t="shared" si="19"/>
        <v>TDI</v>
      </c>
      <c r="I255" t="str">
        <f t="shared" si="20"/>
        <v>--</v>
      </c>
      <c r="J255" t="str">
        <f t="shared" si="21"/>
        <v>--</v>
      </c>
      <c r="K255">
        <f>IFERROR(IF(J255="--",IF(G255=H255,VLOOKUP(G255,RAW_c_TEBA0714_REV01!L:N,3,0),SUM(VLOOKUP(H255,RAW_c_TEBA0714_REV01!L:N,3,0),VLOOKUP(G255,RAW_c_TEBA0714_REV01!L:N,3,0))),"---"),"---")</f>
        <v>59.191800000000001</v>
      </c>
      <c r="L255" t="str">
        <f t="shared" si="22"/>
        <v>J3-10</v>
      </c>
      <c r="M255" t="str">
        <f>IFERROR(IF(
COUNTIF(B2B!H:H,(IF(K255&lt;&gt;"---",IF(INDEX(RAW_c_TEBA0714_REV01!B:D,MATCH(H255,RAW_c_TEBA0714_REV01!B:B,0),3)=L255,INDEX(
RAW_c_TEBA0714_REV01!B:D,MATCH(H255,INDEX(RAW_c_TEBA0714_REV01!B:B,MATCH(H255,RAW_c_TEBA0714_REV01!B:B,)+1):'RAW_c_TEBA0714_REV01'!B11326,)+MATCH(H255,RAW_c_TEBA0714_REV01!B:B,),3),INDEX(RAW_c_TEBA0714_REV01!B:D,MATCH(H255,RAW_c_TEBA0714_REV01!B:B,0),3)),"---")))=1,"---",IF(K255&lt;&gt;"---",IF(INDEX(RAW_c_TEBA0714_REV01!B:D,MATCH(H255,RAW_c_TEBA0714_REV01!B:B,0),3)=L255,INDEX(
RAW_c_TEBA0714_REV01!B:D,MATCH(H255,INDEX(RAW_c_TEBA0714_REV01!B:B,MATCH(H255,RAW_c_TEBA0714_REV01!B:B,)+1):'RAW_c_TEBA0714_REV01'!B11326,)+MATCH(H255,RAW_c_TEBA0714_REV01!B:B,),3),INDEX(RAW_c_TEBA0714_REV01!B:D,MATCH(H255,RAW_c_TEBA0714_REV01!B:B,0),3)),"---")),"---")</f>
        <v>---</v>
      </c>
      <c r="N255" t="str">
        <f>IFERROR(IF(AND(B255="B2B",J255="--"),L255,IF(
COUNTIF(B2B!H:H,(IF(K255&lt;&gt;"---",IF(INDEX(RAW_c_TEBA0714_REV01!B:D,MATCH(H255,RAW_c_TEBA0714_REV01!B:B,0),3)=L255,INDEX(
RAW_c_TEBA0714_REV01!B:D,MATCH(H255,INDEX(RAW_c_TEBA0714_REV01!B:B,MATCH(H255,RAW_c_TEBA0714_REV01!B:B,)+1):'RAW_c_TEBA0714_REV01'!B11326,)+MATCH(H255,RAW_c_TEBA0714_REV01!B:B,),3),INDEX(RAW_c_TEBA0714_REV01!B:D,MATCH(H255,RAW_c_TEBA0714_REV01!B:B,0),3)),"---")))=0,"---",IF(K255&lt;&gt;"---",IF(INDEX(RAW_c_TEBA0714_REV01!B:D,MATCH(H255,RAW_c_TEBA0714_REV01!B:B,0),3)=L255,INDEX(
RAW_c_TEBA0714_REV01!B:D,MATCH(H255,INDEX(RAW_c_TEBA0714_REV01!B:B,MATCH(H255,RAW_c_TEBA0714_REV01!B:B,)+1):'RAW_c_TEBA0714_REV01'!B11326,)+MATCH(H255,RAW_c_TEBA0714_REV01!B:B,),3),INDEX(RAW_c_TEBA0714_REV01!B:D,MATCH(H255,RAW_c_TEBA0714_REV01!B:B,0),3)),"---"))),"---")</f>
        <v>JM1-86</v>
      </c>
      <c r="T255">
        <f>COUNTIF(RAW_c_TEBA0714_REV01!B:B,G255)</f>
        <v>3</v>
      </c>
      <c r="U255" t="str">
        <f t="shared" si="23"/>
        <v>16pin_header-10</v>
      </c>
    </row>
    <row r="256" spans="1:21" x14ac:dyDescent="0.25">
      <c r="A256" t="s">
        <v>1098</v>
      </c>
      <c r="B256" t="s">
        <v>1336</v>
      </c>
      <c r="C256" t="s">
        <v>169</v>
      </c>
      <c r="D256" t="s">
        <v>592</v>
      </c>
      <c r="E256" s="84">
        <v>11</v>
      </c>
      <c r="F256" t="str">
        <f t="shared" si="18"/>
        <v>J3-11</v>
      </c>
      <c r="G256" t="str">
        <f>VLOOKUP(F256,RAW_c_TEBA0714_REV01!A:B,2,0)</f>
        <v>PROG_B</v>
      </c>
      <c r="H256" t="str">
        <f t="shared" si="19"/>
        <v>PROG_B</v>
      </c>
      <c r="I256" t="str">
        <f t="shared" si="20"/>
        <v>--</v>
      </c>
      <c r="J256" t="str">
        <f t="shared" si="21"/>
        <v>--</v>
      </c>
      <c r="K256">
        <f>IFERROR(IF(J256="--",IF(G256=H256,VLOOKUP(G256,RAW_c_TEBA0714_REV01!L:N,3,0),SUM(VLOOKUP(H256,RAW_c_TEBA0714_REV01!L:N,3,0),VLOOKUP(G256,RAW_c_TEBA0714_REV01!L:N,3,0))),"---"),"---")</f>
        <v>57.492400000000004</v>
      </c>
      <c r="L256" t="str">
        <f t="shared" si="22"/>
        <v>J3-11</v>
      </c>
      <c r="M256" t="str">
        <f>IFERROR(IF(
COUNTIF(B2B!H:H,(IF(K256&lt;&gt;"---",IF(INDEX(RAW_c_TEBA0714_REV01!B:D,MATCH(H256,RAW_c_TEBA0714_REV01!B:B,0),3)=L256,INDEX(
RAW_c_TEBA0714_REV01!B:D,MATCH(H256,INDEX(RAW_c_TEBA0714_REV01!B:B,MATCH(H256,RAW_c_TEBA0714_REV01!B:B,)+1):'RAW_c_TEBA0714_REV01'!B11327,)+MATCH(H256,RAW_c_TEBA0714_REV01!B:B,),3),INDEX(RAW_c_TEBA0714_REV01!B:D,MATCH(H256,RAW_c_TEBA0714_REV01!B:B,0),3)),"---")))=1,"---",IF(K256&lt;&gt;"---",IF(INDEX(RAW_c_TEBA0714_REV01!B:D,MATCH(H256,RAW_c_TEBA0714_REV01!B:B,0),3)=L256,INDEX(
RAW_c_TEBA0714_REV01!B:D,MATCH(H256,INDEX(RAW_c_TEBA0714_REV01!B:B,MATCH(H256,RAW_c_TEBA0714_REV01!B:B,)+1):'RAW_c_TEBA0714_REV01'!B11327,)+MATCH(H256,RAW_c_TEBA0714_REV01!B:B,),3),INDEX(RAW_c_TEBA0714_REV01!B:D,MATCH(H256,RAW_c_TEBA0714_REV01!B:B,0),3)),"---")),"---")</f>
        <v>---</v>
      </c>
      <c r="N256" t="str">
        <f>IFERROR(IF(AND(B256="B2B",J256="--"),L256,IF(
COUNTIF(B2B!H:H,(IF(K256&lt;&gt;"---",IF(INDEX(RAW_c_TEBA0714_REV01!B:D,MATCH(H256,RAW_c_TEBA0714_REV01!B:B,0),3)=L256,INDEX(
RAW_c_TEBA0714_REV01!B:D,MATCH(H256,INDEX(RAW_c_TEBA0714_REV01!B:B,MATCH(H256,RAW_c_TEBA0714_REV01!B:B,)+1):'RAW_c_TEBA0714_REV01'!B11327,)+MATCH(H256,RAW_c_TEBA0714_REV01!B:B,),3),INDEX(RAW_c_TEBA0714_REV01!B:D,MATCH(H256,RAW_c_TEBA0714_REV01!B:B,0),3)),"---")))=0,"---",IF(K256&lt;&gt;"---",IF(INDEX(RAW_c_TEBA0714_REV01!B:D,MATCH(H256,RAW_c_TEBA0714_REV01!B:B,0),3)=L256,INDEX(
RAW_c_TEBA0714_REV01!B:D,MATCH(H256,INDEX(RAW_c_TEBA0714_REV01!B:B,MATCH(H256,RAW_c_TEBA0714_REV01!B:B,)+1):'RAW_c_TEBA0714_REV01'!B11327,)+MATCH(H256,RAW_c_TEBA0714_REV01!B:B,),3),INDEX(RAW_c_TEBA0714_REV01!B:D,MATCH(H256,RAW_c_TEBA0714_REV01!B:B,0),3)),"---"))),"---")</f>
        <v>JM1-94</v>
      </c>
      <c r="T256">
        <f>COUNTIF(RAW_c_TEBA0714_REV01!B:B,G256)</f>
        <v>3</v>
      </c>
      <c r="U256" t="str">
        <f t="shared" si="23"/>
        <v>16pin_header-11</v>
      </c>
    </row>
    <row r="257" spans="1:21" x14ac:dyDescent="0.25">
      <c r="A257" t="s">
        <v>1099</v>
      </c>
      <c r="B257" t="s">
        <v>1336</v>
      </c>
      <c r="C257" t="s">
        <v>170</v>
      </c>
      <c r="D257" t="s">
        <v>592</v>
      </c>
      <c r="E257" s="84">
        <v>12</v>
      </c>
      <c r="F257" t="str">
        <f t="shared" si="18"/>
        <v>J3-12</v>
      </c>
      <c r="G257" t="str">
        <f>VLOOKUP(F257,RAW_c_TEBA0714_REV01!A:B,2,0)</f>
        <v>TMS</v>
      </c>
      <c r="H257" t="str">
        <f t="shared" si="19"/>
        <v>TMS</v>
      </c>
      <c r="I257" t="str">
        <f t="shared" si="20"/>
        <v>--</v>
      </c>
      <c r="J257" t="str">
        <f t="shared" si="21"/>
        <v>--</v>
      </c>
      <c r="K257">
        <f>IFERROR(IF(J257="--",IF(G257=H257,VLOOKUP(G257,RAW_c_TEBA0714_REV01!L:N,3,0),SUM(VLOOKUP(H257,RAW_c_TEBA0714_REV01!L:N,3,0),VLOOKUP(G257,RAW_c_TEBA0714_REV01!L:N,3,0))),"---"),"---")</f>
        <v>60.459899999999998</v>
      </c>
      <c r="L257" t="str">
        <f t="shared" si="22"/>
        <v>J3-12</v>
      </c>
      <c r="M257" t="str">
        <f>IFERROR(IF(
COUNTIF(B2B!H:H,(IF(K257&lt;&gt;"---",IF(INDEX(RAW_c_TEBA0714_REV01!B:D,MATCH(H257,RAW_c_TEBA0714_REV01!B:B,0),3)=L257,INDEX(
RAW_c_TEBA0714_REV01!B:D,MATCH(H257,INDEX(RAW_c_TEBA0714_REV01!B:B,MATCH(H257,RAW_c_TEBA0714_REV01!B:B,)+1):'RAW_c_TEBA0714_REV01'!B11328,)+MATCH(H257,RAW_c_TEBA0714_REV01!B:B,),3),INDEX(RAW_c_TEBA0714_REV01!B:D,MATCH(H257,RAW_c_TEBA0714_REV01!B:B,0),3)),"---")))=1,"---",IF(K257&lt;&gt;"---",IF(INDEX(RAW_c_TEBA0714_REV01!B:D,MATCH(H257,RAW_c_TEBA0714_REV01!B:B,0),3)=L257,INDEX(
RAW_c_TEBA0714_REV01!B:D,MATCH(H257,INDEX(RAW_c_TEBA0714_REV01!B:B,MATCH(H257,RAW_c_TEBA0714_REV01!B:B,)+1):'RAW_c_TEBA0714_REV01'!B11328,)+MATCH(H257,RAW_c_TEBA0714_REV01!B:B,),3),INDEX(RAW_c_TEBA0714_REV01!B:D,MATCH(H257,RAW_c_TEBA0714_REV01!B:B,0),3)),"---")),"---")</f>
        <v>---</v>
      </c>
      <c r="N257" t="str">
        <f>IFERROR(IF(AND(B257="B2B",J257="--"),L257,IF(
COUNTIF(B2B!H:H,(IF(K257&lt;&gt;"---",IF(INDEX(RAW_c_TEBA0714_REV01!B:D,MATCH(H257,RAW_c_TEBA0714_REV01!B:B,0),3)=L257,INDEX(
RAW_c_TEBA0714_REV01!B:D,MATCH(H257,INDEX(RAW_c_TEBA0714_REV01!B:B,MATCH(H257,RAW_c_TEBA0714_REV01!B:B,)+1):'RAW_c_TEBA0714_REV01'!B11328,)+MATCH(H257,RAW_c_TEBA0714_REV01!B:B,),3),INDEX(RAW_c_TEBA0714_REV01!B:D,MATCH(H257,RAW_c_TEBA0714_REV01!B:B,0),3)),"---")))=0,"---",IF(K257&lt;&gt;"---",IF(INDEX(RAW_c_TEBA0714_REV01!B:D,MATCH(H257,RAW_c_TEBA0714_REV01!B:B,0),3)=L257,INDEX(
RAW_c_TEBA0714_REV01!B:D,MATCH(H257,INDEX(RAW_c_TEBA0714_REV01!B:B,MATCH(H257,RAW_c_TEBA0714_REV01!B:B,)+1):'RAW_c_TEBA0714_REV01'!B11328,)+MATCH(H257,RAW_c_TEBA0714_REV01!B:B,),3),INDEX(RAW_c_TEBA0714_REV01!B:D,MATCH(H257,RAW_c_TEBA0714_REV01!B:B,0),3)),"---"))),"---")</f>
        <v>JM1-92</v>
      </c>
      <c r="T257">
        <f>COUNTIF(RAW_c_TEBA0714_REV01!B:B,G257)</f>
        <v>3</v>
      </c>
      <c r="U257" t="str">
        <f t="shared" si="23"/>
        <v>16pin_header-12</v>
      </c>
    </row>
    <row r="258" spans="1:21" x14ac:dyDescent="0.25">
      <c r="A258" t="s">
        <v>1100</v>
      </c>
      <c r="B258" t="s">
        <v>1336</v>
      </c>
      <c r="C258" t="s">
        <v>171</v>
      </c>
      <c r="D258" t="s">
        <v>592</v>
      </c>
      <c r="E258" s="84">
        <v>13</v>
      </c>
      <c r="F258" t="str">
        <f t="shared" si="18"/>
        <v>J3-13</v>
      </c>
      <c r="G258" t="str">
        <f>VLOOKUP(F258,RAW_c_TEBA0714_REV01!A:B,2,0)</f>
        <v>XADC_P</v>
      </c>
      <c r="H258" t="str">
        <f t="shared" si="19"/>
        <v>ADC_P</v>
      </c>
      <c r="I258" t="str">
        <f t="shared" si="20"/>
        <v>R3</v>
      </c>
      <c r="J258" t="str">
        <f t="shared" si="21"/>
        <v>--</v>
      </c>
      <c r="K258">
        <f>IFERROR(IF(J258="--",IF(G258=H258,VLOOKUP(G258,RAW_c_TEBA0714_REV01!L:N,3,0),SUM(VLOOKUP(H258,RAW_c_TEBA0714_REV01!L:N,3,0),VLOOKUP(G258,RAW_c_TEBA0714_REV01!L:N,3,0))),"---"),"---")</f>
        <v>40.1479</v>
      </c>
      <c r="L258" t="str">
        <f t="shared" si="22"/>
        <v>J3-13</v>
      </c>
      <c r="M258" t="str">
        <f>IFERROR(IF(
COUNTIF(B2B!H:H,(IF(K258&lt;&gt;"---",IF(INDEX(RAW_c_TEBA0714_REV01!B:D,MATCH(H258,RAW_c_TEBA0714_REV01!B:B,0),3)=L258,INDEX(
RAW_c_TEBA0714_REV01!B:D,MATCH(H258,INDEX(RAW_c_TEBA0714_REV01!B:B,MATCH(H258,RAW_c_TEBA0714_REV01!B:B,)+1):'RAW_c_TEBA0714_REV01'!B11329,)+MATCH(H258,RAW_c_TEBA0714_REV01!B:B,),3),INDEX(RAW_c_TEBA0714_REV01!B:D,MATCH(H258,RAW_c_TEBA0714_REV01!B:B,0),3)),"---")))=1,"---",IF(K258&lt;&gt;"---",IF(INDEX(RAW_c_TEBA0714_REV01!B:D,MATCH(H258,RAW_c_TEBA0714_REV01!B:B,0),3)=L258,INDEX(
RAW_c_TEBA0714_REV01!B:D,MATCH(H258,INDEX(RAW_c_TEBA0714_REV01!B:B,MATCH(H258,RAW_c_TEBA0714_REV01!B:B,)+1):'RAW_c_TEBA0714_REV01'!B11329,)+MATCH(H258,RAW_c_TEBA0714_REV01!B:B,),3),INDEX(RAW_c_TEBA0714_REV01!B:D,MATCH(H258,RAW_c_TEBA0714_REV01!B:B,0),3)),"---")),"---")</f>
        <v>---</v>
      </c>
      <c r="N258" t="str">
        <f>IFERROR(IF(AND(B258="B2B",J258="--"),L258,IF(
COUNTIF(B2B!H:H,(IF(K258&lt;&gt;"---",IF(INDEX(RAW_c_TEBA0714_REV01!B:D,MATCH(H258,RAW_c_TEBA0714_REV01!B:B,0),3)=L258,INDEX(
RAW_c_TEBA0714_REV01!B:D,MATCH(H258,INDEX(RAW_c_TEBA0714_REV01!B:B,MATCH(H258,RAW_c_TEBA0714_REV01!B:B,)+1):'RAW_c_TEBA0714_REV01'!B11329,)+MATCH(H258,RAW_c_TEBA0714_REV01!B:B,),3),INDEX(RAW_c_TEBA0714_REV01!B:D,MATCH(H258,RAW_c_TEBA0714_REV01!B:B,0),3)),"---")))=0,"---",IF(K258&lt;&gt;"---",IF(INDEX(RAW_c_TEBA0714_REV01!B:D,MATCH(H258,RAW_c_TEBA0714_REV01!B:B,0),3)=L258,INDEX(
RAW_c_TEBA0714_REV01!B:D,MATCH(H258,INDEX(RAW_c_TEBA0714_REV01!B:B,MATCH(H258,RAW_c_TEBA0714_REV01!B:B,)+1):'RAW_c_TEBA0714_REV01'!B11329,)+MATCH(H258,RAW_c_TEBA0714_REV01!B:B,),3),INDEX(RAW_c_TEBA0714_REV01!B:D,MATCH(H258,RAW_c_TEBA0714_REV01!B:B,0),3)),"---"))),"---")</f>
        <v>JM1-25</v>
      </c>
      <c r="T258">
        <f>COUNTIF(RAW_c_TEBA0714_REV01!B:B,G258)</f>
        <v>2</v>
      </c>
      <c r="U258" t="str">
        <f t="shared" si="23"/>
        <v>16pin_header-13</v>
      </c>
    </row>
    <row r="259" spans="1:21" x14ac:dyDescent="0.25">
      <c r="A259" t="s">
        <v>1101</v>
      </c>
      <c r="B259" t="s">
        <v>1336</v>
      </c>
      <c r="C259" t="s">
        <v>172</v>
      </c>
      <c r="D259" t="s">
        <v>592</v>
      </c>
      <c r="E259" s="84">
        <v>14</v>
      </c>
      <c r="F259" t="str">
        <f t="shared" si="18"/>
        <v>J3-14</v>
      </c>
      <c r="G259" t="str">
        <f>VLOOKUP(F259,RAW_c_TEBA0714_REV01!A:B,2,0)</f>
        <v>XADC_N</v>
      </c>
      <c r="H259" t="str">
        <f t="shared" si="19"/>
        <v>ADC_N</v>
      </c>
      <c r="I259" t="str">
        <f t="shared" si="20"/>
        <v>R4</v>
      </c>
      <c r="J259" t="str">
        <f t="shared" si="21"/>
        <v>--</v>
      </c>
      <c r="K259">
        <f>IFERROR(IF(J259="--",IF(G259=H259,VLOOKUP(G259,RAW_c_TEBA0714_REV01!L:N,3,0),SUM(VLOOKUP(H259,RAW_c_TEBA0714_REV01!L:N,3,0),VLOOKUP(G259,RAW_c_TEBA0714_REV01!L:N,3,0))),"---"),"---")</f>
        <v>40.810699999999997</v>
      </c>
      <c r="L259" t="str">
        <f t="shared" si="22"/>
        <v>J3-14</v>
      </c>
      <c r="M259" t="str">
        <f>IFERROR(IF(
COUNTIF(B2B!H:H,(IF(K259&lt;&gt;"---",IF(INDEX(RAW_c_TEBA0714_REV01!B:D,MATCH(H259,RAW_c_TEBA0714_REV01!B:B,0),3)=L259,INDEX(
RAW_c_TEBA0714_REV01!B:D,MATCH(H259,INDEX(RAW_c_TEBA0714_REV01!B:B,MATCH(H259,RAW_c_TEBA0714_REV01!B:B,)+1):'RAW_c_TEBA0714_REV01'!B11330,)+MATCH(H259,RAW_c_TEBA0714_REV01!B:B,),3),INDEX(RAW_c_TEBA0714_REV01!B:D,MATCH(H259,RAW_c_TEBA0714_REV01!B:B,0),3)),"---")))=1,"---",IF(K259&lt;&gt;"---",IF(INDEX(RAW_c_TEBA0714_REV01!B:D,MATCH(H259,RAW_c_TEBA0714_REV01!B:B,0),3)=L259,INDEX(
RAW_c_TEBA0714_REV01!B:D,MATCH(H259,INDEX(RAW_c_TEBA0714_REV01!B:B,MATCH(H259,RAW_c_TEBA0714_REV01!B:B,)+1):'RAW_c_TEBA0714_REV01'!B11330,)+MATCH(H259,RAW_c_TEBA0714_REV01!B:B,),3),INDEX(RAW_c_TEBA0714_REV01!B:D,MATCH(H259,RAW_c_TEBA0714_REV01!B:B,0),3)),"---")),"---")</f>
        <v>---</v>
      </c>
      <c r="N259" t="str">
        <f>IFERROR(IF(AND(B259="B2B",J259="--"),L259,IF(
COUNTIF(B2B!H:H,(IF(K259&lt;&gt;"---",IF(INDEX(RAW_c_TEBA0714_REV01!B:D,MATCH(H259,RAW_c_TEBA0714_REV01!B:B,0),3)=L259,INDEX(
RAW_c_TEBA0714_REV01!B:D,MATCH(H259,INDEX(RAW_c_TEBA0714_REV01!B:B,MATCH(H259,RAW_c_TEBA0714_REV01!B:B,)+1):'RAW_c_TEBA0714_REV01'!B11330,)+MATCH(H259,RAW_c_TEBA0714_REV01!B:B,),3),INDEX(RAW_c_TEBA0714_REV01!B:D,MATCH(H259,RAW_c_TEBA0714_REV01!B:B,0),3)),"---")))=0,"---",IF(K259&lt;&gt;"---",IF(INDEX(RAW_c_TEBA0714_REV01!B:D,MATCH(H259,RAW_c_TEBA0714_REV01!B:B,0),3)=L259,INDEX(
RAW_c_TEBA0714_REV01!B:D,MATCH(H259,INDEX(RAW_c_TEBA0714_REV01!B:B,MATCH(H259,RAW_c_TEBA0714_REV01!B:B,)+1):'RAW_c_TEBA0714_REV01'!B11330,)+MATCH(H259,RAW_c_TEBA0714_REV01!B:B,),3),INDEX(RAW_c_TEBA0714_REV01!B:D,MATCH(H259,RAW_c_TEBA0714_REV01!B:B,0),3)),"---"))),"---")</f>
        <v>JM1-27</v>
      </c>
      <c r="T259">
        <f>COUNTIF(RAW_c_TEBA0714_REV01!B:B,G259)</f>
        <v>2</v>
      </c>
      <c r="U259" t="str">
        <f t="shared" si="23"/>
        <v>16pin_header-14</v>
      </c>
    </row>
    <row r="260" spans="1:21" x14ac:dyDescent="0.25">
      <c r="A260" t="s">
        <v>1102</v>
      </c>
      <c r="B260" t="s">
        <v>1336</v>
      </c>
      <c r="C260" t="s">
        <v>173</v>
      </c>
      <c r="D260" t="s">
        <v>592</v>
      </c>
      <c r="E260" s="84">
        <v>15</v>
      </c>
      <c r="F260" t="str">
        <f t="shared" si="18"/>
        <v>J3-15</v>
      </c>
      <c r="G260" t="str">
        <f>VLOOKUP(F260,RAW_c_TEBA0714_REV01!A:B,2,0)</f>
        <v>CLK0_P</v>
      </c>
      <c r="H260" t="str">
        <f t="shared" si="19"/>
        <v>MGT_CLK0_P</v>
      </c>
      <c r="I260" t="str">
        <f t="shared" si="20"/>
        <v>C1</v>
      </c>
      <c r="J260" t="str">
        <f t="shared" si="21"/>
        <v>--</v>
      </c>
      <c r="K260">
        <f>IFERROR(IF(J260="--",IF(G260=H260,VLOOKUP(G260,RAW_c_TEBA0714_REV01!L:N,3,0),SUM(VLOOKUP(H260,RAW_c_TEBA0714_REV01!L:N,3,0),VLOOKUP(G260,RAW_c_TEBA0714_REV01!L:N,3,0))),"---"),"---")</f>
        <v>27.802300000000002</v>
      </c>
      <c r="L260" t="str">
        <f t="shared" si="22"/>
        <v>J3-15</v>
      </c>
      <c r="M260" t="str">
        <f>IFERROR(IF(
COUNTIF(B2B!H:H,(IF(K260&lt;&gt;"---",IF(INDEX(RAW_c_TEBA0714_REV01!B:D,MATCH(H260,RAW_c_TEBA0714_REV01!B:B,0),3)=L260,INDEX(
RAW_c_TEBA0714_REV01!B:D,MATCH(H260,INDEX(RAW_c_TEBA0714_REV01!B:B,MATCH(H260,RAW_c_TEBA0714_REV01!B:B,)+1):'RAW_c_TEBA0714_REV01'!B11331,)+MATCH(H260,RAW_c_TEBA0714_REV01!B:B,),3),INDEX(RAW_c_TEBA0714_REV01!B:D,MATCH(H260,RAW_c_TEBA0714_REV01!B:B,0),3)),"---")))=1,"---",IF(K260&lt;&gt;"---",IF(INDEX(RAW_c_TEBA0714_REV01!B:D,MATCH(H260,RAW_c_TEBA0714_REV01!B:B,0),3)=L260,INDEX(
RAW_c_TEBA0714_REV01!B:D,MATCH(H260,INDEX(RAW_c_TEBA0714_REV01!B:B,MATCH(H260,RAW_c_TEBA0714_REV01!B:B,)+1):'RAW_c_TEBA0714_REV01'!B11331,)+MATCH(H260,RAW_c_TEBA0714_REV01!B:B,),3),INDEX(RAW_c_TEBA0714_REV01!B:D,MATCH(H260,RAW_c_TEBA0714_REV01!B:B,0),3)),"---")),"---")</f>
        <v>---</v>
      </c>
      <c r="N260" t="str">
        <f>IFERROR(IF(AND(B260="B2B",J260="--"),L260,IF(
COUNTIF(B2B!H:H,(IF(K260&lt;&gt;"---",IF(INDEX(RAW_c_TEBA0714_REV01!B:D,MATCH(H260,RAW_c_TEBA0714_REV01!B:B,0),3)=L260,INDEX(
RAW_c_TEBA0714_REV01!B:D,MATCH(H260,INDEX(RAW_c_TEBA0714_REV01!B:B,MATCH(H260,RAW_c_TEBA0714_REV01!B:B,)+1):'RAW_c_TEBA0714_REV01'!B11331,)+MATCH(H260,RAW_c_TEBA0714_REV01!B:B,),3),INDEX(RAW_c_TEBA0714_REV01!B:D,MATCH(H260,RAW_c_TEBA0714_REV01!B:B,0),3)),"---")))=0,"---",IF(K260&lt;&gt;"---",IF(INDEX(RAW_c_TEBA0714_REV01!B:D,MATCH(H260,RAW_c_TEBA0714_REV01!B:B,0),3)=L260,INDEX(
RAW_c_TEBA0714_REV01!B:D,MATCH(H260,INDEX(RAW_c_TEBA0714_REV01!B:B,MATCH(H260,RAW_c_TEBA0714_REV01!B:B,)+1):'RAW_c_TEBA0714_REV01'!B11331,)+MATCH(H260,RAW_c_TEBA0714_REV01!B:B,),3),INDEX(RAW_c_TEBA0714_REV01!B:D,MATCH(H260,RAW_c_TEBA0714_REV01!B:B,0),3)),"---"))),"---")</f>
        <v>JM1-2</v>
      </c>
      <c r="T260">
        <f>COUNTIF(RAW_c_TEBA0714_REV01!B:B,G260)</f>
        <v>2</v>
      </c>
      <c r="U260" t="str">
        <f t="shared" si="23"/>
        <v>16pin_header-15</v>
      </c>
    </row>
    <row r="261" spans="1:21" x14ac:dyDescent="0.25">
      <c r="A261" t="s">
        <v>1103</v>
      </c>
      <c r="B261" t="s">
        <v>1336</v>
      </c>
      <c r="C261" t="s">
        <v>174</v>
      </c>
      <c r="D261" t="s">
        <v>592</v>
      </c>
      <c r="E261" s="84">
        <v>16</v>
      </c>
      <c r="F261" t="str">
        <f t="shared" si="18"/>
        <v>J3-16</v>
      </c>
      <c r="G261" t="str">
        <f>VLOOKUP(F261,RAW_c_TEBA0714_REV01!A:B,2,0)</f>
        <v>CLK0_N</v>
      </c>
      <c r="H261" t="str">
        <f t="shared" si="19"/>
        <v>MGT_CLK0_N</v>
      </c>
      <c r="I261" t="str">
        <f t="shared" si="20"/>
        <v>C2</v>
      </c>
      <c r="J261" t="str">
        <f t="shared" si="21"/>
        <v>--</v>
      </c>
      <c r="K261">
        <f>IFERROR(IF(J261="--",IF(G261=H261,VLOOKUP(G261,RAW_c_TEBA0714_REV01!L:N,3,0),SUM(VLOOKUP(H261,RAW_c_TEBA0714_REV01!L:N,3,0),VLOOKUP(G261,RAW_c_TEBA0714_REV01!L:N,3,0))),"---"),"---")</f>
        <v>28.464300000000001</v>
      </c>
      <c r="L261" t="str">
        <f t="shared" si="22"/>
        <v>J3-16</v>
      </c>
      <c r="M261" t="str">
        <f>IFERROR(IF(
COUNTIF(B2B!H:H,(IF(K261&lt;&gt;"---",IF(INDEX(RAW_c_TEBA0714_REV01!B:D,MATCH(H261,RAW_c_TEBA0714_REV01!B:B,0),3)=L261,INDEX(
RAW_c_TEBA0714_REV01!B:D,MATCH(H261,INDEX(RAW_c_TEBA0714_REV01!B:B,MATCH(H261,RAW_c_TEBA0714_REV01!B:B,)+1):'RAW_c_TEBA0714_REV01'!B11332,)+MATCH(H261,RAW_c_TEBA0714_REV01!B:B,),3),INDEX(RAW_c_TEBA0714_REV01!B:D,MATCH(H261,RAW_c_TEBA0714_REV01!B:B,0),3)),"---")))=1,"---",IF(K261&lt;&gt;"---",IF(INDEX(RAW_c_TEBA0714_REV01!B:D,MATCH(H261,RAW_c_TEBA0714_REV01!B:B,0),3)=L261,INDEX(
RAW_c_TEBA0714_REV01!B:D,MATCH(H261,INDEX(RAW_c_TEBA0714_REV01!B:B,MATCH(H261,RAW_c_TEBA0714_REV01!B:B,)+1):'RAW_c_TEBA0714_REV01'!B11332,)+MATCH(H261,RAW_c_TEBA0714_REV01!B:B,),3),INDEX(RAW_c_TEBA0714_REV01!B:D,MATCH(H261,RAW_c_TEBA0714_REV01!B:B,0),3)),"---")),"---")</f>
        <v>---</v>
      </c>
      <c r="N261" t="str">
        <f>IFERROR(IF(AND(B261="B2B",J261="--"),L261,IF(
COUNTIF(B2B!H:H,(IF(K261&lt;&gt;"---",IF(INDEX(RAW_c_TEBA0714_REV01!B:D,MATCH(H261,RAW_c_TEBA0714_REV01!B:B,0),3)=L261,INDEX(
RAW_c_TEBA0714_REV01!B:D,MATCH(H261,INDEX(RAW_c_TEBA0714_REV01!B:B,MATCH(H261,RAW_c_TEBA0714_REV01!B:B,)+1):'RAW_c_TEBA0714_REV01'!B11332,)+MATCH(H261,RAW_c_TEBA0714_REV01!B:B,),3),INDEX(RAW_c_TEBA0714_REV01!B:D,MATCH(H261,RAW_c_TEBA0714_REV01!B:B,0),3)),"---")))=0,"---",IF(K261&lt;&gt;"---",IF(INDEX(RAW_c_TEBA0714_REV01!B:D,MATCH(H261,RAW_c_TEBA0714_REV01!B:B,0),3)=L261,INDEX(
RAW_c_TEBA0714_REV01!B:D,MATCH(H261,INDEX(RAW_c_TEBA0714_REV01!B:B,MATCH(H261,RAW_c_TEBA0714_REV01!B:B,)+1):'RAW_c_TEBA0714_REV01'!B11332,)+MATCH(H261,RAW_c_TEBA0714_REV01!B:B,),3),INDEX(RAW_c_TEBA0714_REV01!B:D,MATCH(H261,RAW_c_TEBA0714_REV01!B:B,0),3)),"---"))),"---")</f>
        <v>JM1-4</v>
      </c>
      <c r="T261">
        <f>COUNTIF(RAW_c_TEBA0714_REV01!B:B,G261)</f>
        <v>2</v>
      </c>
      <c r="U261" t="str">
        <f t="shared" si="23"/>
        <v>16pin_header-16</v>
      </c>
    </row>
    <row r="262" spans="1:21" x14ac:dyDescent="0.25">
      <c r="A262" t="s">
        <v>1104</v>
      </c>
      <c r="B262" t="s">
        <v>1337</v>
      </c>
      <c r="C262" t="s">
        <v>159</v>
      </c>
      <c r="D262" t="s">
        <v>593</v>
      </c>
      <c r="E262" s="84">
        <v>1</v>
      </c>
      <c r="F262" t="str">
        <f t="shared" si="18"/>
        <v>J4-1</v>
      </c>
      <c r="G262" t="str">
        <f>VLOOKUP(F262,RAW_c_TEBA0714_REV01!A:B,2,0)</f>
        <v>GND</v>
      </c>
      <c r="H262" t="str">
        <f t="shared" si="19"/>
        <v>GND</v>
      </c>
      <c r="I262" t="str">
        <f t="shared" si="20"/>
        <v>--</v>
      </c>
      <c r="J262" t="str">
        <f t="shared" si="21"/>
        <v>---</v>
      </c>
      <c r="K262" t="str">
        <f>IFERROR(IF(J262="--",IF(G262=H262,VLOOKUP(G262,RAW_c_TEBA0714_REV01!L:N,3,0),SUM(VLOOKUP(H262,RAW_c_TEBA0714_REV01!L:N,3,0),VLOOKUP(G262,RAW_c_TEBA0714_REV01!L:N,3,0))),"---"),"---")</f>
        <v>---</v>
      </c>
      <c r="L262" t="str">
        <f t="shared" si="22"/>
        <v>J4-1</v>
      </c>
      <c r="M262" t="str">
        <f>IFERROR(IF(
COUNTIF(B2B!H:H,(IF(K262&lt;&gt;"---",IF(INDEX(RAW_c_TEBA0714_REV01!B:D,MATCH(H262,RAW_c_TEBA0714_REV01!B:B,0),3)=L262,INDEX(
RAW_c_TEBA0714_REV01!B:D,MATCH(H262,INDEX(RAW_c_TEBA0714_REV01!B:B,MATCH(H262,RAW_c_TEBA0714_REV01!B:B,)+1):'RAW_c_TEBA0714_REV01'!B11333,)+MATCH(H262,RAW_c_TEBA0714_REV01!B:B,),3),INDEX(RAW_c_TEBA0714_REV01!B:D,MATCH(H262,RAW_c_TEBA0714_REV01!B:B,0),3)),"---")))=1,"---",IF(K262&lt;&gt;"---",IF(INDEX(RAW_c_TEBA0714_REV01!B:D,MATCH(H262,RAW_c_TEBA0714_REV01!B:B,0),3)=L262,INDEX(
RAW_c_TEBA0714_REV01!B:D,MATCH(H262,INDEX(RAW_c_TEBA0714_REV01!B:B,MATCH(H262,RAW_c_TEBA0714_REV01!B:B,)+1):'RAW_c_TEBA0714_REV01'!B11333,)+MATCH(H262,RAW_c_TEBA0714_REV01!B:B,),3),INDEX(RAW_c_TEBA0714_REV01!B:D,MATCH(H262,RAW_c_TEBA0714_REV01!B:B,0),3)),"---")),"---")</f>
        <v>---</v>
      </c>
      <c r="N262" t="str">
        <f>IFERROR(IF(AND(B262="B2B",J262="--"),L262,IF(
COUNTIF(B2B!H:H,(IF(K262&lt;&gt;"---",IF(INDEX(RAW_c_TEBA0714_REV01!B:D,MATCH(H262,RAW_c_TEBA0714_REV01!B:B,0),3)=L262,INDEX(
RAW_c_TEBA0714_REV01!B:D,MATCH(H262,INDEX(RAW_c_TEBA0714_REV01!B:B,MATCH(H262,RAW_c_TEBA0714_REV01!B:B,)+1):'RAW_c_TEBA0714_REV01'!B11333,)+MATCH(H262,RAW_c_TEBA0714_REV01!B:B,),3),INDEX(RAW_c_TEBA0714_REV01!B:D,MATCH(H262,RAW_c_TEBA0714_REV01!B:B,0),3)),"---")))=0,"---",IF(K262&lt;&gt;"---",IF(INDEX(RAW_c_TEBA0714_REV01!B:D,MATCH(H262,RAW_c_TEBA0714_REV01!B:B,0),3)=L262,INDEX(
RAW_c_TEBA0714_REV01!B:D,MATCH(H262,INDEX(RAW_c_TEBA0714_REV01!B:B,MATCH(H262,RAW_c_TEBA0714_REV01!B:B,)+1):'RAW_c_TEBA0714_REV01'!B11333,)+MATCH(H262,RAW_c_TEBA0714_REV01!B:B,),3),INDEX(RAW_c_TEBA0714_REV01!B:D,MATCH(H262,RAW_c_TEBA0714_REV01!B:B,0),3)),"---"))),"---")</f>
        <v>---</v>
      </c>
      <c r="T262">
        <f>COUNTIF(RAW_c_TEBA0714_REV01!B:B,G262)</f>
        <v>85</v>
      </c>
      <c r="U262" t="str">
        <f t="shared" si="23"/>
        <v>10pin_header-1</v>
      </c>
    </row>
    <row r="263" spans="1:21" x14ac:dyDescent="0.25">
      <c r="A263" t="s">
        <v>1105</v>
      </c>
      <c r="B263" t="s">
        <v>1337</v>
      </c>
      <c r="C263" t="s">
        <v>160</v>
      </c>
      <c r="D263" t="s">
        <v>593</v>
      </c>
      <c r="E263" s="84">
        <v>2</v>
      </c>
      <c r="F263" t="str">
        <f t="shared" ref="F263:F326" si="24">$D263&amp;"-"&amp;$E263</f>
        <v>J4-2</v>
      </c>
      <c r="G263" t="str">
        <f>VLOOKUP(F263,RAW_c_TEBA0714_REV01!A:B,2,0)</f>
        <v>GND</v>
      </c>
      <c r="H263" t="str">
        <f t="shared" ref="H263:H326" si="25">IF(IF(COUNTIF($Q$6:$S$150,G263)&gt;0,"---","--")="---",VLOOKUP(G263,$Q$6:$S$150,3,0),G263)</f>
        <v>GND</v>
      </c>
      <c r="I263" t="str">
        <f t="shared" ref="I263:I326" si="26">IF(IF(COUNTIF($Q$6:$S$150,G263)&gt;0,"---","--")="---",VLOOKUP(G263,$Q$6:$S$150,2,0),"--")</f>
        <v>--</v>
      </c>
      <c r="J263" t="str">
        <f t="shared" ref="J263:J326" si="27">IF(COUNTIF($O$6:$O$100,G263)&gt;0,"---","--")</f>
        <v>---</v>
      </c>
      <c r="K263" t="str">
        <f>IFERROR(IF(J263="--",IF(G263=H263,VLOOKUP(G263,RAW_c_TEBA0714_REV01!L:N,3,0),SUM(VLOOKUP(H263,RAW_c_TEBA0714_REV01!L:N,3,0),VLOOKUP(G263,RAW_c_TEBA0714_REV01!L:N,3,0))),"---"),"---")</f>
        <v>---</v>
      </c>
      <c r="L263" t="str">
        <f t="shared" ref="L263:L326" si="28">$D263&amp;"-"&amp;$E263</f>
        <v>J4-2</v>
      </c>
      <c r="M263" t="str">
        <f>IFERROR(IF(
COUNTIF(B2B!H:H,(IF(K263&lt;&gt;"---",IF(INDEX(RAW_c_TEBA0714_REV01!B:D,MATCH(H263,RAW_c_TEBA0714_REV01!B:B,0),3)=L263,INDEX(
RAW_c_TEBA0714_REV01!B:D,MATCH(H263,INDEX(RAW_c_TEBA0714_REV01!B:B,MATCH(H263,RAW_c_TEBA0714_REV01!B:B,)+1):'RAW_c_TEBA0714_REV01'!B11334,)+MATCH(H263,RAW_c_TEBA0714_REV01!B:B,),3),INDEX(RAW_c_TEBA0714_REV01!B:D,MATCH(H263,RAW_c_TEBA0714_REV01!B:B,0),3)),"---")))=1,"---",IF(K263&lt;&gt;"---",IF(INDEX(RAW_c_TEBA0714_REV01!B:D,MATCH(H263,RAW_c_TEBA0714_REV01!B:B,0),3)=L263,INDEX(
RAW_c_TEBA0714_REV01!B:D,MATCH(H263,INDEX(RAW_c_TEBA0714_REV01!B:B,MATCH(H263,RAW_c_TEBA0714_REV01!B:B,)+1):'RAW_c_TEBA0714_REV01'!B11334,)+MATCH(H263,RAW_c_TEBA0714_REV01!B:B,),3),INDEX(RAW_c_TEBA0714_REV01!B:D,MATCH(H263,RAW_c_TEBA0714_REV01!B:B,0),3)),"---")),"---")</f>
        <v>---</v>
      </c>
      <c r="N263" t="str">
        <f>IFERROR(IF(AND(B263="B2B",J263="--"),L263,IF(
COUNTIF(B2B!H:H,(IF(K263&lt;&gt;"---",IF(INDEX(RAW_c_TEBA0714_REV01!B:D,MATCH(H263,RAW_c_TEBA0714_REV01!B:B,0),3)=L263,INDEX(
RAW_c_TEBA0714_REV01!B:D,MATCH(H263,INDEX(RAW_c_TEBA0714_REV01!B:B,MATCH(H263,RAW_c_TEBA0714_REV01!B:B,)+1):'RAW_c_TEBA0714_REV01'!B11334,)+MATCH(H263,RAW_c_TEBA0714_REV01!B:B,),3),INDEX(RAW_c_TEBA0714_REV01!B:D,MATCH(H263,RAW_c_TEBA0714_REV01!B:B,0),3)),"---")))=0,"---",IF(K263&lt;&gt;"---",IF(INDEX(RAW_c_TEBA0714_REV01!B:D,MATCH(H263,RAW_c_TEBA0714_REV01!B:B,0),3)=L263,INDEX(
RAW_c_TEBA0714_REV01!B:D,MATCH(H263,INDEX(RAW_c_TEBA0714_REV01!B:B,MATCH(H263,RAW_c_TEBA0714_REV01!B:B,)+1):'RAW_c_TEBA0714_REV01'!B11334,)+MATCH(H263,RAW_c_TEBA0714_REV01!B:B,),3),INDEX(RAW_c_TEBA0714_REV01!B:D,MATCH(H263,RAW_c_TEBA0714_REV01!B:B,0),3)),"---"))),"---")</f>
        <v>---</v>
      </c>
      <c r="T263">
        <f>COUNTIF(RAW_c_TEBA0714_REV01!B:B,G263)</f>
        <v>85</v>
      </c>
      <c r="U263" t="str">
        <f t="shared" ref="U263:U326" si="29">$B263&amp;"-"&amp;$C263</f>
        <v>10pin_header-2</v>
      </c>
    </row>
    <row r="264" spans="1:21" x14ac:dyDescent="0.25">
      <c r="A264" t="s">
        <v>1106</v>
      </c>
      <c r="B264" t="s">
        <v>1337</v>
      </c>
      <c r="C264" t="s">
        <v>161</v>
      </c>
      <c r="D264" t="s">
        <v>593</v>
      </c>
      <c r="E264" s="84">
        <v>3</v>
      </c>
      <c r="F264" t="str">
        <f t="shared" si="24"/>
        <v>J4-3</v>
      </c>
      <c r="G264" t="str">
        <f>VLOOKUP(F264,RAW_c_TEBA0714_REV01!A:B,2,0)</f>
        <v>B15_L11_P</v>
      </c>
      <c r="H264" t="str">
        <f t="shared" si="25"/>
        <v>B15_L11_P</v>
      </c>
      <c r="I264" t="str">
        <f t="shared" si="26"/>
        <v>--</v>
      </c>
      <c r="J264" t="str">
        <f t="shared" si="27"/>
        <v>--</v>
      </c>
      <c r="K264">
        <f>IFERROR(IF(J264="--",IF(G264=H264,VLOOKUP(G264,RAW_c_TEBA0714_REV01!L:N,3,0),SUM(VLOOKUP(H264,RAW_c_TEBA0714_REV01!L:N,3,0),VLOOKUP(G264,RAW_c_TEBA0714_REV01!L:N,3,0))),"---"),"---")</f>
        <v>55.712200000000003</v>
      </c>
      <c r="L264" t="str">
        <f t="shared" si="28"/>
        <v>J4-3</v>
      </c>
      <c r="M264" t="str">
        <f>IFERROR(IF(
COUNTIF(B2B!H:H,(IF(K264&lt;&gt;"---",IF(INDEX(RAW_c_TEBA0714_REV01!B:D,MATCH(H264,RAW_c_TEBA0714_REV01!B:B,0),3)=L264,INDEX(
RAW_c_TEBA0714_REV01!B:D,MATCH(H264,INDEX(RAW_c_TEBA0714_REV01!B:B,MATCH(H264,RAW_c_TEBA0714_REV01!B:B,)+1):'RAW_c_TEBA0714_REV01'!B11335,)+MATCH(H264,RAW_c_TEBA0714_REV01!B:B,),3),INDEX(RAW_c_TEBA0714_REV01!B:D,MATCH(H264,RAW_c_TEBA0714_REV01!B:B,0),3)),"---")))=1,"---",IF(K264&lt;&gt;"---",IF(INDEX(RAW_c_TEBA0714_REV01!B:D,MATCH(H264,RAW_c_TEBA0714_REV01!B:B,0),3)=L264,INDEX(
RAW_c_TEBA0714_REV01!B:D,MATCH(H264,INDEX(RAW_c_TEBA0714_REV01!B:B,MATCH(H264,RAW_c_TEBA0714_REV01!B:B,)+1):'RAW_c_TEBA0714_REV01'!B11335,)+MATCH(H264,RAW_c_TEBA0714_REV01!B:B,),3),INDEX(RAW_c_TEBA0714_REV01!B:D,MATCH(H264,RAW_c_TEBA0714_REV01!B:B,0),3)),"---")),"---")</f>
        <v>---</v>
      </c>
      <c r="N264" t="str">
        <f>IFERROR(IF(AND(B264="B2B",J264="--"),L264,IF(
COUNTIF(B2B!H:H,(IF(K264&lt;&gt;"---",IF(INDEX(RAW_c_TEBA0714_REV01!B:D,MATCH(H264,RAW_c_TEBA0714_REV01!B:B,0),3)=L264,INDEX(
RAW_c_TEBA0714_REV01!B:D,MATCH(H264,INDEX(RAW_c_TEBA0714_REV01!B:B,MATCH(H264,RAW_c_TEBA0714_REV01!B:B,)+1):'RAW_c_TEBA0714_REV01'!B11335,)+MATCH(H264,RAW_c_TEBA0714_REV01!B:B,),3),INDEX(RAW_c_TEBA0714_REV01!B:D,MATCH(H264,RAW_c_TEBA0714_REV01!B:B,0),3)),"---")))=0,"---",IF(K264&lt;&gt;"---",IF(INDEX(RAW_c_TEBA0714_REV01!B:D,MATCH(H264,RAW_c_TEBA0714_REV01!B:B,0),3)=L264,INDEX(
RAW_c_TEBA0714_REV01!B:D,MATCH(H264,INDEX(RAW_c_TEBA0714_REV01!B:B,MATCH(H264,RAW_c_TEBA0714_REV01!B:B,)+1):'RAW_c_TEBA0714_REV01'!B11335,)+MATCH(H264,RAW_c_TEBA0714_REV01!B:B,),3),INDEX(RAW_c_TEBA0714_REV01!B:D,MATCH(H264,RAW_c_TEBA0714_REV01!B:B,0),3)),"---"))),"---")</f>
        <v>JM2-28</v>
      </c>
      <c r="T264">
        <f>COUNTIF(RAW_c_TEBA0714_REV01!B:B,G264)</f>
        <v>2</v>
      </c>
      <c r="U264" t="str">
        <f t="shared" si="29"/>
        <v>10pin_header-3</v>
      </c>
    </row>
    <row r="265" spans="1:21" x14ac:dyDescent="0.25">
      <c r="A265" t="s">
        <v>1107</v>
      </c>
      <c r="B265" t="s">
        <v>1337</v>
      </c>
      <c r="C265" t="s">
        <v>162</v>
      </c>
      <c r="D265" t="s">
        <v>593</v>
      </c>
      <c r="E265" s="84">
        <v>4</v>
      </c>
      <c r="F265" t="str">
        <f t="shared" si="24"/>
        <v>J4-4</v>
      </c>
      <c r="G265" t="str">
        <f>VLOOKUP(F265,RAW_c_TEBA0714_REV01!A:B,2,0)</f>
        <v>B15_L11_N</v>
      </c>
      <c r="H265" t="str">
        <f t="shared" si="25"/>
        <v>B15_L11_N</v>
      </c>
      <c r="I265" t="str">
        <f t="shared" si="26"/>
        <v>--</v>
      </c>
      <c r="J265" t="str">
        <f t="shared" si="27"/>
        <v>--</v>
      </c>
      <c r="K265">
        <f>IFERROR(IF(J265="--",IF(G265=H265,VLOOKUP(G265,RAW_c_TEBA0714_REV01!L:N,3,0),SUM(VLOOKUP(H265,RAW_c_TEBA0714_REV01!L:N,3,0),VLOOKUP(G265,RAW_c_TEBA0714_REV01!L:N,3,0))),"---"),"---")</f>
        <v>56.036299999999997</v>
      </c>
      <c r="L265" t="str">
        <f t="shared" si="28"/>
        <v>J4-4</v>
      </c>
      <c r="M265" t="str">
        <f>IFERROR(IF(
COUNTIF(B2B!H:H,(IF(K265&lt;&gt;"---",IF(INDEX(RAW_c_TEBA0714_REV01!B:D,MATCH(H265,RAW_c_TEBA0714_REV01!B:B,0),3)=L265,INDEX(
RAW_c_TEBA0714_REV01!B:D,MATCH(H265,INDEX(RAW_c_TEBA0714_REV01!B:B,MATCH(H265,RAW_c_TEBA0714_REV01!B:B,)+1):'RAW_c_TEBA0714_REV01'!B11336,)+MATCH(H265,RAW_c_TEBA0714_REV01!B:B,),3),INDEX(RAW_c_TEBA0714_REV01!B:D,MATCH(H265,RAW_c_TEBA0714_REV01!B:B,0),3)),"---")))=1,"---",IF(K265&lt;&gt;"---",IF(INDEX(RAW_c_TEBA0714_REV01!B:D,MATCH(H265,RAW_c_TEBA0714_REV01!B:B,0),3)=L265,INDEX(
RAW_c_TEBA0714_REV01!B:D,MATCH(H265,INDEX(RAW_c_TEBA0714_REV01!B:B,MATCH(H265,RAW_c_TEBA0714_REV01!B:B,)+1):'RAW_c_TEBA0714_REV01'!B11336,)+MATCH(H265,RAW_c_TEBA0714_REV01!B:B,),3),INDEX(RAW_c_TEBA0714_REV01!B:D,MATCH(H265,RAW_c_TEBA0714_REV01!B:B,0),3)),"---")),"---")</f>
        <v>---</v>
      </c>
      <c r="N265" t="str">
        <f>IFERROR(IF(AND(B265="B2B",J265="--"),L265,IF(
COUNTIF(B2B!H:H,(IF(K265&lt;&gt;"---",IF(INDEX(RAW_c_TEBA0714_REV01!B:D,MATCH(H265,RAW_c_TEBA0714_REV01!B:B,0),3)=L265,INDEX(
RAW_c_TEBA0714_REV01!B:D,MATCH(H265,INDEX(RAW_c_TEBA0714_REV01!B:B,MATCH(H265,RAW_c_TEBA0714_REV01!B:B,)+1):'RAW_c_TEBA0714_REV01'!B11336,)+MATCH(H265,RAW_c_TEBA0714_REV01!B:B,),3),INDEX(RAW_c_TEBA0714_REV01!B:D,MATCH(H265,RAW_c_TEBA0714_REV01!B:B,0),3)),"---")))=0,"---",IF(K265&lt;&gt;"---",IF(INDEX(RAW_c_TEBA0714_REV01!B:D,MATCH(H265,RAW_c_TEBA0714_REV01!B:B,0),3)=L265,INDEX(
RAW_c_TEBA0714_REV01!B:D,MATCH(H265,INDEX(RAW_c_TEBA0714_REV01!B:B,MATCH(H265,RAW_c_TEBA0714_REV01!B:B,)+1):'RAW_c_TEBA0714_REV01'!B11336,)+MATCH(H265,RAW_c_TEBA0714_REV01!B:B,),3),INDEX(RAW_c_TEBA0714_REV01!B:D,MATCH(H265,RAW_c_TEBA0714_REV01!B:B,0),3)),"---"))),"---")</f>
        <v>JM2-30</v>
      </c>
      <c r="T265">
        <f>COUNTIF(RAW_c_TEBA0714_REV01!B:B,G265)</f>
        <v>2</v>
      </c>
      <c r="U265" t="str">
        <f t="shared" si="29"/>
        <v>10pin_header-4</v>
      </c>
    </row>
    <row r="266" spans="1:21" x14ac:dyDescent="0.25">
      <c r="A266" t="s">
        <v>1108</v>
      </c>
      <c r="B266" t="s">
        <v>1337</v>
      </c>
      <c r="C266" t="s">
        <v>163</v>
      </c>
      <c r="D266" t="s">
        <v>593</v>
      </c>
      <c r="E266" s="84">
        <v>5</v>
      </c>
      <c r="F266" t="str">
        <f t="shared" si="24"/>
        <v>J4-5</v>
      </c>
      <c r="G266" t="str">
        <f>VLOOKUP(F266,RAW_c_TEBA0714_REV01!A:B,2,0)</f>
        <v>3.3V</v>
      </c>
      <c r="H266" t="str">
        <f t="shared" si="25"/>
        <v>3.3V</v>
      </c>
      <c r="I266" t="str">
        <f t="shared" si="26"/>
        <v>--</v>
      </c>
      <c r="J266" t="str">
        <f t="shared" si="27"/>
        <v>--</v>
      </c>
      <c r="K266">
        <f>IFERROR(IF(J266="--",IF(G266=H266,VLOOKUP(G266,RAW_c_TEBA0714_REV01!L:N,3,0),SUM(VLOOKUP(H266,RAW_c_TEBA0714_REV01!L:N,3,0),VLOOKUP(G266,RAW_c_TEBA0714_REV01!L:N,3,0))),"---"),"---")</f>
        <v>24.980799999999999</v>
      </c>
      <c r="L266" t="str">
        <f t="shared" si="28"/>
        <v>J4-5</v>
      </c>
      <c r="M266" t="str">
        <f>IFERROR(IF(
COUNTIF(B2B!H:H,(IF(K266&lt;&gt;"---",IF(INDEX(RAW_c_TEBA0714_REV01!B:D,MATCH(H266,RAW_c_TEBA0714_REV01!B:B,0),3)=L266,INDEX(
RAW_c_TEBA0714_REV01!B:D,MATCH(H266,INDEX(RAW_c_TEBA0714_REV01!B:B,MATCH(H266,RAW_c_TEBA0714_REV01!B:B,)+1):'RAW_c_TEBA0714_REV01'!B11337,)+MATCH(H266,RAW_c_TEBA0714_REV01!B:B,),3),INDEX(RAW_c_TEBA0714_REV01!B:D,MATCH(H266,RAW_c_TEBA0714_REV01!B:B,0),3)),"---")))=1,"---",IF(K266&lt;&gt;"---",IF(INDEX(RAW_c_TEBA0714_REV01!B:D,MATCH(H266,RAW_c_TEBA0714_REV01!B:B,0),3)=L266,INDEX(
RAW_c_TEBA0714_REV01!B:D,MATCH(H266,INDEX(RAW_c_TEBA0714_REV01!B:B,MATCH(H266,RAW_c_TEBA0714_REV01!B:B,)+1):'RAW_c_TEBA0714_REV01'!B11337,)+MATCH(H266,RAW_c_TEBA0714_REV01!B:B,),3),INDEX(RAW_c_TEBA0714_REV01!B:D,MATCH(H266,RAW_c_TEBA0714_REV01!B:B,0),3)),"---")),"---")</f>
        <v>J3-5</v>
      </c>
      <c r="N266" t="str">
        <f>IFERROR(IF(AND(B266="B2B",J266="--"),L266,IF(
COUNTIF(B2B!H:H,(IF(K266&lt;&gt;"---",IF(INDEX(RAW_c_TEBA0714_REV01!B:D,MATCH(H266,RAW_c_TEBA0714_REV01!B:B,0),3)=L266,INDEX(
RAW_c_TEBA0714_REV01!B:D,MATCH(H266,INDEX(RAW_c_TEBA0714_REV01!B:B,MATCH(H266,RAW_c_TEBA0714_REV01!B:B,)+1):'RAW_c_TEBA0714_REV01'!B11337,)+MATCH(H266,RAW_c_TEBA0714_REV01!B:B,),3),INDEX(RAW_c_TEBA0714_REV01!B:D,MATCH(H266,RAW_c_TEBA0714_REV01!B:B,0),3)),"---")))=0,"---",IF(K266&lt;&gt;"---",IF(INDEX(RAW_c_TEBA0714_REV01!B:D,MATCH(H266,RAW_c_TEBA0714_REV01!B:B,0),3)=L266,INDEX(
RAW_c_TEBA0714_REV01!B:D,MATCH(H266,INDEX(RAW_c_TEBA0714_REV01!B:B,MATCH(H266,RAW_c_TEBA0714_REV01!B:B,)+1):'RAW_c_TEBA0714_REV01'!B11337,)+MATCH(H266,RAW_c_TEBA0714_REV01!B:B,),3),INDEX(RAW_c_TEBA0714_REV01!B:D,MATCH(H266,RAW_c_TEBA0714_REV01!B:B,0),3)),"---"))),"---")</f>
        <v>---</v>
      </c>
      <c r="T266">
        <f>COUNTIF(RAW_c_TEBA0714_REV01!B:B,G266)</f>
        <v>16</v>
      </c>
      <c r="U266" t="str">
        <f t="shared" si="29"/>
        <v>10pin_header-5</v>
      </c>
    </row>
    <row r="267" spans="1:21" x14ac:dyDescent="0.25">
      <c r="A267" t="s">
        <v>1109</v>
      </c>
      <c r="B267" t="s">
        <v>1337</v>
      </c>
      <c r="C267" t="s">
        <v>164</v>
      </c>
      <c r="D267" t="s">
        <v>593</v>
      </c>
      <c r="E267" s="84">
        <v>6</v>
      </c>
      <c r="F267" t="str">
        <f t="shared" si="24"/>
        <v>J4-6</v>
      </c>
      <c r="G267" t="str">
        <f>VLOOKUP(F267,RAW_c_TEBA0714_REV01!A:B,2,0)</f>
        <v>3.3V_OUT</v>
      </c>
      <c r="H267" t="str">
        <f t="shared" si="25"/>
        <v>3.3V_OUT</v>
      </c>
      <c r="I267" t="str">
        <f t="shared" si="26"/>
        <v>--</v>
      </c>
      <c r="J267" t="str">
        <f t="shared" si="27"/>
        <v>--</v>
      </c>
      <c r="K267">
        <f>IFERROR(IF(J267="--",IF(G267=H267,VLOOKUP(G267,RAW_c_TEBA0714_REV01!L:N,3,0),SUM(VLOOKUP(H267,RAW_c_TEBA0714_REV01!L:N,3,0),VLOOKUP(G267,RAW_c_TEBA0714_REV01!L:N,3,0))),"---"),"---")</f>
        <v>140.8955</v>
      </c>
      <c r="L267" t="str">
        <f t="shared" si="28"/>
        <v>J4-6</v>
      </c>
      <c r="M267" t="str">
        <f>IFERROR(IF(
COUNTIF(B2B!H:H,(IF(K267&lt;&gt;"---",IF(INDEX(RAW_c_TEBA0714_REV01!B:D,MATCH(H267,RAW_c_TEBA0714_REV01!B:B,0),3)=L267,INDEX(
RAW_c_TEBA0714_REV01!B:D,MATCH(H267,INDEX(RAW_c_TEBA0714_REV01!B:B,MATCH(H267,RAW_c_TEBA0714_REV01!B:B,)+1):'RAW_c_TEBA0714_REV01'!B11338,)+MATCH(H267,RAW_c_TEBA0714_REV01!B:B,),3),INDEX(RAW_c_TEBA0714_REV01!B:D,MATCH(H267,RAW_c_TEBA0714_REV01!B:B,0),3)),"---")))=1,"---",IF(K267&lt;&gt;"---",IF(INDEX(RAW_c_TEBA0714_REV01!B:D,MATCH(H267,RAW_c_TEBA0714_REV01!B:B,0),3)=L267,INDEX(
RAW_c_TEBA0714_REV01!B:D,MATCH(H267,INDEX(RAW_c_TEBA0714_REV01!B:B,MATCH(H267,RAW_c_TEBA0714_REV01!B:B,)+1):'RAW_c_TEBA0714_REV01'!B11338,)+MATCH(H267,RAW_c_TEBA0714_REV01!B:B,),3),INDEX(RAW_c_TEBA0714_REV01!B:D,MATCH(H267,RAW_c_TEBA0714_REV01!B:B,0),3)),"---")),"---")</f>
        <v>J26-6</v>
      </c>
      <c r="N267" t="str">
        <f>IFERROR(IF(AND(B267="B2B",J267="--"),L267,IF(
COUNTIF(B2B!H:H,(IF(K267&lt;&gt;"---",IF(INDEX(RAW_c_TEBA0714_REV01!B:D,MATCH(H267,RAW_c_TEBA0714_REV01!B:B,0),3)=L267,INDEX(
RAW_c_TEBA0714_REV01!B:D,MATCH(H267,INDEX(RAW_c_TEBA0714_REV01!B:B,MATCH(H267,RAW_c_TEBA0714_REV01!B:B,)+1):'RAW_c_TEBA0714_REV01'!B11338,)+MATCH(H267,RAW_c_TEBA0714_REV01!B:B,),3),INDEX(RAW_c_TEBA0714_REV01!B:D,MATCH(H267,RAW_c_TEBA0714_REV01!B:B,0),3)),"---")))=0,"---",IF(K267&lt;&gt;"---",IF(INDEX(RAW_c_TEBA0714_REV01!B:D,MATCH(H267,RAW_c_TEBA0714_REV01!B:B,0),3)=L267,INDEX(
RAW_c_TEBA0714_REV01!B:D,MATCH(H267,INDEX(RAW_c_TEBA0714_REV01!B:B,MATCH(H267,RAW_c_TEBA0714_REV01!B:B,)+1):'RAW_c_TEBA0714_REV01'!B11338,)+MATCH(H267,RAW_c_TEBA0714_REV01!B:B,),3),INDEX(RAW_c_TEBA0714_REV01!B:D,MATCH(H267,RAW_c_TEBA0714_REV01!B:B,0),3)),"---"))),"---")</f>
        <v>---</v>
      </c>
      <c r="T267">
        <f>COUNTIF(RAW_c_TEBA0714_REV01!B:B,G267)</f>
        <v>8</v>
      </c>
      <c r="U267" t="str">
        <f t="shared" si="29"/>
        <v>10pin_header-6</v>
      </c>
    </row>
    <row r="268" spans="1:21" x14ac:dyDescent="0.25">
      <c r="A268" t="s">
        <v>1110</v>
      </c>
      <c r="B268" t="s">
        <v>1337</v>
      </c>
      <c r="C268" t="s">
        <v>165</v>
      </c>
      <c r="D268" t="s">
        <v>593</v>
      </c>
      <c r="E268" s="84">
        <v>7</v>
      </c>
      <c r="F268" t="str">
        <f t="shared" si="24"/>
        <v>J4-7</v>
      </c>
      <c r="G268" t="str">
        <f>VLOOKUP(F268,RAW_c_TEBA0714_REV01!A:B,2,0)</f>
        <v>B15_L3_N</v>
      </c>
      <c r="H268" t="str">
        <f t="shared" si="25"/>
        <v>B15_L3_N</v>
      </c>
      <c r="I268" t="str">
        <f t="shared" si="26"/>
        <v>--</v>
      </c>
      <c r="J268" t="str">
        <f t="shared" si="27"/>
        <v>--</v>
      </c>
      <c r="K268">
        <f>IFERROR(IF(J268="--",IF(G268=H268,VLOOKUP(G268,RAW_c_TEBA0714_REV01!L:N,3,0),SUM(VLOOKUP(H268,RAW_c_TEBA0714_REV01!L:N,3,0),VLOOKUP(G268,RAW_c_TEBA0714_REV01!L:N,3,0))),"---"),"---")</f>
        <v>48.604500000000002</v>
      </c>
      <c r="L268" t="str">
        <f t="shared" si="28"/>
        <v>J4-7</v>
      </c>
      <c r="M268" t="str">
        <f>IFERROR(IF(
COUNTIF(B2B!H:H,(IF(K268&lt;&gt;"---",IF(INDEX(RAW_c_TEBA0714_REV01!B:D,MATCH(H268,RAW_c_TEBA0714_REV01!B:B,0),3)=L268,INDEX(
RAW_c_TEBA0714_REV01!B:D,MATCH(H268,INDEX(RAW_c_TEBA0714_REV01!B:B,MATCH(H268,RAW_c_TEBA0714_REV01!B:B,)+1):'RAW_c_TEBA0714_REV01'!B11339,)+MATCH(H268,RAW_c_TEBA0714_REV01!B:B,),3),INDEX(RAW_c_TEBA0714_REV01!B:D,MATCH(H268,RAW_c_TEBA0714_REV01!B:B,0),3)),"---")))=1,"---",IF(K268&lt;&gt;"---",IF(INDEX(RAW_c_TEBA0714_REV01!B:D,MATCH(H268,RAW_c_TEBA0714_REV01!B:B,0),3)=L268,INDEX(
RAW_c_TEBA0714_REV01!B:D,MATCH(H268,INDEX(RAW_c_TEBA0714_REV01!B:B,MATCH(H268,RAW_c_TEBA0714_REV01!B:B,)+1):'RAW_c_TEBA0714_REV01'!B11339,)+MATCH(H268,RAW_c_TEBA0714_REV01!B:B,),3),INDEX(RAW_c_TEBA0714_REV01!B:D,MATCH(H268,RAW_c_TEBA0714_REV01!B:B,0),3)),"---")),"---")</f>
        <v>---</v>
      </c>
      <c r="N268" t="str">
        <f>IFERROR(IF(AND(B268="B2B",J268="--"),L268,IF(
COUNTIF(B2B!H:H,(IF(K268&lt;&gt;"---",IF(INDEX(RAW_c_TEBA0714_REV01!B:D,MATCH(H268,RAW_c_TEBA0714_REV01!B:B,0),3)=L268,INDEX(
RAW_c_TEBA0714_REV01!B:D,MATCH(H268,INDEX(RAW_c_TEBA0714_REV01!B:B,MATCH(H268,RAW_c_TEBA0714_REV01!B:B,)+1):'RAW_c_TEBA0714_REV01'!B11339,)+MATCH(H268,RAW_c_TEBA0714_REV01!B:B,),3),INDEX(RAW_c_TEBA0714_REV01!B:D,MATCH(H268,RAW_c_TEBA0714_REV01!B:B,0),3)),"---")))=0,"---",IF(K268&lt;&gt;"---",IF(INDEX(RAW_c_TEBA0714_REV01!B:D,MATCH(H268,RAW_c_TEBA0714_REV01!B:B,0),3)=L268,INDEX(
RAW_c_TEBA0714_REV01!B:D,MATCH(H268,INDEX(RAW_c_TEBA0714_REV01!B:B,MATCH(H268,RAW_c_TEBA0714_REV01!B:B,)+1):'RAW_c_TEBA0714_REV01'!B11339,)+MATCH(H268,RAW_c_TEBA0714_REV01!B:B,),3),INDEX(RAW_c_TEBA0714_REV01!B:D,MATCH(H268,RAW_c_TEBA0714_REV01!B:B,0),3)),"---"))),"---")</f>
        <v>JM2-4</v>
      </c>
      <c r="T268">
        <f>COUNTIF(RAW_c_TEBA0714_REV01!B:B,G268)</f>
        <v>2</v>
      </c>
      <c r="U268" t="str">
        <f t="shared" si="29"/>
        <v>10pin_header-7</v>
      </c>
    </row>
    <row r="269" spans="1:21" x14ac:dyDescent="0.25">
      <c r="A269" t="s">
        <v>1111</v>
      </c>
      <c r="B269" t="s">
        <v>1337</v>
      </c>
      <c r="C269" t="s">
        <v>166</v>
      </c>
      <c r="D269" t="s">
        <v>593</v>
      </c>
      <c r="E269" s="84">
        <v>8</v>
      </c>
      <c r="F269" t="str">
        <f t="shared" si="24"/>
        <v>J4-8</v>
      </c>
      <c r="G269" t="str">
        <f>VLOOKUP(F269,RAW_c_TEBA0714_REV01!A:B,2,0)</f>
        <v>B15_L3_P</v>
      </c>
      <c r="H269" t="str">
        <f t="shared" si="25"/>
        <v>B15_L3_P</v>
      </c>
      <c r="I269" t="str">
        <f t="shared" si="26"/>
        <v>--</v>
      </c>
      <c r="J269" t="str">
        <f t="shared" si="27"/>
        <v>--</v>
      </c>
      <c r="K269">
        <f>IFERROR(IF(J269="--",IF(G269=H269,VLOOKUP(G269,RAW_c_TEBA0714_REV01!L:N,3,0),SUM(VLOOKUP(H269,RAW_c_TEBA0714_REV01!L:N,3,0),VLOOKUP(G269,RAW_c_TEBA0714_REV01!L:N,3,0))),"---"),"---")</f>
        <v>48.9358</v>
      </c>
      <c r="L269" t="str">
        <f t="shared" si="28"/>
        <v>J4-8</v>
      </c>
      <c r="M269" t="str">
        <f>IFERROR(IF(
COUNTIF(B2B!H:H,(IF(K269&lt;&gt;"---",IF(INDEX(RAW_c_TEBA0714_REV01!B:D,MATCH(H269,RAW_c_TEBA0714_REV01!B:B,0),3)=L269,INDEX(
RAW_c_TEBA0714_REV01!B:D,MATCH(H269,INDEX(RAW_c_TEBA0714_REV01!B:B,MATCH(H269,RAW_c_TEBA0714_REV01!B:B,)+1):'RAW_c_TEBA0714_REV01'!B11340,)+MATCH(H269,RAW_c_TEBA0714_REV01!B:B,),3),INDEX(RAW_c_TEBA0714_REV01!B:D,MATCH(H269,RAW_c_TEBA0714_REV01!B:B,0),3)),"---")))=1,"---",IF(K269&lt;&gt;"---",IF(INDEX(RAW_c_TEBA0714_REV01!B:D,MATCH(H269,RAW_c_TEBA0714_REV01!B:B,0),3)=L269,INDEX(
RAW_c_TEBA0714_REV01!B:D,MATCH(H269,INDEX(RAW_c_TEBA0714_REV01!B:B,MATCH(H269,RAW_c_TEBA0714_REV01!B:B,)+1):'RAW_c_TEBA0714_REV01'!B11340,)+MATCH(H269,RAW_c_TEBA0714_REV01!B:B,),3),INDEX(RAW_c_TEBA0714_REV01!B:D,MATCH(H269,RAW_c_TEBA0714_REV01!B:B,0),3)),"---")),"---")</f>
        <v>---</v>
      </c>
      <c r="N269" t="str">
        <f>IFERROR(IF(AND(B269="B2B",J269="--"),L269,IF(
COUNTIF(B2B!H:H,(IF(K269&lt;&gt;"---",IF(INDEX(RAW_c_TEBA0714_REV01!B:D,MATCH(H269,RAW_c_TEBA0714_REV01!B:B,0),3)=L269,INDEX(
RAW_c_TEBA0714_REV01!B:D,MATCH(H269,INDEX(RAW_c_TEBA0714_REV01!B:B,MATCH(H269,RAW_c_TEBA0714_REV01!B:B,)+1):'RAW_c_TEBA0714_REV01'!B11340,)+MATCH(H269,RAW_c_TEBA0714_REV01!B:B,),3),INDEX(RAW_c_TEBA0714_REV01!B:D,MATCH(H269,RAW_c_TEBA0714_REV01!B:B,0),3)),"---")))=0,"---",IF(K269&lt;&gt;"---",IF(INDEX(RAW_c_TEBA0714_REV01!B:D,MATCH(H269,RAW_c_TEBA0714_REV01!B:B,0),3)=L269,INDEX(
RAW_c_TEBA0714_REV01!B:D,MATCH(H269,INDEX(RAW_c_TEBA0714_REV01!B:B,MATCH(H269,RAW_c_TEBA0714_REV01!B:B,)+1):'RAW_c_TEBA0714_REV01'!B11340,)+MATCH(H269,RAW_c_TEBA0714_REV01!B:B,),3),INDEX(RAW_c_TEBA0714_REV01!B:D,MATCH(H269,RAW_c_TEBA0714_REV01!B:B,0),3)),"---"))),"---")</f>
        <v>JM2-2</v>
      </c>
      <c r="T269">
        <f>COUNTIF(RAW_c_TEBA0714_REV01!B:B,G269)</f>
        <v>2</v>
      </c>
      <c r="U269" t="str">
        <f t="shared" si="29"/>
        <v>10pin_header-8</v>
      </c>
    </row>
    <row r="270" spans="1:21" x14ac:dyDescent="0.25">
      <c r="A270" t="s">
        <v>1112</v>
      </c>
      <c r="B270" t="s">
        <v>1337</v>
      </c>
      <c r="C270" t="s">
        <v>167</v>
      </c>
      <c r="D270" t="s">
        <v>593</v>
      </c>
      <c r="E270" s="84">
        <v>9</v>
      </c>
      <c r="F270" t="str">
        <f t="shared" si="24"/>
        <v>J4-9</v>
      </c>
      <c r="G270" t="str">
        <f>VLOOKUP(F270,RAW_c_TEBA0714_REV01!A:B,2,0)</f>
        <v>B15_L5_N</v>
      </c>
      <c r="H270" t="str">
        <f t="shared" si="25"/>
        <v>B15_L5_N</v>
      </c>
      <c r="I270" t="str">
        <f t="shared" si="26"/>
        <v>--</v>
      </c>
      <c r="J270" t="str">
        <f t="shared" si="27"/>
        <v>--</v>
      </c>
      <c r="K270">
        <f>IFERROR(IF(J270="--",IF(G270=H270,VLOOKUP(G270,RAW_c_TEBA0714_REV01!L:N,3,0),SUM(VLOOKUP(H270,RAW_c_TEBA0714_REV01!L:N,3,0),VLOOKUP(G270,RAW_c_TEBA0714_REV01!L:N,3,0))),"---"),"---")</f>
        <v>36.458399999999997</v>
      </c>
      <c r="L270" t="str">
        <f t="shared" si="28"/>
        <v>J4-9</v>
      </c>
      <c r="M270" t="str">
        <f>IFERROR(IF(
COUNTIF(B2B!H:H,(IF(K270&lt;&gt;"---",IF(INDEX(RAW_c_TEBA0714_REV01!B:D,MATCH(H270,RAW_c_TEBA0714_REV01!B:B,0),3)=L270,INDEX(
RAW_c_TEBA0714_REV01!B:D,MATCH(H270,INDEX(RAW_c_TEBA0714_REV01!B:B,MATCH(H270,RAW_c_TEBA0714_REV01!B:B,)+1):'RAW_c_TEBA0714_REV01'!B11341,)+MATCH(H270,RAW_c_TEBA0714_REV01!B:B,),3),INDEX(RAW_c_TEBA0714_REV01!B:D,MATCH(H270,RAW_c_TEBA0714_REV01!B:B,0),3)),"---")))=1,"---",IF(K270&lt;&gt;"---",IF(INDEX(RAW_c_TEBA0714_REV01!B:D,MATCH(H270,RAW_c_TEBA0714_REV01!B:B,0),3)=L270,INDEX(
RAW_c_TEBA0714_REV01!B:D,MATCH(H270,INDEX(RAW_c_TEBA0714_REV01!B:B,MATCH(H270,RAW_c_TEBA0714_REV01!B:B,)+1):'RAW_c_TEBA0714_REV01'!B11341,)+MATCH(H270,RAW_c_TEBA0714_REV01!B:B,),3),INDEX(RAW_c_TEBA0714_REV01!B:D,MATCH(H270,RAW_c_TEBA0714_REV01!B:B,0),3)),"---")),"---")</f>
        <v>---</v>
      </c>
      <c r="N270" t="str">
        <f>IFERROR(IF(AND(B270="B2B",J270="--"),L270,IF(
COUNTIF(B2B!H:H,(IF(K270&lt;&gt;"---",IF(INDEX(RAW_c_TEBA0714_REV01!B:D,MATCH(H270,RAW_c_TEBA0714_REV01!B:B,0),3)=L270,INDEX(
RAW_c_TEBA0714_REV01!B:D,MATCH(H270,INDEX(RAW_c_TEBA0714_REV01!B:B,MATCH(H270,RAW_c_TEBA0714_REV01!B:B,)+1):'RAW_c_TEBA0714_REV01'!B11341,)+MATCH(H270,RAW_c_TEBA0714_REV01!B:B,),3),INDEX(RAW_c_TEBA0714_REV01!B:D,MATCH(H270,RAW_c_TEBA0714_REV01!B:B,0),3)),"---")))=0,"---",IF(K270&lt;&gt;"---",IF(INDEX(RAW_c_TEBA0714_REV01!B:D,MATCH(H270,RAW_c_TEBA0714_REV01!B:B,0),3)=L270,INDEX(
RAW_c_TEBA0714_REV01!B:D,MATCH(H270,INDEX(RAW_c_TEBA0714_REV01!B:B,MATCH(H270,RAW_c_TEBA0714_REV01!B:B,)+1):'RAW_c_TEBA0714_REV01'!B11341,)+MATCH(H270,RAW_c_TEBA0714_REV01!B:B,),3),INDEX(RAW_c_TEBA0714_REV01!B:D,MATCH(H270,RAW_c_TEBA0714_REV01!B:B,0),3)),"---"))),"---")</f>
        <v>JM2-8</v>
      </c>
      <c r="T270">
        <f>COUNTIF(RAW_c_TEBA0714_REV01!B:B,G270)</f>
        <v>2</v>
      </c>
      <c r="U270" t="str">
        <f t="shared" si="29"/>
        <v>10pin_header-9</v>
      </c>
    </row>
    <row r="271" spans="1:21" x14ac:dyDescent="0.25">
      <c r="A271" t="s">
        <v>1113</v>
      </c>
      <c r="B271" t="s">
        <v>1337</v>
      </c>
      <c r="C271" t="s">
        <v>168</v>
      </c>
      <c r="D271" t="s">
        <v>593</v>
      </c>
      <c r="E271" s="84">
        <v>10</v>
      </c>
      <c r="F271" t="str">
        <f t="shared" si="24"/>
        <v>J4-10</v>
      </c>
      <c r="G271" t="str">
        <f>VLOOKUP(F271,RAW_c_TEBA0714_REV01!A:B,2,0)</f>
        <v>B15_L5_P</v>
      </c>
      <c r="H271" t="str">
        <f t="shared" si="25"/>
        <v>B15_L5_P</v>
      </c>
      <c r="I271" t="str">
        <f t="shared" si="26"/>
        <v>--</v>
      </c>
      <c r="J271" t="str">
        <f t="shared" si="27"/>
        <v>--</v>
      </c>
      <c r="K271">
        <f>IFERROR(IF(J271="--",IF(G271=H271,VLOOKUP(G271,RAW_c_TEBA0714_REV01!L:N,3,0),SUM(VLOOKUP(H271,RAW_c_TEBA0714_REV01!L:N,3,0),VLOOKUP(G271,RAW_c_TEBA0714_REV01!L:N,3,0))),"---"),"---")</f>
        <v>36.789700000000003</v>
      </c>
      <c r="L271" t="str">
        <f t="shared" si="28"/>
        <v>J4-10</v>
      </c>
      <c r="M271" t="str">
        <f>IFERROR(IF(
COUNTIF(B2B!H:H,(IF(K271&lt;&gt;"---",IF(INDEX(RAW_c_TEBA0714_REV01!B:D,MATCH(H271,RAW_c_TEBA0714_REV01!B:B,0),3)=L271,INDEX(
RAW_c_TEBA0714_REV01!B:D,MATCH(H271,INDEX(RAW_c_TEBA0714_REV01!B:B,MATCH(H271,RAW_c_TEBA0714_REV01!B:B,)+1):'RAW_c_TEBA0714_REV01'!B11342,)+MATCH(H271,RAW_c_TEBA0714_REV01!B:B,),3),INDEX(RAW_c_TEBA0714_REV01!B:D,MATCH(H271,RAW_c_TEBA0714_REV01!B:B,0),3)),"---")))=1,"---",IF(K271&lt;&gt;"---",IF(INDEX(RAW_c_TEBA0714_REV01!B:D,MATCH(H271,RAW_c_TEBA0714_REV01!B:B,0),3)=L271,INDEX(
RAW_c_TEBA0714_REV01!B:D,MATCH(H271,INDEX(RAW_c_TEBA0714_REV01!B:B,MATCH(H271,RAW_c_TEBA0714_REV01!B:B,)+1):'RAW_c_TEBA0714_REV01'!B11342,)+MATCH(H271,RAW_c_TEBA0714_REV01!B:B,),3),INDEX(RAW_c_TEBA0714_REV01!B:D,MATCH(H271,RAW_c_TEBA0714_REV01!B:B,0),3)),"---")),"---")</f>
        <v>---</v>
      </c>
      <c r="N271" t="str">
        <f>IFERROR(IF(AND(B271="B2B",J271="--"),L271,IF(
COUNTIF(B2B!H:H,(IF(K271&lt;&gt;"---",IF(INDEX(RAW_c_TEBA0714_REV01!B:D,MATCH(H271,RAW_c_TEBA0714_REV01!B:B,0),3)=L271,INDEX(
RAW_c_TEBA0714_REV01!B:D,MATCH(H271,INDEX(RAW_c_TEBA0714_REV01!B:B,MATCH(H271,RAW_c_TEBA0714_REV01!B:B,)+1):'RAW_c_TEBA0714_REV01'!B11342,)+MATCH(H271,RAW_c_TEBA0714_REV01!B:B,),3),INDEX(RAW_c_TEBA0714_REV01!B:D,MATCH(H271,RAW_c_TEBA0714_REV01!B:B,0),3)),"---")))=0,"---",IF(K271&lt;&gt;"---",IF(INDEX(RAW_c_TEBA0714_REV01!B:D,MATCH(H271,RAW_c_TEBA0714_REV01!B:B,0),3)=L271,INDEX(
RAW_c_TEBA0714_REV01!B:D,MATCH(H271,INDEX(RAW_c_TEBA0714_REV01!B:B,MATCH(H271,RAW_c_TEBA0714_REV01!B:B,)+1):'RAW_c_TEBA0714_REV01'!B11342,)+MATCH(H271,RAW_c_TEBA0714_REV01!B:B,),3),INDEX(RAW_c_TEBA0714_REV01!B:D,MATCH(H271,RAW_c_TEBA0714_REV01!B:B,0),3)),"---"))),"---")</f>
        <v>JM2-6</v>
      </c>
      <c r="T271">
        <f>COUNTIF(RAW_c_TEBA0714_REV01!B:B,G271)</f>
        <v>2</v>
      </c>
      <c r="U271" t="str">
        <f t="shared" si="29"/>
        <v>10pin_header-10</v>
      </c>
    </row>
    <row r="272" spans="1:21" x14ac:dyDescent="0.25">
      <c r="A272" t="s">
        <v>1114</v>
      </c>
      <c r="B272" t="s">
        <v>1293</v>
      </c>
      <c r="C272" t="s">
        <v>159</v>
      </c>
      <c r="D272" t="s">
        <v>537</v>
      </c>
      <c r="E272" s="84">
        <v>1</v>
      </c>
      <c r="F272" t="str">
        <f t="shared" si="24"/>
        <v>J17-1</v>
      </c>
      <c r="G272" t="str">
        <f>VLOOKUP(F272,RAW_c_TEBA0714_REV01!A:B,2,0)</f>
        <v>GND</v>
      </c>
      <c r="H272" t="str">
        <f t="shared" si="25"/>
        <v>GND</v>
      </c>
      <c r="I272" t="str">
        <f t="shared" si="26"/>
        <v>--</v>
      </c>
      <c r="J272" t="str">
        <f t="shared" si="27"/>
        <v>---</v>
      </c>
      <c r="K272" t="str">
        <f>IFERROR(IF(J272="--",IF(G272=H272,VLOOKUP(G272,RAW_c_TEBA0714_REV01!L:N,3,0),SUM(VLOOKUP(H272,RAW_c_TEBA0714_REV01!L:N,3,0),VLOOKUP(G272,RAW_c_TEBA0714_REV01!L:N,3,0))),"---"),"---")</f>
        <v>---</v>
      </c>
      <c r="L272" t="str">
        <f t="shared" si="28"/>
        <v>J17-1</v>
      </c>
      <c r="M272" t="str">
        <f>IFERROR(IF(
COUNTIF(B2B!H:H,(IF(K272&lt;&gt;"---",IF(INDEX(RAW_c_TEBA0714_REV01!B:D,MATCH(H272,RAW_c_TEBA0714_REV01!B:B,0),3)=L272,INDEX(
RAW_c_TEBA0714_REV01!B:D,MATCH(H272,INDEX(RAW_c_TEBA0714_REV01!B:B,MATCH(H272,RAW_c_TEBA0714_REV01!B:B,)+1):'RAW_c_TEBA0714_REV01'!B11343,)+MATCH(H272,RAW_c_TEBA0714_REV01!B:B,),3),INDEX(RAW_c_TEBA0714_REV01!B:D,MATCH(H272,RAW_c_TEBA0714_REV01!B:B,0),3)),"---")))=1,"---",IF(K272&lt;&gt;"---",IF(INDEX(RAW_c_TEBA0714_REV01!B:D,MATCH(H272,RAW_c_TEBA0714_REV01!B:B,0),3)=L272,INDEX(
RAW_c_TEBA0714_REV01!B:D,MATCH(H272,INDEX(RAW_c_TEBA0714_REV01!B:B,MATCH(H272,RAW_c_TEBA0714_REV01!B:B,)+1):'RAW_c_TEBA0714_REV01'!B11343,)+MATCH(H272,RAW_c_TEBA0714_REV01!B:B,),3),INDEX(RAW_c_TEBA0714_REV01!B:D,MATCH(H272,RAW_c_TEBA0714_REV01!B:B,0),3)),"---")),"---")</f>
        <v>---</v>
      </c>
      <c r="N272" t="str">
        <f>IFERROR(IF(AND(B272="B2B",J272="--"),L272,IF(
COUNTIF(B2B!H:H,(IF(K272&lt;&gt;"---",IF(INDEX(RAW_c_TEBA0714_REV01!B:D,MATCH(H272,RAW_c_TEBA0714_REV01!B:B,0),3)=L272,INDEX(
RAW_c_TEBA0714_REV01!B:D,MATCH(H272,INDEX(RAW_c_TEBA0714_REV01!B:B,MATCH(H272,RAW_c_TEBA0714_REV01!B:B,)+1):'RAW_c_TEBA0714_REV01'!B11343,)+MATCH(H272,RAW_c_TEBA0714_REV01!B:B,),3),INDEX(RAW_c_TEBA0714_REV01!B:D,MATCH(H272,RAW_c_TEBA0714_REV01!B:B,0),3)),"---")))=0,"---",IF(K272&lt;&gt;"---",IF(INDEX(RAW_c_TEBA0714_REV01!B:D,MATCH(H272,RAW_c_TEBA0714_REV01!B:B,0),3)=L272,INDEX(
RAW_c_TEBA0714_REV01!B:D,MATCH(H272,INDEX(RAW_c_TEBA0714_REV01!B:B,MATCH(H272,RAW_c_TEBA0714_REV01!B:B,)+1):'RAW_c_TEBA0714_REV01'!B11343,)+MATCH(H272,RAW_c_TEBA0714_REV01!B:B,),3),INDEX(RAW_c_TEBA0714_REV01!B:D,MATCH(H272,RAW_c_TEBA0714_REV01!B:B,0),3)),"---"))),"---")</f>
        <v>---</v>
      </c>
      <c r="T272">
        <f>COUNTIF(RAW_c_TEBA0714_REV01!B:B,G272)</f>
        <v>85</v>
      </c>
      <c r="U272" t="str">
        <f t="shared" si="29"/>
        <v>50pin_header-1</v>
      </c>
    </row>
    <row r="273" spans="1:21" x14ac:dyDescent="0.25">
      <c r="A273" t="s">
        <v>1115</v>
      </c>
      <c r="B273" t="s">
        <v>1293</v>
      </c>
      <c r="C273" t="s">
        <v>160</v>
      </c>
      <c r="D273" t="s">
        <v>537</v>
      </c>
      <c r="E273" s="84">
        <v>2</v>
      </c>
      <c r="F273" t="str">
        <f t="shared" si="24"/>
        <v>J17-2</v>
      </c>
      <c r="G273" t="str">
        <f>VLOOKUP(F273,RAW_c_TEBA0714_REV01!A:B,2,0)</f>
        <v>GND</v>
      </c>
      <c r="H273" t="str">
        <f t="shared" si="25"/>
        <v>GND</v>
      </c>
      <c r="I273" t="str">
        <f t="shared" si="26"/>
        <v>--</v>
      </c>
      <c r="J273" t="str">
        <f t="shared" si="27"/>
        <v>---</v>
      </c>
      <c r="K273" t="str">
        <f>IFERROR(IF(J273="--",IF(G273=H273,VLOOKUP(G273,RAW_c_TEBA0714_REV01!L:N,3,0),SUM(VLOOKUP(H273,RAW_c_TEBA0714_REV01!L:N,3,0),VLOOKUP(G273,RAW_c_TEBA0714_REV01!L:N,3,0))),"---"),"---")</f>
        <v>---</v>
      </c>
      <c r="L273" t="str">
        <f t="shared" si="28"/>
        <v>J17-2</v>
      </c>
      <c r="M273" t="str">
        <f>IFERROR(IF(
COUNTIF(B2B!H:H,(IF(K273&lt;&gt;"---",IF(INDEX(RAW_c_TEBA0714_REV01!B:D,MATCH(H273,RAW_c_TEBA0714_REV01!B:B,0),3)=L273,INDEX(
RAW_c_TEBA0714_REV01!B:D,MATCH(H273,INDEX(RAW_c_TEBA0714_REV01!B:B,MATCH(H273,RAW_c_TEBA0714_REV01!B:B,)+1):'RAW_c_TEBA0714_REV01'!B11344,)+MATCH(H273,RAW_c_TEBA0714_REV01!B:B,),3),INDEX(RAW_c_TEBA0714_REV01!B:D,MATCH(H273,RAW_c_TEBA0714_REV01!B:B,0),3)),"---")))=1,"---",IF(K273&lt;&gt;"---",IF(INDEX(RAW_c_TEBA0714_REV01!B:D,MATCH(H273,RAW_c_TEBA0714_REV01!B:B,0),3)=L273,INDEX(
RAW_c_TEBA0714_REV01!B:D,MATCH(H273,INDEX(RAW_c_TEBA0714_REV01!B:B,MATCH(H273,RAW_c_TEBA0714_REV01!B:B,)+1):'RAW_c_TEBA0714_REV01'!B11344,)+MATCH(H273,RAW_c_TEBA0714_REV01!B:B,),3),INDEX(RAW_c_TEBA0714_REV01!B:D,MATCH(H273,RAW_c_TEBA0714_REV01!B:B,0),3)),"---")),"---")</f>
        <v>---</v>
      </c>
      <c r="N273" t="str">
        <f>IFERROR(IF(AND(B273="B2B",J273="--"),L273,IF(
COUNTIF(B2B!H:H,(IF(K273&lt;&gt;"---",IF(INDEX(RAW_c_TEBA0714_REV01!B:D,MATCH(H273,RAW_c_TEBA0714_REV01!B:B,0),3)=L273,INDEX(
RAW_c_TEBA0714_REV01!B:D,MATCH(H273,INDEX(RAW_c_TEBA0714_REV01!B:B,MATCH(H273,RAW_c_TEBA0714_REV01!B:B,)+1):'RAW_c_TEBA0714_REV01'!B11344,)+MATCH(H273,RAW_c_TEBA0714_REV01!B:B,),3),INDEX(RAW_c_TEBA0714_REV01!B:D,MATCH(H273,RAW_c_TEBA0714_REV01!B:B,0),3)),"---")))=0,"---",IF(K273&lt;&gt;"---",IF(INDEX(RAW_c_TEBA0714_REV01!B:D,MATCH(H273,RAW_c_TEBA0714_REV01!B:B,0),3)=L273,INDEX(
RAW_c_TEBA0714_REV01!B:D,MATCH(H273,INDEX(RAW_c_TEBA0714_REV01!B:B,MATCH(H273,RAW_c_TEBA0714_REV01!B:B,)+1):'RAW_c_TEBA0714_REV01'!B11344,)+MATCH(H273,RAW_c_TEBA0714_REV01!B:B,),3),INDEX(RAW_c_TEBA0714_REV01!B:D,MATCH(H273,RAW_c_TEBA0714_REV01!B:B,0),3)),"---"))),"---")</f>
        <v>---</v>
      </c>
      <c r="T273">
        <f>COUNTIF(RAW_c_TEBA0714_REV01!B:B,G273)</f>
        <v>85</v>
      </c>
      <c r="U273" t="str">
        <f t="shared" si="29"/>
        <v>50pin_header-2</v>
      </c>
    </row>
    <row r="274" spans="1:21" x14ac:dyDescent="0.25">
      <c r="A274" t="s">
        <v>1116</v>
      </c>
      <c r="B274" t="s">
        <v>1293</v>
      </c>
      <c r="C274" t="s">
        <v>161</v>
      </c>
      <c r="D274" t="s">
        <v>537</v>
      </c>
      <c r="E274" s="84">
        <v>3</v>
      </c>
      <c r="F274" t="str">
        <f t="shared" si="24"/>
        <v>J17-3</v>
      </c>
      <c r="G274" t="str">
        <f>VLOOKUP(F274,RAW_c_TEBA0714_REV01!A:B,2,0)</f>
        <v>B14_L11_P</v>
      </c>
      <c r="H274" t="str">
        <f t="shared" si="25"/>
        <v>B14_L11_P</v>
      </c>
      <c r="I274" t="str">
        <f t="shared" si="26"/>
        <v>--</v>
      </c>
      <c r="J274" t="str">
        <f t="shared" si="27"/>
        <v>--</v>
      </c>
      <c r="K274">
        <f>IFERROR(IF(J274="--",IF(G274=H274,VLOOKUP(G274,RAW_c_TEBA0714_REV01!L:N,3,0),SUM(VLOOKUP(H274,RAW_c_TEBA0714_REV01!L:N,3,0),VLOOKUP(G274,RAW_c_TEBA0714_REV01!L:N,3,0))),"---"),"---")</f>
        <v>44.805</v>
      </c>
      <c r="L274" t="str">
        <f t="shared" si="28"/>
        <v>J17-3</v>
      </c>
      <c r="M274" t="str">
        <f>IFERROR(IF(
COUNTIF(B2B!H:H,(IF(K274&lt;&gt;"---",IF(INDEX(RAW_c_TEBA0714_REV01!B:D,MATCH(H274,RAW_c_TEBA0714_REV01!B:B,0),3)=L274,INDEX(
RAW_c_TEBA0714_REV01!B:D,MATCH(H274,INDEX(RAW_c_TEBA0714_REV01!B:B,MATCH(H274,RAW_c_TEBA0714_REV01!B:B,)+1):'RAW_c_TEBA0714_REV01'!B11345,)+MATCH(H274,RAW_c_TEBA0714_REV01!B:B,),3),INDEX(RAW_c_TEBA0714_REV01!B:D,MATCH(H274,RAW_c_TEBA0714_REV01!B:B,0),3)),"---")))=1,"---",IF(K274&lt;&gt;"---",IF(INDEX(RAW_c_TEBA0714_REV01!B:D,MATCH(H274,RAW_c_TEBA0714_REV01!B:B,0),3)=L274,INDEX(
RAW_c_TEBA0714_REV01!B:D,MATCH(H274,INDEX(RAW_c_TEBA0714_REV01!B:B,MATCH(H274,RAW_c_TEBA0714_REV01!B:B,)+1):'RAW_c_TEBA0714_REV01'!B11345,)+MATCH(H274,RAW_c_TEBA0714_REV01!B:B,),3),INDEX(RAW_c_TEBA0714_REV01!B:D,MATCH(H274,RAW_c_TEBA0714_REV01!B:B,0),3)),"---")),"---")</f>
        <v>---</v>
      </c>
      <c r="N274" t="str">
        <f>IFERROR(IF(AND(B274="B2B",J274="--"),L274,IF(
COUNTIF(B2B!H:H,(IF(K274&lt;&gt;"---",IF(INDEX(RAW_c_TEBA0714_REV01!B:D,MATCH(H274,RAW_c_TEBA0714_REV01!B:B,0),3)=L274,INDEX(
RAW_c_TEBA0714_REV01!B:D,MATCH(H274,INDEX(RAW_c_TEBA0714_REV01!B:B,MATCH(H274,RAW_c_TEBA0714_REV01!B:B,)+1):'RAW_c_TEBA0714_REV01'!B11345,)+MATCH(H274,RAW_c_TEBA0714_REV01!B:B,),3),INDEX(RAW_c_TEBA0714_REV01!B:D,MATCH(H274,RAW_c_TEBA0714_REV01!B:B,0),3)),"---")))=0,"---",IF(K274&lt;&gt;"---",IF(INDEX(RAW_c_TEBA0714_REV01!B:D,MATCH(H274,RAW_c_TEBA0714_REV01!B:B,0),3)=L274,INDEX(
RAW_c_TEBA0714_REV01!B:D,MATCH(H274,INDEX(RAW_c_TEBA0714_REV01!B:B,MATCH(H274,RAW_c_TEBA0714_REV01!B:B,)+1):'RAW_c_TEBA0714_REV01'!B11345,)+MATCH(H274,RAW_c_TEBA0714_REV01!B:B,),3),INDEX(RAW_c_TEBA0714_REV01!B:D,MATCH(H274,RAW_c_TEBA0714_REV01!B:B,0),3)),"---"))),"---")</f>
        <v>JM2-76</v>
      </c>
      <c r="T274">
        <f>COUNTIF(RAW_c_TEBA0714_REV01!B:B,G274)</f>
        <v>2</v>
      </c>
      <c r="U274" t="str">
        <f t="shared" si="29"/>
        <v>50pin_header-3</v>
      </c>
    </row>
    <row r="275" spans="1:21" x14ac:dyDescent="0.25">
      <c r="A275" t="s">
        <v>1117</v>
      </c>
      <c r="B275" t="s">
        <v>1293</v>
      </c>
      <c r="C275" t="s">
        <v>162</v>
      </c>
      <c r="D275" t="s">
        <v>537</v>
      </c>
      <c r="E275" s="84">
        <v>4</v>
      </c>
      <c r="F275" t="str">
        <f t="shared" si="24"/>
        <v>J17-4</v>
      </c>
      <c r="G275" t="str">
        <f>VLOOKUP(F275,RAW_c_TEBA0714_REV01!A:B,2,0)</f>
        <v>B14_L11_N</v>
      </c>
      <c r="H275" t="str">
        <f t="shared" si="25"/>
        <v>B14_L11_N</v>
      </c>
      <c r="I275" t="str">
        <f t="shared" si="26"/>
        <v>--</v>
      </c>
      <c r="J275" t="str">
        <f t="shared" si="27"/>
        <v>--</v>
      </c>
      <c r="K275">
        <f>IFERROR(IF(J275="--",IF(G275=H275,VLOOKUP(G275,RAW_c_TEBA0714_REV01!L:N,3,0),SUM(VLOOKUP(H275,RAW_c_TEBA0714_REV01!L:N,3,0),VLOOKUP(G275,RAW_c_TEBA0714_REV01!L:N,3,0))),"---"),"---")</f>
        <v>44.473700000000001</v>
      </c>
      <c r="L275" t="str">
        <f t="shared" si="28"/>
        <v>J17-4</v>
      </c>
      <c r="M275" t="str">
        <f>IFERROR(IF(
COUNTIF(B2B!H:H,(IF(K275&lt;&gt;"---",IF(INDEX(RAW_c_TEBA0714_REV01!B:D,MATCH(H275,RAW_c_TEBA0714_REV01!B:B,0),3)=L275,INDEX(
RAW_c_TEBA0714_REV01!B:D,MATCH(H275,INDEX(RAW_c_TEBA0714_REV01!B:B,MATCH(H275,RAW_c_TEBA0714_REV01!B:B,)+1):'RAW_c_TEBA0714_REV01'!B11346,)+MATCH(H275,RAW_c_TEBA0714_REV01!B:B,),3),INDEX(RAW_c_TEBA0714_REV01!B:D,MATCH(H275,RAW_c_TEBA0714_REV01!B:B,0),3)),"---")))=1,"---",IF(K275&lt;&gt;"---",IF(INDEX(RAW_c_TEBA0714_REV01!B:D,MATCH(H275,RAW_c_TEBA0714_REV01!B:B,0),3)=L275,INDEX(
RAW_c_TEBA0714_REV01!B:D,MATCH(H275,INDEX(RAW_c_TEBA0714_REV01!B:B,MATCH(H275,RAW_c_TEBA0714_REV01!B:B,)+1):'RAW_c_TEBA0714_REV01'!B11346,)+MATCH(H275,RAW_c_TEBA0714_REV01!B:B,),3),INDEX(RAW_c_TEBA0714_REV01!B:D,MATCH(H275,RAW_c_TEBA0714_REV01!B:B,0),3)),"---")),"---")</f>
        <v>---</v>
      </c>
      <c r="N275" t="str">
        <f>IFERROR(IF(AND(B275="B2B",J275="--"),L275,IF(
COUNTIF(B2B!H:H,(IF(K275&lt;&gt;"---",IF(INDEX(RAW_c_TEBA0714_REV01!B:D,MATCH(H275,RAW_c_TEBA0714_REV01!B:B,0),3)=L275,INDEX(
RAW_c_TEBA0714_REV01!B:D,MATCH(H275,INDEX(RAW_c_TEBA0714_REV01!B:B,MATCH(H275,RAW_c_TEBA0714_REV01!B:B,)+1):'RAW_c_TEBA0714_REV01'!B11346,)+MATCH(H275,RAW_c_TEBA0714_REV01!B:B,),3),INDEX(RAW_c_TEBA0714_REV01!B:D,MATCH(H275,RAW_c_TEBA0714_REV01!B:B,0),3)),"---")))=0,"---",IF(K275&lt;&gt;"---",IF(INDEX(RAW_c_TEBA0714_REV01!B:D,MATCH(H275,RAW_c_TEBA0714_REV01!B:B,0),3)=L275,INDEX(
RAW_c_TEBA0714_REV01!B:D,MATCH(H275,INDEX(RAW_c_TEBA0714_REV01!B:B,MATCH(H275,RAW_c_TEBA0714_REV01!B:B,)+1):'RAW_c_TEBA0714_REV01'!B11346,)+MATCH(H275,RAW_c_TEBA0714_REV01!B:B,),3),INDEX(RAW_c_TEBA0714_REV01!B:D,MATCH(H275,RAW_c_TEBA0714_REV01!B:B,0),3)),"---"))),"---")</f>
        <v>JM2-74</v>
      </c>
      <c r="T275">
        <f>COUNTIF(RAW_c_TEBA0714_REV01!B:B,G275)</f>
        <v>2</v>
      </c>
      <c r="U275" t="str">
        <f t="shared" si="29"/>
        <v>50pin_header-4</v>
      </c>
    </row>
    <row r="276" spans="1:21" x14ac:dyDescent="0.25">
      <c r="A276" t="s">
        <v>1118</v>
      </c>
      <c r="B276" t="s">
        <v>1293</v>
      </c>
      <c r="C276" t="s">
        <v>163</v>
      </c>
      <c r="D276" t="s">
        <v>537</v>
      </c>
      <c r="E276" s="84">
        <v>5</v>
      </c>
      <c r="F276" t="str">
        <f t="shared" si="24"/>
        <v>J17-5</v>
      </c>
      <c r="G276" t="str">
        <f>VLOOKUP(F276,RAW_c_TEBA0714_REV01!A:B,2,0)</f>
        <v>3.3V</v>
      </c>
      <c r="H276" t="str">
        <f t="shared" si="25"/>
        <v>3.3V</v>
      </c>
      <c r="I276" t="str">
        <f t="shared" si="26"/>
        <v>--</v>
      </c>
      <c r="J276" t="str">
        <f t="shared" si="27"/>
        <v>--</v>
      </c>
      <c r="K276">
        <f>IFERROR(IF(J276="--",IF(G276=H276,VLOOKUP(G276,RAW_c_TEBA0714_REV01!L:N,3,0),SUM(VLOOKUP(H276,RAW_c_TEBA0714_REV01!L:N,3,0),VLOOKUP(G276,RAW_c_TEBA0714_REV01!L:N,3,0))),"---"),"---")</f>
        <v>24.980799999999999</v>
      </c>
      <c r="L276" t="str">
        <f t="shared" si="28"/>
        <v>J17-5</v>
      </c>
      <c r="M276" t="str">
        <f>IFERROR(IF(
COUNTIF(B2B!H:H,(IF(K276&lt;&gt;"---",IF(INDEX(RAW_c_TEBA0714_REV01!B:D,MATCH(H276,RAW_c_TEBA0714_REV01!B:B,0),3)=L276,INDEX(
RAW_c_TEBA0714_REV01!B:D,MATCH(H276,INDEX(RAW_c_TEBA0714_REV01!B:B,MATCH(H276,RAW_c_TEBA0714_REV01!B:B,)+1):'RAW_c_TEBA0714_REV01'!B11347,)+MATCH(H276,RAW_c_TEBA0714_REV01!B:B,),3),INDEX(RAW_c_TEBA0714_REV01!B:D,MATCH(H276,RAW_c_TEBA0714_REV01!B:B,0),3)),"---")))=1,"---",IF(K276&lt;&gt;"---",IF(INDEX(RAW_c_TEBA0714_REV01!B:D,MATCH(H276,RAW_c_TEBA0714_REV01!B:B,0),3)=L276,INDEX(
RAW_c_TEBA0714_REV01!B:D,MATCH(H276,INDEX(RAW_c_TEBA0714_REV01!B:B,MATCH(H276,RAW_c_TEBA0714_REV01!B:B,)+1):'RAW_c_TEBA0714_REV01'!B11347,)+MATCH(H276,RAW_c_TEBA0714_REV01!B:B,),3),INDEX(RAW_c_TEBA0714_REV01!B:D,MATCH(H276,RAW_c_TEBA0714_REV01!B:B,0),3)),"---")),"---")</f>
        <v>J3-5</v>
      </c>
      <c r="N276" t="str">
        <f>IFERROR(IF(AND(B276="B2B",J276="--"),L276,IF(
COUNTIF(B2B!H:H,(IF(K276&lt;&gt;"---",IF(INDEX(RAW_c_TEBA0714_REV01!B:D,MATCH(H276,RAW_c_TEBA0714_REV01!B:B,0),3)=L276,INDEX(
RAW_c_TEBA0714_REV01!B:D,MATCH(H276,INDEX(RAW_c_TEBA0714_REV01!B:B,MATCH(H276,RAW_c_TEBA0714_REV01!B:B,)+1):'RAW_c_TEBA0714_REV01'!B11347,)+MATCH(H276,RAW_c_TEBA0714_REV01!B:B,),3),INDEX(RAW_c_TEBA0714_REV01!B:D,MATCH(H276,RAW_c_TEBA0714_REV01!B:B,0),3)),"---")))=0,"---",IF(K276&lt;&gt;"---",IF(INDEX(RAW_c_TEBA0714_REV01!B:D,MATCH(H276,RAW_c_TEBA0714_REV01!B:B,0),3)=L276,INDEX(
RAW_c_TEBA0714_REV01!B:D,MATCH(H276,INDEX(RAW_c_TEBA0714_REV01!B:B,MATCH(H276,RAW_c_TEBA0714_REV01!B:B,)+1):'RAW_c_TEBA0714_REV01'!B11347,)+MATCH(H276,RAW_c_TEBA0714_REV01!B:B,),3),INDEX(RAW_c_TEBA0714_REV01!B:D,MATCH(H276,RAW_c_TEBA0714_REV01!B:B,0),3)),"---"))),"---")</f>
        <v>---</v>
      </c>
      <c r="T276">
        <f>COUNTIF(RAW_c_TEBA0714_REV01!B:B,G276)</f>
        <v>16</v>
      </c>
      <c r="U276" t="str">
        <f t="shared" si="29"/>
        <v>50pin_header-5</v>
      </c>
    </row>
    <row r="277" spans="1:21" x14ac:dyDescent="0.25">
      <c r="A277" t="s">
        <v>1119</v>
      </c>
      <c r="B277" t="s">
        <v>1293</v>
      </c>
      <c r="C277" t="s">
        <v>164</v>
      </c>
      <c r="D277" t="s">
        <v>537</v>
      </c>
      <c r="E277" s="84">
        <v>6</v>
      </c>
      <c r="F277" t="str">
        <f t="shared" si="24"/>
        <v>J17-6</v>
      </c>
      <c r="G277" t="str">
        <f>VLOOKUP(F277,RAW_c_TEBA0714_REV01!A:B,2,0)</f>
        <v>V_CFG</v>
      </c>
      <c r="H277" t="str">
        <f t="shared" si="25"/>
        <v>V_CFG</v>
      </c>
      <c r="I277" t="str">
        <f t="shared" si="26"/>
        <v>--</v>
      </c>
      <c r="J277" t="str">
        <f t="shared" si="27"/>
        <v>--</v>
      </c>
      <c r="K277">
        <f>IFERROR(IF(J277="--",IF(G277=H277,VLOOKUP(G277,RAW_c_TEBA0714_REV01!L:N,3,0),SUM(VLOOKUP(H277,RAW_c_TEBA0714_REV01!L:N,3,0),VLOOKUP(G277,RAW_c_TEBA0714_REV01!L:N,3,0))),"---"),"---")</f>
        <v>99.411299999999997</v>
      </c>
      <c r="L277" t="str">
        <f t="shared" si="28"/>
        <v>J17-6</v>
      </c>
      <c r="M277" t="str">
        <f>IFERROR(IF(
COUNTIF(B2B!H:H,(IF(K277&lt;&gt;"---",IF(INDEX(RAW_c_TEBA0714_REV01!B:D,MATCH(H277,RAW_c_TEBA0714_REV01!B:B,0),3)=L277,INDEX(
RAW_c_TEBA0714_REV01!B:D,MATCH(H277,INDEX(RAW_c_TEBA0714_REV01!B:B,MATCH(H277,RAW_c_TEBA0714_REV01!B:B,)+1):'RAW_c_TEBA0714_REV01'!B11348,)+MATCH(H277,RAW_c_TEBA0714_REV01!B:B,),3),INDEX(RAW_c_TEBA0714_REV01!B:D,MATCH(H277,RAW_c_TEBA0714_REV01!B:B,0),3)),"---")))=1,"---",IF(K277&lt;&gt;"---",IF(INDEX(RAW_c_TEBA0714_REV01!B:D,MATCH(H277,RAW_c_TEBA0714_REV01!B:B,0),3)=L277,INDEX(
RAW_c_TEBA0714_REV01!B:D,MATCH(H277,INDEX(RAW_c_TEBA0714_REV01!B:B,MATCH(H277,RAW_c_TEBA0714_REV01!B:B,)+1):'RAW_c_TEBA0714_REV01'!B11348,)+MATCH(H277,RAW_c_TEBA0714_REV01!B:B,),3),INDEX(RAW_c_TEBA0714_REV01!B:D,MATCH(H277,RAW_c_TEBA0714_REV01!B:B,0),3)),"---")),"---")</f>
        <v>J3-6</v>
      </c>
      <c r="N277" t="str">
        <f>IFERROR(IF(AND(B277="B2B",J277="--"),L277,IF(
COUNTIF(B2B!H:H,(IF(K277&lt;&gt;"---",IF(INDEX(RAW_c_TEBA0714_REV01!B:D,MATCH(H277,RAW_c_TEBA0714_REV01!B:B,0),3)=L277,INDEX(
RAW_c_TEBA0714_REV01!B:D,MATCH(H277,INDEX(RAW_c_TEBA0714_REV01!B:B,MATCH(H277,RAW_c_TEBA0714_REV01!B:B,)+1):'RAW_c_TEBA0714_REV01'!B11348,)+MATCH(H277,RAW_c_TEBA0714_REV01!B:B,),3),INDEX(RAW_c_TEBA0714_REV01!B:D,MATCH(H277,RAW_c_TEBA0714_REV01!B:B,0),3)),"---")))=0,"---",IF(K277&lt;&gt;"---",IF(INDEX(RAW_c_TEBA0714_REV01!B:D,MATCH(H277,RAW_c_TEBA0714_REV01!B:B,0),3)=L277,INDEX(
RAW_c_TEBA0714_REV01!B:D,MATCH(H277,INDEX(RAW_c_TEBA0714_REV01!B:B,MATCH(H277,RAW_c_TEBA0714_REV01!B:B,)+1):'RAW_c_TEBA0714_REV01'!B11348,)+MATCH(H277,RAW_c_TEBA0714_REV01!B:B,),3),INDEX(RAW_c_TEBA0714_REV01!B:D,MATCH(H277,RAW_c_TEBA0714_REV01!B:B,0),3)),"---"))),"---")</f>
        <v>---</v>
      </c>
      <c r="T277">
        <f>COUNTIF(RAW_c_TEBA0714_REV01!B:B,G277)</f>
        <v>8</v>
      </c>
      <c r="U277" t="str">
        <f t="shared" si="29"/>
        <v>50pin_header-6</v>
      </c>
    </row>
    <row r="278" spans="1:21" x14ac:dyDescent="0.25">
      <c r="A278" t="s">
        <v>1120</v>
      </c>
      <c r="B278" t="s">
        <v>1293</v>
      </c>
      <c r="C278" t="s">
        <v>165</v>
      </c>
      <c r="D278" t="s">
        <v>537</v>
      </c>
      <c r="E278" s="84">
        <v>7</v>
      </c>
      <c r="F278" t="str">
        <f t="shared" si="24"/>
        <v>J17-7</v>
      </c>
      <c r="G278" t="str">
        <f>VLOOKUP(F278,RAW_c_TEBA0714_REV01!A:B,2,0)</f>
        <v>B14_L22_P</v>
      </c>
      <c r="H278" t="str">
        <f t="shared" si="25"/>
        <v>B14_L22_P</v>
      </c>
      <c r="I278" t="str">
        <f t="shared" si="26"/>
        <v>--</v>
      </c>
      <c r="J278" t="str">
        <f t="shared" si="27"/>
        <v>--</v>
      </c>
      <c r="K278">
        <f>IFERROR(IF(J278="--",IF(G278=H278,VLOOKUP(G278,RAW_c_TEBA0714_REV01!L:N,3,0),SUM(VLOOKUP(H278,RAW_c_TEBA0714_REV01!L:N,3,0),VLOOKUP(G278,RAW_c_TEBA0714_REV01!L:N,3,0))),"---"),"---")</f>
        <v>40.630699999999997</v>
      </c>
      <c r="L278" t="str">
        <f t="shared" si="28"/>
        <v>J17-7</v>
      </c>
      <c r="M278" t="str">
        <f>IFERROR(IF(
COUNTIF(B2B!H:H,(IF(K278&lt;&gt;"---",IF(INDEX(RAW_c_TEBA0714_REV01!B:D,MATCH(H278,RAW_c_TEBA0714_REV01!B:B,0),3)=L278,INDEX(
RAW_c_TEBA0714_REV01!B:D,MATCH(H278,INDEX(RAW_c_TEBA0714_REV01!B:B,MATCH(H278,RAW_c_TEBA0714_REV01!B:B,)+1):'RAW_c_TEBA0714_REV01'!B11349,)+MATCH(H278,RAW_c_TEBA0714_REV01!B:B,),3),INDEX(RAW_c_TEBA0714_REV01!B:D,MATCH(H278,RAW_c_TEBA0714_REV01!B:B,0),3)),"---")))=1,"---",IF(K278&lt;&gt;"---",IF(INDEX(RAW_c_TEBA0714_REV01!B:D,MATCH(H278,RAW_c_TEBA0714_REV01!B:B,0),3)=L278,INDEX(
RAW_c_TEBA0714_REV01!B:D,MATCH(H278,INDEX(RAW_c_TEBA0714_REV01!B:B,MATCH(H278,RAW_c_TEBA0714_REV01!B:B,)+1):'RAW_c_TEBA0714_REV01'!B11349,)+MATCH(H278,RAW_c_TEBA0714_REV01!B:B,),3),INDEX(RAW_c_TEBA0714_REV01!B:D,MATCH(H278,RAW_c_TEBA0714_REV01!B:B,0),3)),"---")),"---")</f>
        <v>---</v>
      </c>
      <c r="N278" t="str">
        <f>IFERROR(IF(AND(B278="B2B",J278="--"),L278,IF(
COUNTIF(B2B!H:H,(IF(K278&lt;&gt;"---",IF(INDEX(RAW_c_TEBA0714_REV01!B:D,MATCH(H278,RAW_c_TEBA0714_REV01!B:B,0),3)=L278,INDEX(
RAW_c_TEBA0714_REV01!B:D,MATCH(H278,INDEX(RAW_c_TEBA0714_REV01!B:B,MATCH(H278,RAW_c_TEBA0714_REV01!B:B,)+1):'RAW_c_TEBA0714_REV01'!B11349,)+MATCH(H278,RAW_c_TEBA0714_REV01!B:B,),3),INDEX(RAW_c_TEBA0714_REV01!B:D,MATCH(H278,RAW_c_TEBA0714_REV01!B:B,0),3)),"---")))=0,"---",IF(K278&lt;&gt;"---",IF(INDEX(RAW_c_TEBA0714_REV01!B:D,MATCH(H278,RAW_c_TEBA0714_REV01!B:B,0),3)=L278,INDEX(
RAW_c_TEBA0714_REV01!B:D,MATCH(H278,INDEX(RAW_c_TEBA0714_REV01!B:B,MATCH(H278,RAW_c_TEBA0714_REV01!B:B,)+1):'RAW_c_TEBA0714_REV01'!B11349,)+MATCH(H278,RAW_c_TEBA0714_REV01!B:B,),3),INDEX(RAW_c_TEBA0714_REV01!B:D,MATCH(H278,RAW_c_TEBA0714_REV01!B:B,0),3)),"---"))),"---")</f>
        <v>JM2-98</v>
      </c>
      <c r="T278">
        <f>COUNTIF(RAW_c_TEBA0714_REV01!B:B,G278)</f>
        <v>2</v>
      </c>
      <c r="U278" t="str">
        <f t="shared" si="29"/>
        <v>50pin_header-7</v>
      </c>
    </row>
    <row r="279" spans="1:21" x14ac:dyDescent="0.25">
      <c r="A279" t="s">
        <v>1121</v>
      </c>
      <c r="B279" t="s">
        <v>1293</v>
      </c>
      <c r="C279" t="s">
        <v>166</v>
      </c>
      <c r="D279" t="s">
        <v>537</v>
      </c>
      <c r="E279" s="84">
        <v>8</v>
      </c>
      <c r="F279" t="str">
        <f t="shared" si="24"/>
        <v>J17-8</v>
      </c>
      <c r="G279" t="str">
        <f>VLOOKUP(F279,RAW_c_TEBA0714_REV01!A:B,2,0)</f>
        <v>B14_L22_N</v>
      </c>
      <c r="H279" t="str">
        <f t="shared" si="25"/>
        <v>B14_L22_N</v>
      </c>
      <c r="I279" t="str">
        <f t="shared" si="26"/>
        <v>--</v>
      </c>
      <c r="J279" t="str">
        <f t="shared" si="27"/>
        <v>--</v>
      </c>
      <c r="K279">
        <f>IFERROR(IF(J279="--",IF(G279=H279,VLOOKUP(G279,RAW_c_TEBA0714_REV01!L:N,3,0),SUM(VLOOKUP(H279,RAW_c_TEBA0714_REV01!L:N,3,0),VLOOKUP(G279,RAW_c_TEBA0714_REV01!L:N,3,0))),"---"),"---")</f>
        <v>40.586399999999998</v>
      </c>
      <c r="L279" t="str">
        <f t="shared" si="28"/>
        <v>J17-8</v>
      </c>
      <c r="M279" t="str">
        <f>IFERROR(IF(
COUNTIF(B2B!H:H,(IF(K279&lt;&gt;"---",IF(INDEX(RAW_c_TEBA0714_REV01!B:D,MATCH(H279,RAW_c_TEBA0714_REV01!B:B,0),3)=L279,INDEX(
RAW_c_TEBA0714_REV01!B:D,MATCH(H279,INDEX(RAW_c_TEBA0714_REV01!B:B,MATCH(H279,RAW_c_TEBA0714_REV01!B:B,)+1):'RAW_c_TEBA0714_REV01'!B11350,)+MATCH(H279,RAW_c_TEBA0714_REV01!B:B,),3),INDEX(RAW_c_TEBA0714_REV01!B:D,MATCH(H279,RAW_c_TEBA0714_REV01!B:B,0),3)),"---")))=1,"---",IF(K279&lt;&gt;"---",IF(INDEX(RAW_c_TEBA0714_REV01!B:D,MATCH(H279,RAW_c_TEBA0714_REV01!B:B,0),3)=L279,INDEX(
RAW_c_TEBA0714_REV01!B:D,MATCH(H279,INDEX(RAW_c_TEBA0714_REV01!B:B,MATCH(H279,RAW_c_TEBA0714_REV01!B:B,)+1):'RAW_c_TEBA0714_REV01'!B11350,)+MATCH(H279,RAW_c_TEBA0714_REV01!B:B,),3),INDEX(RAW_c_TEBA0714_REV01!B:D,MATCH(H279,RAW_c_TEBA0714_REV01!B:B,0),3)),"---")),"---")</f>
        <v>---</v>
      </c>
      <c r="N279" t="str">
        <f>IFERROR(IF(AND(B279="B2B",J279="--"),L279,IF(
COUNTIF(B2B!H:H,(IF(K279&lt;&gt;"---",IF(INDEX(RAW_c_TEBA0714_REV01!B:D,MATCH(H279,RAW_c_TEBA0714_REV01!B:B,0),3)=L279,INDEX(
RAW_c_TEBA0714_REV01!B:D,MATCH(H279,INDEX(RAW_c_TEBA0714_REV01!B:B,MATCH(H279,RAW_c_TEBA0714_REV01!B:B,)+1):'RAW_c_TEBA0714_REV01'!B11350,)+MATCH(H279,RAW_c_TEBA0714_REV01!B:B,),3),INDEX(RAW_c_TEBA0714_REV01!B:D,MATCH(H279,RAW_c_TEBA0714_REV01!B:B,0),3)),"---")))=0,"---",IF(K279&lt;&gt;"---",IF(INDEX(RAW_c_TEBA0714_REV01!B:D,MATCH(H279,RAW_c_TEBA0714_REV01!B:B,0),3)=L279,INDEX(
RAW_c_TEBA0714_REV01!B:D,MATCH(H279,INDEX(RAW_c_TEBA0714_REV01!B:B,MATCH(H279,RAW_c_TEBA0714_REV01!B:B,)+1):'RAW_c_TEBA0714_REV01'!B11350,)+MATCH(H279,RAW_c_TEBA0714_REV01!B:B,),3),INDEX(RAW_c_TEBA0714_REV01!B:D,MATCH(H279,RAW_c_TEBA0714_REV01!B:B,0),3)),"---"))),"---")</f>
        <v>JM2-96</v>
      </c>
      <c r="T279">
        <f>COUNTIF(RAW_c_TEBA0714_REV01!B:B,G279)</f>
        <v>2</v>
      </c>
      <c r="U279" t="str">
        <f t="shared" si="29"/>
        <v>50pin_header-8</v>
      </c>
    </row>
    <row r="280" spans="1:21" x14ac:dyDescent="0.25">
      <c r="A280" t="s">
        <v>1122</v>
      </c>
      <c r="B280" t="s">
        <v>1293</v>
      </c>
      <c r="C280" t="s">
        <v>167</v>
      </c>
      <c r="D280" t="s">
        <v>537</v>
      </c>
      <c r="E280" s="84">
        <v>9</v>
      </c>
      <c r="F280" t="str">
        <f t="shared" si="24"/>
        <v>J17-9</v>
      </c>
      <c r="G280" t="str">
        <f>VLOOKUP(F280,RAW_c_TEBA0714_REV01!A:B,2,0)</f>
        <v>B14_L7_P</v>
      </c>
      <c r="H280" t="str">
        <f t="shared" si="25"/>
        <v>B14_L7_P</v>
      </c>
      <c r="I280" t="str">
        <f t="shared" si="26"/>
        <v>--</v>
      </c>
      <c r="J280" t="str">
        <f t="shared" si="27"/>
        <v>--</v>
      </c>
      <c r="K280">
        <f>IFERROR(IF(J280="--",IF(G280=H280,VLOOKUP(G280,RAW_c_TEBA0714_REV01!L:N,3,0),SUM(VLOOKUP(H280,RAW_c_TEBA0714_REV01!L:N,3,0),VLOOKUP(G280,RAW_c_TEBA0714_REV01!L:N,3,0))),"---"),"---")</f>
        <v>30.1587</v>
      </c>
      <c r="L280" t="str">
        <f t="shared" si="28"/>
        <v>J17-9</v>
      </c>
      <c r="M280" t="str">
        <f>IFERROR(IF(
COUNTIF(B2B!H:H,(IF(K280&lt;&gt;"---",IF(INDEX(RAW_c_TEBA0714_REV01!B:D,MATCH(H280,RAW_c_TEBA0714_REV01!B:B,0),3)=L280,INDEX(
RAW_c_TEBA0714_REV01!B:D,MATCH(H280,INDEX(RAW_c_TEBA0714_REV01!B:B,MATCH(H280,RAW_c_TEBA0714_REV01!B:B,)+1):'RAW_c_TEBA0714_REV01'!B11351,)+MATCH(H280,RAW_c_TEBA0714_REV01!B:B,),3),INDEX(RAW_c_TEBA0714_REV01!B:D,MATCH(H280,RAW_c_TEBA0714_REV01!B:B,0),3)),"---")))=1,"---",IF(K280&lt;&gt;"---",IF(INDEX(RAW_c_TEBA0714_REV01!B:D,MATCH(H280,RAW_c_TEBA0714_REV01!B:B,0),3)=L280,INDEX(
RAW_c_TEBA0714_REV01!B:D,MATCH(H280,INDEX(RAW_c_TEBA0714_REV01!B:B,MATCH(H280,RAW_c_TEBA0714_REV01!B:B,)+1):'RAW_c_TEBA0714_REV01'!B11351,)+MATCH(H280,RAW_c_TEBA0714_REV01!B:B,),3),INDEX(RAW_c_TEBA0714_REV01!B:D,MATCH(H280,RAW_c_TEBA0714_REV01!B:B,0),3)),"---")),"---")</f>
        <v>---</v>
      </c>
      <c r="N280" t="str">
        <f>IFERROR(IF(AND(B280="B2B",J280="--"),L280,IF(
COUNTIF(B2B!H:H,(IF(K280&lt;&gt;"---",IF(INDEX(RAW_c_TEBA0714_REV01!B:D,MATCH(H280,RAW_c_TEBA0714_REV01!B:B,0),3)=L280,INDEX(
RAW_c_TEBA0714_REV01!B:D,MATCH(H280,INDEX(RAW_c_TEBA0714_REV01!B:B,MATCH(H280,RAW_c_TEBA0714_REV01!B:B,)+1):'RAW_c_TEBA0714_REV01'!B11351,)+MATCH(H280,RAW_c_TEBA0714_REV01!B:B,),3),INDEX(RAW_c_TEBA0714_REV01!B:D,MATCH(H280,RAW_c_TEBA0714_REV01!B:B,0),3)),"---")))=0,"---",IF(K280&lt;&gt;"---",IF(INDEX(RAW_c_TEBA0714_REV01!B:D,MATCH(H280,RAW_c_TEBA0714_REV01!B:B,0),3)=L280,INDEX(
RAW_c_TEBA0714_REV01!B:D,MATCH(H280,INDEX(RAW_c_TEBA0714_REV01!B:B,MATCH(H280,RAW_c_TEBA0714_REV01!B:B,)+1):'RAW_c_TEBA0714_REV01'!B11351,)+MATCH(H280,RAW_c_TEBA0714_REV01!B:B,),3),INDEX(RAW_c_TEBA0714_REV01!B:D,MATCH(H280,RAW_c_TEBA0714_REV01!B:B,0),3)),"---"))),"---")</f>
        <v>JM2-61</v>
      </c>
      <c r="T280">
        <f>COUNTIF(RAW_c_TEBA0714_REV01!B:B,G280)</f>
        <v>2</v>
      </c>
      <c r="U280" t="str">
        <f t="shared" si="29"/>
        <v>50pin_header-9</v>
      </c>
    </row>
    <row r="281" spans="1:21" x14ac:dyDescent="0.25">
      <c r="A281" t="s">
        <v>1123</v>
      </c>
      <c r="B281" t="s">
        <v>1293</v>
      </c>
      <c r="C281" t="s">
        <v>168</v>
      </c>
      <c r="D281" t="s">
        <v>537</v>
      </c>
      <c r="E281" s="84">
        <v>10</v>
      </c>
      <c r="F281" t="str">
        <f t="shared" si="24"/>
        <v>J17-10</v>
      </c>
      <c r="G281" t="str">
        <f>VLOOKUP(F281,RAW_c_TEBA0714_REV01!A:B,2,0)</f>
        <v>B14_L7_N</v>
      </c>
      <c r="H281" t="str">
        <f t="shared" si="25"/>
        <v>B14_L7_N</v>
      </c>
      <c r="I281" t="str">
        <f t="shared" si="26"/>
        <v>--</v>
      </c>
      <c r="J281" t="str">
        <f t="shared" si="27"/>
        <v>--</v>
      </c>
      <c r="K281">
        <f>IFERROR(IF(J281="--",IF(G281=H281,VLOOKUP(G281,RAW_c_TEBA0714_REV01!L:N,3,0),SUM(VLOOKUP(H281,RAW_c_TEBA0714_REV01!L:N,3,0),VLOOKUP(G281,RAW_c_TEBA0714_REV01!L:N,3,0))),"---"),"---")</f>
        <v>29.827400000000001</v>
      </c>
      <c r="L281" t="str">
        <f t="shared" si="28"/>
        <v>J17-10</v>
      </c>
      <c r="M281" t="str">
        <f>IFERROR(IF(
COUNTIF(B2B!H:H,(IF(K281&lt;&gt;"---",IF(INDEX(RAW_c_TEBA0714_REV01!B:D,MATCH(H281,RAW_c_TEBA0714_REV01!B:B,0),3)=L281,INDEX(
RAW_c_TEBA0714_REV01!B:D,MATCH(H281,INDEX(RAW_c_TEBA0714_REV01!B:B,MATCH(H281,RAW_c_TEBA0714_REV01!B:B,)+1):'RAW_c_TEBA0714_REV01'!B11352,)+MATCH(H281,RAW_c_TEBA0714_REV01!B:B,),3),INDEX(RAW_c_TEBA0714_REV01!B:D,MATCH(H281,RAW_c_TEBA0714_REV01!B:B,0),3)),"---")))=1,"---",IF(K281&lt;&gt;"---",IF(INDEX(RAW_c_TEBA0714_REV01!B:D,MATCH(H281,RAW_c_TEBA0714_REV01!B:B,0),3)=L281,INDEX(
RAW_c_TEBA0714_REV01!B:D,MATCH(H281,INDEX(RAW_c_TEBA0714_REV01!B:B,MATCH(H281,RAW_c_TEBA0714_REV01!B:B,)+1):'RAW_c_TEBA0714_REV01'!B11352,)+MATCH(H281,RAW_c_TEBA0714_REV01!B:B,),3),INDEX(RAW_c_TEBA0714_REV01!B:D,MATCH(H281,RAW_c_TEBA0714_REV01!B:B,0),3)),"---")),"---")</f>
        <v>---</v>
      </c>
      <c r="N281" t="str">
        <f>IFERROR(IF(AND(B281="B2B",J281="--"),L281,IF(
COUNTIF(B2B!H:H,(IF(K281&lt;&gt;"---",IF(INDEX(RAW_c_TEBA0714_REV01!B:D,MATCH(H281,RAW_c_TEBA0714_REV01!B:B,0),3)=L281,INDEX(
RAW_c_TEBA0714_REV01!B:D,MATCH(H281,INDEX(RAW_c_TEBA0714_REV01!B:B,MATCH(H281,RAW_c_TEBA0714_REV01!B:B,)+1):'RAW_c_TEBA0714_REV01'!B11352,)+MATCH(H281,RAW_c_TEBA0714_REV01!B:B,),3),INDEX(RAW_c_TEBA0714_REV01!B:D,MATCH(H281,RAW_c_TEBA0714_REV01!B:B,0),3)),"---")))=0,"---",IF(K281&lt;&gt;"---",IF(INDEX(RAW_c_TEBA0714_REV01!B:D,MATCH(H281,RAW_c_TEBA0714_REV01!B:B,0),3)=L281,INDEX(
RAW_c_TEBA0714_REV01!B:D,MATCH(H281,INDEX(RAW_c_TEBA0714_REV01!B:B,MATCH(H281,RAW_c_TEBA0714_REV01!B:B,)+1):'RAW_c_TEBA0714_REV01'!B11352,)+MATCH(H281,RAW_c_TEBA0714_REV01!B:B,),3),INDEX(RAW_c_TEBA0714_REV01!B:D,MATCH(H281,RAW_c_TEBA0714_REV01!B:B,0),3)),"---"))),"---")</f>
        <v>JM2-59</v>
      </c>
      <c r="T281">
        <f>COUNTIF(RAW_c_TEBA0714_REV01!B:B,G281)</f>
        <v>2</v>
      </c>
      <c r="U281" t="str">
        <f t="shared" si="29"/>
        <v>50pin_header-10</v>
      </c>
    </row>
    <row r="282" spans="1:21" x14ac:dyDescent="0.25">
      <c r="A282" t="s">
        <v>1124</v>
      </c>
      <c r="B282" t="s">
        <v>1293</v>
      </c>
      <c r="C282" t="s">
        <v>169</v>
      </c>
      <c r="D282" t="s">
        <v>537</v>
      </c>
      <c r="E282" s="84">
        <v>11</v>
      </c>
      <c r="F282" t="str">
        <f t="shared" si="24"/>
        <v>J17-11</v>
      </c>
      <c r="G282" t="str">
        <f>VLOOKUP(F282,RAW_c_TEBA0714_REV01!A:B,2,0)</f>
        <v>B14_L19_P</v>
      </c>
      <c r="H282" t="str">
        <f t="shared" si="25"/>
        <v>B14_L19_P</v>
      </c>
      <c r="I282" t="str">
        <f t="shared" si="26"/>
        <v>--</v>
      </c>
      <c r="J282" t="str">
        <f t="shared" si="27"/>
        <v>--</v>
      </c>
      <c r="K282">
        <f>IFERROR(IF(J282="--",IF(G282=H282,VLOOKUP(G282,RAW_c_TEBA0714_REV01!L:N,3,0),SUM(VLOOKUP(H282,RAW_c_TEBA0714_REV01!L:N,3,0),VLOOKUP(G282,RAW_c_TEBA0714_REV01!L:N,3,0))),"---"),"---")</f>
        <v>38.498800000000003</v>
      </c>
      <c r="L282" t="str">
        <f t="shared" si="28"/>
        <v>J17-11</v>
      </c>
      <c r="M282" t="str">
        <f>IFERROR(IF(
COUNTIF(B2B!H:H,(IF(K282&lt;&gt;"---",IF(INDEX(RAW_c_TEBA0714_REV01!B:D,MATCH(H282,RAW_c_TEBA0714_REV01!B:B,0),3)=L282,INDEX(
RAW_c_TEBA0714_REV01!B:D,MATCH(H282,INDEX(RAW_c_TEBA0714_REV01!B:B,MATCH(H282,RAW_c_TEBA0714_REV01!B:B,)+1):'RAW_c_TEBA0714_REV01'!B11353,)+MATCH(H282,RAW_c_TEBA0714_REV01!B:B,),3),INDEX(RAW_c_TEBA0714_REV01!B:D,MATCH(H282,RAW_c_TEBA0714_REV01!B:B,0),3)),"---")))=1,"---",IF(K282&lt;&gt;"---",IF(INDEX(RAW_c_TEBA0714_REV01!B:D,MATCH(H282,RAW_c_TEBA0714_REV01!B:B,0),3)=L282,INDEX(
RAW_c_TEBA0714_REV01!B:D,MATCH(H282,INDEX(RAW_c_TEBA0714_REV01!B:B,MATCH(H282,RAW_c_TEBA0714_REV01!B:B,)+1):'RAW_c_TEBA0714_REV01'!B11353,)+MATCH(H282,RAW_c_TEBA0714_REV01!B:B,),3),INDEX(RAW_c_TEBA0714_REV01!B:D,MATCH(H282,RAW_c_TEBA0714_REV01!B:B,0),3)),"---")),"---")</f>
        <v>---</v>
      </c>
      <c r="N282" t="str">
        <f>IFERROR(IF(AND(B282="B2B",J282="--"),L282,IF(
COUNTIF(B2B!H:H,(IF(K282&lt;&gt;"---",IF(INDEX(RAW_c_TEBA0714_REV01!B:D,MATCH(H282,RAW_c_TEBA0714_REV01!B:B,0),3)=L282,INDEX(
RAW_c_TEBA0714_REV01!B:D,MATCH(H282,INDEX(RAW_c_TEBA0714_REV01!B:B,MATCH(H282,RAW_c_TEBA0714_REV01!B:B,)+1):'RAW_c_TEBA0714_REV01'!B11353,)+MATCH(H282,RAW_c_TEBA0714_REV01!B:B,),3),INDEX(RAW_c_TEBA0714_REV01!B:D,MATCH(H282,RAW_c_TEBA0714_REV01!B:B,0),3)),"---")))=0,"---",IF(K282&lt;&gt;"---",IF(INDEX(RAW_c_TEBA0714_REV01!B:D,MATCH(H282,RAW_c_TEBA0714_REV01!B:B,0),3)=L282,INDEX(
RAW_c_TEBA0714_REV01!B:D,MATCH(H282,INDEX(RAW_c_TEBA0714_REV01!B:B,MATCH(H282,RAW_c_TEBA0714_REV01!B:B,)+1):'RAW_c_TEBA0714_REV01'!B11353,)+MATCH(H282,RAW_c_TEBA0714_REV01!B:B,),3),INDEX(RAW_c_TEBA0714_REV01!B:D,MATCH(H282,RAW_c_TEBA0714_REV01!B:B,0),3)),"---"))),"---")</f>
        <v>JM2-92</v>
      </c>
      <c r="T282">
        <f>COUNTIF(RAW_c_TEBA0714_REV01!B:B,G282)</f>
        <v>2</v>
      </c>
      <c r="U282" t="str">
        <f t="shared" si="29"/>
        <v>50pin_header-11</v>
      </c>
    </row>
    <row r="283" spans="1:21" x14ac:dyDescent="0.25">
      <c r="A283" t="s">
        <v>1125</v>
      </c>
      <c r="B283" t="s">
        <v>1293</v>
      </c>
      <c r="C283" t="s">
        <v>170</v>
      </c>
      <c r="D283" t="s">
        <v>537</v>
      </c>
      <c r="E283" s="84">
        <v>12</v>
      </c>
      <c r="F283" t="str">
        <f t="shared" si="24"/>
        <v>J17-12</v>
      </c>
      <c r="G283" t="str">
        <f>VLOOKUP(F283,RAW_c_TEBA0714_REV01!A:B,2,0)</f>
        <v>B14_L19_N</v>
      </c>
      <c r="H283" t="str">
        <f t="shared" si="25"/>
        <v>B14_L19_N</v>
      </c>
      <c r="I283" t="str">
        <f t="shared" si="26"/>
        <v>--</v>
      </c>
      <c r="J283" t="str">
        <f t="shared" si="27"/>
        <v>--</v>
      </c>
      <c r="K283">
        <f>IFERROR(IF(J283="--",IF(G283=H283,VLOOKUP(G283,RAW_c_TEBA0714_REV01!L:N,3,0),SUM(VLOOKUP(H283,RAW_c_TEBA0714_REV01!L:N,3,0),VLOOKUP(G283,RAW_c_TEBA0714_REV01!L:N,3,0))),"---"),"---")</f>
        <v>38.187600000000003</v>
      </c>
      <c r="L283" t="str">
        <f t="shared" si="28"/>
        <v>J17-12</v>
      </c>
      <c r="M283" t="str">
        <f>IFERROR(IF(
COUNTIF(B2B!H:H,(IF(K283&lt;&gt;"---",IF(INDEX(RAW_c_TEBA0714_REV01!B:D,MATCH(H283,RAW_c_TEBA0714_REV01!B:B,0),3)=L283,INDEX(
RAW_c_TEBA0714_REV01!B:D,MATCH(H283,INDEX(RAW_c_TEBA0714_REV01!B:B,MATCH(H283,RAW_c_TEBA0714_REV01!B:B,)+1):'RAW_c_TEBA0714_REV01'!B11354,)+MATCH(H283,RAW_c_TEBA0714_REV01!B:B,),3),INDEX(RAW_c_TEBA0714_REV01!B:D,MATCH(H283,RAW_c_TEBA0714_REV01!B:B,0),3)),"---")))=1,"---",IF(K283&lt;&gt;"---",IF(INDEX(RAW_c_TEBA0714_REV01!B:D,MATCH(H283,RAW_c_TEBA0714_REV01!B:B,0),3)=L283,INDEX(
RAW_c_TEBA0714_REV01!B:D,MATCH(H283,INDEX(RAW_c_TEBA0714_REV01!B:B,MATCH(H283,RAW_c_TEBA0714_REV01!B:B,)+1):'RAW_c_TEBA0714_REV01'!B11354,)+MATCH(H283,RAW_c_TEBA0714_REV01!B:B,),3),INDEX(RAW_c_TEBA0714_REV01!B:D,MATCH(H283,RAW_c_TEBA0714_REV01!B:B,0),3)),"---")),"---")</f>
        <v>---</v>
      </c>
      <c r="N283" t="str">
        <f>IFERROR(IF(AND(B283="B2B",J283="--"),L283,IF(
COUNTIF(B2B!H:H,(IF(K283&lt;&gt;"---",IF(INDEX(RAW_c_TEBA0714_REV01!B:D,MATCH(H283,RAW_c_TEBA0714_REV01!B:B,0),3)=L283,INDEX(
RAW_c_TEBA0714_REV01!B:D,MATCH(H283,INDEX(RAW_c_TEBA0714_REV01!B:B,MATCH(H283,RAW_c_TEBA0714_REV01!B:B,)+1):'RAW_c_TEBA0714_REV01'!B11354,)+MATCH(H283,RAW_c_TEBA0714_REV01!B:B,),3),INDEX(RAW_c_TEBA0714_REV01!B:D,MATCH(H283,RAW_c_TEBA0714_REV01!B:B,0),3)),"---")))=0,"---",IF(K283&lt;&gt;"---",IF(INDEX(RAW_c_TEBA0714_REV01!B:D,MATCH(H283,RAW_c_TEBA0714_REV01!B:B,0),3)=L283,INDEX(
RAW_c_TEBA0714_REV01!B:D,MATCH(H283,INDEX(RAW_c_TEBA0714_REV01!B:B,MATCH(H283,RAW_c_TEBA0714_REV01!B:B,)+1):'RAW_c_TEBA0714_REV01'!B11354,)+MATCH(H283,RAW_c_TEBA0714_REV01!B:B,),3),INDEX(RAW_c_TEBA0714_REV01!B:D,MATCH(H283,RAW_c_TEBA0714_REV01!B:B,0),3)),"---"))),"---")</f>
        <v>JM2-94</v>
      </c>
      <c r="T283">
        <f>COUNTIF(RAW_c_TEBA0714_REV01!B:B,G283)</f>
        <v>2</v>
      </c>
      <c r="U283" t="str">
        <f t="shared" si="29"/>
        <v>50pin_header-12</v>
      </c>
    </row>
    <row r="284" spans="1:21" x14ac:dyDescent="0.25">
      <c r="A284" t="s">
        <v>1126</v>
      </c>
      <c r="B284" t="s">
        <v>1293</v>
      </c>
      <c r="C284" t="s">
        <v>171</v>
      </c>
      <c r="D284" t="s">
        <v>537</v>
      </c>
      <c r="E284" s="84">
        <v>13</v>
      </c>
      <c r="F284" t="str">
        <f t="shared" si="24"/>
        <v>J17-13</v>
      </c>
      <c r="G284" t="str">
        <f>VLOOKUP(F284,RAW_c_TEBA0714_REV01!A:B,2,0)</f>
        <v>B14_L13_N</v>
      </c>
      <c r="H284" t="str">
        <f t="shared" si="25"/>
        <v>B14_L13_N</v>
      </c>
      <c r="I284" t="str">
        <f t="shared" si="26"/>
        <v>--</v>
      </c>
      <c r="J284" t="str">
        <f t="shared" si="27"/>
        <v>--</v>
      </c>
      <c r="K284">
        <f>IFERROR(IF(J284="--",IF(G284=H284,VLOOKUP(G284,RAW_c_TEBA0714_REV01!L:N,3,0),SUM(VLOOKUP(H284,RAW_c_TEBA0714_REV01!L:N,3,0),VLOOKUP(G284,RAW_c_TEBA0714_REV01!L:N,3,0))),"---"),"---")</f>
        <v>33.772399999999998</v>
      </c>
      <c r="L284" t="str">
        <f t="shared" si="28"/>
        <v>J17-13</v>
      </c>
      <c r="M284" t="str">
        <f>IFERROR(IF(
COUNTIF(B2B!H:H,(IF(K284&lt;&gt;"---",IF(INDEX(RAW_c_TEBA0714_REV01!B:D,MATCH(H284,RAW_c_TEBA0714_REV01!B:B,0),3)=L284,INDEX(
RAW_c_TEBA0714_REV01!B:D,MATCH(H284,INDEX(RAW_c_TEBA0714_REV01!B:B,MATCH(H284,RAW_c_TEBA0714_REV01!B:B,)+1):'RAW_c_TEBA0714_REV01'!B11355,)+MATCH(H284,RAW_c_TEBA0714_REV01!B:B,),3),INDEX(RAW_c_TEBA0714_REV01!B:D,MATCH(H284,RAW_c_TEBA0714_REV01!B:B,0),3)),"---")))=1,"---",IF(K284&lt;&gt;"---",IF(INDEX(RAW_c_TEBA0714_REV01!B:D,MATCH(H284,RAW_c_TEBA0714_REV01!B:B,0),3)=L284,INDEX(
RAW_c_TEBA0714_REV01!B:D,MATCH(H284,INDEX(RAW_c_TEBA0714_REV01!B:B,MATCH(H284,RAW_c_TEBA0714_REV01!B:B,)+1):'RAW_c_TEBA0714_REV01'!B11355,)+MATCH(H284,RAW_c_TEBA0714_REV01!B:B,),3),INDEX(RAW_c_TEBA0714_REV01!B:D,MATCH(H284,RAW_c_TEBA0714_REV01!B:B,0),3)),"---")),"---")</f>
        <v>---</v>
      </c>
      <c r="N284" t="str">
        <f>IFERROR(IF(AND(B284="B2B",J284="--"),L284,IF(
COUNTIF(B2B!H:H,(IF(K284&lt;&gt;"---",IF(INDEX(RAW_c_TEBA0714_REV01!B:D,MATCH(H284,RAW_c_TEBA0714_REV01!B:B,0),3)=L284,INDEX(
RAW_c_TEBA0714_REV01!B:D,MATCH(H284,INDEX(RAW_c_TEBA0714_REV01!B:B,MATCH(H284,RAW_c_TEBA0714_REV01!B:B,)+1):'RAW_c_TEBA0714_REV01'!B11355,)+MATCH(H284,RAW_c_TEBA0714_REV01!B:B,),3),INDEX(RAW_c_TEBA0714_REV01!B:D,MATCH(H284,RAW_c_TEBA0714_REV01!B:B,0),3)),"---")))=0,"---",IF(K284&lt;&gt;"---",IF(INDEX(RAW_c_TEBA0714_REV01!B:D,MATCH(H284,RAW_c_TEBA0714_REV01!B:B,0),3)=L284,INDEX(
RAW_c_TEBA0714_REV01!B:D,MATCH(H284,INDEX(RAW_c_TEBA0714_REV01!B:B,MATCH(H284,RAW_c_TEBA0714_REV01!B:B,)+1):'RAW_c_TEBA0714_REV01'!B11355,)+MATCH(H284,RAW_c_TEBA0714_REV01!B:B,),3),INDEX(RAW_c_TEBA0714_REV01!B:D,MATCH(H284,RAW_c_TEBA0714_REV01!B:B,0),3)),"---"))),"---")</f>
        <v>JM2-86</v>
      </c>
      <c r="T284">
        <f>COUNTIF(RAW_c_TEBA0714_REV01!B:B,G284)</f>
        <v>2</v>
      </c>
      <c r="U284" t="str">
        <f t="shared" si="29"/>
        <v>50pin_header-13</v>
      </c>
    </row>
    <row r="285" spans="1:21" x14ac:dyDescent="0.25">
      <c r="A285" t="s">
        <v>1127</v>
      </c>
      <c r="B285" t="s">
        <v>1293</v>
      </c>
      <c r="C285" t="s">
        <v>172</v>
      </c>
      <c r="D285" t="s">
        <v>537</v>
      </c>
      <c r="E285" s="84">
        <v>14</v>
      </c>
      <c r="F285" t="str">
        <f t="shared" si="24"/>
        <v>J17-14</v>
      </c>
      <c r="G285" t="str">
        <f>VLOOKUP(F285,RAW_c_TEBA0714_REV01!A:B,2,0)</f>
        <v>B14_L13_P</v>
      </c>
      <c r="H285" t="str">
        <f t="shared" si="25"/>
        <v>B14_L13_P</v>
      </c>
      <c r="I285" t="str">
        <f t="shared" si="26"/>
        <v>--</v>
      </c>
      <c r="J285" t="str">
        <f t="shared" si="27"/>
        <v>--</v>
      </c>
      <c r="K285">
        <f>IFERROR(IF(J285="--",IF(G285=H285,VLOOKUP(G285,RAW_c_TEBA0714_REV01!L:N,3,0),SUM(VLOOKUP(H285,RAW_c_TEBA0714_REV01!L:N,3,0),VLOOKUP(G285,RAW_c_TEBA0714_REV01!L:N,3,0))),"---"),"---")</f>
        <v>33.460500000000003</v>
      </c>
      <c r="L285" t="str">
        <f t="shared" si="28"/>
        <v>J17-14</v>
      </c>
      <c r="M285" t="str">
        <f>IFERROR(IF(
COUNTIF(B2B!H:H,(IF(K285&lt;&gt;"---",IF(INDEX(RAW_c_TEBA0714_REV01!B:D,MATCH(H285,RAW_c_TEBA0714_REV01!B:B,0),3)=L285,INDEX(
RAW_c_TEBA0714_REV01!B:D,MATCH(H285,INDEX(RAW_c_TEBA0714_REV01!B:B,MATCH(H285,RAW_c_TEBA0714_REV01!B:B,)+1):'RAW_c_TEBA0714_REV01'!B11356,)+MATCH(H285,RAW_c_TEBA0714_REV01!B:B,),3),INDEX(RAW_c_TEBA0714_REV01!B:D,MATCH(H285,RAW_c_TEBA0714_REV01!B:B,0),3)),"---")))=1,"---",IF(K285&lt;&gt;"---",IF(INDEX(RAW_c_TEBA0714_REV01!B:D,MATCH(H285,RAW_c_TEBA0714_REV01!B:B,0),3)=L285,INDEX(
RAW_c_TEBA0714_REV01!B:D,MATCH(H285,INDEX(RAW_c_TEBA0714_REV01!B:B,MATCH(H285,RAW_c_TEBA0714_REV01!B:B,)+1):'RAW_c_TEBA0714_REV01'!B11356,)+MATCH(H285,RAW_c_TEBA0714_REV01!B:B,),3),INDEX(RAW_c_TEBA0714_REV01!B:D,MATCH(H285,RAW_c_TEBA0714_REV01!B:B,0),3)),"---")),"---")</f>
        <v>---</v>
      </c>
      <c r="N285" t="str">
        <f>IFERROR(IF(AND(B285="B2B",J285="--"),L285,IF(
COUNTIF(B2B!H:H,(IF(K285&lt;&gt;"---",IF(INDEX(RAW_c_TEBA0714_REV01!B:D,MATCH(H285,RAW_c_TEBA0714_REV01!B:B,0),3)=L285,INDEX(
RAW_c_TEBA0714_REV01!B:D,MATCH(H285,INDEX(RAW_c_TEBA0714_REV01!B:B,MATCH(H285,RAW_c_TEBA0714_REV01!B:B,)+1):'RAW_c_TEBA0714_REV01'!B11356,)+MATCH(H285,RAW_c_TEBA0714_REV01!B:B,),3),INDEX(RAW_c_TEBA0714_REV01!B:D,MATCH(H285,RAW_c_TEBA0714_REV01!B:B,0),3)),"---")))=0,"---",IF(K285&lt;&gt;"---",IF(INDEX(RAW_c_TEBA0714_REV01!B:D,MATCH(H285,RAW_c_TEBA0714_REV01!B:B,0),3)=L285,INDEX(
RAW_c_TEBA0714_REV01!B:D,MATCH(H285,INDEX(RAW_c_TEBA0714_REV01!B:B,MATCH(H285,RAW_c_TEBA0714_REV01!B:B,)+1):'RAW_c_TEBA0714_REV01'!B11356,)+MATCH(H285,RAW_c_TEBA0714_REV01!B:B,),3),INDEX(RAW_c_TEBA0714_REV01!B:D,MATCH(H285,RAW_c_TEBA0714_REV01!B:B,0),3)),"---"))),"---")</f>
        <v>JM2-88</v>
      </c>
      <c r="T285">
        <f>COUNTIF(RAW_c_TEBA0714_REV01!B:B,G285)</f>
        <v>2</v>
      </c>
      <c r="U285" t="str">
        <f t="shared" si="29"/>
        <v>50pin_header-14</v>
      </c>
    </row>
    <row r="286" spans="1:21" x14ac:dyDescent="0.25">
      <c r="A286" t="s">
        <v>1128</v>
      </c>
      <c r="B286" t="s">
        <v>1293</v>
      </c>
      <c r="C286" t="s">
        <v>173</v>
      </c>
      <c r="D286" t="s">
        <v>537</v>
      </c>
      <c r="E286" s="84">
        <v>15</v>
      </c>
      <c r="F286" t="str">
        <f t="shared" si="24"/>
        <v>J17-15</v>
      </c>
      <c r="G286" t="str">
        <f>VLOOKUP(F286,RAW_c_TEBA0714_REV01!A:B,2,0)</f>
        <v>B14_L14_N</v>
      </c>
      <c r="H286" t="str">
        <f t="shared" si="25"/>
        <v>B14_L14_N</v>
      </c>
      <c r="I286" t="str">
        <f t="shared" si="26"/>
        <v>--</v>
      </c>
      <c r="J286" t="str">
        <f t="shared" si="27"/>
        <v>--</v>
      </c>
      <c r="K286">
        <f>IFERROR(IF(J286="--",IF(G286=H286,VLOOKUP(G286,RAW_c_TEBA0714_REV01!L:N,3,0),SUM(VLOOKUP(H286,RAW_c_TEBA0714_REV01!L:N,3,0),VLOOKUP(G286,RAW_c_TEBA0714_REV01!L:N,3,0))),"---"),"---")</f>
        <v>34.048900000000003</v>
      </c>
      <c r="L286" t="str">
        <f t="shared" si="28"/>
        <v>J17-15</v>
      </c>
      <c r="M286" t="str">
        <f>IFERROR(IF(
COUNTIF(B2B!H:H,(IF(K286&lt;&gt;"---",IF(INDEX(RAW_c_TEBA0714_REV01!B:D,MATCH(H286,RAW_c_TEBA0714_REV01!B:B,0),3)=L286,INDEX(
RAW_c_TEBA0714_REV01!B:D,MATCH(H286,INDEX(RAW_c_TEBA0714_REV01!B:B,MATCH(H286,RAW_c_TEBA0714_REV01!B:B,)+1):'RAW_c_TEBA0714_REV01'!B11357,)+MATCH(H286,RAW_c_TEBA0714_REV01!B:B,),3),INDEX(RAW_c_TEBA0714_REV01!B:D,MATCH(H286,RAW_c_TEBA0714_REV01!B:B,0),3)),"---")))=1,"---",IF(K286&lt;&gt;"---",IF(INDEX(RAW_c_TEBA0714_REV01!B:D,MATCH(H286,RAW_c_TEBA0714_REV01!B:B,0),3)=L286,INDEX(
RAW_c_TEBA0714_REV01!B:D,MATCH(H286,INDEX(RAW_c_TEBA0714_REV01!B:B,MATCH(H286,RAW_c_TEBA0714_REV01!B:B,)+1):'RAW_c_TEBA0714_REV01'!B11357,)+MATCH(H286,RAW_c_TEBA0714_REV01!B:B,),3),INDEX(RAW_c_TEBA0714_REV01!B:D,MATCH(H286,RAW_c_TEBA0714_REV01!B:B,0),3)),"---")),"---")</f>
        <v>---</v>
      </c>
      <c r="N286" t="str">
        <f>IFERROR(IF(AND(B286="B2B",J286="--"),L286,IF(
COUNTIF(B2B!H:H,(IF(K286&lt;&gt;"---",IF(INDEX(RAW_c_TEBA0714_REV01!B:D,MATCH(H286,RAW_c_TEBA0714_REV01!B:B,0),3)=L286,INDEX(
RAW_c_TEBA0714_REV01!B:D,MATCH(H286,INDEX(RAW_c_TEBA0714_REV01!B:B,MATCH(H286,RAW_c_TEBA0714_REV01!B:B,)+1):'RAW_c_TEBA0714_REV01'!B11357,)+MATCH(H286,RAW_c_TEBA0714_REV01!B:B,),3),INDEX(RAW_c_TEBA0714_REV01!B:D,MATCH(H286,RAW_c_TEBA0714_REV01!B:B,0),3)),"---")))=0,"---",IF(K286&lt;&gt;"---",IF(INDEX(RAW_c_TEBA0714_REV01!B:D,MATCH(H286,RAW_c_TEBA0714_REV01!B:B,0),3)=L286,INDEX(
RAW_c_TEBA0714_REV01!B:D,MATCH(H286,INDEX(RAW_c_TEBA0714_REV01!B:B,MATCH(H286,RAW_c_TEBA0714_REV01!B:B,)+1):'RAW_c_TEBA0714_REV01'!B11357,)+MATCH(H286,RAW_c_TEBA0714_REV01!B:B,),3),INDEX(RAW_c_TEBA0714_REV01!B:D,MATCH(H286,RAW_c_TEBA0714_REV01!B:B,0),3)),"---"))),"---")</f>
        <v>JM2-78</v>
      </c>
      <c r="T286">
        <f>COUNTIF(RAW_c_TEBA0714_REV01!B:B,G286)</f>
        <v>2</v>
      </c>
      <c r="U286" t="str">
        <f t="shared" si="29"/>
        <v>50pin_header-15</v>
      </c>
    </row>
    <row r="287" spans="1:21" x14ac:dyDescent="0.25">
      <c r="A287" t="s">
        <v>1129</v>
      </c>
      <c r="B287" t="s">
        <v>1293</v>
      </c>
      <c r="C287" t="s">
        <v>174</v>
      </c>
      <c r="D287" t="s">
        <v>537</v>
      </c>
      <c r="E287" s="84">
        <v>16</v>
      </c>
      <c r="F287" t="str">
        <f t="shared" si="24"/>
        <v>J17-16</v>
      </c>
      <c r="G287" t="str">
        <f>VLOOKUP(F287,RAW_c_TEBA0714_REV01!A:B,2,0)</f>
        <v>B14_L14_P</v>
      </c>
      <c r="H287" t="str">
        <f t="shared" si="25"/>
        <v>B14_L14_P</v>
      </c>
      <c r="I287" t="str">
        <f t="shared" si="26"/>
        <v>--</v>
      </c>
      <c r="J287" t="str">
        <f t="shared" si="27"/>
        <v>--</v>
      </c>
      <c r="K287">
        <f>IFERROR(IF(J287="--",IF(G287=H287,VLOOKUP(G287,RAW_c_TEBA0714_REV01!L:N,3,0),SUM(VLOOKUP(H287,RAW_c_TEBA0714_REV01!L:N,3,0),VLOOKUP(G287,RAW_c_TEBA0714_REV01!L:N,3,0))),"---"),"---")</f>
        <v>33.737699999999997</v>
      </c>
      <c r="L287" t="str">
        <f t="shared" si="28"/>
        <v>J17-16</v>
      </c>
      <c r="M287" t="str">
        <f>IFERROR(IF(
COUNTIF(B2B!H:H,(IF(K287&lt;&gt;"---",IF(INDEX(RAW_c_TEBA0714_REV01!B:D,MATCH(H287,RAW_c_TEBA0714_REV01!B:B,0),3)=L287,INDEX(
RAW_c_TEBA0714_REV01!B:D,MATCH(H287,INDEX(RAW_c_TEBA0714_REV01!B:B,MATCH(H287,RAW_c_TEBA0714_REV01!B:B,)+1):'RAW_c_TEBA0714_REV01'!B11358,)+MATCH(H287,RAW_c_TEBA0714_REV01!B:B,),3),INDEX(RAW_c_TEBA0714_REV01!B:D,MATCH(H287,RAW_c_TEBA0714_REV01!B:B,0),3)),"---")))=1,"---",IF(K287&lt;&gt;"---",IF(INDEX(RAW_c_TEBA0714_REV01!B:D,MATCH(H287,RAW_c_TEBA0714_REV01!B:B,0),3)=L287,INDEX(
RAW_c_TEBA0714_REV01!B:D,MATCH(H287,INDEX(RAW_c_TEBA0714_REV01!B:B,MATCH(H287,RAW_c_TEBA0714_REV01!B:B,)+1):'RAW_c_TEBA0714_REV01'!B11358,)+MATCH(H287,RAW_c_TEBA0714_REV01!B:B,),3),INDEX(RAW_c_TEBA0714_REV01!B:D,MATCH(H287,RAW_c_TEBA0714_REV01!B:B,0),3)),"---")),"---")</f>
        <v>---</v>
      </c>
      <c r="N287" t="str">
        <f>IFERROR(IF(AND(B287="B2B",J287="--"),L287,IF(
COUNTIF(B2B!H:H,(IF(K287&lt;&gt;"---",IF(INDEX(RAW_c_TEBA0714_REV01!B:D,MATCH(H287,RAW_c_TEBA0714_REV01!B:B,0),3)=L287,INDEX(
RAW_c_TEBA0714_REV01!B:D,MATCH(H287,INDEX(RAW_c_TEBA0714_REV01!B:B,MATCH(H287,RAW_c_TEBA0714_REV01!B:B,)+1):'RAW_c_TEBA0714_REV01'!B11358,)+MATCH(H287,RAW_c_TEBA0714_REV01!B:B,),3),INDEX(RAW_c_TEBA0714_REV01!B:D,MATCH(H287,RAW_c_TEBA0714_REV01!B:B,0),3)),"---")))=0,"---",IF(K287&lt;&gt;"---",IF(INDEX(RAW_c_TEBA0714_REV01!B:D,MATCH(H287,RAW_c_TEBA0714_REV01!B:B,0),3)=L287,INDEX(
RAW_c_TEBA0714_REV01!B:D,MATCH(H287,INDEX(RAW_c_TEBA0714_REV01!B:B,MATCH(H287,RAW_c_TEBA0714_REV01!B:B,)+1):'RAW_c_TEBA0714_REV01'!B11358,)+MATCH(H287,RAW_c_TEBA0714_REV01!B:B,),3),INDEX(RAW_c_TEBA0714_REV01!B:D,MATCH(H287,RAW_c_TEBA0714_REV01!B:B,0),3)),"---"))),"---")</f>
        <v>JM2-80</v>
      </c>
      <c r="T287">
        <f>COUNTIF(RAW_c_TEBA0714_REV01!B:B,G287)</f>
        <v>2</v>
      </c>
      <c r="U287" t="str">
        <f t="shared" si="29"/>
        <v>50pin_header-16</v>
      </c>
    </row>
    <row r="288" spans="1:21" x14ac:dyDescent="0.25">
      <c r="A288" t="s">
        <v>1130</v>
      </c>
      <c r="B288" t="s">
        <v>1293</v>
      </c>
      <c r="C288" t="s">
        <v>175</v>
      </c>
      <c r="D288" t="s">
        <v>537</v>
      </c>
      <c r="E288" s="84">
        <v>17</v>
      </c>
      <c r="F288" t="str">
        <f t="shared" si="24"/>
        <v>J17-17</v>
      </c>
      <c r="G288" t="str">
        <f>VLOOKUP(F288,RAW_c_TEBA0714_REV01!A:B,2,0)</f>
        <v>B14_L5_N</v>
      </c>
      <c r="H288" t="str">
        <f t="shared" si="25"/>
        <v>B14_L5_N</v>
      </c>
      <c r="I288" t="str">
        <f t="shared" si="26"/>
        <v>--</v>
      </c>
      <c r="J288" t="str">
        <f t="shared" si="27"/>
        <v>--</v>
      </c>
      <c r="K288">
        <f>IFERROR(IF(J288="--",IF(G288=H288,VLOOKUP(G288,RAW_c_TEBA0714_REV01!L:N,3,0),SUM(VLOOKUP(H288,RAW_c_TEBA0714_REV01!L:N,3,0),VLOOKUP(G288,RAW_c_TEBA0714_REV01!L:N,3,0))),"---"),"---")</f>
        <v>17.409700000000001</v>
      </c>
      <c r="L288" t="str">
        <f t="shared" si="28"/>
        <v>J17-17</v>
      </c>
      <c r="M288" t="str">
        <f>IFERROR(IF(
COUNTIF(B2B!H:H,(IF(K288&lt;&gt;"---",IF(INDEX(RAW_c_TEBA0714_REV01!B:D,MATCH(H288,RAW_c_TEBA0714_REV01!B:B,0),3)=L288,INDEX(
RAW_c_TEBA0714_REV01!B:D,MATCH(H288,INDEX(RAW_c_TEBA0714_REV01!B:B,MATCH(H288,RAW_c_TEBA0714_REV01!B:B,)+1):'RAW_c_TEBA0714_REV01'!B11359,)+MATCH(H288,RAW_c_TEBA0714_REV01!B:B,),3),INDEX(RAW_c_TEBA0714_REV01!B:D,MATCH(H288,RAW_c_TEBA0714_REV01!B:B,0),3)),"---")))=1,"---",IF(K288&lt;&gt;"---",IF(INDEX(RAW_c_TEBA0714_REV01!B:D,MATCH(H288,RAW_c_TEBA0714_REV01!B:B,0),3)=L288,INDEX(
RAW_c_TEBA0714_REV01!B:D,MATCH(H288,INDEX(RAW_c_TEBA0714_REV01!B:B,MATCH(H288,RAW_c_TEBA0714_REV01!B:B,)+1):'RAW_c_TEBA0714_REV01'!B11359,)+MATCH(H288,RAW_c_TEBA0714_REV01!B:B,),3),INDEX(RAW_c_TEBA0714_REV01!B:D,MATCH(H288,RAW_c_TEBA0714_REV01!B:B,0),3)),"---")),"---")</f>
        <v>---</v>
      </c>
      <c r="N288" t="str">
        <f>IFERROR(IF(AND(B288="B2B",J288="--"),L288,IF(
COUNTIF(B2B!H:H,(IF(K288&lt;&gt;"---",IF(INDEX(RAW_c_TEBA0714_REV01!B:D,MATCH(H288,RAW_c_TEBA0714_REV01!B:B,0),3)=L288,INDEX(
RAW_c_TEBA0714_REV01!B:D,MATCH(H288,INDEX(RAW_c_TEBA0714_REV01!B:B,MATCH(H288,RAW_c_TEBA0714_REV01!B:B,)+1):'RAW_c_TEBA0714_REV01'!B11359,)+MATCH(H288,RAW_c_TEBA0714_REV01!B:B,),3),INDEX(RAW_c_TEBA0714_REV01!B:D,MATCH(H288,RAW_c_TEBA0714_REV01!B:B,0),3)),"---")))=0,"---",IF(K288&lt;&gt;"---",IF(INDEX(RAW_c_TEBA0714_REV01!B:D,MATCH(H288,RAW_c_TEBA0714_REV01!B:B,0),3)=L288,INDEX(
RAW_c_TEBA0714_REV01!B:D,MATCH(H288,INDEX(RAW_c_TEBA0714_REV01!B:B,MATCH(H288,RAW_c_TEBA0714_REV01!B:B,)+1):'RAW_c_TEBA0714_REV01'!B11359,)+MATCH(H288,RAW_c_TEBA0714_REV01!B:B,),3),INDEX(RAW_c_TEBA0714_REV01!B:D,MATCH(H288,RAW_c_TEBA0714_REV01!B:B,0),3)),"---"))),"---")</f>
        <v>JM2-58</v>
      </c>
      <c r="T288">
        <f>COUNTIF(RAW_c_TEBA0714_REV01!B:B,G288)</f>
        <v>2</v>
      </c>
      <c r="U288" t="str">
        <f t="shared" si="29"/>
        <v>50pin_header-17</v>
      </c>
    </row>
    <row r="289" spans="1:21" x14ac:dyDescent="0.25">
      <c r="A289" t="s">
        <v>1131</v>
      </c>
      <c r="B289" t="s">
        <v>1293</v>
      </c>
      <c r="C289" t="s">
        <v>176</v>
      </c>
      <c r="D289" t="s">
        <v>537</v>
      </c>
      <c r="E289" s="84">
        <v>18</v>
      </c>
      <c r="F289" t="str">
        <f t="shared" si="24"/>
        <v>J17-18</v>
      </c>
      <c r="G289" t="str">
        <f>VLOOKUP(F289,RAW_c_TEBA0714_REV01!A:B,2,0)</f>
        <v>B14_L5_P</v>
      </c>
      <c r="H289" t="str">
        <f t="shared" si="25"/>
        <v>B14_L5_P</v>
      </c>
      <c r="I289" t="str">
        <f t="shared" si="26"/>
        <v>--</v>
      </c>
      <c r="J289" t="str">
        <f t="shared" si="27"/>
        <v>--</v>
      </c>
      <c r="K289">
        <f>IFERROR(IF(J289="--",IF(G289=H289,VLOOKUP(G289,RAW_c_TEBA0714_REV01!L:N,3,0),SUM(VLOOKUP(H289,RAW_c_TEBA0714_REV01!L:N,3,0),VLOOKUP(G289,RAW_c_TEBA0714_REV01!L:N,3,0))),"---"),"---")</f>
        <v>17.078299999999999</v>
      </c>
      <c r="L289" t="str">
        <f t="shared" si="28"/>
        <v>J17-18</v>
      </c>
      <c r="M289" t="str">
        <f>IFERROR(IF(
COUNTIF(B2B!H:H,(IF(K289&lt;&gt;"---",IF(INDEX(RAW_c_TEBA0714_REV01!B:D,MATCH(H289,RAW_c_TEBA0714_REV01!B:B,0),3)=L289,INDEX(
RAW_c_TEBA0714_REV01!B:D,MATCH(H289,INDEX(RAW_c_TEBA0714_REV01!B:B,MATCH(H289,RAW_c_TEBA0714_REV01!B:B,)+1):'RAW_c_TEBA0714_REV01'!B11360,)+MATCH(H289,RAW_c_TEBA0714_REV01!B:B,),3),INDEX(RAW_c_TEBA0714_REV01!B:D,MATCH(H289,RAW_c_TEBA0714_REV01!B:B,0),3)),"---")))=1,"---",IF(K289&lt;&gt;"---",IF(INDEX(RAW_c_TEBA0714_REV01!B:D,MATCH(H289,RAW_c_TEBA0714_REV01!B:B,0),3)=L289,INDEX(
RAW_c_TEBA0714_REV01!B:D,MATCH(H289,INDEX(RAW_c_TEBA0714_REV01!B:B,MATCH(H289,RAW_c_TEBA0714_REV01!B:B,)+1):'RAW_c_TEBA0714_REV01'!B11360,)+MATCH(H289,RAW_c_TEBA0714_REV01!B:B,),3),INDEX(RAW_c_TEBA0714_REV01!B:D,MATCH(H289,RAW_c_TEBA0714_REV01!B:B,0),3)),"---")),"---")</f>
        <v>---</v>
      </c>
      <c r="N289" t="str">
        <f>IFERROR(IF(AND(B289="B2B",J289="--"),L289,IF(
COUNTIF(B2B!H:H,(IF(K289&lt;&gt;"---",IF(INDEX(RAW_c_TEBA0714_REV01!B:D,MATCH(H289,RAW_c_TEBA0714_REV01!B:B,0),3)=L289,INDEX(
RAW_c_TEBA0714_REV01!B:D,MATCH(H289,INDEX(RAW_c_TEBA0714_REV01!B:B,MATCH(H289,RAW_c_TEBA0714_REV01!B:B,)+1):'RAW_c_TEBA0714_REV01'!B11360,)+MATCH(H289,RAW_c_TEBA0714_REV01!B:B,),3),INDEX(RAW_c_TEBA0714_REV01!B:D,MATCH(H289,RAW_c_TEBA0714_REV01!B:B,0),3)),"---")))=0,"---",IF(K289&lt;&gt;"---",IF(INDEX(RAW_c_TEBA0714_REV01!B:D,MATCH(H289,RAW_c_TEBA0714_REV01!B:B,0),3)=L289,INDEX(
RAW_c_TEBA0714_REV01!B:D,MATCH(H289,INDEX(RAW_c_TEBA0714_REV01!B:B,MATCH(H289,RAW_c_TEBA0714_REV01!B:B,)+1):'RAW_c_TEBA0714_REV01'!B11360,)+MATCH(H289,RAW_c_TEBA0714_REV01!B:B,),3),INDEX(RAW_c_TEBA0714_REV01!B:D,MATCH(H289,RAW_c_TEBA0714_REV01!B:B,0),3)),"---"))),"---")</f>
        <v>JM2-56</v>
      </c>
      <c r="T289">
        <f>COUNTIF(RAW_c_TEBA0714_REV01!B:B,G289)</f>
        <v>2</v>
      </c>
      <c r="U289" t="str">
        <f t="shared" si="29"/>
        <v>50pin_header-18</v>
      </c>
    </row>
    <row r="290" spans="1:21" x14ac:dyDescent="0.25">
      <c r="A290" t="s">
        <v>1132</v>
      </c>
      <c r="B290" t="s">
        <v>1293</v>
      </c>
      <c r="C290" t="s">
        <v>177</v>
      </c>
      <c r="D290" t="s">
        <v>537</v>
      </c>
      <c r="E290" s="84">
        <v>19</v>
      </c>
      <c r="F290" t="str">
        <f t="shared" si="24"/>
        <v>J17-19</v>
      </c>
      <c r="G290" t="str">
        <f>VLOOKUP(F290,RAW_c_TEBA0714_REV01!A:B,2,0)</f>
        <v>B14_L4_P</v>
      </c>
      <c r="H290" t="str">
        <f t="shared" si="25"/>
        <v>B14_L4_P</v>
      </c>
      <c r="I290" t="str">
        <f t="shared" si="26"/>
        <v>--</v>
      </c>
      <c r="J290" t="str">
        <f t="shared" si="27"/>
        <v>--</v>
      </c>
      <c r="K290">
        <f>IFERROR(IF(J290="--",IF(G290=H290,VLOOKUP(G290,RAW_c_TEBA0714_REV01!L:N,3,0),SUM(VLOOKUP(H290,RAW_c_TEBA0714_REV01!L:N,3,0),VLOOKUP(G290,RAW_c_TEBA0714_REV01!L:N,3,0))),"---"),"---")</f>
        <v>14.1556</v>
      </c>
      <c r="L290" t="str">
        <f t="shared" si="28"/>
        <v>J17-19</v>
      </c>
      <c r="M290" t="str">
        <f>IFERROR(IF(
COUNTIF(B2B!H:H,(IF(K290&lt;&gt;"---",IF(INDEX(RAW_c_TEBA0714_REV01!B:D,MATCH(H290,RAW_c_TEBA0714_REV01!B:B,0),3)=L290,INDEX(
RAW_c_TEBA0714_REV01!B:D,MATCH(H290,INDEX(RAW_c_TEBA0714_REV01!B:B,MATCH(H290,RAW_c_TEBA0714_REV01!B:B,)+1):'RAW_c_TEBA0714_REV01'!B11361,)+MATCH(H290,RAW_c_TEBA0714_REV01!B:B,),3),INDEX(RAW_c_TEBA0714_REV01!B:D,MATCH(H290,RAW_c_TEBA0714_REV01!B:B,0),3)),"---")))=1,"---",IF(K290&lt;&gt;"---",IF(INDEX(RAW_c_TEBA0714_REV01!B:D,MATCH(H290,RAW_c_TEBA0714_REV01!B:B,0),3)=L290,INDEX(
RAW_c_TEBA0714_REV01!B:D,MATCH(H290,INDEX(RAW_c_TEBA0714_REV01!B:B,MATCH(H290,RAW_c_TEBA0714_REV01!B:B,)+1):'RAW_c_TEBA0714_REV01'!B11361,)+MATCH(H290,RAW_c_TEBA0714_REV01!B:B,),3),INDEX(RAW_c_TEBA0714_REV01!B:D,MATCH(H290,RAW_c_TEBA0714_REV01!B:B,0),3)),"---")),"---")</f>
        <v>---</v>
      </c>
      <c r="N290" t="str">
        <f>IFERROR(IF(AND(B290="B2B",J290="--"),L290,IF(
COUNTIF(B2B!H:H,(IF(K290&lt;&gt;"---",IF(INDEX(RAW_c_TEBA0714_REV01!B:D,MATCH(H290,RAW_c_TEBA0714_REV01!B:B,0),3)=L290,INDEX(
RAW_c_TEBA0714_REV01!B:D,MATCH(H290,INDEX(RAW_c_TEBA0714_REV01!B:B,MATCH(H290,RAW_c_TEBA0714_REV01!B:B,)+1):'RAW_c_TEBA0714_REV01'!B11361,)+MATCH(H290,RAW_c_TEBA0714_REV01!B:B,),3),INDEX(RAW_c_TEBA0714_REV01!B:D,MATCH(H290,RAW_c_TEBA0714_REV01!B:B,0),3)),"---")))=0,"---",IF(K290&lt;&gt;"---",IF(INDEX(RAW_c_TEBA0714_REV01!B:D,MATCH(H290,RAW_c_TEBA0714_REV01!B:B,0),3)=L290,INDEX(
RAW_c_TEBA0714_REV01!B:D,MATCH(H290,INDEX(RAW_c_TEBA0714_REV01!B:B,MATCH(H290,RAW_c_TEBA0714_REV01!B:B,)+1):'RAW_c_TEBA0714_REV01'!B11361,)+MATCH(H290,RAW_c_TEBA0714_REV01!B:B,),3),INDEX(RAW_c_TEBA0714_REV01!B:D,MATCH(H290,RAW_c_TEBA0714_REV01!B:B,0),3)),"---"))),"---")</f>
        <v>JM2-55</v>
      </c>
      <c r="T290">
        <f>COUNTIF(RAW_c_TEBA0714_REV01!B:B,G290)</f>
        <v>2</v>
      </c>
      <c r="U290" t="str">
        <f t="shared" si="29"/>
        <v>50pin_header-19</v>
      </c>
    </row>
    <row r="291" spans="1:21" x14ac:dyDescent="0.25">
      <c r="A291" t="s">
        <v>1133</v>
      </c>
      <c r="B291" t="s">
        <v>1293</v>
      </c>
      <c r="C291" t="s">
        <v>178</v>
      </c>
      <c r="D291" t="s">
        <v>537</v>
      </c>
      <c r="E291" s="84">
        <v>20</v>
      </c>
      <c r="F291" t="str">
        <f t="shared" si="24"/>
        <v>J17-20</v>
      </c>
      <c r="G291" t="str">
        <f>VLOOKUP(F291,RAW_c_TEBA0714_REV01!A:B,2,0)</f>
        <v>B14_L4_N</v>
      </c>
      <c r="H291" t="str">
        <f t="shared" si="25"/>
        <v>B14_L4_N</v>
      </c>
      <c r="I291" t="str">
        <f t="shared" si="26"/>
        <v>--</v>
      </c>
      <c r="J291" t="str">
        <f t="shared" si="27"/>
        <v>--</v>
      </c>
      <c r="K291">
        <f>IFERROR(IF(J291="--",IF(G291=H291,VLOOKUP(G291,RAW_c_TEBA0714_REV01!L:N,3,0),SUM(VLOOKUP(H291,RAW_c_TEBA0714_REV01!L:N,3,0),VLOOKUP(G291,RAW_c_TEBA0714_REV01!L:N,3,0))),"---"),"---")</f>
        <v>13.824299999999999</v>
      </c>
      <c r="L291" t="str">
        <f t="shared" si="28"/>
        <v>J17-20</v>
      </c>
      <c r="M291" t="str">
        <f>IFERROR(IF(
COUNTIF(B2B!H:H,(IF(K291&lt;&gt;"---",IF(INDEX(RAW_c_TEBA0714_REV01!B:D,MATCH(H291,RAW_c_TEBA0714_REV01!B:B,0),3)=L291,INDEX(
RAW_c_TEBA0714_REV01!B:D,MATCH(H291,INDEX(RAW_c_TEBA0714_REV01!B:B,MATCH(H291,RAW_c_TEBA0714_REV01!B:B,)+1):'RAW_c_TEBA0714_REV01'!B11362,)+MATCH(H291,RAW_c_TEBA0714_REV01!B:B,),3),INDEX(RAW_c_TEBA0714_REV01!B:D,MATCH(H291,RAW_c_TEBA0714_REV01!B:B,0),3)),"---")))=1,"---",IF(K291&lt;&gt;"---",IF(INDEX(RAW_c_TEBA0714_REV01!B:D,MATCH(H291,RAW_c_TEBA0714_REV01!B:B,0),3)=L291,INDEX(
RAW_c_TEBA0714_REV01!B:D,MATCH(H291,INDEX(RAW_c_TEBA0714_REV01!B:B,MATCH(H291,RAW_c_TEBA0714_REV01!B:B,)+1):'RAW_c_TEBA0714_REV01'!B11362,)+MATCH(H291,RAW_c_TEBA0714_REV01!B:B,),3),INDEX(RAW_c_TEBA0714_REV01!B:D,MATCH(H291,RAW_c_TEBA0714_REV01!B:B,0),3)),"---")),"---")</f>
        <v>---</v>
      </c>
      <c r="N291" t="str">
        <f>IFERROR(IF(AND(B291="B2B",J291="--"),L291,IF(
COUNTIF(B2B!H:H,(IF(K291&lt;&gt;"---",IF(INDEX(RAW_c_TEBA0714_REV01!B:D,MATCH(H291,RAW_c_TEBA0714_REV01!B:B,0),3)=L291,INDEX(
RAW_c_TEBA0714_REV01!B:D,MATCH(H291,INDEX(RAW_c_TEBA0714_REV01!B:B,MATCH(H291,RAW_c_TEBA0714_REV01!B:B,)+1):'RAW_c_TEBA0714_REV01'!B11362,)+MATCH(H291,RAW_c_TEBA0714_REV01!B:B,),3),INDEX(RAW_c_TEBA0714_REV01!B:D,MATCH(H291,RAW_c_TEBA0714_REV01!B:B,0),3)),"---")))=0,"---",IF(K291&lt;&gt;"---",IF(INDEX(RAW_c_TEBA0714_REV01!B:D,MATCH(H291,RAW_c_TEBA0714_REV01!B:B,0),3)=L291,INDEX(
RAW_c_TEBA0714_REV01!B:D,MATCH(H291,INDEX(RAW_c_TEBA0714_REV01!B:B,MATCH(H291,RAW_c_TEBA0714_REV01!B:B,)+1):'RAW_c_TEBA0714_REV01'!B11362,)+MATCH(H291,RAW_c_TEBA0714_REV01!B:B,),3),INDEX(RAW_c_TEBA0714_REV01!B:D,MATCH(H291,RAW_c_TEBA0714_REV01!B:B,0),3)),"---"))),"---")</f>
        <v>JM2-57</v>
      </c>
      <c r="T291">
        <f>COUNTIF(RAW_c_TEBA0714_REV01!B:B,G291)</f>
        <v>2</v>
      </c>
      <c r="U291" t="str">
        <f t="shared" si="29"/>
        <v>50pin_header-20</v>
      </c>
    </row>
    <row r="292" spans="1:21" x14ac:dyDescent="0.25">
      <c r="A292" t="s">
        <v>1134</v>
      </c>
      <c r="B292" t="s">
        <v>1293</v>
      </c>
      <c r="C292" t="s">
        <v>179</v>
      </c>
      <c r="D292" t="s">
        <v>537</v>
      </c>
      <c r="E292" s="84">
        <v>21</v>
      </c>
      <c r="F292" t="str">
        <f t="shared" si="24"/>
        <v>J17-21</v>
      </c>
      <c r="G292" t="str">
        <f>VLOOKUP(F292,RAW_c_TEBA0714_REV01!A:B,2,0)</f>
        <v>B14_L15_N</v>
      </c>
      <c r="H292" t="str">
        <f t="shared" si="25"/>
        <v>B14_L15_N</v>
      </c>
      <c r="I292" t="str">
        <f t="shared" si="26"/>
        <v>--</v>
      </c>
      <c r="J292" t="str">
        <f t="shared" si="27"/>
        <v>--</v>
      </c>
      <c r="K292">
        <f>IFERROR(IF(J292="--",IF(G292=H292,VLOOKUP(G292,RAW_c_TEBA0714_REV01!L:N,3,0),SUM(VLOOKUP(H292,RAW_c_TEBA0714_REV01!L:N,3,0),VLOOKUP(G292,RAW_c_TEBA0714_REV01!L:N,3,0))),"---"),"---")</f>
        <v>11.3424</v>
      </c>
      <c r="L292" t="str">
        <f t="shared" si="28"/>
        <v>J17-21</v>
      </c>
      <c r="M292" t="str">
        <f>IFERROR(IF(
COUNTIF(B2B!H:H,(IF(K292&lt;&gt;"---",IF(INDEX(RAW_c_TEBA0714_REV01!B:D,MATCH(H292,RAW_c_TEBA0714_REV01!B:B,0),3)=L292,INDEX(
RAW_c_TEBA0714_REV01!B:D,MATCH(H292,INDEX(RAW_c_TEBA0714_REV01!B:B,MATCH(H292,RAW_c_TEBA0714_REV01!B:B,)+1):'RAW_c_TEBA0714_REV01'!B11363,)+MATCH(H292,RAW_c_TEBA0714_REV01!B:B,),3),INDEX(RAW_c_TEBA0714_REV01!B:D,MATCH(H292,RAW_c_TEBA0714_REV01!B:B,0),3)),"---")))=1,"---",IF(K292&lt;&gt;"---",IF(INDEX(RAW_c_TEBA0714_REV01!B:D,MATCH(H292,RAW_c_TEBA0714_REV01!B:B,0),3)=L292,INDEX(
RAW_c_TEBA0714_REV01!B:D,MATCH(H292,INDEX(RAW_c_TEBA0714_REV01!B:B,MATCH(H292,RAW_c_TEBA0714_REV01!B:B,)+1):'RAW_c_TEBA0714_REV01'!B11363,)+MATCH(H292,RAW_c_TEBA0714_REV01!B:B,),3),INDEX(RAW_c_TEBA0714_REV01!B:D,MATCH(H292,RAW_c_TEBA0714_REV01!B:B,0),3)),"---")),"---")</f>
        <v>---</v>
      </c>
      <c r="N292" t="str">
        <f>IFERROR(IF(AND(B292="B2B",J292="--"),L292,IF(
COUNTIF(B2B!H:H,(IF(K292&lt;&gt;"---",IF(INDEX(RAW_c_TEBA0714_REV01!B:D,MATCH(H292,RAW_c_TEBA0714_REV01!B:B,0),3)=L292,INDEX(
RAW_c_TEBA0714_REV01!B:D,MATCH(H292,INDEX(RAW_c_TEBA0714_REV01!B:B,MATCH(H292,RAW_c_TEBA0714_REV01!B:B,)+1):'RAW_c_TEBA0714_REV01'!B11363,)+MATCH(H292,RAW_c_TEBA0714_REV01!B:B,),3),INDEX(RAW_c_TEBA0714_REV01!B:D,MATCH(H292,RAW_c_TEBA0714_REV01!B:B,0),3)),"---")))=0,"---",IF(K292&lt;&gt;"---",IF(INDEX(RAW_c_TEBA0714_REV01!B:D,MATCH(H292,RAW_c_TEBA0714_REV01!B:B,0),3)=L292,INDEX(
RAW_c_TEBA0714_REV01!B:D,MATCH(H292,INDEX(RAW_c_TEBA0714_REV01!B:B,MATCH(H292,RAW_c_TEBA0714_REV01!B:B,)+1):'RAW_c_TEBA0714_REV01'!B11363,)+MATCH(H292,RAW_c_TEBA0714_REV01!B:B,),3),INDEX(RAW_c_TEBA0714_REV01!B:D,MATCH(H292,RAW_c_TEBA0714_REV01!B:B,0),3)),"---"))),"---")</f>
        <v>JM2-65</v>
      </c>
      <c r="T292">
        <f>COUNTIF(RAW_c_TEBA0714_REV01!B:B,G292)</f>
        <v>2</v>
      </c>
      <c r="U292" t="str">
        <f t="shared" si="29"/>
        <v>50pin_header-21</v>
      </c>
    </row>
    <row r="293" spans="1:21" x14ac:dyDescent="0.25">
      <c r="A293" t="s">
        <v>1135</v>
      </c>
      <c r="B293" t="s">
        <v>1293</v>
      </c>
      <c r="C293" t="s">
        <v>180</v>
      </c>
      <c r="D293" t="s">
        <v>537</v>
      </c>
      <c r="E293" s="84">
        <v>22</v>
      </c>
      <c r="F293" t="str">
        <f t="shared" si="24"/>
        <v>J17-22</v>
      </c>
      <c r="G293" t="str">
        <f>VLOOKUP(F293,RAW_c_TEBA0714_REV01!A:B,2,0)</f>
        <v>B14_L15_P</v>
      </c>
      <c r="H293" t="str">
        <f t="shared" si="25"/>
        <v>B14_L15_P</v>
      </c>
      <c r="I293" t="str">
        <f t="shared" si="26"/>
        <v>--</v>
      </c>
      <c r="J293" t="str">
        <f t="shared" si="27"/>
        <v>--</v>
      </c>
      <c r="K293">
        <f>IFERROR(IF(J293="--",IF(G293=H293,VLOOKUP(G293,RAW_c_TEBA0714_REV01!L:N,3,0),SUM(VLOOKUP(H293,RAW_c_TEBA0714_REV01!L:N,3,0),VLOOKUP(G293,RAW_c_TEBA0714_REV01!L:N,3,0))),"---"),"---")</f>
        <v>11.010999999999999</v>
      </c>
      <c r="L293" t="str">
        <f t="shared" si="28"/>
        <v>J17-22</v>
      </c>
      <c r="M293" t="str">
        <f>IFERROR(IF(
COUNTIF(B2B!H:H,(IF(K293&lt;&gt;"---",IF(INDEX(RAW_c_TEBA0714_REV01!B:D,MATCH(H293,RAW_c_TEBA0714_REV01!B:B,0),3)=L293,INDEX(
RAW_c_TEBA0714_REV01!B:D,MATCH(H293,INDEX(RAW_c_TEBA0714_REV01!B:B,MATCH(H293,RAW_c_TEBA0714_REV01!B:B,)+1):'RAW_c_TEBA0714_REV01'!B11364,)+MATCH(H293,RAW_c_TEBA0714_REV01!B:B,),3),INDEX(RAW_c_TEBA0714_REV01!B:D,MATCH(H293,RAW_c_TEBA0714_REV01!B:B,0),3)),"---")))=1,"---",IF(K293&lt;&gt;"---",IF(INDEX(RAW_c_TEBA0714_REV01!B:D,MATCH(H293,RAW_c_TEBA0714_REV01!B:B,0),3)=L293,INDEX(
RAW_c_TEBA0714_REV01!B:D,MATCH(H293,INDEX(RAW_c_TEBA0714_REV01!B:B,MATCH(H293,RAW_c_TEBA0714_REV01!B:B,)+1):'RAW_c_TEBA0714_REV01'!B11364,)+MATCH(H293,RAW_c_TEBA0714_REV01!B:B,),3),INDEX(RAW_c_TEBA0714_REV01!B:D,MATCH(H293,RAW_c_TEBA0714_REV01!B:B,0),3)),"---")),"---")</f>
        <v>---</v>
      </c>
      <c r="N293" t="str">
        <f>IFERROR(IF(AND(B293="B2B",J293="--"),L293,IF(
COUNTIF(B2B!H:H,(IF(K293&lt;&gt;"---",IF(INDEX(RAW_c_TEBA0714_REV01!B:D,MATCH(H293,RAW_c_TEBA0714_REV01!B:B,0),3)=L293,INDEX(
RAW_c_TEBA0714_REV01!B:D,MATCH(H293,INDEX(RAW_c_TEBA0714_REV01!B:B,MATCH(H293,RAW_c_TEBA0714_REV01!B:B,)+1):'RAW_c_TEBA0714_REV01'!B11364,)+MATCH(H293,RAW_c_TEBA0714_REV01!B:B,),3),INDEX(RAW_c_TEBA0714_REV01!B:D,MATCH(H293,RAW_c_TEBA0714_REV01!B:B,0),3)),"---")))=0,"---",IF(K293&lt;&gt;"---",IF(INDEX(RAW_c_TEBA0714_REV01!B:D,MATCH(H293,RAW_c_TEBA0714_REV01!B:B,0),3)=L293,INDEX(
RAW_c_TEBA0714_REV01!B:D,MATCH(H293,INDEX(RAW_c_TEBA0714_REV01!B:B,MATCH(H293,RAW_c_TEBA0714_REV01!B:B,)+1):'RAW_c_TEBA0714_REV01'!B11364,)+MATCH(H293,RAW_c_TEBA0714_REV01!B:B,),3),INDEX(RAW_c_TEBA0714_REV01!B:D,MATCH(H293,RAW_c_TEBA0714_REV01!B:B,0),3)),"---"))),"---")</f>
        <v>JM2-63</v>
      </c>
      <c r="T293">
        <f>COUNTIF(RAW_c_TEBA0714_REV01!B:B,G293)</f>
        <v>2</v>
      </c>
      <c r="U293" t="str">
        <f t="shared" si="29"/>
        <v>50pin_header-22</v>
      </c>
    </row>
    <row r="294" spans="1:21" x14ac:dyDescent="0.25">
      <c r="A294" t="s">
        <v>1136</v>
      </c>
      <c r="B294" t="s">
        <v>1293</v>
      </c>
      <c r="C294" t="s">
        <v>181</v>
      </c>
      <c r="D294" t="s">
        <v>537</v>
      </c>
      <c r="E294" s="84">
        <v>23</v>
      </c>
      <c r="F294" t="str">
        <f t="shared" si="24"/>
        <v>J17-23</v>
      </c>
      <c r="G294" t="str">
        <f>VLOOKUP(F294,RAW_c_TEBA0714_REV01!A:B,2,0)</f>
        <v>SPI-DQ3</v>
      </c>
      <c r="H294" t="str">
        <f t="shared" si="25"/>
        <v>SPI-DQ3</v>
      </c>
      <c r="I294" t="str">
        <f t="shared" si="26"/>
        <v>--</v>
      </c>
      <c r="J294" t="str">
        <f t="shared" si="27"/>
        <v>--</v>
      </c>
      <c r="K294">
        <f>IFERROR(IF(J294="--",IF(G294=H294,VLOOKUP(G294,RAW_c_TEBA0714_REV01!L:N,3,0),SUM(VLOOKUP(H294,RAW_c_TEBA0714_REV01!L:N,3,0),VLOOKUP(G294,RAW_c_TEBA0714_REV01!L:N,3,0))),"---"),"---")</f>
        <v>14.172000000000001</v>
      </c>
      <c r="L294" t="str">
        <f t="shared" si="28"/>
        <v>J17-23</v>
      </c>
      <c r="M294" t="str">
        <f>IFERROR(IF(
COUNTIF(B2B!H:H,(IF(K294&lt;&gt;"---",IF(INDEX(RAW_c_TEBA0714_REV01!B:D,MATCH(H294,RAW_c_TEBA0714_REV01!B:B,0),3)=L294,INDEX(
RAW_c_TEBA0714_REV01!B:D,MATCH(H294,INDEX(RAW_c_TEBA0714_REV01!B:B,MATCH(H294,RAW_c_TEBA0714_REV01!B:B,)+1):'RAW_c_TEBA0714_REV01'!B11365,)+MATCH(H294,RAW_c_TEBA0714_REV01!B:B,),3),INDEX(RAW_c_TEBA0714_REV01!B:D,MATCH(H294,RAW_c_TEBA0714_REV01!B:B,0),3)),"---")))=1,"---",IF(K294&lt;&gt;"---",IF(INDEX(RAW_c_TEBA0714_REV01!B:D,MATCH(H294,RAW_c_TEBA0714_REV01!B:B,0),3)=L294,INDEX(
RAW_c_TEBA0714_REV01!B:D,MATCH(H294,INDEX(RAW_c_TEBA0714_REV01!B:B,MATCH(H294,RAW_c_TEBA0714_REV01!B:B,)+1):'RAW_c_TEBA0714_REV01'!B11365,)+MATCH(H294,RAW_c_TEBA0714_REV01!B:B,),3),INDEX(RAW_c_TEBA0714_REV01!B:D,MATCH(H294,RAW_c_TEBA0714_REV01!B:B,0),3)),"---")),"---")</f>
        <v>---</v>
      </c>
      <c r="N294" t="str">
        <f>IFERROR(IF(AND(B294="B2B",J294="--"),L294,IF(
COUNTIF(B2B!H:H,(IF(K294&lt;&gt;"---",IF(INDEX(RAW_c_TEBA0714_REV01!B:D,MATCH(H294,RAW_c_TEBA0714_REV01!B:B,0),3)=L294,INDEX(
RAW_c_TEBA0714_REV01!B:D,MATCH(H294,INDEX(RAW_c_TEBA0714_REV01!B:B,MATCH(H294,RAW_c_TEBA0714_REV01!B:B,)+1):'RAW_c_TEBA0714_REV01'!B11365,)+MATCH(H294,RAW_c_TEBA0714_REV01!B:B,),3),INDEX(RAW_c_TEBA0714_REV01!B:D,MATCH(H294,RAW_c_TEBA0714_REV01!B:B,0),3)),"---")))=0,"---",IF(K294&lt;&gt;"---",IF(INDEX(RAW_c_TEBA0714_REV01!B:D,MATCH(H294,RAW_c_TEBA0714_REV01!B:B,0),3)=L294,INDEX(
RAW_c_TEBA0714_REV01!B:D,MATCH(H294,INDEX(RAW_c_TEBA0714_REV01!B:B,MATCH(H294,RAW_c_TEBA0714_REV01!B:B,)+1):'RAW_c_TEBA0714_REV01'!B11365,)+MATCH(H294,RAW_c_TEBA0714_REV01!B:B,),3),INDEX(RAW_c_TEBA0714_REV01!B:D,MATCH(H294,RAW_c_TEBA0714_REV01!B:B,0),3)),"---"))),"---")</f>
        <v>JM2-70</v>
      </c>
      <c r="T294">
        <f>COUNTIF(RAW_c_TEBA0714_REV01!B:B,G294)</f>
        <v>2</v>
      </c>
      <c r="U294" t="str">
        <f t="shared" si="29"/>
        <v>50pin_header-23</v>
      </c>
    </row>
    <row r="295" spans="1:21" x14ac:dyDescent="0.25">
      <c r="A295" t="s">
        <v>1137</v>
      </c>
      <c r="B295" t="s">
        <v>1293</v>
      </c>
      <c r="C295" t="s">
        <v>182</v>
      </c>
      <c r="D295" t="s">
        <v>537</v>
      </c>
      <c r="E295" s="84">
        <v>24</v>
      </c>
      <c r="F295" t="str">
        <f t="shared" si="24"/>
        <v>J17-24</v>
      </c>
      <c r="G295" t="str">
        <f>VLOOKUP(F295,RAW_c_TEBA0714_REV01!A:B,2,0)</f>
        <v>SPI-DQO</v>
      </c>
      <c r="H295" t="str">
        <f t="shared" si="25"/>
        <v>SPI-DQO</v>
      </c>
      <c r="I295" t="str">
        <f t="shared" si="26"/>
        <v>--</v>
      </c>
      <c r="J295" t="str">
        <f t="shared" si="27"/>
        <v>--</v>
      </c>
      <c r="K295">
        <f>IFERROR(IF(J295="--",IF(G295=H295,VLOOKUP(G295,RAW_c_TEBA0714_REV01!L:N,3,0),SUM(VLOOKUP(H295,RAW_c_TEBA0714_REV01!L:N,3,0),VLOOKUP(G295,RAW_c_TEBA0714_REV01!L:N,3,0))),"---"),"---")</f>
        <v>11.2178</v>
      </c>
      <c r="L295" t="str">
        <f t="shared" si="28"/>
        <v>J17-24</v>
      </c>
      <c r="M295" t="str">
        <f>IFERROR(IF(
COUNTIF(B2B!H:H,(IF(K295&lt;&gt;"---",IF(INDEX(RAW_c_TEBA0714_REV01!B:D,MATCH(H295,RAW_c_TEBA0714_REV01!B:B,0),3)=L295,INDEX(
RAW_c_TEBA0714_REV01!B:D,MATCH(H295,INDEX(RAW_c_TEBA0714_REV01!B:B,MATCH(H295,RAW_c_TEBA0714_REV01!B:B,)+1):'RAW_c_TEBA0714_REV01'!B11366,)+MATCH(H295,RAW_c_TEBA0714_REV01!B:B,),3),INDEX(RAW_c_TEBA0714_REV01!B:D,MATCH(H295,RAW_c_TEBA0714_REV01!B:B,0),3)),"---")))=1,"---",IF(K295&lt;&gt;"---",IF(INDEX(RAW_c_TEBA0714_REV01!B:D,MATCH(H295,RAW_c_TEBA0714_REV01!B:B,0),3)=L295,INDEX(
RAW_c_TEBA0714_REV01!B:D,MATCH(H295,INDEX(RAW_c_TEBA0714_REV01!B:B,MATCH(H295,RAW_c_TEBA0714_REV01!B:B,)+1):'RAW_c_TEBA0714_REV01'!B11366,)+MATCH(H295,RAW_c_TEBA0714_REV01!B:B,),3),INDEX(RAW_c_TEBA0714_REV01!B:D,MATCH(H295,RAW_c_TEBA0714_REV01!B:B,0),3)),"---")),"---")</f>
        <v>---</v>
      </c>
      <c r="N295" t="str">
        <f>IFERROR(IF(AND(B295="B2B",J295="--"),L295,IF(
COUNTIF(B2B!H:H,(IF(K295&lt;&gt;"---",IF(INDEX(RAW_c_TEBA0714_REV01!B:D,MATCH(H295,RAW_c_TEBA0714_REV01!B:B,0),3)=L295,INDEX(
RAW_c_TEBA0714_REV01!B:D,MATCH(H295,INDEX(RAW_c_TEBA0714_REV01!B:B,MATCH(H295,RAW_c_TEBA0714_REV01!B:B,)+1):'RAW_c_TEBA0714_REV01'!B11366,)+MATCH(H295,RAW_c_TEBA0714_REV01!B:B,),3),INDEX(RAW_c_TEBA0714_REV01!B:D,MATCH(H295,RAW_c_TEBA0714_REV01!B:B,0),3)),"---")))=0,"---",IF(K295&lt;&gt;"---",IF(INDEX(RAW_c_TEBA0714_REV01!B:D,MATCH(H295,RAW_c_TEBA0714_REV01!B:B,0),3)=L295,INDEX(
RAW_c_TEBA0714_REV01!B:D,MATCH(H295,INDEX(RAW_c_TEBA0714_REV01!B:B,MATCH(H295,RAW_c_TEBA0714_REV01!B:B,)+1):'RAW_c_TEBA0714_REV01'!B11366,)+MATCH(H295,RAW_c_TEBA0714_REV01!B:B,),3),INDEX(RAW_c_TEBA0714_REV01!B:D,MATCH(H295,RAW_c_TEBA0714_REV01!B:B,0),3)),"---"))),"---")</f>
        <v>JM2-68</v>
      </c>
      <c r="T295">
        <f>COUNTIF(RAW_c_TEBA0714_REV01!B:B,G295)</f>
        <v>2</v>
      </c>
      <c r="U295" t="str">
        <f t="shared" si="29"/>
        <v>50pin_header-24</v>
      </c>
    </row>
    <row r="296" spans="1:21" x14ac:dyDescent="0.25">
      <c r="A296" t="s">
        <v>1138</v>
      </c>
      <c r="B296" t="s">
        <v>1293</v>
      </c>
      <c r="C296" t="s">
        <v>183</v>
      </c>
      <c r="D296" t="s">
        <v>537</v>
      </c>
      <c r="E296" s="84">
        <v>25</v>
      </c>
      <c r="F296" t="str">
        <f t="shared" si="24"/>
        <v>J17-25</v>
      </c>
      <c r="G296" t="str">
        <f>VLOOKUP(F296,RAW_c_TEBA0714_REV01!A:B,2,0)</f>
        <v>SPI-CS</v>
      </c>
      <c r="H296" t="str">
        <f t="shared" si="25"/>
        <v>SPI-CS</v>
      </c>
      <c r="I296" t="str">
        <f t="shared" si="26"/>
        <v>--</v>
      </c>
      <c r="J296" t="str">
        <f t="shared" si="27"/>
        <v>--</v>
      </c>
      <c r="K296">
        <f>IFERROR(IF(J296="--",IF(G296=H296,VLOOKUP(G296,RAW_c_TEBA0714_REV01!L:N,3,0),SUM(VLOOKUP(H296,RAW_c_TEBA0714_REV01!L:N,3,0),VLOOKUP(G296,RAW_c_TEBA0714_REV01!L:N,3,0))),"---"),"---")</f>
        <v>8.0038</v>
      </c>
      <c r="L296" t="str">
        <f t="shared" si="28"/>
        <v>J17-25</v>
      </c>
      <c r="M296" t="str">
        <f>IFERROR(IF(
COUNTIF(B2B!H:H,(IF(K296&lt;&gt;"---",IF(INDEX(RAW_c_TEBA0714_REV01!B:D,MATCH(H296,RAW_c_TEBA0714_REV01!B:B,0),3)=L296,INDEX(
RAW_c_TEBA0714_REV01!B:D,MATCH(H296,INDEX(RAW_c_TEBA0714_REV01!B:B,MATCH(H296,RAW_c_TEBA0714_REV01!B:B,)+1):'RAW_c_TEBA0714_REV01'!B11367,)+MATCH(H296,RAW_c_TEBA0714_REV01!B:B,),3),INDEX(RAW_c_TEBA0714_REV01!B:D,MATCH(H296,RAW_c_TEBA0714_REV01!B:B,0),3)),"---")))=1,"---",IF(K296&lt;&gt;"---",IF(INDEX(RAW_c_TEBA0714_REV01!B:D,MATCH(H296,RAW_c_TEBA0714_REV01!B:B,0),3)=L296,INDEX(
RAW_c_TEBA0714_REV01!B:D,MATCH(H296,INDEX(RAW_c_TEBA0714_REV01!B:B,MATCH(H296,RAW_c_TEBA0714_REV01!B:B,)+1):'RAW_c_TEBA0714_REV01'!B11367,)+MATCH(H296,RAW_c_TEBA0714_REV01!B:B,),3),INDEX(RAW_c_TEBA0714_REV01!B:D,MATCH(H296,RAW_c_TEBA0714_REV01!B:B,0),3)),"---")),"---")</f>
        <v>---</v>
      </c>
      <c r="N296" t="str">
        <f>IFERROR(IF(AND(B296="B2B",J296="--"),L296,IF(
COUNTIF(B2B!H:H,(IF(K296&lt;&gt;"---",IF(INDEX(RAW_c_TEBA0714_REV01!B:D,MATCH(H296,RAW_c_TEBA0714_REV01!B:B,0),3)=L296,INDEX(
RAW_c_TEBA0714_REV01!B:D,MATCH(H296,INDEX(RAW_c_TEBA0714_REV01!B:B,MATCH(H296,RAW_c_TEBA0714_REV01!B:B,)+1):'RAW_c_TEBA0714_REV01'!B11367,)+MATCH(H296,RAW_c_TEBA0714_REV01!B:B,),3),INDEX(RAW_c_TEBA0714_REV01!B:D,MATCH(H296,RAW_c_TEBA0714_REV01!B:B,0),3)),"---")))=0,"---",IF(K296&lt;&gt;"---",IF(INDEX(RAW_c_TEBA0714_REV01!B:D,MATCH(H296,RAW_c_TEBA0714_REV01!B:B,0),3)=L296,INDEX(
RAW_c_TEBA0714_REV01!B:D,MATCH(H296,INDEX(RAW_c_TEBA0714_REV01!B:B,MATCH(H296,RAW_c_TEBA0714_REV01!B:B,)+1):'RAW_c_TEBA0714_REV01'!B11367,)+MATCH(H296,RAW_c_TEBA0714_REV01!B:B,),3),INDEX(RAW_c_TEBA0714_REV01!B:D,MATCH(H296,RAW_c_TEBA0714_REV01!B:B,0),3)),"---"))),"---")</f>
        <v>JM2-69</v>
      </c>
      <c r="T296">
        <f>COUNTIF(RAW_c_TEBA0714_REV01!B:B,G296)</f>
        <v>2</v>
      </c>
      <c r="U296" t="str">
        <f t="shared" si="29"/>
        <v>50pin_header-25</v>
      </c>
    </row>
    <row r="297" spans="1:21" x14ac:dyDescent="0.25">
      <c r="A297" t="s">
        <v>1139</v>
      </c>
      <c r="B297" t="s">
        <v>1293</v>
      </c>
      <c r="C297" t="s">
        <v>184</v>
      </c>
      <c r="D297" t="s">
        <v>537</v>
      </c>
      <c r="E297" s="84">
        <v>26</v>
      </c>
      <c r="F297" t="str">
        <f t="shared" si="24"/>
        <v>J17-26</v>
      </c>
      <c r="G297" t="str">
        <f>VLOOKUP(F297,RAW_c_TEBA0714_REV01!A:B,2,0)</f>
        <v>SPI-CLK</v>
      </c>
      <c r="H297" t="str">
        <f t="shared" si="25"/>
        <v>SPI-CLK</v>
      </c>
      <c r="I297" t="str">
        <f t="shared" si="26"/>
        <v>--</v>
      </c>
      <c r="J297" t="str">
        <f t="shared" si="27"/>
        <v>--</v>
      </c>
      <c r="K297">
        <f>IFERROR(IF(J297="--",IF(G297=H297,VLOOKUP(G297,RAW_c_TEBA0714_REV01!L:N,3,0),SUM(VLOOKUP(H297,RAW_c_TEBA0714_REV01!L:N,3,0),VLOOKUP(G297,RAW_c_TEBA0714_REV01!L:N,3,0))),"---"),"---")</f>
        <v>5.2565999999999997</v>
      </c>
      <c r="L297" t="str">
        <f t="shared" si="28"/>
        <v>J17-26</v>
      </c>
      <c r="M297" t="str">
        <f>IFERROR(IF(
COUNTIF(B2B!H:H,(IF(K297&lt;&gt;"---",IF(INDEX(RAW_c_TEBA0714_REV01!B:D,MATCH(H297,RAW_c_TEBA0714_REV01!B:B,0),3)=L297,INDEX(
RAW_c_TEBA0714_REV01!B:D,MATCH(H297,INDEX(RAW_c_TEBA0714_REV01!B:B,MATCH(H297,RAW_c_TEBA0714_REV01!B:B,)+1):'RAW_c_TEBA0714_REV01'!B11368,)+MATCH(H297,RAW_c_TEBA0714_REV01!B:B,),3),INDEX(RAW_c_TEBA0714_REV01!B:D,MATCH(H297,RAW_c_TEBA0714_REV01!B:B,0),3)),"---")))=1,"---",IF(K297&lt;&gt;"---",IF(INDEX(RAW_c_TEBA0714_REV01!B:D,MATCH(H297,RAW_c_TEBA0714_REV01!B:B,0),3)=L297,INDEX(
RAW_c_TEBA0714_REV01!B:D,MATCH(H297,INDEX(RAW_c_TEBA0714_REV01!B:B,MATCH(H297,RAW_c_TEBA0714_REV01!B:B,)+1):'RAW_c_TEBA0714_REV01'!B11368,)+MATCH(H297,RAW_c_TEBA0714_REV01!B:B,),3),INDEX(RAW_c_TEBA0714_REV01!B:D,MATCH(H297,RAW_c_TEBA0714_REV01!B:B,0),3)),"---")),"---")</f>
        <v>---</v>
      </c>
      <c r="N297" t="str">
        <f>IFERROR(IF(AND(B297="B2B",J297="--"),L297,IF(
COUNTIF(B2B!H:H,(IF(K297&lt;&gt;"---",IF(INDEX(RAW_c_TEBA0714_REV01!B:D,MATCH(H297,RAW_c_TEBA0714_REV01!B:B,0),3)=L297,INDEX(
RAW_c_TEBA0714_REV01!B:D,MATCH(H297,INDEX(RAW_c_TEBA0714_REV01!B:B,MATCH(H297,RAW_c_TEBA0714_REV01!B:B,)+1):'RAW_c_TEBA0714_REV01'!B11368,)+MATCH(H297,RAW_c_TEBA0714_REV01!B:B,),3),INDEX(RAW_c_TEBA0714_REV01!B:D,MATCH(H297,RAW_c_TEBA0714_REV01!B:B,0),3)),"---")))=0,"---",IF(K297&lt;&gt;"---",IF(INDEX(RAW_c_TEBA0714_REV01!B:D,MATCH(H297,RAW_c_TEBA0714_REV01!B:B,0),3)=L297,INDEX(
RAW_c_TEBA0714_REV01!B:D,MATCH(H297,INDEX(RAW_c_TEBA0714_REV01!B:B,MATCH(H297,RAW_c_TEBA0714_REV01!B:B,)+1):'RAW_c_TEBA0714_REV01'!B11368,)+MATCH(H297,RAW_c_TEBA0714_REV01!B:B,),3),INDEX(RAW_c_TEBA0714_REV01!B:D,MATCH(H297,RAW_c_TEBA0714_REV01!B:B,0),3)),"---"))),"---")</f>
        <v>JM2-67</v>
      </c>
      <c r="T297">
        <f>COUNTIF(RAW_c_TEBA0714_REV01!B:B,G297)</f>
        <v>2</v>
      </c>
      <c r="U297" t="str">
        <f t="shared" si="29"/>
        <v>50pin_header-26</v>
      </c>
    </row>
    <row r="298" spans="1:21" x14ac:dyDescent="0.25">
      <c r="A298" t="s">
        <v>1140</v>
      </c>
      <c r="B298" t="s">
        <v>1293</v>
      </c>
      <c r="C298" t="s">
        <v>185</v>
      </c>
      <c r="D298" t="s">
        <v>537</v>
      </c>
      <c r="E298" s="84">
        <v>27</v>
      </c>
      <c r="F298" t="str">
        <f t="shared" si="24"/>
        <v>J17-27</v>
      </c>
      <c r="G298" t="str">
        <f>VLOOKUP(F298,RAW_c_TEBA0714_REV01!A:B,2,0)</f>
        <v>SPI-DQ1</v>
      </c>
      <c r="H298" t="str">
        <f t="shared" si="25"/>
        <v>SPI-DQ1</v>
      </c>
      <c r="I298" t="str">
        <f t="shared" si="26"/>
        <v>--</v>
      </c>
      <c r="J298" t="str">
        <f t="shared" si="27"/>
        <v>--</v>
      </c>
      <c r="K298">
        <f>IFERROR(IF(J298="--",IF(G298=H298,VLOOKUP(G298,RAW_c_TEBA0714_REV01!L:N,3,0),SUM(VLOOKUP(H298,RAW_c_TEBA0714_REV01!L:N,3,0),VLOOKUP(G298,RAW_c_TEBA0714_REV01!L:N,3,0))),"---"),"---")</f>
        <v>8.1037999999999997</v>
      </c>
      <c r="L298" t="str">
        <f t="shared" si="28"/>
        <v>J17-27</v>
      </c>
      <c r="M298" t="str">
        <f>IFERROR(IF(
COUNTIF(B2B!H:H,(IF(K298&lt;&gt;"---",IF(INDEX(RAW_c_TEBA0714_REV01!B:D,MATCH(H298,RAW_c_TEBA0714_REV01!B:B,0),3)=L298,INDEX(
RAW_c_TEBA0714_REV01!B:D,MATCH(H298,INDEX(RAW_c_TEBA0714_REV01!B:B,MATCH(H298,RAW_c_TEBA0714_REV01!B:B,)+1):'RAW_c_TEBA0714_REV01'!B11369,)+MATCH(H298,RAW_c_TEBA0714_REV01!B:B,),3),INDEX(RAW_c_TEBA0714_REV01!B:D,MATCH(H298,RAW_c_TEBA0714_REV01!B:B,0),3)),"---")))=1,"---",IF(K298&lt;&gt;"---",IF(INDEX(RAW_c_TEBA0714_REV01!B:D,MATCH(H298,RAW_c_TEBA0714_REV01!B:B,0),3)=L298,INDEX(
RAW_c_TEBA0714_REV01!B:D,MATCH(H298,INDEX(RAW_c_TEBA0714_REV01!B:B,MATCH(H298,RAW_c_TEBA0714_REV01!B:B,)+1):'RAW_c_TEBA0714_REV01'!B11369,)+MATCH(H298,RAW_c_TEBA0714_REV01!B:B,),3),INDEX(RAW_c_TEBA0714_REV01!B:D,MATCH(H298,RAW_c_TEBA0714_REV01!B:B,0),3)),"---")),"---")</f>
        <v>---</v>
      </c>
      <c r="N298" t="str">
        <f>IFERROR(IF(AND(B298="B2B",J298="--"),L298,IF(
COUNTIF(B2B!H:H,(IF(K298&lt;&gt;"---",IF(INDEX(RAW_c_TEBA0714_REV01!B:D,MATCH(H298,RAW_c_TEBA0714_REV01!B:B,0),3)=L298,INDEX(
RAW_c_TEBA0714_REV01!B:D,MATCH(H298,INDEX(RAW_c_TEBA0714_REV01!B:B,MATCH(H298,RAW_c_TEBA0714_REV01!B:B,)+1):'RAW_c_TEBA0714_REV01'!B11369,)+MATCH(H298,RAW_c_TEBA0714_REV01!B:B,),3),INDEX(RAW_c_TEBA0714_REV01!B:D,MATCH(H298,RAW_c_TEBA0714_REV01!B:B,0),3)),"---")))=0,"---",IF(K298&lt;&gt;"---",IF(INDEX(RAW_c_TEBA0714_REV01!B:D,MATCH(H298,RAW_c_TEBA0714_REV01!B:B,0),3)=L298,INDEX(
RAW_c_TEBA0714_REV01!B:D,MATCH(H298,INDEX(RAW_c_TEBA0714_REV01!B:B,MATCH(H298,RAW_c_TEBA0714_REV01!B:B,)+1):'RAW_c_TEBA0714_REV01'!B11369,)+MATCH(H298,RAW_c_TEBA0714_REV01!B:B,),3),INDEX(RAW_c_TEBA0714_REV01!B:D,MATCH(H298,RAW_c_TEBA0714_REV01!B:B,0),3)),"---"))),"---")</f>
        <v>JM2-71</v>
      </c>
      <c r="T298">
        <f>COUNTIF(RAW_c_TEBA0714_REV01!B:B,G298)</f>
        <v>2</v>
      </c>
      <c r="U298" t="str">
        <f t="shared" si="29"/>
        <v>50pin_header-27</v>
      </c>
    </row>
    <row r="299" spans="1:21" x14ac:dyDescent="0.25">
      <c r="A299" t="s">
        <v>1141</v>
      </c>
      <c r="B299" t="s">
        <v>1293</v>
      </c>
      <c r="C299" t="s">
        <v>186</v>
      </c>
      <c r="D299" t="s">
        <v>537</v>
      </c>
      <c r="E299" s="84">
        <v>28</v>
      </c>
      <c r="F299" t="str">
        <f t="shared" si="24"/>
        <v>J17-28</v>
      </c>
      <c r="G299" t="str">
        <f>VLOOKUP(F299,RAW_c_TEBA0714_REV01!A:B,2,0)</f>
        <v>SPI-DQ2</v>
      </c>
      <c r="H299" t="str">
        <f t="shared" si="25"/>
        <v>SPI-DQ2</v>
      </c>
      <c r="I299" t="str">
        <f t="shared" si="26"/>
        <v>--</v>
      </c>
      <c r="J299" t="str">
        <f t="shared" si="27"/>
        <v>--</v>
      </c>
      <c r="K299">
        <f>IFERROR(IF(J299="--",IF(G299=H299,VLOOKUP(G299,RAW_c_TEBA0714_REV01!L:N,3,0),SUM(VLOOKUP(H299,RAW_c_TEBA0714_REV01!L:N,3,0),VLOOKUP(G299,RAW_c_TEBA0714_REV01!L:N,3,0))),"---"),"---")</f>
        <v>5.0716999999999999</v>
      </c>
      <c r="L299" t="str">
        <f t="shared" si="28"/>
        <v>J17-28</v>
      </c>
      <c r="M299" t="str">
        <f>IFERROR(IF(
COUNTIF(B2B!H:H,(IF(K299&lt;&gt;"---",IF(INDEX(RAW_c_TEBA0714_REV01!B:D,MATCH(H299,RAW_c_TEBA0714_REV01!B:B,0),3)=L299,INDEX(
RAW_c_TEBA0714_REV01!B:D,MATCH(H299,INDEX(RAW_c_TEBA0714_REV01!B:B,MATCH(H299,RAW_c_TEBA0714_REV01!B:B,)+1):'RAW_c_TEBA0714_REV01'!B11370,)+MATCH(H299,RAW_c_TEBA0714_REV01!B:B,),3),INDEX(RAW_c_TEBA0714_REV01!B:D,MATCH(H299,RAW_c_TEBA0714_REV01!B:B,0),3)),"---")))=1,"---",IF(K299&lt;&gt;"---",IF(INDEX(RAW_c_TEBA0714_REV01!B:D,MATCH(H299,RAW_c_TEBA0714_REV01!B:B,0),3)=L299,INDEX(
RAW_c_TEBA0714_REV01!B:D,MATCH(H299,INDEX(RAW_c_TEBA0714_REV01!B:B,MATCH(H299,RAW_c_TEBA0714_REV01!B:B,)+1):'RAW_c_TEBA0714_REV01'!B11370,)+MATCH(H299,RAW_c_TEBA0714_REV01!B:B,),3),INDEX(RAW_c_TEBA0714_REV01!B:D,MATCH(H299,RAW_c_TEBA0714_REV01!B:B,0),3)),"---")),"---")</f>
        <v>---</v>
      </c>
      <c r="N299" t="str">
        <f>IFERROR(IF(AND(B299="B2B",J299="--"),L299,IF(
COUNTIF(B2B!H:H,(IF(K299&lt;&gt;"---",IF(INDEX(RAW_c_TEBA0714_REV01!B:D,MATCH(H299,RAW_c_TEBA0714_REV01!B:B,0),3)=L299,INDEX(
RAW_c_TEBA0714_REV01!B:D,MATCH(H299,INDEX(RAW_c_TEBA0714_REV01!B:B,MATCH(H299,RAW_c_TEBA0714_REV01!B:B,)+1):'RAW_c_TEBA0714_REV01'!B11370,)+MATCH(H299,RAW_c_TEBA0714_REV01!B:B,),3),INDEX(RAW_c_TEBA0714_REV01!B:D,MATCH(H299,RAW_c_TEBA0714_REV01!B:B,0),3)),"---")))=0,"---",IF(K299&lt;&gt;"---",IF(INDEX(RAW_c_TEBA0714_REV01!B:D,MATCH(H299,RAW_c_TEBA0714_REV01!B:B,0),3)=L299,INDEX(
RAW_c_TEBA0714_REV01!B:D,MATCH(H299,INDEX(RAW_c_TEBA0714_REV01!B:B,MATCH(H299,RAW_c_TEBA0714_REV01!B:B,)+1):'RAW_c_TEBA0714_REV01'!B11370,)+MATCH(H299,RAW_c_TEBA0714_REV01!B:B,),3),INDEX(RAW_c_TEBA0714_REV01!B:D,MATCH(H299,RAW_c_TEBA0714_REV01!B:B,0),3)),"---"))),"---")</f>
        <v>JM2-73</v>
      </c>
      <c r="T299">
        <f>COUNTIF(RAW_c_TEBA0714_REV01!B:B,G299)</f>
        <v>2</v>
      </c>
      <c r="U299" t="str">
        <f t="shared" si="29"/>
        <v>50pin_header-28</v>
      </c>
    </row>
    <row r="300" spans="1:21" x14ac:dyDescent="0.25">
      <c r="A300" t="s">
        <v>1142</v>
      </c>
      <c r="B300" t="s">
        <v>1293</v>
      </c>
      <c r="C300" t="s">
        <v>187</v>
      </c>
      <c r="D300" t="s">
        <v>537</v>
      </c>
      <c r="E300" s="84">
        <v>29</v>
      </c>
      <c r="F300" t="str">
        <f t="shared" si="24"/>
        <v>J17-29</v>
      </c>
      <c r="G300" t="str">
        <f>VLOOKUP(F300,RAW_c_TEBA0714_REV01!A:B,2,0)</f>
        <v>B14_L10_P</v>
      </c>
      <c r="H300" t="str">
        <f t="shared" si="25"/>
        <v>B14_L10_P</v>
      </c>
      <c r="I300" t="str">
        <f t="shared" si="26"/>
        <v>--</v>
      </c>
      <c r="J300" t="str">
        <f t="shared" si="27"/>
        <v>--</v>
      </c>
      <c r="K300">
        <f>IFERROR(IF(J300="--",IF(G300=H300,VLOOKUP(G300,RAW_c_TEBA0714_REV01!L:N,3,0),SUM(VLOOKUP(H300,RAW_c_TEBA0714_REV01!L:N,3,0),VLOOKUP(G300,RAW_c_TEBA0714_REV01!L:N,3,0))),"---"),"---")</f>
        <v>8.7479999999999993</v>
      </c>
      <c r="L300" t="str">
        <f t="shared" si="28"/>
        <v>J17-29</v>
      </c>
      <c r="M300" t="str">
        <f>IFERROR(IF(
COUNTIF(B2B!H:H,(IF(K300&lt;&gt;"---",IF(INDEX(RAW_c_TEBA0714_REV01!B:D,MATCH(H300,RAW_c_TEBA0714_REV01!B:B,0),3)=L300,INDEX(
RAW_c_TEBA0714_REV01!B:D,MATCH(H300,INDEX(RAW_c_TEBA0714_REV01!B:B,MATCH(H300,RAW_c_TEBA0714_REV01!B:B,)+1):'RAW_c_TEBA0714_REV01'!B11371,)+MATCH(H300,RAW_c_TEBA0714_REV01!B:B,),3),INDEX(RAW_c_TEBA0714_REV01!B:D,MATCH(H300,RAW_c_TEBA0714_REV01!B:B,0),3)),"---")))=1,"---",IF(K300&lt;&gt;"---",IF(INDEX(RAW_c_TEBA0714_REV01!B:D,MATCH(H300,RAW_c_TEBA0714_REV01!B:B,0),3)=L300,INDEX(
RAW_c_TEBA0714_REV01!B:D,MATCH(H300,INDEX(RAW_c_TEBA0714_REV01!B:B,MATCH(H300,RAW_c_TEBA0714_REV01!B:B,)+1):'RAW_c_TEBA0714_REV01'!B11371,)+MATCH(H300,RAW_c_TEBA0714_REV01!B:B,),3),INDEX(RAW_c_TEBA0714_REV01!B:D,MATCH(H300,RAW_c_TEBA0714_REV01!B:B,0),3)),"---")),"---")</f>
        <v>---</v>
      </c>
      <c r="N300" t="str">
        <f>IFERROR(IF(AND(B300="B2B",J300="--"),L300,IF(
COUNTIF(B2B!H:H,(IF(K300&lt;&gt;"---",IF(INDEX(RAW_c_TEBA0714_REV01!B:D,MATCH(H300,RAW_c_TEBA0714_REV01!B:B,0),3)=L300,INDEX(
RAW_c_TEBA0714_REV01!B:D,MATCH(H300,INDEX(RAW_c_TEBA0714_REV01!B:B,MATCH(H300,RAW_c_TEBA0714_REV01!B:B,)+1):'RAW_c_TEBA0714_REV01'!B11371,)+MATCH(H300,RAW_c_TEBA0714_REV01!B:B,),3),INDEX(RAW_c_TEBA0714_REV01!B:D,MATCH(H300,RAW_c_TEBA0714_REV01!B:B,0),3)),"---")))=0,"---",IF(K300&lt;&gt;"---",IF(INDEX(RAW_c_TEBA0714_REV01!B:D,MATCH(H300,RAW_c_TEBA0714_REV01!B:B,0),3)=L300,INDEX(
RAW_c_TEBA0714_REV01!B:D,MATCH(H300,INDEX(RAW_c_TEBA0714_REV01!B:B,MATCH(H300,RAW_c_TEBA0714_REV01!B:B,)+1):'RAW_c_TEBA0714_REV01'!B11371,)+MATCH(H300,RAW_c_TEBA0714_REV01!B:B,),3),INDEX(RAW_c_TEBA0714_REV01!B:D,MATCH(H300,RAW_c_TEBA0714_REV01!B:B,0),3)),"---"))),"---")</f>
        <v>JM2-75</v>
      </c>
      <c r="T300">
        <f>COUNTIF(RAW_c_TEBA0714_REV01!B:B,G300)</f>
        <v>2</v>
      </c>
      <c r="U300" t="str">
        <f t="shared" si="29"/>
        <v>50pin_header-29</v>
      </c>
    </row>
    <row r="301" spans="1:21" x14ac:dyDescent="0.25">
      <c r="A301" t="s">
        <v>1143</v>
      </c>
      <c r="B301" t="s">
        <v>1293</v>
      </c>
      <c r="C301" t="s">
        <v>188</v>
      </c>
      <c r="D301" t="s">
        <v>537</v>
      </c>
      <c r="E301" s="84">
        <v>30</v>
      </c>
      <c r="F301" t="str">
        <f t="shared" si="24"/>
        <v>J17-30</v>
      </c>
      <c r="G301" t="str">
        <f>VLOOKUP(F301,RAW_c_TEBA0714_REV01!A:B,2,0)</f>
        <v>B14_L10_N</v>
      </c>
      <c r="H301" t="str">
        <f t="shared" si="25"/>
        <v>B14_L10_N</v>
      </c>
      <c r="I301" t="str">
        <f t="shared" si="26"/>
        <v>--</v>
      </c>
      <c r="J301" t="str">
        <f t="shared" si="27"/>
        <v>--</v>
      </c>
      <c r="K301">
        <f>IFERROR(IF(J301="--",IF(G301=H301,VLOOKUP(G301,RAW_c_TEBA0714_REV01!L:N,3,0),SUM(VLOOKUP(H301,RAW_c_TEBA0714_REV01!L:N,3,0),VLOOKUP(G301,RAW_c_TEBA0714_REV01!L:N,3,0))),"---"),"---")</f>
        <v>8.4167000000000005</v>
      </c>
      <c r="L301" t="str">
        <f t="shared" si="28"/>
        <v>J17-30</v>
      </c>
      <c r="M301" t="str">
        <f>IFERROR(IF(
COUNTIF(B2B!H:H,(IF(K301&lt;&gt;"---",IF(INDEX(RAW_c_TEBA0714_REV01!B:D,MATCH(H301,RAW_c_TEBA0714_REV01!B:B,0),3)=L301,INDEX(
RAW_c_TEBA0714_REV01!B:D,MATCH(H301,INDEX(RAW_c_TEBA0714_REV01!B:B,MATCH(H301,RAW_c_TEBA0714_REV01!B:B,)+1):'RAW_c_TEBA0714_REV01'!B11372,)+MATCH(H301,RAW_c_TEBA0714_REV01!B:B,),3),INDEX(RAW_c_TEBA0714_REV01!B:D,MATCH(H301,RAW_c_TEBA0714_REV01!B:B,0),3)),"---")))=1,"---",IF(K301&lt;&gt;"---",IF(INDEX(RAW_c_TEBA0714_REV01!B:D,MATCH(H301,RAW_c_TEBA0714_REV01!B:B,0),3)=L301,INDEX(
RAW_c_TEBA0714_REV01!B:D,MATCH(H301,INDEX(RAW_c_TEBA0714_REV01!B:B,MATCH(H301,RAW_c_TEBA0714_REV01!B:B,)+1):'RAW_c_TEBA0714_REV01'!B11372,)+MATCH(H301,RAW_c_TEBA0714_REV01!B:B,),3),INDEX(RAW_c_TEBA0714_REV01!B:D,MATCH(H301,RAW_c_TEBA0714_REV01!B:B,0),3)),"---")),"---")</f>
        <v>---</v>
      </c>
      <c r="N301" t="str">
        <f>IFERROR(IF(AND(B301="B2B",J301="--"),L301,IF(
COUNTIF(B2B!H:H,(IF(K301&lt;&gt;"---",IF(INDEX(RAW_c_TEBA0714_REV01!B:D,MATCH(H301,RAW_c_TEBA0714_REV01!B:B,0),3)=L301,INDEX(
RAW_c_TEBA0714_REV01!B:D,MATCH(H301,INDEX(RAW_c_TEBA0714_REV01!B:B,MATCH(H301,RAW_c_TEBA0714_REV01!B:B,)+1):'RAW_c_TEBA0714_REV01'!B11372,)+MATCH(H301,RAW_c_TEBA0714_REV01!B:B,),3),INDEX(RAW_c_TEBA0714_REV01!B:D,MATCH(H301,RAW_c_TEBA0714_REV01!B:B,0),3)),"---")))=0,"---",IF(K301&lt;&gt;"---",IF(INDEX(RAW_c_TEBA0714_REV01!B:D,MATCH(H301,RAW_c_TEBA0714_REV01!B:B,0),3)=L301,INDEX(
RAW_c_TEBA0714_REV01!B:D,MATCH(H301,INDEX(RAW_c_TEBA0714_REV01!B:B,MATCH(H301,RAW_c_TEBA0714_REV01!B:B,)+1):'RAW_c_TEBA0714_REV01'!B11372,)+MATCH(H301,RAW_c_TEBA0714_REV01!B:B,),3),INDEX(RAW_c_TEBA0714_REV01!B:D,MATCH(H301,RAW_c_TEBA0714_REV01!B:B,0),3)),"---"))),"---")</f>
        <v>JM2-77</v>
      </c>
      <c r="T301">
        <f>COUNTIF(RAW_c_TEBA0714_REV01!B:B,G301)</f>
        <v>2</v>
      </c>
      <c r="U301" t="str">
        <f t="shared" si="29"/>
        <v>50pin_header-30</v>
      </c>
    </row>
    <row r="302" spans="1:21" x14ac:dyDescent="0.25">
      <c r="A302" t="s">
        <v>1144</v>
      </c>
      <c r="B302" t="s">
        <v>1293</v>
      </c>
      <c r="C302" t="s">
        <v>189</v>
      </c>
      <c r="D302" t="s">
        <v>537</v>
      </c>
      <c r="E302" s="84">
        <v>31</v>
      </c>
      <c r="F302" t="str">
        <f t="shared" si="24"/>
        <v>J17-31</v>
      </c>
      <c r="G302" t="str">
        <f>VLOOKUP(F302,RAW_c_TEBA0714_REV01!A:B,2,0)</f>
        <v>B14_L16_P</v>
      </c>
      <c r="H302" t="str">
        <f t="shared" si="25"/>
        <v>B14_L16_P</v>
      </c>
      <c r="I302" t="str">
        <f t="shared" si="26"/>
        <v>--</v>
      </c>
      <c r="J302" t="str">
        <f t="shared" si="27"/>
        <v>--</v>
      </c>
      <c r="K302">
        <f>IFERROR(IF(J302="--",IF(G302=H302,VLOOKUP(G302,RAW_c_TEBA0714_REV01!L:N,3,0),SUM(VLOOKUP(H302,RAW_c_TEBA0714_REV01!L:N,3,0),VLOOKUP(G302,RAW_c_TEBA0714_REV01!L:N,3,0))),"---"),"---")</f>
        <v>9.3858999999999995</v>
      </c>
      <c r="L302" t="str">
        <f t="shared" si="28"/>
        <v>J17-31</v>
      </c>
      <c r="M302" t="str">
        <f>IFERROR(IF(
COUNTIF(B2B!H:H,(IF(K302&lt;&gt;"---",IF(INDEX(RAW_c_TEBA0714_REV01!B:D,MATCH(H302,RAW_c_TEBA0714_REV01!B:B,0),3)=L302,INDEX(
RAW_c_TEBA0714_REV01!B:D,MATCH(H302,INDEX(RAW_c_TEBA0714_REV01!B:B,MATCH(H302,RAW_c_TEBA0714_REV01!B:B,)+1):'RAW_c_TEBA0714_REV01'!B11373,)+MATCH(H302,RAW_c_TEBA0714_REV01!B:B,),3),INDEX(RAW_c_TEBA0714_REV01!B:D,MATCH(H302,RAW_c_TEBA0714_REV01!B:B,0),3)),"---")))=1,"---",IF(K302&lt;&gt;"---",IF(INDEX(RAW_c_TEBA0714_REV01!B:D,MATCH(H302,RAW_c_TEBA0714_REV01!B:B,0),3)=L302,INDEX(
RAW_c_TEBA0714_REV01!B:D,MATCH(H302,INDEX(RAW_c_TEBA0714_REV01!B:B,MATCH(H302,RAW_c_TEBA0714_REV01!B:B,)+1):'RAW_c_TEBA0714_REV01'!B11373,)+MATCH(H302,RAW_c_TEBA0714_REV01!B:B,),3),INDEX(RAW_c_TEBA0714_REV01!B:D,MATCH(H302,RAW_c_TEBA0714_REV01!B:B,0),3)),"---")),"---")</f>
        <v>---</v>
      </c>
      <c r="N302" t="str">
        <f>IFERROR(IF(AND(B302="B2B",J302="--"),L302,IF(
COUNTIF(B2B!H:H,(IF(K302&lt;&gt;"---",IF(INDEX(RAW_c_TEBA0714_REV01!B:D,MATCH(H302,RAW_c_TEBA0714_REV01!B:B,0),3)=L302,INDEX(
RAW_c_TEBA0714_REV01!B:D,MATCH(H302,INDEX(RAW_c_TEBA0714_REV01!B:B,MATCH(H302,RAW_c_TEBA0714_REV01!B:B,)+1):'RAW_c_TEBA0714_REV01'!B11373,)+MATCH(H302,RAW_c_TEBA0714_REV01!B:B,),3),INDEX(RAW_c_TEBA0714_REV01!B:D,MATCH(H302,RAW_c_TEBA0714_REV01!B:B,0),3)),"---")))=0,"---",IF(K302&lt;&gt;"---",IF(INDEX(RAW_c_TEBA0714_REV01!B:D,MATCH(H302,RAW_c_TEBA0714_REV01!B:B,0),3)=L302,INDEX(
RAW_c_TEBA0714_REV01!B:D,MATCH(H302,INDEX(RAW_c_TEBA0714_REV01!B:B,MATCH(H302,RAW_c_TEBA0714_REV01!B:B,)+1):'RAW_c_TEBA0714_REV01'!B11373,)+MATCH(H302,RAW_c_TEBA0714_REV01!B:B,),3),INDEX(RAW_c_TEBA0714_REV01!B:D,MATCH(H302,RAW_c_TEBA0714_REV01!B:B,0),3)),"---"))),"---")</f>
        <v>JM2-79</v>
      </c>
      <c r="T302">
        <f>COUNTIF(RAW_c_TEBA0714_REV01!B:B,G302)</f>
        <v>2</v>
      </c>
      <c r="U302" t="str">
        <f t="shared" si="29"/>
        <v>50pin_header-31</v>
      </c>
    </row>
    <row r="303" spans="1:21" x14ac:dyDescent="0.25">
      <c r="A303" t="s">
        <v>1145</v>
      </c>
      <c r="B303" t="s">
        <v>1293</v>
      </c>
      <c r="C303" t="s">
        <v>190</v>
      </c>
      <c r="D303" t="s">
        <v>537</v>
      </c>
      <c r="E303" s="84">
        <v>32</v>
      </c>
      <c r="F303" t="str">
        <f t="shared" si="24"/>
        <v>J17-32</v>
      </c>
      <c r="G303" t="str">
        <f>VLOOKUP(F303,RAW_c_TEBA0714_REV01!A:B,2,0)</f>
        <v>B14_L16_N</v>
      </c>
      <c r="H303" t="str">
        <f t="shared" si="25"/>
        <v>B14_L16_N</v>
      </c>
      <c r="I303" t="str">
        <f t="shared" si="26"/>
        <v>--</v>
      </c>
      <c r="J303" t="str">
        <f t="shared" si="27"/>
        <v>--</v>
      </c>
      <c r="K303">
        <f>IFERROR(IF(J303="--",IF(G303=H303,VLOOKUP(G303,RAW_c_TEBA0714_REV01!L:N,3,0),SUM(VLOOKUP(H303,RAW_c_TEBA0714_REV01!L:N,3,0),VLOOKUP(G303,RAW_c_TEBA0714_REV01!L:N,3,0))),"---"),"---")</f>
        <v>9.0546000000000006</v>
      </c>
      <c r="L303" t="str">
        <f t="shared" si="28"/>
        <v>J17-32</v>
      </c>
      <c r="M303" t="str">
        <f>IFERROR(IF(
COUNTIF(B2B!H:H,(IF(K303&lt;&gt;"---",IF(INDEX(RAW_c_TEBA0714_REV01!B:D,MATCH(H303,RAW_c_TEBA0714_REV01!B:B,0),3)=L303,INDEX(
RAW_c_TEBA0714_REV01!B:D,MATCH(H303,INDEX(RAW_c_TEBA0714_REV01!B:B,MATCH(H303,RAW_c_TEBA0714_REV01!B:B,)+1):'RAW_c_TEBA0714_REV01'!B11374,)+MATCH(H303,RAW_c_TEBA0714_REV01!B:B,),3),INDEX(RAW_c_TEBA0714_REV01!B:D,MATCH(H303,RAW_c_TEBA0714_REV01!B:B,0),3)),"---")))=1,"---",IF(K303&lt;&gt;"---",IF(INDEX(RAW_c_TEBA0714_REV01!B:D,MATCH(H303,RAW_c_TEBA0714_REV01!B:B,0),3)=L303,INDEX(
RAW_c_TEBA0714_REV01!B:D,MATCH(H303,INDEX(RAW_c_TEBA0714_REV01!B:B,MATCH(H303,RAW_c_TEBA0714_REV01!B:B,)+1):'RAW_c_TEBA0714_REV01'!B11374,)+MATCH(H303,RAW_c_TEBA0714_REV01!B:B,),3),INDEX(RAW_c_TEBA0714_REV01!B:D,MATCH(H303,RAW_c_TEBA0714_REV01!B:B,0),3)),"---")),"---")</f>
        <v>---</v>
      </c>
      <c r="N303" t="str">
        <f>IFERROR(IF(AND(B303="B2B",J303="--"),L303,IF(
COUNTIF(B2B!H:H,(IF(K303&lt;&gt;"---",IF(INDEX(RAW_c_TEBA0714_REV01!B:D,MATCH(H303,RAW_c_TEBA0714_REV01!B:B,0),3)=L303,INDEX(
RAW_c_TEBA0714_REV01!B:D,MATCH(H303,INDEX(RAW_c_TEBA0714_REV01!B:B,MATCH(H303,RAW_c_TEBA0714_REV01!B:B,)+1):'RAW_c_TEBA0714_REV01'!B11374,)+MATCH(H303,RAW_c_TEBA0714_REV01!B:B,),3),INDEX(RAW_c_TEBA0714_REV01!B:D,MATCH(H303,RAW_c_TEBA0714_REV01!B:B,0),3)),"---")))=0,"---",IF(K303&lt;&gt;"---",IF(INDEX(RAW_c_TEBA0714_REV01!B:D,MATCH(H303,RAW_c_TEBA0714_REV01!B:B,0),3)=L303,INDEX(
RAW_c_TEBA0714_REV01!B:D,MATCH(H303,INDEX(RAW_c_TEBA0714_REV01!B:B,MATCH(H303,RAW_c_TEBA0714_REV01!B:B,)+1):'RAW_c_TEBA0714_REV01'!B11374,)+MATCH(H303,RAW_c_TEBA0714_REV01!B:B,),3),INDEX(RAW_c_TEBA0714_REV01!B:D,MATCH(H303,RAW_c_TEBA0714_REV01!B:B,0),3)),"---"))),"---")</f>
        <v>JM2-81</v>
      </c>
      <c r="T303">
        <f>COUNTIF(RAW_c_TEBA0714_REV01!B:B,G303)</f>
        <v>2</v>
      </c>
      <c r="U303" t="str">
        <f t="shared" si="29"/>
        <v>50pin_header-32</v>
      </c>
    </row>
    <row r="304" spans="1:21" x14ac:dyDescent="0.25">
      <c r="A304" t="s">
        <v>1146</v>
      </c>
      <c r="B304" t="s">
        <v>1293</v>
      </c>
      <c r="C304" t="s">
        <v>191</v>
      </c>
      <c r="D304" t="s">
        <v>537</v>
      </c>
      <c r="E304" s="84">
        <v>33</v>
      </c>
      <c r="F304" t="str">
        <f t="shared" si="24"/>
        <v>J17-33</v>
      </c>
      <c r="G304" t="str">
        <f>VLOOKUP(F304,RAW_c_TEBA0714_REV01!A:B,2,0)</f>
        <v>B14_L18_N</v>
      </c>
      <c r="H304" t="str">
        <f t="shared" si="25"/>
        <v>B14_L18_N</v>
      </c>
      <c r="I304" t="str">
        <f t="shared" si="26"/>
        <v>--</v>
      </c>
      <c r="J304" t="str">
        <f t="shared" si="27"/>
        <v>--</v>
      </c>
      <c r="K304">
        <f>IFERROR(IF(J304="--",IF(G304=H304,VLOOKUP(G304,RAW_c_TEBA0714_REV01!L:N,3,0),SUM(VLOOKUP(H304,RAW_c_TEBA0714_REV01!L:N,3,0),VLOOKUP(G304,RAW_c_TEBA0714_REV01!L:N,3,0))),"---"),"---")</f>
        <v>10.166</v>
      </c>
      <c r="L304" t="str">
        <f t="shared" si="28"/>
        <v>J17-33</v>
      </c>
      <c r="M304" t="str">
        <f>IFERROR(IF(
COUNTIF(B2B!H:H,(IF(K304&lt;&gt;"---",IF(INDEX(RAW_c_TEBA0714_REV01!B:D,MATCH(H304,RAW_c_TEBA0714_REV01!B:B,0),3)=L304,INDEX(
RAW_c_TEBA0714_REV01!B:D,MATCH(H304,INDEX(RAW_c_TEBA0714_REV01!B:B,MATCH(H304,RAW_c_TEBA0714_REV01!B:B,)+1):'RAW_c_TEBA0714_REV01'!B11375,)+MATCH(H304,RAW_c_TEBA0714_REV01!B:B,),3),INDEX(RAW_c_TEBA0714_REV01!B:D,MATCH(H304,RAW_c_TEBA0714_REV01!B:B,0),3)),"---")))=1,"---",IF(K304&lt;&gt;"---",IF(INDEX(RAW_c_TEBA0714_REV01!B:D,MATCH(H304,RAW_c_TEBA0714_REV01!B:B,0),3)=L304,INDEX(
RAW_c_TEBA0714_REV01!B:D,MATCH(H304,INDEX(RAW_c_TEBA0714_REV01!B:B,MATCH(H304,RAW_c_TEBA0714_REV01!B:B,)+1):'RAW_c_TEBA0714_REV01'!B11375,)+MATCH(H304,RAW_c_TEBA0714_REV01!B:B,),3),INDEX(RAW_c_TEBA0714_REV01!B:D,MATCH(H304,RAW_c_TEBA0714_REV01!B:B,0),3)),"---")),"---")</f>
        <v>---</v>
      </c>
      <c r="N304" t="str">
        <f>IFERROR(IF(AND(B304="B2B",J304="--"),L304,IF(
COUNTIF(B2B!H:H,(IF(K304&lt;&gt;"---",IF(INDEX(RAW_c_TEBA0714_REV01!B:D,MATCH(H304,RAW_c_TEBA0714_REV01!B:B,0),3)=L304,INDEX(
RAW_c_TEBA0714_REV01!B:D,MATCH(H304,INDEX(RAW_c_TEBA0714_REV01!B:B,MATCH(H304,RAW_c_TEBA0714_REV01!B:B,)+1):'RAW_c_TEBA0714_REV01'!B11375,)+MATCH(H304,RAW_c_TEBA0714_REV01!B:B,),3),INDEX(RAW_c_TEBA0714_REV01!B:D,MATCH(H304,RAW_c_TEBA0714_REV01!B:B,0),3)),"---")))=0,"---",IF(K304&lt;&gt;"---",IF(INDEX(RAW_c_TEBA0714_REV01!B:D,MATCH(H304,RAW_c_TEBA0714_REV01!B:B,0),3)=L304,INDEX(
RAW_c_TEBA0714_REV01!B:D,MATCH(H304,INDEX(RAW_c_TEBA0714_REV01!B:B,MATCH(H304,RAW_c_TEBA0714_REV01!B:B,)+1):'RAW_c_TEBA0714_REV01'!B11375,)+MATCH(H304,RAW_c_TEBA0714_REV01!B:B,),3),INDEX(RAW_c_TEBA0714_REV01!B:D,MATCH(H304,RAW_c_TEBA0714_REV01!B:B,0),3)),"---"))),"---")</f>
        <v>JM2-85</v>
      </c>
      <c r="T304">
        <f>COUNTIF(RAW_c_TEBA0714_REV01!B:B,G304)</f>
        <v>2</v>
      </c>
      <c r="U304" t="str">
        <f t="shared" si="29"/>
        <v>50pin_header-33</v>
      </c>
    </row>
    <row r="305" spans="1:21" x14ac:dyDescent="0.25">
      <c r="A305" t="s">
        <v>1147</v>
      </c>
      <c r="B305" t="s">
        <v>1293</v>
      </c>
      <c r="C305" t="s">
        <v>192</v>
      </c>
      <c r="D305" t="s">
        <v>537</v>
      </c>
      <c r="E305" s="84">
        <v>34</v>
      </c>
      <c r="F305" t="str">
        <f t="shared" si="24"/>
        <v>J17-34</v>
      </c>
      <c r="G305" t="str">
        <f>VLOOKUP(F305,RAW_c_TEBA0714_REV01!A:B,2,0)</f>
        <v>B14_L18_P</v>
      </c>
      <c r="H305" t="str">
        <f t="shared" si="25"/>
        <v>B14_L18_P</v>
      </c>
      <c r="I305" t="str">
        <f t="shared" si="26"/>
        <v>--</v>
      </c>
      <c r="J305" t="str">
        <f t="shared" si="27"/>
        <v>--</v>
      </c>
      <c r="K305">
        <f>IFERROR(IF(J305="--",IF(G305=H305,VLOOKUP(G305,RAW_c_TEBA0714_REV01!L:N,3,0),SUM(VLOOKUP(H305,RAW_c_TEBA0714_REV01!L:N,3,0),VLOOKUP(G305,RAW_c_TEBA0714_REV01!L:N,3,0))),"---"),"---")</f>
        <v>9.8346999999999998</v>
      </c>
      <c r="L305" t="str">
        <f t="shared" si="28"/>
        <v>J17-34</v>
      </c>
      <c r="M305" t="str">
        <f>IFERROR(IF(
COUNTIF(B2B!H:H,(IF(K305&lt;&gt;"---",IF(INDEX(RAW_c_TEBA0714_REV01!B:D,MATCH(H305,RAW_c_TEBA0714_REV01!B:B,0),3)=L305,INDEX(
RAW_c_TEBA0714_REV01!B:D,MATCH(H305,INDEX(RAW_c_TEBA0714_REV01!B:B,MATCH(H305,RAW_c_TEBA0714_REV01!B:B,)+1):'RAW_c_TEBA0714_REV01'!B11376,)+MATCH(H305,RAW_c_TEBA0714_REV01!B:B,),3),INDEX(RAW_c_TEBA0714_REV01!B:D,MATCH(H305,RAW_c_TEBA0714_REV01!B:B,0),3)),"---")))=1,"---",IF(K305&lt;&gt;"---",IF(INDEX(RAW_c_TEBA0714_REV01!B:D,MATCH(H305,RAW_c_TEBA0714_REV01!B:B,0),3)=L305,INDEX(
RAW_c_TEBA0714_REV01!B:D,MATCH(H305,INDEX(RAW_c_TEBA0714_REV01!B:B,MATCH(H305,RAW_c_TEBA0714_REV01!B:B,)+1):'RAW_c_TEBA0714_REV01'!B11376,)+MATCH(H305,RAW_c_TEBA0714_REV01!B:B,),3),INDEX(RAW_c_TEBA0714_REV01!B:D,MATCH(H305,RAW_c_TEBA0714_REV01!B:B,0),3)),"---")),"---")</f>
        <v>---</v>
      </c>
      <c r="N305" t="str">
        <f>IFERROR(IF(AND(B305="B2B",J305="--"),L305,IF(
COUNTIF(B2B!H:H,(IF(K305&lt;&gt;"---",IF(INDEX(RAW_c_TEBA0714_REV01!B:D,MATCH(H305,RAW_c_TEBA0714_REV01!B:B,0),3)=L305,INDEX(
RAW_c_TEBA0714_REV01!B:D,MATCH(H305,INDEX(RAW_c_TEBA0714_REV01!B:B,MATCH(H305,RAW_c_TEBA0714_REV01!B:B,)+1):'RAW_c_TEBA0714_REV01'!B11376,)+MATCH(H305,RAW_c_TEBA0714_REV01!B:B,),3),INDEX(RAW_c_TEBA0714_REV01!B:D,MATCH(H305,RAW_c_TEBA0714_REV01!B:B,0),3)),"---")))=0,"---",IF(K305&lt;&gt;"---",IF(INDEX(RAW_c_TEBA0714_REV01!B:D,MATCH(H305,RAW_c_TEBA0714_REV01!B:B,0),3)=L305,INDEX(
RAW_c_TEBA0714_REV01!B:D,MATCH(H305,INDEX(RAW_c_TEBA0714_REV01!B:B,MATCH(H305,RAW_c_TEBA0714_REV01!B:B,)+1):'RAW_c_TEBA0714_REV01'!B11376,)+MATCH(H305,RAW_c_TEBA0714_REV01!B:B,),3),INDEX(RAW_c_TEBA0714_REV01!B:D,MATCH(H305,RAW_c_TEBA0714_REV01!B:B,0),3)),"---"))),"---")</f>
        <v>JM2-87</v>
      </c>
      <c r="T305">
        <f>COUNTIF(RAW_c_TEBA0714_REV01!B:B,G305)</f>
        <v>2</v>
      </c>
      <c r="U305" t="str">
        <f t="shared" si="29"/>
        <v>50pin_header-34</v>
      </c>
    </row>
    <row r="306" spans="1:21" x14ac:dyDescent="0.25">
      <c r="A306" t="s">
        <v>1148</v>
      </c>
      <c r="B306" t="s">
        <v>1293</v>
      </c>
      <c r="C306" t="s">
        <v>193</v>
      </c>
      <c r="D306" t="s">
        <v>537</v>
      </c>
      <c r="E306" s="84">
        <v>35</v>
      </c>
      <c r="F306" t="str">
        <f t="shared" si="24"/>
        <v>J17-35</v>
      </c>
      <c r="G306" t="str">
        <f>VLOOKUP(F306,RAW_c_TEBA0714_REV01!A:B,2,0)</f>
        <v>B14_L17_N</v>
      </c>
      <c r="H306" t="str">
        <f t="shared" si="25"/>
        <v>B14_L17_N</v>
      </c>
      <c r="I306" t="str">
        <f t="shared" si="26"/>
        <v>--</v>
      </c>
      <c r="J306" t="str">
        <f t="shared" si="27"/>
        <v>--</v>
      </c>
      <c r="K306">
        <f>IFERROR(IF(J306="--",IF(G306=H306,VLOOKUP(G306,RAW_c_TEBA0714_REV01!L:N,3,0),SUM(VLOOKUP(H306,RAW_c_TEBA0714_REV01!L:N,3,0),VLOOKUP(G306,RAW_c_TEBA0714_REV01!L:N,3,0))),"---"),"---")</f>
        <v>11.579599999999999</v>
      </c>
      <c r="L306" t="str">
        <f t="shared" si="28"/>
        <v>J17-35</v>
      </c>
      <c r="M306" t="str">
        <f>IFERROR(IF(
COUNTIF(B2B!H:H,(IF(K306&lt;&gt;"---",IF(INDEX(RAW_c_TEBA0714_REV01!B:D,MATCH(H306,RAW_c_TEBA0714_REV01!B:B,0),3)=L306,INDEX(
RAW_c_TEBA0714_REV01!B:D,MATCH(H306,INDEX(RAW_c_TEBA0714_REV01!B:B,MATCH(H306,RAW_c_TEBA0714_REV01!B:B,)+1):'RAW_c_TEBA0714_REV01'!B11377,)+MATCH(H306,RAW_c_TEBA0714_REV01!B:B,),3),INDEX(RAW_c_TEBA0714_REV01!B:D,MATCH(H306,RAW_c_TEBA0714_REV01!B:B,0),3)),"---")))=1,"---",IF(K306&lt;&gt;"---",IF(INDEX(RAW_c_TEBA0714_REV01!B:D,MATCH(H306,RAW_c_TEBA0714_REV01!B:B,0),3)=L306,INDEX(
RAW_c_TEBA0714_REV01!B:D,MATCH(H306,INDEX(RAW_c_TEBA0714_REV01!B:B,MATCH(H306,RAW_c_TEBA0714_REV01!B:B,)+1):'RAW_c_TEBA0714_REV01'!B11377,)+MATCH(H306,RAW_c_TEBA0714_REV01!B:B,),3),INDEX(RAW_c_TEBA0714_REV01!B:D,MATCH(H306,RAW_c_TEBA0714_REV01!B:B,0),3)),"---")),"---")</f>
        <v>---</v>
      </c>
      <c r="N306" t="str">
        <f>IFERROR(IF(AND(B306="B2B",J306="--"),L306,IF(
COUNTIF(B2B!H:H,(IF(K306&lt;&gt;"---",IF(INDEX(RAW_c_TEBA0714_REV01!B:D,MATCH(H306,RAW_c_TEBA0714_REV01!B:B,0),3)=L306,INDEX(
RAW_c_TEBA0714_REV01!B:D,MATCH(H306,INDEX(RAW_c_TEBA0714_REV01!B:B,MATCH(H306,RAW_c_TEBA0714_REV01!B:B,)+1):'RAW_c_TEBA0714_REV01'!B11377,)+MATCH(H306,RAW_c_TEBA0714_REV01!B:B,),3),INDEX(RAW_c_TEBA0714_REV01!B:D,MATCH(H306,RAW_c_TEBA0714_REV01!B:B,0),3)),"---")))=0,"---",IF(K306&lt;&gt;"---",IF(INDEX(RAW_c_TEBA0714_REV01!B:D,MATCH(H306,RAW_c_TEBA0714_REV01!B:B,0),3)=L306,INDEX(
RAW_c_TEBA0714_REV01!B:D,MATCH(H306,INDEX(RAW_c_TEBA0714_REV01!B:B,MATCH(H306,RAW_c_TEBA0714_REV01!B:B,)+1):'RAW_c_TEBA0714_REV01'!B11377,)+MATCH(H306,RAW_c_TEBA0714_REV01!B:B,),3),INDEX(RAW_c_TEBA0714_REV01!B:D,MATCH(H306,RAW_c_TEBA0714_REV01!B:B,0),3)),"---"))),"---")</f>
        <v>JM2-89</v>
      </c>
      <c r="T306">
        <f>COUNTIF(RAW_c_TEBA0714_REV01!B:B,G306)</f>
        <v>2</v>
      </c>
      <c r="U306" t="str">
        <f t="shared" si="29"/>
        <v>50pin_header-35</v>
      </c>
    </row>
    <row r="307" spans="1:21" x14ac:dyDescent="0.25">
      <c r="A307" t="s">
        <v>1149</v>
      </c>
      <c r="B307" t="s">
        <v>1293</v>
      </c>
      <c r="C307" t="s">
        <v>194</v>
      </c>
      <c r="D307" t="s">
        <v>537</v>
      </c>
      <c r="E307" s="84">
        <v>36</v>
      </c>
      <c r="F307" t="str">
        <f t="shared" si="24"/>
        <v>J17-36</v>
      </c>
      <c r="G307" t="str">
        <f>VLOOKUP(F307,RAW_c_TEBA0714_REV01!A:B,2,0)</f>
        <v>B14_L17_P</v>
      </c>
      <c r="H307" t="str">
        <f t="shared" si="25"/>
        <v>B14_L17_P</v>
      </c>
      <c r="I307" t="str">
        <f t="shared" si="26"/>
        <v>--</v>
      </c>
      <c r="J307" t="str">
        <f t="shared" si="27"/>
        <v>--</v>
      </c>
      <c r="K307">
        <f>IFERROR(IF(J307="--",IF(G307=H307,VLOOKUP(G307,RAW_c_TEBA0714_REV01!L:N,3,0),SUM(VLOOKUP(H307,RAW_c_TEBA0714_REV01!L:N,3,0),VLOOKUP(G307,RAW_c_TEBA0714_REV01!L:N,3,0))),"---"),"---")</f>
        <v>11.248200000000001</v>
      </c>
      <c r="L307" t="str">
        <f t="shared" si="28"/>
        <v>J17-36</v>
      </c>
      <c r="M307" t="str">
        <f>IFERROR(IF(
COUNTIF(B2B!H:H,(IF(K307&lt;&gt;"---",IF(INDEX(RAW_c_TEBA0714_REV01!B:D,MATCH(H307,RAW_c_TEBA0714_REV01!B:B,0),3)=L307,INDEX(
RAW_c_TEBA0714_REV01!B:D,MATCH(H307,INDEX(RAW_c_TEBA0714_REV01!B:B,MATCH(H307,RAW_c_TEBA0714_REV01!B:B,)+1):'RAW_c_TEBA0714_REV01'!B11378,)+MATCH(H307,RAW_c_TEBA0714_REV01!B:B,),3),INDEX(RAW_c_TEBA0714_REV01!B:D,MATCH(H307,RAW_c_TEBA0714_REV01!B:B,0),3)),"---")))=1,"---",IF(K307&lt;&gt;"---",IF(INDEX(RAW_c_TEBA0714_REV01!B:D,MATCH(H307,RAW_c_TEBA0714_REV01!B:B,0),3)=L307,INDEX(
RAW_c_TEBA0714_REV01!B:D,MATCH(H307,INDEX(RAW_c_TEBA0714_REV01!B:B,MATCH(H307,RAW_c_TEBA0714_REV01!B:B,)+1):'RAW_c_TEBA0714_REV01'!B11378,)+MATCH(H307,RAW_c_TEBA0714_REV01!B:B,),3),INDEX(RAW_c_TEBA0714_REV01!B:D,MATCH(H307,RAW_c_TEBA0714_REV01!B:B,0),3)),"---")),"---")</f>
        <v>---</v>
      </c>
      <c r="N307" t="str">
        <f>IFERROR(IF(AND(B307="B2B",J307="--"),L307,IF(
COUNTIF(B2B!H:H,(IF(K307&lt;&gt;"---",IF(INDEX(RAW_c_TEBA0714_REV01!B:D,MATCH(H307,RAW_c_TEBA0714_REV01!B:B,0),3)=L307,INDEX(
RAW_c_TEBA0714_REV01!B:D,MATCH(H307,INDEX(RAW_c_TEBA0714_REV01!B:B,MATCH(H307,RAW_c_TEBA0714_REV01!B:B,)+1):'RAW_c_TEBA0714_REV01'!B11378,)+MATCH(H307,RAW_c_TEBA0714_REV01!B:B,),3),INDEX(RAW_c_TEBA0714_REV01!B:D,MATCH(H307,RAW_c_TEBA0714_REV01!B:B,0),3)),"---")))=0,"---",IF(K307&lt;&gt;"---",IF(INDEX(RAW_c_TEBA0714_REV01!B:D,MATCH(H307,RAW_c_TEBA0714_REV01!B:B,0),3)=L307,INDEX(
RAW_c_TEBA0714_REV01!B:D,MATCH(H307,INDEX(RAW_c_TEBA0714_REV01!B:B,MATCH(H307,RAW_c_TEBA0714_REV01!B:B,)+1):'RAW_c_TEBA0714_REV01'!B11378,)+MATCH(H307,RAW_c_TEBA0714_REV01!B:B,),3),INDEX(RAW_c_TEBA0714_REV01!B:D,MATCH(H307,RAW_c_TEBA0714_REV01!B:B,0),3)),"---"))),"---")</f>
        <v>JM2-91</v>
      </c>
      <c r="T307">
        <f>COUNTIF(RAW_c_TEBA0714_REV01!B:B,G307)</f>
        <v>2</v>
      </c>
      <c r="U307" t="str">
        <f t="shared" si="29"/>
        <v>50pin_header-36</v>
      </c>
    </row>
    <row r="308" spans="1:21" x14ac:dyDescent="0.25">
      <c r="A308" t="s">
        <v>1150</v>
      </c>
      <c r="B308" t="s">
        <v>1293</v>
      </c>
      <c r="C308" t="s">
        <v>195</v>
      </c>
      <c r="D308" t="s">
        <v>537</v>
      </c>
      <c r="E308" s="84">
        <v>37</v>
      </c>
      <c r="F308" t="str">
        <f t="shared" si="24"/>
        <v>J17-37</v>
      </c>
      <c r="G308" t="str">
        <f>VLOOKUP(F308,RAW_c_TEBA0714_REV01!A:B,2,0)</f>
        <v>B14_L20_P</v>
      </c>
      <c r="H308" t="str">
        <f t="shared" si="25"/>
        <v>B14_L20_P</v>
      </c>
      <c r="I308" t="str">
        <f t="shared" si="26"/>
        <v>--</v>
      </c>
      <c r="J308" t="str">
        <f t="shared" si="27"/>
        <v>--</v>
      </c>
      <c r="K308">
        <f>IFERROR(IF(J308="--",IF(G308=H308,VLOOKUP(G308,RAW_c_TEBA0714_REV01!L:N,3,0),SUM(VLOOKUP(H308,RAW_c_TEBA0714_REV01!L:N,3,0),VLOOKUP(G308,RAW_c_TEBA0714_REV01!L:N,3,0))),"---"),"---")</f>
        <v>13.0631</v>
      </c>
      <c r="L308" t="str">
        <f t="shared" si="28"/>
        <v>J17-37</v>
      </c>
      <c r="M308" t="str">
        <f>IFERROR(IF(
COUNTIF(B2B!H:H,(IF(K308&lt;&gt;"---",IF(INDEX(RAW_c_TEBA0714_REV01!B:D,MATCH(H308,RAW_c_TEBA0714_REV01!B:B,0),3)=L308,INDEX(
RAW_c_TEBA0714_REV01!B:D,MATCH(H308,INDEX(RAW_c_TEBA0714_REV01!B:B,MATCH(H308,RAW_c_TEBA0714_REV01!B:B,)+1):'RAW_c_TEBA0714_REV01'!B11379,)+MATCH(H308,RAW_c_TEBA0714_REV01!B:B,),3),INDEX(RAW_c_TEBA0714_REV01!B:D,MATCH(H308,RAW_c_TEBA0714_REV01!B:B,0),3)),"---")))=1,"---",IF(K308&lt;&gt;"---",IF(INDEX(RAW_c_TEBA0714_REV01!B:D,MATCH(H308,RAW_c_TEBA0714_REV01!B:B,0),3)=L308,INDEX(
RAW_c_TEBA0714_REV01!B:D,MATCH(H308,INDEX(RAW_c_TEBA0714_REV01!B:B,MATCH(H308,RAW_c_TEBA0714_REV01!B:B,)+1):'RAW_c_TEBA0714_REV01'!B11379,)+MATCH(H308,RAW_c_TEBA0714_REV01!B:B,),3),INDEX(RAW_c_TEBA0714_REV01!B:D,MATCH(H308,RAW_c_TEBA0714_REV01!B:B,0),3)),"---")),"---")</f>
        <v>---</v>
      </c>
      <c r="N308" t="str">
        <f>IFERROR(IF(AND(B308="B2B",J308="--"),L308,IF(
COUNTIF(B2B!H:H,(IF(K308&lt;&gt;"---",IF(INDEX(RAW_c_TEBA0714_REV01!B:D,MATCH(H308,RAW_c_TEBA0714_REV01!B:B,0),3)=L308,INDEX(
RAW_c_TEBA0714_REV01!B:D,MATCH(H308,INDEX(RAW_c_TEBA0714_REV01!B:B,MATCH(H308,RAW_c_TEBA0714_REV01!B:B,)+1):'RAW_c_TEBA0714_REV01'!B11379,)+MATCH(H308,RAW_c_TEBA0714_REV01!B:B,),3),INDEX(RAW_c_TEBA0714_REV01!B:D,MATCH(H308,RAW_c_TEBA0714_REV01!B:B,0),3)),"---")))=0,"---",IF(K308&lt;&gt;"---",IF(INDEX(RAW_c_TEBA0714_REV01!B:D,MATCH(H308,RAW_c_TEBA0714_REV01!B:B,0),3)=L308,INDEX(
RAW_c_TEBA0714_REV01!B:D,MATCH(H308,INDEX(RAW_c_TEBA0714_REV01!B:B,MATCH(H308,RAW_c_TEBA0714_REV01!B:B,)+1):'RAW_c_TEBA0714_REV01'!B11379,)+MATCH(H308,RAW_c_TEBA0714_REV01!B:B,),3),INDEX(RAW_c_TEBA0714_REV01!B:D,MATCH(H308,RAW_c_TEBA0714_REV01!B:B,0),3)),"---"))),"---")</f>
        <v>JM2-93</v>
      </c>
      <c r="T308">
        <f>COUNTIF(RAW_c_TEBA0714_REV01!B:B,G308)</f>
        <v>2</v>
      </c>
      <c r="U308" t="str">
        <f t="shared" si="29"/>
        <v>50pin_header-37</v>
      </c>
    </row>
    <row r="309" spans="1:21" x14ac:dyDescent="0.25">
      <c r="A309" t="s">
        <v>1151</v>
      </c>
      <c r="B309" t="s">
        <v>1293</v>
      </c>
      <c r="C309" t="s">
        <v>196</v>
      </c>
      <c r="D309" t="s">
        <v>537</v>
      </c>
      <c r="E309" s="84">
        <v>38</v>
      </c>
      <c r="F309" t="str">
        <f t="shared" si="24"/>
        <v>J17-38</v>
      </c>
      <c r="G309" t="str">
        <f>VLOOKUP(F309,RAW_c_TEBA0714_REV01!A:B,2,0)</f>
        <v>B14_L20_N</v>
      </c>
      <c r="H309" t="str">
        <f t="shared" si="25"/>
        <v>B14_L20_N</v>
      </c>
      <c r="I309" t="str">
        <f t="shared" si="26"/>
        <v>--</v>
      </c>
      <c r="J309" t="str">
        <f t="shared" si="27"/>
        <v>--</v>
      </c>
      <c r="K309">
        <f>IFERROR(IF(J309="--",IF(G309=H309,VLOOKUP(G309,RAW_c_TEBA0714_REV01!L:N,3,0),SUM(VLOOKUP(H309,RAW_c_TEBA0714_REV01!L:N,3,0),VLOOKUP(G309,RAW_c_TEBA0714_REV01!L:N,3,0))),"---"),"---")</f>
        <v>12.7318</v>
      </c>
      <c r="L309" t="str">
        <f t="shared" si="28"/>
        <v>J17-38</v>
      </c>
      <c r="M309" t="str">
        <f>IFERROR(IF(
COUNTIF(B2B!H:H,(IF(K309&lt;&gt;"---",IF(INDEX(RAW_c_TEBA0714_REV01!B:D,MATCH(H309,RAW_c_TEBA0714_REV01!B:B,0),3)=L309,INDEX(
RAW_c_TEBA0714_REV01!B:D,MATCH(H309,INDEX(RAW_c_TEBA0714_REV01!B:B,MATCH(H309,RAW_c_TEBA0714_REV01!B:B,)+1):'RAW_c_TEBA0714_REV01'!B11380,)+MATCH(H309,RAW_c_TEBA0714_REV01!B:B,),3),INDEX(RAW_c_TEBA0714_REV01!B:D,MATCH(H309,RAW_c_TEBA0714_REV01!B:B,0),3)),"---")))=1,"---",IF(K309&lt;&gt;"---",IF(INDEX(RAW_c_TEBA0714_REV01!B:D,MATCH(H309,RAW_c_TEBA0714_REV01!B:B,0),3)=L309,INDEX(
RAW_c_TEBA0714_REV01!B:D,MATCH(H309,INDEX(RAW_c_TEBA0714_REV01!B:B,MATCH(H309,RAW_c_TEBA0714_REV01!B:B,)+1):'RAW_c_TEBA0714_REV01'!B11380,)+MATCH(H309,RAW_c_TEBA0714_REV01!B:B,),3),INDEX(RAW_c_TEBA0714_REV01!B:D,MATCH(H309,RAW_c_TEBA0714_REV01!B:B,0),3)),"---")),"---")</f>
        <v>---</v>
      </c>
      <c r="N309" t="str">
        <f>IFERROR(IF(AND(B309="B2B",J309="--"),L309,IF(
COUNTIF(B2B!H:H,(IF(K309&lt;&gt;"---",IF(INDEX(RAW_c_TEBA0714_REV01!B:D,MATCH(H309,RAW_c_TEBA0714_REV01!B:B,0),3)=L309,INDEX(
RAW_c_TEBA0714_REV01!B:D,MATCH(H309,INDEX(RAW_c_TEBA0714_REV01!B:B,MATCH(H309,RAW_c_TEBA0714_REV01!B:B,)+1):'RAW_c_TEBA0714_REV01'!B11380,)+MATCH(H309,RAW_c_TEBA0714_REV01!B:B,),3),INDEX(RAW_c_TEBA0714_REV01!B:D,MATCH(H309,RAW_c_TEBA0714_REV01!B:B,0),3)),"---")))=0,"---",IF(K309&lt;&gt;"---",IF(INDEX(RAW_c_TEBA0714_REV01!B:D,MATCH(H309,RAW_c_TEBA0714_REV01!B:B,0),3)=L309,INDEX(
RAW_c_TEBA0714_REV01!B:D,MATCH(H309,INDEX(RAW_c_TEBA0714_REV01!B:B,MATCH(H309,RAW_c_TEBA0714_REV01!B:B,)+1):'RAW_c_TEBA0714_REV01'!B11380,)+MATCH(H309,RAW_c_TEBA0714_REV01!B:B,),3),INDEX(RAW_c_TEBA0714_REV01!B:D,MATCH(H309,RAW_c_TEBA0714_REV01!B:B,0),3)),"---"))),"---")</f>
        <v>JM2-95</v>
      </c>
      <c r="T309">
        <f>COUNTIF(RAW_c_TEBA0714_REV01!B:B,G309)</f>
        <v>2</v>
      </c>
      <c r="U309" t="str">
        <f t="shared" si="29"/>
        <v>50pin_header-38</v>
      </c>
    </row>
    <row r="310" spans="1:21" x14ac:dyDescent="0.25">
      <c r="A310" t="s">
        <v>1152</v>
      </c>
      <c r="B310" t="s">
        <v>1293</v>
      </c>
      <c r="C310" t="s">
        <v>197</v>
      </c>
      <c r="D310" t="s">
        <v>537</v>
      </c>
      <c r="E310" s="84">
        <v>39</v>
      </c>
      <c r="F310" t="str">
        <f t="shared" si="24"/>
        <v>J17-39</v>
      </c>
      <c r="G310" t="str">
        <f>VLOOKUP(F310,RAW_c_TEBA0714_REV01!A:B,2,0)</f>
        <v>B14_L24_P</v>
      </c>
      <c r="H310" t="str">
        <f t="shared" si="25"/>
        <v>B14_L24_P</v>
      </c>
      <c r="I310" t="str">
        <f t="shared" si="26"/>
        <v>--</v>
      </c>
      <c r="J310" t="str">
        <f t="shared" si="27"/>
        <v>--</v>
      </c>
      <c r="K310">
        <f>IFERROR(IF(J310="--",IF(G310=H310,VLOOKUP(G310,RAW_c_TEBA0714_REV01!L:N,3,0),SUM(VLOOKUP(H310,RAW_c_TEBA0714_REV01!L:N,3,0),VLOOKUP(G310,RAW_c_TEBA0714_REV01!L:N,3,0))),"---"),"---")</f>
        <v>35.938099999999999</v>
      </c>
      <c r="L310" t="str">
        <f t="shared" si="28"/>
        <v>J17-39</v>
      </c>
      <c r="M310" t="str">
        <f>IFERROR(IF(
COUNTIF(B2B!H:H,(IF(K310&lt;&gt;"---",IF(INDEX(RAW_c_TEBA0714_REV01!B:D,MATCH(H310,RAW_c_TEBA0714_REV01!B:B,0),3)=L310,INDEX(
RAW_c_TEBA0714_REV01!B:D,MATCH(H310,INDEX(RAW_c_TEBA0714_REV01!B:B,MATCH(H310,RAW_c_TEBA0714_REV01!B:B,)+1):'RAW_c_TEBA0714_REV01'!B11381,)+MATCH(H310,RAW_c_TEBA0714_REV01!B:B,),3),INDEX(RAW_c_TEBA0714_REV01!B:D,MATCH(H310,RAW_c_TEBA0714_REV01!B:B,0),3)),"---")))=1,"---",IF(K310&lt;&gt;"---",IF(INDEX(RAW_c_TEBA0714_REV01!B:D,MATCH(H310,RAW_c_TEBA0714_REV01!B:B,0),3)=L310,INDEX(
RAW_c_TEBA0714_REV01!B:D,MATCH(H310,INDEX(RAW_c_TEBA0714_REV01!B:B,MATCH(H310,RAW_c_TEBA0714_REV01!B:B,)+1):'RAW_c_TEBA0714_REV01'!B11381,)+MATCH(H310,RAW_c_TEBA0714_REV01!B:B,),3),INDEX(RAW_c_TEBA0714_REV01!B:D,MATCH(H310,RAW_c_TEBA0714_REV01!B:B,0),3)),"---")),"---")</f>
        <v>---</v>
      </c>
      <c r="N310" t="str">
        <f>IFERROR(IF(AND(B310="B2B",J310="--"),L310,IF(
COUNTIF(B2B!H:H,(IF(K310&lt;&gt;"---",IF(INDEX(RAW_c_TEBA0714_REV01!B:D,MATCH(H310,RAW_c_TEBA0714_REV01!B:B,0),3)=L310,INDEX(
RAW_c_TEBA0714_REV01!B:D,MATCH(H310,INDEX(RAW_c_TEBA0714_REV01!B:B,MATCH(H310,RAW_c_TEBA0714_REV01!B:B,)+1):'RAW_c_TEBA0714_REV01'!B11381,)+MATCH(H310,RAW_c_TEBA0714_REV01!B:B,),3),INDEX(RAW_c_TEBA0714_REV01!B:D,MATCH(H310,RAW_c_TEBA0714_REV01!B:B,0),3)),"---")))=0,"---",IF(K310&lt;&gt;"---",IF(INDEX(RAW_c_TEBA0714_REV01!B:D,MATCH(H310,RAW_c_TEBA0714_REV01!B:B,0),3)=L310,INDEX(
RAW_c_TEBA0714_REV01!B:D,MATCH(H310,INDEX(RAW_c_TEBA0714_REV01!B:B,MATCH(H310,RAW_c_TEBA0714_REV01!B:B,)+1):'RAW_c_TEBA0714_REV01'!B11381,)+MATCH(H310,RAW_c_TEBA0714_REV01!B:B,),3),INDEX(RAW_c_TEBA0714_REV01!B:D,MATCH(H310,RAW_c_TEBA0714_REV01!B:B,0),3)),"---"))),"---")</f>
        <v>JM1-87</v>
      </c>
      <c r="T310">
        <f>COUNTIF(RAW_c_TEBA0714_REV01!B:B,G310)</f>
        <v>2</v>
      </c>
      <c r="U310" t="str">
        <f t="shared" si="29"/>
        <v>50pin_header-39</v>
      </c>
    </row>
    <row r="311" spans="1:21" x14ac:dyDescent="0.25">
      <c r="A311" t="s">
        <v>1153</v>
      </c>
      <c r="B311" t="s">
        <v>1293</v>
      </c>
      <c r="C311" t="s">
        <v>198</v>
      </c>
      <c r="D311" t="s">
        <v>537</v>
      </c>
      <c r="E311" s="84">
        <v>40</v>
      </c>
      <c r="F311" t="str">
        <f t="shared" si="24"/>
        <v>J17-40</v>
      </c>
      <c r="G311" t="str">
        <f>VLOOKUP(F311,RAW_c_TEBA0714_REV01!A:B,2,0)</f>
        <v>B14_L24_N</v>
      </c>
      <c r="H311" t="str">
        <f t="shared" si="25"/>
        <v>B14_L24_N</v>
      </c>
      <c r="I311" t="str">
        <f t="shared" si="26"/>
        <v>--</v>
      </c>
      <c r="J311" t="str">
        <f t="shared" si="27"/>
        <v>--</v>
      </c>
      <c r="K311">
        <f>IFERROR(IF(J311="--",IF(G311=H311,VLOOKUP(G311,RAW_c_TEBA0714_REV01!L:N,3,0),SUM(VLOOKUP(H311,RAW_c_TEBA0714_REV01!L:N,3,0),VLOOKUP(G311,RAW_c_TEBA0714_REV01!L:N,3,0))),"---"),"---")</f>
        <v>35.606699999999996</v>
      </c>
      <c r="L311" t="str">
        <f t="shared" si="28"/>
        <v>J17-40</v>
      </c>
      <c r="M311" t="str">
        <f>IFERROR(IF(
COUNTIF(B2B!H:H,(IF(K311&lt;&gt;"---",IF(INDEX(RAW_c_TEBA0714_REV01!B:D,MATCH(H311,RAW_c_TEBA0714_REV01!B:B,0),3)=L311,INDEX(
RAW_c_TEBA0714_REV01!B:D,MATCH(H311,INDEX(RAW_c_TEBA0714_REV01!B:B,MATCH(H311,RAW_c_TEBA0714_REV01!B:B,)+1):'RAW_c_TEBA0714_REV01'!B11382,)+MATCH(H311,RAW_c_TEBA0714_REV01!B:B,),3),INDEX(RAW_c_TEBA0714_REV01!B:D,MATCH(H311,RAW_c_TEBA0714_REV01!B:B,0),3)),"---")))=1,"---",IF(K311&lt;&gt;"---",IF(INDEX(RAW_c_TEBA0714_REV01!B:D,MATCH(H311,RAW_c_TEBA0714_REV01!B:B,0),3)=L311,INDEX(
RAW_c_TEBA0714_REV01!B:D,MATCH(H311,INDEX(RAW_c_TEBA0714_REV01!B:B,MATCH(H311,RAW_c_TEBA0714_REV01!B:B,)+1):'RAW_c_TEBA0714_REV01'!B11382,)+MATCH(H311,RAW_c_TEBA0714_REV01!B:B,),3),INDEX(RAW_c_TEBA0714_REV01!B:D,MATCH(H311,RAW_c_TEBA0714_REV01!B:B,0),3)),"---")),"---")</f>
        <v>---</v>
      </c>
      <c r="N311" t="str">
        <f>IFERROR(IF(AND(B311="B2B",J311="--"),L311,IF(
COUNTIF(B2B!H:H,(IF(K311&lt;&gt;"---",IF(INDEX(RAW_c_TEBA0714_REV01!B:D,MATCH(H311,RAW_c_TEBA0714_REV01!B:B,0),3)=L311,INDEX(
RAW_c_TEBA0714_REV01!B:D,MATCH(H311,INDEX(RAW_c_TEBA0714_REV01!B:B,MATCH(H311,RAW_c_TEBA0714_REV01!B:B,)+1):'RAW_c_TEBA0714_REV01'!B11382,)+MATCH(H311,RAW_c_TEBA0714_REV01!B:B,),3),INDEX(RAW_c_TEBA0714_REV01!B:D,MATCH(H311,RAW_c_TEBA0714_REV01!B:B,0),3)),"---")))=0,"---",IF(K311&lt;&gt;"---",IF(INDEX(RAW_c_TEBA0714_REV01!B:D,MATCH(H311,RAW_c_TEBA0714_REV01!B:B,0),3)=L311,INDEX(
RAW_c_TEBA0714_REV01!B:D,MATCH(H311,INDEX(RAW_c_TEBA0714_REV01!B:B,MATCH(H311,RAW_c_TEBA0714_REV01!B:B,)+1):'RAW_c_TEBA0714_REV01'!B11382,)+MATCH(H311,RAW_c_TEBA0714_REV01!B:B,),3),INDEX(RAW_c_TEBA0714_REV01!B:D,MATCH(H311,RAW_c_TEBA0714_REV01!B:B,0),3)),"---"))),"---")</f>
        <v>JM1-85</v>
      </c>
      <c r="T311">
        <f>COUNTIF(RAW_c_TEBA0714_REV01!B:B,G311)</f>
        <v>2</v>
      </c>
      <c r="U311" t="str">
        <f t="shared" si="29"/>
        <v>50pin_header-40</v>
      </c>
    </row>
    <row r="312" spans="1:21" x14ac:dyDescent="0.25">
      <c r="A312" t="s">
        <v>1154</v>
      </c>
      <c r="B312" t="s">
        <v>1293</v>
      </c>
      <c r="C312" t="s">
        <v>199</v>
      </c>
      <c r="D312" t="s">
        <v>537</v>
      </c>
      <c r="E312" s="84">
        <v>41</v>
      </c>
      <c r="F312" t="str">
        <f t="shared" si="24"/>
        <v>J17-41</v>
      </c>
      <c r="G312" t="str">
        <f>VLOOKUP(F312,RAW_c_TEBA0714_REV01!A:B,2,0)</f>
        <v>B14_L23_P</v>
      </c>
      <c r="H312" t="str">
        <f t="shared" si="25"/>
        <v>B14_L23_P</v>
      </c>
      <c r="I312" t="str">
        <f t="shared" si="26"/>
        <v>--</v>
      </c>
      <c r="J312" t="str">
        <f t="shared" si="27"/>
        <v>--</v>
      </c>
      <c r="K312">
        <f>IFERROR(IF(J312="--",IF(G312=H312,VLOOKUP(G312,RAW_c_TEBA0714_REV01!L:N,3,0),SUM(VLOOKUP(H312,RAW_c_TEBA0714_REV01!L:N,3,0),VLOOKUP(G312,RAW_c_TEBA0714_REV01!L:N,3,0))),"---"),"---")</f>
        <v>35.135300000000001</v>
      </c>
      <c r="L312" t="str">
        <f t="shared" si="28"/>
        <v>J17-41</v>
      </c>
      <c r="M312" t="str">
        <f>IFERROR(IF(
COUNTIF(B2B!H:H,(IF(K312&lt;&gt;"---",IF(INDEX(RAW_c_TEBA0714_REV01!B:D,MATCH(H312,RAW_c_TEBA0714_REV01!B:B,0),3)=L312,INDEX(
RAW_c_TEBA0714_REV01!B:D,MATCH(H312,INDEX(RAW_c_TEBA0714_REV01!B:B,MATCH(H312,RAW_c_TEBA0714_REV01!B:B,)+1):'RAW_c_TEBA0714_REV01'!B11383,)+MATCH(H312,RAW_c_TEBA0714_REV01!B:B,),3),INDEX(RAW_c_TEBA0714_REV01!B:D,MATCH(H312,RAW_c_TEBA0714_REV01!B:B,0),3)),"---")))=1,"---",IF(K312&lt;&gt;"---",IF(INDEX(RAW_c_TEBA0714_REV01!B:D,MATCH(H312,RAW_c_TEBA0714_REV01!B:B,0),3)=L312,INDEX(
RAW_c_TEBA0714_REV01!B:D,MATCH(H312,INDEX(RAW_c_TEBA0714_REV01!B:B,MATCH(H312,RAW_c_TEBA0714_REV01!B:B,)+1):'RAW_c_TEBA0714_REV01'!B11383,)+MATCH(H312,RAW_c_TEBA0714_REV01!B:B,),3),INDEX(RAW_c_TEBA0714_REV01!B:D,MATCH(H312,RAW_c_TEBA0714_REV01!B:B,0),3)),"---")),"---")</f>
        <v>---</v>
      </c>
      <c r="N312" t="str">
        <f>IFERROR(IF(AND(B312="B2B",J312="--"),L312,IF(
COUNTIF(B2B!H:H,(IF(K312&lt;&gt;"---",IF(INDEX(RAW_c_TEBA0714_REV01!B:D,MATCH(H312,RAW_c_TEBA0714_REV01!B:B,0),3)=L312,INDEX(
RAW_c_TEBA0714_REV01!B:D,MATCH(H312,INDEX(RAW_c_TEBA0714_REV01!B:B,MATCH(H312,RAW_c_TEBA0714_REV01!B:B,)+1):'RAW_c_TEBA0714_REV01'!B11383,)+MATCH(H312,RAW_c_TEBA0714_REV01!B:B,),3),INDEX(RAW_c_TEBA0714_REV01!B:D,MATCH(H312,RAW_c_TEBA0714_REV01!B:B,0),3)),"---")))=0,"---",IF(K312&lt;&gt;"---",IF(INDEX(RAW_c_TEBA0714_REV01!B:D,MATCH(H312,RAW_c_TEBA0714_REV01!B:B,0),3)=L312,INDEX(
RAW_c_TEBA0714_REV01!B:D,MATCH(H312,INDEX(RAW_c_TEBA0714_REV01!B:B,MATCH(H312,RAW_c_TEBA0714_REV01!B:B,)+1):'RAW_c_TEBA0714_REV01'!B11383,)+MATCH(H312,RAW_c_TEBA0714_REV01!B:B,),3),INDEX(RAW_c_TEBA0714_REV01!B:D,MATCH(H312,RAW_c_TEBA0714_REV01!B:B,0),3)),"---"))),"---")</f>
        <v>JM1-91</v>
      </c>
      <c r="T312">
        <f>COUNTIF(RAW_c_TEBA0714_REV01!B:B,G312)</f>
        <v>2</v>
      </c>
      <c r="U312" t="str">
        <f t="shared" si="29"/>
        <v>50pin_header-41</v>
      </c>
    </row>
    <row r="313" spans="1:21" x14ac:dyDescent="0.25">
      <c r="A313" t="s">
        <v>1155</v>
      </c>
      <c r="B313" t="s">
        <v>1293</v>
      </c>
      <c r="C313" t="s">
        <v>200</v>
      </c>
      <c r="D313" t="s">
        <v>537</v>
      </c>
      <c r="E313" s="84">
        <v>42</v>
      </c>
      <c r="F313" t="str">
        <f t="shared" si="24"/>
        <v>J17-42</v>
      </c>
      <c r="G313" t="str">
        <f>VLOOKUP(F313,RAW_c_TEBA0714_REV01!A:B,2,0)</f>
        <v>B14_L23_N</v>
      </c>
      <c r="H313" t="str">
        <f t="shared" si="25"/>
        <v>B14_L23_N</v>
      </c>
      <c r="I313" t="str">
        <f t="shared" si="26"/>
        <v>--</v>
      </c>
      <c r="J313" t="str">
        <f t="shared" si="27"/>
        <v>--</v>
      </c>
      <c r="K313">
        <f>IFERROR(IF(J313="--",IF(G313=H313,VLOOKUP(G313,RAW_c_TEBA0714_REV01!L:N,3,0),SUM(VLOOKUP(H313,RAW_c_TEBA0714_REV01!L:N,3,0),VLOOKUP(G313,RAW_c_TEBA0714_REV01!L:N,3,0))),"---"),"---")</f>
        <v>34.803899999999999</v>
      </c>
      <c r="L313" t="str">
        <f t="shared" si="28"/>
        <v>J17-42</v>
      </c>
      <c r="M313" t="str">
        <f>IFERROR(IF(
COUNTIF(B2B!H:H,(IF(K313&lt;&gt;"---",IF(INDEX(RAW_c_TEBA0714_REV01!B:D,MATCH(H313,RAW_c_TEBA0714_REV01!B:B,0),3)=L313,INDEX(
RAW_c_TEBA0714_REV01!B:D,MATCH(H313,INDEX(RAW_c_TEBA0714_REV01!B:B,MATCH(H313,RAW_c_TEBA0714_REV01!B:B,)+1):'RAW_c_TEBA0714_REV01'!B11384,)+MATCH(H313,RAW_c_TEBA0714_REV01!B:B,),3),INDEX(RAW_c_TEBA0714_REV01!B:D,MATCH(H313,RAW_c_TEBA0714_REV01!B:B,0),3)),"---")))=1,"---",IF(K313&lt;&gt;"---",IF(INDEX(RAW_c_TEBA0714_REV01!B:D,MATCH(H313,RAW_c_TEBA0714_REV01!B:B,0),3)=L313,INDEX(
RAW_c_TEBA0714_REV01!B:D,MATCH(H313,INDEX(RAW_c_TEBA0714_REV01!B:B,MATCH(H313,RAW_c_TEBA0714_REV01!B:B,)+1):'RAW_c_TEBA0714_REV01'!B11384,)+MATCH(H313,RAW_c_TEBA0714_REV01!B:B,),3),INDEX(RAW_c_TEBA0714_REV01!B:D,MATCH(H313,RAW_c_TEBA0714_REV01!B:B,0),3)),"---")),"---")</f>
        <v>---</v>
      </c>
      <c r="N313" t="str">
        <f>IFERROR(IF(AND(B313="B2B",J313="--"),L313,IF(
COUNTIF(B2B!H:H,(IF(K313&lt;&gt;"---",IF(INDEX(RAW_c_TEBA0714_REV01!B:D,MATCH(H313,RAW_c_TEBA0714_REV01!B:B,0),3)=L313,INDEX(
RAW_c_TEBA0714_REV01!B:D,MATCH(H313,INDEX(RAW_c_TEBA0714_REV01!B:B,MATCH(H313,RAW_c_TEBA0714_REV01!B:B,)+1):'RAW_c_TEBA0714_REV01'!B11384,)+MATCH(H313,RAW_c_TEBA0714_REV01!B:B,),3),INDEX(RAW_c_TEBA0714_REV01!B:D,MATCH(H313,RAW_c_TEBA0714_REV01!B:B,0),3)),"---")))=0,"---",IF(K313&lt;&gt;"---",IF(INDEX(RAW_c_TEBA0714_REV01!B:D,MATCH(H313,RAW_c_TEBA0714_REV01!B:B,0),3)=L313,INDEX(
RAW_c_TEBA0714_REV01!B:D,MATCH(H313,INDEX(RAW_c_TEBA0714_REV01!B:B,MATCH(H313,RAW_c_TEBA0714_REV01!B:B,)+1):'RAW_c_TEBA0714_REV01'!B11384,)+MATCH(H313,RAW_c_TEBA0714_REV01!B:B,),3),INDEX(RAW_c_TEBA0714_REV01!B:D,MATCH(H313,RAW_c_TEBA0714_REV01!B:B,0),3)),"---"))),"---")</f>
        <v>JM1-89</v>
      </c>
      <c r="T313">
        <f>COUNTIF(RAW_c_TEBA0714_REV01!B:B,G313)</f>
        <v>2</v>
      </c>
      <c r="U313" t="str">
        <f t="shared" si="29"/>
        <v>50pin_header-42</v>
      </c>
    </row>
    <row r="314" spans="1:21" x14ac:dyDescent="0.25">
      <c r="A314" t="s">
        <v>1156</v>
      </c>
      <c r="B314" t="s">
        <v>1293</v>
      </c>
      <c r="C314" t="s">
        <v>201</v>
      </c>
      <c r="D314" t="s">
        <v>537</v>
      </c>
      <c r="E314" s="84">
        <v>43</v>
      </c>
      <c r="F314" t="str">
        <f t="shared" si="24"/>
        <v>J17-43</v>
      </c>
      <c r="G314" t="str">
        <f>VLOOKUP(F314,RAW_c_TEBA0714_REV01!A:B,2,0)</f>
        <v>B14_L21_P</v>
      </c>
      <c r="H314" t="str">
        <f t="shared" si="25"/>
        <v>B14_L21_P</v>
      </c>
      <c r="I314" t="str">
        <f t="shared" si="26"/>
        <v>--</v>
      </c>
      <c r="J314" t="str">
        <f t="shared" si="27"/>
        <v>--</v>
      </c>
      <c r="K314">
        <f>IFERROR(IF(J314="--",IF(G314=H314,VLOOKUP(G314,RAW_c_TEBA0714_REV01!L:N,3,0),SUM(VLOOKUP(H314,RAW_c_TEBA0714_REV01!L:N,3,0),VLOOKUP(G314,RAW_c_TEBA0714_REV01!L:N,3,0))),"---"),"---")</f>
        <v>50.151600000000002</v>
      </c>
      <c r="L314" t="str">
        <f t="shared" si="28"/>
        <v>J17-43</v>
      </c>
      <c r="M314" t="str">
        <f>IFERROR(IF(
COUNTIF(B2B!H:H,(IF(K314&lt;&gt;"---",IF(INDEX(RAW_c_TEBA0714_REV01!B:D,MATCH(H314,RAW_c_TEBA0714_REV01!B:B,0),3)=L314,INDEX(
RAW_c_TEBA0714_REV01!B:D,MATCH(H314,INDEX(RAW_c_TEBA0714_REV01!B:B,MATCH(H314,RAW_c_TEBA0714_REV01!B:B,)+1):'RAW_c_TEBA0714_REV01'!B11385,)+MATCH(H314,RAW_c_TEBA0714_REV01!B:B,),3),INDEX(RAW_c_TEBA0714_REV01!B:D,MATCH(H314,RAW_c_TEBA0714_REV01!B:B,0),3)),"---")))=1,"---",IF(K314&lt;&gt;"---",IF(INDEX(RAW_c_TEBA0714_REV01!B:D,MATCH(H314,RAW_c_TEBA0714_REV01!B:B,0),3)=L314,INDEX(
RAW_c_TEBA0714_REV01!B:D,MATCH(H314,INDEX(RAW_c_TEBA0714_REV01!B:B,MATCH(H314,RAW_c_TEBA0714_REV01!B:B,)+1):'RAW_c_TEBA0714_REV01'!B11385,)+MATCH(H314,RAW_c_TEBA0714_REV01!B:B,),3),INDEX(RAW_c_TEBA0714_REV01!B:D,MATCH(H314,RAW_c_TEBA0714_REV01!B:B,0),3)),"---")),"---")</f>
        <v>---</v>
      </c>
      <c r="N314" t="str">
        <f>IFERROR(IF(AND(B314="B2B",J314="--"),L314,IF(
COUNTIF(B2B!H:H,(IF(K314&lt;&gt;"---",IF(INDEX(RAW_c_TEBA0714_REV01!B:D,MATCH(H314,RAW_c_TEBA0714_REV01!B:B,0),3)=L314,INDEX(
RAW_c_TEBA0714_REV01!B:D,MATCH(H314,INDEX(RAW_c_TEBA0714_REV01!B:B,MATCH(H314,RAW_c_TEBA0714_REV01!B:B,)+1):'RAW_c_TEBA0714_REV01'!B11385,)+MATCH(H314,RAW_c_TEBA0714_REV01!B:B,),3),INDEX(RAW_c_TEBA0714_REV01!B:D,MATCH(H314,RAW_c_TEBA0714_REV01!B:B,0),3)),"---")))=0,"---",IF(K314&lt;&gt;"---",IF(INDEX(RAW_c_TEBA0714_REV01!B:D,MATCH(H314,RAW_c_TEBA0714_REV01!B:B,0),3)=L314,INDEX(
RAW_c_TEBA0714_REV01!B:D,MATCH(H314,INDEX(RAW_c_TEBA0714_REV01!B:B,MATCH(H314,RAW_c_TEBA0714_REV01!B:B,)+1):'RAW_c_TEBA0714_REV01'!B11385,)+MATCH(H314,RAW_c_TEBA0714_REV01!B:B,),3),INDEX(RAW_c_TEBA0714_REV01!B:D,MATCH(H314,RAW_c_TEBA0714_REV01!B:B,0),3)),"---"))),"---")</f>
        <v>JM1-93</v>
      </c>
      <c r="T314">
        <f>COUNTIF(RAW_c_TEBA0714_REV01!B:B,G314)</f>
        <v>2</v>
      </c>
      <c r="U314" t="str">
        <f t="shared" si="29"/>
        <v>50pin_header-43</v>
      </c>
    </row>
    <row r="315" spans="1:21" x14ac:dyDescent="0.25">
      <c r="A315" t="s">
        <v>1157</v>
      </c>
      <c r="B315" t="s">
        <v>1293</v>
      </c>
      <c r="C315" t="s">
        <v>202</v>
      </c>
      <c r="D315" t="s">
        <v>537</v>
      </c>
      <c r="E315" s="84">
        <v>44</v>
      </c>
      <c r="F315" t="str">
        <f t="shared" si="24"/>
        <v>J17-44</v>
      </c>
      <c r="G315" t="str">
        <f>VLOOKUP(F315,RAW_c_TEBA0714_REV01!A:B,2,0)</f>
        <v>B14_L21_N</v>
      </c>
      <c r="H315" t="str">
        <f t="shared" si="25"/>
        <v>B14_L21_N</v>
      </c>
      <c r="I315" t="str">
        <f t="shared" si="26"/>
        <v>--</v>
      </c>
      <c r="J315" t="str">
        <f t="shared" si="27"/>
        <v>--</v>
      </c>
      <c r="K315">
        <f>IFERROR(IF(J315="--",IF(G315=H315,VLOOKUP(G315,RAW_c_TEBA0714_REV01!L:N,3,0),SUM(VLOOKUP(H315,RAW_c_TEBA0714_REV01!L:N,3,0),VLOOKUP(G315,RAW_c_TEBA0714_REV01!L:N,3,0))),"---"),"---")</f>
        <v>49.157499999999999</v>
      </c>
      <c r="L315" t="str">
        <f t="shared" si="28"/>
        <v>J17-44</v>
      </c>
      <c r="M315" t="str">
        <f>IFERROR(IF(
COUNTIF(B2B!H:H,(IF(K315&lt;&gt;"---",IF(INDEX(RAW_c_TEBA0714_REV01!B:D,MATCH(H315,RAW_c_TEBA0714_REV01!B:B,0),3)=L315,INDEX(
RAW_c_TEBA0714_REV01!B:D,MATCH(H315,INDEX(RAW_c_TEBA0714_REV01!B:B,MATCH(H315,RAW_c_TEBA0714_REV01!B:B,)+1):'RAW_c_TEBA0714_REV01'!B11386,)+MATCH(H315,RAW_c_TEBA0714_REV01!B:B,),3),INDEX(RAW_c_TEBA0714_REV01!B:D,MATCH(H315,RAW_c_TEBA0714_REV01!B:B,0),3)),"---")))=1,"---",IF(K315&lt;&gt;"---",IF(INDEX(RAW_c_TEBA0714_REV01!B:D,MATCH(H315,RAW_c_TEBA0714_REV01!B:B,0),3)=L315,INDEX(
RAW_c_TEBA0714_REV01!B:D,MATCH(H315,INDEX(RAW_c_TEBA0714_REV01!B:B,MATCH(H315,RAW_c_TEBA0714_REV01!B:B,)+1):'RAW_c_TEBA0714_REV01'!B11386,)+MATCH(H315,RAW_c_TEBA0714_REV01!B:B,),3),INDEX(RAW_c_TEBA0714_REV01!B:D,MATCH(H315,RAW_c_TEBA0714_REV01!B:B,0),3)),"---")),"---")</f>
        <v>---</v>
      </c>
      <c r="N315" t="str">
        <f>IFERROR(IF(AND(B315="B2B",J315="--"),L315,IF(
COUNTIF(B2B!H:H,(IF(K315&lt;&gt;"---",IF(INDEX(RAW_c_TEBA0714_REV01!B:D,MATCH(H315,RAW_c_TEBA0714_REV01!B:B,0),3)=L315,INDEX(
RAW_c_TEBA0714_REV01!B:D,MATCH(H315,INDEX(RAW_c_TEBA0714_REV01!B:B,MATCH(H315,RAW_c_TEBA0714_REV01!B:B,)+1):'RAW_c_TEBA0714_REV01'!B11386,)+MATCH(H315,RAW_c_TEBA0714_REV01!B:B,),3),INDEX(RAW_c_TEBA0714_REV01!B:D,MATCH(H315,RAW_c_TEBA0714_REV01!B:B,0),3)),"---")))=0,"---",IF(K315&lt;&gt;"---",IF(INDEX(RAW_c_TEBA0714_REV01!B:D,MATCH(H315,RAW_c_TEBA0714_REV01!B:B,0),3)=L315,INDEX(
RAW_c_TEBA0714_REV01!B:D,MATCH(H315,INDEX(RAW_c_TEBA0714_REV01!B:B,MATCH(H315,RAW_c_TEBA0714_REV01!B:B,)+1):'RAW_c_TEBA0714_REV01'!B11386,)+MATCH(H315,RAW_c_TEBA0714_REV01!B:B,),3),INDEX(RAW_c_TEBA0714_REV01!B:D,MATCH(H315,RAW_c_TEBA0714_REV01!B:B,0),3)),"---"))),"---")</f>
        <v>JM1-95</v>
      </c>
      <c r="T315">
        <f>COUNTIF(RAW_c_TEBA0714_REV01!B:B,G315)</f>
        <v>2</v>
      </c>
      <c r="U315" t="str">
        <f t="shared" si="29"/>
        <v>50pin_header-44</v>
      </c>
    </row>
    <row r="316" spans="1:21" x14ac:dyDescent="0.25">
      <c r="A316" t="s">
        <v>1158</v>
      </c>
      <c r="B316" t="s">
        <v>1293</v>
      </c>
      <c r="C316" t="s">
        <v>203</v>
      </c>
      <c r="D316" t="s">
        <v>537</v>
      </c>
      <c r="E316" s="84">
        <v>45</v>
      </c>
      <c r="F316" t="str">
        <f t="shared" si="24"/>
        <v>J17-45</v>
      </c>
      <c r="G316" t="str">
        <f>VLOOKUP(F316,RAW_c_TEBA0714_REV01!A:B,2,0)</f>
        <v>V_CFG</v>
      </c>
      <c r="H316" t="str">
        <f t="shared" si="25"/>
        <v>V_CFG</v>
      </c>
      <c r="I316" t="str">
        <f t="shared" si="26"/>
        <v>--</v>
      </c>
      <c r="J316" t="str">
        <f t="shared" si="27"/>
        <v>--</v>
      </c>
      <c r="K316">
        <f>IFERROR(IF(J316="--",IF(G316=H316,VLOOKUP(G316,RAW_c_TEBA0714_REV01!L:N,3,0),SUM(VLOOKUP(H316,RAW_c_TEBA0714_REV01!L:N,3,0),VLOOKUP(G316,RAW_c_TEBA0714_REV01!L:N,3,0))),"---"),"---")</f>
        <v>99.411299999999997</v>
      </c>
      <c r="L316" t="str">
        <f t="shared" si="28"/>
        <v>J17-45</v>
      </c>
      <c r="M316" t="str">
        <f>IFERROR(IF(
COUNTIF(B2B!H:H,(IF(K316&lt;&gt;"---",IF(INDEX(RAW_c_TEBA0714_REV01!B:D,MATCH(H316,RAW_c_TEBA0714_REV01!B:B,0),3)=L316,INDEX(
RAW_c_TEBA0714_REV01!B:D,MATCH(H316,INDEX(RAW_c_TEBA0714_REV01!B:B,MATCH(H316,RAW_c_TEBA0714_REV01!B:B,)+1):'RAW_c_TEBA0714_REV01'!B11387,)+MATCH(H316,RAW_c_TEBA0714_REV01!B:B,),3),INDEX(RAW_c_TEBA0714_REV01!B:D,MATCH(H316,RAW_c_TEBA0714_REV01!B:B,0),3)),"---")))=1,"---",IF(K316&lt;&gt;"---",IF(INDEX(RAW_c_TEBA0714_REV01!B:D,MATCH(H316,RAW_c_TEBA0714_REV01!B:B,0),3)=L316,INDEX(
RAW_c_TEBA0714_REV01!B:D,MATCH(H316,INDEX(RAW_c_TEBA0714_REV01!B:B,MATCH(H316,RAW_c_TEBA0714_REV01!B:B,)+1):'RAW_c_TEBA0714_REV01'!B11387,)+MATCH(H316,RAW_c_TEBA0714_REV01!B:B,),3),INDEX(RAW_c_TEBA0714_REV01!B:D,MATCH(H316,RAW_c_TEBA0714_REV01!B:B,0),3)),"---")),"---")</f>
        <v>J3-6</v>
      </c>
      <c r="N316" t="str">
        <f>IFERROR(IF(AND(B316="B2B",J316="--"),L316,IF(
COUNTIF(B2B!H:H,(IF(K316&lt;&gt;"---",IF(INDEX(RAW_c_TEBA0714_REV01!B:D,MATCH(H316,RAW_c_TEBA0714_REV01!B:B,0),3)=L316,INDEX(
RAW_c_TEBA0714_REV01!B:D,MATCH(H316,INDEX(RAW_c_TEBA0714_REV01!B:B,MATCH(H316,RAW_c_TEBA0714_REV01!B:B,)+1):'RAW_c_TEBA0714_REV01'!B11387,)+MATCH(H316,RAW_c_TEBA0714_REV01!B:B,),3),INDEX(RAW_c_TEBA0714_REV01!B:D,MATCH(H316,RAW_c_TEBA0714_REV01!B:B,0),3)),"---")))=0,"---",IF(K316&lt;&gt;"---",IF(INDEX(RAW_c_TEBA0714_REV01!B:D,MATCH(H316,RAW_c_TEBA0714_REV01!B:B,0),3)=L316,INDEX(
RAW_c_TEBA0714_REV01!B:D,MATCH(H316,INDEX(RAW_c_TEBA0714_REV01!B:B,MATCH(H316,RAW_c_TEBA0714_REV01!B:B,)+1):'RAW_c_TEBA0714_REV01'!B11387,)+MATCH(H316,RAW_c_TEBA0714_REV01!B:B,),3),INDEX(RAW_c_TEBA0714_REV01!B:D,MATCH(H316,RAW_c_TEBA0714_REV01!B:B,0),3)),"---"))),"---")</f>
        <v>---</v>
      </c>
      <c r="T316">
        <f>COUNTIF(RAW_c_TEBA0714_REV01!B:B,G316)</f>
        <v>8</v>
      </c>
      <c r="U316" t="str">
        <f t="shared" si="29"/>
        <v>50pin_header-45</v>
      </c>
    </row>
    <row r="317" spans="1:21" x14ac:dyDescent="0.25">
      <c r="A317" t="s">
        <v>1159</v>
      </c>
      <c r="B317" t="s">
        <v>1293</v>
      </c>
      <c r="C317" t="s">
        <v>204</v>
      </c>
      <c r="D317" t="s">
        <v>537</v>
      </c>
      <c r="E317" s="84">
        <v>46</v>
      </c>
      <c r="F317" t="str">
        <f t="shared" si="24"/>
        <v>J17-46</v>
      </c>
      <c r="G317" t="str">
        <f>VLOOKUP(F317,RAW_c_TEBA0714_REV01!A:B,2,0)</f>
        <v>3.3V</v>
      </c>
      <c r="H317" t="str">
        <f t="shared" si="25"/>
        <v>3.3V</v>
      </c>
      <c r="I317" t="str">
        <f t="shared" si="26"/>
        <v>--</v>
      </c>
      <c r="J317" t="str">
        <f t="shared" si="27"/>
        <v>--</v>
      </c>
      <c r="K317">
        <f>IFERROR(IF(J317="--",IF(G317=H317,VLOOKUP(G317,RAW_c_TEBA0714_REV01!L:N,3,0),SUM(VLOOKUP(H317,RAW_c_TEBA0714_REV01!L:N,3,0),VLOOKUP(G317,RAW_c_TEBA0714_REV01!L:N,3,0))),"---"),"---")</f>
        <v>24.980799999999999</v>
      </c>
      <c r="L317" t="str">
        <f t="shared" si="28"/>
        <v>J17-46</v>
      </c>
      <c r="M317" t="str">
        <f>IFERROR(IF(
COUNTIF(B2B!H:H,(IF(K317&lt;&gt;"---",IF(INDEX(RAW_c_TEBA0714_REV01!B:D,MATCH(H317,RAW_c_TEBA0714_REV01!B:B,0),3)=L317,INDEX(
RAW_c_TEBA0714_REV01!B:D,MATCH(H317,INDEX(RAW_c_TEBA0714_REV01!B:B,MATCH(H317,RAW_c_TEBA0714_REV01!B:B,)+1):'RAW_c_TEBA0714_REV01'!B11388,)+MATCH(H317,RAW_c_TEBA0714_REV01!B:B,),3),INDEX(RAW_c_TEBA0714_REV01!B:D,MATCH(H317,RAW_c_TEBA0714_REV01!B:B,0),3)),"---")))=1,"---",IF(K317&lt;&gt;"---",IF(INDEX(RAW_c_TEBA0714_REV01!B:D,MATCH(H317,RAW_c_TEBA0714_REV01!B:B,0),3)=L317,INDEX(
RAW_c_TEBA0714_REV01!B:D,MATCH(H317,INDEX(RAW_c_TEBA0714_REV01!B:B,MATCH(H317,RAW_c_TEBA0714_REV01!B:B,)+1):'RAW_c_TEBA0714_REV01'!B11388,)+MATCH(H317,RAW_c_TEBA0714_REV01!B:B,),3),INDEX(RAW_c_TEBA0714_REV01!B:D,MATCH(H317,RAW_c_TEBA0714_REV01!B:B,0),3)),"---")),"---")</f>
        <v>J3-5</v>
      </c>
      <c r="N317" t="str">
        <f>IFERROR(IF(AND(B317="B2B",J317="--"),L317,IF(
COUNTIF(B2B!H:H,(IF(K317&lt;&gt;"---",IF(INDEX(RAW_c_TEBA0714_REV01!B:D,MATCH(H317,RAW_c_TEBA0714_REV01!B:B,0),3)=L317,INDEX(
RAW_c_TEBA0714_REV01!B:D,MATCH(H317,INDEX(RAW_c_TEBA0714_REV01!B:B,MATCH(H317,RAW_c_TEBA0714_REV01!B:B,)+1):'RAW_c_TEBA0714_REV01'!B11388,)+MATCH(H317,RAW_c_TEBA0714_REV01!B:B,),3),INDEX(RAW_c_TEBA0714_REV01!B:D,MATCH(H317,RAW_c_TEBA0714_REV01!B:B,0),3)),"---")))=0,"---",IF(K317&lt;&gt;"---",IF(INDEX(RAW_c_TEBA0714_REV01!B:D,MATCH(H317,RAW_c_TEBA0714_REV01!B:B,0),3)=L317,INDEX(
RAW_c_TEBA0714_REV01!B:D,MATCH(H317,INDEX(RAW_c_TEBA0714_REV01!B:B,MATCH(H317,RAW_c_TEBA0714_REV01!B:B,)+1):'RAW_c_TEBA0714_REV01'!B11388,)+MATCH(H317,RAW_c_TEBA0714_REV01!B:B,),3),INDEX(RAW_c_TEBA0714_REV01!B:D,MATCH(H317,RAW_c_TEBA0714_REV01!B:B,0),3)),"---"))),"---")</f>
        <v>---</v>
      </c>
      <c r="T317">
        <f>COUNTIF(RAW_c_TEBA0714_REV01!B:B,G317)</f>
        <v>16</v>
      </c>
      <c r="U317" t="str">
        <f t="shared" si="29"/>
        <v>50pin_header-46</v>
      </c>
    </row>
    <row r="318" spans="1:21" x14ac:dyDescent="0.25">
      <c r="A318" t="s">
        <v>1160</v>
      </c>
      <c r="B318" t="s">
        <v>1293</v>
      </c>
      <c r="C318" t="s">
        <v>205</v>
      </c>
      <c r="D318" t="s">
        <v>537</v>
      </c>
      <c r="E318" s="84">
        <v>47</v>
      </c>
      <c r="F318" t="str">
        <f t="shared" si="24"/>
        <v>J17-47</v>
      </c>
      <c r="G318" t="str">
        <f>VLOOKUP(F318,RAW_c_TEBA0714_REV01!A:B,2,0)</f>
        <v>B14_L12_N</v>
      </c>
      <c r="H318" t="str">
        <f t="shared" si="25"/>
        <v>B14_L12_N</v>
      </c>
      <c r="I318" t="str">
        <f t="shared" si="26"/>
        <v>--</v>
      </c>
      <c r="J318" t="str">
        <f t="shared" si="27"/>
        <v>--</v>
      </c>
      <c r="K318">
        <f>IFERROR(IF(J318="--",IF(G318=H318,VLOOKUP(G318,RAW_c_TEBA0714_REV01!L:N,3,0),SUM(VLOOKUP(H318,RAW_c_TEBA0714_REV01!L:N,3,0),VLOOKUP(G318,RAW_c_TEBA0714_REV01!L:N,3,0))),"---"),"---")</f>
        <v>53.452500000000001</v>
      </c>
      <c r="L318" t="str">
        <f t="shared" si="28"/>
        <v>J17-47</v>
      </c>
      <c r="M318" t="str">
        <f>IFERROR(IF(
COUNTIF(B2B!H:H,(IF(K318&lt;&gt;"---",IF(INDEX(RAW_c_TEBA0714_REV01!B:D,MATCH(H318,RAW_c_TEBA0714_REV01!B:B,0),3)=L318,INDEX(
RAW_c_TEBA0714_REV01!B:D,MATCH(H318,INDEX(RAW_c_TEBA0714_REV01!B:B,MATCH(H318,RAW_c_TEBA0714_REV01!B:B,)+1):'RAW_c_TEBA0714_REV01'!B11389,)+MATCH(H318,RAW_c_TEBA0714_REV01!B:B,),3),INDEX(RAW_c_TEBA0714_REV01!B:D,MATCH(H318,RAW_c_TEBA0714_REV01!B:B,0),3)),"---")))=1,"---",IF(K318&lt;&gt;"---",IF(INDEX(RAW_c_TEBA0714_REV01!B:D,MATCH(H318,RAW_c_TEBA0714_REV01!B:B,0),3)=L318,INDEX(
RAW_c_TEBA0714_REV01!B:D,MATCH(H318,INDEX(RAW_c_TEBA0714_REV01!B:B,MATCH(H318,RAW_c_TEBA0714_REV01!B:B,)+1):'RAW_c_TEBA0714_REV01'!B11389,)+MATCH(H318,RAW_c_TEBA0714_REV01!B:B,),3),INDEX(RAW_c_TEBA0714_REV01!B:D,MATCH(H318,RAW_c_TEBA0714_REV01!B:B,0),3)),"---")),"---")</f>
        <v>---</v>
      </c>
      <c r="N318" t="str">
        <f>IFERROR(IF(AND(B318="B2B",J318="--"),L318,IF(
COUNTIF(B2B!H:H,(IF(K318&lt;&gt;"---",IF(INDEX(RAW_c_TEBA0714_REV01!B:D,MATCH(H318,RAW_c_TEBA0714_REV01!B:B,0),3)=L318,INDEX(
RAW_c_TEBA0714_REV01!B:D,MATCH(H318,INDEX(RAW_c_TEBA0714_REV01!B:B,MATCH(H318,RAW_c_TEBA0714_REV01!B:B,)+1):'RAW_c_TEBA0714_REV01'!B11389,)+MATCH(H318,RAW_c_TEBA0714_REV01!B:B,),3),INDEX(RAW_c_TEBA0714_REV01!B:D,MATCH(H318,RAW_c_TEBA0714_REV01!B:B,0),3)),"---")))=0,"---",IF(K318&lt;&gt;"---",IF(INDEX(RAW_c_TEBA0714_REV01!B:D,MATCH(H318,RAW_c_TEBA0714_REV01!B:B,0),3)=L318,INDEX(
RAW_c_TEBA0714_REV01!B:D,MATCH(H318,INDEX(RAW_c_TEBA0714_REV01!B:B,MATCH(H318,RAW_c_TEBA0714_REV01!B:B,)+1):'RAW_c_TEBA0714_REV01'!B11389,)+MATCH(H318,RAW_c_TEBA0714_REV01!B:B,),3),INDEX(RAW_c_TEBA0714_REV01!B:D,MATCH(H318,RAW_c_TEBA0714_REV01!B:B,0),3)),"---"))),"---")</f>
        <v>JM2-84</v>
      </c>
      <c r="T318">
        <f>COUNTIF(RAW_c_TEBA0714_REV01!B:B,G318)</f>
        <v>2</v>
      </c>
      <c r="U318" t="str">
        <f t="shared" si="29"/>
        <v>50pin_header-47</v>
      </c>
    </row>
    <row r="319" spans="1:21" x14ac:dyDescent="0.25">
      <c r="A319" t="s">
        <v>1161</v>
      </c>
      <c r="B319" t="s">
        <v>1293</v>
      </c>
      <c r="C319" t="s">
        <v>206</v>
      </c>
      <c r="D319" t="s">
        <v>537</v>
      </c>
      <c r="E319" s="84">
        <v>48</v>
      </c>
      <c r="F319" t="str">
        <f t="shared" si="24"/>
        <v>J17-48</v>
      </c>
      <c r="G319" t="str">
        <f>VLOOKUP(F319,RAW_c_TEBA0714_REV01!A:B,2,0)</f>
        <v>B14_L12_P</v>
      </c>
      <c r="H319" t="str">
        <f t="shared" si="25"/>
        <v>B14_L12_P</v>
      </c>
      <c r="I319" t="str">
        <f t="shared" si="26"/>
        <v>--</v>
      </c>
      <c r="J319" t="str">
        <f t="shared" si="27"/>
        <v>--</v>
      </c>
      <c r="K319">
        <f>IFERROR(IF(J319="--",IF(G319=H319,VLOOKUP(G319,RAW_c_TEBA0714_REV01!L:N,3,0),SUM(VLOOKUP(H319,RAW_c_TEBA0714_REV01!L:N,3,0),VLOOKUP(G319,RAW_c_TEBA0714_REV01!L:N,3,0))),"---"),"---")</f>
        <v>53.783900000000003</v>
      </c>
      <c r="L319" t="str">
        <f t="shared" si="28"/>
        <v>J17-48</v>
      </c>
      <c r="M319" t="str">
        <f>IFERROR(IF(
COUNTIF(B2B!H:H,(IF(K319&lt;&gt;"---",IF(INDEX(RAW_c_TEBA0714_REV01!B:D,MATCH(H319,RAW_c_TEBA0714_REV01!B:B,0),3)=L319,INDEX(
RAW_c_TEBA0714_REV01!B:D,MATCH(H319,INDEX(RAW_c_TEBA0714_REV01!B:B,MATCH(H319,RAW_c_TEBA0714_REV01!B:B,)+1):'RAW_c_TEBA0714_REV01'!B11390,)+MATCH(H319,RAW_c_TEBA0714_REV01!B:B,),3),INDEX(RAW_c_TEBA0714_REV01!B:D,MATCH(H319,RAW_c_TEBA0714_REV01!B:B,0),3)),"---")))=1,"---",IF(K319&lt;&gt;"---",IF(INDEX(RAW_c_TEBA0714_REV01!B:D,MATCH(H319,RAW_c_TEBA0714_REV01!B:B,0),3)=L319,INDEX(
RAW_c_TEBA0714_REV01!B:D,MATCH(H319,INDEX(RAW_c_TEBA0714_REV01!B:B,MATCH(H319,RAW_c_TEBA0714_REV01!B:B,)+1):'RAW_c_TEBA0714_REV01'!B11390,)+MATCH(H319,RAW_c_TEBA0714_REV01!B:B,),3),INDEX(RAW_c_TEBA0714_REV01!B:D,MATCH(H319,RAW_c_TEBA0714_REV01!B:B,0),3)),"---")),"---")</f>
        <v>---</v>
      </c>
      <c r="N319" t="str">
        <f>IFERROR(IF(AND(B319="B2B",J319="--"),L319,IF(
COUNTIF(B2B!H:H,(IF(K319&lt;&gt;"---",IF(INDEX(RAW_c_TEBA0714_REV01!B:D,MATCH(H319,RAW_c_TEBA0714_REV01!B:B,0),3)=L319,INDEX(
RAW_c_TEBA0714_REV01!B:D,MATCH(H319,INDEX(RAW_c_TEBA0714_REV01!B:B,MATCH(H319,RAW_c_TEBA0714_REV01!B:B,)+1):'RAW_c_TEBA0714_REV01'!B11390,)+MATCH(H319,RAW_c_TEBA0714_REV01!B:B,),3),INDEX(RAW_c_TEBA0714_REV01!B:D,MATCH(H319,RAW_c_TEBA0714_REV01!B:B,0),3)),"---")))=0,"---",IF(K319&lt;&gt;"---",IF(INDEX(RAW_c_TEBA0714_REV01!B:D,MATCH(H319,RAW_c_TEBA0714_REV01!B:B,0),3)=L319,INDEX(
RAW_c_TEBA0714_REV01!B:D,MATCH(H319,INDEX(RAW_c_TEBA0714_REV01!B:B,MATCH(H319,RAW_c_TEBA0714_REV01!B:B,)+1):'RAW_c_TEBA0714_REV01'!B11390,)+MATCH(H319,RAW_c_TEBA0714_REV01!B:B,),3),INDEX(RAW_c_TEBA0714_REV01!B:D,MATCH(H319,RAW_c_TEBA0714_REV01!B:B,0),3)),"---"))),"---")</f>
        <v>JM2-82</v>
      </c>
      <c r="T319">
        <f>COUNTIF(RAW_c_TEBA0714_REV01!B:B,G319)</f>
        <v>2</v>
      </c>
      <c r="U319" t="str">
        <f t="shared" si="29"/>
        <v>50pin_header-48</v>
      </c>
    </row>
    <row r="320" spans="1:21" x14ac:dyDescent="0.25">
      <c r="A320" t="s">
        <v>1162</v>
      </c>
      <c r="B320" t="s">
        <v>1293</v>
      </c>
      <c r="C320" t="s">
        <v>207</v>
      </c>
      <c r="D320" t="s">
        <v>537</v>
      </c>
      <c r="E320" s="84">
        <v>49</v>
      </c>
      <c r="F320" t="str">
        <f t="shared" si="24"/>
        <v>J17-49</v>
      </c>
      <c r="G320" t="str">
        <f>VLOOKUP(F320,RAW_c_TEBA0714_REV01!A:B,2,0)</f>
        <v>GND</v>
      </c>
      <c r="H320" t="str">
        <f t="shared" si="25"/>
        <v>GND</v>
      </c>
      <c r="I320" t="str">
        <f t="shared" si="26"/>
        <v>--</v>
      </c>
      <c r="J320" t="str">
        <f t="shared" si="27"/>
        <v>---</v>
      </c>
      <c r="K320" t="str">
        <f>IFERROR(IF(J320="--",IF(G320=H320,VLOOKUP(G320,RAW_c_TEBA0714_REV01!L:N,3,0),SUM(VLOOKUP(H320,RAW_c_TEBA0714_REV01!L:N,3,0),VLOOKUP(G320,RAW_c_TEBA0714_REV01!L:N,3,0))),"---"),"---")</f>
        <v>---</v>
      </c>
      <c r="L320" t="str">
        <f t="shared" si="28"/>
        <v>J17-49</v>
      </c>
      <c r="M320" t="str">
        <f>IFERROR(IF(
COUNTIF(B2B!H:H,(IF(K320&lt;&gt;"---",IF(INDEX(RAW_c_TEBA0714_REV01!B:D,MATCH(H320,RAW_c_TEBA0714_REV01!B:B,0),3)=L320,INDEX(
RAW_c_TEBA0714_REV01!B:D,MATCH(H320,INDEX(RAW_c_TEBA0714_REV01!B:B,MATCH(H320,RAW_c_TEBA0714_REV01!B:B,)+1):'RAW_c_TEBA0714_REV01'!B11391,)+MATCH(H320,RAW_c_TEBA0714_REV01!B:B,),3),INDEX(RAW_c_TEBA0714_REV01!B:D,MATCH(H320,RAW_c_TEBA0714_REV01!B:B,0),3)),"---")))=1,"---",IF(K320&lt;&gt;"---",IF(INDEX(RAW_c_TEBA0714_REV01!B:D,MATCH(H320,RAW_c_TEBA0714_REV01!B:B,0),3)=L320,INDEX(
RAW_c_TEBA0714_REV01!B:D,MATCH(H320,INDEX(RAW_c_TEBA0714_REV01!B:B,MATCH(H320,RAW_c_TEBA0714_REV01!B:B,)+1):'RAW_c_TEBA0714_REV01'!B11391,)+MATCH(H320,RAW_c_TEBA0714_REV01!B:B,),3),INDEX(RAW_c_TEBA0714_REV01!B:D,MATCH(H320,RAW_c_TEBA0714_REV01!B:B,0),3)),"---")),"---")</f>
        <v>---</v>
      </c>
      <c r="N320" t="str">
        <f>IFERROR(IF(AND(B320="B2B",J320="--"),L320,IF(
COUNTIF(B2B!H:H,(IF(K320&lt;&gt;"---",IF(INDEX(RAW_c_TEBA0714_REV01!B:D,MATCH(H320,RAW_c_TEBA0714_REV01!B:B,0),3)=L320,INDEX(
RAW_c_TEBA0714_REV01!B:D,MATCH(H320,INDEX(RAW_c_TEBA0714_REV01!B:B,MATCH(H320,RAW_c_TEBA0714_REV01!B:B,)+1):'RAW_c_TEBA0714_REV01'!B11391,)+MATCH(H320,RAW_c_TEBA0714_REV01!B:B,),3),INDEX(RAW_c_TEBA0714_REV01!B:D,MATCH(H320,RAW_c_TEBA0714_REV01!B:B,0),3)),"---")))=0,"---",IF(K320&lt;&gt;"---",IF(INDEX(RAW_c_TEBA0714_REV01!B:D,MATCH(H320,RAW_c_TEBA0714_REV01!B:B,0),3)=L320,INDEX(
RAW_c_TEBA0714_REV01!B:D,MATCH(H320,INDEX(RAW_c_TEBA0714_REV01!B:B,MATCH(H320,RAW_c_TEBA0714_REV01!B:B,)+1):'RAW_c_TEBA0714_REV01'!B11391,)+MATCH(H320,RAW_c_TEBA0714_REV01!B:B,),3),INDEX(RAW_c_TEBA0714_REV01!B:D,MATCH(H320,RAW_c_TEBA0714_REV01!B:B,0),3)),"---"))),"---")</f>
        <v>---</v>
      </c>
      <c r="T320">
        <f>COUNTIF(RAW_c_TEBA0714_REV01!B:B,G320)</f>
        <v>85</v>
      </c>
      <c r="U320" t="str">
        <f t="shared" si="29"/>
        <v>50pin_header-49</v>
      </c>
    </row>
    <row r="321" spans="1:21" x14ac:dyDescent="0.25">
      <c r="A321" t="s">
        <v>1163</v>
      </c>
      <c r="B321" t="s">
        <v>1293</v>
      </c>
      <c r="C321" t="s">
        <v>208</v>
      </c>
      <c r="D321" t="s">
        <v>537</v>
      </c>
      <c r="E321" s="84">
        <v>50</v>
      </c>
      <c r="F321" t="str">
        <f t="shared" si="24"/>
        <v>J17-50</v>
      </c>
      <c r="G321" t="str">
        <f>VLOOKUP(F321,RAW_c_TEBA0714_REV01!A:B,2,0)</f>
        <v>GND</v>
      </c>
      <c r="H321" t="str">
        <f t="shared" si="25"/>
        <v>GND</v>
      </c>
      <c r="I321" t="str">
        <f t="shared" si="26"/>
        <v>--</v>
      </c>
      <c r="J321" t="str">
        <f t="shared" si="27"/>
        <v>---</v>
      </c>
      <c r="K321" t="str">
        <f>IFERROR(IF(J321="--",IF(G321=H321,VLOOKUP(G321,RAW_c_TEBA0714_REV01!L:N,3,0),SUM(VLOOKUP(H321,RAW_c_TEBA0714_REV01!L:N,3,0),VLOOKUP(G321,RAW_c_TEBA0714_REV01!L:N,3,0))),"---"),"---")</f>
        <v>---</v>
      </c>
      <c r="L321" t="str">
        <f t="shared" si="28"/>
        <v>J17-50</v>
      </c>
      <c r="M321" t="str">
        <f>IFERROR(IF(
COUNTIF(B2B!H:H,(IF(K321&lt;&gt;"---",IF(INDEX(RAW_c_TEBA0714_REV01!B:D,MATCH(H321,RAW_c_TEBA0714_REV01!B:B,0),3)=L321,INDEX(
RAW_c_TEBA0714_REV01!B:D,MATCH(H321,INDEX(RAW_c_TEBA0714_REV01!B:B,MATCH(H321,RAW_c_TEBA0714_REV01!B:B,)+1):'RAW_c_TEBA0714_REV01'!B11392,)+MATCH(H321,RAW_c_TEBA0714_REV01!B:B,),3),INDEX(RAW_c_TEBA0714_REV01!B:D,MATCH(H321,RAW_c_TEBA0714_REV01!B:B,0),3)),"---")))=1,"---",IF(K321&lt;&gt;"---",IF(INDEX(RAW_c_TEBA0714_REV01!B:D,MATCH(H321,RAW_c_TEBA0714_REV01!B:B,0),3)=L321,INDEX(
RAW_c_TEBA0714_REV01!B:D,MATCH(H321,INDEX(RAW_c_TEBA0714_REV01!B:B,MATCH(H321,RAW_c_TEBA0714_REV01!B:B,)+1):'RAW_c_TEBA0714_REV01'!B11392,)+MATCH(H321,RAW_c_TEBA0714_REV01!B:B,),3),INDEX(RAW_c_TEBA0714_REV01!B:D,MATCH(H321,RAW_c_TEBA0714_REV01!B:B,0),3)),"---")),"---")</f>
        <v>---</v>
      </c>
      <c r="N321" t="str">
        <f>IFERROR(IF(AND(B321="B2B",J321="--"),L321,IF(
COUNTIF(B2B!H:H,(IF(K321&lt;&gt;"---",IF(INDEX(RAW_c_TEBA0714_REV01!B:D,MATCH(H321,RAW_c_TEBA0714_REV01!B:B,0),3)=L321,INDEX(
RAW_c_TEBA0714_REV01!B:D,MATCH(H321,INDEX(RAW_c_TEBA0714_REV01!B:B,MATCH(H321,RAW_c_TEBA0714_REV01!B:B,)+1):'RAW_c_TEBA0714_REV01'!B11392,)+MATCH(H321,RAW_c_TEBA0714_REV01!B:B,),3),INDEX(RAW_c_TEBA0714_REV01!B:D,MATCH(H321,RAW_c_TEBA0714_REV01!B:B,0),3)),"---")))=0,"---",IF(K321&lt;&gt;"---",IF(INDEX(RAW_c_TEBA0714_REV01!B:D,MATCH(H321,RAW_c_TEBA0714_REV01!B:B,0),3)=L321,INDEX(
RAW_c_TEBA0714_REV01!B:D,MATCH(H321,INDEX(RAW_c_TEBA0714_REV01!B:B,MATCH(H321,RAW_c_TEBA0714_REV01!B:B,)+1):'RAW_c_TEBA0714_REV01'!B11392,)+MATCH(H321,RAW_c_TEBA0714_REV01!B:B,),3),INDEX(RAW_c_TEBA0714_REV01!B:D,MATCH(H321,RAW_c_TEBA0714_REV01!B:B,0),3)),"---"))),"---")</f>
        <v>---</v>
      </c>
      <c r="T321">
        <f>COUNTIF(RAW_c_TEBA0714_REV01!B:B,G321)</f>
        <v>85</v>
      </c>
      <c r="U321" t="str">
        <f t="shared" si="29"/>
        <v>50pin_header-50</v>
      </c>
    </row>
    <row r="322" spans="1:21" x14ac:dyDescent="0.25">
      <c r="A322" t="s">
        <v>1164</v>
      </c>
      <c r="B322" t="s">
        <v>1293</v>
      </c>
      <c r="C322" t="s">
        <v>159</v>
      </c>
      <c r="D322" t="s">
        <v>895</v>
      </c>
      <c r="E322" s="84">
        <v>1</v>
      </c>
      <c r="F322" t="str">
        <f t="shared" si="24"/>
        <v>J20-1</v>
      </c>
      <c r="G322" t="str">
        <f>VLOOKUP(F322,RAW_c_TEBA0714_REV01!A:B,2,0)</f>
        <v>GND</v>
      </c>
      <c r="H322" t="str">
        <f t="shared" si="25"/>
        <v>GND</v>
      </c>
      <c r="I322" t="str">
        <f t="shared" si="26"/>
        <v>--</v>
      </c>
      <c r="J322" t="str">
        <f t="shared" si="27"/>
        <v>---</v>
      </c>
      <c r="K322" t="str">
        <f>IFERROR(IF(J322="--",IF(G322=H322,VLOOKUP(G322,RAW_c_TEBA0714_REV01!L:N,3,0),SUM(VLOOKUP(H322,RAW_c_TEBA0714_REV01!L:N,3,0),VLOOKUP(G322,RAW_c_TEBA0714_REV01!L:N,3,0))),"---"),"---")</f>
        <v>---</v>
      </c>
      <c r="L322" t="str">
        <f t="shared" si="28"/>
        <v>J20-1</v>
      </c>
      <c r="M322" t="str">
        <f>IFERROR(IF(
COUNTIF(B2B!H:H,(IF(K322&lt;&gt;"---",IF(INDEX(RAW_c_TEBA0714_REV01!B:D,MATCH(H322,RAW_c_TEBA0714_REV01!B:B,0),3)=L322,INDEX(
RAW_c_TEBA0714_REV01!B:D,MATCH(H322,INDEX(RAW_c_TEBA0714_REV01!B:B,MATCH(H322,RAW_c_TEBA0714_REV01!B:B,)+1):'RAW_c_TEBA0714_REV01'!B11393,)+MATCH(H322,RAW_c_TEBA0714_REV01!B:B,),3),INDEX(RAW_c_TEBA0714_REV01!B:D,MATCH(H322,RAW_c_TEBA0714_REV01!B:B,0),3)),"---")))=1,"---",IF(K322&lt;&gt;"---",IF(INDEX(RAW_c_TEBA0714_REV01!B:D,MATCH(H322,RAW_c_TEBA0714_REV01!B:B,0),3)=L322,INDEX(
RAW_c_TEBA0714_REV01!B:D,MATCH(H322,INDEX(RAW_c_TEBA0714_REV01!B:B,MATCH(H322,RAW_c_TEBA0714_REV01!B:B,)+1):'RAW_c_TEBA0714_REV01'!B11393,)+MATCH(H322,RAW_c_TEBA0714_REV01!B:B,),3),INDEX(RAW_c_TEBA0714_REV01!B:D,MATCH(H322,RAW_c_TEBA0714_REV01!B:B,0),3)),"---")),"---")</f>
        <v>---</v>
      </c>
      <c r="N322" t="str">
        <f>IFERROR(IF(AND(B322="B2B",J322="--"),L322,IF(
COUNTIF(B2B!H:H,(IF(K322&lt;&gt;"---",IF(INDEX(RAW_c_TEBA0714_REV01!B:D,MATCH(H322,RAW_c_TEBA0714_REV01!B:B,0),3)=L322,INDEX(
RAW_c_TEBA0714_REV01!B:D,MATCH(H322,INDEX(RAW_c_TEBA0714_REV01!B:B,MATCH(H322,RAW_c_TEBA0714_REV01!B:B,)+1):'RAW_c_TEBA0714_REV01'!B11393,)+MATCH(H322,RAW_c_TEBA0714_REV01!B:B,),3),INDEX(RAW_c_TEBA0714_REV01!B:D,MATCH(H322,RAW_c_TEBA0714_REV01!B:B,0),3)),"---")))=0,"---",IF(K322&lt;&gt;"---",IF(INDEX(RAW_c_TEBA0714_REV01!B:D,MATCH(H322,RAW_c_TEBA0714_REV01!B:B,0),3)=L322,INDEX(
RAW_c_TEBA0714_REV01!B:D,MATCH(H322,INDEX(RAW_c_TEBA0714_REV01!B:B,MATCH(H322,RAW_c_TEBA0714_REV01!B:B,)+1):'RAW_c_TEBA0714_REV01'!B11393,)+MATCH(H322,RAW_c_TEBA0714_REV01!B:B,),3),INDEX(RAW_c_TEBA0714_REV01!B:D,MATCH(H322,RAW_c_TEBA0714_REV01!B:B,0),3)),"---"))),"---")</f>
        <v>---</v>
      </c>
      <c r="T322">
        <f>COUNTIF(RAW_c_TEBA0714_REV01!B:B,G322)</f>
        <v>85</v>
      </c>
      <c r="U322" t="str">
        <f t="shared" si="29"/>
        <v>50pin_header-1</v>
      </c>
    </row>
    <row r="323" spans="1:21" x14ac:dyDescent="0.25">
      <c r="A323" t="s">
        <v>1165</v>
      </c>
      <c r="B323" t="s">
        <v>1293</v>
      </c>
      <c r="C323" t="s">
        <v>160</v>
      </c>
      <c r="D323" t="s">
        <v>895</v>
      </c>
      <c r="E323" s="84">
        <v>2</v>
      </c>
      <c r="F323" t="str">
        <f t="shared" si="24"/>
        <v>J20-2</v>
      </c>
      <c r="G323" t="str">
        <f>VLOOKUP(F323,RAW_c_TEBA0714_REV01!A:B,2,0)</f>
        <v>GND</v>
      </c>
      <c r="H323" t="str">
        <f t="shared" si="25"/>
        <v>GND</v>
      </c>
      <c r="I323" t="str">
        <f t="shared" si="26"/>
        <v>--</v>
      </c>
      <c r="J323" t="str">
        <f t="shared" si="27"/>
        <v>---</v>
      </c>
      <c r="K323" t="str">
        <f>IFERROR(IF(J323="--",IF(G323=H323,VLOOKUP(G323,RAW_c_TEBA0714_REV01!L:N,3,0),SUM(VLOOKUP(H323,RAW_c_TEBA0714_REV01!L:N,3,0),VLOOKUP(G323,RAW_c_TEBA0714_REV01!L:N,3,0))),"---"),"---")</f>
        <v>---</v>
      </c>
      <c r="L323" t="str">
        <f t="shared" si="28"/>
        <v>J20-2</v>
      </c>
      <c r="M323" t="str">
        <f>IFERROR(IF(
COUNTIF(B2B!H:H,(IF(K323&lt;&gt;"---",IF(INDEX(RAW_c_TEBA0714_REV01!B:D,MATCH(H323,RAW_c_TEBA0714_REV01!B:B,0),3)=L323,INDEX(
RAW_c_TEBA0714_REV01!B:D,MATCH(H323,INDEX(RAW_c_TEBA0714_REV01!B:B,MATCH(H323,RAW_c_TEBA0714_REV01!B:B,)+1):'RAW_c_TEBA0714_REV01'!B11394,)+MATCH(H323,RAW_c_TEBA0714_REV01!B:B,),3),INDEX(RAW_c_TEBA0714_REV01!B:D,MATCH(H323,RAW_c_TEBA0714_REV01!B:B,0),3)),"---")))=1,"---",IF(K323&lt;&gt;"---",IF(INDEX(RAW_c_TEBA0714_REV01!B:D,MATCH(H323,RAW_c_TEBA0714_REV01!B:B,0),3)=L323,INDEX(
RAW_c_TEBA0714_REV01!B:D,MATCH(H323,INDEX(RAW_c_TEBA0714_REV01!B:B,MATCH(H323,RAW_c_TEBA0714_REV01!B:B,)+1):'RAW_c_TEBA0714_REV01'!B11394,)+MATCH(H323,RAW_c_TEBA0714_REV01!B:B,),3),INDEX(RAW_c_TEBA0714_REV01!B:D,MATCH(H323,RAW_c_TEBA0714_REV01!B:B,0),3)),"---")),"---")</f>
        <v>---</v>
      </c>
      <c r="N323" t="str">
        <f>IFERROR(IF(AND(B323="B2B",J323="--"),L323,IF(
COUNTIF(B2B!H:H,(IF(K323&lt;&gt;"---",IF(INDEX(RAW_c_TEBA0714_REV01!B:D,MATCH(H323,RAW_c_TEBA0714_REV01!B:B,0),3)=L323,INDEX(
RAW_c_TEBA0714_REV01!B:D,MATCH(H323,INDEX(RAW_c_TEBA0714_REV01!B:B,MATCH(H323,RAW_c_TEBA0714_REV01!B:B,)+1):'RAW_c_TEBA0714_REV01'!B11394,)+MATCH(H323,RAW_c_TEBA0714_REV01!B:B,),3),INDEX(RAW_c_TEBA0714_REV01!B:D,MATCH(H323,RAW_c_TEBA0714_REV01!B:B,0),3)),"---")))=0,"---",IF(K323&lt;&gt;"---",IF(INDEX(RAW_c_TEBA0714_REV01!B:D,MATCH(H323,RAW_c_TEBA0714_REV01!B:B,0),3)=L323,INDEX(
RAW_c_TEBA0714_REV01!B:D,MATCH(H323,INDEX(RAW_c_TEBA0714_REV01!B:B,MATCH(H323,RAW_c_TEBA0714_REV01!B:B,)+1):'RAW_c_TEBA0714_REV01'!B11394,)+MATCH(H323,RAW_c_TEBA0714_REV01!B:B,),3),INDEX(RAW_c_TEBA0714_REV01!B:D,MATCH(H323,RAW_c_TEBA0714_REV01!B:B,0),3)),"---"))),"---")</f>
        <v>---</v>
      </c>
      <c r="T323">
        <f>COUNTIF(RAW_c_TEBA0714_REV01!B:B,G323)</f>
        <v>85</v>
      </c>
      <c r="U323" t="str">
        <f t="shared" si="29"/>
        <v>50pin_header-2</v>
      </c>
    </row>
    <row r="324" spans="1:21" x14ac:dyDescent="0.25">
      <c r="A324" t="s">
        <v>1166</v>
      </c>
      <c r="B324" t="s">
        <v>1293</v>
      </c>
      <c r="C324" t="s">
        <v>161</v>
      </c>
      <c r="D324" t="s">
        <v>895</v>
      </c>
      <c r="E324" s="84">
        <v>3</v>
      </c>
      <c r="F324" t="str">
        <f t="shared" si="24"/>
        <v>J20-3</v>
      </c>
      <c r="G324" t="str">
        <f>VLOOKUP(F324,RAW_c_TEBA0714_REV01!A:B,2,0)</f>
        <v>B34_L14_P</v>
      </c>
      <c r="H324" t="str">
        <f t="shared" si="25"/>
        <v>B34_L14_P</v>
      </c>
      <c r="I324" t="str">
        <f t="shared" si="26"/>
        <v>--</v>
      </c>
      <c r="J324" t="str">
        <f t="shared" si="27"/>
        <v>--</v>
      </c>
      <c r="K324">
        <f>IFERROR(IF(J324="--",IF(G324=H324,VLOOKUP(G324,RAW_c_TEBA0714_REV01!L:N,3,0),SUM(VLOOKUP(H324,RAW_c_TEBA0714_REV01!L:N,3,0),VLOOKUP(G324,RAW_c_TEBA0714_REV01!L:N,3,0))),"---"),"---")</f>
        <v>28.145199999999999</v>
      </c>
      <c r="L324" t="str">
        <f t="shared" si="28"/>
        <v>J20-3</v>
      </c>
      <c r="M324" t="str">
        <f>IFERROR(IF(
COUNTIF(B2B!H:H,(IF(K324&lt;&gt;"---",IF(INDEX(RAW_c_TEBA0714_REV01!B:D,MATCH(H324,RAW_c_TEBA0714_REV01!B:B,0),3)=L324,INDEX(
RAW_c_TEBA0714_REV01!B:D,MATCH(H324,INDEX(RAW_c_TEBA0714_REV01!B:B,MATCH(H324,RAW_c_TEBA0714_REV01!B:B,)+1):'RAW_c_TEBA0714_REV01'!B11395,)+MATCH(H324,RAW_c_TEBA0714_REV01!B:B,),3),INDEX(RAW_c_TEBA0714_REV01!B:D,MATCH(H324,RAW_c_TEBA0714_REV01!B:B,0),3)),"---")))=1,"---",IF(K324&lt;&gt;"---",IF(INDEX(RAW_c_TEBA0714_REV01!B:D,MATCH(H324,RAW_c_TEBA0714_REV01!B:B,0),3)=L324,INDEX(
RAW_c_TEBA0714_REV01!B:D,MATCH(H324,INDEX(RAW_c_TEBA0714_REV01!B:B,MATCH(H324,RAW_c_TEBA0714_REV01!B:B,)+1):'RAW_c_TEBA0714_REV01'!B11395,)+MATCH(H324,RAW_c_TEBA0714_REV01!B:B,),3),INDEX(RAW_c_TEBA0714_REV01!B:D,MATCH(H324,RAW_c_TEBA0714_REV01!B:B,0),3)),"---")),"---")</f>
        <v>---</v>
      </c>
      <c r="N324" t="str">
        <f>IFERROR(IF(AND(B324="B2B",J324="--"),L324,IF(
COUNTIF(B2B!H:H,(IF(K324&lt;&gt;"---",IF(INDEX(RAW_c_TEBA0714_REV01!B:D,MATCH(H324,RAW_c_TEBA0714_REV01!B:B,0),3)=L324,INDEX(
RAW_c_TEBA0714_REV01!B:D,MATCH(H324,INDEX(RAW_c_TEBA0714_REV01!B:B,MATCH(H324,RAW_c_TEBA0714_REV01!B:B,)+1):'RAW_c_TEBA0714_REV01'!B11395,)+MATCH(H324,RAW_c_TEBA0714_REV01!B:B,),3),INDEX(RAW_c_TEBA0714_REV01!B:D,MATCH(H324,RAW_c_TEBA0714_REV01!B:B,0),3)),"---")))=0,"---",IF(K324&lt;&gt;"---",IF(INDEX(RAW_c_TEBA0714_REV01!B:D,MATCH(H324,RAW_c_TEBA0714_REV01!B:B,0),3)=L324,INDEX(
RAW_c_TEBA0714_REV01!B:D,MATCH(H324,INDEX(RAW_c_TEBA0714_REV01!B:B,MATCH(H324,RAW_c_TEBA0714_REV01!B:B,)+1):'RAW_c_TEBA0714_REV01'!B11395,)+MATCH(H324,RAW_c_TEBA0714_REV01!B:B,),3),INDEX(RAW_c_TEBA0714_REV01!B:D,MATCH(H324,RAW_c_TEBA0714_REV01!B:B,0),3)),"---"))),"---")</f>
        <v>JM1-58</v>
      </c>
      <c r="T324">
        <f>COUNTIF(RAW_c_TEBA0714_REV01!B:B,G324)</f>
        <v>2</v>
      </c>
      <c r="U324" t="str">
        <f t="shared" si="29"/>
        <v>50pin_header-3</v>
      </c>
    </row>
    <row r="325" spans="1:21" x14ac:dyDescent="0.25">
      <c r="A325" t="s">
        <v>1167</v>
      </c>
      <c r="B325" t="s">
        <v>1293</v>
      </c>
      <c r="C325" t="s">
        <v>162</v>
      </c>
      <c r="D325" t="s">
        <v>895</v>
      </c>
      <c r="E325" s="84">
        <v>4</v>
      </c>
      <c r="F325" t="str">
        <f t="shared" si="24"/>
        <v>J20-4</v>
      </c>
      <c r="G325" t="str">
        <f>VLOOKUP(F325,RAW_c_TEBA0714_REV01!A:B,2,0)</f>
        <v>B34_L14_N</v>
      </c>
      <c r="H325" t="str">
        <f t="shared" si="25"/>
        <v>B34_L14_N</v>
      </c>
      <c r="I325" t="str">
        <f t="shared" si="26"/>
        <v>--</v>
      </c>
      <c r="J325" t="str">
        <f t="shared" si="27"/>
        <v>--</v>
      </c>
      <c r="K325">
        <f>IFERROR(IF(J325="--",IF(G325=H325,VLOOKUP(G325,RAW_c_TEBA0714_REV01!L:N,3,0),SUM(VLOOKUP(H325,RAW_c_TEBA0714_REV01!L:N,3,0),VLOOKUP(G325,RAW_c_TEBA0714_REV01!L:N,3,0))),"---"),"---")</f>
        <v>27.8139</v>
      </c>
      <c r="L325" t="str">
        <f t="shared" si="28"/>
        <v>J20-4</v>
      </c>
      <c r="M325" t="str">
        <f>IFERROR(IF(
COUNTIF(B2B!H:H,(IF(K325&lt;&gt;"---",IF(INDEX(RAW_c_TEBA0714_REV01!B:D,MATCH(H325,RAW_c_TEBA0714_REV01!B:B,0),3)=L325,INDEX(
RAW_c_TEBA0714_REV01!B:D,MATCH(H325,INDEX(RAW_c_TEBA0714_REV01!B:B,MATCH(H325,RAW_c_TEBA0714_REV01!B:B,)+1):'RAW_c_TEBA0714_REV01'!B11396,)+MATCH(H325,RAW_c_TEBA0714_REV01!B:B,),3),INDEX(RAW_c_TEBA0714_REV01!B:D,MATCH(H325,RAW_c_TEBA0714_REV01!B:B,0),3)),"---")))=1,"---",IF(K325&lt;&gt;"---",IF(INDEX(RAW_c_TEBA0714_REV01!B:D,MATCH(H325,RAW_c_TEBA0714_REV01!B:B,0),3)=L325,INDEX(
RAW_c_TEBA0714_REV01!B:D,MATCH(H325,INDEX(RAW_c_TEBA0714_REV01!B:B,MATCH(H325,RAW_c_TEBA0714_REV01!B:B,)+1):'RAW_c_TEBA0714_REV01'!B11396,)+MATCH(H325,RAW_c_TEBA0714_REV01!B:B,),3),INDEX(RAW_c_TEBA0714_REV01!B:D,MATCH(H325,RAW_c_TEBA0714_REV01!B:B,0),3)),"---")),"---")</f>
        <v>---</v>
      </c>
      <c r="N325" t="str">
        <f>IFERROR(IF(AND(B325="B2B",J325="--"),L325,IF(
COUNTIF(B2B!H:H,(IF(K325&lt;&gt;"---",IF(INDEX(RAW_c_TEBA0714_REV01!B:D,MATCH(H325,RAW_c_TEBA0714_REV01!B:B,0),3)=L325,INDEX(
RAW_c_TEBA0714_REV01!B:D,MATCH(H325,INDEX(RAW_c_TEBA0714_REV01!B:B,MATCH(H325,RAW_c_TEBA0714_REV01!B:B,)+1):'RAW_c_TEBA0714_REV01'!B11396,)+MATCH(H325,RAW_c_TEBA0714_REV01!B:B,),3),INDEX(RAW_c_TEBA0714_REV01!B:D,MATCH(H325,RAW_c_TEBA0714_REV01!B:B,0),3)),"---")))=0,"---",IF(K325&lt;&gt;"---",IF(INDEX(RAW_c_TEBA0714_REV01!B:D,MATCH(H325,RAW_c_TEBA0714_REV01!B:B,0),3)=L325,INDEX(
RAW_c_TEBA0714_REV01!B:D,MATCH(H325,INDEX(RAW_c_TEBA0714_REV01!B:B,MATCH(H325,RAW_c_TEBA0714_REV01!B:B,)+1):'RAW_c_TEBA0714_REV01'!B11396,)+MATCH(H325,RAW_c_TEBA0714_REV01!B:B,),3),INDEX(RAW_c_TEBA0714_REV01!B:D,MATCH(H325,RAW_c_TEBA0714_REV01!B:B,0),3)),"---"))),"---")</f>
        <v>JM1-60</v>
      </c>
      <c r="T325">
        <f>COUNTIF(RAW_c_TEBA0714_REV01!B:B,G325)</f>
        <v>2</v>
      </c>
      <c r="U325" t="str">
        <f t="shared" si="29"/>
        <v>50pin_header-4</v>
      </c>
    </row>
    <row r="326" spans="1:21" x14ac:dyDescent="0.25">
      <c r="A326" t="s">
        <v>1168</v>
      </c>
      <c r="B326" t="s">
        <v>1293</v>
      </c>
      <c r="C326" t="s">
        <v>163</v>
      </c>
      <c r="D326" t="s">
        <v>895</v>
      </c>
      <c r="E326" s="84">
        <v>5</v>
      </c>
      <c r="F326" t="str">
        <f t="shared" si="24"/>
        <v>J20-5</v>
      </c>
      <c r="G326" t="str">
        <f>VLOOKUP(F326,RAW_c_TEBA0714_REV01!A:B,2,0)</f>
        <v>3.3V</v>
      </c>
      <c r="H326" t="str">
        <f t="shared" si="25"/>
        <v>3.3V</v>
      </c>
      <c r="I326" t="str">
        <f t="shared" si="26"/>
        <v>--</v>
      </c>
      <c r="J326" t="str">
        <f t="shared" si="27"/>
        <v>--</v>
      </c>
      <c r="K326">
        <f>IFERROR(IF(J326="--",IF(G326=H326,VLOOKUP(G326,RAW_c_TEBA0714_REV01!L:N,3,0),SUM(VLOOKUP(H326,RAW_c_TEBA0714_REV01!L:N,3,0),VLOOKUP(G326,RAW_c_TEBA0714_REV01!L:N,3,0))),"---"),"---")</f>
        <v>24.980799999999999</v>
      </c>
      <c r="L326" t="str">
        <f t="shared" si="28"/>
        <v>J20-5</v>
      </c>
      <c r="M326" t="str">
        <f>IFERROR(IF(
COUNTIF(B2B!H:H,(IF(K326&lt;&gt;"---",IF(INDEX(RAW_c_TEBA0714_REV01!B:D,MATCH(H326,RAW_c_TEBA0714_REV01!B:B,0),3)=L326,INDEX(
RAW_c_TEBA0714_REV01!B:D,MATCH(H326,INDEX(RAW_c_TEBA0714_REV01!B:B,MATCH(H326,RAW_c_TEBA0714_REV01!B:B,)+1):'RAW_c_TEBA0714_REV01'!B11397,)+MATCH(H326,RAW_c_TEBA0714_REV01!B:B,),3),INDEX(RAW_c_TEBA0714_REV01!B:D,MATCH(H326,RAW_c_TEBA0714_REV01!B:B,0),3)),"---")))=1,"---",IF(K326&lt;&gt;"---",IF(INDEX(RAW_c_TEBA0714_REV01!B:D,MATCH(H326,RAW_c_TEBA0714_REV01!B:B,0),3)=L326,INDEX(
RAW_c_TEBA0714_REV01!B:D,MATCH(H326,INDEX(RAW_c_TEBA0714_REV01!B:B,MATCH(H326,RAW_c_TEBA0714_REV01!B:B,)+1):'RAW_c_TEBA0714_REV01'!B11397,)+MATCH(H326,RAW_c_TEBA0714_REV01!B:B,),3),INDEX(RAW_c_TEBA0714_REV01!B:D,MATCH(H326,RAW_c_TEBA0714_REV01!B:B,0),3)),"---")),"---")</f>
        <v>J3-5</v>
      </c>
      <c r="N326" t="str">
        <f>IFERROR(IF(AND(B326="B2B",J326="--"),L326,IF(
COUNTIF(B2B!H:H,(IF(K326&lt;&gt;"---",IF(INDEX(RAW_c_TEBA0714_REV01!B:D,MATCH(H326,RAW_c_TEBA0714_REV01!B:B,0),3)=L326,INDEX(
RAW_c_TEBA0714_REV01!B:D,MATCH(H326,INDEX(RAW_c_TEBA0714_REV01!B:B,MATCH(H326,RAW_c_TEBA0714_REV01!B:B,)+1):'RAW_c_TEBA0714_REV01'!B11397,)+MATCH(H326,RAW_c_TEBA0714_REV01!B:B,),3),INDEX(RAW_c_TEBA0714_REV01!B:D,MATCH(H326,RAW_c_TEBA0714_REV01!B:B,0),3)),"---")))=0,"---",IF(K326&lt;&gt;"---",IF(INDEX(RAW_c_TEBA0714_REV01!B:D,MATCH(H326,RAW_c_TEBA0714_REV01!B:B,0),3)=L326,INDEX(
RAW_c_TEBA0714_REV01!B:D,MATCH(H326,INDEX(RAW_c_TEBA0714_REV01!B:B,MATCH(H326,RAW_c_TEBA0714_REV01!B:B,)+1):'RAW_c_TEBA0714_REV01'!B11397,)+MATCH(H326,RAW_c_TEBA0714_REV01!B:B,),3),INDEX(RAW_c_TEBA0714_REV01!B:D,MATCH(H326,RAW_c_TEBA0714_REV01!B:B,0),3)),"---"))),"---")</f>
        <v>---</v>
      </c>
      <c r="T326">
        <f>COUNTIF(RAW_c_TEBA0714_REV01!B:B,G326)</f>
        <v>16</v>
      </c>
      <c r="U326" t="str">
        <f t="shared" si="29"/>
        <v>50pin_header-5</v>
      </c>
    </row>
    <row r="327" spans="1:21" x14ac:dyDescent="0.25">
      <c r="A327" t="s">
        <v>1169</v>
      </c>
      <c r="B327" t="s">
        <v>1293</v>
      </c>
      <c r="C327" t="s">
        <v>164</v>
      </c>
      <c r="D327" t="s">
        <v>895</v>
      </c>
      <c r="E327" s="84">
        <v>6</v>
      </c>
      <c r="F327" t="str">
        <f t="shared" ref="F327:F390" si="30">$D327&amp;"-"&amp;$E327</f>
        <v>J20-6</v>
      </c>
      <c r="G327" t="str">
        <f>VLOOKUP(F327,RAW_c_TEBA0714_REV01!A:B,2,0)</f>
        <v>VCCIO34</v>
      </c>
      <c r="H327" t="str">
        <f t="shared" ref="H327:H390" si="31">IF(IF(COUNTIF($Q$6:$S$150,G327)&gt;0,"---","--")="---",VLOOKUP(G327,$Q$6:$S$150,3,0),G327)</f>
        <v>VCCIO34</v>
      </c>
      <c r="I327" t="str">
        <f t="shared" ref="I327:I390" si="32">IF(IF(COUNTIF($Q$6:$S$150,G327)&gt;0,"---","--")="---",VLOOKUP(G327,$Q$6:$S$150,2,0),"--")</f>
        <v>--</v>
      </c>
      <c r="J327" t="str">
        <f t="shared" ref="J327:J390" si="33">IF(COUNTIF($O$6:$O$100,G327)&gt;0,"---","--")</f>
        <v>--</v>
      </c>
      <c r="K327">
        <f>IFERROR(IF(J327="--",IF(G327=H327,VLOOKUP(G327,RAW_c_TEBA0714_REV01!L:N,3,0),SUM(VLOOKUP(H327,RAW_c_TEBA0714_REV01!L:N,3,0),VLOOKUP(G327,RAW_c_TEBA0714_REV01!L:N,3,0))),"---"),"---")</f>
        <v>97.983400000000003</v>
      </c>
      <c r="L327" t="str">
        <f t="shared" ref="L327:L390" si="34">$D327&amp;"-"&amp;$E327</f>
        <v>J20-6</v>
      </c>
      <c r="M327" t="str">
        <f>IFERROR(IF(
COUNTIF(B2B!H:H,(IF(K327&lt;&gt;"---",IF(INDEX(RAW_c_TEBA0714_REV01!B:D,MATCH(H327,RAW_c_TEBA0714_REV01!B:B,0),3)=L327,INDEX(
RAW_c_TEBA0714_REV01!B:D,MATCH(H327,INDEX(RAW_c_TEBA0714_REV01!B:B,MATCH(H327,RAW_c_TEBA0714_REV01!B:B,)+1):'RAW_c_TEBA0714_REV01'!B11398,)+MATCH(H327,RAW_c_TEBA0714_REV01!B:B,),3),INDEX(RAW_c_TEBA0714_REV01!B:D,MATCH(H327,RAW_c_TEBA0714_REV01!B:B,0),3)),"---")))=1,"---",IF(K327&lt;&gt;"---",IF(INDEX(RAW_c_TEBA0714_REV01!B:D,MATCH(H327,RAW_c_TEBA0714_REV01!B:B,0),3)=L327,INDEX(
RAW_c_TEBA0714_REV01!B:D,MATCH(H327,INDEX(RAW_c_TEBA0714_REV01!B:B,MATCH(H327,RAW_c_TEBA0714_REV01!B:B,)+1):'RAW_c_TEBA0714_REV01'!B11398,)+MATCH(H327,RAW_c_TEBA0714_REV01!B:B,),3),INDEX(RAW_c_TEBA0714_REV01!B:D,MATCH(H327,RAW_c_TEBA0714_REV01!B:B,0),3)),"---")),"---")</f>
        <v>J20-45</v>
      </c>
      <c r="N327" t="str">
        <f>IFERROR(IF(AND(B327="B2B",J327="--"),L327,IF(
COUNTIF(B2B!H:H,(IF(K327&lt;&gt;"---",IF(INDEX(RAW_c_TEBA0714_REV01!B:D,MATCH(H327,RAW_c_TEBA0714_REV01!B:B,0),3)=L327,INDEX(
RAW_c_TEBA0714_REV01!B:D,MATCH(H327,INDEX(RAW_c_TEBA0714_REV01!B:B,MATCH(H327,RAW_c_TEBA0714_REV01!B:B,)+1):'RAW_c_TEBA0714_REV01'!B11398,)+MATCH(H327,RAW_c_TEBA0714_REV01!B:B,),3),INDEX(RAW_c_TEBA0714_REV01!B:D,MATCH(H327,RAW_c_TEBA0714_REV01!B:B,0),3)),"---")))=0,"---",IF(K327&lt;&gt;"---",IF(INDEX(RAW_c_TEBA0714_REV01!B:D,MATCH(H327,RAW_c_TEBA0714_REV01!B:B,0),3)=L327,INDEX(
RAW_c_TEBA0714_REV01!B:D,MATCH(H327,INDEX(RAW_c_TEBA0714_REV01!B:B,MATCH(H327,RAW_c_TEBA0714_REV01!B:B,)+1):'RAW_c_TEBA0714_REV01'!B11398,)+MATCH(H327,RAW_c_TEBA0714_REV01!B:B,),3),INDEX(RAW_c_TEBA0714_REV01!B:D,MATCH(H327,RAW_c_TEBA0714_REV01!B:B,0),3)),"---"))),"---")</f>
        <v>---</v>
      </c>
      <c r="T327">
        <f>COUNTIF(RAW_c_TEBA0714_REV01!B:B,G327)</f>
        <v>6</v>
      </c>
      <c r="U327" t="str">
        <f t="shared" ref="U327:U390" si="35">$B327&amp;"-"&amp;$C327</f>
        <v>50pin_header-6</v>
      </c>
    </row>
    <row r="328" spans="1:21" x14ac:dyDescent="0.25">
      <c r="A328" t="s">
        <v>1170</v>
      </c>
      <c r="B328" t="s">
        <v>1293</v>
      </c>
      <c r="C328" t="s">
        <v>165</v>
      </c>
      <c r="D328" t="s">
        <v>895</v>
      </c>
      <c r="E328" s="84">
        <v>7</v>
      </c>
      <c r="F328" t="str">
        <f t="shared" si="30"/>
        <v>J20-7</v>
      </c>
      <c r="G328" t="str">
        <f>VLOOKUP(F328,RAW_c_TEBA0714_REV01!A:B,2,0)</f>
        <v>B34_L24_P</v>
      </c>
      <c r="H328" t="str">
        <f t="shared" si="31"/>
        <v>B34_L24_P</v>
      </c>
      <c r="I328" t="str">
        <f t="shared" si="32"/>
        <v>--</v>
      </c>
      <c r="J328" t="str">
        <f t="shared" si="33"/>
        <v>--</v>
      </c>
      <c r="K328">
        <f>IFERROR(IF(J328="--",IF(G328=H328,VLOOKUP(G328,RAW_c_TEBA0714_REV01!L:N,3,0),SUM(VLOOKUP(H328,RAW_c_TEBA0714_REV01!L:N,3,0),VLOOKUP(G328,RAW_c_TEBA0714_REV01!L:N,3,0))),"---"),"---")</f>
        <v>13.2377</v>
      </c>
      <c r="L328" t="str">
        <f t="shared" si="34"/>
        <v>J20-7</v>
      </c>
      <c r="M328" t="str">
        <f>IFERROR(IF(
COUNTIF(B2B!H:H,(IF(K328&lt;&gt;"---",IF(INDEX(RAW_c_TEBA0714_REV01!B:D,MATCH(H328,RAW_c_TEBA0714_REV01!B:B,0),3)=L328,INDEX(
RAW_c_TEBA0714_REV01!B:D,MATCH(H328,INDEX(RAW_c_TEBA0714_REV01!B:B,MATCH(H328,RAW_c_TEBA0714_REV01!B:B,)+1):'RAW_c_TEBA0714_REV01'!B11399,)+MATCH(H328,RAW_c_TEBA0714_REV01!B:B,),3),INDEX(RAW_c_TEBA0714_REV01!B:D,MATCH(H328,RAW_c_TEBA0714_REV01!B:B,0),3)),"---")))=1,"---",IF(K328&lt;&gt;"---",IF(INDEX(RAW_c_TEBA0714_REV01!B:D,MATCH(H328,RAW_c_TEBA0714_REV01!B:B,0),3)=L328,INDEX(
RAW_c_TEBA0714_REV01!B:D,MATCH(H328,INDEX(RAW_c_TEBA0714_REV01!B:B,MATCH(H328,RAW_c_TEBA0714_REV01!B:B,)+1):'RAW_c_TEBA0714_REV01'!B11399,)+MATCH(H328,RAW_c_TEBA0714_REV01!B:B,),3),INDEX(RAW_c_TEBA0714_REV01!B:D,MATCH(H328,RAW_c_TEBA0714_REV01!B:B,0),3)),"---")),"---")</f>
        <v>---</v>
      </c>
      <c r="N328" t="str">
        <f>IFERROR(IF(AND(B328="B2B",J328="--"),L328,IF(
COUNTIF(B2B!H:H,(IF(K328&lt;&gt;"---",IF(INDEX(RAW_c_TEBA0714_REV01!B:D,MATCH(H328,RAW_c_TEBA0714_REV01!B:B,0),3)=L328,INDEX(
RAW_c_TEBA0714_REV01!B:D,MATCH(H328,INDEX(RAW_c_TEBA0714_REV01!B:B,MATCH(H328,RAW_c_TEBA0714_REV01!B:B,)+1):'RAW_c_TEBA0714_REV01'!B11399,)+MATCH(H328,RAW_c_TEBA0714_REV01!B:B,),3),INDEX(RAW_c_TEBA0714_REV01!B:D,MATCH(H328,RAW_c_TEBA0714_REV01!B:B,0),3)),"---")))=0,"---",IF(K328&lt;&gt;"---",IF(INDEX(RAW_c_TEBA0714_REV01!B:D,MATCH(H328,RAW_c_TEBA0714_REV01!B:B,0),3)=L328,INDEX(
RAW_c_TEBA0714_REV01!B:D,MATCH(H328,INDEX(RAW_c_TEBA0714_REV01!B:B,MATCH(H328,RAW_c_TEBA0714_REV01!B:B,)+1):'RAW_c_TEBA0714_REV01'!B11399,)+MATCH(H328,RAW_c_TEBA0714_REV01!B:B,),3),INDEX(RAW_c_TEBA0714_REV01!B:D,MATCH(H328,RAW_c_TEBA0714_REV01!B:B,0),3)),"---"))),"---")</f>
        <v>JM1-82</v>
      </c>
      <c r="T328">
        <f>COUNTIF(RAW_c_TEBA0714_REV01!B:B,G328)</f>
        <v>2</v>
      </c>
      <c r="U328" t="str">
        <f t="shared" si="35"/>
        <v>50pin_header-7</v>
      </c>
    </row>
    <row r="329" spans="1:21" x14ac:dyDescent="0.25">
      <c r="A329" t="s">
        <v>1171</v>
      </c>
      <c r="B329" t="s">
        <v>1293</v>
      </c>
      <c r="C329" t="s">
        <v>166</v>
      </c>
      <c r="D329" t="s">
        <v>895</v>
      </c>
      <c r="E329" s="84">
        <v>8</v>
      </c>
      <c r="F329" t="str">
        <f t="shared" si="30"/>
        <v>J20-8</v>
      </c>
      <c r="G329" t="str">
        <f>VLOOKUP(F329,RAW_c_TEBA0714_REV01!A:B,2,0)</f>
        <v>B34_L24_N</v>
      </c>
      <c r="H329" t="str">
        <f t="shared" si="31"/>
        <v>B34_L24_N</v>
      </c>
      <c r="I329" t="str">
        <f t="shared" si="32"/>
        <v>--</v>
      </c>
      <c r="J329" t="str">
        <f t="shared" si="33"/>
        <v>--</v>
      </c>
      <c r="K329">
        <f>IFERROR(IF(J329="--",IF(G329=H329,VLOOKUP(G329,RAW_c_TEBA0714_REV01!L:N,3,0),SUM(VLOOKUP(H329,RAW_c_TEBA0714_REV01!L:N,3,0),VLOOKUP(G329,RAW_c_TEBA0714_REV01!L:N,3,0))),"---"),"---")</f>
        <v>12.9063</v>
      </c>
      <c r="L329" t="str">
        <f t="shared" si="34"/>
        <v>J20-8</v>
      </c>
      <c r="M329" t="str">
        <f>IFERROR(IF(
COUNTIF(B2B!H:H,(IF(K329&lt;&gt;"---",IF(INDEX(RAW_c_TEBA0714_REV01!B:D,MATCH(H329,RAW_c_TEBA0714_REV01!B:B,0),3)=L329,INDEX(
RAW_c_TEBA0714_REV01!B:D,MATCH(H329,INDEX(RAW_c_TEBA0714_REV01!B:B,MATCH(H329,RAW_c_TEBA0714_REV01!B:B,)+1):'RAW_c_TEBA0714_REV01'!B11400,)+MATCH(H329,RAW_c_TEBA0714_REV01!B:B,),3),INDEX(RAW_c_TEBA0714_REV01!B:D,MATCH(H329,RAW_c_TEBA0714_REV01!B:B,0),3)),"---")))=1,"---",IF(K329&lt;&gt;"---",IF(INDEX(RAW_c_TEBA0714_REV01!B:D,MATCH(H329,RAW_c_TEBA0714_REV01!B:B,0),3)=L329,INDEX(
RAW_c_TEBA0714_REV01!B:D,MATCH(H329,INDEX(RAW_c_TEBA0714_REV01!B:B,MATCH(H329,RAW_c_TEBA0714_REV01!B:B,)+1):'RAW_c_TEBA0714_REV01'!B11400,)+MATCH(H329,RAW_c_TEBA0714_REV01!B:B,),3),INDEX(RAW_c_TEBA0714_REV01!B:D,MATCH(H329,RAW_c_TEBA0714_REV01!B:B,0),3)),"---")),"---")</f>
        <v>---</v>
      </c>
      <c r="N329" t="str">
        <f>IFERROR(IF(AND(B329="B2B",J329="--"),L329,IF(
COUNTIF(B2B!H:H,(IF(K329&lt;&gt;"---",IF(INDEX(RAW_c_TEBA0714_REV01!B:D,MATCH(H329,RAW_c_TEBA0714_REV01!B:B,0),3)=L329,INDEX(
RAW_c_TEBA0714_REV01!B:D,MATCH(H329,INDEX(RAW_c_TEBA0714_REV01!B:B,MATCH(H329,RAW_c_TEBA0714_REV01!B:B,)+1):'RAW_c_TEBA0714_REV01'!B11400,)+MATCH(H329,RAW_c_TEBA0714_REV01!B:B,),3),INDEX(RAW_c_TEBA0714_REV01!B:D,MATCH(H329,RAW_c_TEBA0714_REV01!B:B,0),3)),"---")))=0,"---",IF(K329&lt;&gt;"---",IF(INDEX(RAW_c_TEBA0714_REV01!B:D,MATCH(H329,RAW_c_TEBA0714_REV01!B:B,0),3)=L329,INDEX(
RAW_c_TEBA0714_REV01!B:D,MATCH(H329,INDEX(RAW_c_TEBA0714_REV01!B:B,MATCH(H329,RAW_c_TEBA0714_REV01!B:B,)+1):'RAW_c_TEBA0714_REV01'!B11400,)+MATCH(H329,RAW_c_TEBA0714_REV01!B:B,),3),INDEX(RAW_c_TEBA0714_REV01!B:D,MATCH(H329,RAW_c_TEBA0714_REV01!B:B,0),3)),"---"))),"---")</f>
        <v>JM1-80</v>
      </c>
      <c r="T329">
        <f>COUNTIF(RAW_c_TEBA0714_REV01!B:B,G329)</f>
        <v>2</v>
      </c>
      <c r="U329" t="str">
        <f t="shared" si="35"/>
        <v>50pin_header-8</v>
      </c>
    </row>
    <row r="330" spans="1:21" x14ac:dyDescent="0.25">
      <c r="A330" t="s">
        <v>1172</v>
      </c>
      <c r="B330" t="s">
        <v>1293</v>
      </c>
      <c r="C330" t="s">
        <v>167</v>
      </c>
      <c r="D330" t="s">
        <v>895</v>
      </c>
      <c r="E330" s="84">
        <v>9</v>
      </c>
      <c r="F330" t="str">
        <f t="shared" si="30"/>
        <v>J20-9</v>
      </c>
      <c r="G330" t="str">
        <f>VLOOKUP(F330,RAW_c_TEBA0714_REV01!A:B,2,0)</f>
        <v>B34_L20_P</v>
      </c>
      <c r="H330" t="str">
        <f t="shared" si="31"/>
        <v>B34_L20_P</v>
      </c>
      <c r="I330" t="str">
        <f t="shared" si="32"/>
        <v>--</v>
      </c>
      <c r="J330" t="str">
        <f t="shared" si="33"/>
        <v>--</v>
      </c>
      <c r="K330">
        <f>IFERROR(IF(J330="--",IF(G330=H330,VLOOKUP(G330,RAW_c_TEBA0714_REV01!L:N,3,0),SUM(VLOOKUP(H330,RAW_c_TEBA0714_REV01!L:N,3,0),VLOOKUP(G330,RAW_c_TEBA0714_REV01!L:N,3,0))),"---"),"---")</f>
        <v>11.9598</v>
      </c>
      <c r="L330" t="str">
        <f t="shared" si="34"/>
        <v>J20-9</v>
      </c>
      <c r="M330" t="str">
        <f>IFERROR(IF(
COUNTIF(B2B!H:H,(IF(K330&lt;&gt;"---",IF(INDEX(RAW_c_TEBA0714_REV01!B:D,MATCH(H330,RAW_c_TEBA0714_REV01!B:B,0),3)=L330,INDEX(
RAW_c_TEBA0714_REV01!B:D,MATCH(H330,INDEX(RAW_c_TEBA0714_REV01!B:B,MATCH(H330,RAW_c_TEBA0714_REV01!B:B,)+1):'RAW_c_TEBA0714_REV01'!B11401,)+MATCH(H330,RAW_c_TEBA0714_REV01!B:B,),3),INDEX(RAW_c_TEBA0714_REV01!B:D,MATCH(H330,RAW_c_TEBA0714_REV01!B:B,0),3)),"---")))=1,"---",IF(K330&lt;&gt;"---",IF(INDEX(RAW_c_TEBA0714_REV01!B:D,MATCH(H330,RAW_c_TEBA0714_REV01!B:B,0),3)=L330,INDEX(
RAW_c_TEBA0714_REV01!B:D,MATCH(H330,INDEX(RAW_c_TEBA0714_REV01!B:B,MATCH(H330,RAW_c_TEBA0714_REV01!B:B,)+1):'RAW_c_TEBA0714_REV01'!B11401,)+MATCH(H330,RAW_c_TEBA0714_REV01!B:B,),3),INDEX(RAW_c_TEBA0714_REV01!B:D,MATCH(H330,RAW_c_TEBA0714_REV01!B:B,0),3)),"---")),"---")</f>
        <v>---</v>
      </c>
      <c r="N330" t="str">
        <f>IFERROR(IF(AND(B330="B2B",J330="--"),L330,IF(
COUNTIF(B2B!H:H,(IF(K330&lt;&gt;"---",IF(INDEX(RAW_c_TEBA0714_REV01!B:D,MATCH(H330,RAW_c_TEBA0714_REV01!B:B,0),3)=L330,INDEX(
RAW_c_TEBA0714_REV01!B:D,MATCH(H330,INDEX(RAW_c_TEBA0714_REV01!B:B,MATCH(H330,RAW_c_TEBA0714_REV01!B:B,)+1):'RAW_c_TEBA0714_REV01'!B11401,)+MATCH(H330,RAW_c_TEBA0714_REV01!B:B,),3),INDEX(RAW_c_TEBA0714_REV01!B:D,MATCH(H330,RAW_c_TEBA0714_REV01!B:B,0),3)),"---")))=0,"---",IF(K330&lt;&gt;"---",IF(INDEX(RAW_c_TEBA0714_REV01!B:D,MATCH(H330,RAW_c_TEBA0714_REV01!B:B,0),3)=L330,INDEX(
RAW_c_TEBA0714_REV01!B:D,MATCH(H330,INDEX(RAW_c_TEBA0714_REV01!B:B,MATCH(H330,RAW_c_TEBA0714_REV01!B:B,)+1):'RAW_c_TEBA0714_REV01'!B11401,)+MATCH(H330,RAW_c_TEBA0714_REV01!B:B,),3),INDEX(RAW_c_TEBA0714_REV01!B:D,MATCH(H330,RAW_c_TEBA0714_REV01!B:B,0),3)),"---"))),"---")</f>
        <v>JM1-78</v>
      </c>
      <c r="T330">
        <f>COUNTIF(RAW_c_TEBA0714_REV01!B:B,G330)</f>
        <v>2</v>
      </c>
      <c r="U330" t="str">
        <f t="shared" si="35"/>
        <v>50pin_header-9</v>
      </c>
    </row>
    <row r="331" spans="1:21" x14ac:dyDescent="0.25">
      <c r="A331" t="s">
        <v>1173</v>
      </c>
      <c r="B331" t="s">
        <v>1293</v>
      </c>
      <c r="C331" t="s">
        <v>168</v>
      </c>
      <c r="D331" t="s">
        <v>895</v>
      </c>
      <c r="E331" s="84">
        <v>10</v>
      </c>
      <c r="F331" t="str">
        <f t="shared" si="30"/>
        <v>J20-10</v>
      </c>
      <c r="G331" t="str">
        <f>VLOOKUP(F331,RAW_c_TEBA0714_REV01!A:B,2,0)</f>
        <v>B34_L20_N</v>
      </c>
      <c r="H331" t="str">
        <f t="shared" si="31"/>
        <v>B34_L20_N</v>
      </c>
      <c r="I331" t="str">
        <f t="shared" si="32"/>
        <v>--</v>
      </c>
      <c r="J331" t="str">
        <f t="shared" si="33"/>
        <v>--</v>
      </c>
      <c r="K331">
        <f>IFERROR(IF(J331="--",IF(G331=H331,VLOOKUP(G331,RAW_c_TEBA0714_REV01!L:N,3,0),SUM(VLOOKUP(H331,RAW_c_TEBA0714_REV01!L:N,3,0),VLOOKUP(G331,RAW_c_TEBA0714_REV01!L:N,3,0))),"---"),"---")</f>
        <v>11.628500000000001</v>
      </c>
      <c r="L331" t="str">
        <f t="shared" si="34"/>
        <v>J20-10</v>
      </c>
      <c r="M331" t="str">
        <f>IFERROR(IF(
COUNTIF(B2B!H:H,(IF(K331&lt;&gt;"---",IF(INDEX(RAW_c_TEBA0714_REV01!B:D,MATCH(H331,RAW_c_TEBA0714_REV01!B:B,0),3)=L331,INDEX(
RAW_c_TEBA0714_REV01!B:D,MATCH(H331,INDEX(RAW_c_TEBA0714_REV01!B:B,MATCH(H331,RAW_c_TEBA0714_REV01!B:B,)+1):'RAW_c_TEBA0714_REV01'!B11402,)+MATCH(H331,RAW_c_TEBA0714_REV01!B:B,),3),INDEX(RAW_c_TEBA0714_REV01!B:D,MATCH(H331,RAW_c_TEBA0714_REV01!B:B,0),3)),"---")))=1,"---",IF(K331&lt;&gt;"---",IF(INDEX(RAW_c_TEBA0714_REV01!B:D,MATCH(H331,RAW_c_TEBA0714_REV01!B:B,0),3)=L331,INDEX(
RAW_c_TEBA0714_REV01!B:D,MATCH(H331,INDEX(RAW_c_TEBA0714_REV01!B:B,MATCH(H331,RAW_c_TEBA0714_REV01!B:B,)+1):'RAW_c_TEBA0714_REV01'!B11402,)+MATCH(H331,RAW_c_TEBA0714_REV01!B:B,),3),INDEX(RAW_c_TEBA0714_REV01!B:D,MATCH(H331,RAW_c_TEBA0714_REV01!B:B,0),3)),"---")),"---")</f>
        <v>---</v>
      </c>
      <c r="N331" t="str">
        <f>IFERROR(IF(AND(B331="B2B",J331="--"),L331,IF(
COUNTIF(B2B!H:H,(IF(K331&lt;&gt;"---",IF(INDEX(RAW_c_TEBA0714_REV01!B:D,MATCH(H331,RAW_c_TEBA0714_REV01!B:B,0),3)=L331,INDEX(
RAW_c_TEBA0714_REV01!B:D,MATCH(H331,INDEX(RAW_c_TEBA0714_REV01!B:B,MATCH(H331,RAW_c_TEBA0714_REV01!B:B,)+1):'RAW_c_TEBA0714_REV01'!B11402,)+MATCH(H331,RAW_c_TEBA0714_REV01!B:B,),3),INDEX(RAW_c_TEBA0714_REV01!B:D,MATCH(H331,RAW_c_TEBA0714_REV01!B:B,0),3)),"---")))=0,"---",IF(K331&lt;&gt;"---",IF(INDEX(RAW_c_TEBA0714_REV01!B:D,MATCH(H331,RAW_c_TEBA0714_REV01!B:B,0),3)=L331,INDEX(
RAW_c_TEBA0714_REV01!B:D,MATCH(H331,INDEX(RAW_c_TEBA0714_REV01!B:B,MATCH(H331,RAW_c_TEBA0714_REV01!B:B,)+1):'RAW_c_TEBA0714_REV01'!B11402,)+MATCH(H331,RAW_c_TEBA0714_REV01!B:B,),3),INDEX(RAW_c_TEBA0714_REV01!B:D,MATCH(H331,RAW_c_TEBA0714_REV01!B:B,0),3)),"---"))),"---")</f>
        <v>JM1-76</v>
      </c>
      <c r="T331">
        <f>COUNTIF(RAW_c_TEBA0714_REV01!B:B,G331)</f>
        <v>2</v>
      </c>
      <c r="U331" t="str">
        <f t="shared" si="35"/>
        <v>50pin_header-10</v>
      </c>
    </row>
    <row r="332" spans="1:21" x14ac:dyDescent="0.25">
      <c r="A332" t="s">
        <v>1174</v>
      </c>
      <c r="B332" t="s">
        <v>1293</v>
      </c>
      <c r="C332" t="s">
        <v>169</v>
      </c>
      <c r="D332" t="s">
        <v>895</v>
      </c>
      <c r="E332" s="84">
        <v>11</v>
      </c>
      <c r="F332" t="str">
        <f t="shared" si="30"/>
        <v>J20-11</v>
      </c>
      <c r="G332" t="str">
        <f>VLOOKUP(F332,RAW_c_TEBA0714_REV01!A:B,2,0)</f>
        <v>B34_L18_N</v>
      </c>
      <c r="H332" t="str">
        <f t="shared" si="31"/>
        <v>B34_L18_N</v>
      </c>
      <c r="I332" t="str">
        <f t="shared" si="32"/>
        <v>--</v>
      </c>
      <c r="J332" t="str">
        <f t="shared" si="33"/>
        <v>--</v>
      </c>
      <c r="K332">
        <f>IFERROR(IF(J332="--",IF(G332=H332,VLOOKUP(G332,RAW_c_TEBA0714_REV01!L:N,3,0),SUM(VLOOKUP(H332,RAW_c_TEBA0714_REV01!L:N,3,0),VLOOKUP(G332,RAW_c_TEBA0714_REV01!L:N,3,0))),"---"),"---")</f>
        <v>10.475099999999999</v>
      </c>
      <c r="L332" t="str">
        <f t="shared" si="34"/>
        <v>J20-11</v>
      </c>
      <c r="M332" t="str">
        <f>IFERROR(IF(
COUNTIF(B2B!H:H,(IF(K332&lt;&gt;"---",IF(INDEX(RAW_c_TEBA0714_REV01!B:D,MATCH(H332,RAW_c_TEBA0714_REV01!B:B,0),3)=L332,INDEX(
RAW_c_TEBA0714_REV01!B:D,MATCH(H332,INDEX(RAW_c_TEBA0714_REV01!B:B,MATCH(H332,RAW_c_TEBA0714_REV01!B:B,)+1):'RAW_c_TEBA0714_REV01'!B11403,)+MATCH(H332,RAW_c_TEBA0714_REV01!B:B,),3),INDEX(RAW_c_TEBA0714_REV01!B:D,MATCH(H332,RAW_c_TEBA0714_REV01!B:B,0),3)),"---")))=1,"---",IF(K332&lt;&gt;"---",IF(INDEX(RAW_c_TEBA0714_REV01!B:D,MATCH(H332,RAW_c_TEBA0714_REV01!B:B,0),3)=L332,INDEX(
RAW_c_TEBA0714_REV01!B:D,MATCH(H332,INDEX(RAW_c_TEBA0714_REV01!B:B,MATCH(H332,RAW_c_TEBA0714_REV01!B:B,)+1):'RAW_c_TEBA0714_REV01'!B11403,)+MATCH(H332,RAW_c_TEBA0714_REV01!B:B,),3),INDEX(RAW_c_TEBA0714_REV01!B:D,MATCH(H332,RAW_c_TEBA0714_REV01!B:B,0),3)),"---")),"---")</f>
        <v>---</v>
      </c>
      <c r="N332" t="str">
        <f>IFERROR(IF(AND(B332="B2B",J332="--"),L332,IF(
COUNTIF(B2B!H:H,(IF(K332&lt;&gt;"---",IF(INDEX(RAW_c_TEBA0714_REV01!B:D,MATCH(H332,RAW_c_TEBA0714_REV01!B:B,0),3)=L332,INDEX(
RAW_c_TEBA0714_REV01!B:D,MATCH(H332,INDEX(RAW_c_TEBA0714_REV01!B:B,MATCH(H332,RAW_c_TEBA0714_REV01!B:B,)+1):'RAW_c_TEBA0714_REV01'!B11403,)+MATCH(H332,RAW_c_TEBA0714_REV01!B:B,),3),INDEX(RAW_c_TEBA0714_REV01!B:D,MATCH(H332,RAW_c_TEBA0714_REV01!B:B,0),3)),"---")))=0,"---",IF(K332&lt;&gt;"---",IF(INDEX(RAW_c_TEBA0714_REV01!B:D,MATCH(H332,RAW_c_TEBA0714_REV01!B:B,0),3)=L332,INDEX(
RAW_c_TEBA0714_REV01!B:D,MATCH(H332,INDEX(RAW_c_TEBA0714_REV01!B:B,MATCH(H332,RAW_c_TEBA0714_REV01!B:B,)+1):'RAW_c_TEBA0714_REV01'!B11403,)+MATCH(H332,RAW_c_TEBA0714_REV01!B:B,),3),INDEX(RAW_c_TEBA0714_REV01!B:D,MATCH(H332,RAW_c_TEBA0714_REV01!B:B,0),3)),"---"))),"---")</f>
        <v>JM1-74</v>
      </c>
      <c r="T332">
        <f>COUNTIF(RAW_c_TEBA0714_REV01!B:B,G332)</f>
        <v>2</v>
      </c>
      <c r="U332" t="str">
        <f t="shared" si="35"/>
        <v>50pin_header-11</v>
      </c>
    </row>
    <row r="333" spans="1:21" x14ac:dyDescent="0.25">
      <c r="A333" t="s">
        <v>1175</v>
      </c>
      <c r="B333" t="s">
        <v>1293</v>
      </c>
      <c r="C333" t="s">
        <v>170</v>
      </c>
      <c r="D333" t="s">
        <v>895</v>
      </c>
      <c r="E333" s="84">
        <v>12</v>
      </c>
      <c r="F333" t="str">
        <f t="shared" si="30"/>
        <v>J20-12</v>
      </c>
      <c r="G333" t="str">
        <f>VLOOKUP(F333,RAW_c_TEBA0714_REV01!A:B,2,0)</f>
        <v>B34_L18_P</v>
      </c>
      <c r="H333" t="str">
        <f t="shared" si="31"/>
        <v>B34_L18_P</v>
      </c>
      <c r="I333" t="str">
        <f t="shared" si="32"/>
        <v>--</v>
      </c>
      <c r="J333" t="str">
        <f t="shared" si="33"/>
        <v>--</v>
      </c>
      <c r="K333">
        <f>IFERROR(IF(J333="--",IF(G333=H333,VLOOKUP(G333,RAW_c_TEBA0714_REV01!L:N,3,0),SUM(VLOOKUP(H333,RAW_c_TEBA0714_REV01!L:N,3,0),VLOOKUP(G333,RAW_c_TEBA0714_REV01!L:N,3,0))),"---"),"---")</f>
        <v>10.143700000000001</v>
      </c>
      <c r="L333" t="str">
        <f t="shared" si="34"/>
        <v>J20-12</v>
      </c>
      <c r="M333" t="str">
        <f>IFERROR(IF(
COUNTIF(B2B!H:H,(IF(K333&lt;&gt;"---",IF(INDEX(RAW_c_TEBA0714_REV01!B:D,MATCH(H333,RAW_c_TEBA0714_REV01!B:B,0),3)=L333,INDEX(
RAW_c_TEBA0714_REV01!B:D,MATCH(H333,INDEX(RAW_c_TEBA0714_REV01!B:B,MATCH(H333,RAW_c_TEBA0714_REV01!B:B,)+1):'RAW_c_TEBA0714_REV01'!B11404,)+MATCH(H333,RAW_c_TEBA0714_REV01!B:B,),3),INDEX(RAW_c_TEBA0714_REV01!B:D,MATCH(H333,RAW_c_TEBA0714_REV01!B:B,0),3)),"---")))=1,"---",IF(K333&lt;&gt;"---",IF(INDEX(RAW_c_TEBA0714_REV01!B:D,MATCH(H333,RAW_c_TEBA0714_REV01!B:B,0),3)=L333,INDEX(
RAW_c_TEBA0714_REV01!B:D,MATCH(H333,INDEX(RAW_c_TEBA0714_REV01!B:B,MATCH(H333,RAW_c_TEBA0714_REV01!B:B,)+1):'RAW_c_TEBA0714_REV01'!B11404,)+MATCH(H333,RAW_c_TEBA0714_REV01!B:B,),3),INDEX(RAW_c_TEBA0714_REV01!B:D,MATCH(H333,RAW_c_TEBA0714_REV01!B:B,0),3)),"---")),"---")</f>
        <v>---</v>
      </c>
      <c r="N333" t="str">
        <f>IFERROR(IF(AND(B333="B2B",J333="--"),L333,IF(
COUNTIF(B2B!H:H,(IF(K333&lt;&gt;"---",IF(INDEX(RAW_c_TEBA0714_REV01!B:D,MATCH(H333,RAW_c_TEBA0714_REV01!B:B,0),3)=L333,INDEX(
RAW_c_TEBA0714_REV01!B:D,MATCH(H333,INDEX(RAW_c_TEBA0714_REV01!B:B,MATCH(H333,RAW_c_TEBA0714_REV01!B:B,)+1):'RAW_c_TEBA0714_REV01'!B11404,)+MATCH(H333,RAW_c_TEBA0714_REV01!B:B,),3),INDEX(RAW_c_TEBA0714_REV01!B:D,MATCH(H333,RAW_c_TEBA0714_REV01!B:B,0),3)),"---")))=0,"---",IF(K333&lt;&gt;"---",IF(INDEX(RAW_c_TEBA0714_REV01!B:D,MATCH(H333,RAW_c_TEBA0714_REV01!B:B,0),3)=L333,INDEX(
RAW_c_TEBA0714_REV01!B:D,MATCH(H333,INDEX(RAW_c_TEBA0714_REV01!B:B,MATCH(H333,RAW_c_TEBA0714_REV01!B:B,)+1):'RAW_c_TEBA0714_REV01'!B11404,)+MATCH(H333,RAW_c_TEBA0714_REV01!B:B,),3),INDEX(RAW_c_TEBA0714_REV01!B:D,MATCH(H333,RAW_c_TEBA0714_REV01!B:B,0),3)),"---"))),"---")</f>
        <v>JM1-72</v>
      </c>
      <c r="T333">
        <f>COUNTIF(RAW_c_TEBA0714_REV01!B:B,G333)</f>
        <v>2</v>
      </c>
      <c r="U333" t="str">
        <f t="shared" si="35"/>
        <v>50pin_header-12</v>
      </c>
    </row>
    <row r="334" spans="1:21" x14ac:dyDescent="0.25">
      <c r="A334" t="s">
        <v>1176</v>
      </c>
      <c r="B334" t="s">
        <v>1293</v>
      </c>
      <c r="C334" t="s">
        <v>171</v>
      </c>
      <c r="D334" t="s">
        <v>895</v>
      </c>
      <c r="E334" s="84">
        <v>13</v>
      </c>
      <c r="F334" t="str">
        <f t="shared" si="30"/>
        <v>J20-13</v>
      </c>
      <c r="G334" t="str">
        <f>VLOOKUP(F334,RAW_c_TEBA0714_REV01!A:B,2,0)</f>
        <v>B34_L16_P</v>
      </c>
      <c r="H334" t="str">
        <f t="shared" si="31"/>
        <v>B34_L16_P</v>
      </c>
      <c r="I334" t="str">
        <f t="shared" si="32"/>
        <v>--</v>
      </c>
      <c r="J334" t="str">
        <f t="shared" si="33"/>
        <v>--</v>
      </c>
      <c r="K334">
        <f>IFERROR(IF(J334="--",IF(G334=H334,VLOOKUP(G334,RAW_c_TEBA0714_REV01!L:N,3,0),SUM(VLOOKUP(H334,RAW_c_TEBA0714_REV01!L:N,3,0),VLOOKUP(G334,RAW_c_TEBA0714_REV01!L:N,3,0))),"---"),"---")</f>
        <v>9.1734000000000009</v>
      </c>
      <c r="L334" t="str">
        <f t="shared" si="34"/>
        <v>J20-13</v>
      </c>
      <c r="M334" t="str">
        <f>IFERROR(IF(
COUNTIF(B2B!H:H,(IF(K334&lt;&gt;"---",IF(INDEX(RAW_c_TEBA0714_REV01!B:D,MATCH(H334,RAW_c_TEBA0714_REV01!B:B,0),3)=L334,INDEX(
RAW_c_TEBA0714_REV01!B:D,MATCH(H334,INDEX(RAW_c_TEBA0714_REV01!B:B,MATCH(H334,RAW_c_TEBA0714_REV01!B:B,)+1):'RAW_c_TEBA0714_REV01'!B11405,)+MATCH(H334,RAW_c_TEBA0714_REV01!B:B,),3),INDEX(RAW_c_TEBA0714_REV01!B:D,MATCH(H334,RAW_c_TEBA0714_REV01!B:B,0),3)),"---")))=1,"---",IF(K334&lt;&gt;"---",IF(INDEX(RAW_c_TEBA0714_REV01!B:D,MATCH(H334,RAW_c_TEBA0714_REV01!B:B,0),3)=L334,INDEX(
RAW_c_TEBA0714_REV01!B:D,MATCH(H334,INDEX(RAW_c_TEBA0714_REV01!B:B,MATCH(H334,RAW_c_TEBA0714_REV01!B:B,)+1):'RAW_c_TEBA0714_REV01'!B11405,)+MATCH(H334,RAW_c_TEBA0714_REV01!B:B,),3),INDEX(RAW_c_TEBA0714_REV01!B:D,MATCH(H334,RAW_c_TEBA0714_REV01!B:B,0),3)),"---")),"---")</f>
        <v>---</v>
      </c>
      <c r="N334" t="str">
        <f>IFERROR(IF(AND(B334="B2B",J334="--"),L334,IF(
COUNTIF(B2B!H:H,(IF(K334&lt;&gt;"---",IF(INDEX(RAW_c_TEBA0714_REV01!B:D,MATCH(H334,RAW_c_TEBA0714_REV01!B:B,0),3)=L334,INDEX(
RAW_c_TEBA0714_REV01!B:D,MATCH(H334,INDEX(RAW_c_TEBA0714_REV01!B:B,MATCH(H334,RAW_c_TEBA0714_REV01!B:B,)+1):'RAW_c_TEBA0714_REV01'!B11405,)+MATCH(H334,RAW_c_TEBA0714_REV01!B:B,),3),INDEX(RAW_c_TEBA0714_REV01!B:D,MATCH(H334,RAW_c_TEBA0714_REV01!B:B,0),3)),"---")))=0,"---",IF(K334&lt;&gt;"---",IF(INDEX(RAW_c_TEBA0714_REV01!B:D,MATCH(H334,RAW_c_TEBA0714_REV01!B:B,0),3)=L334,INDEX(
RAW_c_TEBA0714_REV01!B:D,MATCH(H334,INDEX(RAW_c_TEBA0714_REV01!B:B,MATCH(H334,RAW_c_TEBA0714_REV01!B:B,)+1):'RAW_c_TEBA0714_REV01'!B11405,)+MATCH(H334,RAW_c_TEBA0714_REV01!B:B,),3),INDEX(RAW_c_TEBA0714_REV01!B:D,MATCH(H334,RAW_c_TEBA0714_REV01!B:B,0),3)),"---"))),"---")</f>
        <v>JM1-70</v>
      </c>
      <c r="T334">
        <f>COUNTIF(RAW_c_TEBA0714_REV01!B:B,G334)</f>
        <v>2</v>
      </c>
      <c r="U334" t="str">
        <f t="shared" si="35"/>
        <v>50pin_header-13</v>
      </c>
    </row>
    <row r="335" spans="1:21" x14ac:dyDescent="0.25">
      <c r="A335" t="s">
        <v>1177</v>
      </c>
      <c r="B335" t="s">
        <v>1293</v>
      </c>
      <c r="C335" t="s">
        <v>172</v>
      </c>
      <c r="D335" t="s">
        <v>895</v>
      </c>
      <c r="E335" s="84">
        <v>14</v>
      </c>
      <c r="F335" t="str">
        <f t="shared" si="30"/>
        <v>J20-14</v>
      </c>
      <c r="G335" t="str">
        <f>VLOOKUP(F335,RAW_c_TEBA0714_REV01!A:B,2,0)</f>
        <v>B34_L16_N</v>
      </c>
      <c r="H335" t="str">
        <f t="shared" si="31"/>
        <v>B34_L16_N</v>
      </c>
      <c r="I335" t="str">
        <f t="shared" si="32"/>
        <v>--</v>
      </c>
      <c r="J335" t="str">
        <f t="shared" si="33"/>
        <v>--</v>
      </c>
      <c r="K335">
        <f>IFERROR(IF(J335="--",IF(G335=H335,VLOOKUP(G335,RAW_c_TEBA0714_REV01!L:N,3,0),SUM(VLOOKUP(H335,RAW_c_TEBA0714_REV01!L:N,3,0),VLOOKUP(G335,RAW_c_TEBA0714_REV01!L:N,3,0))),"---"),"---")</f>
        <v>8.8421000000000003</v>
      </c>
      <c r="L335" t="str">
        <f t="shared" si="34"/>
        <v>J20-14</v>
      </c>
      <c r="M335" t="str">
        <f>IFERROR(IF(
COUNTIF(B2B!H:H,(IF(K335&lt;&gt;"---",IF(INDEX(RAW_c_TEBA0714_REV01!B:D,MATCH(H335,RAW_c_TEBA0714_REV01!B:B,0),3)=L335,INDEX(
RAW_c_TEBA0714_REV01!B:D,MATCH(H335,INDEX(RAW_c_TEBA0714_REV01!B:B,MATCH(H335,RAW_c_TEBA0714_REV01!B:B,)+1):'RAW_c_TEBA0714_REV01'!B11406,)+MATCH(H335,RAW_c_TEBA0714_REV01!B:B,),3),INDEX(RAW_c_TEBA0714_REV01!B:D,MATCH(H335,RAW_c_TEBA0714_REV01!B:B,0),3)),"---")))=1,"---",IF(K335&lt;&gt;"---",IF(INDEX(RAW_c_TEBA0714_REV01!B:D,MATCH(H335,RAW_c_TEBA0714_REV01!B:B,0),3)=L335,INDEX(
RAW_c_TEBA0714_REV01!B:D,MATCH(H335,INDEX(RAW_c_TEBA0714_REV01!B:B,MATCH(H335,RAW_c_TEBA0714_REV01!B:B,)+1):'RAW_c_TEBA0714_REV01'!B11406,)+MATCH(H335,RAW_c_TEBA0714_REV01!B:B,),3),INDEX(RAW_c_TEBA0714_REV01!B:D,MATCH(H335,RAW_c_TEBA0714_REV01!B:B,0),3)),"---")),"---")</f>
        <v>---</v>
      </c>
      <c r="N335" t="str">
        <f>IFERROR(IF(AND(B335="B2B",J335="--"),L335,IF(
COUNTIF(B2B!H:H,(IF(K335&lt;&gt;"---",IF(INDEX(RAW_c_TEBA0714_REV01!B:D,MATCH(H335,RAW_c_TEBA0714_REV01!B:B,0),3)=L335,INDEX(
RAW_c_TEBA0714_REV01!B:D,MATCH(H335,INDEX(RAW_c_TEBA0714_REV01!B:B,MATCH(H335,RAW_c_TEBA0714_REV01!B:B,)+1):'RAW_c_TEBA0714_REV01'!B11406,)+MATCH(H335,RAW_c_TEBA0714_REV01!B:B,),3),INDEX(RAW_c_TEBA0714_REV01!B:D,MATCH(H335,RAW_c_TEBA0714_REV01!B:B,0),3)),"---")))=0,"---",IF(K335&lt;&gt;"---",IF(INDEX(RAW_c_TEBA0714_REV01!B:D,MATCH(H335,RAW_c_TEBA0714_REV01!B:B,0),3)=L335,INDEX(
RAW_c_TEBA0714_REV01!B:D,MATCH(H335,INDEX(RAW_c_TEBA0714_REV01!B:B,MATCH(H335,RAW_c_TEBA0714_REV01!B:B,)+1):'RAW_c_TEBA0714_REV01'!B11406,)+MATCH(H335,RAW_c_TEBA0714_REV01!B:B,),3),INDEX(RAW_c_TEBA0714_REV01!B:D,MATCH(H335,RAW_c_TEBA0714_REV01!B:B,0),3)),"---"))),"---")</f>
        <v>JM1-68</v>
      </c>
      <c r="T335">
        <f>COUNTIF(RAW_c_TEBA0714_REV01!B:B,G335)</f>
        <v>2</v>
      </c>
      <c r="U335" t="str">
        <f t="shared" si="35"/>
        <v>50pin_header-14</v>
      </c>
    </row>
    <row r="336" spans="1:21" x14ac:dyDescent="0.25">
      <c r="A336" t="s">
        <v>1178</v>
      </c>
      <c r="B336" t="s">
        <v>1293</v>
      </c>
      <c r="C336" t="s">
        <v>173</v>
      </c>
      <c r="D336" t="s">
        <v>895</v>
      </c>
      <c r="E336" s="84">
        <v>15</v>
      </c>
      <c r="F336" t="str">
        <f t="shared" si="30"/>
        <v>J20-15</v>
      </c>
      <c r="G336" t="str">
        <f>VLOOKUP(F336,RAW_c_TEBA0714_REV01!A:B,2,0)</f>
        <v>B34_L15_P</v>
      </c>
      <c r="H336" t="str">
        <f t="shared" si="31"/>
        <v>B34_L15_P</v>
      </c>
      <c r="I336" t="str">
        <f t="shared" si="32"/>
        <v>--</v>
      </c>
      <c r="J336" t="str">
        <f t="shared" si="33"/>
        <v>--</v>
      </c>
      <c r="K336">
        <f>IFERROR(IF(J336="--",IF(G336=H336,VLOOKUP(G336,RAW_c_TEBA0714_REV01!L:N,3,0),SUM(VLOOKUP(H336,RAW_c_TEBA0714_REV01!L:N,3,0),VLOOKUP(G336,RAW_c_TEBA0714_REV01!L:N,3,0))),"---"),"---")</f>
        <v>8.7426999999999992</v>
      </c>
      <c r="L336" t="str">
        <f t="shared" si="34"/>
        <v>J20-15</v>
      </c>
      <c r="M336" t="str">
        <f>IFERROR(IF(
COUNTIF(B2B!H:H,(IF(K336&lt;&gt;"---",IF(INDEX(RAW_c_TEBA0714_REV01!B:D,MATCH(H336,RAW_c_TEBA0714_REV01!B:B,0),3)=L336,INDEX(
RAW_c_TEBA0714_REV01!B:D,MATCH(H336,INDEX(RAW_c_TEBA0714_REV01!B:B,MATCH(H336,RAW_c_TEBA0714_REV01!B:B,)+1):'RAW_c_TEBA0714_REV01'!B11407,)+MATCH(H336,RAW_c_TEBA0714_REV01!B:B,),3),INDEX(RAW_c_TEBA0714_REV01!B:D,MATCH(H336,RAW_c_TEBA0714_REV01!B:B,0),3)),"---")))=1,"---",IF(K336&lt;&gt;"---",IF(INDEX(RAW_c_TEBA0714_REV01!B:D,MATCH(H336,RAW_c_TEBA0714_REV01!B:B,0),3)=L336,INDEX(
RAW_c_TEBA0714_REV01!B:D,MATCH(H336,INDEX(RAW_c_TEBA0714_REV01!B:B,MATCH(H336,RAW_c_TEBA0714_REV01!B:B,)+1):'RAW_c_TEBA0714_REV01'!B11407,)+MATCH(H336,RAW_c_TEBA0714_REV01!B:B,),3),INDEX(RAW_c_TEBA0714_REV01!B:D,MATCH(H336,RAW_c_TEBA0714_REV01!B:B,0),3)),"---")),"---")</f>
        <v>---</v>
      </c>
      <c r="N336" t="str">
        <f>IFERROR(IF(AND(B336="B2B",J336="--"),L336,IF(
COUNTIF(B2B!H:H,(IF(K336&lt;&gt;"---",IF(INDEX(RAW_c_TEBA0714_REV01!B:D,MATCH(H336,RAW_c_TEBA0714_REV01!B:B,0),3)=L336,INDEX(
RAW_c_TEBA0714_REV01!B:D,MATCH(H336,INDEX(RAW_c_TEBA0714_REV01!B:B,MATCH(H336,RAW_c_TEBA0714_REV01!B:B,)+1):'RAW_c_TEBA0714_REV01'!B11407,)+MATCH(H336,RAW_c_TEBA0714_REV01!B:B,),3),INDEX(RAW_c_TEBA0714_REV01!B:D,MATCH(H336,RAW_c_TEBA0714_REV01!B:B,0),3)),"---")))=0,"---",IF(K336&lt;&gt;"---",IF(INDEX(RAW_c_TEBA0714_REV01!B:D,MATCH(H336,RAW_c_TEBA0714_REV01!B:B,0),3)=L336,INDEX(
RAW_c_TEBA0714_REV01!B:D,MATCH(H336,INDEX(RAW_c_TEBA0714_REV01!B:B,MATCH(H336,RAW_c_TEBA0714_REV01!B:B,)+1):'RAW_c_TEBA0714_REV01'!B11407,)+MATCH(H336,RAW_c_TEBA0714_REV01!B:B,),3),INDEX(RAW_c_TEBA0714_REV01!B:D,MATCH(H336,RAW_c_TEBA0714_REV01!B:B,0),3)),"---"))),"---")</f>
        <v>JM1-64</v>
      </c>
      <c r="T336">
        <f>COUNTIF(RAW_c_TEBA0714_REV01!B:B,G336)</f>
        <v>2</v>
      </c>
      <c r="U336" t="str">
        <f t="shared" si="35"/>
        <v>50pin_header-15</v>
      </c>
    </row>
    <row r="337" spans="1:21" x14ac:dyDescent="0.25">
      <c r="A337" t="s">
        <v>1179</v>
      </c>
      <c r="B337" t="s">
        <v>1293</v>
      </c>
      <c r="C337" t="s">
        <v>174</v>
      </c>
      <c r="D337" t="s">
        <v>895</v>
      </c>
      <c r="E337" s="84">
        <v>16</v>
      </c>
      <c r="F337" t="str">
        <f t="shared" si="30"/>
        <v>J20-16</v>
      </c>
      <c r="G337" t="str">
        <f>VLOOKUP(F337,RAW_c_TEBA0714_REV01!A:B,2,0)</f>
        <v>B34_L15_N</v>
      </c>
      <c r="H337" t="str">
        <f t="shared" si="31"/>
        <v>B34_L15_N</v>
      </c>
      <c r="I337" t="str">
        <f t="shared" si="32"/>
        <v>--</v>
      </c>
      <c r="J337" t="str">
        <f t="shared" si="33"/>
        <v>--</v>
      </c>
      <c r="K337">
        <f>IFERROR(IF(J337="--",IF(G337=H337,VLOOKUP(G337,RAW_c_TEBA0714_REV01!L:N,3,0),SUM(VLOOKUP(H337,RAW_c_TEBA0714_REV01!L:N,3,0),VLOOKUP(G337,RAW_c_TEBA0714_REV01!L:N,3,0))),"---"),"---")</f>
        <v>8.4113000000000007</v>
      </c>
      <c r="L337" t="str">
        <f t="shared" si="34"/>
        <v>J20-16</v>
      </c>
      <c r="M337" t="str">
        <f>IFERROR(IF(
COUNTIF(B2B!H:H,(IF(K337&lt;&gt;"---",IF(INDEX(RAW_c_TEBA0714_REV01!B:D,MATCH(H337,RAW_c_TEBA0714_REV01!B:B,0),3)=L337,INDEX(
RAW_c_TEBA0714_REV01!B:D,MATCH(H337,INDEX(RAW_c_TEBA0714_REV01!B:B,MATCH(H337,RAW_c_TEBA0714_REV01!B:B,)+1):'RAW_c_TEBA0714_REV01'!B11408,)+MATCH(H337,RAW_c_TEBA0714_REV01!B:B,),3),INDEX(RAW_c_TEBA0714_REV01!B:D,MATCH(H337,RAW_c_TEBA0714_REV01!B:B,0),3)),"---")))=1,"---",IF(K337&lt;&gt;"---",IF(INDEX(RAW_c_TEBA0714_REV01!B:D,MATCH(H337,RAW_c_TEBA0714_REV01!B:B,0),3)=L337,INDEX(
RAW_c_TEBA0714_REV01!B:D,MATCH(H337,INDEX(RAW_c_TEBA0714_REV01!B:B,MATCH(H337,RAW_c_TEBA0714_REV01!B:B,)+1):'RAW_c_TEBA0714_REV01'!B11408,)+MATCH(H337,RAW_c_TEBA0714_REV01!B:B,),3),INDEX(RAW_c_TEBA0714_REV01!B:D,MATCH(H337,RAW_c_TEBA0714_REV01!B:B,0),3)),"---")),"---")</f>
        <v>---</v>
      </c>
      <c r="N337" t="str">
        <f>IFERROR(IF(AND(B337="B2B",J337="--"),L337,IF(
COUNTIF(B2B!H:H,(IF(K337&lt;&gt;"---",IF(INDEX(RAW_c_TEBA0714_REV01!B:D,MATCH(H337,RAW_c_TEBA0714_REV01!B:B,0),3)=L337,INDEX(
RAW_c_TEBA0714_REV01!B:D,MATCH(H337,INDEX(RAW_c_TEBA0714_REV01!B:B,MATCH(H337,RAW_c_TEBA0714_REV01!B:B,)+1):'RAW_c_TEBA0714_REV01'!B11408,)+MATCH(H337,RAW_c_TEBA0714_REV01!B:B,),3),INDEX(RAW_c_TEBA0714_REV01!B:D,MATCH(H337,RAW_c_TEBA0714_REV01!B:B,0),3)),"---")))=0,"---",IF(K337&lt;&gt;"---",IF(INDEX(RAW_c_TEBA0714_REV01!B:D,MATCH(H337,RAW_c_TEBA0714_REV01!B:B,0),3)=L337,INDEX(
RAW_c_TEBA0714_REV01!B:D,MATCH(H337,INDEX(RAW_c_TEBA0714_REV01!B:B,MATCH(H337,RAW_c_TEBA0714_REV01!B:B,)+1):'RAW_c_TEBA0714_REV01'!B11408,)+MATCH(H337,RAW_c_TEBA0714_REV01!B:B,),3),INDEX(RAW_c_TEBA0714_REV01!B:D,MATCH(H337,RAW_c_TEBA0714_REV01!B:B,0),3)),"---"))),"---")</f>
        <v>JM1-62</v>
      </c>
      <c r="T337">
        <f>COUNTIF(RAW_c_TEBA0714_REV01!B:B,G337)</f>
        <v>2</v>
      </c>
      <c r="U337" t="str">
        <f t="shared" si="35"/>
        <v>50pin_header-16</v>
      </c>
    </row>
    <row r="338" spans="1:21" x14ac:dyDescent="0.25">
      <c r="A338" t="s">
        <v>1180</v>
      </c>
      <c r="B338" t="s">
        <v>1293</v>
      </c>
      <c r="C338" t="s">
        <v>175</v>
      </c>
      <c r="D338" t="s">
        <v>895</v>
      </c>
      <c r="E338" s="84">
        <v>17</v>
      </c>
      <c r="F338" t="str">
        <f t="shared" si="30"/>
        <v>J20-17</v>
      </c>
      <c r="G338" t="str">
        <f>VLOOKUP(F338,RAW_c_TEBA0714_REV01!A:B,2,0)</f>
        <v>B34_L22_N</v>
      </c>
      <c r="H338" t="str">
        <f t="shared" si="31"/>
        <v>B34_L22_N</v>
      </c>
      <c r="I338" t="str">
        <f t="shared" si="32"/>
        <v>--</v>
      </c>
      <c r="J338" t="str">
        <f t="shared" si="33"/>
        <v>--</v>
      </c>
      <c r="K338">
        <f>IFERROR(IF(J338="--",IF(G338=H338,VLOOKUP(G338,RAW_c_TEBA0714_REV01!L:N,3,0),SUM(VLOOKUP(H338,RAW_c_TEBA0714_REV01!L:N,3,0),VLOOKUP(G338,RAW_c_TEBA0714_REV01!L:N,3,0))),"---"),"---")</f>
        <v>17.979700000000001</v>
      </c>
      <c r="L338" t="str">
        <f t="shared" si="34"/>
        <v>J20-17</v>
      </c>
      <c r="M338" t="str">
        <f>IFERROR(IF(
COUNTIF(B2B!H:H,(IF(K338&lt;&gt;"---",IF(INDEX(RAW_c_TEBA0714_REV01!B:D,MATCH(H338,RAW_c_TEBA0714_REV01!B:B,0),3)=L338,INDEX(
RAW_c_TEBA0714_REV01!B:D,MATCH(H338,INDEX(RAW_c_TEBA0714_REV01!B:B,MATCH(H338,RAW_c_TEBA0714_REV01!B:B,)+1):'RAW_c_TEBA0714_REV01'!B11409,)+MATCH(H338,RAW_c_TEBA0714_REV01!B:B,),3),INDEX(RAW_c_TEBA0714_REV01!B:D,MATCH(H338,RAW_c_TEBA0714_REV01!B:B,0),3)),"---")))=1,"---",IF(K338&lt;&gt;"---",IF(INDEX(RAW_c_TEBA0714_REV01!B:D,MATCH(H338,RAW_c_TEBA0714_REV01!B:B,0),3)=L338,INDEX(
RAW_c_TEBA0714_REV01!B:D,MATCH(H338,INDEX(RAW_c_TEBA0714_REV01!B:B,MATCH(H338,RAW_c_TEBA0714_REV01!B:B,)+1):'RAW_c_TEBA0714_REV01'!B11409,)+MATCH(H338,RAW_c_TEBA0714_REV01!B:B,),3),INDEX(RAW_c_TEBA0714_REV01!B:D,MATCH(H338,RAW_c_TEBA0714_REV01!B:B,0),3)),"---")),"---")</f>
        <v>---</v>
      </c>
      <c r="N338" t="str">
        <f>IFERROR(IF(AND(B338="B2B",J338="--"),L338,IF(
COUNTIF(B2B!H:H,(IF(K338&lt;&gt;"---",IF(INDEX(RAW_c_TEBA0714_REV01!B:D,MATCH(H338,RAW_c_TEBA0714_REV01!B:B,0),3)=L338,INDEX(
RAW_c_TEBA0714_REV01!B:D,MATCH(H338,INDEX(RAW_c_TEBA0714_REV01!B:B,MATCH(H338,RAW_c_TEBA0714_REV01!B:B,)+1):'RAW_c_TEBA0714_REV01'!B11409,)+MATCH(H338,RAW_c_TEBA0714_REV01!B:B,),3),INDEX(RAW_c_TEBA0714_REV01!B:D,MATCH(H338,RAW_c_TEBA0714_REV01!B:B,0),3)),"---")))=0,"---",IF(K338&lt;&gt;"---",IF(INDEX(RAW_c_TEBA0714_REV01!B:D,MATCH(H338,RAW_c_TEBA0714_REV01!B:B,0),3)=L338,INDEX(
RAW_c_TEBA0714_REV01!B:D,MATCH(H338,INDEX(RAW_c_TEBA0714_REV01!B:B,MATCH(H338,RAW_c_TEBA0714_REV01!B:B,)+1):'RAW_c_TEBA0714_REV01'!B11409,)+MATCH(H338,RAW_c_TEBA0714_REV01!B:B,),3),INDEX(RAW_c_TEBA0714_REV01!B:D,MATCH(H338,RAW_c_TEBA0714_REV01!B:B,0),3)),"---"))),"---")</f>
        <v>JM1-75</v>
      </c>
      <c r="T338">
        <f>COUNTIF(RAW_c_TEBA0714_REV01!B:B,G338)</f>
        <v>2</v>
      </c>
      <c r="U338" t="str">
        <f t="shared" si="35"/>
        <v>50pin_header-17</v>
      </c>
    </row>
    <row r="339" spans="1:21" x14ac:dyDescent="0.25">
      <c r="A339" t="s">
        <v>1181</v>
      </c>
      <c r="B339" t="s">
        <v>1293</v>
      </c>
      <c r="C339" t="s">
        <v>176</v>
      </c>
      <c r="D339" t="s">
        <v>895</v>
      </c>
      <c r="E339" s="84">
        <v>18</v>
      </c>
      <c r="F339" t="str">
        <f t="shared" si="30"/>
        <v>J20-18</v>
      </c>
      <c r="G339" t="str">
        <f>VLOOKUP(F339,RAW_c_TEBA0714_REV01!A:B,2,0)</f>
        <v>B34_L22_P</v>
      </c>
      <c r="H339" t="str">
        <f t="shared" si="31"/>
        <v>B34_L22_P</v>
      </c>
      <c r="I339" t="str">
        <f t="shared" si="32"/>
        <v>--</v>
      </c>
      <c r="J339" t="str">
        <f t="shared" si="33"/>
        <v>--</v>
      </c>
      <c r="K339">
        <f>IFERROR(IF(J339="--",IF(G339=H339,VLOOKUP(G339,RAW_c_TEBA0714_REV01!L:N,3,0),SUM(VLOOKUP(H339,RAW_c_TEBA0714_REV01!L:N,3,0),VLOOKUP(G339,RAW_c_TEBA0714_REV01!L:N,3,0))),"---"),"---")</f>
        <v>17.562999999999999</v>
      </c>
      <c r="L339" t="str">
        <f t="shared" si="34"/>
        <v>J20-18</v>
      </c>
      <c r="M339" t="str">
        <f>IFERROR(IF(
COUNTIF(B2B!H:H,(IF(K339&lt;&gt;"---",IF(INDEX(RAW_c_TEBA0714_REV01!B:D,MATCH(H339,RAW_c_TEBA0714_REV01!B:B,0),3)=L339,INDEX(
RAW_c_TEBA0714_REV01!B:D,MATCH(H339,INDEX(RAW_c_TEBA0714_REV01!B:B,MATCH(H339,RAW_c_TEBA0714_REV01!B:B,)+1):'RAW_c_TEBA0714_REV01'!B11410,)+MATCH(H339,RAW_c_TEBA0714_REV01!B:B,),3),INDEX(RAW_c_TEBA0714_REV01!B:D,MATCH(H339,RAW_c_TEBA0714_REV01!B:B,0),3)),"---")))=1,"---",IF(K339&lt;&gt;"---",IF(INDEX(RAW_c_TEBA0714_REV01!B:D,MATCH(H339,RAW_c_TEBA0714_REV01!B:B,0),3)=L339,INDEX(
RAW_c_TEBA0714_REV01!B:D,MATCH(H339,INDEX(RAW_c_TEBA0714_REV01!B:B,MATCH(H339,RAW_c_TEBA0714_REV01!B:B,)+1):'RAW_c_TEBA0714_REV01'!B11410,)+MATCH(H339,RAW_c_TEBA0714_REV01!B:B,),3),INDEX(RAW_c_TEBA0714_REV01!B:D,MATCH(H339,RAW_c_TEBA0714_REV01!B:B,0),3)),"---")),"---")</f>
        <v>---</v>
      </c>
      <c r="N339" t="str">
        <f>IFERROR(IF(AND(B339="B2B",J339="--"),L339,IF(
COUNTIF(B2B!H:H,(IF(K339&lt;&gt;"---",IF(INDEX(RAW_c_TEBA0714_REV01!B:D,MATCH(H339,RAW_c_TEBA0714_REV01!B:B,0),3)=L339,INDEX(
RAW_c_TEBA0714_REV01!B:D,MATCH(H339,INDEX(RAW_c_TEBA0714_REV01!B:B,MATCH(H339,RAW_c_TEBA0714_REV01!B:B,)+1):'RAW_c_TEBA0714_REV01'!B11410,)+MATCH(H339,RAW_c_TEBA0714_REV01!B:B,),3),INDEX(RAW_c_TEBA0714_REV01!B:D,MATCH(H339,RAW_c_TEBA0714_REV01!B:B,0),3)),"---")))=0,"---",IF(K339&lt;&gt;"---",IF(INDEX(RAW_c_TEBA0714_REV01!B:D,MATCH(H339,RAW_c_TEBA0714_REV01!B:B,0),3)=L339,INDEX(
RAW_c_TEBA0714_REV01!B:D,MATCH(H339,INDEX(RAW_c_TEBA0714_REV01!B:B,MATCH(H339,RAW_c_TEBA0714_REV01!B:B,)+1):'RAW_c_TEBA0714_REV01'!B11410,)+MATCH(H339,RAW_c_TEBA0714_REV01!B:B,),3),INDEX(RAW_c_TEBA0714_REV01!B:D,MATCH(H339,RAW_c_TEBA0714_REV01!B:B,0),3)),"---"))),"---")</f>
        <v>JM1-77</v>
      </c>
      <c r="T339">
        <f>COUNTIF(RAW_c_TEBA0714_REV01!B:B,G339)</f>
        <v>2</v>
      </c>
      <c r="U339" t="str">
        <f t="shared" si="35"/>
        <v>50pin_header-18</v>
      </c>
    </row>
    <row r="340" spans="1:21" x14ac:dyDescent="0.25">
      <c r="A340" t="s">
        <v>1182</v>
      </c>
      <c r="B340" t="s">
        <v>1293</v>
      </c>
      <c r="C340" t="s">
        <v>177</v>
      </c>
      <c r="D340" t="s">
        <v>895</v>
      </c>
      <c r="E340" s="84">
        <v>19</v>
      </c>
      <c r="F340" t="str">
        <f t="shared" si="30"/>
        <v>J20-19</v>
      </c>
      <c r="G340" t="str">
        <f>VLOOKUP(F340,RAW_c_TEBA0714_REV01!A:B,2,0)</f>
        <v>B34_L21_N</v>
      </c>
      <c r="H340" t="str">
        <f t="shared" si="31"/>
        <v>B34_L21_N</v>
      </c>
      <c r="I340" t="str">
        <f t="shared" si="32"/>
        <v>--</v>
      </c>
      <c r="J340" t="str">
        <f t="shared" si="33"/>
        <v>--</v>
      </c>
      <c r="K340">
        <f>IFERROR(IF(J340="--",IF(G340=H340,VLOOKUP(G340,RAW_c_TEBA0714_REV01!L:N,3,0),SUM(VLOOKUP(H340,RAW_c_TEBA0714_REV01!L:N,3,0),VLOOKUP(G340,RAW_c_TEBA0714_REV01!L:N,3,0))),"---"),"---")</f>
        <v>15.9214</v>
      </c>
      <c r="L340" t="str">
        <f t="shared" si="34"/>
        <v>J20-19</v>
      </c>
      <c r="M340" t="str">
        <f>IFERROR(IF(
COUNTIF(B2B!H:H,(IF(K340&lt;&gt;"---",IF(INDEX(RAW_c_TEBA0714_REV01!B:D,MATCH(H340,RAW_c_TEBA0714_REV01!B:B,0),3)=L340,INDEX(
RAW_c_TEBA0714_REV01!B:D,MATCH(H340,INDEX(RAW_c_TEBA0714_REV01!B:B,MATCH(H340,RAW_c_TEBA0714_REV01!B:B,)+1):'RAW_c_TEBA0714_REV01'!B11411,)+MATCH(H340,RAW_c_TEBA0714_REV01!B:B,),3),INDEX(RAW_c_TEBA0714_REV01!B:D,MATCH(H340,RAW_c_TEBA0714_REV01!B:B,0),3)),"---")))=1,"---",IF(K340&lt;&gt;"---",IF(INDEX(RAW_c_TEBA0714_REV01!B:D,MATCH(H340,RAW_c_TEBA0714_REV01!B:B,0),3)=L340,INDEX(
RAW_c_TEBA0714_REV01!B:D,MATCH(H340,INDEX(RAW_c_TEBA0714_REV01!B:B,MATCH(H340,RAW_c_TEBA0714_REV01!B:B,)+1):'RAW_c_TEBA0714_REV01'!B11411,)+MATCH(H340,RAW_c_TEBA0714_REV01!B:B,),3),INDEX(RAW_c_TEBA0714_REV01!B:D,MATCH(H340,RAW_c_TEBA0714_REV01!B:B,0),3)),"---")),"---")</f>
        <v>---</v>
      </c>
      <c r="N340" t="str">
        <f>IFERROR(IF(AND(B340="B2B",J340="--"),L340,IF(
COUNTIF(B2B!H:H,(IF(K340&lt;&gt;"---",IF(INDEX(RAW_c_TEBA0714_REV01!B:D,MATCH(H340,RAW_c_TEBA0714_REV01!B:B,0),3)=L340,INDEX(
RAW_c_TEBA0714_REV01!B:D,MATCH(H340,INDEX(RAW_c_TEBA0714_REV01!B:B,MATCH(H340,RAW_c_TEBA0714_REV01!B:B,)+1):'RAW_c_TEBA0714_REV01'!B11411,)+MATCH(H340,RAW_c_TEBA0714_REV01!B:B,),3),INDEX(RAW_c_TEBA0714_REV01!B:D,MATCH(H340,RAW_c_TEBA0714_REV01!B:B,0),3)),"---")))=0,"---",IF(K340&lt;&gt;"---",IF(INDEX(RAW_c_TEBA0714_REV01!B:D,MATCH(H340,RAW_c_TEBA0714_REV01!B:B,0),3)=L340,INDEX(
RAW_c_TEBA0714_REV01!B:D,MATCH(H340,INDEX(RAW_c_TEBA0714_REV01!B:B,MATCH(H340,RAW_c_TEBA0714_REV01!B:B,)+1):'RAW_c_TEBA0714_REV01'!B11411,)+MATCH(H340,RAW_c_TEBA0714_REV01!B:B,),3),INDEX(RAW_c_TEBA0714_REV01!B:D,MATCH(H340,RAW_c_TEBA0714_REV01!B:B,0),3)),"---"))),"---")</f>
        <v>JM1-69</v>
      </c>
      <c r="T340">
        <f>COUNTIF(RAW_c_TEBA0714_REV01!B:B,G340)</f>
        <v>2</v>
      </c>
      <c r="U340" t="str">
        <f t="shared" si="35"/>
        <v>50pin_header-19</v>
      </c>
    </row>
    <row r="341" spans="1:21" x14ac:dyDescent="0.25">
      <c r="A341" t="s">
        <v>1183</v>
      </c>
      <c r="B341" t="s">
        <v>1293</v>
      </c>
      <c r="C341" t="s">
        <v>178</v>
      </c>
      <c r="D341" t="s">
        <v>895</v>
      </c>
      <c r="E341" s="84">
        <v>20</v>
      </c>
      <c r="F341" t="str">
        <f t="shared" si="30"/>
        <v>J20-20</v>
      </c>
      <c r="G341" t="str">
        <f>VLOOKUP(F341,RAW_c_TEBA0714_REV01!A:B,2,0)</f>
        <v>B34_L21_P</v>
      </c>
      <c r="H341" t="str">
        <f t="shared" si="31"/>
        <v>B34_L21_P</v>
      </c>
      <c r="I341" t="str">
        <f t="shared" si="32"/>
        <v>--</v>
      </c>
      <c r="J341" t="str">
        <f t="shared" si="33"/>
        <v>--</v>
      </c>
      <c r="K341">
        <f>IFERROR(IF(J341="--",IF(G341=H341,VLOOKUP(G341,RAW_c_TEBA0714_REV01!L:N,3,0),SUM(VLOOKUP(H341,RAW_c_TEBA0714_REV01!L:N,3,0),VLOOKUP(G341,RAW_c_TEBA0714_REV01!L:N,3,0))),"---"),"---")</f>
        <v>15.541700000000001</v>
      </c>
      <c r="L341" t="str">
        <f t="shared" si="34"/>
        <v>J20-20</v>
      </c>
      <c r="M341" t="str">
        <f>IFERROR(IF(
COUNTIF(B2B!H:H,(IF(K341&lt;&gt;"---",IF(INDEX(RAW_c_TEBA0714_REV01!B:D,MATCH(H341,RAW_c_TEBA0714_REV01!B:B,0),3)=L341,INDEX(
RAW_c_TEBA0714_REV01!B:D,MATCH(H341,INDEX(RAW_c_TEBA0714_REV01!B:B,MATCH(H341,RAW_c_TEBA0714_REV01!B:B,)+1):'RAW_c_TEBA0714_REV01'!B11412,)+MATCH(H341,RAW_c_TEBA0714_REV01!B:B,),3),INDEX(RAW_c_TEBA0714_REV01!B:D,MATCH(H341,RAW_c_TEBA0714_REV01!B:B,0),3)),"---")))=1,"---",IF(K341&lt;&gt;"---",IF(INDEX(RAW_c_TEBA0714_REV01!B:D,MATCH(H341,RAW_c_TEBA0714_REV01!B:B,0),3)=L341,INDEX(
RAW_c_TEBA0714_REV01!B:D,MATCH(H341,INDEX(RAW_c_TEBA0714_REV01!B:B,MATCH(H341,RAW_c_TEBA0714_REV01!B:B,)+1):'RAW_c_TEBA0714_REV01'!B11412,)+MATCH(H341,RAW_c_TEBA0714_REV01!B:B,),3),INDEX(RAW_c_TEBA0714_REV01!B:D,MATCH(H341,RAW_c_TEBA0714_REV01!B:B,0),3)),"---")),"---")</f>
        <v>---</v>
      </c>
      <c r="N341" t="str">
        <f>IFERROR(IF(AND(B341="B2B",J341="--"),L341,IF(
COUNTIF(B2B!H:H,(IF(K341&lt;&gt;"---",IF(INDEX(RAW_c_TEBA0714_REV01!B:D,MATCH(H341,RAW_c_TEBA0714_REV01!B:B,0),3)=L341,INDEX(
RAW_c_TEBA0714_REV01!B:D,MATCH(H341,INDEX(RAW_c_TEBA0714_REV01!B:B,MATCH(H341,RAW_c_TEBA0714_REV01!B:B,)+1):'RAW_c_TEBA0714_REV01'!B11412,)+MATCH(H341,RAW_c_TEBA0714_REV01!B:B,),3),INDEX(RAW_c_TEBA0714_REV01!B:D,MATCH(H341,RAW_c_TEBA0714_REV01!B:B,0),3)),"---")))=0,"---",IF(K341&lt;&gt;"---",IF(INDEX(RAW_c_TEBA0714_REV01!B:D,MATCH(H341,RAW_c_TEBA0714_REV01!B:B,0),3)=L341,INDEX(
RAW_c_TEBA0714_REV01!B:D,MATCH(H341,INDEX(RAW_c_TEBA0714_REV01!B:B,MATCH(H341,RAW_c_TEBA0714_REV01!B:B,)+1):'RAW_c_TEBA0714_REV01'!B11412,)+MATCH(H341,RAW_c_TEBA0714_REV01!B:B,),3),INDEX(RAW_c_TEBA0714_REV01!B:D,MATCH(H341,RAW_c_TEBA0714_REV01!B:B,0),3)),"---"))),"---")</f>
        <v>JM1-67</v>
      </c>
      <c r="T341">
        <f>COUNTIF(RAW_c_TEBA0714_REV01!B:B,G341)</f>
        <v>2</v>
      </c>
      <c r="U341" t="str">
        <f t="shared" si="35"/>
        <v>50pin_header-20</v>
      </c>
    </row>
    <row r="342" spans="1:21" x14ac:dyDescent="0.25">
      <c r="A342" t="s">
        <v>1184</v>
      </c>
      <c r="B342" t="s">
        <v>1293</v>
      </c>
      <c r="C342" t="s">
        <v>179</v>
      </c>
      <c r="D342" t="s">
        <v>895</v>
      </c>
      <c r="E342" s="84">
        <v>21</v>
      </c>
      <c r="F342" t="str">
        <f t="shared" si="30"/>
        <v>J20-21</v>
      </c>
      <c r="G342" t="str">
        <f>VLOOKUP(F342,RAW_c_TEBA0714_REV01!A:B,2,0)</f>
        <v>B34_L8_N</v>
      </c>
      <c r="H342" t="str">
        <f t="shared" si="31"/>
        <v>B34_L8_N</v>
      </c>
      <c r="I342" t="str">
        <f t="shared" si="32"/>
        <v>--</v>
      </c>
      <c r="J342" t="str">
        <f t="shared" si="33"/>
        <v>--</v>
      </c>
      <c r="K342">
        <f>IFERROR(IF(J342="--",IF(G342=H342,VLOOKUP(G342,RAW_c_TEBA0714_REV01!L:N,3,0),SUM(VLOOKUP(H342,RAW_c_TEBA0714_REV01!L:N,3,0),VLOOKUP(G342,RAW_c_TEBA0714_REV01!L:N,3,0))),"---"),"---")</f>
        <v>10.7163</v>
      </c>
      <c r="L342" t="str">
        <f t="shared" si="34"/>
        <v>J20-21</v>
      </c>
      <c r="M342" t="str">
        <f>IFERROR(IF(
COUNTIF(B2B!H:H,(IF(K342&lt;&gt;"---",IF(INDEX(RAW_c_TEBA0714_REV01!B:D,MATCH(H342,RAW_c_TEBA0714_REV01!B:B,0),3)=L342,INDEX(
RAW_c_TEBA0714_REV01!B:D,MATCH(H342,INDEX(RAW_c_TEBA0714_REV01!B:B,MATCH(H342,RAW_c_TEBA0714_REV01!B:B,)+1):'RAW_c_TEBA0714_REV01'!B11413,)+MATCH(H342,RAW_c_TEBA0714_REV01!B:B,),3),INDEX(RAW_c_TEBA0714_REV01!B:D,MATCH(H342,RAW_c_TEBA0714_REV01!B:B,0),3)),"---")))=1,"---",IF(K342&lt;&gt;"---",IF(INDEX(RAW_c_TEBA0714_REV01!B:D,MATCH(H342,RAW_c_TEBA0714_REV01!B:B,0),3)=L342,INDEX(
RAW_c_TEBA0714_REV01!B:D,MATCH(H342,INDEX(RAW_c_TEBA0714_REV01!B:B,MATCH(H342,RAW_c_TEBA0714_REV01!B:B,)+1):'RAW_c_TEBA0714_REV01'!B11413,)+MATCH(H342,RAW_c_TEBA0714_REV01!B:B,),3),INDEX(RAW_c_TEBA0714_REV01!B:D,MATCH(H342,RAW_c_TEBA0714_REV01!B:B,0),3)),"---")),"---")</f>
        <v>---</v>
      </c>
      <c r="N342" t="str">
        <f>IFERROR(IF(AND(B342="B2B",J342="--"),L342,IF(
COUNTIF(B2B!H:H,(IF(K342&lt;&gt;"---",IF(INDEX(RAW_c_TEBA0714_REV01!B:D,MATCH(H342,RAW_c_TEBA0714_REV01!B:B,0),3)=L342,INDEX(
RAW_c_TEBA0714_REV01!B:D,MATCH(H342,INDEX(RAW_c_TEBA0714_REV01!B:B,MATCH(H342,RAW_c_TEBA0714_REV01!B:B,)+1):'RAW_c_TEBA0714_REV01'!B11413,)+MATCH(H342,RAW_c_TEBA0714_REV01!B:B,),3),INDEX(RAW_c_TEBA0714_REV01!B:D,MATCH(H342,RAW_c_TEBA0714_REV01!B:B,0),3)),"---")))=0,"---",IF(K342&lt;&gt;"---",IF(INDEX(RAW_c_TEBA0714_REV01!B:D,MATCH(H342,RAW_c_TEBA0714_REV01!B:B,0),3)=L342,INDEX(
RAW_c_TEBA0714_REV01!B:D,MATCH(H342,INDEX(RAW_c_TEBA0714_REV01!B:B,MATCH(H342,RAW_c_TEBA0714_REV01!B:B,)+1):'RAW_c_TEBA0714_REV01'!B11413,)+MATCH(H342,RAW_c_TEBA0714_REV01!B:B,),3),INDEX(RAW_c_TEBA0714_REV01!B:D,MATCH(H342,RAW_c_TEBA0714_REV01!B:B,0),3)),"---"))),"---")</f>
        <v>JM1-52</v>
      </c>
      <c r="T342">
        <f>COUNTIF(RAW_c_TEBA0714_REV01!B:B,G342)</f>
        <v>2</v>
      </c>
      <c r="U342" t="str">
        <f t="shared" si="35"/>
        <v>50pin_header-21</v>
      </c>
    </row>
    <row r="343" spans="1:21" x14ac:dyDescent="0.25">
      <c r="A343" t="s">
        <v>1185</v>
      </c>
      <c r="B343" t="s">
        <v>1293</v>
      </c>
      <c r="C343" t="s">
        <v>180</v>
      </c>
      <c r="D343" t="s">
        <v>895</v>
      </c>
      <c r="E343" s="84">
        <v>22</v>
      </c>
      <c r="F343" t="str">
        <f t="shared" si="30"/>
        <v>J20-22</v>
      </c>
      <c r="G343" t="str">
        <f>VLOOKUP(F343,RAW_c_TEBA0714_REV01!A:B,2,0)</f>
        <v>B34_L8_P</v>
      </c>
      <c r="H343" t="str">
        <f t="shared" si="31"/>
        <v>B34_L8_P</v>
      </c>
      <c r="I343" t="str">
        <f t="shared" si="32"/>
        <v>--</v>
      </c>
      <c r="J343" t="str">
        <f t="shared" si="33"/>
        <v>--</v>
      </c>
      <c r="K343">
        <f>IFERROR(IF(J343="--",IF(G343=H343,VLOOKUP(G343,RAW_c_TEBA0714_REV01!L:N,3,0),SUM(VLOOKUP(H343,RAW_c_TEBA0714_REV01!L:N,3,0),VLOOKUP(G343,RAW_c_TEBA0714_REV01!L:N,3,0))),"---"),"---")</f>
        <v>10.256600000000001</v>
      </c>
      <c r="L343" t="str">
        <f t="shared" si="34"/>
        <v>J20-22</v>
      </c>
      <c r="M343" t="str">
        <f>IFERROR(IF(
COUNTIF(B2B!H:H,(IF(K343&lt;&gt;"---",IF(INDEX(RAW_c_TEBA0714_REV01!B:D,MATCH(H343,RAW_c_TEBA0714_REV01!B:B,0),3)=L343,INDEX(
RAW_c_TEBA0714_REV01!B:D,MATCH(H343,INDEX(RAW_c_TEBA0714_REV01!B:B,MATCH(H343,RAW_c_TEBA0714_REV01!B:B,)+1):'RAW_c_TEBA0714_REV01'!B11414,)+MATCH(H343,RAW_c_TEBA0714_REV01!B:B,),3),INDEX(RAW_c_TEBA0714_REV01!B:D,MATCH(H343,RAW_c_TEBA0714_REV01!B:B,0),3)),"---")))=1,"---",IF(K343&lt;&gt;"---",IF(INDEX(RAW_c_TEBA0714_REV01!B:D,MATCH(H343,RAW_c_TEBA0714_REV01!B:B,0),3)=L343,INDEX(
RAW_c_TEBA0714_REV01!B:D,MATCH(H343,INDEX(RAW_c_TEBA0714_REV01!B:B,MATCH(H343,RAW_c_TEBA0714_REV01!B:B,)+1):'RAW_c_TEBA0714_REV01'!B11414,)+MATCH(H343,RAW_c_TEBA0714_REV01!B:B,),3),INDEX(RAW_c_TEBA0714_REV01!B:D,MATCH(H343,RAW_c_TEBA0714_REV01!B:B,0),3)),"---")),"---")</f>
        <v>---</v>
      </c>
      <c r="N343" t="str">
        <f>IFERROR(IF(AND(B343="B2B",J343="--"),L343,IF(
COUNTIF(B2B!H:H,(IF(K343&lt;&gt;"---",IF(INDEX(RAW_c_TEBA0714_REV01!B:D,MATCH(H343,RAW_c_TEBA0714_REV01!B:B,0),3)=L343,INDEX(
RAW_c_TEBA0714_REV01!B:D,MATCH(H343,INDEX(RAW_c_TEBA0714_REV01!B:B,MATCH(H343,RAW_c_TEBA0714_REV01!B:B,)+1):'RAW_c_TEBA0714_REV01'!B11414,)+MATCH(H343,RAW_c_TEBA0714_REV01!B:B,),3),INDEX(RAW_c_TEBA0714_REV01!B:D,MATCH(H343,RAW_c_TEBA0714_REV01!B:B,0),3)),"---")))=0,"---",IF(K343&lt;&gt;"---",IF(INDEX(RAW_c_TEBA0714_REV01!B:D,MATCH(H343,RAW_c_TEBA0714_REV01!B:B,0),3)=L343,INDEX(
RAW_c_TEBA0714_REV01!B:D,MATCH(H343,INDEX(RAW_c_TEBA0714_REV01!B:B,MATCH(H343,RAW_c_TEBA0714_REV01!B:B,)+1):'RAW_c_TEBA0714_REV01'!B11414,)+MATCH(H343,RAW_c_TEBA0714_REV01!B:B,),3),INDEX(RAW_c_TEBA0714_REV01!B:D,MATCH(H343,RAW_c_TEBA0714_REV01!B:B,0),3)),"---"))),"---")</f>
        <v>JM1-50</v>
      </c>
      <c r="T343">
        <f>COUNTIF(RAW_c_TEBA0714_REV01!B:B,G343)</f>
        <v>2</v>
      </c>
      <c r="U343" t="str">
        <f t="shared" si="35"/>
        <v>50pin_header-22</v>
      </c>
    </row>
    <row r="344" spans="1:21" x14ac:dyDescent="0.25">
      <c r="A344" t="s">
        <v>1186</v>
      </c>
      <c r="B344" t="s">
        <v>1293</v>
      </c>
      <c r="C344" t="s">
        <v>181</v>
      </c>
      <c r="D344" t="s">
        <v>895</v>
      </c>
      <c r="E344" s="84">
        <v>23</v>
      </c>
      <c r="F344" t="str">
        <f t="shared" si="30"/>
        <v>J20-23</v>
      </c>
      <c r="G344" t="str">
        <f>VLOOKUP(F344,RAW_c_TEBA0714_REV01!A:B,2,0)</f>
        <v>B34_L12_N</v>
      </c>
      <c r="H344" t="str">
        <f t="shared" si="31"/>
        <v>B34_L12_N</v>
      </c>
      <c r="I344" t="str">
        <f t="shared" si="32"/>
        <v>--</v>
      </c>
      <c r="J344" t="str">
        <f t="shared" si="33"/>
        <v>--</v>
      </c>
      <c r="K344">
        <f>IFERROR(IF(J344="--",IF(G344=H344,VLOOKUP(G344,RAW_c_TEBA0714_REV01!L:N,3,0),SUM(VLOOKUP(H344,RAW_c_TEBA0714_REV01!L:N,3,0),VLOOKUP(G344,RAW_c_TEBA0714_REV01!L:N,3,0))),"---"),"---")</f>
        <v>20.9099</v>
      </c>
      <c r="L344" t="str">
        <f t="shared" si="34"/>
        <v>J20-23</v>
      </c>
      <c r="M344" t="str">
        <f>IFERROR(IF(
COUNTIF(B2B!H:H,(IF(K344&lt;&gt;"---",IF(INDEX(RAW_c_TEBA0714_REV01!B:D,MATCH(H344,RAW_c_TEBA0714_REV01!B:B,0),3)=L344,INDEX(
RAW_c_TEBA0714_REV01!B:D,MATCH(H344,INDEX(RAW_c_TEBA0714_REV01!B:B,MATCH(H344,RAW_c_TEBA0714_REV01!B:B,)+1):'RAW_c_TEBA0714_REV01'!B11415,)+MATCH(H344,RAW_c_TEBA0714_REV01!B:B,),3),INDEX(RAW_c_TEBA0714_REV01!B:D,MATCH(H344,RAW_c_TEBA0714_REV01!B:B,0),3)),"---")))=1,"---",IF(K344&lt;&gt;"---",IF(INDEX(RAW_c_TEBA0714_REV01!B:D,MATCH(H344,RAW_c_TEBA0714_REV01!B:B,0),3)=L344,INDEX(
RAW_c_TEBA0714_REV01!B:D,MATCH(H344,INDEX(RAW_c_TEBA0714_REV01!B:B,MATCH(H344,RAW_c_TEBA0714_REV01!B:B,)+1):'RAW_c_TEBA0714_REV01'!B11415,)+MATCH(H344,RAW_c_TEBA0714_REV01!B:B,),3),INDEX(RAW_c_TEBA0714_REV01!B:D,MATCH(H344,RAW_c_TEBA0714_REV01!B:B,0),3)),"---")),"---")</f>
        <v>---</v>
      </c>
      <c r="N344" t="str">
        <f>IFERROR(IF(AND(B344="B2B",J344="--"),L344,IF(
COUNTIF(B2B!H:H,(IF(K344&lt;&gt;"---",IF(INDEX(RAW_c_TEBA0714_REV01!B:D,MATCH(H344,RAW_c_TEBA0714_REV01!B:B,0),3)=L344,INDEX(
RAW_c_TEBA0714_REV01!B:D,MATCH(H344,INDEX(RAW_c_TEBA0714_REV01!B:B,MATCH(H344,RAW_c_TEBA0714_REV01!B:B,)+1):'RAW_c_TEBA0714_REV01'!B11415,)+MATCH(H344,RAW_c_TEBA0714_REV01!B:B,),3),INDEX(RAW_c_TEBA0714_REV01!B:D,MATCH(H344,RAW_c_TEBA0714_REV01!B:B,0),3)),"---")))=0,"---",IF(K344&lt;&gt;"---",IF(INDEX(RAW_c_TEBA0714_REV01!B:D,MATCH(H344,RAW_c_TEBA0714_REV01!B:B,0),3)=L344,INDEX(
RAW_c_TEBA0714_REV01!B:D,MATCH(H344,INDEX(RAW_c_TEBA0714_REV01!B:B,MATCH(H344,RAW_c_TEBA0714_REV01!B:B,)+1):'RAW_c_TEBA0714_REV01'!B11415,)+MATCH(H344,RAW_c_TEBA0714_REV01!B:B,),3),INDEX(RAW_c_TEBA0714_REV01!B:D,MATCH(H344,RAW_c_TEBA0714_REV01!B:B,0),3)),"---"))),"---")</f>
        <v>JM1-57</v>
      </c>
      <c r="T344">
        <f>COUNTIF(RAW_c_TEBA0714_REV01!B:B,G344)</f>
        <v>2</v>
      </c>
      <c r="U344" t="str">
        <f t="shared" si="35"/>
        <v>50pin_header-23</v>
      </c>
    </row>
    <row r="345" spans="1:21" x14ac:dyDescent="0.25">
      <c r="A345" t="s">
        <v>1187</v>
      </c>
      <c r="B345" t="s">
        <v>1293</v>
      </c>
      <c r="C345" t="s">
        <v>182</v>
      </c>
      <c r="D345" t="s">
        <v>895</v>
      </c>
      <c r="E345" s="84">
        <v>24</v>
      </c>
      <c r="F345" t="str">
        <f t="shared" si="30"/>
        <v>J20-24</v>
      </c>
      <c r="G345" t="str">
        <f>VLOOKUP(F345,RAW_c_TEBA0714_REV01!A:B,2,0)</f>
        <v>B34_L12_P</v>
      </c>
      <c r="H345" t="str">
        <f t="shared" si="31"/>
        <v>B34_L12_P</v>
      </c>
      <c r="I345" t="str">
        <f t="shared" si="32"/>
        <v>--</v>
      </c>
      <c r="J345" t="str">
        <f t="shared" si="33"/>
        <v>--</v>
      </c>
      <c r="K345">
        <f>IFERROR(IF(J345="--",IF(G345=H345,VLOOKUP(G345,RAW_c_TEBA0714_REV01!L:N,3,0),SUM(VLOOKUP(H345,RAW_c_TEBA0714_REV01!L:N,3,0),VLOOKUP(G345,RAW_c_TEBA0714_REV01!L:N,3,0))),"---"),"---")</f>
        <v>20.631599999999999</v>
      </c>
      <c r="L345" t="str">
        <f t="shared" si="34"/>
        <v>J20-24</v>
      </c>
      <c r="M345" t="str">
        <f>IFERROR(IF(
COUNTIF(B2B!H:H,(IF(K345&lt;&gt;"---",IF(INDEX(RAW_c_TEBA0714_REV01!B:D,MATCH(H345,RAW_c_TEBA0714_REV01!B:B,0),3)=L345,INDEX(
RAW_c_TEBA0714_REV01!B:D,MATCH(H345,INDEX(RAW_c_TEBA0714_REV01!B:B,MATCH(H345,RAW_c_TEBA0714_REV01!B:B,)+1):'RAW_c_TEBA0714_REV01'!B11416,)+MATCH(H345,RAW_c_TEBA0714_REV01!B:B,),3),INDEX(RAW_c_TEBA0714_REV01!B:D,MATCH(H345,RAW_c_TEBA0714_REV01!B:B,0),3)),"---")))=1,"---",IF(K345&lt;&gt;"---",IF(INDEX(RAW_c_TEBA0714_REV01!B:D,MATCH(H345,RAW_c_TEBA0714_REV01!B:B,0),3)=L345,INDEX(
RAW_c_TEBA0714_REV01!B:D,MATCH(H345,INDEX(RAW_c_TEBA0714_REV01!B:B,MATCH(H345,RAW_c_TEBA0714_REV01!B:B,)+1):'RAW_c_TEBA0714_REV01'!B11416,)+MATCH(H345,RAW_c_TEBA0714_REV01!B:B,),3),INDEX(RAW_c_TEBA0714_REV01!B:D,MATCH(H345,RAW_c_TEBA0714_REV01!B:B,0),3)),"---")),"---")</f>
        <v>---</v>
      </c>
      <c r="N345" t="str">
        <f>IFERROR(IF(AND(B345="B2B",J345="--"),L345,IF(
COUNTIF(B2B!H:H,(IF(K345&lt;&gt;"---",IF(INDEX(RAW_c_TEBA0714_REV01!B:D,MATCH(H345,RAW_c_TEBA0714_REV01!B:B,0),3)=L345,INDEX(
RAW_c_TEBA0714_REV01!B:D,MATCH(H345,INDEX(RAW_c_TEBA0714_REV01!B:B,MATCH(H345,RAW_c_TEBA0714_REV01!B:B,)+1):'RAW_c_TEBA0714_REV01'!B11416,)+MATCH(H345,RAW_c_TEBA0714_REV01!B:B,),3),INDEX(RAW_c_TEBA0714_REV01!B:D,MATCH(H345,RAW_c_TEBA0714_REV01!B:B,0),3)),"---")))=0,"---",IF(K345&lt;&gt;"---",IF(INDEX(RAW_c_TEBA0714_REV01!B:D,MATCH(H345,RAW_c_TEBA0714_REV01!B:B,0),3)=L345,INDEX(
RAW_c_TEBA0714_REV01!B:D,MATCH(H345,INDEX(RAW_c_TEBA0714_REV01!B:B,MATCH(H345,RAW_c_TEBA0714_REV01!B:B,)+1):'RAW_c_TEBA0714_REV01'!B11416,)+MATCH(H345,RAW_c_TEBA0714_REV01!B:B,),3),INDEX(RAW_c_TEBA0714_REV01!B:D,MATCH(H345,RAW_c_TEBA0714_REV01!B:B,0),3)),"---"))),"---")</f>
        <v>JM1-59</v>
      </c>
      <c r="T345">
        <f>COUNTIF(RAW_c_TEBA0714_REV01!B:B,G345)</f>
        <v>2</v>
      </c>
      <c r="U345" t="str">
        <f t="shared" si="35"/>
        <v>50pin_header-24</v>
      </c>
    </row>
    <row r="346" spans="1:21" x14ac:dyDescent="0.25">
      <c r="A346" t="s">
        <v>1188</v>
      </c>
      <c r="B346" t="s">
        <v>1293</v>
      </c>
      <c r="C346" t="s">
        <v>183</v>
      </c>
      <c r="D346" t="s">
        <v>895</v>
      </c>
      <c r="E346" s="84">
        <v>25</v>
      </c>
      <c r="F346" t="str">
        <f t="shared" si="30"/>
        <v>J20-25</v>
      </c>
      <c r="G346" t="str">
        <f>VLOOKUP(F346,RAW_c_TEBA0714_REV01!A:B,2,0)</f>
        <v>B34_L9_N</v>
      </c>
      <c r="H346" t="str">
        <f t="shared" si="31"/>
        <v>B34_L9_N</v>
      </c>
      <c r="I346" t="str">
        <f t="shared" si="32"/>
        <v>--</v>
      </c>
      <c r="J346" t="str">
        <f t="shared" si="33"/>
        <v>--</v>
      </c>
      <c r="K346">
        <f>IFERROR(IF(J346="--",IF(G346=H346,VLOOKUP(G346,RAW_c_TEBA0714_REV01!L:N,3,0),SUM(VLOOKUP(H346,RAW_c_TEBA0714_REV01!L:N,3,0),VLOOKUP(G346,RAW_c_TEBA0714_REV01!L:N,3,0))),"---"),"---")</f>
        <v>14.161799999999999</v>
      </c>
      <c r="L346" t="str">
        <f t="shared" si="34"/>
        <v>J20-25</v>
      </c>
      <c r="M346" t="str">
        <f>IFERROR(IF(
COUNTIF(B2B!H:H,(IF(K346&lt;&gt;"---",IF(INDEX(RAW_c_TEBA0714_REV01!B:D,MATCH(H346,RAW_c_TEBA0714_REV01!B:B,0),3)=L346,INDEX(
RAW_c_TEBA0714_REV01!B:D,MATCH(H346,INDEX(RAW_c_TEBA0714_REV01!B:B,MATCH(H346,RAW_c_TEBA0714_REV01!B:B,)+1):'RAW_c_TEBA0714_REV01'!B11417,)+MATCH(H346,RAW_c_TEBA0714_REV01!B:B,),3),INDEX(RAW_c_TEBA0714_REV01!B:D,MATCH(H346,RAW_c_TEBA0714_REV01!B:B,0),3)),"---")))=1,"---",IF(K346&lt;&gt;"---",IF(INDEX(RAW_c_TEBA0714_REV01!B:D,MATCH(H346,RAW_c_TEBA0714_REV01!B:B,0),3)=L346,INDEX(
RAW_c_TEBA0714_REV01!B:D,MATCH(H346,INDEX(RAW_c_TEBA0714_REV01!B:B,MATCH(H346,RAW_c_TEBA0714_REV01!B:B,)+1):'RAW_c_TEBA0714_REV01'!B11417,)+MATCH(H346,RAW_c_TEBA0714_REV01!B:B,),3),INDEX(RAW_c_TEBA0714_REV01!B:D,MATCH(H346,RAW_c_TEBA0714_REV01!B:B,0),3)),"---")),"---")</f>
        <v>---</v>
      </c>
      <c r="N346" t="str">
        <f>IFERROR(IF(AND(B346="B2B",J346="--"),L346,IF(
COUNTIF(B2B!H:H,(IF(K346&lt;&gt;"---",IF(INDEX(RAW_c_TEBA0714_REV01!B:D,MATCH(H346,RAW_c_TEBA0714_REV01!B:B,0),3)=L346,INDEX(
RAW_c_TEBA0714_REV01!B:D,MATCH(H346,INDEX(RAW_c_TEBA0714_REV01!B:B,MATCH(H346,RAW_c_TEBA0714_REV01!B:B,)+1):'RAW_c_TEBA0714_REV01'!B11417,)+MATCH(H346,RAW_c_TEBA0714_REV01!B:B,),3),INDEX(RAW_c_TEBA0714_REV01!B:D,MATCH(H346,RAW_c_TEBA0714_REV01!B:B,0),3)),"---")))=0,"---",IF(K346&lt;&gt;"---",IF(INDEX(RAW_c_TEBA0714_REV01!B:D,MATCH(H346,RAW_c_TEBA0714_REV01!B:B,0),3)=L346,INDEX(
RAW_c_TEBA0714_REV01!B:D,MATCH(H346,INDEX(RAW_c_TEBA0714_REV01!B:B,MATCH(H346,RAW_c_TEBA0714_REV01!B:B,)+1):'RAW_c_TEBA0714_REV01'!B11417,)+MATCH(H346,RAW_c_TEBA0714_REV01!B:B,),3),INDEX(RAW_c_TEBA0714_REV01!B:D,MATCH(H346,RAW_c_TEBA0714_REV01!B:B,0),3)),"---"))),"---")</f>
        <v>JM1-46</v>
      </c>
      <c r="T346">
        <f>COUNTIF(RAW_c_TEBA0714_REV01!B:B,G346)</f>
        <v>2</v>
      </c>
      <c r="U346" t="str">
        <f t="shared" si="35"/>
        <v>50pin_header-25</v>
      </c>
    </row>
    <row r="347" spans="1:21" x14ac:dyDescent="0.25">
      <c r="A347" t="s">
        <v>1189</v>
      </c>
      <c r="B347" t="s">
        <v>1293</v>
      </c>
      <c r="C347" t="s">
        <v>184</v>
      </c>
      <c r="D347" t="s">
        <v>895</v>
      </c>
      <c r="E347" s="84">
        <v>26</v>
      </c>
      <c r="F347" t="str">
        <f t="shared" si="30"/>
        <v>J20-26</v>
      </c>
      <c r="G347" t="str">
        <f>VLOOKUP(F347,RAW_c_TEBA0714_REV01!A:B,2,0)</f>
        <v>B34_L9_P</v>
      </c>
      <c r="H347" t="str">
        <f t="shared" si="31"/>
        <v>B34_L9_P</v>
      </c>
      <c r="I347" t="str">
        <f t="shared" si="32"/>
        <v>--</v>
      </c>
      <c r="J347" t="str">
        <f t="shared" si="33"/>
        <v>--</v>
      </c>
      <c r="K347">
        <f>IFERROR(IF(J347="--",IF(G347=H347,VLOOKUP(G347,RAW_c_TEBA0714_REV01!L:N,3,0),SUM(VLOOKUP(H347,RAW_c_TEBA0714_REV01!L:N,3,0),VLOOKUP(G347,RAW_c_TEBA0714_REV01!L:N,3,0))),"---"),"---")</f>
        <v>13.813700000000001</v>
      </c>
      <c r="L347" t="str">
        <f t="shared" si="34"/>
        <v>J20-26</v>
      </c>
      <c r="M347" t="str">
        <f>IFERROR(IF(
COUNTIF(B2B!H:H,(IF(K347&lt;&gt;"---",IF(INDEX(RAW_c_TEBA0714_REV01!B:D,MATCH(H347,RAW_c_TEBA0714_REV01!B:B,0),3)=L347,INDEX(
RAW_c_TEBA0714_REV01!B:D,MATCH(H347,INDEX(RAW_c_TEBA0714_REV01!B:B,MATCH(H347,RAW_c_TEBA0714_REV01!B:B,)+1):'RAW_c_TEBA0714_REV01'!B11418,)+MATCH(H347,RAW_c_TEBA0714_REV01!B:B,),3),INDEX(RAW_c_TEBA0714_REV01!B:D,MATCH(H347,RAW_c_TEBA0714_REV01!B:B,0),3)),"---")))=1,"---",IF(K347&lt;&gt;"---",IF(INDEX(RAW_c_TEBA0714_REV01!B:D,MATCH(H347,RAW_c_TEBA0714_REV01!B:B,0),3)=L347,INDEX(
RAW_c_TEBA0714_REV01!B:D,MATCH(H347,INDEX(RAW_c_TEBA0714_REV01!B:B,MATCH(H347,RAW_c_TEBA0714_REV01!B:B,)+1):'RAW_c_TEBA0714_REV01'!B11418,)+MATCH(H347,RAW_c_TEBA0714_REV01!B:B,),3),INDEX(RAW_c_TEBA0714_REV01!B:D,MATCH(H347,RAW_c_TEBA0714_REV01!B:B,0),3)),"---")),"---")</f>
        <v>---</v>
      </c>
      <c r="N347" t="str">
        <f>IFERROR(IF(AND(B347="B2B",J347="--"),L347,IF(
COUNTIF(B2B!H:H,(IF(K347&lt;&gt;"---",IF(INDEX(RAW_c_TEBA0714_REV01!B:D,MATCH(H347,RAW_c_TEBA0714_REV01!B:B,0),3)=L347,INDEX(
RAW_c_TEBA0714_REV01!B:D,MATCH(H347,INDEX(RAW_c_TEBA0714_REV01!B:B,MATCH(H347,RAW_c_TEBA0714_REV01!B:B,)+1):'RAW_c_TEBA0714_REV01'!B11418,)+MATCH(H347,RAW_c_TEBA0714_REV01!B:B,),3),INDEX(RAW_c_TEBA0714_REV01!B:D,MATCH(H347,RAW_c_TEBA0714_REV01!B:B,0),3)),"---")))=0,"---",IF(K347&lt;&gt;"---",IF(INDEX(RAW_c_TEBA0714_REV01!B:D,MATCH(H347,RAW_c_TEBA0714_REV01!B:B,0),3)=L347,INDEX(
RAW_c_TEBA0714_REV01!B:D,MATCH(H347,INDEX(RAW_c_TEBA0714_REV01!B:B,MATCH(H347,RAW_c_TEBA0714_REV01!B:B,)+1):'RAW_c_TEBA0714_REV01'!B11418,)+MATCH(H347,RAW_c_TEBA0714_REV01!B:B,),3),INDEX(RAW_c_TEBA0714_REV01!B:D,MATCH(H347,RAW_c_TEBA0714_REV01!B:B,0),3)),"---"))),"---")</f>
        <v>JM1-44</v>
      </c>
      <c r="T347">
        <f>COUNTIF(RAW_c_TEBA0714_REV01!B:B,G347)</f>
        <v>2</v>
      </c>
      <c r="U347" t="str">
        <f t="shared" si="35"/>
        <v>50pin_header-26</v>
      </c>
    </row>
    <row r="348" spans="1:21" x14ac:dyDescent="0.25">
      <c r="A348" t="s">
        <v>1190</v>
      </c>
      <c r="B348" t="s">
        <v>1293</v>
      </c>
      <c r="C348" t="s">
        <v>185</v>
      </c>
      <c r="D348" t="s">
        <v>895</v>
      </c>
      <c r="E348" s="84">
        <v>27</v>
      </c>
      <c r="F348" t="str">
        <f t="shared" si="30"/>
        <v>J20-27</v>
      </c>
      <c r="G348" t="str">
        <f>VLOOKUP(F348,RAW_c_TEBA0714_REV01!A:B,2,0)</f>
        <v>B34_L11_P</v>
      </c>
      <c r="H348" t="str">
        <f t="shared" si="31"/>
        <v>B34_L11_P</v>
      </c>
      <c r="I348" t="str">
        <f t="shared" si="32"/>
        <v>--</v>
      </c>
      <c r="J348" t="str">
        <f t="shared" si="33"/>
        <v>--</v>
      </c>
      <c r="K348">
        <f>IFERROR(IF(J348="--",IF(G348=H348,VLOOKUP(G348,RAW_c_TEBA0714_REV01!L:N,3,0),SUM(VLOOKUP(H348,RAW_c_TEBA0714_REV01!L:N,3,0),VLOOKUP(G348,RAW_c_TEBA0714_REV01!L:N,3,0))),"---"),"---")</f>
        <v>22.374600000000001</v>
      </c>
      <c r="L348" t="str">
        <f t="shared" si="34"/>
        <v>J20-27</v>
      </c>
      <c r="M348" t="str">
        <f>IFERROR(IF(
COUNTIF(B2B!H:H,(IF(K348&lt;&gt;"---",IF(INDEX(RAW_c_TEBA0714_REV01!B:D,MATCH(H348,RAW_c_TEBA0714_REV01!B:B,0),3)=L348,INDEX(
RAW_c_TEBA0714_REV01!B:D,MATCH(H348,INDEX(RAW_c_TEBA0714_REV01!B:B,MATCH(H348,RAW_c_TEBA0714_REV01!B:B,)+1):'RAW_c_TEBA0714_REV01'!B11419,)+MATCH(H348,RAW_c_TEBA0714_REV01!B:B,),3),INDEX(RAW_c_TEBA0714_REV01!B:D,MATCH(H348,RAW_c_TEBA0714_REV01!B:B,0),3)),"---")))=1,"---",IF(K348&lt;&gt;"---",IF(INDEX(RAW_c_TEBA0714_REV01!B:D,MATCH(H348,RAW_c_TEBA0714_REV01!B:B,0),3)=L348,INDEX(
RAW_c_TEBA0714_REV01!B:D,MATCH(H348,INDEX(RAW_c_TEBA0714_REV01!B:B,MATCH(H348,RAW_c_TEBA0714_REV01!B:B,)+1):'RAW_c_TEBA0714_REV01'!B11419,)+MATCH(H348,RAW_c_TEBA0714_REV01!B:B,),3),INDEX(RAW_c_TEBA0714_REV01!B:D,MATCH(H348,RAW_c_TEBA0714_REV01!B:B,0),3)),"---")),"---")</f>
        <v>---</v>
      </c>
      <c r="N348" t="str">
        <f>IFERROR(IF(AND(B348="B2B",J348="--"),L348,IF(
COUNTIF(B2B!H:H,(IF(K348&lt;&gt;"---",IF(INDEX(RAW_c_TEBA0714_REV01!B:D,MATCH(H348,RAW_c_TEBA0714_REV01!B:B,0),3)=L348,INDEX(
RAW_c_TEBA0714_REV01!B:D,MATCH(H348,INDEX(RAW_c_TEBA0714_REV01!B:B,MATCH(H348,RAW_c_TEBA0714_REV01!B:B,)+1):'RAW_c_TEBA0714_REV01'!B11419,)+MATCH(H348,RAW_c_TEBA0714_REV01!B:B,),3),INDEX(RAW_c_TEBA0714_REV01!B:D,MATCH(H348,RAW_c_TEBA0714_REV01!B:B,0),3)),"---")))=0,"---",IF(K348&lt;&gt;"---",IF(INDEX(RAW_c_TEBA0714_REV01!B:D,MATCH(H348,RAW_c_TEBA0714_REV01!B:B,0),3)=L348,INDEX(
RAW_c_TEBA0714_REV01!B:D,MATCH(H348,INDEX(RAW_c_TEBA0714_REV01!B:B,MATCH(H348,RAW_c_TEBA0714_REV01!B:B,)+1):'RAW_c_TEBA0714_REV01'!B11419,)+MATCH(H348,RAW_c_TEBA0714_REV01!B:B,),3),INDEX(RAW_c_TEBA0714_REV01!B:D,MATCH(H348,RAW_c_TEBA0714_REV01!B:B,0),3)),"---"))),"---")</f>
        <v>JM1-55</v>
      </c>
      <c r="T348">
        <f>COUNTIF(RAW_c_TEBA0714_REV01!B:B,G348)</f>
        <v>2</v>
      </c>
      <c r="U348" t="str">
        <f t="shared" si="35"/>
        <v>50pin_header-27</v>
      </c>
    </row>
    <row r="349" spans="1:21" x14ac:dyDescent="0.25">
      <c r="A349" t="s">
        <v>1191</v>
      </c>
      <c r="B349" t="s">
        <v>1293</v>
      </c>
      <c r="C349" t="s">
        <v>186</v>
      </c>
      <c r="D349" t="s">
        <v>895</v>
      </c>
      <c r="E349" s="84">
        <v>28</v>
      </c>
      <c r="F349" t="str">
        <f t="shared" si="30"/>
        <v>J20-28</v>
      </c>
      <c r="G349" t="str">
        <f>VLOOKUP(F349,RAW_c_TEBA0714_REV01!A:B,2,0)</f>
        <v>B34_L11_N</v>
      </c>
      <c r="H349" t="str">
        <f t="shared" si="31"/>
        <v>B34_L11_N</v>
      </c>
      <c r="I349" t="str">
        <f t="shared" si="32"/>
        <v>--</v>
      </c>
      <c r="J349" t="str">
        <f t="shared" si="33"/>
        <v>--</v>
      </c>
      <c r="K349">
        <f>IFERROR(IF(J349="--",IF(G349=H349,VLOOKUP(G349,RAW_c_TEBA0714_REV01!L:N,3,0),SUM(VLOOKUP(H349,RAW_c_TEBA0714_REV01!L:N,3,0),VLOOKUP(G349,RAW_c_TEBA0714_REV01!L:N,3,0))),"---"),"---")</f>
        <v>22.013200000000001</v>
      </c>
      <c r="L349" t="str">
        <f t="shared" si="34"/>
        <v>J20-28</v>
      </c>
      <c r="M349" t="str">
        <f>IFERROR(IF(
COUNTIF(B2B!H:H,(IF(K349&lt;&gt;"---",IF(INDEX(RAW_c_TEBA0714_REV01!B:D,MATCH(H349,RAW_c_TEBA0714_REV01!B:B,0),3)=L349,INDEX(
RAW_c_TEBA0714_REV01!B:D,MATCH(H349,INDEX(RAW_c_TEBA0714_REV01!B:B,MATCH(H349,RAW_c_TEBA0714_REV01!B:B,)+1):'RAW_c_TEBA0714_REV01'!B11420,)+MATCH(H349,RAW_c_TEBA0714_REV01!B:B,),3),INDEX(RAW_c_TEBA0714_REV01!B:D,MATCH(H349,RAW_c_TEBA0714_REV01!B:B,0),3)),"---")))=1,"---",IF(K349&lt;&gt;"---",IF(INDEX(RAW_c_TEBA0714_REV01!B:D,MATCH(H349,RAW_c_TEBA0714_REV01!B:B,0),3)=L349,INDEX(
RAW_c_TEBA0714_REV01!B:D,MATCH(H349,INDEX(RAW_c_TEBA0714_REV01!B:B,MATCH(H349,RAW_c_TEBA0714_REV01!B:B,)+1):'RAW_c_TEBA0714_REV01'!B11420,)+MATCH(H349,RAW_c_TEBA0714_REV01!B:B,),3),INDEX(RAW_c_TEBA0714_REV01!B:D,MATCH(H349,RAW_c_TEBA0714_REV01!B:B,0),3)),"---")),"---")</f>
        <v>---</v>
      </c>
      <c r="N349" t="str">
        <f>IFERROR(IF(AND(B349="B2B",J349="--"),L349,IF(
COUNTIF(B2B!H:H,(IF(K349&lt;&gt;"---",IF(INDEX(RAW_c_TEBA0714_REV01!B:D,MATCH(H349,RAW_c_TEBA0714_REV01!B:B,0),3)=L349,INDEX(
RAW_c_TEBA0714_REV01!B:D,MATCH(H349,INDEX(RAW_c_TEBA0714_REV01!B:B,MATCH(H349,RAW_c_TEBA0714_REV01!B:B,)+1):'RAW_c_TEBA0714_REV01'!B11420,)+MATCH(H349,RAW_c_TEBA0714_REV01!B:B,),3),INDEX(RAW_c_TEBA0714_REV01!B:D,MATCH(H349,RAW_c_TEBA0714_REV01!B:B,0),3)),"---")))=0,"---",IF(K349&lt;&gt;"---",IF(INDEX(RAW_c_TEBA0714_REV01!B:D,MATCH(H349,RAW_c_TEBA0714_REV01!B:B,0),3)=L349,INDEX(
RAW_c_TEBA0714_REV01!B:D,MATCH(H349,INDEX(RAW_c_TEBA0714_REV01!B:B,MATCH(H349,RAW_c_TEBA0714_REV01!B:B,)+1):'RAW_c_TEBA0714_REV01'!B11420,)+MATCH(H349,RAW_c_TEBA0714_REV01!B:B,),3),INDEX(RAW_c_TEBA0714_REV01!B:D,MATCH(H349,RAW_c_TEBA0714_REV01!B:B,0),3)),"---"))),"---")</f>
        <v>JM1-53</v>
      </c>
      <c r="T349">
        <f>COUNTIF(RAW_c_TEBA0714_REV01!B:B,G349)</f>
        <v>2</v>
      </c>
      <c r="U349" t="str">
        <f t="shared" si="35"/>
        <v>50pin_header-28</v>
      </c>
    </row>
    <row r="350" spans="1:21" x14ac:dyDescent="0.25">
      <c r="A350" t="s">
        <v>1192</v>
      </c>
      <c r="B350" t="s">
        <v>1293</v>
      </c>
      <c r="C350" t="s">
        <v>187</v>
      </c>
      <c r="D350" t="s">
        <v>895</v>
      </c>
      <c r="E350" s="84">
        <v>29</v>
      </c>
      <c r="F350" t="str">
        <f t="shared" si="30"/>
        <v>J20-29</v>
      </c>
      <c r="G350" t="str">
        <f>VLOOKUP(F350,RAW_c_TEBA0714_REV01!A:B,2,0)</f>
        <v>B34_L10_N</v>
      </c>
      <c r="H350" t="str">
        <f t="shared" si="31"/>
        <v>B34_L10_N</v>
      </c>
      <c r="I350" t="str">
        <f t="shared" si="32"/>
        <v>--</v>
      </c>
      <c r="J350" t="str">
        <f t="shared" si="33"/>
        <v>--</v>
      </c>
      <c r="K350">
        <f>IFERROR(IF(J350="--",IF(G350=H350,VLOOKUP(G350,RAW_c_TEBA0714_REV01!L:N,3,0),SUM(VLOOKUP(H350,RAW_c_TEBA0714_REV01!L:N,3,0),VLOOKUP(G350,RAW_c_TEBA0714_REV01!L:N,3,0))),"---"),"---")</f>
        <v>24.536200000000001</v>
      </c>
      <c r="L350" t="str">
        <f t="shared" si="34"/>
        <v>J20-29</v>
      </c>
      <c r="M350" t="str">
        <f>IFERROR(IF(
COUNTIF(B2B!H:H,(IF(K350&lt;&gt;"---",IF(INDEX(RAW_c_TEBA0714_REV01!B:D,MATCH(H350,RAW_c_TEBA0714_REV01!B:B,0),3)=L350,INDEX(
RAW_c_TEBA0714_REV01!B:D,MATCH(H350,INDEX(RAW_c_TEBA0714_REV01!B:B,MATCH(H350,RAW_c_TEBA0714_REV01!B:B,)+1):'RAW_c_TEBA0714_REV01'!B11421,)+MATCH(H350,RAW_c_TEBA0714_REV01!B:B,),3),INDEX(RAW_c_TEBA0714_REV01!B:D,MATCH(H350,RAW_c_TEBA0714_REV01!B:B,0),3)),"---")))=1,"---",IF(K350&lt;&gt;"---",IF(INDEX(RAW_c_TEBA0714_REV01!B:D,MATCH(H350,RAW_c_TEBA0714_REV01!B:B,0),3)=L350,INDEX(
RAW_c_TEBA0714_REV01!B:D,MATCH(H350,INDEX(RAW_c_TEBA0714_REV01!B:B,MATCH(H350,RAW_c_TEBA0714_REV01!B:B,)+1):'RAW_c_TEBA0714_REV01'!B11421,)+MATCH(H350,RAW_c_TEBA0714_REV01!B:B,),3),INDEX(RAW_c_TEBA0714_REV01!B:D,MATCH(H350,RAW_c_TEBA0714_REV01!B:B,0),3)),"---")),"---")</f>
        <v>---</v>
      </c>
      <c r="N350" t="str">
        <f>IFERROR(IF(AND(B350="B2B",J350="--"),L350,IF(
COUNTIF(B2B!H:H,(IF(K350&lt;&gt;"---",IF(INDEX(RAW_c_TEBA0714_REV01!B:D,MATCH(H350,RAW_c_TEBA0714_REV01!B:B,0),3)=L350,INDEX(
RAW_c_TEBA0714_REV01!B:D,MATCH(H350,INDEX(RAW_c_TEBA0714_REV01!B:B,MATCH(H350,RAW_c_TEBA0714_REV01!B:B,)+1):'RAW_c_TEBA0714_REV01'!B11421,)+MATCH(H350,RAW_c_TEBA0714_REV01!B:B,),3),INDEX(RAW_c_TEBA0714_REV01!B:D,MATCH(H350,RAW_c_TEBA0714_REV01!B:B,0),3)),"---")))=0,"---",IF(K350&lt;&gt;"---",IF(INDEX(RAW_c_TEBA0714_REV01!B:D,MATCH(H350,RAW_c_TEBA0714_REV01!B:B,0),3)=L350,INDEX(
RAW_c_TEBA0714_REV01!B:D,MATCH(H350,INDEX(RAW_c_TEBA0714_REV01!B:B,MATCH(H350,RAW_c_TEBA0714_REV01!B:B,)+1):'RAW_c_TEBA0714_REV01'!B11421,)+MATCH(H350,RAW_c_TEBA0714_REV01!B:B,),3),INDEX(RAW_c_TEBA0714_REV01!B:D,MATCH(H350,RAW_c_TEBA0714_REV01!B:B,0),3)),"---"))),"---")</f>
        <v>JM1-51</v>
      </c>
      <c r="T350">
        <f>COUNTIF(RAW_c_TEBA0714_REV01!B:B,G350)</f>
        <v>2</v>
      </c>
      <c r="U350" t="str">
        <f t="shared" si="35"/>
        <v>50pin_header-29</v>
      </c>
    </row>
    <row r="351" spans="1:21" x14ac:dyDescent="0.25">
      <c r="A351" t="s">
        <v>1193</v>
      </c>
      <c r="B351" t="s">
        <v>1293</v>
      </c>
      <c r="C351" t="s">
        <v>188</v>
      </c>
      <c r="D351" t="s">
        <v>895</v>
      </c>
      <c r="E351" s="84">
        <v>30</v>
      </c>
      <c r="F351" t="str">
        <f t="shared" si="30"/>
        <v>J20-30</v>
      </c>
      <c r="G351" t="str">
        <f>VLOOKUP(F351,RAW_c_TEBA0714_REV01!A:B,2,0)</f>
        <v>B34_L10_P</v>
      </c>
      <c r="H351" t="str">
        <f t="shared" si="31"/>
        <v>B34_L10_P</v>
      </c>
      <c r="I351" t="str">
        <f t="shared" si="32"/>
        <v>--</v>
      </c>
      <c r="J351" t="str">
        <f t="shared" si="33"/>
        <v>--</v>
      </c>
      <c r="K351">
        <f>IFERROR(IF(J351="--",IF(G351=H351,VLOOKUP(G351,RAW_c_TEBA0714_REV01!L:N,3,0),SUM(VLOOKUP(H351,RAW_c_TEBA0714_REV01!L:N,3,0),VLOOKUP(G351,RAW_c_TEBA0714_REV01!L:N,3,0))),"---"),"---")</f>
        <v>24.1557</v>
      </c>
      <c r="L351" t="str">
        <f t="shared" si="34"/>
        <v>J20-30</v>
      </c>
      <c r="M351" t="str">
        <f>IFERROR(IF(
COUNTIF(B2B!H:H,(IF(K351&lt;&gt;"---",IF(INDEX(RAW_c_TEBA0714_REV01!B:D,MATCH(H351,RAW_c_TEBA0714_REV01!B:B,0),3)=L351,INDEX(
RAW_c_TEBA0714_REV01!B:D,MATCH(H351,INDEX(RAW_c_TEBA0714_REV01!B:B,MATCH(H351,RAW_c_TEBA0714_REV01!B:B,)+1):'RAW_c_TEBA0714_REV01'!B11422,)+MATCH(H351,RAW_c_TEBA0714_REV01!B:B,),3),INDEX(RAW_c_TEBA0714_REV01!B:D,MATCH(H351,RAW_c_TEBA0714_REV01!B:B,0),3)),"---")))=1,"---",IF(K351&lt;&gt;"---",IF(INDEX(RAW_c_TEBA0714_REV01!B:D,MATCH(H351,RAW_c_TEBA0714_REV01!B:B,0),3)=L351,INDEX(
RAW_c_TEBA0714_REV01!B:D,MATCH(H351,INDEX(RAW_c_TEBA0714_REV01!B:B,MATCH(H351,RAW_c_TEBA0714_REV01!B:B,)+1):'RAW_c_TEBA0714_REV01'!B11422,)+MATCH(H351,RAW_c_TEBA0714_REV01!B:B,),3),INDEX(RAW_c_TEBA0714_REV01!B:D,MATCH(H351,RAW_c_TEBA0714_REV01!B:B,0),3)),"---")),"---")</f>
        <v>---</v>
      </c>
      <c r="N351" t="str">
        <f>IFERROR(IF(AND(B351="B2B",J351="--"),L351,IF(
COUNTIF(B2B!H:H,(IF(K351&lt;&gt;"---",IF(INDEX(RAW_c_TEBA0714_REV01!B:D,MATCH(H351,RAW_c_TEBA0714_REV01!B:B,0),3)=L351,INDEX(
RAW_c_TEBA0714_REV01!B:D,MATCH(H351,INDEX(RAW_c_TEBA0714_REV01!B:B,MATCH(H351,RAW_c_TEBA0714_REV01!B:B,)+1):'RAW_c_TEBA0714_REV01'!B11422,)+MATCH(H351,RAW_c_TEBA0714_REV01!B:B,),3),INDEX(RAW_c_TEBA0714_REV01!B:D,MATCH(H351,RAW_c_TEBA0714_REV01!B:B,0),3)),"---")))=0,"---",IF(K351&lt;&gt;"---",IF(INDEX(RAW_c_TEBA0714_REV01!B:D,MATCH(H351,RAW_c_TEBA0714_REV01!B:B,0),3)=L351,INDEX(
RAW_c_TEBA0714_REV01!B:D,MATCH(H351,INDEX(RAW_c_TEBA0714_REV01!B:B,MATCH(H351,RAW_c_TEBA0714_REV01!B:B,)+1):'RAW_c_TEBA0714_REV01'!B11422,)+MATCH(H351,RAW_c_TEBA0714_REV01!B:B,),3),INDEX(RAW_c_TEBA0714_REV01!B:D,MATCH(H351,RAW_c_TEBA0714_REV01!B:B,0),3)),"---"))),"---")</f>
        <v>JM1-49</v>
      </c>
      <c r="T351">
        <f>COUNTIF(RAW_c_TEBA0714_REV01!B:B,G351)</f>
        <v>2</v>
      </c>
      <c r="U351" t="str">
        <f t="shared" si="35"/>
        <v>50pin_header-30</v>
      </c>
    </row>
    <row r="352" spans="1:21" x14ac:dyDescent="0.25">
      <c r="A352" t="s">
        <v>1194</v>
      </c>
      <c r="B352" t="s">
        <v>1293</v>
      </c>
      <c r="C352" t="s">
        <v>189</v>
      </c>
      <c r="D352" t="s">
        <v>895</v>
      </c>
      <c r="E352" s="84">
        <v>31</v>
      </c>
      <c r="F352" t="str">
        <f t="shared" si="30"/>
        <v>J20-31</v>
      </c>
      <c r="G352" t="str">
        <f>VLOOKUP(F352,RAW_c_TEBA0714_REV01!A:B,2,0)</f>
        <v>B34_L3_N</v>
      </c>
      <c r="H352" t="str">
        <f t="shared" si="31"/>
        <v>B34_L3_N</v>
      </c>
      <c r="I352" t="str">
        <f t="shared" si="32"/>
        <v>--</v>
      </c>
      <c r="J352" t="str">
        <f t="shared" si="33"/>
        <v>--</v>
      </c>
      <c r="K352">
        <f>IFERROR(IF(J352="--",IF(G352=H352,VLOOKUP(G352,RAW_c_TEBA0714_REV01!L:N,3,0),SUM(VLOOKUP(H352,RAW_c_TEBA0714_REV01!L:N,3,0),VLOOKUP(G352,RAW_c_TEBA0714_REV01!L:N,3,0))),"---"),"---")</f>
        <v>20.360499999999998</v>
      </c>
      <c r="L352" t="str">
        <f t="shared" si="34"/>
        <v>J20-31</v>
      </c>
      <c r="M352" t="str">
        <f>IFERROR(IF(
COUNTIF(B2B!H:H,(IF(K352&lt;&gt;"---",IF(INDEX(RAW_c_TEBA0714_REV01!B:D,MATCH(H352,RAW_c_TEBA0714_REV01!B:B,0),3)=L352,INDEX(
RAW_c_TEBA0714_REV01!B:D,MATCH(H352,INDEX(RAW_c_TEBA0714_REV01!B:B,MATCH(H352,RAW_c_TEBA0714_REV01!B:B,)+1):'RAW_c_TEBA0714_REV01'!B11423,)+MATCH(H352,RAW_c_TEBA0714_REV01!B:B,),3),INDEX(RAW_c_TEBA0714_REV01!B:D,MATCH(H352,RAW_c_TEBA0714_REV01!B:B,0),3)),"---")))=1,"---",IF(K352&lt;&gt;"---",IF(INDEX(RAW_c_TEBA0714_REV01!B:D,MATCH(H352,RAW_c_TEBA0714_REV01!B:B,0),3)=L352,INDEX(
RAW_c_TEBA0714_REV01!B:D,MATCH(H352,INDEX(RAW_c_TEBA0714_REV01!B:B,MATCH(H352,RAW_c_TEBA0714_REV01!B:B,)+1):'RAW_c_TEBA0714_REV01'!B11423,)+MATCH(H352,RAW_c_TEBA0714_REV01!B:B,),3),INDEX(RAW_c_TEBA0714_REV01!B:D,MATCH(H352,RAW_c_TEBA0714_REV01!B:B,0),3)),"---")),"---")</f>
        <v>---</v>
      </c>
      <c r="N352" t="str">
        <f>IFERROR(IF(AND(B352="B2B",J352="--"),L352,IF(
COUNTIF(B2B!H:H,(IF(K352&lt;&gt;"---",IF(INDEX(RAW_c_TEBA0714_REV01!B:D,MATCH(H352,RAW_c_TEBA0714_REV01!B:B,0),3)=L352,INDEX(
RAW_c_TEBA0714_REV01!B:D,MATCH(H352,INDEX(RAW_c_TEBA0714_REV01!B:B,MATCH(H352,RAW_c_TEBA0714_REV01!B:B,)+1):'RAW_c_TEBA0714_REV01'!B11423,)+MATCH(H352,RAW_c_TEBA0714_REV01!B:B,),3),INDEX(RAW_c_TEBA0714_REV01!B:D,MATCH(H352,RAW_c_TEBA0714_REV01!B:B,0),3)),"---")))=0,"---",IF(K352&lt;&gt;"---",IF(INDEX(RAW_c_TEBA0714_REV01!B:D,MATCH(H352,RAW_c_TEBA0714_REV01!B:B,0),3)=L352,INDEX(
RAW_c_TEBA0714_REV01!B:D,MATCH(H352,INDEX(RAW_c_TEBA0714_REV01!B:B,MATCH(H352,RAW_c_TEBA0714_REV01!B:B,)+1):'RAW_c_TEBA0714_REV01'!B11423,)+MATCH(H352,RAW_c_TEBA0714_REV01!B:B,),3),INDEX(RAW_c_TEBA0714_REV01!B:D,MATCH(H352,RAW_c_TEBA0714_REV01!B:B,0),3)),"---"))),"---")</f>
        <v>JM1-42</v>
      </c>
      <c r="T352">
        <f>COUNTIF(RAW_c_TEBA0714_REV01!B:B,G352)</f>
        <v>2</v>
      </c>
      <c r="U352" t="str">
        <f t="shared" si="35"/>
        <v>50pin_header-31</v>
      </c>
    </row>
    <row r="353" spans="1:21" x14ac:dyDescent="0.25">
      <c r="A353" t="s">
        <v>1195</v>
      </c>
      <c r="B353" t="s">
        <v>1293</v>
      </c>
      <c r="C353" t="s">
        <v>190</v>
      </c>
      <c r="D353" t="s">
        <v>895</v>
      </c>
      <c r="E353" s="84">
        <v>32</v>
      </c>
      <c r="F353" t="str">
        <f t="shared" si="30"/>
        <v>J20-32</v>
      </c>
      <c r="G353" t="str">
        <f>VLOOKUP(F353,RAW_c_TEBA0714_REV01!A:B,2,0)</f>
        <v>B34_L3_P</v>
      </c>
      <c r="H353" t="str">
        <f t="shared" si="31"/>
        <v>B34_L3_P</v>
      </c>
      <c r="I353" t="str">
        <f t="shared" si="32"/>
        <v>--</v>
      </c>
      <c r="J353" t="str">
        <f t="shared" si="33"/>
        <v>--</v>
      </c>
      <c r="K353">
        <f>IFERROR(IF(J353="--",IF(G353=H353,VLOOKUP(G353,RAW_c_TEBA0714_REV01!L:N,3,0),SUM(VLOOKUP(H353,RAW_c_TEBA0714_REV01!L:N,3,0),VLOOKUP(G353,RAW_c_TEBA0714_REV01!L:N,3,0))),"---"),"---")</f>
        <v>20.029199999999999</v>
      </c>
      <c r="L353" t="str">
        <f t="shared" si="34"/>
        <v>J20-32</v>
      </c>
      <c r="M353" t="str">
        <f>IFERROR(IF(
COUNTIF(B2B!H:H,(IF(K353&lt;&gt;"---",IF(INDEX(RAW_c_TEBA0714_REV01!B:D,MATCH(H353,RAW_c_TEBA0714_REV01!B:B,0),3)=L353,INDEX(
RAW_c_TEBA0714_REV01!B:D,MATCH(H353,INDEX(RAW_c_TEBA0714_REV01!B:B,MATCH(H353,RAW_c_TEBA0714_REV01!B:B,)+1):'RAW_c_TEBA0714_REV01'!B11424,)+MATCH(H353,RAW_c_TEBA0714_REV01!B:B,),3),INDEX(RAW_c_TEBA0714_REV01!B:D,MATCH(H353,RAW_c_TEBA0714_REV01!B:B,0),3)),"---")))=1,"---",IF(K353&lt;&gt;"---",IF(INDEX(RAW_c_TEBA0714_REV01!B:D,MATCH(H353,RAW_c_TEBA0714_REV01!B:B,0),3)=L353,INDEX(
RAW_c_TEBA0714_REV01!B:D,MATCH(H353,INDEX(RAW_c_TEBA0714_REV01!B:B,MATCH(H353,RAW_c_TEBA0714_REV01!B:B,)+1):'RAW_c_TEBA0714_REV01'!B11424,)+MATCH(H353,RAW_c_TEBA0714_REV01!B:B,),3),INDEX(RAW_c_TEBA0714_REV01!B:D,MATCH(H353,RAW_c_TEBA0714_REV01!B:B,0),3)),"---")),"---")</f>
        <v>---</v>
      </c>
      <c r="N353" t="str">
        <f>IFERROR(IF(AND(B353="B2B",J353="--"),L353,IF(
COUNTIF(B2B!H:H,(IF(K353&lt;&gt;"---",IF(INDEX(RAW_c_TEBA0714_REV01!B:D,MATCH(H353,RAW_c_TEBA0714_REV01!B:B,0),3)=L353,INDEX(
RAW_c_TEBA0714_REV01!B:D,MATCH(H353,INDEX(RAW_c_TEBA0714_REV01!B:B,MATCH(H353,RAW_c_TEBA0714_REV01!B:B,)+1):'RAW_c_TEBA0714_REV01'!B11424,)+MATCH(H353,RAW_c_TEBA0714_REV01!B:B,),3),INDEX(RAW_c_TEBA0714_REV01!B:D,MATCH(H353,RAW_c_TEBA0714_REV01!B:B,0),3)),"---")))=0,"---",IF(K353&lt;&gt;"---",IF(INDEX(RAW_c_TEBA0714_REV01!B:D,MATCH(H353,RAW_c_TEBA0714_REV01!B:B,0),3)=L353,INDEX(
RAW_c_TEBA0714_REV01!B:D,MATCH(H353,INDEX(RAW_c_TEBA0714_REV01!B:B,MATCH(H353,RAW_c_TEBA0714_REV01!B:B,)+1):'RAW_c_TEBA0714_REV01'!B11424,)+MATCH(H353,RAW_c_TEBA0714_REV01!B:B,),3),INDEX(RAW_c_TEBA0714_REV01!B:D,MATCH(H353,RAW_c_TEBA0714_REV01!B:B,0),3)),"---"))),"---")</f>
        <v>JM1-40</v>
      </c>
      <c r="T353">
        <f>COUNTIF(RAW_c_TEBA0714_REV01!B:B,G353)</f>
        <v>2</v>
      </c>
      <c r="U353" t="str">
        <f t="shared" si="35"/>
        <v>50pin_header-32</v>
      </c>
    </row>
    <row r="354" spans="1:21" x14ac:dyDescent="0.25">
      <c r="A354" t="s">
        <v>1196</v>
      </c>
      <c r="B354" t="s">
        <v>1293</v>
      </c>
      <c r="C354" t="s">
        <v>191</v>
      </c>
      <c r="D354" t="s">
        <v>895</v>
      </c>
      <c r="E354" s="84">
        <v>33</v>
      </c>
      <c r="F354" t="str">
        <f t="shared" si="30"/>
        <v>J20-33</v>
      </c>
      <c r="G354" t="str">
        <f>VLOOKUP(F354,RAW_c_TEBA0714_REV01!A:B,2,0)</f>
        <v>B34_L5_N</v>
      </c>
      <c r="H354" t="str">
        <f t="shared" si="31"/>
        <v>B34_L5_N</v>
      </c>
      <c r="I354" t="str">
        <f t="shared" si="32"/>
        <v>--</v>
      </c>
      <c r="J354" t="str">
        <f t="shared" si="33"/>
        <v>--</v>
      </c>
      <c r="K354">
        <f>IFERROR(IF(J354="--",IF(G354=H354,VLOOKUP(G354,RAW_c_TEBA0714_REV01!L:N,3,0),SUM(VLOOKUP(H354,RAW_c_TEBA0714_REV01!L:N,3,0),VLOOKUP(G354,RAW_c_TEBA0714_REV01!L:N,3,0))),"---"),"---")</f>
        <v>27.403099999999998</v>
      </c>
      <c r="L354" t="str">
        <f t="shared" si="34"/>
        <v>J20-33</v>
      </c>
      <c r="M354" t="str">
        <f>IFERROR(IF(
COUNTIF(B2B!H:H,(IF(K354&lt;&gt;"---",IF(INDEX(RAW_c_TEBA0714_REV01!B:D,MATCH(H354,RAW_c_TEBA0714_REV01!B:B,0),3)=L354,INDEX(
RAW_c_TEBA0714_REV01!B:D,MATCH(H354,INDEX(RAW_c_TEBA0714_REV01!B:B,MATCH(H354,RAW_c_TEBA0714_REV01!B:B,)+1):'RAW_c_TEBA0714_REV01'!B11425,)+MATCH(H354,RAW_c_TEBA0714_REV01!B:B,),3),INDEX(RAW_c_TEBA0714_REV01!B:D,MATCH(H354,RAW_c_TEBA0714_REV01!B:B,0),3)),"---")))=1,"---",IF(K354&lt;&gt;"---",IF(INDEX(RAW_c_TEBA0714_REV01!B:D,MATCH(H354,RAW_c_TEBA0714_REV01!B:B,0),3)=L354,INDEX(
RAW_c_TEBA0714_REV01!B:D,MATCH(H354,INDEX(RAW_c_TEBA0714_REV01!B:B,MATCH(H354,RAW_c_TEBA0714_REV01!B:B,)+1):'RAW_c_TEBA0714_REV01'!B11425,)+MATCH(H354,RAW_c_TEBA0714_REV01!B:B,),3),INDEX(RAW_c_TEBA0714_REV01!B:D,MATCH(H354,RAW_c_TEBA0714_REV01!B:B,0),3)),"---")),"---")</f>
        <v>---</v>
      </c>
      <c r="N354" t="str">
        <f>IFERROR(IF(AND(B354="B2B",J354="--"),L354,IF(
COUNTIF(B2B!H:H,(IF(K354&lt;&gt;"---",IF(INDEX(RAW_c_TEBA0714_REV01!B:D,MATCH(H354,RAW_c_TEBA0714_REV01!B:B,0),3)=L354,INDEX(
RAW_c_TEBA0714_REV01!B:D,MATCH(H354,INDEX(RAW_c_TEBA0714_REV01!B:B,MATCH(H354,RAW_c_TEBA0714_REV01!B:B,)+1):'RAW_c_TEBA0714_REV01'!B11425,)+MATCH(H354,RAW_c_TEBA0714_REV01!B:B,),3),INDEX(RAW_c_TEBA0714_REV01!B:D,MATCH(H354,RAW_c_TEBA0714_REV01!B:B,0),3)),"---")))=0,"---",IF(K354&lt;&gt;"---",IF(INDEX(RAW_c_TEBA0714_REV01!B:D,MATCH(H354,RAW_c_TEBA0714_REV01!B:B,0),3)=L354,INDEX(
RAW_c_TEBA0714_REV01!B:D,MATCH(H354,INDEX(RAW_c_TEBA0714_REV01!B:B,MATCH(H354,RAW_c_TEBA0714_REV01!B:B,)+1):'RAW_c_TEBA0714_REV01'!B11425,)+MATCH(H354,RAW_c_TEBA0714_REV01!B:B,),3),INDEX(RAW_c_TEBA0714_REV01!B:D,MATCH(H354,RAW_c_TEBA0714_REV01!B:B,0),3)),"---"))),"---")</f>
        <v>JM1-45</v>
      </c>
      <c r="T354">
        <f>COUNTIF(RAW_c_TEBA0714_REV01!B:B,G354)</f>
        <v>2</v>
      </c>
      <c r="U354" t="str">
        <f t="shared" si="35"/>
        <v>50pin_header-33</v>
      </c>
    </row>
    <row r="355" spans="1:21" x14ac:dyDescent="0.25">
      <c r="A355" t="s">
        <v>1197</v>
      </c>
      <c r="B355" t="s">
        <v>1293</v>
      </c>
      <c r="C355" t="s">
        <v>192</v>
      </c>
      <c r="D355" t="s">
        <v>895</v>
      </c>
      <c r="E355" s="84">
        <v>34</v>
      </c>
      <c r="F355" t="str">
        <f t="shared" si="30"/>
        <v>J20-34</v>
      </c>
      <c r="G355" t="str">
        <f>VLOOKUP(F355,RAW_c_TEBA0714_REV01!A:B,2,0)</f>
        <v>B34_L5_P</v>
      </c>
      <c r="H355" t="str">
        <f t="shared" si="31"/>
        <v>B34_L5_P</v>
      </c>
      <c r="I355" t="str">
        <f t="shared" si="32"/>
        <v>--</v>
      </c>
      <c r="J355" t="str">
        <f t="shared" si="33"/>
        <v>--</v>
      </c>
      <c r="K355">
        <f>IFERROR(IF(J355="--",IF(G355=H355,VLOOKUP(G355,RAW_c_TEBA0714_REV01!L:N,3,0),SUM(VLOOKUP(H355,RAW_c_TEBA0714_REV01!L:N,3,0),VLOOKUP(G355,RAW_c_TEBA0714_REV01!L:N,3,0))),"---"),"---")</f>
        <v>27.081800000000001</v>
      </c>
      <c r="L355" t="str">
        <f t="shared" si="34"/>
        <v>J20-34</v>
      </c>
      <c r="M355" t="str">
        <f>IFERROR(IF(
COUNTIF(B2B!H:H,(IF(K355&lt;&gt;"---",IF(INDEX(RAW_c_TEBA0714_REV01!B:D,MATCH(H355,RAW_c_TEBA0714_REV01!B:B,0),3)=L355,INDEX(
RAW_c_TEBA0714_REV01!B:D,MATCH(H355,INDEX(RAW_c_TEBA0714_REV01!B:B,MATCH(H355,RAW_c_TEBA0714_REV01!B:B,)+1):'RAW_c_TEBA0714_REV01'!B11426,)+MATCH(H355,RAW_c_TEBA0714_REV01!B:B,),3),INDEX(RAW_c_TEBA0714_REV01!B:D,MATCH(H355,RAW_c_TEBA0714_REV01!B:B,0),3)),"---")))=1,"---",IF(K355&lt;&gt;"---",IF(INDEX(RAW_c_TEBA0714_REV01!B:D,MATCH(H355,RAW_c_TEBA0714_REV01!B:B,0),3)=L355,INDEX(
RAW_c_TEBA0714_REV01!B:D,MATCH(H355,INDEX(RAW_c_TEBA0714_REV01!B:B,MATCH(H355,RAW_c_TEBA0714_REV01!B:B,)+1):'RAW_c_TEBA0714_REV01'!B11426,)+MATCH(H355,RAW_c_TEBA0714_REV01!B:B,),3),INDEX(RAW_c_TEBA0714_REV01!B:D,MATCH(H355,RAW_c_TEBA0714_REV01!B:B,0),3)),"---")),"---")</f>
        <v>---</v>
      </c>
      <c r="N355" t="str">
        <f>IFERROR(IF(AND(B355="B2B",J355="--"),L355,IF(
COUNTIF(B2B!H:H,(IF(K355&lt;&gt;"---",IF(INDEX(RAW_c_TEBA0714_REV01!B:D,MATCH(H355,RAW_c_TEBA0714_REV01!B:B,0),3)=L355,INDEX(
RAW_c_TEBA0714_REV01!B:D,MATCH(H355,INDEX(RAW_c_TEBA0714_REV01!B:B,MATCH(H355,RAW_c_TEBA0714_REV01!B:B,)+1):'RAW_c_TEBA0714_REV01'!B11426,)+MATCH(H355,RAW_c_TEBA0714_REV01!B:B,),3),INDEX(RAW_c_TEBA0714_REV01!B:D,MATCH(H355,RAW_c_TEBA0714_REV01!B:B,0),3)),"---")))=0,"---",IF(K355&lt;&gt;"---",IF(INDEX(RAW_c_TEBA0714_REV01!B:D,MATCH(H355,RAW_c_TEBA0714_REV01!B:B,0),3)=L355,INDEX(
RAW_c_TEBA0714_REV01!B:D,MATCH(H355,INDEX(RAW_c_TEBA0714_REV01!B:B,MATCH(H355,RAW_c_TEBA0714_REV01!B:B,)+1):'RAW_c_TEBA0714_REV01'!B11426,)+MATCH(H355,RAW_c_TEBA0714_REV01!B:B,),3),INDEX(RAW_c_TEBA0714_REV01!B:D,MATCH(H355,RAW_c_TEBA0714_REV01!B:B,0),3)),"---"))),"---")</f>
        <v>JM1-43</v>
      </c>
      <c r="T355">
        <f>COUNTIF(RAW_c_TEBA0714_REV01!B:B,G355)</f>
        <v>2</v>
      </c>
      <c r="U355" t="str">
        <f t="shared" si="35"/>
        <v>50pin_header-34</v>
      </c>
    </row>
    <row r="356" spans="1:21" x14ac:dyDescent="0.25">
      <c r="A356" t="s">
        <v>1198</v>
      </c>
      <c r="B356" t="s">
        <v>1293</v>
      </c>
      <c r="C356" t="s">
        <v>193</v>
      </c>
      <c r="D356" t="s">
        <v>895</v>
      </c>
      <c r="E356" s="84">
        <v>35</v>
      </c>
      <c r="F356" t="str">
        <f t="shared" si="30"/>
        <v>J20-35</v>
      </c>
      <c r="G356" t="str">
        <f>VLOOKUP(F356,RAW_c_TEBA0714_REV01!A:B,2,0)</f>
        <v>B34_L1_N</v>
      </c>
      <c r="H356" t="str">
        <f t="shared" si="31"/>
        <v>B34_L1_N</v>
      </c>
      <c r="I356" t="str">
        <f t="shared" si="32"/>
        <v>--</v>
      </c>
      <c r="J356" t="str">
        <f t="shared" si="33"/>
        <v>--</v>
      </c>
      <c r="K356">
        <f>IFERROR(IF(J356="--",IF(G356=H356,VLOOKUP(G356,RAW_c_TEBA0714_REV01!L:N,3,0),SUM(VLOOKUP(H356,RAW_c_TEBA0714_REV01!L:N,3,0),VLOOKUP(G356,RAW_c_TEBA0714_REV01!L:N,3,0))),"---"),"---")</f>
        <v>27.971</v>
      </c>
      <c r="L356" t="str">
        <f t="shared" si="34"/>
        <v>J20-35</v>
      </c>
      <c r="M356" t="str">
        <f>IFERROR(IF(
COUNTIF(B2B!H:H,(IF(K356&lt;&gt;"---",IF(INDEX(RAW_c_TEBA0714_REV01!B:D,MATCH(H356,RAW_c_TEBA0714_REV01!B:B,0),3)=L356,INDEX(
RAW_c_TEBA0714_REV01!B:D,MATCH(H356,INDEX(RAW_c_TEBA0714_REV01!B:B,MATCH(H356,RAW_c_TEBA0714_REV01!B:B,)+1):'RAW_c_TEBA0714_REV01'!B11427,)+MATCH(H356,RAW_c_TEBA0714_REV01!B:B,),3),INDEX(RAW_c_TEBA0714_REV01!B:D,MATCH(H356,RAW_c_TEBA0714_REV01!B:B,0),3)),"---")))=1,"---",IF(K356&lt;&gt;"---",IF(INDEX(RAW_c_TEBA0714_REV01!B:D,MATCH(H356,RAW_c_TEBA0714_REV01!B:B,0),3)=L356,INDEX(
RAW_c_TEBA0714_REV01!B:D,MATCH(H356,INDEX(RAW_c_TEBA0714_REV01!B:B,MATCH(H356,RAW_c_TEBA0714_REV01!B:B,)+1):'RAW_c_TEBA0714_REV01'!B11427,)+MATCH(H356,RAW_c_TEBA0714_REV01!B:B,),3),INDEX(RAW_c_TEBA0714_REV01!B:D,MATCH(H356,RAW_c_TEBA0714_REV01!B:B,0),3)),"---")),"---")</f>
        <v>---</v>
      </c>
      <c r="N356" t="str">
        <f>IFERROR(IF(AND(B356="B2B",J356="--"),L356,IF(
COUNTIF(B2B!H:H,(IF(K356&lt;&gt;"---",IF(INDEX(RAW_c_TEBA0714_REV01!B:D,MATCH(H356,RAW_c_TEBA0714_REV01!B:B,0),3)=L356,INDEX(
RAW_c_TEBA0714_REV01!B:D,MATCH(H356,INDEX(RAW_c_TEBA0714_REV01!B:B,MATCH(H356,RAW_c_TEBA0714_REV01!B:B,)+1):'RAW_c_TEBA0714_REV01'!B11427,)+MATCH(H356,RAW_c_TEBA0714_REV01!B:B,),3),INDEX(RAW_c_TEBA0714_REV01!B:D,MATCH(H356,RAW_c_TEBA0714_REV01!B:B,0),3)),"---")))=0,"---",IF(K356&lt;&gt;"---",IF(INDEX(RAW_c_TEBA0714_REV01!B:D,MATCH(H356,RAW_c_TEBA0714_REV01!B:B,0),3)=L356,INDEX(
RAW_c_TEBA0714_REV01!B:D,MATCH(H356,INDEX(RAW_c_TEBA0714_REV01!B:B,MATCH(H356,RAW_c_TEBA0714_REV01!B:B,)+1):'RAW_c_TEBA0714_REV01'!B11427,)+MATCH(H356,RAW_c_TEBA0714_REV01!B:B,),3),INDEX(RAW_c_TEBA0714_REV01!B:D,MATCH(H356,RAW_c_TEBA0714_REV01!B:B,0),3)),"---"))),"---")</f>
        <v>JM1-37</v>
      </c>
      <c r="T356">
        <f>COUNTIF(RAW_c_TEBA0714_REV01!B:B,G356)</f>
        <v>2</v>
      </c>
      <c r="U356" t="str">
        <f t="shared" si="35"/>
        <v>50pin_header-35</v>
      </c>
    </row>
    <row r="357" spans="1:21" x14ac:dyDescent="0.25">
      <c r="A357" t="s">
        <v>1199</v>
      </c>
      <c r="B357" t="s">
        <v>1293</v>
      </c>
      <c r="C357" t="s">
        <v>194</v>
      </c>
      <c r="D357" t="s">
        <v>895</v>
      </c>
      <c r="E357" s="84">
        <v>36</v>
      </c>
      <c r="F357" t="str">
        <f t="shared" si="30"/>
        <v>J20-36</v>
      </c>
      <c r="G357" t="str">
        <f>VLOOKUP(F357,RAW_c_TEBA0714_REV01!A:B,2,0)</f>
        <v>B34_L1_P</v>
      </c>
      <c r="H357" t="str">
        <f t="shared" si="31"/>
        <v>B34_L1_P</v>
      </c>
      <c r="I357" t="str">
        <f t="shared" si="32"/>
        <v>--</v>
      </c>
      <c r="J357" t="str">
        <f t="shared" si="33"/>
        <v>--</v>
      </c>
      <c r="K357">
        <f>IFERROR(IF(J357="--",IF(G357=H357,VLOOKUP(G357,RAW_c_TEBA0714_REV01!L:N,3,0),SUM(VLOOKUP(H357,RAW_c_TEBA0714_REV01!L:N,3,0),VLOOKUP(G357,RAW_c_TEBA0714_REV01!L:N,3,0))),"---"),"---")</f>
        <v>27.5367</v>
      </c>
      <c r="L357" t="str">
        <f t="shared" si="34"/>
        <v>J20-36</v>
      </c>
      <c r="M357" t="str">
        <f>IFERROR(IF(
COUNTIF(B2B!H:H,(IF(K357&lt;&gt;"---",IF(INDEX(RAW_c_TEBA0714_REV01!B:D,MATCH(H357,RAW_c_TEBA0714_REV01!B:B,0),3)=L357,INDEX(
RAW_c_TEBA0714_REV01!B:D,MATCH(H357,INDEX(RAW_c_TEBA0714_REV01!B:B,MATCH(H357,RAW_c_TEBA0714_REV01!B:B,)+1):'RAW_c_TEBA0714_REV01'!B11428,)+MATCH(H357,RAW_c_TEBA0714_REV01!B:B,),3),INDEX(RAW_c_TEBA0714_REV01!B:D,MATCH(H357,RAW_c_TEBA0714_REV01!B:B,0),3)),"---")))=1,"---",IF(K357&lt;&gt;"---",IF(INDEX(RAW_c_TEBA0714_REV01!B:D,MATCH(H357,RAW_c_TEBA0714_REV01!B:B,0),3)=L357,INDEX(
RAW_c_TEBA0714_REV01!B:D,MATCH(H357,INDEX(RAW_c_TEBA0714_REV01!B:B,MATCH(H357,RAW_c_TEBA0714_REV01!B:B,)+1):'RAW_c_TEBA0714_REV01'!B11428,)+MATCH(H357,RAW_c_TEBA0714_REV01!B:B,),3),INDEX(RAW_c_TEBA0714_REV01!B:D,MATCH(H357,RAW_c_TEBA0714_REV01!B:B,0),3)),"---")),"---")</f>
        <v>---</v>
      </c>
      <c r="N357" t="str">
        <f>IFERROR(IF(AND(B357="B2B",J357="--"),L357,IF(
COUNTIF(B2B!H:H,(IF(K357&lt;&gt;"---",IF(INDEX(RAW_c_TEBA0714_REV01!B:D,MATCH(H357,RAW_c_TEBA0714_REV01!B:B,0),3)=L357,INDEX(
RAW_c_TEBA0714_REV01!B:D,MATCH(H357,INDEX(RAW_c_TEBA0714_REV01!B:B,MATCH(H357,RAW_c_TEBA0714_REV01!B:B,)+1):'RAW_c_TEBA0714_REV01'!B11428,)+MATCH(H357,RAW_c_TEBA0714_REV01!B:B,),3),INDEX(RAW_c_TEBA0714_REV01!B:D,MATCH(H357,RAW_c_TEBA0714_REV01!B:B,0),3)),"---")))=0,"---",IF(K357&lt;&gt;"---",IF(INDEX(RAW_c_TEBA0714_REV01!B:D,MATCH(H357,RAW_c_TEBA0714_REV01!B:B,0),3)=L357,INDEX(
RAW_c_TEBA0714_REV01!B:D,MATCH(H357,INDEX(RAW_c_TEBA0714_REV01!B:B,MATCH(H357,RAW_c_TEBA0714_REV01!B:B,)+1):'RAW_c_TEBA0714_REV01'!B11428,)+MATCH(H357,RAW_c_TEBA0714_REV01!B:B,),3),INDEX(RAW_c_TEBA0714_REV01!B:D,MATCH(H357,RAW_c_TEBA0714_REV01!B:B,0),3)),"---"))),"---")</f>
        <v>JM1-35</v>
      </c>
      <c r="T357">
        <f>COUNTIF(RAW_c_TEBA0714_REV01!B:B,G357)</f>
        <v>2</v>
      </c>
      <c r="U357" t="str">
        <f t="shared" si="35"/>
        <v>50pin_header-36</v>
      </c>
    </row>
    <row r="358" spans="1:21" x14ac:dyDescent="0.25">
      <c r="A358" t="s">
        <v>1200</v>
      </c>
      <c r="B358" t="s">
        <v>1293</v>
      </c>
      <c r="C358" t="s">
        <v>195</v>
      </c>
      <c r="D358" t="s">
        <v>895</v>
      </c>
      <c r="E358" s="84">
        <v>37</v>
      </c>
      <c r="F358" t="str">
        <f t="shared" si="30"/>
        <v>J20-37</v>
      </c>
      <c r="G358" t="str">
        <f>VLOOKUP(F358,RAW_c_TEBA0714_REV01!A:B,2,0)</f>
        <v>B34_L23_N</v>
      </c>
      <c r="H358" t="str">
        <f t="shared" si="31"/>
        <v>B34_L23_N</v>
      </c>
      <c r="I358" t="str">
        <f t="shared" si="32"/>
        <v>--</v>
      </c>
      <c r="J358" t="str">
        <f t="shared" si="33"/>
        <v>--</v>
      </c>
      <c r="K358">
        <f>IFERROR(IF(J358="--",IF(G358=H358,VLOOKUP(G358,RAW_c_TEBA0714_REV01!L:N,3,0),SUM(VLOOKUP(H358,RAW_c_TEBA0714_REV01!L:N,3,0),VLOOKUP(G358,RAW_c_TEBA0714_REV01!L:N,3,0))),"---"),"---")</f>
        <v>50.4666</v>
      </c>
      <c r="L358" t="str">
        <f t="shared" si="34"/>
        <v>J20-37</v>
      </c>
      <c r="M358" t="str">
        <f>IFERROR(IF(
COUNTIF(B2B!H:H,(IF(K358&lt;&gt;"---",IF(INDEX(RAW_c_TEBA0714_REV01!B:D,MATCH(H358,RAW_c_TEBA0714_REV01!B:B,0),3)=L358,INDEX(
RAW_c_TEBA0714_REV01!B:D,MATCH(H358,INDEX(RAW_c_TEBA0714_REV01!B:B,MATCH(H358,RAW_c_TEBA0714_REV01!B:B,)+1):'RAW_c_TEBA0714_REV01'!B11429,)+MATCH(H358,RAW_c_TEBA0714_REV01!B:B,),3),INDEX(RAW_c_TEBA0714_REV01!B:D,MATCH(H358,RAW_c_TEBA0714_REV01!B:B,0),3)),"---")))=1,"---",IF(K358&lt;&gt;"---",IF(INDEX(RAW_c_TEBA0714_REV01!B:D,MATCH(H358,RAW_c_TEBA0714_REV01!B:B,0),3)=L358,INDEX(
RAW_c_TEBA0714_REV01!B:D,MATCH(H358,INDEX(RAW_c_TEBA0714_REV01!B:B,MATCH(H358,RAW_c_TEBA0714_REV01!B:B,)+1):'RAW_c_TEBA0714_REV01'!B11429,)+MATCH(H358,RAW_c_TEBA0714_REV01!B:B,),3),INDEX(RAW_c_TEBA0714_REV01!B:D,MATCH(H358,RAW_c_TEBA0714_REV01!B:B,0),3)),"---")),"---")</f>
        <v>---</v>
      </c>
      <c r="N358" t="str">
        <f>IFERROR(IF(AND(B358="B2B",J358="--"),L358,IF(
COUNTIF(B2B!H:H,(IF(K358&lt;&gt;"---",IF(INDEX(RAW_c_TEBA0714_REV01!B:D,MATCH(H358,RAW_c_TEBA0714_REV01!B:B,0),3)=L358,INDEX(
RAW_c_TEBA0714_REV01!B:D,MATCH(H358,INDEX(RAW_c_TEBA0714_REV01!B:B,MATCH(H358,RAW_c_TEBA0714_REV01!B:B,)+1):'RAW_c_TEBA0714_REV01'!B11429,)+MATCH(H358,RAW_c_TEBA0714_REV01!B:B,),3),INDEX(RAW_c_TEBA0714_REV01!B:D,MATCH(H358,RAW_c_TEBA0714_REV01!B:B,0),3)),"---")))=0,"---",IF(K358&lt;&gt;"---",IF(INDEX(RAW_c_TEBA0714_REV01!B:D,MATCH(H358,RAW_c_TEBA0714_REV01!B:B,0),3)=L358,INDEX(
RAW_c_TEBA0714_REV01!B:D,MATCH(H358,INDEX(RAW_c_TEBA0714_REV01!B:B,MATCH(H358,RAW_c_TEBA0714_REV01!B:B,)+1):'RAW_c_TEBA0714_REV01'!B11429,)+MATCH(H358,RAW_c_TEBA0714_REV01!B:B,),3),INDEX(RAW_c_TEBA0714_REV01!B:D,MATCH(H358,RAW_c_TEBA0714_REV01!B:B,0),3)),"---"))),"---")</f>
        <v>JM1-79</v>
      </c>
      <c r="T358">
        <f>COUNTIF(RAW_c_TEBA0714_REV01!B:B,G358)</f>
        <v>2</v>
      </c>
      <c r="U358" t="str">
        <f t="shared" si="35"/>
        <v>50pin_header-37</v>
      </c>
    </row>
    <row r="359" spans="1:21" x14ac:dyDescent="0.25">
      <c r="A359" t="s">
        <v>1201</v>
      </c>
      <c r="B359" t="s">
        <v>1293</v>
      </c>
      <c r="C359" t="s">
        <v>196</v>
      </c>
      <c r="D359" t="s">
        <v>895</v>
      </c>
      <c r="E359" s="84">
        <v>38</v>
      </c>
      <c r="F359" t="str">
        <f t="shared" si="30"/>
        <v>J20-38</v>
      </c>
      <c r="G359" t="str">
        <f>VLOOKUP(F359,RAW_c_TEBA0714_REV01!A:B,2,0)</f>
        <v>B34_L23_P</v>
      </c>
      <c r="H359" t="str">
        <f t="shared" si="31"/>
        <v>B34_L23_P</v>
      </c>
      <c r="I359" t="str">
        <f t="shared" si="32"/>
        <v>--</v>
      </c>
      <c r="J359" t="str">
        <f t="shared" si="33"/>
        <v>--</v>
      </c>
      <c r="K359">
        <f>IFERROR(IF(J359="--",IF(G359=H359,VLOOKUP(G359,RAW_c_TEBA0714_REV01!L:N,3,0),SUM(VLOOKUP(H359,RAW_c_TEBA0714_REV01!L:N,3,0),VLOOKUP(G359,RAW_c_TEBA0714_REV01!L:N,3,0))),"---"),"---")</f>
        <v>50.257599999999996</v>
      </c>
      <c r="L359" t="str">
        <f t="shared" si="34"/>
        <v>J20-38</v>
      </c>
      <c r="M359" t="str">
        <f>IFERROR(IF(
COUNTIF(B2B!H:H,(IF(K359&lt;&gt;"---",IF(INDEX(RAW_c_TEBA0714_REV01!B:D,MATCH(H359,RAW_c_TEBA0714_REV01!B:B,0),3)=L359,INDEX(
RAW_c_TEBA0714_REV01!B:D,MATCH(H359,INDEX(RAW_c_TEBA0714_REV01!B:B,MATCH(H359,RAW_c_TEBA0714_REV01!B:B,)+1):'RAW_c_TEBA0714_REV01'!B11430,)+MATCH(H359,RAW_c_TEBA0714_REV01!B:B,),3),INDEX(RAW_c_TEBA0714_REV01!B:D,MATCH(H359,RAW_c_TEBA0714_REV01!B:B,0),3)),"---")))=1,"---",IF(K359&lt;&gt;"---",IF(INDEX(RAW_c_TEBA0714_REV01!B:D,MATCH(H359,RAW_c_TEBA0714_REV01!B:B,0),3)=L359,INDEX(
RAW_c_TEBA0714_REV01!B:D,MATCH(H359,INDEX(RAW_c_TEBA0714_REV01!B:B,MATCH(H359,RAW_c_TEBA0714_REV01!B:B,)+1):'RAW_c_TEBA0714_REV01'!B11430,)+MATCH(H359,RAW_c_TEBA0714_REV01!B:B,),3),INDEX(RAW_c_TEBA0714_REV01!B:D,MATCH(H359,RAW_c_TEBA0714_REV01!B:B,0),3)),"---")),"---")</f>
        <v>---</v>
      </c>
      <c r="N359" t="str">
        <f>IFERROR(IF(AND(B359="B2B",J359="--"),L359,IF(
COUNTIF(B2B!H:H,(IF(K359&lt;&gt;"---",IF(INDEX(RAW_c_TEBA0714_REV01!B:D,MATCH(H359,RAW_c_TEBA0714_REV01!B:B,0),3)=L359,INDEX(
RAW_c_TEBA0714_REV01!B:D,MATCH(H359,INDEX(RAW_c_TEBA0714_REV01!B:B,MATCH(H359,RAW_c_TEBA0714_REV01!B:B,)+1):'RAW_c_TEBA0714_REV01'!B11430,)+MATCH(H359,RAW_c_TEBA0714_REV01!B:B,),3),INDEX(RAW_c_TEBA0714_REV01!B:D,MATCH(H359,RAW_c_TEBA0714_REV01!B:B,0),3)),"---")))=0,"---",IF(K359&lt;&gt;"---",IF(INDEX(RAW_c_TEBA0714_REV01!B:D,MATCH(H359,RAW_c_TEBA0714_REV01!B:B,0),3)=L359,INDEX(
RAW_c_TEBA0714_REV01!B:D,MATCH(H359,INDEX(RAW_c_TEBA0714_REV01!B:B,MATCH(H359,RAW_c_TEBA0714_REV01!B:B,)+1):'RAW_c_TEBA0714_REV01'!B11430,)+MATCH(H359,RAW_c_TEBA0714_REV01!B:B,),3),INDEX(RAW_c_TEBA0714_REV01!B:D,MATCH(H359,RAW_c_TEBA0714_REV01!B:B,0),3)),"---"))),"---")</f>
        <v>JM1-81</v>
      </c>
      <c r="T359">
        <f>COUNTIF(RAW_c_TEBA0714_REV01!B:B,G359)</f>
        <v>2</v>
      </c>
      <c r="U359" t="str">
        <f t="shared" si="35"/>
        <v>50pin_header-38</v>
      </c>
    </row>
    <row r="360" spans="1:21" x14ac:dyDescent="0.25">
      <c r="A360" t="s">
        <v>1202</v>
      </c>
      <c r="B360" t="s">
        <v>1293</v>
      </c>
      <c r="C360" t="s">
        <v>197</v>
      </c>
      <c r="D360" t="s">
        <v>895</v>
      </c>
      <c r="E360" s="84">
        <v>39</v>
      </c>
      <c r="F360" t="str">
        <f t="shared" si="30"/>
        <v>J20-39</v>
      </c>
      <c r="G360" t="str">
        <f>VLOOKUP(F360,RAW_c_TEBA0714_REV01!A:B,2,0)</f>
        <v>B34_L2_N</v>
      </c>
      <c r="H360" t="str">
        <f t="shared" si="31"/>
        <v>B34_L2_N</v>
      </c>
      <c r="I360" t="str">
        <f t="shared" si="32"/>
        <v>--</v>
      </c>
      <c r="J360" t="str">
        <f t="shared" si="33"/>
        <v>--</v>
      </c>
      <c r="K360">
        <f>IFERROR(IF(J360="--",IF(G360=H360,VLOOKUP(G360,RAW_c_TEBA0714_REV01!L:N,3,0),SUM(VLOOKUP(H360,RAW_c_TEBA0714_REV01!L:N,3,0),VLOOKUP(G360,RAW_c_TEBA0714_REV01!L:N,3,0))),"---"),"---")</f>
        <v>33.110399999999998</v>
      </c>
      <c r="L360" t="str">
        <f t="shared" si="34"/>
        <v>J20-39</v>
      </c>
      <c r="M360" t="str">
        <f>IFERROR(IF(
COUNTIF(B2B!H:H,(IF(K360&lt;&gt;"---",IF(INDEX(RAW_c_TEBA0714_REV01!B:D,MATCH(H360,RAW_c_TEBA0714_REV01!B:B,0),3)=L360,INDEX(
RAW_c_TEBA0714_REV01!B:D,MATCH(H360,INDEX(RAW_c_TEBA0714_REV01!B:B,MATCH(H360,RAW_c_TEBA0714_REV01!B:B,)+1):'RAW_c_TEBA0714_REV01'!B11431,)+MATCH(H360,RAW_c_TEBA0714_REV01!B:B,),3),INDEX(RAW_c_TEBA0714_REV01!B:D,MATCH(H360,RAW_c_TEBA0714_REV01!B:B,0),3)),"---")))=1,"---",IF(K360&lt;&gt;"---",IF(INDEX(RAW_c_TEBA0714_REV01!B:D,MATCH(H360,RAW_c_TEBA0714_REV01!B:B,0),3)=L360,INDEX(
RAW_c_TEBA0714_REV01!B:D,MATCH(H360,INDEX(RAW_c_TEBA0714_REV01!B:B,MATCH(H360,RAW_c_TEBA0714_REV01!B:B,)+1):'RAW_c_TEBA0714_REV01'!B11431,)+MATCH(H360,RAW_c_TEBA0714_REV01!B:B,),3),INDEX(RAW_c_TEBA0714_REV01!B:D,MATCH(H360,RAW_c_TEBA0714_REV01!B:B,0),3)),"---")),"---")</f>
        <v>---</v>
      </c>
      <c r="N360" t="str">
        <f>IFERROR(IF(AND(B360="B2B",J360="--"),L360,IF(
COUNTIF(B2B!H:H,(IF(K360&lt;&gt;"---",IF(INDEX(RAW_c_TEBA0714_REV01!B:D,MATCH(H360,RAW_c_TEBA0714_REV01!B:B,0),3)=L360,INDEX(
RAW_c_TEBA0714_REV01!B:D,MATCH(H360,INDEX(RAW_c_TEBA0714_REV01!B:B,MATCH(H360,RAW_c_TEBA0714_REV01!B:B,)+1):'RAW_c_TEBA0714_REV01'!B11431,)+MATCH(H360,RAW_c_TEBA0714_REV01!B:B,),3),INDEX(RAW_c_TEBA0714_REV01!B:D,MATCH(H360,RAW_c_TEBA0714_REV01!B:B,0),3)),"---")))=0,"---",IF(K360&lt;&gt;"---",IF(INDEX(RAW_c_TEBA0714_REV01!B:D,MATCH(H360,RAW_c_TEBA0714_REV01!B:B,0),3)=L360,INDEX(
RAW_c_TEBA0714_REV01!B:D,MATCH(H360,INDEX(RAW_c_TEBA0714_REV01!B:B,MATCH(H360,RAW_c_TEBA0714_REV01!B:B,)+1):'RAW_c_TEBA0714_REV01'!B11431,)+MATCH(H360,RAW_c_TEBA0714_REV01!B:B,),3),INDEX(RAW_c_TEBA0714_REV01!B:D,MATCH(H360,RAW_c_TEBA0714_REV01!B:B,0),3)),"---"))),"---")</f>
        <v>JM1-33</v>
      </c>
      <c r="T360">
        <f>COUNTIF(RAW_c_TEBA0714_REV01!B:B,G360)</f>
        <v>2</v>
      </c>
      <c r="U360" t="str">
        <f t="shared" si="35"/>
        <v>50pin_header-39</v>
      </c>
    </row>
    <row r="361" spans="1:21" x14ac:dyDescent="0.25">
      <c r="A361" t="s">
        <v>1203</v>
      </c>
      <c r="B361" t="s">
        <v>1293</v>
      </c>
      <c r="C361" t="s">
        <v>198</v>
      </c>
      <c r="D361" t="s">
        <v>895</v>
      </c>
      <c r="E361" s="84">
        <v>40</v>
      </c>
      <c r="F361" t="str">
        <f t="shared" si="30"/>
        <v>J20-40</v>
      </c>
      <c r="G361" t="str">
        <f>VLOOKUP(F361,RAW_c_TEBA0714_REV01!A:B,2,0)</f>
        <v>B34_L2_P</v>
      </c>
      <c r="H361" t="str">
        <f t="shared" si="31"/>
        <v>B34_L2_P</v>
      </c>
      <c r="I361" t="str">
        <f t="shared" si="32"/>
        <v>--</v>
      </c>
      <c r="J361" t="str">
        <f t="shared" si="33"/>
        <v>--</v>
      </c>
      <c r="K361">
        <f>IFERROR(IF(J361="--",IF(G361=H361,VLOOKUP(G361,RAW_c_TEBA0714_REV01!L:N,3,0),SUM(VLOOKUP(H361,RAW_c_TEBA0714_REV01!L:N,3,0),VLOOKUP(G361,RAW_c_TEBA0714_REV01!L:N,3,0))),"---"),"---")</f>
        <v>32.760599999999997</v>
      </c>
      <c r="L361" t="str">
        <f t="shared" si="34"/>
        <v>J20-40</v>
      </c>
      <c r="M361" t="str">
        <f>IFERROR(IF(
COUNTIF(B2B!H:H,(IF(K361&lt;&gt;"---",IF(INDEX(RAW_c_TEBA0714_REV01!B:D,MATCH(H361,RAW_c_TEBA0714_REV01!B:B,0),3)=L361,INDEX(
RAW_c_TEBA0714_REV01!B:D,MATCH(H361,INDEX(RAW_c_TEBA0714_REV01!B:B,MATCH(H361,RAW_c_TEBA0714_REV01!B:B,)+1):'RAW_c_TEBA0714_REV01'!B11432,)+MATCH(H361,RAW_c_TEBA0714_REV01!B:B,),3),INDEX(RAW_c_TEBA0714_REV01!B:D,MATCH(H361,RAW_c_TEBA0714_REV01!B:B,0),3)),"---")))=1,"---",IF(K361&lt;&gt;"---",IF(INDEX(RAW_c_TEBA0714_REV01!B:D,MATCH(H361,RAW_c_TEBA0714_REV01!B:B,0),3)=L361,INDEX(
RAW_c_TEBA0714_REV01!B:D,MATCH(H361,INDEX(RAW_c_TEBA0714_REV01!B:B,MATCH(H361,RAW_c_TEBA0714_REV01!B:B,)+1):'RAW_c_TEBA0714_REV01'!B11432,)+MATCH(H361,RAW_c_TEBA0714_REV01!B:B,),3),INDEX(RAW_c_TEBA0714_REV01!B:D,MATCH(H361,RAW_c_TEBA0714_REV01!B:B,0),3)),"---")),"---")</f>
        <v>---</v>
      </c>
      <c r="N361" t="str">
        <f>IFERROR(IF(AND(B361="B2B",J361="--"),L361,IF(
COUNTIF(B2B!H:H,(IF(K361&lt;&gt;"---",IF(INDEX(RAW_c_TEBA0714_REV01!B:D,MATCH(H361,RAW_c_TEBA0714_REV01!B:B,0),3)=L361,INDEX(
RAW_c_TEBA0714_REV01!B:D,MATCH(H361,INDEX(RAW_c_TEBA0714_REV01!B:B,MATCH(H361,RAW_c_TEBA0714_REV01!B:B,)+1):'RAW_c_TEBA0714_REV01'!B11432,)+MATCH(H361,RAW_c_TEBA0714_REV01!B:B,),3),INDEX(RAW_c_TEBA0714_REV01!B:D,MATCH(H361,RAW_c_TEBA0714_REV01!B:B,0),3)),"---")))=0,"---",IF(K361&lt;&gt;"---",IF(INDEX(RAW_c_TEBA0714_REV01!B:D,MATCH(H361,RAW_c_TEBA0714_REV01!B:B,0),3)=L361,INDEX(
RAW_c_TEBA0714_REV01!B:D,MATCH(H361,INDEX(RAW_c_TEBA0714_REV01!B:B,MATCH(H361,RAW_c_TEBA0714_REV01!B:B,)+1):'RAW_c_TEBA0714_REV01'!B11432,)+MATCH(H361,RAW_c_TEBA0714_REV01!B:B,),3),INDEX(RAW_c_TEBA0714_REV01!B:D,MATCH(H361,RAW_c_TEBA0714_REV01!B:B,0),3)),"---"))),"---")</f>
        <v>JM1-31</v>
      </c>
      <c r="T361">
        <f>COUNTIF(RAW_c_TEBA0714_REV01!B:B,G361)</f>
        <v>2</v>
      </c>
      <c r="U361" t="str">
        <f t="shared" si="35"/>
        <v>50pin_header-40</v>
      </c>
    </row>
    <row r="362" spans="1:21" x14ac:dyDescent="0.25">
      <c r="A362" t="s">
        <v>1204</v>
      </c>
      <c r="B362" t="s">
        <v>1293</v>
      </c>
      <c r="C362" t="s">
        <v>199</v>
      </c>
      <c r="D362" t="s">
        <v>895</v>
      </c>
      <c r="E362" s="84">
        <v>41</v>
      </c>
      <c r="F362" t="str">
        <f t="shared" si="30"/>
        <v>J20-41</v>
      </c>
      <c r="G362" t="str">
        <f>VLOOKUP(F362,RAW_c_TEBA0714_REV01!A:B,2,0)</f>
        <v>B34_L7_N</v>
      </c>
      <c r="H362" t="str">
        <f t="shared" si="31"/>
        <v>B34_L7_N</v>
      </c>
      <c r="I362" t="str">
        <f t="shared" si="32"/>
        <v>--</v>
      </c>
      <c r="J362" t="str">
        <f t="shared" si="33"/>
        <v>--</v>
      </c>
      <c r="K362">
        <f>IFERROR(IF(J362="--",IF(G362=H362,VLOOKUP(G362,RAW_c_TEBA0714_REV01!L:N,3,0),SUM(VLOOKUP(H362,RAW_c_TEBA0714_REV01!L:N,3,0),VLOOKUP(G362,RAW_c_TEBA0714_REV01!L:N,3,0))),"---"),"---")</f>
        <v>32.036200000000001</v>
      </c>
      <c r="L362" t="str">
        <f t="shared" si="34"/>
        <v>J20-41</v>
      </c>
      <c r="M362" t="str">
        <f>IFERROR(IF(
COUNTIF(B2B!H:H,(IF(K362&lt;&gt;"---",IF(INDEX(RAW_c_TEBA0714_REV01!B:D,MATCH(H362,RAW_c_TEBA0714_REV01!B:B,0),3)=L362,INDEX(
RAW_c_TEBA0714_REV01!B:D,MATCH(H362,INDEX(RAW_c_TEBA0714_REV01!B:B,MATCH(H362,RAW_c_TEBA0714_REV01!B:B,)+1):'RAW_c_TEBA0714_REV01'!B11433,)+MATCH(H362,RAW_c_TEBA0714_REV01!B:B,),3),INDEX(RAW_c_TEBA0714_REV01!B:D,MATCH(H362,RAW_c_TEBA0714_REV01!B:B,0),3)),"---")))=1,"---",IF(K362&lt;&gt;"---",IF(INDEX(RAW_c_TEBA0714_REV01!B:D,MATCH(H362,RAW_c_TEBA0714_REV01!B:B,0),3)=L362,INDEX(
RAW_c_TEBA0714_REV01!B:D,MATCH(H362,INDEX(RAW_c_TEBA0714_REV01!B:B,MATCH(H362,RAW_c_TEBA0714_REV01!B:B,)+1):'RAW_c_TEBA0714_REV01'!B11433,)+MATCH(H362,RAW_c_TEBA0714_REV01!B:B,),3),INDEX(RAW_c_TEBA0714_REV01!B:D,MATCH(H362,RAW_c_TEBA0714_REV01!B:B,0),3)),"---")),"---")</f>
        <v>---</v>
      </c>
      <c r="N362" t="str">
        <f>IFERROR(IF(AND(B362="B2B",J362="--"),L362,IF(
COUNTIF(B2B!H:H,(IF(K362&lt;&gt;"---",IF(INDEX(RAW_c_TEBA0714_REV01!B:D,MATCH(H362,RAW_c_TEBA0714_REV01!B:B,0),3)=L362,INDEX(
RAW_c_TEBA0714_REV01!B:D,MATCH(H362,INDEX(RAW_c_TEBA0714_REV01!B:B,MATCH(H362,RAW_c_TEBA0714_REV01!B:B,)+1):'RAW_c_TEBA0714_REV01'!B11433,)+MATCH(H362,RAW_c_TEBA0714_REV01!B:B,),3),INDEX(RAW_c_TEBA0714_REV01!B:D,MATCH(H362,RAW_c_TEBA0714_REV01!B:B,0),3)),"---")))=0,"---",IF(K362&lt;&gt;"---",IF(INDEX(RAW_c_TEBA0714_REV01!B:D,MATCH(H362,RAW_c_TEBA0714_REV01!B:B,0),3)=L362,INDEX(
RAW_c_TEBA0714_REV01!B:D,MATCH(H362,INDEX(RAW_c_TEBA0714_REV01!B:B,MATCH(H362,RAW_c_TEBA0714_REV01!B:B,)+1):'RAW_c_TEBA0714_REV01'!B11433,)+MATCH(H362,RAW_c_TEBA0714_REV01!B:B,),3),INDEX(RAW_c_TEBA0714_REV01!B:D,MATCH(H362,RAW_c_TEBA0714_REV01!B:B,0),3)),"---"))),"---")</f>
        <v>JM1-38</v>
      </c>
      <c r="T362">
        <f>COUNTIF(RAW_c_TEBA0714_REV01!B:B,G362)</f>
        <v>2</v>
      </c>
      <c r="U362" t="str">
        <f t="shared" si="35"/>
        <v>50pin_header-41</v>
      </c>
    </row>
    <row r="363" spans="1:21" x14ac:dyDescent="0.25">
      <c r="A363" t="s">
        <v>1205</v>
      </c>
      <c r="B363" t="s">
        <v>1293</v>
      </c>
      <c r="C363" t="s">
        <v>200</v>
      </c>
      <c r="D363" t="s">
        <v>895</v>
      </c>
      <c r="E363" s="84">
        <v>42</v>
      </c>
      <c r="F363" t="str">
        <f t="shared" si="30"/>
        <v>J20-42</v>
      </c>
      <c r="G363" t="str">
        <f>VLOOKUP(F363,RAW_c_TEBA0714_REV01!A:B,2,0)</f>
        <v>B34_L7_P</v>
      </c>
      <c r="H363" t="str">
        <f t="shared" si="31"/>
        <v>B34_L7_P</v>
      </c>
      <c r="I363" t="str">
        <f t="shared" si="32"/>
        <v>--</v>
      </c>
      <c r="J363" t="str">
        <f t="shared" si="33"/>
        <v>--</v>
      </c>
      <c r="K363">
        <f>IFERROR(IF(J363="--",IF(G363=H363,VLOOKUP(G363,RAW_c_TEBA0714_REV01!L:N,3,0),SUM(VLOOKUP(H363,RAW_c_TEBA0714_REV01!L:N,3,0),VLOOKUP(G363,RAW_c_TEBA0714_REV01!L:N,3,0))),"---"),"---")</f>
        <v>31.704799999999999</v>
      </c>
      <c r="L363" t="str">
        <f t="shared" si="34"/>
        <v>J20-42</v>
      </c>
      <c r="M363" t="str">
        <f>IFERROR(IF(
COUNTIF(B2B!H:H,(IF(K363&lt;&gt;"---",IF(INDEX(RAW_c_TEBA0714_REV01!B:D,MATCH(H363,RAW_c_TEBA0714_REV01!B:B,0),3)=L363,INDEX(
RAW_c_TEBA0714_REV01!B:D,MATCH(H363,INDEX(RAW_c_TEBA0714_REV01!B:B,MATCH(H363,RAW_c_TEBA0714_REV01!B:B,)+1):'RAW_c_TEBA0714_REV01'!B11434,)+MATCH(H363,RAW_c_TEBA0714_REV01!B:B,),3),INDEX(RAW_c_TEBA0714_REV01!B:D,MATCH(H363,RAW_c_TEBA0714_REV01!B:B,0),3)),"---")))=1,"---",IF(K363&lt;&gt;"---",IF(INDEX(RAW_c_TEBA0714_REV01!B:D,MATCH(H363,RAW_c_TEBA0714_REV01!B:B,0),3)=L363,INDEX(
RAW_c_TEBA0714_REV01!B:D,MATCH(H363,INDEX(RAW_c_TEBA0714_REV01!B:B,MATCH(H363,RAW_c_TEBA0714_REV01!B:B,)+1):'RAW_c_TEBA0714_REV01'!B11434,)+MATCH(H363,RAW_c_TEBA0714_REV01!B:B,),3),INDEX(RAW_c_TEBA0714_REV01!B:D,MATCH(H363,RAW_c_TEBA0714_REV01!B:B,0),3)),"---")),"---")</f>
        <v>---</v>
      </c>
      <c r="N363" t="str">
        <f>IFERROR(IF(AND(B363="B2B",J363="--"),L363,IF(
COUNTIF(B2B!H:H,(IF(K363&lt;&gt;"---",IF(INDEX(RAW_c_TEBA0714_REV01!B:D,MATCH(H363,RAW_c_TEBA0714_REV01!B:B,0),3)=L363,INDEX(
RAW_c_TEBA0714_REV01!B:D,MATCH(H363,INDEX(RAW_c_TEBA0714_REV01!B:B,MATCH(H363,RAW_c_TEBA0714_REV01!B:B,)+1):'RAW_c_TEBA0714_REV01'!B11434,)+MATCH(H363,RAW_c_TEBA0714_REV01!B:B,),3),INDEX(RAW_c_TEBA0714_REV01!B:D,MATCH(H363,RAW_c_TEBA0714_REV01!B:B,0),3)),"---")))=0,"---",IF(K363&lt;&gt;"---",IF(INDEX(RAW_c_TEBA0714_REV01!B:D,MATCH(H363,RAW_c_TEBA0714_REV01!B:B,0),3)=L363,INDEX(
RAW_c_TEBA0714_REV01!B:D,MATCH(H363,INDEX(RAW_c_TEBA0714_REV01!B:B,MATCH(H363,RAW_c_TEBA0714_REV01!B:B,)+1):'RAW_c_TEBA0714_REV01'!B11434,)+MATCH(H363,RAW_c_TEBA0714_REV01!B:B,),3),INDEX(RAW_c_TEBA0714_REV01!B:D,MATCH(H363,RAW_c_TEBA0714_REV01!B:B,0),3)),"---"))),"---")</f>
        <v>JM1-36</v>
      </c>
      <c r="T363">
        <f>COUNTIF(RAW_c_TEBA0714_REV01!B:B,G363)</f>
        <v>2</v>
      </c>
      <c r="U363" t="str">
        <f t="shared" si="35"/>
        <v>50pin_header-42</v>
      </c>
    </row>
    <row r="364" spans="1:21" x14ac:dyDescent="0.25">
      <c r="A364" t="s">
        <v>1206</v>
      </c>
      <c r="B364" t="s">
        <v>1293</v>
      </c>
      <c r="C364" t="s">
        <v>201</v>
      </c>
      <c r="D364" t="s">
        <v>895</v>
      </c>
      <c r="E364" s="84">
        <v>43</v>
      </c>
      <c r="F364" t="str">
        <f t="shared" si="30"/>
        <v>J20-43</v>
      </c>
      <c r="G364" t="str">
        <f>VLOOKUP(F364,RAW_c_TEBA0714_REV01!A:B,2,0)</f>
        <v>B34_L6_N</v>
      </c>
      <c r="H364" t="str">
        <f t="shared" si="31"/>
        <v>B34_L6_N</v>
      </c>
      <c r="I364" t="str">
        <f t="shared" si="32"/>
        <v>--</v>
      </c>
      <c r="J364" t="str">
        <f t="shared" si="33"/>
        <v>--</v>
      </c>
      <c r="K364">
        <f>IFERROR(IF(J364="--",IF(G364=H364,VLOOKUP(G364,RAW_c_TEBA0714_REV01!L:N,3,0),SUM(VLOOKUP(H364,RAW_c_TEBA0714_REV01!L:N,3,0),VLOOKUP(G364,RAW_c_TEBA0714_REV01!L:N,3,0))),"---"),"---")</f>
        <v>33.976199999999999</v>
      </c>
      <c r="L364" t="str">
        <f t="shared" si="34"/>
        <v>J20-43</v>
      </c>
      <c r="M364" t="str">
        <f>IFERROR(IF(
COUNTIF(B2B!H:H,(IF(K364&lt;&gt;"---",IF(INDEX(RAW_c_TEBA0714_REV01!B:D,MATCH(H364,RAW_c_TEBA0714_REV01!B:B,0),3)=L364,INDEX(
RAW_c_TEBA0714_REV01!B:D,MATCH(H364,INDEX(RAW_c_TEBA0714_REV01!B:B,MATCH(H364,RAW_c_TEBA0714_REV01!B:B,)+1):'RAW_c_TEBA0714_REV01'!B11435,)+MATCH(H364,RAW_c_TEBA0714_REV01!B:B,),3),INDEX(RAW_c_TEBA0714_REV01!B:D,MATCH(H364,RAW_c_TEBA0714_REV01!B:B,0),3)),"---")))=1,"---",IF(K364&lt;&gt;"---",IF(INDEX(RAW_c_TEBA0714_REV01!B:D,MATCH(H364,RAW_c_TEBA0714_REV01!B:B,0),3)=L364,INDEX(
RAW_c_TEBA0714_REV01!B:D,MATCH(H364,INDEX(RAW_c_TEBA0714_REV01!B:B,MATCH(H364,RAW_c_TEBA0714_REV01!B:B,)+1):'RAW_c_TEBA0714_REV01'!B11435,)+MATCH(H364,RAW_c_TEBA0714_REV01!B:B,),3),INDEX(RAW_c_TEBA0714_REV01!B:D,MATCH(H364,RAW_c_TEBA0714_REV01!B:B,0),3)),"---")),"---")</f>
        <v>---</v>
      </c>
      <c r="N364" t="str">
        <f>IFERROR(IF(AND(B364="B2B",J364="--"),L364,IF(
COUNTIF(B2B!H:H,(IF(K364&lt;&gt;"---",IF(INDEX(RAW_c_TEBA0714_REV01!B:D,MATCH(H364,RAW_c_TEBA0714_REV01!B:B,0),3)=L364,INDEX(
RAW_c_TEBA0714_REV01!B:D,MATCH(H364,INDEX(RAW_c_TEBA0714_REV01!B:B,MATCH(H364,RAW_c_TEBA0714_REV01!B:B,)+1):'RAW_c_TEBA0714_REV01'!B11435,)+MATCH(H364,RAW_c_TEBA0714_REV01!B:B,),3),INDEX(RAW_c_TEBA0714_REV01!B:D,MATCH(H364,RAW_c_TEBA0714_REV01!B:B,0),3)),"---")))=0,"---",IF(K364&lt;&gt;"---",IF(INDEX(RAW_c_TEBA0714_REV01!B:D,MATCH(H364,RAW_c_TEBA0714_REV01!B:B,0),3)=L364,INDEX(
RAW_c_TEBA0714_REV01!B:D,MATCH(H364,INDEX(RAW_c_TEBA0714_REV01!B:B,MATCH(H364,RAW_c_TEBA0714_REV01!B:B,)+1):'RAW_c_TEBA0714_REV01'!B11435,)+MATCH(H364,RAW_c_TEBA0714_REV01!B:B,),3),INDEX(RAW_c_TEBA0714_REV01!B:D,MATCH(H364,RAW_c_TEBA0714_REV01!B:B,0),3)),"---"))),"---")</f>
        <v>JM1-34</v>
      </c>
      <c r="T364">
        <f>COUNTIF(RAW_c_TEBA0714_REV01!B:B,G364)</f>
        <v>2</v>
      </c>
      <c r="U364" t="str">
        <f t="shared" si="35"/>
        <v>50pin_header-43</v>
      </c>
    </row>
    <row r="365" spans="1:21" x14ac:dyDescent="0.25">
      <c r="A365" t="s">
        <v>1207</v>
      </c>
      <c r="B365" t="s">
        <v>1293</v>
      </c>
      <c r="C365" t="s">
        <v>202</v>
      </c>
      <c r="D365" t="s">
        <v>895</v>
      </c>
      <c r="E365" s="84">
        <v>44</v>
      </c>
      <c r="F365" t="str">
        <f t="shared" si="30"/>
        <v>J20-44</v>
      </c>
      <c r="G365" t="str">
        <f>VLOOKUP(F365,RAW_c_TEBA0714_REV01!A:B,2,0)</f>
        <v>B34_L6_P</v>
      </c>
      <c r="H365" t="str">
        <f t="shared" si="31"/>
        <v>B34_L6_P</v>
      </c>
      <c r="I365" t="str">
        <f t="shared" si="32"/>
        <v>--</v>
      </c>
      <c r="J365" t="str">
        <f t="shared" si="33"/>
        <v>--</v>
      </c>
      <c r="K365">
        <f>IFERROR(IF(J365="--",IF(G365=H365,VLOOKUP(G365,RAW_c_TEBA0714_REV01!L:N,3,0),SUM(VLOOKUP(H365,RAW_c_TEBA0714_REV01!L:N,3,0),VLOOKUP(G365,RAW_c_TEBA0714_REV01!L:N,3,0))),"---"),"---")</f>
        <v>33.6449</v>
      </c>
      <c r="L365" t="str">
        <f t="shared" si="34"/>
        <v>J20-44</v>
      </c>
      <c r="M365" t="str">
        <f>IFERROR(IF(
COUNTIF(B2B!H:H,(IF(K365&lt;&gt;"---",IF(INDEX(RAW_c_TEBA0714_REV01!B:D,MATCH(H365,RAW_c_TEBA0714_REV01!B:B,0),3)=L365,INDEX(
RAW_c_TEBA0714_REV01!B:D,MATCH(H365,INDEX(RAW_c_TEBA0714_REV01!B:B,MATCH(H365,RAW_c_TEBA0714_REV01!B:B,)+1):'RAW_c_TEBA0714_REV01'!B11436,)+MATCH(H365,RAW_c_TEBA0714_REV01!B:B,),3),INDEX(RAW_c_TEBA0714_REV01!B:D,MATCH(H365,RAW_c_TEBA0714_REV01!B:B,0),3)),"---")))=1,"---",IF(K365&lt;&gt;"---",IF(INDEX(RAW_c_TEBA0714_REV01!B:D,MATCH(H365,RAW_c_TEBA0714_REV01!B:B,0),3)=L365,INDEX(
RAW_c_TEBA0714_REV01!B:D,MATCH(H365,INDEX(RAW_c_TEBA0714_REV01!B:B,MATCH(H365,RAW_c_TEBA0714_REV01!B:B,)+1):'RAW_c_TEBA0714_REV01'!B11436,)+MATCH(H365,RAW_c_TEBA0714_REV01!B:B,),3),INDEX(RAW_c_TEBA0714_REV01!B:D,MATCH(H365,RAW_c_TEBA0714_REV01!B:B,0),3)),"---")),"---")</f>
        <v>---</v>
      </c>
      <c r="N365" t="str">
        <f>IFERROR(IF(AND(B365="B2B",J365="--"),L365,IF(
COUNTIF(B2B!H:H,(IF(K365&lt;&gt;"---",IF(INDEX(RAW_c_TEBA0714_REV01!B:D,MATCH(H365,RAW_c_TEBA0714_REV01!B:B,0),3)=L365,INDEX(
RAW_c_TEBA0714_REV01!B:D,MATCH(H365,INDEX(RAW_c_TEBA0714_REV01!B:B,MATCH(H365,RAW_c_TEBA0714_REV01!B:B,)+1):'RAW_c_TEBA0714_REV01'!B11436,)+MATCH(H365,RAW_c_TEBA0714_REV01!B:B,),3),INDEX(RAW_c_TEBA0714_REV01!B:D,MATCH(H365,RAW_c_TEBA0714_REV01!B:B,0),3)),"---")))=0,"---",IF(K365&lt;&gt;"---",IF(INDEX(RAW_c_TEBA0714_REV01!B:D,MATCH(H365,RAW_c_TEBA0714_REV01!B:B,0),3)=L365,INDEX(
RAW_c_TEBA0714_REV01!B:D,MATCH(H365,INDEX(RAW_c_TEBA0714_REV01!B:B,MATCH(H365,RAW_c_TEBA0714_REV01!B:B,)+1):'RAW_c_TEBA0714_REV01'!B11436,)+MATCH(H365,RAW_c_TEBA0714_REV01!B:B,),3),INDEX(RAW_c_TEBA0714_REV01!B:D,MATCH(H365,RAW_c_TEBA0714_REV01!B:B,0),3)),"---"))),"---")</f>
        <v>JM1-32</v>
      </c>
      <c r="T365">
        <f>COUNTIF(RAW_c_TEBA0714_REV01!B:B,G365)</f>
        <v>2</v>
      </c>
      <c r="U365" t="str">
        <f t="shared" si="35"/>
        <v>50pin_header-44</v>
      </c>
    </row>
    <row r="366" spans="1:21" x14ac:dyDescent="0.25">
      <c r="A366" t="s">
        <v>1208</v>
      </c>
      <c r="B366" t="s">
        <v>1293</v>
      </c>
      <c r="C366" t="s">
        <v>203</v>
      </c>
      <c r="D366" t="s">
        <v>895</v>
      </c>
      <c r="E366" s="84">
        <v>45</v>
      </c>
      <c r="F366" t="str">
        <f t="shared" si="30"/>
        <v>J20-45</v>
      </c>
      <c r="G366" t="str">
        <f>VLOOKUP(F366,RAW_c_TEBA0714_REV01!A:B,2,0)</f>
        <v>VCCIO34</v>
      </c>
      <c r="H366" t="str">
        <f t="shared" si="31"/>
        <v>VCCIO34</v>
      </c>
      <c r="I366" t="str">
        <f t="shared" si="32"/>
        <v>--</v>
      </c>
      <c r="J366" t="str">
        <f t="shared" si="33"/>
        <v>--</v>
      </c>
      <c r="K366">
        <f>IFERROR(IF(J366="--",IF(G366=H366,VLOOKUP(G366,RAW_c_TEBA0714_REV01!L:N,3,0),SUM(VLOOKUP(H366,RAW_c_TEBA0714_REV01!L:N,3,0),VLOOKUP(G366,RAW_c_TEBA0714_REV01!L:N,3,0))),"---"),"---")</f>
        <v>97.983400000000003</v>
      </c>
      <c r="L366" t="str">
        <f t="shared" si="34"/>
        <v>J20-45</v>
      </c>
      <c r="M366" t="str">
        <f>IFERROR(IF(
COUNTIF(B2B!H:H,(IF(K366&lt;&gt;"---",IF(INDEX(RAW_c_TEBA0714_REV01!B:D,MATCH(H366,RAW_c_TEBA0714_REV01!B:B,0),3)=L366,INDEX(
RAW_c_TEBA0714_REV01!B:D,MATCH(H366,INDEX(RAW_c_TEBA0714_REV01!B:B,MATCH(H366,RAW_c_TEBA0714_REV01!B:B,)+1):'RAW_c_TEBA0714_REV01'!B11437,)+MATCH(H366,RAW_c_TEBA0714_REV01!B:B,),3),INDEX(RAW_c_TEBA0714_REV01!B:D,MATCH(H366,RAW_c_TEBA0714_REV01!B:B,0),3)),"---")))=1,"---",IF(K366&lt;&gt;"---",IF(INDEX(RAW_c_TEBA0714_REV01!B:D,MATCH(H366,RAW_c_TEBA0714_REV01!B:B,0),3)=L366,INDEX(
RAW_c_TEBA0714_REV01!B:D,MATCH(H366,INDEX(RAW_c_TEBA0714_REV01!B:B,MATCH(H366,RAW_c_TEBA0714_REV01!B:B,)+1):'RAW_c_TEBA0714_REV01'!B11437,)+MATCH(H366,RAW_c_TEBA0714_REV01!B:B,),3),INDEX(RAW_c_TEBA0714_REV01!B:D,MATCH(H366,RAW_c_TEBA0714_REV01!B:B,0),3)),"---")),"---")</f>
        <v>J20-6</v>
      </c>
      <c r="N366" t="str">
        <f>IFERROR(IF(AND(B366="B2B",J366="--"),L366,IF(
COUNTIF(B2B!H:H,(IF(K366&lt;&gt;"---",IF(INDEX(RAW_c_TEBA0714_REV01!B:D,MATCH(H366,RAW_c_TEBA0714_REV01!B:B,0),3)=L366,INDEX(
RAW_c_TEBA0714_REV01!B:D,MATCH(H366,INDEX(RAW_c_TEBA0714_REV01!B:B,MATCH(H366,RAW_c_TEBA0714_REV01!B:B,)+1):'RAW_c_TEBA0714_REV01'!B11437,)+MATCH(H366,RAW_c_TEBA0714_REV01!B:B,),3),INDEX(RAW_c_TEBA0714_REV01!B:D,MATCH(H366,RAW_c_TEBA0714_REV01!B:B,0),3)),"---")))=0,"---",IF(K366&lt;&gt;"---",IF(INDEX(RAW_c_TEBA0714_REV01!B:D,MATCH(H366,RAW_c_TEBA0714_REV01!B:B,0),3)=L366,INDEX(
RAW_c_TEBA0714_REV01!B:D,MATCH(H366,INDEX(RAW_c_TEBA0714_REV01!B:B,MATCH(H366,RAW_c_TEBA0714_REV01!B:B,)+1):'RAW_c_TEBA0714_REV01'!B11437,)+MATCH(H366,RAW_c_TEBA0714_REV01!B:B,),3),INDEX(RAW_c_TEBA0714_REV01!B:D,MATCH(H366,RAW_c_TEBA0714_REV01!B:B,0),3)),"---"))),"---")</f>
        <v>---</v>
      </c>
      <c r="T366">
        <f>COUNTIF(RAW_c_TEBA0714_REV01!B:B,G366)</f>
        <v>6</v>
      </c>
      <c r="U366" t="str">
        <f t="shared" si="35"/>
        <v>50pin_header-45</v>
      </c>
    </row>
    <row r="367" spans="1:21" x14ac:dyDescent="0.25">
      <c r="A367" t="s">
        <v>1209</v>
      </c>
      <c r="B367" t="s">
        <v>1293</v>
      </c>
      <c r="C367" t="s">
        <v>204</v>
      </c>
      <c r="D367" t="s">
        <v>895</v>
      </c>
      <c r="E367" s="84">
        <v>46</v>
      </c>
      <c r="F367" t="str">
        <f t="shared" si="30"/>
        <v>J20-46</v>
      </c>
      <c r="G367" t="str">
        <f>VLOOKUP(F367,RAW_c_TEBA0714_REV01!A:B,2,0)</f>
        <v>3.3V</v>
      </c>
      <c r="H367" t="str">
        <f t="shared" si="31"/>
        <v>3.3V</v>
      </c>
      <c r="I367" t="str">
        <f t="shared" si="32"/>
        <v>--</v>
      </c>
      <c r="J367" t="str">
        <f t="shared" si="33"/>
        <v>--</v>
      </c>
      <c r="K367">
        <f>IFERROR(IF(J367="--",IF(G367=H367,VLOOKUP(G367,RAW_c_TEBA0714_REV01!L:N,3,0),SUM(VLOOKUP(H367,RAW_c_TEBA0714_REV01!L:N,3,0),VLOOKUP(G367,RAW_c_TEBA0714_REV01!L:N,3,0))),"---"),"---")</f>
        <v>24.980799999999999</v>
      </c>
      <c r="L367" t="str">
        <f t="shared" si="34"/>
        <v>J20-46</v>
      </c>
      <c r="M367" t="str">
        <f>IFERROR(IF(
COUNTIF(B2B!H:H,(IF(K367&lt;&gt;"---",IF(INDEX(RAW_c_TEBA0714_REV01!B:D,MATCH(H367,RAW_c_TEBA0714_REV01!B:B,0),3)=L367,INDEX(
RAW_c_TEBA0714_REV01!B:D,MATCH(H367,INDEX(RAW_c_TEBA0714_REV01!B:B,MATCH(H367,RAW_c_TEBA0714_REV01!B:B,)+1):'RAW_c_TEBA0714_REV01'!B11438,)+MATCH(H367,RAW_c_TEBA0714_REV01!B:B,),3),INDEX(RAW_c_TEBA0714_REV01!B:D,MATCH(H367,RAW_c_TEBA0714_REV01!B:B,0),3)),"---")))=1,"---",IF(K367&lt;&gt;"---",IF(INDEX(RAW_c_TEBA0714_REV01!B:D,MATCH(H367,RAW_c_TEBA0714_REV01!B:B,0),3)=L367,INDEX(
RAW_c_TEBA0714_REV01!B:D,MATCH(H367,INDEX(RAW_c_TEBA0714_REV01!B:B,MATCH(H367,RAW_c_TEBA0714_REV01!B:B,)+1):'RAW_c_TEBA0714_REV01'!B11438,)+MATCH(H367,RAW_c_TEBA0714_REV01!B:B,),3),INDEX(RAW_c_TEBA0714_REV01!B:D,MATCH(H367,RAW_c_TEBA0714_REV01!B:B,0),3)),"---")),"---")</f>
        <v>J3-5</v>
      </c>
      <c r="N367" t="str">
        <f>IFERROR(IF(AND(B367="B2B",J367="--"),L367,IF(
COUNTIF(B2B!H:H,(IF(K367&lt;&gt;"---",IF(INDEX(RAW_c_TEBA0714_REV01!B:D,MATCH(H367,RAW_c_TEBA0714_REV01!B:B,0),3)=L367,INDEX(
RAW_c_TEBA0714_REV01!B:D,MATCH(H367,INDEX(RAW_c_TEBA0714_REV01!B:B,MATCH(H367,RAW_c_TEBA0714_REV01!B:B,)+1):'RAW_c_TEBA0714_REV01'!B11438,)+MATCH(H367,RAW_c_TEBA0714_REV01!B:B,),3),INDEX(RAW_c_TEBA0714_REV01!B:D,MATCH(H367,RAW_c_TEBA0714_REV01!B:B,0),3)),"---")))=0,"---",IF(K367&lt;&gt;"---",IF(INDEX(RAW_c_TEBA0714_REV01!B:D,MATCH(H367,RAW_c_TEBA0714_REV01!B:B,0),3)=L367,INDEX(
RAW_c_TEBA0714_REV01!B:D,MATCH(H367,INDEX(RAW_c_TEBA0714_REV01!B:B,MATCH(H367,RAW_c_TEBA0714_REV01!B:B,)+1):'RAW_c_TEBA0714_REV01'!B11438,)+MATCH(H367,RAW_c_TEBA0714_REV01!B:B,),3),INDEX(RAW_c_TEBA0714_REV01!B:D,MATCH(H367,RAW_c_TEBA0714_REV01!B:B,0),3)),"---"))),"---")</f>
        <v>---</v>
      </c>
      <c r="T367">
        <f>COUNTIF(RAW_c_TEBA0714_REV01!B:B,G367)</f>
        <v>16</v>
      </c>
      <c r="U367" t="str">
        <f t="shared" si="35"/>
        <v>50pin_header-46</v>
      </c>
    </row>
    <row r="368" spans="1:21" x14ac:dyDescent="0.25">
      <c r="A368" t="s">
        <v>1210</v>
      </c>
      <c r="B368" t="s">
        <v>1293</v>
      </c>
      <c r="C368" t="s">
        <v>205</v>
      </c>
      <c r="D368" t="s">
        <v>895</v>
      </c>
      <c r="E368" s="84">
        <v>47</v>
      </c>
      <c r="F368" t="str">
        <f t="shared" si="30"/>
        <v>J20-47</v>
      </c>
      <c r="G368" t="str">
        <f>VLOOKUP(F368,RAW_c_TEBA0714_REV01!A:B,2,0)</f>
        <v>B34_L13_N</v>
      </c>
      <c r="H368" t="str">
        <f t="shared" si="31"/>
        <v>B34_L13_N</v>
      </c>
      <c r="I368" t="str">
        <f t="shared" si="32"/>
        <v>--</v>
      </c>
      <c r="J368" t="str">
        <f t="shared" si="33"/>
        <v>--</v>
      </c>
      <c r="K368">
        <f>IFERROR(IF(J368="--",IF(G368=H368,VLOOKUP(G368,RAW_c_TEBA0714_REV01!L:N,3,0),SUM(VLOOKUP(H368,RAW_c_TEBA0714_REV01!L:N,3,0),VLOOKUP(G368,RAW_c_TEBA0714_REV01!L:N,3,0))),"---"),"---")</f>
        <v>49.293500000000002</v>
      </c>
      <c r="L368" t="str">
        <f t="shared" si="34"/>
        <v>J20-47</v>
      </c>
      <c r="M368" t="str">
        <f>IFERROR(IF(
COUNTIF(B2B!H:H,(IF(K368&lt;&gt;"---",IF(INDEX(RAW_c_TEBA0714_REV01!B:D,MATCH(H368,RAW_c_TEBA0714_REV01!B:B,0),3)=L368,INDEX(
RAW_c_TEBA0714_REV01!B:D,MATCH(H368,INDEX(RAW_c_TEBA0714_REV01!B:B,MATCH(H368,RAW_c_TEBA0714_REV01!B:B,)+1):'RAW_c_TEBA0714_REV01'!B11439,)+MATCH(H368,RAW_c_TEBA0714_REV01!B:B,),3),INDEX(RAW_c_TEBA0714_REV01!B:D,MATCH(H368,RAW_c_TEBA0714_REV01!B:B,0),3)),"---")))=1,"---",IF(K368&lt;&gt;"---",IF(INDEX(RAW_c_TEBA0714_REV01!B:D,MATCH(H368,RAW_c_TEBA0714_REV01!B:B,0),3)=L368,INDEX(
RAW_c_TEBA0714_REV01!B:D,MATCH(H368,INDEX(RAW_c_TEBA0714_REV01!B:B,MATCH(H368,RAW_c_TEBA0714_REV01!B:B,)+1):'RAW_c_TEBA0714_REV01'!B11439,)+MATCH(H368,RAW_c_TEBA0714_REV01!B:B,),3),INDEX(RAW_c_TEBA0714_REV01!B:D,MATCH(H368,RAW_c_TEBA0714_REV01!B:B,0),3)),"---")),"---")</f>
        <v>---</v>
      </c>
      <c r="N368" t="str">
        <f>IFERROR(IF(AND(B368="B2B",J368="--"),L368,IF(
COUNTIF(B2B!H:H,(IF(K368&lt;&gt;"---",IF(INDEX(RAW_c_TEBA0714_REV01!B:D,MATCH(H368,RAW_c_TEBA0714_REV01!B:B,0),3)=L368,INDEX(
RAW_c_TEBA0714_REV01!B:D,MATCH(H368,INDEX(RAW_c_TEBA0714_REV01!B:B,MATCH(H368,RAW_c_TEBA0714_REV01!B:B,)+1):'RAW_c_TEBA0714_REV01'!B11439,)+MATCH(H368,RAW_c_TEBA0714_REV01!B:B,),3),INDEX(RAW_c_TEBA0714_REV01!B:D,MATCH(H368,RAW_c_TEBA0714_REV01!B:B,0),3)),"---")))=0,"---",IF(K368&lt;&gt;"---",IF(INDEX(RAW_c_TEBA0714_REV01!B:D,MATCH(H368,RAW_c_TEBA0714_REV01!B:B,0),3)=L368,INDEX(
RAW_c_TEBA0714_REV01!B:D,MATCH(H368,INDEX(RAW_c_TEBA0714_REV01!B:B,MATCH(H368,RAW_c_TEBA0714_REV01!B:B,)+1):'RAW_c_TEBA0714_REV01'!B11439,)+MATCH(H368,RAW_c_TEBA0714_REV01!B:B,),3),INDEX(RAW_c_TEBA0714_REV01!B:D,MATCH(H368,RAW_c_TEBA0714_REV01!B:B,0),3)),"---"))),"---")</f>
        <v>JM1-56</v>
      </c>
      <c r="T368">
        <f>COUNTIF(RAW_c_TEBA0714_REV01!B:B,G368)</f>
        <v>2</v>
      </c>
      <c r="U368" t="str">
        <f t="shared" si="35"/>
        <v>50pin_header-47</v>
      </c>
    </row>
    <row r="369" spans="1:21" x14ac:dyDescent="0.25">
      <c r="A369" t="s">
        <v>1211</v>
      </c>
      <c r="B369" t="s">
        <v>1293</v>
      </c>
      <c r="C369" t="s">
        <v>206</v>
      </c>
      <c r="D369" t="s">
        <v>895</v>
      </c>
      <c r="E369" s="84">
        <v>48</v>
      </c>
      <c r="F369" t="str">
        <f t="shared" si="30"/>
        <v>J20-48</v>
      </c>
      <c r="G369" t="str">
        <f>VLOOKUP(F369,RAW_c_TEBA0714_REV01!A:B,2,0)</f>
        <v>B34_L13_P</v>
      </c>
      <c r="H369" t="str">
        <f t="shared" si="31"/>
        <v>B34_L13_P</v>
      </c>
      <c r="I369" t="str">
        <f t="shared" si="32"/>
        <v>--</v>
      </c>
      <c r="J369" t="str">
        <f t="shared" si="33"/>
        <v>--</v>
      </c>
      <c r="K369">
        <f>IFERROR(IF(J369="--",IF(G369=H369,VLOOKUP(G369,RAW_c_TEBA0714_REV01!L:N,3,0),SUM(VLOOKUP(H369,RAW_c_TEBA0714_REV01!L:N,3,0),VLOOKUP(G369,RAW_c_TEBA0714_REV01!L:N,3,0))),"---"),"---")</f>
        <v>48.9621</v>
      </c>
      <c r="L369" t="str">
        <f t="shared" si="34"/>
        <v>J20-48</v>
      </c>
      <c r="M369" t="str">
        <f>IFERROR(IF(
COUNTIF(B2B!H:H,(IF(K369&lt;&gt;"---",IF(INDEX(RAW_c_TEBA0714_REV01!B:D,MATCH(H369,RAW_c_TEBA0714_REV01!B:B,0),3)=L369,INDEX(
RAW_c_TEBA0714_REV01!B:D,MATCH(H369,INDEX(RAW_c_TEBA0714_REV01!B:B,MATCH(H369,RAW_c_TEBA0714_REV01!B:B,)+1):'RAW_c_TEBA0714_REV01'!B11440,)+MATCH(H369,RAW_c_TEBA0714_REV01!B:B,),3),INDEX(RAW_c_TEBA0714_REV01!B:D,MATCH(H369,RAW_c_TEBA0714_REV01!B:B,0),3)),"---")))=1,"---",IF(K369&lt;&gt;"---",IF(INDEX(RAW_c_TEBA0714_REV01!B:D,MATCH(H369,RAW_c_TEBA0714_REV01!B:B,0),3)=L369,INDEX(
RAW_c_TEBA0714_REV01!B:D,MATCH(H369,INDEX(RAW_c_TEBA0714_REV01!B:B,MATCH(H369,RAW_c_TEBA0714_REV01!B:B,)+1):'RAW_c_TEBA0714_REV01'!B11440,)+MATCH(H369,RAW_c_TEBA0714_REV01!B:B,),3),INDEX(RAW_c_TEBA0714_REV01!B:D,MATCH(H369,RAW_c_TEBA0714_REV01!B:B,0),3)),"---")),"---")</f>
        <v>---</v>
      </c>
      <c r="N369" t="str">
        <f>IFERROR(IF(AND(B369="B2B",J369="--"),L369,IF(
COUNTIF(B2B!H:H,(IF(K369&lt;&gt;"---",IF(INDEX(RAW_c_TEBA0714_REV01!B:D,MATCH(H369,RAW_c_TEBA0714_REV01!B:B,0),3)=L369,INDEX(
RAW_c_TEBA0714_REV01!B:D,MATCH(H369,INDEX(RAW_c_TEBA0714_REV01!B:B,MATCH(H369,RAW_c_TEBA0714_REV01!B:B,)+1):'RAW_c_TEBA0714_REV01'!B11440,)+MATCH(H369,RAW_c_TEBA0714_REV01!B:B,),3),INDEX(RAW_c_TEBA0714_REV01!B:D,MATCH(H369,RAW_c_TEBA0714_REV01!B:B,0),3)),"---")))=0,"---",IF(K369&lt;&gt;"---",IF(INDEX(RAW_c_TEBA0714_REV01!B:D,MATCH(H369,RAW_c_TEBA0714_REV01!B:B,0),3)=L369,INDEX(
RAW_c_TEBA0714_REV01!B:D,MATCH(H369,INDEX(RAW_c_TEBA0714_REV01!B:B,MATCH(H369,RAW_c_TEBA0714_REV01!B:B,)+1):'RAW_c_TEBA0714_REV01'!B11440,)+MATCH(H369,RAW_c_TEBA0714_REV01!B:B,),3),INDEX(RAW_c_TEBA0714_REV01!B:D,MATCH(H369,RAW_c_TEBA0714_REV01!B:B,0),3)),"---"))),"---")</f>
        <v>JM1-54</v>
      </c>
      <c r="T369">
        <f>COUNTIF(RAW_c_TEBA0714_REV01!B:B,G369)</f>
        <v>2</v>
      </c>
      <c r="U369" t="str">
        <f t="shared" si="35"/>
        <v>50pin_header-48</v>
      </c>
    </row>
    <row r="370" spans="1:21" x14ac:dyDescent="0.25">
      <c r="A370" t="s">
        <v>1212</v>
      </c>
      <c r="B370" t="s">
        <v>1293</v>
      </c>
      <c r="C370" t="s">
        <v>207</v>
      </c>
      <c r="D370" t="s">
        <v>895</v>
      </c>
      <c r="E370" s="84">
        <v>49</v>
      </c>
      <c r="F370" t="str">
        <f t="shared" si="30"/>
        <v>J20-49</v>
      </c>
      <c r="G370" t="str">
        <f>VLOOKUP(F370,RAW_c_TEBA0714_REV01!A:B,2,0)</f>
        <v>GND</v>
      </c>
      <c r="H370" t="str">
        <f t="shared" si="31"/>
        <v>GND</v>
      </c>
      <c r="I370" t="str">
        <f t="shared" si="32"/>
        <v>--</v>
      </c>
      <c r="J370" t="str">
        <f t="shared" si="33"/>
        <v>---</v>
      </c>
      <c r="K370" t="str">
        <f>IFERROR(IF(J370="--",IF(G370=H370,VLOOKUP(G370,RAW_c_TEBA0714_REV01!L:N,3,0),SUM(VLOOKUP(H370,RAW_c_TEBA0714_REV01!L:N,3,0),VLOOKUP(G370,RAW_c_TEBA0714_REV01!L:N,3,0))),"---"),"---")</f>
        <v>---</v>
      </c>
      <c r="L370" t="str">
        <f t="shared" si="34"/>
        <v>J20-49</v>
      </c>
      <c r="M370" t="str">
        <f>IFERROR(IF(
COUNTIF(B2B!H:H,(IF(K370&lt;&gt;"---",IF(INDEX(RAW_c_TEBA0714_REV01!B:D,MATCH(H370,RAW_c_TEBA0714_REV01!B:B,0),3)=L370,INDEX(
RAW_c_TEBA0714_REV01!B:D,MATCH(H370,INDEX(RAW_c_TEBA0714_REV01!B:B,MATCH(H370,RAW_c_TEBA0714_REV01!B:B,)+1):'RAW_c_TEBA0714_REV01'!B11441,)+MATCH(H370,RAW_c_TEBA0714_REV01!B:B,),3),INDEX(RAW_c_TEBA0714_REV01!B:D,MATCH(H370,RAW_c_TEBA0714_REV01!B:B,0),3)),"---")))=1,"---",IF(K370&lt;&gt;"---",IF(INDEX(RAW_c_TEBA0714_REV01!B:D,MATCH(H370,RAW_c_TEBA0714_REV01!B:B,0),3)=L370,INDEX(
RAW_c_TEBA0714_REV01!B:D,MATCH(H370,INDEX(RAW_c_TEBA0714_REV01!B:B,MATCH(H370,RAW_c_TEBA0714_REV01!B:B,)+1):'RAW_c_TEBA0714_REV01'!B11441,)+MATCH(H370,RAW_c_TEBA0714_REV01!B:B,),3),INDEX(RAW_c_TEBA0714_REV01!B:D,MATCH(H370,RAW_c_TEBA0714_REV01!B:B,0),3)),"---")),"---")</f>
        <v>---</v>
      </c>
      <c r="N370" t="str">
        <f>IFERROR(IF(AND(B370="B2B",J370="--"),L370,IF(
COUNTIF(B2B!H:H,(IF(K370&lt;&gt;"---",IF(INDEX(RAW_c_TEBA0714_REV01!B:D,MATCH(H370,RAW_c_TEBA0714_REV01!B:B,0),3)=L370,INDEX(
RAW_c_TEBA0714_REV01!B:D,MATCH(H370,INDEX(RAW_c_TEBA0714_REV01!B:B,MATCH(H370,RAW_c_TEBA0714_REV01!B:B,)+1):'RAW_c_TEBA0714_REV01'!B11441,)+MATCH(H370,RAW_c_TEBA0714_REV01!B:B,),3),INDEX(RAW_c_TEBA0714_REV01!B:D,MATCH(H370,RAW_c_TEBA0714_REV01!B:B,0),3)),"---")))=0,"---",IF(K370&lt;&gt;"---",IF(INDEX(RAW_c_TEBA0714_REV01!B:D,MATCH(H370,RAW_c_TEBA0714_REV01!B:B,0),3)=L370,INDEX(
RAW_c_TEBA0714_REV01!B:D,MATCH(H370,INDEX(RAW_c_TEBA0714_REV01!B:B,MATCH(H370,RAW_c_TEBA0714_REV01!B:B,)+1):'RAW_c_TEBA0714_REV01'!B11441,)+MATCH(H370,RAW_c_TEBA0714_REV01!B:B,),3),INDEX(RAW_c_TEBA0714_REV01!B:D,MATCH(H370,RAW_c_TEBA0714_REV01!B:B,0),3)),"---"))),"---")</f>
        <v>---</v>
      </c>
      <c r="T370">
        <f>COUNTIF(RAW_c_TEBA0714_REV01!B:B,G370)</f>
        <v>85</v>
      </c>
      <c r="U370" t="str">
        <f t="shared" si="35"/>
        <v>50pin_header-49</v>
      </c>
    </row>
    <row r="371" spans="1:21" x14ac:dyDescent="0.25">
      <c r="A371" t="s">
        <v>1213</v>
      </c>
      <c r="B371" t="s">
        <v>1293</v>
      </c>
      <c r="C371" t="s">
        <v>208</v>
      </c>
      <c r="D371" t="s">
        <v>895</v>
      </c>
      <c r="E371" s="84">
        <v>50</v>
      </c>
      <c r="F371" t="str">
        <f t="shared" si="30"/>
        <v>J20-50</v>
      </c>
      <c r="G371" t="str">
        <f>VLOOKUP(F371,RAW_c_TEBA0714_REV01!A:B,2,0)</f>
        <v>GND</v>
      </c>
      <c r="H371" t="str">
        <f t="shared" si="31"/>
        <v>GND</v>
      </c>
      <c r="I371" t="str">
        <f t="shared" si="32"/>
        <v>--</v>
      </c>
      <c r="J371" t="str">
        <f t="shared" si="33"/>
        <v>---</v>
      </c>
      <c r="K371" t="str">
        <f>IFERROR(IF(J371="--",IF(G371=H371,VLOOKUP(G371,RAW_c_TEBA0714_REV01!L:N,3,0),SUM(VLOOKUP(H371,RAW_c_TEBA0714_REV01!L:N,3,0),VLOOKUP(G371,RAW_c_TEBA0714_REV01!L:N,3,0))),"---"),"---")</f>
        <v>---</v>
      </c>
      <c r="L371" t="str">
        <f t="shared" si="34"/>
        <v>J20-50</v>
      </c>
      <c r="M371" t="str">
        <f>IFERROR(IF(
COUNTIF(B2B!H:H,(IF(K371&lt;&gt;"---",IF(INDEX(RAW_c_TEBA0714_REV01!B:D,MATCH(H371,RAW_c_TEBA0714_REV01!B:B,0),3)=L371,INDEX(
RAW_c_TEBA0714_REV01!B:D,MATCH(H371,INDEX(RAW_c_TEBA0714_REV01!B:B,MATCH(H371,RAW_c_TEBA0714_REV01!B:B,)+1):'RAW_c_TEBA0714_REV01'!B11442,)+MATCH(H371,RAW_c_TEBA0714_REV01!B:B,),3),INDEX(RAW_c_TEBA0714_REV01!B:D,MATCH(H371,RAW_c_TEBA0714_REV01!B:B,0),3)),"---")))=1,"---",IF(K371&lt;&gt;"---",IF(INDEX(RAW_c_TEBA0714_REV01!B:D,MATCH(H371,RAW_c_TEBA0714_REV01!B:B,0),3)=L371,INDEX(
RAW_c_TEBA0714_REV01!B:D,MATCH(H371,INDEX(RAW_c_TEBA0714_REV01!B:B,MATCH(H371,RAW_c_TEBA0714_REV01!B:B,)+1):'RAW_c_TEBA0714_REV01'!B11442,)+MATCH(H371,RAW_c_TEBA0714_REV01!B:B,),3),INDEX(RAW_c_TEBA0714_REV01!B:D,MATCH(H371,RAW_c_TEBA0714_REV01!B:B,0),3)),"---")),"---")</f>
        <v>---</v>
      </c>
      <c r="N371" t="str">
        <f>IFERROR(IF(AND(B371="B2B",J371="--"),L371,IF(
COUNTIF(B2B!H:H,(IF(K371&lt;&gt;"---",IF(INDEX(RAW_c_TEBA0714_REV01!B:D,MATCH(H371,RAW_c_TEBA0714_REV01!B:B,0),3)=L371,INDEX(
RAW_c_TEBA0714_REV01!B:D,MATCH(H371,INDEX(RAW_c_TEBA0714_REV01!B:B,MATCH(H371,RAW_c_TEBA0714_REV01!B:B,)+1):'RAW_c_TEBA0714_REV01'!B11442,)+MATCH(H371,RAW_c_TEBA0714_REV01!B:B,),3),INDEX(RAW_c_TEBA0714_REV01!B:D,MATCH(H371,RAW_c_TEBA0714_REV01!B:B,0),3)),"---")))=0,"---",IF(K371&lt;&gt;"---",IF(INDEX(RAW_c_TEBA0714_REV01!B:D,MATCH(H371,RAW_c_TEBA0714_REV01!B:B,0),3)=L371,INDEX(
RAW_c_TEBA0714_REV01!B:D,MATCH(H371,INDEX(RAW_c_TEBA0714_REV01!B:B,MATCH(H371,RAW_c_TEBA0714_REV01!B:B,)+1):'RAW_c_TEBA0714_REV01'!B11442,)+MATCH(H371,RAW_c_TEBA0714_REV01!B:B,),3),INDEX(RAW_c_TEBA0714_REV01!B:D,MATCH(H371,RAW_c_TEBA0714_REV01!B:B,0),3)),"---"))),"---")</f>
        <v>---</v>
      </c>
      <c r="T371">
        <f>COUNTIF(RAW_c_TEBA0714_REV01!B:B,G371)</f>
        <v>85</v>
      </c>
      <c r="U371" t="str">
        <f t="shared" si="35"/>
        <v>50pin_header-50</v>
      </c>
    </row>
    <row r="372" spans="1:21" x14ac:dyDescent="0.25">
      <c r="A372" t="s">
        <v>1214</v>
      </c>
      <c r="B372" t="s">
        <v>1295</v>
      </c>
      <c r="C372" t="s">
        <v>159</v>
      </c>
      <c r="D372" t="s">
        <v>918</v>
      </c>
      <c r="E372" s="84">
        <v>1</v>
      </c>
      <c r="F372" t="str">
        <f t="shared" si="30"/>
        <v>J26-1</v>
      </c>
      <c r="G372" t="str">
        <f>VLOOKUP(F372,RAW_c_TEBA0714_REV01!A:B,2,0)</f>
        <v>VCCIO34</v>
      </c>
      <c r="H372" t="str">
        <f t="shared" si="31"/>
        <v>VCCIO34</v>
      </c>
      <c r="I372" t="str">
        <f t="shared" si="32"/>
        <v>--</v>
      </c>
      <c r="J372" t="str">
        <f t="shared" si="33"/>
        <v>--</v>
      </c>
      <c r="K372">
        <f>IFERROR(IF(J372="--",IF(G372=H372,VLOOKUP(G372,RAW_c_TEBA0714_REV01!L:N,3,0),SUM(VLOOKUP(H372,RAW_c_TEBA0714_REV01!L:N,3,0),VLOOKUP(G372,RAW_c_TEBA0714_REV01!L:N,3,0))),"---"),"---")</f>
        <v>97.983400000000003</v>
      </c>
      <c r="L372" t="str">
        <f t="shared" si="34"/>
        <v>J26-1</v>
      </c>
      <c r="M372" t="str">
        <f>IFERROR(IF(
COUNTIF(B2B!H:H,(IF(K372&lt;&gt;"---",IF(INDEX(RAW_c_TEBA0714_REV01!B:D,MATCH(H372,RAW_c_TEBA0714_REV01!B:B,0),3)=L372,INDEX(
RAW_c_TEBA0714_REV01!B:D,MATCH(H372,INDEX(RAW_c_TEBA0714_REV01!B:B,MATCH(H372,RAW_c_TEBA0714_REV01!B:B,)+1):'RAW_c_TEBA0714_REV01'!B11443,)+MATCH(H372,RAW_c_TEBA0714_REV01!B:B,),3),INDEX(RAW_c_TEBA0714_REV01!B:D,MATCH(H372,RAW_c_TEBA0714_REV01!B:B,0),3)),"---")))=1,"---",IF(K372&lt;&gt;"---",IF(INDEX(RAW_c_TEBA0714_REV01!B:D,MATCH(H372,RAW_c_TEBA0714_REV01!B:B,0),3)=L372,INDEX(
RAW_c_TEBA0714_REV01!B:D,MATCH(H372,INDEX(RAW_c_TEBA0714_REV01!B:B,MATCH(H372,RAW_c_TEBA0714_REV01!B:B,)+1):'RAW_c_TEBA0714_REV01'!B11443,)+MATCH(H372,RAW_c_TEBA0714_REV01!B:B,),3),INDEX(RAW_c_TEBA0714_REV01!B:D,MATCH(H372,RAW_c_TEBA0714_REV01!B:B,0),3)),"---")),"---")</f>
        <v>J20-6</v>
      </c>
      <c r="N372" t="str">
        <f>IFERROR(IF(AND(B372="B2B",J372="--"),L372,IF(
COUNTIF(B2B!H:H,(IF(K372&lt;&gt;"---",IF(INDEX(RAW_c_TEBA0714_REV01!B:D,MATCH(H372,RAW_c_TEBA0714_REV01!B:B,0),3)=L372,INDEX(
RAW_c_TEBA0714_REV01!B:D,MATCH(H372,INDEX(RAW_c_TEBA0714_REV01!B:B,MATCH(H372,RAW_c_TEBA0714_REV01!B:B,)+1):'RAW_c_TEBA0714_REV01'!B11443,)+MATCH(H372,RAW_c_TEBA0714_REV01!B:B,),3),INDEX(RAW_c_TEBA0714_REV01!B:D,MATCH(H372,RAW_c_TEBA0714_REV01!B:B,0),3)),"---")))=0,"---",IF(K372&lt;&gt;"---",IF(INDEX(RAW_c_TEBA0714_REV01!B:D,MATCH(H372,RAW_c_TEBA0714_REV01!B:B,0),3)=L372,INDEX(
RAW_c_TEBA0714_REV01!B:D,MATCH(H372,INDEX(RAW_c_TEBA0714_REV01!B:B,MATCH(H372,RAW_c_TEBA0714_REV01!B:B,)+1):'RAW_c_TEBA0714_REV01'!B11443,)+MATCH(H372,RAW_c_TEBA0714_REV01!B:B,),3),INDEX(RAW_c_TEBA0714_REV01!B:D,MATCH(H372,RAW_c_TEBA0714_REV01!B:B,0),3)),"---"))),"---")</f>
        <v>---</v>
      </c>
      <c r="T372">
        <f>COUNTIF(RAW_c_TEBA0714_REV01!B:B,G372)</f>
        <v>6</v>
      </c>
      <c r="U372" t="str">
        <f t="shared" si="35"/>
        <v>6pin_header-1</v>
      </c>
    </row>
    <row r="373" spans="1:21" x14ac:dyDescent="0.25">
      <c r="A373" t="s">
        <v>1215</v>
      </c>
      <c r="B373" t="s">
        <v>1295</v>
      </c>
      <c r="C373" t="s">
        <v>160</v>
      </c>
      <c r="D373" t="s">
        <v>918</v>
      </c>
      <c r="E373" s="84">
        <v>2</v>
      </c>
      <c r="F373" t="str">
        <f t="shared" si="30"/>
        <v>J26-2</v>
      </c>
      <c r="G373" t="str">
        <f>VLOOKUP(F373,RAW_c_TEBA0714_REV01!A:B,2,0)</f>
        <v>1.8V</v>
      </c>
      <c r="H373" t="str">
        <f t="shared" si="31"/>
        <v>1.8V</v>
      </c>
      <c r="I373" t="str">
        <f t="shared" si="32"/>
        <v>--</v>
      </c>
      <c r="J373" t="str">
        <f t="shared" si="33"/>
        <v>--</v>
      </c>
      <c r="K373">
        <f>IFERROR(IF(J373="--",IF(G373=H373,VLOOKUP(G373,RAW_c_TEBA0714_REV01!L:N,3,0),SUM(VLOOKUP(H373,RAW_c_TEBA0714_REV01!L:N,3,0),VLOOKUP(G373,RAW_c_TEBA0714_REV01!L:N,3,0))),"---"),"---")</f>
        <v>72.834900000000005</v>
      </c>
      <c r="L373" t="str">
        <f t="shared" si="34"/>
        <v>J26-2</v>
      </c>
      <c r="M373" t="str">
        <f>IFERROR(IF(
COUNTIF(B2B!H:H,(IF(K373&lt;&gt;"---",IF(INDEX(RAW_c_TEBA0714_REV01!B:D,MATCH(H373,RAW_c_TEBA0714_REV01!B:B,0),3)=L373,INDEX(
RAW_c_TEBA0714_REV01!B:D,MATCH(H373,INDEX(RAW_c_TEBA0714_REV01!B:B,MATCH(H373,RAW_c_TEBA0714_REV01!B:B,)+1):'RAW_c_TEBA0714_REV01'!B11444,)+MATCH(H373,RAW_c_TEBA0714_REV01!B:B,),3),INDEX(RAW_c_TEBA0714_REV01!B:D,MATCH(H373,RAW_c_TEBA0714_REV01!B:B,0),3)),"---")))=1,"---",IF(K373&lt;&gt;"---",IF(INDEX(RAW_c_TEBA0714_REV01!B:D,MATCH(H373,RAW_c_TEBA0714_REV01!B:B,0),3)=L373,INDEX(
RAW_c_TEBA0714_REV01!B:D,MATCH(H373,INDEX(RAW_c_TEBA0714_REV01!B:B,MATCH(H373,RAW_c_TEBA0714_REV01!B:B,)+1):'RAW_c_TEBA0714_REV01'!B11444,)+MATCH(H373,RAW_c_TEBA0714_REV01!B:B,),3),INDEX(RAW_c_TEBA0714_REV01!B:D,MATCH(H373,RAW_c_TEBA0714_REV01!B:B,0),3)),"---")),"---")</f>
        <v>J27-2</v>
      </c>
      <c r="N373" t="str">
        <f>IFERROR(IF(AND(B373="B2B",J373="--"),L373,IF(
COUNTIF(B2B!H:H,(IF(K373&lt;&gt;"---",IF(INDEX(RAW_c_TEBA0714_REV01!B:D,MATCH(H373,RAW_c_TEBA0714_REV01!B:B,0),3)=L373,INDEX(
RAW_c_TEBA0714_REV01!B:D,MATCH(H373,INDEX(RAW_c_TEBA0714_REV01!B:B,MATCH(H373,RAW_c_TEBA0714_REV01!B:B,)+1):'RAW_c_TEBA0714_REV01'!B11444,)+MATCH(H373,RAW_c_TEBA0714_REV01!B:B,),3),INDEX(RAW_c_TEBA0714_REV01!B:D,MATCH(H373,RAW_c_TEBA0714_REV01!B:B,0),3)),"---")))=0,"---",IF(K373&lt;&gt;"---",IF(INDEX(RAW_c_TEBA0714_REV01!B:D,MATCH(H373,RAW_c_TEBA0714_REV01!B:B,0),3)=L373,INDEX(
RAW_c_TEBA0714_REV01!B:D,MATCH(H373,INDEX(RAW_c_TEBA0714_REV01!B:B,MATCH(H373,RAW_c_TEBA0714_REV01!B:B,)+1):'RAW_c_TEBA0714_REV01'!B11444,)+MATCH(H373,RAW_c_TEBA0714_REV01!B:B,),3),INDEX(RAW_c_TEBA0714_REV01!B:D,MATCH(H373,RAW_c_TEBA0714_REV01!B:B,0),3)),"---"))),"---")</f>
        <v>---</v>
      </c>
      <c r="T373">
        <f>COUNTIF(RAW_c_TEBA0714_REV01!B:B,G373)</f>
        <v>3</v>
      </c>
      <c r="U373" t="str">
        <f t="shared" si="35"/>
        <v>6pin_header-2</v>
      </c>
    </row>
    <row r="374" spans="1:21" x14ac:dyDescent="0.25">
      <c r="A374" t="s">
        <v>1216</v>
      </c>
      <c r="B374" t="s">
        <v>1295</v>
      </c>
      <c r="C374" t="s">
        <v>161</v>
      </c>
      <c r="D374" t="s">
        <v>918</v>
      </c>
      <c r="E374" s="84">
        <v>3</v>
      </c>
      <c r="F374" t="str">
        <f t="shared" si="30"/>
        <v>J26-3</v>
      </c>
      <c r="G374" t="str">
        <f>VLOOKUP(F374,RAW_c_TEBA0714_REV01!A:B,2,0)</f>
        <v>VCCIO34</v>
      </c>
      <c r="H374" t="str">
        <f t="shared" si="31"/>
        <v>VCCIO34</v>
      </c>
      <c r="I374" t="str">
        <f t="shared" si="32"/>
        <v>--</v>
      </c>
      <c r="J374" t="str">
        <f t="shared" si="33"/>
        <v>--</v>
      </c>
      <c r="K374">
        <f>IFERROR(IF(J374="--",IF(G374=H374,VLOOKUP(G374,RAW_c_TEBA0714_REV01!L:N,3,0),SUM(VLOOKUP(H374,RAW_c_TEBA0714_REV01!L:N,3,0),VLOOKUP(G374,RAW_c_TEBA0714_REV01!L:N,3,0))),"---"),"---")</f>
        <v>97.983400000000003</v>
      </c>
      <c r="L374" t="str">
        <f t="shared" si="34"/>
        <v>J26-3</v>
      </c>
      <c r="M374" t="str">
        <f>IFERROR(IF(
COUNTIF(B2B!H:H,(IF(K374&lt;&gt;"---",IF(INDEX(RAW_c_TEBA0714_REV01!B:D,MATCH(H374,RAW_c_TEBA0714_REV01!B:B,0),3)=L374,INDEX(
RAW_c_TEBA0714_REV01!B:D,MATCH(H374,INDEX(RAW_c_TEBA0714_REV01!B:B,MATCH(H374,RAW_c_TEBA0714_REV01!B:B,)+1):'RAW_c_TEBA0714_REV01'!B11445,)+MATCH(H374,RAW_c_TEBA0714_REV01!B:B,),3),INDEX(RAW_c_TEBA0714_REV01!B:D,MATCH(H374,RAW_c_TEBA0714_REV01!B:B,0),3)),"---")))=1,"---",IF(K374&lt;&gt;"---",IF(INDEX(RAW_c_TEBA0714_REV01!B:D,MATCH(H374,RAW_c_TEBA0714_REV01!B:B,0),3)=L374,INDEX(
RAW_c_TEBA0714_REV01!B:D,MATCH(H374,INDEX(RAW_c_TEBA0714_REV01!B:B,MATCH(H374,RAW_c_TEBA0714_REV01!B:B,)+1):'RAW_c_TEBA0714_REV01'!B11445,)+MATCH(H374,RAW_c_TEBA0714_REV01!B:B,),3),INDEX(RAW_c_TEBA0714_REV01!B:D,MATCH(H374,RAW_c_TEBA0714_REV01!B:B,0),3)),"---")),"---")</f>
        <v>J20-6</v>
      </c>
      <c r="N374" t="str">
        <f>IFERROR(IF(AND(B374="B2B",J374="--"),L374,IF(
COUNTIF(B2B!H:H,(IF(K374&lt;&gt;"---",IF(INDEX(RAW_c_TEBA0714_REV01!B:D,MATCH(H374,RAW_c_TEBA0714_REV01!B:B,0),3)=L374,INDEX(
RAW_c_TEBA0714_REV01!B:D,MATCH(H374,INDEX(RAW_c_TEBA0714_REV01!B:B,MATCH(H374,RAW_c_TEBA0714_REV01!B:B,)+1):'RAW_c_TEBA0714_REV01'!B11445,)+MATCH(H374,RAW_c_TEBA0714_REV01!B:B,),3),INDEX(RAW_c_TEBA0714_REV01!B:D,MATCH(H374,RAW_c_TEBA0714_REV01!B:B,0),3)),"---")))=0,"---",IF(K374&lt;&gt;"---",IF(INDEX(RAW_c_TEBA0714_REV01!B:D,MATCH(H374,RAW_c_TEBA0714_REV01!B:B,0),3)=L374,INDEX(
RAW_c_TEBA0714_REV01!B:D,MATCH(H374,INDEX(RAW_c_TEBA0714_REV01!B:B,MATCH(H374,RAW_c_TEBA0714_REV01!B:B,)+1):'RAW_c_TEBA0714_REV01'!B11445,)+MATCH(H374,RAW_c_TEBA0714_REV01!B:B,),3),INDEX(RAW_c_TEBA0714_REV01!B:D,MATCH(H374,RAW_c_TEBA0714_REV01!B:B,0),3)),"---"))),"---")</f>
        <v>---</v>
      </c>
      <c r="T374">
        <f>COUNTIF(RAW_c_TEBA0714_REV01!B:B,G374)</f>
        <v>6</v>
      </c>
      <c r="U374" t="str">
        <f t="shared" si="35"/>
        <v>6pin_header-3</v>
      </c>
    </row>
    <row r="375" spans="1:21" x14ac:dyDescent="0.25">
      <c r="A375" t="s">
        <v>1217</v>
      </c>
      <c r="B375" t="s">
        <v>1295</v>
      </c>
      <c r="C375" t="s">
        <v>162</v>
      </c>
      <c r="D375" t="s">
        <v>918</v>
      </c>
      <c r="E375" s="84">
        <v>4</v>
      </c>
      <c r="F375" t="str">
        <f t="shared" si="30"/>
        <v>J26-4</v>
      </c>
      <c r="G375" t="str">
        <f>VLOOKUP(F375,RAW_c_TEBA0714_REV01!A:B,2,0)</f>
        <v>2.5V</v>
      </c>
      <c r="H375" t="str">
        <f t="shared" si="31"/>
        <v>2.5V</v>
      </c>
      <c r="I375" t="str">
        <f t="shared" si="32"/>
        <v>--</v>
      </c>
      <c r="J375" t="str">
        <f t="shared" si="33"/>
        <v>--</v>
      </c>
      <c r="K375">
        <f>IFERROR(IF(J375="--",IF(G375=H375,VLOOKUP(G375,RAW_c_TEBA0714_REV01!L:N,3,0),SUM(VLOOKUP(H375,RAW_c_TEBA0714_REV01!L:N,3,0),VLOOKUP(G375,RAW_c_TEBA0714_REV01!L:N,3,0))),"---"),"---")</f>
        <v>9.8393999999999995</v>
      </c>
      <c r="L375" t="str">
        <f t="shared" si="34"/>
        <v>J26-4</v>
      </c>
      <c r="M375" t="str">
        <f>IFERROR(IF(
COUNTIF(B2B!H:H,(IF(K375&lt;&gt;"---",IF(INDEX(RAW_c_TEBA0714_REV01!B:D,MATCH(H375,RAW_c_TEBA0714_REV01!B:B,0),3)=L375,INDEX(
RAW_c_TEBA0714_REV01!B:D,MATCH(H375,INDEX(RAW_c_TEBA0714_REV01!B:B,MATCH(H375,RAW_c_TEBA0714_REV01!B:B,)+1):'RAW_c_TEBA0714_REV01'!B11446,)+MATCH(H375,RAW_c_TEBA0714_REV01!B:B,),3),INDEX(RAW_c_TEBA0714_REV01!B:D,MATCH(H375,RAW_c_TEBA0714_REV01!B:B,0),3)),"---")))=1,"---",IF(K375&lt;&gt;"---",IF(INDEX(RAW_c_TEBA0714_REV01!B:D,MATCH(H375,RAW_c_TEBA0714_REV01!B:B,0),3)=L375,INDEX(
RAW_c_TEBA0714_REV01!B:D,MATCH(H375,INDEX(RAW_c_TEBA0714_REV01!B:B,MATCH(H375,RAW_c_TEBA0714_REV01!B:B,)+1):'RAW_c_TEBA0714_REV01'!B11446,)+MATCH(H375,RAW_c_TEBA0714_REV01!B:B,),3),INDEX(RAW_c_TEBA0714_REV01!B:D,MATCH(H375,RAW_c_TEBA0714_REV01!B:B,0),3)),"---")),"---")</f>
        <v>U1-5</v>
      </c>
      <c r="N375" t="str">
        <f>IFERROR(IF(AND(B375="B2B",J375="--"),L375,IF(
COUNTIF(B2B!H:H,(IF(K375&lt;&gt;"---",IF(INDEX(RAW_c_TEBA0714_REV01!B:D,MATCH(H375,RAW_c_TEBA0714_REV01!B:B,0),3)=L375,INDEX(
RAW_c_TEBA0714_REV01!B:D,MATCH(H375,INDEX(RAW_c_TEBA0714_REV01!B:B,MATCH(H375,RAW_c_TEBA0714_REV01!B:B,)+1):'RAW_c_TEBA0714_REV01'!B11446,)+MATCH(H375,RAW_c_TEBA0714_REV01!B:B,),3),INDEX(RAW_c_TEBA0714_REV01!B:D,MATCH(H375,RAW_c_TEBA0714_REV01!B:B,0),3)),"---")))=0,"---",IF(K375&lt;&gt;"---",IF(INDEX(RAW_c_TEBA0714_REV01!B:D,MATCH(H375,RAW_c_TEBA0714_REV01!B:B,0),3)=L375,INDEX(
RAW_c_TEBA0714_REV01!B:D,MATCH(H375,INDEX(RAW_c_TEBA0714_REV01!B:B,MATCH(H375,RAW_c_TEBA0714_REV01!B:B,)+1):'RAW_c_TEBA0714_REV01'!B11446,)+MATCH(H375,RAW_c_TEBA0714_REV01!B:B,),3),INDEX(RAW_c_TEBA0714_REV01!B:D,MATCH(H375,RAW_c_TEBA0714_REV01!B:B,0),3)),"---"))),"---")</f>
        <v>---</v>
      </c>
      <c r="T375">
        <f>COUNTIF(RAW_c_TEBA0714_REV01!B:B,G375)</f>
        <v>3</v>
      </c>
      <c r="U375" t="str">
        <f t="shared" si="35"/>
        <v>6pin_header-4</v>
      </c>
    </row>
    <row r="376" spans="1:21" x14ac:dyDescent="0.25">
      <c r="A376" t="s">
        <v>1218</v>
      </c>
      <c r="B376" t="s">
        <v>1295</v>
      </c>
      <c r="C376" t="s">
        <v>163</v>
      </c>
      <c r="D376" t="s">
        <v>918</v>
      </c>
      <c r="E376" s="84">
        <v>5</v>
      </c>
      <c r="F376" t="str">
        <f t="shared" si="30"/>
        <v>J26-5</v>
      </c>
      <c r="G376" t="str">
        <f>VLOOKUP(F376,RAW_c_TEBA0714_REV01!A:B,2,0)</f>
        <v>VCCIO34</v>
      </c>
      <c r="H376" t="str">
        <f t="shared" si="31"/>
        <v>VCCIO34</v>
      </c>
      <c r="I376" t="str">
        <f t="shared" si="32"/>
        <v>--</v>
      </c>
      <c r="J376" t="str">
        <f t="shared" si="33"/>
        <v>--</v>
      </c>
      <c r="K376">
        <f>IFERROR(IF(J376="--",IF(G376=H376,VLOOKUP(G376,RAW_c_TEBA0714_REV01!L:N,3,0),SUM(VLOOKUP(H376,RAW_c_TEBA0714_REV01!L:N,3,0),VLOOKUP(G376,RAW_c_TEBA0714_REV01!L:N,3,0))),"---"),"---")</f>
        <v>97.983400000000003</v>
      </c>
      <c r="L376" t="str">
        <f t="shared" si="34"/>
        <v>J26-5</v>
      </c>
      <c r="M376" t="str">
        <f>IFERROR(IF(
COUNTIF(B2B!H:H,(IF(K376&lt;&gt;"---",IF(INDEX(RAW_c_TEBA0714_REV01!B:D,MATCH(H376,RAW_c_TEBA0714_REV01!B:B,0),3)=L376,INDEX(
RAW_c_TEBA0714_REV01!B:D,MATCH(H376,INDEX(RAW_c_TEBA0714_REV01!B:B,MATCH(H376,RAW_c_TEBA0714_REV01!B:B,)+1):'RAW_c_TEBA0714_REV01'!B11447,)+MATCH(H376,RAW_c_TEBA0714_REV01!B:B,),3),INDEX(RAW_c_TEBA0714_REV01!B:D,MATCH(H376,RAW_c_TEBA0714_REV01!B:B,0),3)),"---")))=1,"---",IF(K376&lt;&gt;"---",IF(INDEX(RAW_c_TEBA0714_REV01!B:D,MATCH(H376,RAW_c_TEBA0714_REV01!B:B,0),3)=L376,INDEX(
RAW_c_TEBA0714_REV01!B:D,MATCH(H376,INDEX(RAW_c_TEBA0714_REV01!B:B,MATCH(H376,RAW_c_TEBA0714_REV01!B:B,)+1):'RAW_c_TEBA0714_REV01'!B11447,)+MATCH(H376,RAW_c_TEBA0714_REV01!B:B,),3),INDEX(RAW_c_TEBA0714_REV01!B:D,MATCH(H376,RAW_c_TEBA0714_REV01!B:B,0),3)),"---")),"---")</f>
        <v>J20-6</v>
      </c>
      <c r="N376" t="str">
        <f>IFERROR(IF(AND(B376="B2B",J376="--"),L376,IF(
COUNTIF(B2B!H:H,(IF(K376&lt;&gt;"---",IF(INDEX(RAW_c_TEBA0714_REV01!B:D,MATCH(H376,RAW_c_TEBA0714_REV01!B:B,0),3)=L376,INDEX(
RAW_c_TEBA0714_REV01!B:D,MATCH(H376,INDEX(RAW_c_TEBA0714_REV01!B:B,MATCH(H376,RAW_c_TEBA0714_REV01!B:B,)+1):'RAW_c_TEBA0714_REV01'!B11447,)+MATCH(H376,RAW_c_TEBA0714_REV01!B:B,),3),INDEX(RAW_c_TEBA0714_REV01!B:D,MATCH(H376,RAW_c_TEBA0714_REV01!B:B,0),3)),"---")))=0,"---",IF(K376&lt;&gt;"---",IF(INDEX(RAW_c_TEBA0714_REV01!B:D,MATCH(H376,RAW_c_TEBA0714_REV01!B:B,0),3)=L376,INDEX(
RAW_c_TEBA0714_REV01!B:D,MATCH(H376,INDEX(RAW_c_TEBA0714_REV01!B:B,MATCH(H376,RAW_c_TEBA0714_REV01!B:B,)+1):'RAW_c_TEBA0714_REV01'!B11447,)+MATCH(H376,RAW_c_TEBA0714_REV01!B:B,),3),INDEX(RAW_c_TEBA0714_REV01!B:D,MATCH(H376,RAW_c_TEBA0714_REV01!B:B,0),3)),"---"))),"---")</f>
        <v>---</v>
      </c>
      <c r="T376">
        <f>COUNTIF(RAW_c_TEBA0714_REV01!B:B,G376)</f>
        <v>6</v>
      </c>
      <c r="U376" t="str">
        <f t="shared" si="35"/>
        <v>6pin_header-5</v>
      </c>
    </row>
    <row r="377" spans="1:21" x14ac:dyDescent="0.25">
      <c r="A377" t="s">
        <v>1219</v>
      </c>
      <c r="B377" t="s">
        <v>1295</v>
      </c>
      <c r="C377" t="s">
        <v>164</v>
      </c>
      <c r="D377" t="s">
        <v>918</v>
      </c>
      <c r="E377" s="84">
        <v>6</v>
      </c>
      <c r="F377" t="str">
        <f t="shared" si="30"/>
        <v>J26-6</v>
      </c>
      <c r="G377" t="str">
        <f>VLOOKUP(F377,RAW_c_TEBA0714_REV01!A:B,2,0)</f>
        <v>3.3V_OUT</v>
      </c>
      <c r="H377" t="str">
        <f t="shared" si="31"/>
        <v>3.3V_OUT</v>
      </c>
      <c r="I377" t="str">
        <f t="shared" si="32"/>
        <v>--</v>
      </c>
      <c r="J377" t="str">
        <f t="shared" si="33"/>
        <v>--</v>
      </c>
      <c r="K377">
        <f>IFERROR(IF(J377="--",IF(G377=H377,VLOOKUP(G377,RAW_c_TEBA0714_REV01!L:N,3,0),SUM(VLOOKUP(H377,RAW_c_TEBA0714_REV01!L:N,3,0),VLOOKUP(G377,RAW_c_TEBA0714_REV01!L:N,3,0))),"---"),"---")</f>
        <v>140.8955</v>
      </c>
      <c r="L377" t="str">
        <f t="shared" si="34"/>
        <v>J26-6</v>
      </c>
      <c r="M377" t="str">
        <f>IFERROR(IF(
COUNTIF(B2B!H:H,(IF(K377&lt;&gt;"---",IF(INDEX(RAW_c_TEBA0714_REV01!B:D,MATCH(H377,RAW_c_TEBA0714_REV01!B:B,0),3)=L377,INDEX(
RAW_c_TEBA0714_REV01!B:D,MATCH(H377,INDEX(RAW_c_TEBA0714_REV01!B:B,MATCH(H377,RAW_c_TEBA0714_REV01!B:B,)+1):'RAW_c_TEBA0714_REV01'!B11448,)+MATCH(H377,RAW_c_TEBA0714_REV01!B:B,),3),INDEX(RAW_c_TEBA0714_REV01!B:D,MATCH(H377,RAW_c_TEBA0714_REV01!B:B,0),3)),"---")))=1,"---",IF(K377&lt;&gt;"---",IF(INDEX(RAW_c_TEBA0714_REV01!B:D,MATCH(H377,RAW_c_TEBA0714_REV01!B:B,0),3)=L377,INDEX(
RAW_c_TEBA0714_REV01!B:D,MATCH(H377,INDEX(RAW_c_TEBA0714_REV01!B:B,MATCH(H377,RAW_c_TEBA0714_REV01!B:B,)+1):'RAW_c_TEBA0714_REV01'!B11448,)+MATCH(H377,RAW_c_TEBA0714_REV01!B:B,),3),INDEX(RAW_c_TEBA0714_REV01!B:D,MATCH(H377,RAW_c_TEBA0714_REV01!B:B,0),3)),"---")),"---")</f>
        <v>J4-6</v>
      </c>
      <c r="N377" t="str">
        <f>IFERROR(IF(AND(B377="B2B",J377="--"),L377,IF(
COUNTIF(B2B!H:H,(IF(K377&lt;&gt;"---",IF(INDEX(RAW_c_TEBA0714_REV01!B:D,MATCH(H377,RAW_c_TEBA0714_REV01!B:B,0),3)=L377,INDEX(
RAW_c_TEBA0714_REV01!B:D,MATCH(H377,INDEX(RAW_c_TEBA0714_REV01!B:B,MATCH(H377,RAW_c_TEBA0714_REV01!B:B,)+1):'RAW_c_TEBA0714_REV01'!B11448,)+MATCH(H377,RAW_c_TEBA0714_REV01!B:B,),3),INDEX(RAW_c_TEBA0714_REV01!B:D,MATCH(H377,RAW_c_TEBA0714_REV01!B:B,0),3)),"---")))=0,"---",IF(K377&lt;&gt;"---",IF(INDEX(RAW_c_TEBA0714_REV01!B:D,MATCH(H377,RAW_c_TEBA0714_REV01!B:B,0),3)=L377,INDEX(
RAW_c_TEBA0714_REV01!B:D,MATCH(H377,INDEX(RAW_c_TEBA0714_REV01!B:B,MATCH(H377,RAW_c_TEBA0714_REV01!B:B,)+1):'RAW_c_TEBA0714_REV01'!B11448,)+MATCH(H377,RAW_c_TEBA0714_REV01!B:B,),3),INDEX(RAW_c_TEBA0714_REV01!B:D,MATCH(H377,RAW_c_TEBA0714_REV01!B:B,0),3)),"---"))),"---")</f>
        <v>---</v>
      </c>
      <c r="T377">
        <f>COUNTIF(RAW_c_TEBA0714_REV01!B:B,G377)</f>
        <v>8</v>
      </c>
      <c r="U377" t="str">
        <f t="shared" si="35"/>
        <v>6pin_header-6</v>
      </c>
    </row>
    <row r="378" spans="1:21" x14ac:dyDescent="0.25">
      <c r="A378" t="s">
        <v>1220</v>
      </c>
      <c r="B378" t="s">
        <v>1295</v>
      </c>
      <c r="C378" t="s">
        <v>159</v>
      </c>
      <c r="D378" t="s">
        <v>919</v>
      </c>
      <c r="E378" s="84">
        <v>1</v>
      </c>
      <c r="F378" t="str">
        <f t="shared" si="30"/>
        <v>J27-1</v>
      </c>
      <c r="G378" t="str">
        <f>VLOOKUP(F378,RAW_c_TEBA0714_REV01!A:B,2,0)</f>
        <v>V_CFG</v>
      </c>
      <c r="H378" t="str">
        <f t="shared" si="31"/>
        <v>V_CFG</v>
      </c>
      <c r="I378" t="str">
        <f t="shared" si="32"/>
        <v>--</v>
      </c>
      <c r="J378" t="str">
        <f t="shared" si="33"/>
        <v>--</v>
      </c>
      <c r="K378">
        <f>IFERROR(IF(J378="--",IF(G378=H378,VLOOKUP(G378,RAW_c_TEBA0714_REV01!L:N,3,0),SUM(VLOOKUP(H378,RAW_c_TEBA0714_REV01!L:N,3,0),VLOOKUP(G378,RAW_c_TEBA0714_REV01!L:N,3,0))),"---"),"---")</f>
        <v>99.411299999999997</v>
      </c>
      <c r="L378" t="str">
        <f t="shared" si="34"/>
        <v>J27-1</v>
      </c>
      <c r="M378" t="str">
        <f>IFERROR(IF(
COUNTIF(B2B!H:H,(IF(K378&lt;&gt;"---",IF(INDEX(RAW_c_TEBA0714_REV01!B:D,MATCH(H378,RAW_c_TEBA0714_REV01!B:B,0),3)=L378,INDEX(
RAW_c_TEBA0714_REV01!B:D,MATCH(H378,INDEX(RAW_c_TEBA0714_REV01!B:B,MATCH(H378,RAW_c_TEBA0714_REV01!B:B,)+1):'RAW_c_TEBA0714_REV01'!B11449,)+MATCH(H378,RAW_c_TEBA0714_REV01!B:B,),3),INDEX(RAW_c_TEBA0714_REV01!B:D,MATCH(H378,RAW_c_TEBA0714_REV01!B:B,0),3)),"---")))=1,"---",IF(K378&lt;&gt;"---",IF(INDEX(RAW_c_TEBA0714_REV01!B:D,MATCH(H378,RAW_c_TEBA0714_REV01!B:B,0),3)=L378,INDEX(
RAW_c_TEBA0714_REV01!B:D,MATCH(H378,INDEX(RAW_c_TEBA0714_REV01!B:B,MATCH(H378,RAW_c_TEBA0714_REV01!B:B,)+1):'RAW_c_TEBA0714_REV01'!B11449,)+MATCH(H378,RAW_c_TEBA0714_REV01!B:B,),3),INDEX(RAW_c_TEBA0714_REV01!B:D,MATCH(H378,RAW_c_TEBA0714_REV01!B:B,0),3)),"---")),"---")</f>
        <v>J3-6</v>
      </c>
      <c r="N378" t="str">
        <f>IFERROR(IF(AND(B378="B2B",J378="--"),L378,IF(
COUNTIF(B2B!H:H,(IF(K378&lt;&gt;"---",IF(INDEX(RAW_c_TEBA0714_REV01!B:D,MATCH(H378,RAW_c_TEBA0714_REV01!B:B,0),3)=L378,INDEX(
RAW_c_TEBA0714_REV01!B:D,MATCH(H378,INDEX(RAW_c_TEBA0714_REV01!B:B,MATCH(H378,RAW_c_TEBA0714_REV01!B:B,)+1):'RAW_c_TEBA0714_REV01'!B11449,)+MATCH(H378,RAW_c_TEBA0714_REV01!B:B,),3),INDEX(RAW_c_TEBA0714_REV01!B:D,MATCH(H378,RAW_c_TEBA0714_REV01!B:B,0),3)),"---")))=0,"---",IF(K378&lt;&gt;"---",IF(INDEX(RAW_c_TEBA0714_REV01!B:D,MATCH(H378,RAW_c_TEBA0714_REV01!B:B,0),3)=L378,INDEX(
RAW_c_TEBA0714_REV01!B:D,MATCH(H378,INDEX(RAW_c_TEBA0714_REV01!B:B,MATCH(H378,RAW_c_TEBA0714_REV01!B:B,)+1):'RAW_c_TEBA0714_REV01'!B11449,)+MATCH(H378,RAW_c_TEBA0714_REV01!B:B,),3),INDEX(RAW_c_TEBA0714_REV01!B:D,MATCH(H378,RAW_c_TEBA0714_REV01!B:B,0),3)),"---"))),"---")</f>
        <v>---</v>
      </c>
      <c r="T378">
        <f>COUNTIF(RAW_c_TEBA0714_REV01!B:B,G378)</f>
        <v>8</v>
      </c>
      <c r="U378" t="str">
        <f t="shared" si="35"/>
        <v>6pin_header-1</v>
      </c>
    </row>
    <row r="379" spans="1:21" x14ac:dyDescent="0.25">
      <c r="A379" t="s">
        <v>1221</v>
      </c>
      <c r="B379" t="s">
        <v>1295</v>
      </c>
      <c r="C379" t="s">
        <v>160</v>
      </c>
      <c r="D379" t="s">
        <v>919</v>
      </c>
      <c r="E379" s="84">
        <v>2</v>
      </c>
      <c r="F379" t="str">
        <f t="shared" si="30"/>
        <v>J27-2</v>
      </c>
      <c r="G379" t="str">
        <f>VLOOKUP(F379,RAW_c_TEBA0714_REV01!A:B,2,0)</f>
        <v>1.8V</v>
      </c>
      <c r="H379" t="str">
        <f t="shared" si="31"/>
        <v>1.8V</v>
      </c>
      <c r="I379" t="str">
        <f t="shared" si="32"/>
        <v>--</v>
      </c>
      <c r="J379" t="str">
        <f t="shared" si="33"/>
        <v>--</v>
      </c>
      <c r="K379">
        <f>IFERROR(IF(J379="--",IF(G379=H379,VLOOKUP(G379,RAW_c_TEBA0714_REV01!L:N,3,0),SUM(VLOOKUP(H379,RAW_c_TEBA0714_REV01!L:N,3,0),VLOOKUP(G379,RAW_c_TEBA0714_REV01!L:N,3,0))),"---"),"---")</f>
        <v>72.834900000000005</v>
      </c>
      <c r="L379" t="str">
        <f t="shared" si="34"/>
        <v>J27-2</v>
      </c>
      <c r="M379" t="str">
        <f>IFERROR(IF(
COUNTIF(B2B!H:H,(IF(K379&lt;&gt;"---",IF(INDEX(RAW_c_TEBA0714_REV01!B:D,MATCH(H379,RAW_c_TEBA0714_REV01!B:B,0),3)=L379,INDEX(
RAW_c_TEBA0714_REV01!B:D,MATCH(H379,INDEX(RAW_c_TEBA0714_REV01!B:B,MATCH(H379,RAW_c_TEBA0714_REV01!B:B,)+1):'RAW_c_TEBA0714_REV01'!B11450,)+MATCH(H379,RAW_c_TEBA0714_REV01!B:B,),3),INDEX(RAW_c_TEBA0714_REV01!B:D,MATCH(H379,RAW_c_TEBA0714_REV01!B:B,0),3)),"---")))=1,"---",IF(K379&lt;&gt;"---",IF(INDEX(RAW_c_TEBA0714_REV01!B:D,MATCH(H379,RAW_c_TEBA0714_REV01!B:B,0),3)=L379,INDEX(
RAW_c_TEBA0714_REV01!B:D,MATCH(H379,INDEX(RAW_c_TEBA0714_REV01!B:B,MATCH(H379,RAW_c_TEBA0714_REV01!B:B,)+1):'RAW_c_TEBA0714_REV01'!B11450,)+MATCH(H379,RAW_c_TEBA0714_REV01!B:B,),3),INDEX(RAW_c_TEBA0714_REV01!B:D,MATCH(H379,RAW_c_TEBA0714_REV01!B:B,0),3)),"---")),"---")</f>
        <v>J26-2</v>
      </c>
      <c r="N379" t="str">
        <f>IFERROR(IF(AND(B379="B2B",J379="--"),L379,IF(
COUNTIF(B2B!H:H,(IF(K379&lt;&gt;"---",IF(INDEX(RAW_c_TEBA0714_REV01!B:D,MATCH(H379,RAW_c_TEBA0714_REV01!B:B,0),3)=L379,INDEX(
RAW_c_TEBA0714_REV01!B:D,MATCH(H379,INDEX(RAW_c_TEBA0714_REV01!B:B,MATCH(H379,RAW_c_TEBA0714_REV01!B:B,)+1):'RAW_c_TEBA0714_REV01'!B11450,)+MATCH(H379,RAW_c_TEBA0714_REV01!B:B,),3),INDEX(RAW_c_TEBA0714_REV01!B:D,MATCH(H379,RAW_c_TEBA0714_REV01!B:B,0),3)),"---")))=0,"---",IF(K379&lt;&gt;"---",IF(INDEX(RAW_c_TEBA0714_REV01!B:D,MATCH(H379,RAW_c_TEBA0714_REV01!B:B,0),3)=L379,INDEX(
RAW_c_TEBA0714_REV01!B:D,MATCH(H379,INDEX(RAW_c_TEBA0714_REV01!B:B,MATCH(H379,RAW_c_TEBA0714_REV01!B:B,)+1):'RAW_c_TEBA0714_REV01'!B11450,)+MATCH(H379,RAW_c_TEBA0714_REV01!B:B,),3),INDEX(RAW_c_TEBA0714_REV01!B:D,MATCH(H379,RAW_c_TEBA0714_REV01!B:B,0),3)),"---"))),"---")</f>
        <v>---</v>
      </c>
      <c r="T379">
        <f>COUNTIF(RAW_c_TEBA0714_REV01!B:B,G379)</f>
        <v>3</v>
      </c>
      <c r="U379" t="str">
        <f t="shared" si="35"/>
        <v>6pin_header-2</v>
      </c>
    </row>
    <row r="380" spans="1:21" x14ac:dyDescent="0.25">
      <c r="A380" t="s">
        <v>1222</v>
      </c>
      <c r="B380" t="s">
        <v>1295</v>
      </c>
      <c r="C380" t="s">
        <v>161</v>
      </c>
      <c r="D380" t="s">
        <v>919</v>
      </c>
      <c r="E380" s="84">
        <v>3</v>
      </c>
      <c r="F380" t="str">
        <f t="shared" si="30"/>
        <v>J27-3</v>
      </c>
      <c r="G380" t="str">
        <f>VLOOKUP(F380,RAW_c_TEBA0714_REV01!A:B,2,0)</f>
        <v>V_CFG</v>
      </c>
      <c r="H380" t="str">
        <f t="shared" si="31"/>
        <v>V_CFG</v>
      </c>
      <c r="I380" t="str">
        <f t="shared" si="32"/>
        <v>--</v>
      </c>
      <c r="J380" t="str">
        <f t="shared" si="33"/>
        <v>--</v>
      </c>
      <c r="K380">
        <f>IFERROR(IF(J380="--",IF(G380=H380,VLOOKUP(G380,RAW_c_TEBA0714_REV01!L:N,3,0),SUM(VLOOKUP(H380,RAW_c_TEBA0714_REV01!L:N,3,0),VLOOKUP(G380,RAW_c_TEBA0714_REV01!L:N,3,0))),"---"),"---")</f>
        <v>99.411299999999997</v>
      </c>
      <c r="L380" t="str">
        <f t="shared" si="34"/>
        <v>J27-3</v>
      </c>
      <c r="M380" t="str">
        <f>IFERROR(IF(
COUNTIF(B2B!H:H,(IF(K380&lt;&gt;"---",IF(INDEX(RAW_c_TEBA0714_REV01!B:D,MATCH(H380,RAW_c_TEBA0714_REV01!B:B,0),3)=L380,INDEX(
RAW_c_TEBA0714_REV01!B:D,MATCH(H380,INDEX(RAW_c_TEBA0714_REV01!B:B,MATCH(H380,RAW_c_TEBA0714_REV01!B:B,)+1):'RAW_c_TEBA0714_REV01'!B11451,)+MATCH(H380,RAW_c_TEBA0714_REV01!B:B,),3),INDEX(RAW_c_TEBA0714_REV01!B:D,MATCH(H380,RAW_c_TEBA0714_REV01!B:B,0),3)),"---")))=1,"---",IF(K380&lt;&gt;"---",IF(INDEX(RAW_c_TEBA0714_REV01!B:D,MATCH(H380,RAW_c_TEBA0714_REV01!B:B,0),3)=L380,INDEX(
RAW_c_TEBA0714_REV01!B:D,MATCH(H380,INDEX(RAW_c_TEBA0714_REV01!B:B,MATCH(H380,RAW_c_TEBA0714_REV01!B:B,)+1):'RAW_c_TEBA0714_REV01'!B11451,)+MATCH(H380,RAW_c_TEBA0714_REV01!B:B,),3),INDEX(RAW_c_TEBA0714_REV01!B:D,MATCH(H380,RAW_c_TEBA0714_REV01!B:B,0),3)),"---")),"---")</f>
        <v>J3-6</v>
      </c>
      <c r="N380" t="str">
        <f>IFERROR(IF(AND(B380="B2B",J380="--"),L380,IF(
COUNTIF(B2B!H:H,(IF(K380&lt;&gt;"---",IF(INDEX(RAW_c_TEBA0714_REV01!B:D,MATCH(H380,RAW_c_TEBA0714_REV01!B:B,0),3)=L380,INDEX(
RAW_c_TEBA0714_REV01!B:D,MATCH(H380,INDEX(RAW_c_TEBA0714_REV01!B:B,MATCH(H380,RAW_c_TEBA0714_REV01!B:B,)+1):'RAW_c_TEBA0714_REV01'!B11451,)+MATCH(H380,RAW_c_TEBA0714_REV01!B:B,),3),INDEX(RAW_c_TEBA0714_REV01!B:D,MATCH(H380,RAW_c_TEBA0714_REV01!B:B,0),3)),"---")))=0,"---",IF(K380&lt;&gt;"---",IF(INDEX(RAW_c_TEBA0714_REV01!B:D,MATCH(H380,RAW_c_TEBA0714_REV01!B:B,0),3)=L380,INDEX(
RAW_c_TEBA0714_REV01!B:D,MATCH(H380,INDEX(RAW_c_TEBA0714_REV01!B:B,MATCH(H380,RAW_c_TEBA0714_REV01!B:B,)+1):'RAW_c_TEBA0714_REV01'!B11451,)+MATCH(H380,RAW_c_TEBA0714_REV01!B:B,),3),INDEX(RAW_c_TEBA0714_REV01!B:D,MATCH(H380,RAW_c_TEBA0714_REV01!B:B,0),3)),"---"))),"---")</f>
        <v>---</v>
      </c>
      <c r="T380">
        <f>COUNTIF(RAW_c_TEBA0714_REV01!B:B,G380)</f>
        <v>8</v>
      </c>
      <c r="U380" t="str">
        <f t="shared" si="35"/>
        <v>6pin_header-3</v>
      </c>
    </row>
    <row r="381" spans="1:21" x14ac:dyDescent="0.25">
      <c r="A381" t="s">
        <v>1223</v>
      </c>
      <c r="B381" t="s">
        <v>1295</v>
      </c>
      <c r="C381" t="s">
        <v>162</v>
      </c>
      <c r="D381" t="s">
        <v>919</v>
      </c>
      <c r="E381" s="84">
        <v>4</v>
      </c>
      <c r="F381" t="str">
        <f t="shared" si="30"/>
        <v>J27-4</v>
      </c>
      <c r="G381" t="str">
        <f>VLOOKUP(F381,RAW_c_TEBA0714_REV01!A:B,2,0)</f>
        <v>V_CFG0</v>
      </c>
      <c r="H381" t="str">
        <f t="shared" si="31"/>
        <v>V_CFG0</v>
      </c>
      <c r="I381" t="str">
        <f t="shared" si="32"/>
        <v>--</v>
      </c>
      <c r="J381" t="str">
        <f t="shared" si="33"/>
        <v>--</v>
      </c>
      <c r="K381">
        <f>IFERROR(IF(J381="--",IF(G381=H381,VLOOKUP(G381,RAW_c_TEBA0714_REV01!L:N,3,0),SUM(VLOOKUP(H381,RAW_c_TEBA0714_REV01!L:N,3,0),VLOOKUP(G381,RAW_c_TEBA0714_REV01!L:N,3,0))),"---"),"---")</f>
        <v>43.526299999999999</v>
      </c>
      <c r="L381" t="str">
        <f t="shared" si="34"/>
        <v>J27-4</v>
      </c>
      <c r="M381" t="str">
        <f>IFERROR(IF(
COUNTIF(B2B!H:H,(IF(K381&lt;&gt;"---",IF(INDEX(RAW_c_TEBA0714_REV01!B:D,MATCH(H381,RAW_c_TEBA0714_REV01!B:B,0),3)=L381,INDEX(
RAW_c_TEBA0714_REV01!B:D,MATCH(H381,INDEX(RAW_c_TEBA0714_REV01!B:B,MATCH(H381,RAW_c_TEBA0714_REV01!B:B,)+1):'RAW_c_TEBA0714_REV01'!B11452,)+MATCH(H381,RAW_c_TEBA0714_REV01!B:B,),3),INDEX(RAW_c_TEBA0714_REV01!B:D,MATCH(H381,RAW_c_TEBA0714_REV01!B:B,0),3)),"---")))=1,"---",IF(K381&lt;&gt;"---",IF(INDEX(RAW_c_TEBA0714_REV01!B:D,MATCH(H381,RAW_c_TEBA0714_REV01!B:B,0),3)=L381,INDEX(
RAW_c_TEBA0714_REV01!B:D,MATCH(H381,INDEX(RAW_c_TEBA0714_REV01!B:B,MATCH(H381,RAW_c_TEBA0714_REV01!B:B,)+1):'RAW_c_TEBA0714_REV01'!B11452,)+MATCH(H381,RAW_c_TEBA0714_REV01!B:B,),3),INDEX(RAW_c_TEBA0714_REV01!B:D,MATCH(H381,RAW_c_TEBA0714_REV01!B:B,0),3)),"---")),"---")</f>
        <v>---</v>
      </c>
      <c r="N381" t="str">
        <f>IFERROR(IF(AND(B381="B2B",J381="--"),L381,IF(
COUNTIF(B2B!H:H,(IF(K381&lt;&gt;"---",IF(INDEX(RAW_c_TEBA0714_REV01!B:D,MATCH(H381,RAW_c_TEBA0714_REV01!B:B,0),3)=L381,INDEX(
RAW_c_TEBA0714_REV01!B:D,MATCH(H381,INDEX(RAW_c_TEBA0714_REV01!B:B,MATCH(H381,RAW_c_TEBA0714_REV01!B:B,)+1):'RAW_c_TEBA0714_REV01'!B11452,)+MATCH(H381,RAW_c_TEBA0714_REV01!B:B,),3),INDEX(RAW_c_TEBA0714_REV01!B:D,MATCH(H381,RAW_c_TEBA0714_REV01!B:B,0),3)),"---")))=0,"---",IF(K381&lt;&gt;"---",IF(INDEX(RAW_c_TEBA0714_REV01!B:D,MATCH(H381,RAW_c_TEBA0714_REV01!B:B,0),3)=L381,INDEX(
RAW_c_TEBA0714_REV01!B:D,MATCH(H381,INDEX(RAW_c_TEBA0714_REV01!B:B,MATCH(H381,RAW_c_TEBA0714_REV01!B:B,)+1):'RAW_c_TEBA0714_REV01'!B11452,)+MATCH(H381,RAW_c_TEBA0714_REV01!B:B,),3),INDEX(RAW_c_TEBA0714_REV01!B:D,MATCH(H381,RAW_c_TEBA0714_REV01!B:B,0),3)),"---"))),"---")</f>
        <v>JM2-53</v>
      </c>
      <c r="T381">
        <f>COUNTIF(RAW_c_TEBA0714_REV01!B:B,G381)</f>
        <v>2</v>
      </c>
      <c r="U381" t="str">
        <f t="shared" si="35"/>
        <v>6pin_header-4</v>
      </c>
    </row>
    <row r="382" spans="1:21" x14ac:dyDescent="0.25">
      <c r="A382" t="s">
        <v>1224</v>
      </c>
      <c r="B382" t="s">
        <v>1295</v>
      </c>
      <c r="C382" t="s">
        <v>163</v>
      </c>
      <c r="D382" t="s">
        <v>919</v>
      </c>
      <c r="E382" s="84">
        <v>5</v>
      </c>
      <c r="F382" t="str">
        <f t="shared" si="30"/>
        <v>J27-5</v>
      </c>
      <c r="G382" t="str">
        <f>VLOOKUP(F382,RAW_c_TEBA0714_REV01!A:B,2,0)</f>
        <v>V_CFG</v>
      </c>
      <c r="H382" t="str">
        <f t="shared" si="31"/>
        <v>V_CFG</v>
      </c>
      <c r="I382" t="str">
        <f t="shared" si="32"/>
        <v>--</v>
      </c>
      <c r="J382" t="str">
        <f t="shared" si="33"/>
        <v>--</v>
      </c>
      <c r="K382">
        <f>IFERROR(IF(J382="--",IF(G382=H382,VLOOKUP(G382,RAW_c_TEBA0714_REV01!L:N,3,0),SUM(VLOOKUP(H382,RAW_c_TEBA0714_REV01!L:N,3,0),VLOOKUP(G382,RAW_c_TEBA0714_REV01!L:N,3,0))),"---"),"---")</f>
        <v>99.411299999999997</v>
      </c>
      <c r="L382" t="str">
        <f t="shared" si="34"/>
        <v>J27-5</v>
      </c>
      <c r="M382" t="str">
        <f>IFERROR(IF(
COUNTIF(B2B!H:H,(IF(K382&lt;&gt;"---",IF(INDEX(RAW_c_TEBA0714_REV01!B:D,MATCH(H382,RAW_c_TEBA0714_REV01!B:B,0),3)=L382,INDEX(
RAW_c_TEBA0714_REV01!B:D,MATCH(H382,INDEX(RAW_c_TEBA0714_REV01!B:B,MATCH(H382,RAW_c_TEBA0714_REV01!B:B,)+1):'RAW_c_TEBA0714_REV01'!B11453,)+MATCH(H382,RAW_c_TEBA0714_REV01!B:B,),3),INDEX(RAW_c_TEBA0714_REV01!B:D,MATCH(H382,RAW_c_TEBA0714_REV01!B:B,0),3)),"---")))=1,"---",IF(K382&lt;&gt;"---",IF(INDEX(RAW_c_TEBA0714_REV01!B:D,MATCH(H382,RAW_c_TEBA0714_REV01!B:B,0),3)=L382,INDEX(
RAW_c_TEBA0714_REV01!B:D,MATCH(H382,INDEX(RAW_c_TEBA0714_REV01!B:B,MATCH(H382,RAW_c_TEBA0714_REV01!B:B,)+1):'RAW_c_TEBA0714_REV01'!B11453,)+MATCH(H382,RAW_c_TEBA0714_REV01!B:B,),3),INDEX(RAW_c_TEBA0714_REV01!B:D,MATCH(H382,RAW_c_TEBA0714_REV01!B:B,0),3)),"---")),"---")</f>
        <v>J3-6</v>
      </c>
      <c r="N382" t="str">
        <f>IFERROR(IF(AND(B382="B2B",J382="--"),L382,IF(
COUNTIF(B2B!H:H,(IF(K382&lt;&gt;"---",IF(INDEX(RAW_c_TEBA0714_REV01!B:D,MATCH(H382,RAW_c_TEBA0714_REV01!B:B,0),3)=L382,INDEX(
RAW_c_TEBA0714_REV01!B:D,MATCH(H382,INDEX(RAW_c_TEBA0714_REV01!B:B,MATCH(H382,RAW_c_TEBA0714_REV01!B:B,)+1):'RAW_c_TEBA0714_REV01'!B11453,)+MATCH(H382,RAW_c_TEBA0714_REV01!B:B,),3),INDEX(RAW_c_TEBA0714_REV01!B:D,MATCH(H382,RAW_c_TEBA0714_REV01!B:B,0),3)),"---")))=0,"---",IF(K382&lt;&gt;"---",IF(INDEX(RAW_c_TEBA0714_REV01!B:D,MATCH(H382,RAW_c_TEBA0714_REV01!B:B,0),3)=L382,INDEX(
RAW_c_TEBA0714_REV01!B:D,MATCH(H382,INDEX(RAW_c_TEBA0714_REV01!B:B,MATCH(H382,RAW_c_TEBA0714_REV01!B:B,)+1):'RAW_c_TEBA0714_REV01'!B11453,)+MATCH(H382,RAW_c_TEBA0714_REV01!B:B,),3),INDEX(RAW_c_TEBA0714_REV01!B:D,MATCH(H382,RAW_c_TEBA0714_REV01!B:B,0),3)),"---"))),"---")</f>
        <v>---</v>
      </c>
      <c r="T382">
        <f>COUNTIF(RAW_c_TEBA0714_REV01!B:B,G382)</f>
        <v>8</v>
      </c>
      <c r="U382" t="str">
        <f t="shared" si="35"/>
        <v>6pin_header-5</v>
      </c>
    </row>
    <row r="383" spans="1:21" x14ac:dyDescent="0.25">
      <c r="A383" t="s">
        <v>1225</v>
      </c>
      <c r="B383" t="s">
        <v>1295</v>
      </c>
      <c r="C383" t="s">
        <v>164</v>
      </c>
      <c r="D383" t="s">
        <v>919</v>
      </c>
      <c r="E383" s="84">
        <v>6</v>
      </c>
      <c r="F383" t="str">
        <f t="shared" si="30"/>
        <v>J27-6</v>
      </c>
      <c r="G383" t="str">
        <f>VLOOKUP(F383,RAW_c_TEBA0714_REV01!A:B,2,0)</f>
        <v>3.3V_OUT</v>
      </c>
      <c r="H383" t="str">
        <f t="shared" si="31"/>
        <v>3.3V_OUT</v>
      </c>
      <c r="I383" t="str">
        <f t="shared" si="32"/>
        <v>--</v>
      </c>
      <c r="J383" t="str">
        <f t="shared" si="33"/>
        <v>--</v>
      </c>
      <c r="K383">
        <f>IFERROR(IF(J383="--",IF(G383=H383,VLOOKUP(G383,RAW_c_TEBA0714_REV01!L:N,3,0),SUM(VLOOKUP(H383,RAW_c_TEBA0714_REV01!L:N,3,0),VLOOKUP(G383,RAW_c_TEBA0714_REV01!L:N,3,0))),"---"),"---")</f>
        <v>140.8955</v>
      </c>
      <c r="L383" t="str">
        <f t="shared" si="34"/>
        <v>J27-6</v>
      </c>
      <c r="M383" t="str">
        <f>IFERROR(IF(
COUNTIF(B2B!H:H,(IF(K383&lt;&gt;"---",IF(INDEX(RAW_c_TEBA0714_REV01!B:D,MATCH(H383,RAW_c_TEBA0714_REV01!B:B,0),3)=L383,INDEX(
RAW_c_TEBA0714_REV01!B:D,MATCH(H383,INDEX(RAW_c_TEBA0714_REV01!B:B,MATCH(H383,RAW_c_TEBA0714_REV01!B:B,)+1):'RAW_c_TEBA0714_REV01'!B11454,)+MATCH(H383,RAW_c_TEBA0714_REV01!B:B,),3),INDEX(RAW_c_TEBA0714_REV01!B:D,MATCH(H383,RAW_c_TEBA0714_REV01!B:B,0),3)),"---")))=1,"---",IF(K383&lt;&gt;"---",IF(INDEX(RAW_c_TEBA0714_REV01!B:D,MATCH(H383,RAW_c_TEBA0714_REV01!B:B,0),3)=L383,INDEX(
RAW_c_TEBA0714_REV01!B:D,MATCH(H383,INDEX(RAW_c_TEBA0714_REV01!B:B,MATCH(H383,RAW_c_TEBA0714_REV01!B:B,)+1):'RAW_c_TEBA0714_REV01'!B11454,)+MATCH(H383,RAW_c_TEBA0714_REV01!B:B,),3),INDEX(RAW_c_TEBA0714_REV01!B:D,MATCH(H383,RAW_c_TEBA0714_REV01!B:B,0),3)),"---")),"---")</f>
        <v>J4-6</v>
      </c>
      <c r="N383" t="str">
        <f>IFERROR(IF(AND(B383="B2B",J383="--"),L383,IF(
COUNTIF(B2B!H:H,(IF(K383&lt;&gt;"---",IF(INDEX(RAW_c_TEBA0714_REV01!B:D,MATCH(H383,RAW_c_TEBA0714_REV01!B:B,0),3)=L383,INDEX(
RAW_c_TEBA0714_REV01!B:D,MATCH(H383,INDEX(RAW_c_TEBA0714_REV01!B:B,MATCH(H383,RAW_c_TEBA0714_REV01!B:B,)+1):'RAW_c_TEBA0714_REV01'!B11454,)+MATCH(H383,RAW_c_TEBA0714_REV01!B:B,),3),INDEX(RAW_c_TEBA0714_REV01!B:D,MATCH(H383,RAW_c_TEBA0714_REV01!B:B,0),3)),"---")))=0,"---",IF(K383&lt;&gt;"---",IF(INDEX(RAW_c_TEBA0714_REV01!B:D,MATCH(H383,RAW_c_TEBA0714_REV01!B:B,0),3)=L383,INDEX(
RAW_c_TEBA0714_REV01!B:D,MATCH(H383,INDEX(RAW_c_TEBA0714_REV01!B:B,MATCH(H383,RAW_c_TEBA0714_REV01!B:B,)+1):'RAW_c_TEBA0714_REV01'!B11454,)+MATCH(H383,RAW_c_TEBA0714_REV01!B:B,),3),INDEX(RAW_c_TEBA0714_REV01!B:D,MATCH(H383,RAW_c_TEBA0714_REV01!B:B,0),3)),"---"))),"---")</f>
        <v>---</v>
      </c>
      <c r="T383">
        <f>COUNTIF(RAW_c_TEBA0714_REV01!B:B,G383)</f>
        <v>8</v>
      </c>
      <c r="U383" t="str">
        <f t="shared" si="35"/>
        <v>6pin_header-6</v>
      </c>
    </row>
    <row r="384" spans="1:21" x14ac:dyDescent="0.25">
      <c r="A384" t="s">
        <v>1226</v>
      </c>
      <c r="B384" t="s">
        <v>1253</v>
      </c>
      <c r="C384" t="s">
        <v>275</v>
      </c>
      <c r="D384" t="s">
        <v>1252</v>
      </c>
      <c r="E384" s="84">
        <v>1</v>
      </c>
      <c r="F384" t="str">
        <f t="shared" si="30"/>
        <v>JX1-1</v>
      </c>
      <c r="G384" t="str">
        <f>VLOOKUP(F384,RAW_c_TEBA0714_REV01!A:B,2,0)</f>
        <v>GND</v>
      </c>
      <c r="H384" t="str">
        <f t="shared" si="31"/>
        <v>GND</v>
      </c>
      <c r="I384" t="str">
        <f t="shared" si="32"/>
        <v>--</v>
      </c>
      <c r="J384" t="str">
        <f t="shared" si="33"/>
        <v>---</v>
      </c>
      <c r="K384" t="str">
        <f>IFERROR(IF(J384="--",IF(G384=H384,VLOOKUP(G384,RAW_c_TEBA0714_REV01!L:N,3,0),SUM(VLOOKUP(H384,RAW_c_TEBA0714_REV01!L:N,3,0),VLOOKUP(G384,RAW_c_TEBA0714_REV01!L:N,3,0))),"---"),"---")</f>
        <v>---</v>
      </c>
      <c r="L384" t="str">
        <f t="shared" si="34"/>
        <v>JX1-1</v>
      </c>
      <c r="M384" t="str">
        <f>IFERROR(IF(
COUNTIF(B2B!H:H,(IF(K384&lt;&gt;"---",IF(INDEX(RAW_c_TEBA0714_REV01!B:D,MATCH(H384,RAW_c_TEBA0714_REV01!B:B,0),3)=L384,INDEX(
RAW_c_TEBA0714_REV01!B:D,MATCH(H384,INDEX(RAW_c_TEBA0714_REV01!B:B,MATCH(H384,RAW_c_TEBA0714_REV01!B:B,)+1):'RAW_c_TEBA0714_REV01'!B11455,)+MATCH(H384,RAW_c_TEBA0714_REV01!B:B,),3),INDEX(RAW_c_TEBA0714_REV01!B:D,MATCH(H384,RAW_c_TEBA0714_REV01!B:B,0),3)),"---")))=1,"---",IF(K384&lt;&gt;"---",IF(INDEX(RAW_c_TEBA0714_REV01!B:D,MATCH(H384,RAW_c_TEBA0714_REV01!B:B,0),3)=L384,INDEX(
RAW_c_TEBA0714_REV01!B:D,MATCH(H384,INDEX(RAW_c_TEBA0714_REV01!B:B,MATCH(H384,RAW_c_TEBA0714_REV01!B:B,)+1):'RAW_c_TEBA0714_REV01'!B11455,)+MATCH(H384,RAW_c_TEBA0714_REV01!B:B,),3),INDEX(RAW_c_TEBA0714_REV01!B:D,MATCH(H384,RAW_c_TEBA0714_REV01!B:B,0),3)),"---")),"---")</f>
        <v>---</v>
      </c>
      <c r="N384" t="str">
        <f>IFERROR(IF(AND(B384="B2B",J384="--"),L384,IF(
COUNTIF(B2B!H:H,(IF(K384&lt;&gt;"---",IF(INDEX(RAW_c_TEBA0714_REV01!B:D,MATCH(H384,RAW_c_TEBA0714_REV01!B:B,0),3)=L384,INDEX(
RAW_c_TEBA0714_REV01!B:D,MATCH(H384,INDEX(RAW_c_TEBA0714_REV01!B:B,MATCH(H384,RAW_c_TEBA0714_REV01!B:B,)+1):'RAW_c_TEBA0714_REV01'!B11455,)+MATCH(H384,RAW_c_TEBA0714_REV01!B:B,),3),INDEX(RAW_c_TEBA0714_REV01!B:D,MATCH(H384,RAW_c_TEBA0714_REV01!B:B,0),3)),"---")))=0,"---",IF(K384&lt;&gt;"---",IF(INDEX(RAW_c_TEBA0714_REV01!B:D,MATCH(H384,RAW_c_TEBA0714_REV01!B:B,0),3)=L384,INDEX(
RAW_c_TEBA0714_REV01!B:D,MATCH(H384,INDEX(RAW_c_TEBA0714_REV01!B:B,MATCH(H384,RAW_c_TEBA0714_REV01!B:B,)+1):'RAW_c_TEBA0714_REV01'!B11455,)+MATCH(H384,RAW_c_TEBA0714_REV01!B:B,),3),INDEX(RAW_c_TEBA0714_REV01!B:D,MATCH(H384,RAW_c_TEBA0714_REV01!B:B,0),3)),"---"))),"---")</f>
        <v>---</v>
      </c>
      <c r="T384">
        <f>COUNTIF(RAW_c_TEBA0714_REV01!B:B,G384)</f>
        <v>85</v>
      </c>
      <c r="U384" t="str">
        <f t="shared" si="35"/>
        <v>TE0790-Base-GND</v>
      </c>
    </row>
    <row r="385" spans="1:21" x14ac:dyDescent="0.25">
      <c r="A385" t="s">
        <v>1227</v>
      </c>
      <c r="B385" t="s">
        <v>1253</v>
      </c>
      <c r="C385" t="s">
        <v>275</v>
      </c>
      <c r="D385" t="s">
        <v>1252</v>
      </c>
      <c r="E385" s="84">
        <v>2</v>
      </c>
      <c r="F385" t="str">
        <f t="shared" si="30"/>
        <v>JX1-2</v>
      </c>
      <c r="G385" t="str">
        <f>VLOOKUP(F385,RAW_c_TEBA0714_REV01!A:B,2,0)</f>
        <v>GND</v>
      </c>
      <c r="H385" t="str">
        <f t="shared" si="31"/>
        <v>GND</v>
      </c>
      <c r="I385" t="str">
        <f t="shared" si="32"/>
        <v>--</v>
      </c>
      <c r="J385" t="str">
        <f t="shared" si="33"/>
        <v>---</v>
      </c>
      <c r="K385" t="str">
        <f>IFERROR(IF(J385="--",IF(G385=H385,VLOOKUP(G385,RAW_c_TEBA0714_REV01!L:N,3,0),SUM(VLOOKUP(H385,RAW_c_TEBA0714_REV01!L:N,3,0),VLOOKUP(G385,RAW_c_TEBA0714_REV01!L:N,3,0))),"---"),"---")</f>
        <v>---</v>
      </c>
      <c r="L385" t="str">
        <f t="shared" si="34"/>
        <v>JX1-2</v>
      </c>
      <c r="M385" t="str">
        <f>IFERROR(IF(
COUNTIF(B2B!H:H,(IF(K385&lt;&gt;"---",IF(INDEX(RAW_c_TEBA0714_REV01!B:D,MATCH(H385,RAW_c_TEBA0714_REV01!B:B,0),3)=L385,INDEX(
RAW_c_TEBA0714_REV01!B:D,MATCH(H385,INDEX(RAW_c_TEBA0714_REV01!B:B,MATCH(H385,RAW_c_TEBA0714_REV01!B:B,)+1):'RAW_c_TEBA0714_REV01'!B11456,)+MATCH(H385,RAW_c_TEBA0714_REV01!B:B,),3),INDEX(RAW_c_TEBA0714_REV01!B:D,MATCH(H385,RAW_c_TEBA0714_REV01!B:B,0),3)),"---")))=1,"---",IF(K385&lt;&gt;"---",IF(INDEX(RAW_c_TEBA0714_REV01!B:D,MATCH(H385,RAW_c_TEBA0714_REV01!B:B,0),3)=L385,INDEX(
RAW_c_TEBA0714_REV01!B:D,MATCH(H385,INDEX(RAW_c_TEBA0714_REV01!B:B,MATCH(H385,RAW_c_TEBA0714_REV01!B:B,)+1):'RAW_c_TEBA0714_REV01'!B11456,)+MATCH(H385,RAW_c_TEBA0714_REV01!B:B,),3),INDEX(RAW_c_TEBA0714_REV01!B:D,MATCH(H385,RAW_c_TEBA0714_REV01!B:B,0),3)),"---")),"---")</f>
        <v>---</v>
      </c>
      <c r="N385" t="str">
        <f>IFERROR(IF(AND(B385="B2B",J385="--"),L385,IF(
COUNTIF(B2B!H:H,(IF(K385&lt;&gt;"---",IF(INDEX(RAW_c_TEBA0714_REV01!B:D,MATCH(H385,RAW_c_TEBA0714_REV01!B:B,0),3)=L385,INDEX(
RAW_c_TEBA0714_REV01!B:D,MATCH(H385,INDEX(RAW_c_TEBA0714_REV01!B:B,MATCH(H385,RAW_c_TEBA0714_REV01!B:B,)+1):'RAW_c_TEBA0714_REV01'!B11456,)+MATCH(H385,RAW_c_TEBA0714_REV01!B:B,),3),INDEX(RAW_c_TEBA0714_REV01!B:D,MATCH(H385,RAW_c_TEBA0714_REV01!B:B,0),3)),"---")))=0,"---",IF(K385&lt;&gt;"---",IF(INDEX(RAW_c_TEBA0714_REV01!B:D,MATCH(H385,RAW_c_TEBA0714_REV01!B:B,0),3)=L385,INDEX(
RAW_c_TEBA0714_REV01!B:D,MATCH(H385,INDEX(RAW_c_TEBA0714_REV01!B:B,MATCH(H385,RAW_c_TEBA0714_REV01!B:B,)+1):'RAW_c_TEBA0714_REV01'!B11456,)+MATCH(H385,RAW_c_TEBA0714_REV01!B:B,),3),INDEX(RAW_c_TEBA0714_REV01!B:D,MATCH(H385,RAW_c_TEBA0714_REV01!B:B,0),3)),"---"))),"---")</f>
        <v>---</v>
      </c>
      <c r="T385">
        <f>COUNTIF(RAW_c_TEBA0714_REV01!B:B,G385)</f>
        <v>85</v>
      </c>
      <c r="U385" t="str">
        <f t="shared" si="35"/>
        <v>TE0790-Base-GND</v>
      </c>
    </row>
    <row r="386" spans="1:21" x14ac:dyDescent="0.25">
      <c r="A386" t="s">
        <v>1228</v>
      </c>
      <c r="B386" t="s">
        <v>1253</v>
      </c>
      <c r="C386" t="s">
        <v>780</v>
      </c>
      <c r="D386" t="s">
        <v>1252</v>
      </c>
      <c r="E386" s="84">
        <v>3</v>
      </c>
      <c r="F386" t="str">
        <f t="shared" si="30"/>
        <v>JX1-3</v>
      </c>
      <c r="G386" t="str">
        <f>VLOOKUP(F386,RAW_c_TEBA0714_REV01!A:B,2,0)</f>
        <v>B14_L25</v>
      </c>
      <c r="H386" t="str">
        <f t="shared" si="31"/>
        <v>B14_L25</v>
      </c>
      <c r="I386" t="str">
        <f t="shared" si="32"/>
        <v>--</v>
      </c>
      <c r="J386" t="str">
        <f t="shared" si="33"/>
        <v>--</v>
      </c>
      <c r="K386">
        <f>IFERROR(IF(J386="--",IF(G386=H386,VLOOKUP(G386,RAW_c_TEBA0714_REV01!L:N,3,0),SUM(VLOOKUP(H386,RAW_c_TEBA0714_REV01!L:N,3,0),VLOOKUP(G386,RAW_c_TEBA0714_REV01!L:N,3,0))),"---"),"---")</f>
        <v>55.114199999999997</v>
      </c>
      <c r="L386" t="str">
        <f t="shared" si="34"/>
        <v>JX1-3</v>
      </c>
      <c r="M386" t="str">
        <f>IFERROR(IF(
COUNTIF(B2B!H:H,(IF(K386&lt;&gt;"---",IF(INDEX(RAW_c_TEBA0714_REV01!B:D,MATCH(H386,RAW_c_TEBA0714_REV01!B:B,0),3)=L386,INDEX(
RAW_c_TEBA0714_REV01!B:D,MATCH(H386,INDEX(RAW_c_TEBA0714_REV01!B:B,MATCH(H386,RAW_c_TEBA0714_REV01!B:B,)+1):'RAW_c_TEBA0714_REV01'!B11457,)+MATCH(H386,RAW_c_TEBA0714_REV01!B:B,),3),INDEX(RAW_c_TEBA0714_REV01!B:D,MATCH(H386,RAW_c_TEBA0714_REV01!B:B,0),3)),"---")))=1,"---",IF(K386&lt;&gt;"---",IF(INDEX(RAW_c_TEBA0714_REV01!B:D,MATCH(H386,RAW_c_TEBA0714_REV01!B:B,0),3)=L386,INDEX(
RAW_c_TEBA0714_REV01!B:D,MATCH(H386,INDEX(RAW_c_TEBA0714_REV01!B:B,MATCH(H386,RAW_c_TEBA0714_REV01!B:B,)+1):'RAW_c_TEBA0714_REV01'!B11457,)+MATCH(H386,RAW_c_TEBA0714_REV01!B:B,),3),INDEX(RAW_c_TEBA0714_REV01!B:D,MATCH(H386,RAW_c_TEBA0714_REV01!B:B,0),3)),"---")),"---")</f>
        <v>J3-3</v>
      </c>
      <c r="N386" t="str">
        <f>IFERROR(IF(AND(B386="B2B",J386="--"),L386,IF(
COUNTIF(B2B!H:H,(IF(K386&lt;&gt;"---",IF(INDEX(RAW_c_TEBA0714_REV01!B:D,MATCH(H386,RAW_c_TEBA0714_REV01!B:B,0),3)=L386,INDEX(
RAW_c_TEBA0714_REV01!B:D,MATCH(H386,INDEX(RAW_c_TEBA0714_REV01!B:B,MATCH(H386,RAW_c_TEBA0714_REV01!B:B,)+1):'RAW_c_TEBA0714_REV01'!B11457,)+MATCH(H386,RAW_c_TEBA0714_REV01!B:B,),3),INDEX(RAW_c_TEBA0714_REV01!B:D,MATCH(H386,RAW_c_TEBA0714_REV01!B:B,0),3)),"---")))=0,"---",IF(K386&lt;&gt;"---",IF(INDEX(RAW_c_TEBA0714_REV01!B:D,MATCH(H386,RAW_c_TEBA0714_REV01!B:B,0),3)=L386,INDEX(
RAW_c_TEBA0714_REV01!B:D,MATCH(H386,INDEX(RAW_c_TEBA0714_REV01!B:B,MATCH(H386,RAW_c_TEBA0714_REV01!B:B,)+1):'RAW_c_TEBA0714_REV01'!B11457,)+MATCH(H386,RAW_c_TEBA0714_REV01!B:B,),3),INDEX(RAW_c_TEBA0714_REV01!B:D,MATCH(H386,RAW_c_TEBA0714_REV01!B:B,0),3)),"---"))),"---")</f>
        <v>---</v>
      </c>
      <c r="T386">
        <f>COUNTIF(RAW_c_TEBA0714_REV01!B:B,G386)</f>
        <v>3</v>
      </c>
      <c r="U386" t="str">
        <f t="shared" si="35"/>
        <v>TE0790-Base-A</v>
      </c>
    </row>
    <row r="387" spans="1:21" x14ac:dyDescent="0.25">
      <c r="A387" t="s">
        <v>1229</v>
      </c>
      <c r="B387" t="s">
        <v>1253</v>
      </c>
      <c r="C387" t="s">
        <v>1254</v>
      </c>
      <c r="D387" t="s">
        <v>1252</v>
      </c>
      <c r="E387" s="84">
        <v>4</v>
      </c>
      <c r="F387" t="str">
        <f t="shared" si="30"/>
        <v>JX1-4</v>
      </c>
      <c r="G387" t="str">
        <f>VLOOKUP(F387,RAW_c_TEBA0714_REV01!A:B,2,0)</f>
        <v>TCK</v>
      </c>
      <c r="H387" t="str">
        <f t="shared" si="31"/>
        <v>TCK</v>
      </c>
      <c r="I387" t="str">
        <f t="shared" si="32"/>
        <v>--</v>
      </c>
      <c r="J387" t="str">
        <f t="shared" si="33"/>
        <v>--</v>
      </c>
      <c r="K387">
        <f>IFERROR(IF(J387="--",IF(G387=H387,VLOOKUP(G387,RAW_c_TEBA0714_REV01!L:N,3,0),SUM(VLOOKUP(H387,RAW_c_TEBA0714_REV01!L:N,3,0),VLOOKUP(G387,RAW_c_TEBA0714_REV01!L:N,3,0))),"---"),"---")</f>
        <v>66.574600000000004</v>
      </c>
      <c r="L387" t="str">
        <f t="shared" si="34"/>
        <v>JX1-4</v>
      </c>
      <c r="M387" t="str">
        <f>IFERROR(IF(
COUNTIF(B2B!H:H,(IF(K387&lt;&gt;"---",IF(INDEX(RAW_c_TEBA0714_REV01!B:D,MATCH(H387,RAW_c_TEBA0714_REV01!B:B,0),3)=L387,INDEX(
RAW_c_TEBA0714_REV01!B:D,MATCH(H387,INDEX(RAW_c_TEBA0714_REV01!B:B,MATCH(H387,RAW_c_TEBA0714_REV01!B:B,)+1):'RAW_c_TEBA0714_REV01'!B11458,)+MATCH(H387,RAW_c_TEBA0714_REV01!B:B,),3),INDEX(RAW_c_TEBA0714_REV01!B:D,MATCH(H387,RAW_c_TEBA0714_REV01!B:B,0),3)),"---")))=1,"---",IF(K387&lt;&gt;"---",IF(INDEX(RAW_c_TEBA0714_REV01!B:D,MATCH(H387,RAW_c_TEBA0714_REV01!B:B,0),3)=L387,INDEX(
RAW_c_TEBA0714_REV01!B:D,MATCH(H387,INDEX(RAW_c_TEBA0714_REV01!B:B,MATCH(H387,RAW_c_TEBA0714_REV01!B:B,)+1):'RAW_c_TEBA0714_REV01'!B11458,)+MATCH(H387,RAW_c_TEBA0714_REV01!B:B,),3),INDEX(RAW_c_TEBA0714_REV01!B:D,MATCH(H387,RAW_c_TEBA0714_REV01!B:B,0),3)),"---")),"---")</f>
        <v>J3-4</v>
      </c>
      <c r="N387" t="str">
        <f>IFERROR(IF(AND(B387="B2B",J387="--"),L387,IF(
COUNTIF(B2B!H:H,(IF(K387&lt;&gt;"---",IF(INDEX(RAW_c_TEBA0714_REV01!B:D,MATCH(H387,RAW_c_TEBA0714_REV01!B:B,0),3)=L387,INDEX(
RAW_c_TEBA0714_REV01!B:D,MATCH(H387,INDEX(RAW_c_TEBA0714_REV01!B:B,MATCH(H387,RAW_c_TEBA0714_REV01!B:B,)+1):'RAW_c_TEBA0714_REV01'!B11458,)+MATCH(H387,RAW_c_TEBA0714_REV01!B:B,),3),INDEX(RAW_c_TEBA0714_REV01!B:D,MATCH(H387,RAW_c_TEBA0714_REV01!B:B,0),3)),"---")))=0,"---",IF(K387&lt;&gt;"---",IF(INDEX(RAW_c_TEBA0714_REV01!B:D,MATCH(H387,RAW_c_TEBA0714_REV01!B:B,0),3)=L387,INDEX(
RAW_c_TEBA0714_REV01!B:D,MATCH(H387,INDEX(RAW_c_TEBA0714_REV01!B:B,MATCH(H387,RAW_c_TEBA0714_REV01!B:B,)+1):'RAW_c_TEBA0714_REV01'!B11458,)+MATCH(H387,RAW_c_TEBA0714_REV01!B:B,),3),INDEX(RAW_c_TEBA0714_REV01!B:D,MATCH(H387,RAW_c_TEBA0714_REV01!B:B,0),3)),"---"))),"---")</f>
        <v>---</v>
      </c>
      <c r="T387">
        <f>COUNTIF(RAW_c_TEBA0714_REV01!B:B,G387)</f>
        <v>3</v>
      </c>
      <c r="U387" t="str">
        <f t="shared" si="35"/>
        <v>TE0790-Base-C</v>
      </c>
    </row>
    <row r="388" spans="1:21" x14ac:dyDescent="0.25">
      <c r="A388" t="s">
        <v>1230</v>
      </c>
      <c r="B388" t="s">
        <v>1253</v>
      </c>
      <c r="C388" t="s">
        <v>277</v>
      </c>
      <c r="D388" t="s">
        <v>1252</v>
      </c>
      <c r="E388" s="84">
        <v>5</v>
      </c>
      <c r="F388" t="str">
        <f t="shared" si="30"/>
        <v>JX1-5</v>
      </c>
      <c r="G388" t="str">
        <f>VLOOKUP(F388,RAW_c_TEBA0714_REV01!A:B,2,0)</f>
        <v>3.3V</v>
      </c>
      <c r="H388" t="str">
        <f t="shared" si="31"/>
        <v>3.3V</v>
      </c>
      <c r="I388" t="str">
        <f t="shared" si="32"/>
        <v>--</v>
      </c>
      <c r="J388" t="str">
        <f t="shared" si="33"/>
        <v>--</v>
      </c>
      <c r="K388">
        <f>IFERROR(IF(J388="--",IF(G388=H388,VLOOKUP(G388,RAW_c_TEBA0714_REV01!L:N,3,0),SUM(VLOOKUP(H388,RAW_c_TEBA0714_REV01!L:N,3,0),VLOOKUP(G388,RAW_c_TEBA0714_REV01!L:N,3,0))),"---"),"---")</f>
        <v>24.980799999999999</v>
      </c>
      <c r="L388" t="str">
        <f t="shared" si="34"/>
        <v>JX1-5</v>
      </c>
      <c r="M388" t="str">
        <f>IFERROR(IF(
COUNTIF(B2B!H:H,(IF(K388&lt;&gt;"---",IF(INDEX(RAW_c_TEBA0714_REV01!B:D,MATCH(H388,RAW_c_TEBA0714_REV01!B:B,0),3)=L388,INDEX(
RAW_c_TEBA0714_REV01!B:D,MATCH(H388,INDEX(RAW_c_TEBA0714_REV01!B:B,MATCH(H388,RAW_c_TEBA0714_REV01!B:B,)+1):'RAW_c_TEBA0714_REV01'!B11459,)+MATCH(H388,RAW_c_TEBA0714_REV01!B:B,),3),INDEX(RAW_c_TEBA0714_REV01!B:D,MATCH(H388,RAW_c_TEBA0714_REV01!B:B,0),3)),"---")))=1,"---",IF(K388&lt;&gt;"---",IF(INDEX(RAW_c_TEBA0714_REV01!B:D,MATCH(H388,RAW_c_TEBA0714_REV01!B:B,0),3)=L388,INDEX(
RAW_c_TEBA0714_REV01!B:D,MATCH(H388,INDEX(RAW_c_TEBA0714_REV01!B:B,MATCH(H388,RAW_c_TEBA0714_REV01!B:B,)+1):'RAW_c_TEBA0714_REV01'!B11459,)+MATCH(H388,RAW_c_TEBA0714_REV01!B:B,),3),INDEX(RAW_c_TEBA0714_REV01!B:D,MATCH(H388,RAW_c_TEBA0714_REV01!B:B,0),3)),"---")),"---")</f>
        <v>J3-5</v>
      </c>
      <c r="N388" t="str">
        <f>IFERROR(IF(AND(B388="B2B",J388="--"),L388,IF(
COUNTIF(B2B!H:H,(IF(K388&lt;&gt;"---",IF(INDEX(RAW_c_TEBA0714_REV01!B:D,MATCH(H388,RAW_c_TEBA0714_REV01!B:B,0),3)=L388,INDEX(
RAW_c_TEBA0714_REV01!B:D,MATCH(H388,INDEX(RAW_c_TEBA0714_REV01!B:B,MATCH(H388,RAW_c_TEBA0714_REV01!B:B,)+1):'RAW_c_TEBA0714_REV01'!B11459,)+MATCH(H388,RAW_c_TEBA0714_REV01!B:B,),3),INDEX(RAW_c_TEBA0714_REV01!B:D,MATCH(H388,RAW_c_TEBA0714_REV01!B:B,0),3)),"---")))=0,"---",IF(K388&lt;&gt;"---",IF(INDEX(RAW_c_TEBA0714_REV01!B:D,MATCH(H388,RAW_c_TEBA0714_REV01!B:B,0),3)=L388,INDEX(
RAW_c_TEBA0714_REV01!B:D,MATCH(H388,INDEX(RAW_c_TEBA0714_REV01!B:B,MATCH(H388,RAW_c_TEBA0714_REV01!B:B,)+1):'RAW_c_TEBA0714_REV01'!B11459,)+MATCH(H388,RAW_c_TEBA0714_REV01!B:B,),3),INDEX(RAW_c_TEBA0714_REV01!B:D,MATCH(H388,RAW_c_TEBA0714_REV01!B:B,0),3)),"---"))),"---")</f>
        <v>---</v>
      </c>
      <c r="T388">
        <f>COUNTIF(RAW_c_TEBA0714_REV01!B:B,G388)</f>
        <v>16</v>
      </c>
      <c r="U388" t="str">
        <f t="shared" si="35"/>
        <v>TE0790-Base-3.3V</v>
      </c>
    </row>
    <row r="389" spans="1:21" x14ac:dyDescent="0.25">
      <c r="A389" t="s">
        <v>1231</v>
      </c>
      <c r="B389" t="s">
        <v>1253</v>
      </c>
      <c r="C389" t="s">
        <v>1255</v>
      </c>
      <c r="D389" t="s">
        <v>1252</v>
      </c>
      <c r="E389" s="84">
        <v>6</v>
      </c>
      <c r="F389" t="str">
        <f t="shared" si="30"/>
        <v>JX1-6</v>
      </c>
      <c r="G389" t="str">
        <f>VLOOKUP(F389,RAW_c_TEBA0714_REV01!A:B,2,0)</f>
        <v>V_CFG</v>
      </c>
      <c r="H389" t="str">
        <f t="shared" si="31"/>
        <v>V_CFG</v>
      </c>
      <c r="I389" t="str">
        <f t="shared" si="32"/>
        <v>--</v>
      </c>
      <c r="J389" t="str">
        <f t="shared" si="33"/>
        <v>--</v>
      </c>
      <c r="K389">
        <f>IFERROR(IF(J389="--",IF(G389=H389,VLOOKUP(G389,RAW_c_TEBA0714_REV01!L:N,3,0),SUM(VLOOKUP(H389,RAW_c_TEBA0714_REV01!L:N,3,0),VLOOKUP(G389,RAW_c_TEBA0714_REV01!L:N,3,0))),"---"),"---")</f>
        <v>99.411299999999997</v>
      </c>
      <c r="L389" t="str">
        <f t="shared" si="34"/>
        <v>JX1-6</v>
      </c>
      <c r="M389" t="str">
        <f>IFERROR(IF(
COUNTIF(B2B!H:H,(IF(K389&lt;&gt;"---",IF(INDEX(RAW_c_TEBA0714_REV01!B:D,MATCH(H389,RAW_c_TEBA0714_REV01!B:B,0),3)=L389,INDEX(
RAW_c_TEBA0714_REV01!B:D,MATCH(H389,INDEX(RAW_c_TEBA0714_REV01!B:B,MATCH(H389,RAW_c_TEBA0714_REV01!B:B,)+1):'RAW_c_TEBA0714_REV01'!B11460,)+MATCH(H389,RAW_c_TEBA0714_REV01!B:B,),3),INDEX(RAW_c_TEBA0714_REV01!B:D,MATCH(H389,RAW_c_TEBA0714_REV01!B:B,0),3)),"---")))=1,"---",IF(K389&lt;&gt;"---",IF(INDEX(RAW_c_TEBA0714_REV01!B:D,MATCH(H389,RAW_c_TEBA0714_REV01!B:B,0),3)=L389,INDEX(
RAW_c_TEBA0714_REV01!B:D,MATCH(H389,INDEX(RAW_c_TEBA0714_REV01!B:B,MATCH(H389,RAW_c_TEBA0714_REV01!B:B,)+1):'RAW_c_TEBA0714_REV01'!B11460,)+MATCH(H389,RAW_c_TEBA0714_REV01!B:B,),3),INDEX(RAW_c_TEBA0714_REV01!B:D,MATCH(H389,RAW_c_TEBA0714_REV01!B:B,0),3)),"---")),"---")</f>
        <v>J3-6</v>
      </c>
      <c r="N389" t="str">
        <f>IFERROR(IF(AND(B389="B2B",J389="--"),L389,IF(
COUNTIF(B2B!H:H,(IF(K389&lt;&gt;"---",IF(INDEX(RAW_c_TEBA0714_REV01!B:D,MATCH(H389,RAW_c_TEBA0714_REV01!B:B,0),3)=L389,INDEX(
RAW_c_TEBA0714_REV01!B:D,MATCH(H389,INDEX(RAW_c_TEBA0714_REV01!B:B,MATCH(H389,RAW_c_TEBA0714_REV01!B:B,)+1):'RAW_c_TEBA0714_REV01'!B11460,)+MATCH(H389,RAW_c_TEBA0714_REV01!B:B,),3),INDEX(RAW_c_TEBA0714_REV01!B:D,MATCH(H389,RAW_c_TEBA0714_REV01!B:B,0),3)),"---")))=0,"---",IF(K389&lt;&gt;"---",IF(INDEX(RAW_c_TEBA0714_REV01!B:D,MATCH(H389,RAW_c_TEBA0714_REV01!B:B,0),3)=L389,INDEX(
RAW_c_TEBA0714_REV01!B:D,MATCH(H389,INDEX(RAW_c_TEBA0714_REV01!B:B,MATCH(H389,RAW_c_TEBA0714_REV01!B:B,)+1):'RAW_c_TEBA0714_REV01'!B11460,)+MATCH(H389,RAW_c_TEBA0714_REV01!B:B,),3),INDEX(RAW_c_TEBA0714_REV01!B:D,MATCH(H389,RAW_c_TEBA0714_REV01!B:B,0),3)),"---"))),"---")</f>
        <v>---</v>
      </c>
      <c r="T389">
        <f>COUNTIF(RAW_c_TEBA0714_REV01!B:B,G389)</f>
        <v>8</v>
      </c>
      <c r="U389" t="str">
        <f t="shared" si="35"/>
        <v>TE0790-Base-VIO</v>
      </c>
    </row>
    <row r="390" spans="1:21" x14ac:dyDescent="0.25">
      <c r="A390" t="s">
        <v>1232</v>
      </c>
      <c r="B390" t="s">
        <v>1253</v>
      </c>
      <c r="C390" t="s">
        <v>1256</v>
      </c>
      <c r="D390" t="s">
        <v>1252</v>
      </c>
      <c r="E390" s="84">
        <v>7</v>
      </c>
      <c r="F390" t="str">
        <f t="shared" si="30"/>
        <v>JX1-7</v>
      </c>
      <c r="G390" t="str">
        <f>VLOOKUP(F390,RAW_c_TEBA0714_REV01!A:B,2,0)</f>
        <v>B14_L0</v>
      </c>
      <c r="H390" t="str">
        <f t="shared" si="31"/>
        <v>B14_L0</v>
      </c>
      <c r="I390" t="str">
        <f t="shared" si="32"/>
        <v>--</v>
      </c>
      <c r="J390" t="str">
        <f t="shared" si="33"/>
        <v>--</v>
      </c>
      <c r="K390">
        <f>IFERROR(IF(J390="--",IF(G390=H390,VLOOKUP(G390,RAW_c_TEBA0714_REV01!L:N,3,0),SUM(VLOOKUP(H390,RAW_c_TEBA0714_REV01!L:N,3,0),VLOOKUP(G390,RAW_c_TEBA0714_REV01!L:N,3,0))),"---"),"---")</f>
        <v>56.376600000000003</v>
      </c>
      <c r="L390" t="str">
        <f t="shared" si="34"/>
        <v>JX1-7</v>
      </c>
      <c r="M390" t="str">
        <f>IFERROR(IF(
COUNTIF(B2B!H:H,(IF(K390&lt;&gt;"---",IF(INDEX(RAW_c_TEBA0714_REV01!B:D,MATCH(H390,RAW_c_TEBA0714_REV01!B:B,0),3)=L390,INDEX(
RAW_c_TEBA0714_REV01!B:D,MATCH(H390,INDEX(RAW_c_TEBA0714_REV01!B:B,MATCH(H390,RAW_c_TEBA0714_REV01!B:B,)+1):'RAW_c_TEBA0714_REV01'!B11461,)+MATCH(H390,RAW_c_TEBA0714_REV01!B:B,),3),INDEX(RAW_c_TEBA0714_REV01!B:D,MATCH(H390,RAW_c_TEBA0714_REV01!B:B,0),3)),"---")))=1,"---",IF(K390&lt;&gt;"---",IF(INDEX(RAW_c_TEBA0714_REV01!B:D,MATCH(H390,RAW_c_TEBA0714_REV01!B:B,0),3)=L390,INDEX(
RAW_c_TEBA0714_REV01!B:D,MATCH(H390,INDEX(RAW_c_TEBA0714_REV01!B:B,MATCH(H390,RAW_c_TEBA0714_REV01!B:B,)+1):'RAW_c_TEBA0714_REV01'!B11461,)+MATCH(H390,RAW_c_TEBA0714_REV01!B:B,),3),INDEX(RAW_c_TEBA0714_REV01!B:D,MATCH(H390,RAW_c_TEBA0714_REV01!B:B,0),3)),"---")),"---")</f>
        <v>J3-7</v>
      </c>
      <c r="N390" t="str">
        <f>IFERROR(IF(AND(B390="B2B",J390="--"),L390,IF(
COUNTIF(B2B!H:H,(IF(K390&lt;&gt;"---",IF(INDEX(RAW_c_TEBA0714_REV01!B:D,MATCH(H390,RAW_c_TEBA0714_REV01!B:B,0),3)=L390,INDEX(
RAW_c_TEBA0714_REV01!B:D,MATCH(H390,INDEX(RAW_c_TEBA0714_REV01!B:B,MATCH(H390,RAW_c_TEBA0714_REV01!B:B,)+1):'RAW_c_TEBA0714_REV01'!B11461,)+MATCH(H390,RAW_c_TEBA0714_REV01!B:B,),3),INDEX(RAW_c_TEBA0714_REV01!B:D,MATCH(H390,RAW_c_TEBA0714_REV01!B:B,0),3)),"---")))=0,"---",IF(K390&lt;&gt;"---",IF(INDEX(RAW_c_TEBA0714_REV01!B:D,MATCH(H390,RAW_c_TEBA0714_REV01!B:B,0),3)=L390,INDEX(
RAW_c_TEBA0714_REV01!B:D,MATCH(H390,INDEX(RAW_c_TEBA0714_REV01!B:B,MATCH(H390,RAW_c_TEBA0714_REV01!B:B,)+1):'RAW_c_TEBA0714_REV01'!B11461,)+MATCH(H390,RAW_c_TEBA0714_REV01!B:B,),3),INDEX(RAW_c_TEBA0714_REV01!B:D,MATCH(H390,RAW_c_TEBA0714_REV01!B:B,0),3)),"---"))),"---")</f>
        <v>---</v>
      </c>
      <c r="T390">
        <f>COUNTIF(RAW_c_TEBA0714_REV01!B:B,G390)</f>
        <v>3</v>
      </c>
      <c r="U390" t="str">
        <f t="shared" si="35"/>
        <v>TE0790-Base-B</v>
      </c>
    </row>
    <row r="391" spans="1:21" x14ac:dyDescent="0.25">
      <c r="A391" t="s">
        <v>1233</v>
      </c>
      <c r="B391" t="s">
        <v>1253</v>
      </c>
      <c r="C391" t="s">
        <v>1257</v>
      </c>
      <c r="D391" t="s">
        <v>1252</v>
      </c>
      <c r="E391" s="84">
        <v>8</v>
      </c>
      <c r="F391" t="str">
        <f t="shared" ref="F391:F396" si="36">$D391&amp;"-"&amp;$E391</f>
        <v>JX1-8</v>
      </c>
      <c r="G391" t="str">
        <f>VLOOKUP(F391,RAW_c_TEBA0714_REV01!A:B,2,0)</f>
        <v>TDO</v>
      </c>
      <c r="H391" t="str">
        <f t="shared" ref="H391:H396" si="37">IF(IF(COUNTIF($Q$6:$S$150,G391)&gt;0,"---","--")="---",VLOOKUP(G391,$Q$6:$S$150,3,0),G391)</f>
        <v>TDO</v>
      </c>
      <c r="I391" t="str">
        <f t="shared" ref="I391:I396" si="38">IF(IF(COUNTIF($Q$6:$S$150,G391)&gt;0,"---","--")="---",VLOOKUP(G391,$Q$6:$S$150,2,0),"--")</f>
        <v>--</v>
      </c>
      <c r="J391" t="str">
        <f t="shared" ref="J391:J396" si="39">IF(COUNTIF($O$6:$O$100,G391)&gt;0,"---","--")</f>
        <v>--</v>
      </c>
      <c r="K391">
        <f>IFERROR(IF(J391="--",IF(G391=H391,VLOOKUP(G391,RAW_c_TEBA0714_REV01!L:N,3,0),SUM(VLOOKUP(H391,RAW_c_TEBA0714_REV01!L:N,3,0),VLOOKUP(G391,RAW_c_TEBA0714_REV01!L:N,3,0))),"---"),"---")</f>
        <v>65.299599999999998</v>
      </c>
      <c r="L391" t="str">
        <f t="shared" ref="L391:L396" si="40">$D391&amp;"-"&amp;$E391</f>
        <v>JX1-8</v>
      </c>
      <c r="M391" t="str">
        <f>IFERROR(IF(
COUNTIF(B2B!H:H,(IF(K391&lt;&gt;"---",IF(INDEX(RAW_c_TEBA0714_REV01!B:D,MATCH(H391,RAW_c_TEBA0714_REV01!B:B,0),3)=L391,INDEX(
RAW_c_TEBA0714_REV01!B:D,MATCH(H391,INDEX(RAW_c_TEBA0714_REV01!B:B,MATCH(H391,RAW_c_TEBA0714_REV01!B:B,)+1):'RAW_c_TEBA0714_REV01'!B11462,)+MATCH(H391,RAW_c_TEBA0714_REV01!B:B,),3),INDEX(RAW_c_TEBA0714_REV01!B:D,MATCH(H391,RAW_c_TEBA0714_REV01!B:B,0),3)),"---")))=1,"---",IF(K391&lt;&gt;"---",IF(INDEX(RAW_c_TEBA0714_REV01!B:D,MATCH(H391,RAW_c_TEBA0714_REV01!B:B,0),3)=L391,INDEX(
RAW_c_TEBA0714_REV01!B:D,MATCH(H391,INDEX(RAW_c_TEBA0714_REV01!B:B,MATCH(H391,RAW_c_TEBA0714_REV01!B:B,)+1):'RAW_c_TEBA0714_REV01'!B11462,)+MATCH(H391,RAW_c_TEBA0714_REV01!B:B,),3),INDEX(RAW_c_TEBA0714_REV01!B:D,MATCH(H391,RAW_c_TEBA0714_REV01!B:B,0),3)),"---")),"---")</f>
        <v>J3-8</v>
      </c>
      <c r="N391" t="str">
        <f>IFERROR(IF(AND(B391="B2B",J391="--"),L391,IF(
COUNTIF(B2B!H:H,(IF(K391&lt;&gt;"---",IF(INDEX(RAW_c_TEBA0714_REV01!B:D,MATCH(H391,RAW_c_TEBA0714_REV01!B:B,0),3)=L391,INDEX(
RAW_c_TEBA0714_REV01!B:D,MATCH(H391,INDEX(RAW_c_TEBA0714_REV01!B:B,MATCH(H391,RAW_c_TEBA0714_REV01!B:B,)+1):'RAW_c_TEBA0714_REV01'!B11462,)+MATCH(H391,RAW_c_TEBA0714_REV01!B:B,),3),INDEX(RAW_c_TEBA0714_REV01!B:D,MATCH(H391,RAW_c_TEBA0714_REV01!B:B,0),3)),"---")))=0,"---",IF(K391&lt;&gt;"---",IF(INDEX(RAW_c_TEBA0714_REV01!B:D,MATCH(H391,RAW_c_TEBA0714_REV01!B:B,0),3)=L391,INDEX(
RAW_c_TEBA0714_REV01!B:D,MATCH(H391,INDEX(RAW_c_TEBA0714_REV01!B:B,MATCH(H391,RAW_c_TEBA0714_REV01!B:B,)+1):'RAW_c_TEBA0714_REV01'!B11462,)+MATCH(H391,RAW_c_TEBA0714_REV01!B:B,),3),INDEX(RAW_c_TEBA0714_REV01!B:D,MATCH(H391,RAW_c_TEBA0714_REV01!B:B,0),3)),"---"))),"---")</f>
        <v>---</v>
      </c>
      <c r="T391">
        <f>COUNTIF(RAW_c_TEBA0714_REV01!B:B,G391)</f>
        <v>3</v>
      </c>
      <c r="U391" t="str">
        <f t="shared" ref="U391:U396" si="41">$B391&amp;"-"&amp;$C391</f>
        <v>TE0790-Base-D</v>
      </c>
    </row>
    <row r="392" spans="1:21" x14ac:dyDescent="0.25">
      <c r="A392" t="s">
        <v>1234</v>
      </c>
      <c r="B392" t="s">
        <v>1253</v>
      </c>
      <c r="C392" t="s">
        <v>1258</v>
      </c>
      <c r="D392" t="s">
        <v>1252</v>
      </c>
      <c r="E392" s="84">
        <v>9</v>
      </c>
      <c r="F392" t="str">
        <f t="shared" si="36"/>
        <v>JX1-9</v>
      </c>
      <c r="G392" t="str">
        <f>VLOOKUP(F392,RAW_c_TEBA0714_REV01!A:B,2,0)</f>
        <v>BOOTMODE</v>
      </c>
      <c r="H392" t="str">
        <f t="shared" si="37"/>
        <v>BOOTMODE</v>
      </c>
      <c r="I392" t="str">
        <f t="shared" si="38"/>
        <v>--</v>
      </c>
      <c r="J392" t="str">
        <f t="shared" si="39"/>
        <v>--</v>
      </c>
      <c r="K392">
        <f>IFERROR(IF(J392="--",IF(G392=H392,VLOOKUP(G392,RAW_c_TEBA0714_REV01!L:N,3,0),SUM(VLOOKUP(H392,RAW_c_TEBA0714_REV01!L:N,3,0),VLOOKUP(G392,RAW_c_TEBA0714_REV01!L:N,3,0))),"---"),"---")</f>
        <v>60.537799999999997</v>
      </c>
      <c r="L392" t="str">
        <f t="shared" si="40"/>
        <v>JX1-9</v>
      </c>
      <c r="M392" t="str">
        <f>IFERROR(IF(
COUNTIF(B2B!H:H,(IF(K392&lt;&gt;"---",IF(INDEX(RAW_c_TEBA0714_REV01!B:D,MATCH(H392,RAW_c_TEBA0714_REV01!B:B,0),3)=L392,INDEX(
RAW_c_TEBA0714_REV01!B:D,MATCH(H392,INDEX(RAW_c_TEBA0714_REV01!B:B,MATCH(H392,RAW_c_TEBA0714_REV01!B:B,)+1):'RAW_c_TEBA0714_REV01'!B11463,)+MATCH(H392,RAW_c_TEBA0714_REV01!B:B,),3),INDEX(RAW_c_TEBA0714_REV01!B:D,MATCH(H392,RAW_c_TEBA0714_REV01!B:B,0),3)),"---")))=1,"---",IF(K392&lt;&gt;"---",IF(INDEX(RAW_c_TEBA0714_REV01!B:D,MATCH(H392,RAW_c_TEBA0714_REV01!B:B,0),3)=L392,INDEX(
RAW_c_TEBA0714_REV01!B:D,MATCH(H392,INDEX(RAW_c_TEBA0714_REV01!B:B,MATCH(H392,RAW_c_TEBA0714_REV01!B:B,)+1):'RAW_c_TEBA0714_REV01'!B11463,)+MATCH(H392,RAW_c_TEBA0714_REV01!B:B,),3),INDEX(RAW_c_TEBA0714_REV01!B:D,MATCH(H392,RAW_c_TEBA0714_REV01!B:B,0),3)),"---")),"---")</f>
        <v>J3-9</v>
      </c>
      <c r="N392" t="str">
        <f>IFERROR(IF(AND(B392="B2B",J392="--"),L392,IF(
COUNTIF(B2B!H:H,(IF(K392&lt;&gt;"---",IF(INDEX(RAW_c_TEBA0714_REV01!B:D,MATCH(H392,RAW_c_TEBA0714_REV01!B:B,0),3)=L392,INDEX(
RAW_c_TEBA0714_REV01!B:D,MATCH(H392,INDEX(RAW_c_TEBA0714_REV01!B:B,MATCH(H392,RAW_c_TEBA0714_REV01!B:B,)+1):'RAW_c_TEBA0714_REV01'!B11463,)+MATCH(H392,RAW_c_TEBA0714_REV01!B:B,),3),INDEX(RAW_c_TEBA0714_REV01!B:D,MATCH(H392,RAW_c_TEBA0714_REV01!B:B,0),3)),"---")))=0,"---",IF(K392&lt;&gt;"---",IF(INDEX(RAW_c_TEBA0714_REV01!B:D,MATCH(H392,RAW_c_TEBA0714_REV01!B:B,0),3)=L392,INDEX(
RAW_c_TEBA0714_REV01!B:D,MATCH(H392,INDEX(RAW_c_TEBA0714_REV01!B:B,MATCH(H392,RAW_c_TEBA0714_REV01!B:B,)+1):'RAW_c_TEBA0714_REV01'!B11463,)+MATCH(H392,RAW_c_TEBA0714_REV01!B:B,),3),INDEX(RAW_c_TEBA0714_REV01!B:D,MATCH(H392,RAW_c_TEBA0714_REV01!B:B,0),3)),"---"))),"---")</f>
        <v>---</v>
      </c>
      <c r="T392">
        <f>COUNTIF(RAW_c_TEBA0714_REV01!B:B,G392)</f>
        <v>3</v>
      </c>
      <c r="U392" t="str">
        <f t="shared" si="41"/>
        <v>TE0790-Base-E</v>
      </c>
    </row>
    <row r="393" spans="1:21" x14ac:dyDescent="0.25">
      <c r="A393" t="s">
        <v>1235</v>
      </c>
      <c r="B393" t="s">
        <v>1253</v>
      </c>
      <c r="C393" t="s">
        <v>1259</v>
      </c>
      <c r="D393" t="s">
        <v>1252</v>
      </c>
      <c r="E393" s="84">
        <v>10</v>
      </c>
      <c r="F393" t="str">
        <f t="shared" si="36"/>
        <v>JX1-10</v>
      </c>
      <c r="G393" t="str">
        <f>VLOOKUP(F393,RAW_c_TEBA0714_REV01!A:B,2,0)</f>
        <v>TDI</v>
      </c>
      <c r="H393" t="str">
        <f t="shared" si="37"/>
        <v>TDI</v>
      </c>
      <c r="I393" t="str">
        <f t="shared" si="38"/>
        <v>--</v>
      </c>
      <c r="J393" t="str">
        <f t="shared" si="39"/>
        <v>--</v>
      </c>
      <c r="K393">
        <f>IFERROR(IF(J393="--",IF(G393=H393,VLOOKUP(G393,RAW_c_TEBA0714_REV01!L:N,3,0),SUM(VLOOKUP(H393,RAW_c_TEBA0714_REV01!L:N,3,0),VLOOKUP(G393,RAW_c_TEBA0714_REV01!L:N,3,0))),"---"),"---")</f>
        <v>59.191800000000001</v>
      </c>
      <c r="L393" t="str">
        <f t="shared" si="40"/>
        <v>JX1-10</v>
      </c>
      <c r="M393" t="str">
        <f>IFERROR(IF(
COUNTIF(B2B!H:H,(IF(K393&lt;&gt;"---",IF(INDEX(RAW_c_TEBA0714_REV01!B:D,MATCH(H393,RAW_c_TEBA0714_REV01!B:B,0),3)=L393,INDEX(
RAW_c_TEBA0714_REV01!B:D,MATCH(H393,INDEX(RAW_c_TEBA0714_REV01!B:B,MATCH(H393,RAW_c_TEBA0714_REV01!B:B,)+1):'RAW_c_TEBA0714_REV01'!B11464,)+MATCH(H393,RAW_c_TEBA0714_REV01!B:B,),3),INDEX(RAW_c_TEBA0714_REV01!B:D,MATCH(H393,RAW_c_TEBA0714_REV01!B:B,0),3)),"---")))=1,"---",IF(K393&lt;&gt;"---",IF(INDEX(RAW_c_TEBA0714_REV01!B:D,MATCH(H393,RAW_c_TEBA0714_REV01!B:B,0),3)=L393,INDEX(
RAW_c_TEBA0714_REV01!B:D,MATCH(H393,INDEX(RAW_c_TEBA0714_REV01!B:B,MATCH(H393,RAW_c_TEBA0714_REV01!B:B,)+1):'RAW_c_TEBA0714_REV01'!B11464,)+MATCH(H393,RAW_c_TEBA0714_REV01!B:B,),3),INDEX(RAW_c_TEBA0714_REV01!B:D,MATCH(H393,RAW_c_TEBA0714_REV01!B:B,0),3)),"---")),"---")</f>
        <v>J3-10</v>
      </c>
      <c r="N393" t="str">
        <f>IFERROR(IF(AND(B393="B2B",J393="--"),L393,IF(
COUNTIF(B2B!H:H,(IF(K393&lt;&gt;"---",IF(INDEX(RAW_c_TEBA0714_REV01!B:D,MATCH(H393,RAW_c_TEBA0714_REV01!B:B,0),3)=L393,INDEX(
RAW_c_TEBA0714_REV01!B:D,MATCH(H393,INDEX(RAW_c_TEBA0714_REV01!B:B,MATCH(H393,RAW_c_TEBA0714_REV01!B:B,)+1):'RAW_c_TEBA0714_REV01'!B11464,)+MATCH(H393,RAW_c_TEBA0714_REV01!B:B,),3),INDEX(RAW_c_TEBA0714_REV01!B:D,MATCH(H393,RAW_c_TEBA0714_REV01!B:B,0),3)),"---")))=0,"---",IF(K393&lt;&gt;"---",IF(INDEX(RAW_c_TEBA0714_REV01!B:D,MATCH(H393,RAW_c_TEBA0714_REV01!B:B,0),3)=L393,INDEX(
RAW_c_TEBA0714_REV01!B:D,MATCH(H393,INDEX(RAW_c_TEBA0714_REV01!B:B,MATCH(H393,RAW_c_TEBA0714_REV01!B:B,)+1):'RAW_c_TEBA0714_REV01'!B11464,)+MATCH(H393,RAW_c_TEBA0714_REV01!B:B,),3),INDEX(RAW_c_TEBA0714_REV01!B:D,MATCH(H393,RAW_c_TEBA0714_REV01!B:B,0),3)),"---"))),"---")</f>
        <v>---</v>
      </c>
      <c r="T393">
        <f>COUNTIF(RAW_c_TEBA0714_REV01!B:B,G393)</f>
        <v>3</v>
      </c>
      <c r="U393" t="str">
        <f t="shared" si="41"/>
        <v>TE0790-Base-F</v>
      </c>
    </row>
    <row r="394" spans="1:21" x14ac:dyDescent="0.25">
      <c r="A394" t="s">
        <v>1236</v>
      </c>
      <c r="B394" t="s">
        <v>1253</v>
      </c>
      <c r="C394" t="s">
        <v>1260</v>
      </c>
      <c r="D394" t="s">
        <v>1252</v>
      </c>
      <c r="E394" s="84">
        <v>11</v>
      </c>
      <c r="F394" t="str">
        <f t="shared" si="36"/>
        <v>JX1-11</v>
      </c>
      <c r="G394" t="str">
        <f>VLOOKUP(F394,RAW_c_TEBA0714_REV01!A:B,2,0)</f>
        <v>PROG_B</v>
      </c>
      <c r="H394" t="str">
        <f t="shared" si="37"/>
        <v>PROG_B</v>
      </c>
      <c r="I394" t="str">
        <f t="shared" si="38"/>
        <v>--</v>
      </c>
      <c r="J394" t="str">
        <f t="shared" si="39"/>
        <v>--</v>
      </c>
      <c r="K394">
        <f>IFERROR(IF(J394="--",IF(G394=H394,VLOOKUP(G394,RAW_c_TEBA0714_REV01!L:N,3,0),SUM(VLOOKUP(H394,RAW_c_TEBA0714_REV01!L:N,3,0),VLOOKUP(G394,RAW_c_TEBA0714_REV01!L:N,3,0))),"---"),"---")</f>
        <v>57.492400000000004</v>
      </c>
      <c r="L394" t="str">
        <f t="shared" si="40"/>
        <v>JX1-11</v>
      </c>
      <c r="M394" t="str">
        <f>IFERROR(IF(
COUNTIF(B2B!H:H,(IF(K394&lt;&gt;"---",IF(INDEX(RAW_c_TEBA0714_REV01!B:D,MATCH(H394,RAW_c_TEBA0714_REV01!B:B,0),3)=L394,INDEX(
RAW_c_TEBA0714_REV01!B:D,MATCH(H394,INDEX(RAW_c_TEBA0714_REV01!B:B,MATCH(H394,RAW_c_TEBA0714_REV01!B:B,)+1):'RAW_c_TEBA0714_REV01'!B11465,)+MATCH(H394,RAW_c_TEBA0714_REV01!B:B,),3),INDEX(RAW_c_TEBA0714_REV01!B:D,MATCH(H394,RAW_c_TEBA0714_REV01!B:B,0),3)),"---")))=1,"---",IF(K394&lt;&gt;"---",IF(INDEX(RAW_c_TEBA0714_REV01!B:D,MATCH(H394,RAW_c_TEBA0714_REV01!B:B,0),3)=L394,INDEX(
RAW_c_TEBA0714_REV01!B:D,MATCH(H394,INDEX(RAW_c_TEBA0714_REV01!B:B,MATCH(H394,RAW_c_TEBA0714_REV01!B:B,)+1):'RAW_c_TEBA0714_REV01'!B11465,)+MATCH(H394,RAW_c_TEBA0714_REV01!B:B,),3),INDEX(RAW_c_TEBA0714_REV01!B:D,MATCH(H394,RAW_c_TEBA0714_REV01!B:B,0),3)),"---")),"---")</f>
        <v>J3-11</v>
      </c>
      <c r="N394" t="str">
        <f>IFERROR(IF(AND(B394="B2B",J394="--"),L394,IF(
COUNTIF(B2B!H:H,(IF(K394&lt;&gt;"---",IF(INDEX(RAW_c_TEBA0714_REV01!B:D,MATCH(H394,RAW_c_TEBA0714_REV01!B:B,0),3)=L394,INDEX(
RAW_c_TEBA0714_REV01!B:D,MATCH(H394,INDEX(RAW_c_TEBA0714_REV01!B:B,MATCH(H394,RAW_c_TEBA0714_REV01!B:B,)+1):'RAW_c_TEBA0714_REV01'!B11465,)+MATCH(H394,RAW_c_TEBA0714_REV01!B:B,),3),INDEX(RAW_c_TEBA0714_REV01!B:D,MATCH(H394,RAW_c_TEBA0714_REV01!B:B,0),3)),"---")))=0,"---",IF(K394&lt;&gt;"---",IF(INDEX(RAW_c_TEBA0714_REV01!B:D,MATCH(H394,RAW_c_TEBA0714_REV01!B:B,0),3)=L394,INDEX(
RAW_c_TEBA0714_REV01!B:D,MATCH(H394,INDEX(RAW_c_TEBA0714_REV01!B:B,MATCH(H394,RAW_c_TEBA0714_REV01!B:B,)+1):'RAW_c_TEBA0714_REV01'!B11465,)+MATCH(H394,RAW_c_TEBA0714_REV01!B:B,),3),INDEX(RAW_c_TEBA0714_REV01!B:D,MATCH(H394,RAW_c_TEBA0714_REV01!B:B,0),3)),"---"))),"---")</f>
        <v>---</v>
      </c>
      <c r="T394">
        <f>COUNTIF(RAW_c_TEBA0714_REV01!B:B,G394)</f>
        <v>3</v>
      </c>
      <c r="U394" t="str">
        <f t="shared" si="41"/>
        <v>TE0790-Base-G</v>
      </c>
    </row>
    <row r="395" spans="1:21" x14ac:dyDescent="0.25">
      <c r="A395" t="s">
        <v>1237</v>
      </c>
      <c r="B395" t="s">
        <v>1253</v>
      </c>
      <c r="C395" t="s">
        <v>1261</v>
      </c>
      <c r="D395" t="s">
        <v>1252</v>
      </c>
      <c r="E395" s="84">
        <v>12</v>
      </c>
      <c r="F395" t="str">
        <f t="shared" si="36"/>
        <v>JX1-12</v>
      </c>
      <c r="G395" t="str">
        <f>VLOOKUP(F395,RAW_c_TEBA0714_REV01!A:B,2,0)</f>
        <v>TMS</v>
      </c>
      <c r="H395" t="str">
        <f t="shared" si="37"/>
        <v>TMS</v>
      </c>
      <c r="I395" t="str">
        <f t="shared" si="38"/>
        <v>--</v>
      </c>
      <c r="J395" t="str">
        <f t="shared" si="39"/>
        <v>--</v>
      </c>
      <c r="K395">
        <f>IFERROR(IF(J395="--",IF(G395=H395,VLOOKUP(G395,RAW_c_TEBA0714_REV01!L:N,3,0),SUM(VLOOKUP(H395,RAW_c_TEBA0714_REV01!L:N,3,0),VLOOKUP(G395,RAW_c_TEBA0714_REV01!L:N,3,0))),"---"),"---")</f>
        <v>60.459899999999998</v>
      </c>
      <c r="L395" t="str">
        <f t="shared" si="40"/>
        <v>JX1-12</v>
      </c>
      <c r="M395" t="str">
        <f>IFERROR(IF(
COUNTIF(B2B!H:H,(IF(K395&lt;&gt;"---",IF(INDEX(RAW_c_TEBA0714_REV01!B:D,MATCH(H395,RAW_c_TEBA0714_REV01!B:B,0),3)=L395,INDEX(
RAW_c_TEBA0714_REV01!B:D,MATCH(H395,INDEX(RAW_c_TEBA0714_REV01!B:B,MATCH(H395,RAW_c_TEBA0714_REV01!B:B,)+1):'RAW_c_TEBA0714_REV01'!B11466,)+MATCH(H395,RAW_c_TEBA0714_REV01!B:B,),3),INDEX(RAW_c_TEBA0714_REV01!B:D,MATCH(H395,RAW_c_TEBA0714_REV01!B:B,0),3)),"---")))=1,"---",IF(K395&lt;&gt;"---",IF(INDEX(RAW_c_TEBA0714_REV01!B:D,MATCH(H395,RAW_c_TEBA0714_REV01!B:B,0),3)=L395,INDEX(
RAW_c_TEBA0714_REV01!B:D,MATCH(H395,INDEX(RAW_c_TEBA0714_REV01!B:B,MATCH(H395,RAW_c_TEBA0714_REV01!B:B,)+1):'RAW_c_TEBA0714_REV01'!B11466,)+MATCH(H395,RAW_c_TEBA0714_REV01!B:B,),3),INDEX(RAW_c_TEBA0714_REV01!B:D,MATCH(H395,RAW_c_TEBA0714_REV01!B:B,0),3)),"---")),"---")</f>
        <v>J3-12</v>
      </c>
      <c r="N395" t="str">
        <f>IFERROR(IF(AND(B395="B2B",J395="--"),L395,IF(
COUNTIF(B2B!H:H,(IF(K395&lt;&gt;"---",IF(INDEX(RAW_c_TEBA0714_REV01!B:D,MATCH(H395,RAW_c_TEBA0714_REV01!B:B,0),3)=L395,INDEX(
RAW_c_TEBA0714_REV01!B:D,MATCH(H395,INDEX(RAW_c_TEBA0714_REV01!B:B,MATCH(H395,RAW_c_TEBA0714_REV01!B:B,)+1):'RAW_c_TEBA0714_REV01'!B11466,)+MATCH(H395,RAW_c_TEBA0714_REV01!B:B,),3),INDEX(RAW_c_TEBA0714_REV01!B:D,MATCH(H395,RAW_c_TEBA0714_REV01!B:B,0),3)),"---")))=0,"---",IF(K395&lt;&gt;"---",IF(INDEX(RAW_c_TEBA0714_REV01!B:D,MATCH(H395,RAW_c_TEBA0714_REV01!B:B,0),3)=L395,INDEX(
RAW_c_TEBA0714_REV01!B:D,MATCH(H395,INDEX(RAW_c_TEBA0714_REV01!B:B,MATCH(H395,RAW_c_TEBA0714_REV01!B:B,)+1):'RAW_c_TEBA0714_REV01'!B11466,)+MATCH(H395,RAW_c_TEBA0714_REV01!B:B,),3),INDEX(RAW_c_TEBA0714_REV01!B:D,MATCH(H395,RAW_c_TEBA0714_REV01!B:B,0),3)),"---"))),"---")</f>
        <v>---</v>
      </c>
      <c r="T395">
        <f>COUNTIF(RAW_c_TEBA0714_REV01!B:B,G395)</f>
        <v>3</v>
      </c>
      <c r="U395" t="str">
        <f t="shared" si="41"/>
        <v>TE0790-Base-H</v>
      </c>
    </row>
    <row r="396" spans="1:21" x14ac:dyDescent="0.25">
      <c r="A396" t="s">
        <v>1238</v>
      </c>
      <c r="B396" t="s">
        <v>1253</v>
      </c>
      <c r="C396" t="s">
        <v>275</v>
      </c>
      <c r="D396" t="s">
        <v>1252</v>
      </c>
      <c r="E396" s="84" t="s">
        <v>585</v>
      </c>
      <c r="F396" t="str">
        <f t="shared" si="36"/>
        <v>JX1-H1</v>
      </c>
      <c r="G396" t="str">
        <f>VLOOKUP(F396,RAW_c_TEBA0714_REV01!A:B,2,0)</f>
        <v>GND</v>
      </c>
      <c r="H396" t="str">
        <f t="shared" si="37"/>
        <v>GND</v>
      </c>
      <c r="I396" t="str">
        <f t="shared" si="38"/>
        <v>--</v>
      </c>
      <c r="J396" t="str">
        <f t="shared" si="39"/>
        <v>---</v>
      </c>
      <c r="K396" t="str">
        <f>IFERROR(IF(J396="--",IF(G396=H396,VLOOKUP(G396,RAW_c_TEBA0714_REV01!L:N,3,0),SUM(VLOOKUP(H396,RAW_c_TEBA0714_REV01!L:N,3,0),VLOOKUP(G396,RAW_c_TEBA0714_REV01!L:N,3,0))),"---"),"---")</f>
        <v>---</v>
      </c>
      <c r="L396" t="str">
        <f t="shared" si="40"/>
        <v>JX1-H1</v>
      </c>
      <c r="M396" t="str">
        <f>IFERROR(IF(
COUNTIF(B2B!H:H,(IF(K396&lt;&gt;"---",IF(INDEX(RAW_c_TEBA0714_REV01!B:D,MATCH(H396,RAW_c_TEBA0714_REV01!B:B,0),3)=L396,INDEX(
RAW_c_TEBA0714_REV01!B:D,MATCH(H396,INDEX(RAW_c_TEBA0714_REV01!B:B,MATCH(H396,RAW_c_TEBA0714_REV01!B:B,)+1):'RAW_c_TEBA0714_REV01'!B11467,)+MATCH(H396,RAW_c_TEBA0714_REV01!B:B,),3),INDEX(RAW_c_TEBA0714_REV01!B:D,MATCH(H396,RAW_c_TEBA0714_REV01!B:B,0),3)),"---")))=1,"---",IF(K396&lt;&gt;"---",IF(INDEX(RAW_c_TEBA0714_REV01!B:D,MATCH(H396,RAW_c_TEBA0714_REV01!B:B,0),3)=L396,INDEX(
RAW_c_TEBA0714_REV01!B:D,MATCH(H396,INDEX(RAW_c_TEBA0714_REV01!B:B,MATCH(H396,RAW_c_TEBA0714_REV01!B:B,)+1):'RAW_c_TEBA0714_REV01'!B11467,)+MATCH(H396,RAW_c_TEBA0714_REV01!B:B,),3),INDEX(RAW_c_TEBA0714_REV01!B:D,MATCH(H396,RAW_c_TEBA0714_REV01!B:B,0),3)),"---")),"---")</f>
        <v>---</v>
      </c>
      <c r="N396" t="str">
        <f>IFERROR(IF(AND(B396="B2B",J396="--"),L396,IF(
COUNTIF(B2B!H:H,(IF(K396&lt;&gt;"---",IF(INDEX(RAW_c_TEBA0714_REV01!B:D,MATCH(H396,RAW_c_TEBA0714_REV01!B:B,0),3)=L396,INDEX(
RAW_c_TEBA0714_REV01!B:D,MATCH(H396,INDEX(RAW_c_TEBA0714_REV01!B:B,MATCH(H396,RAW_c_TEBA0714_REV01!B:B,)+1):'RAW_c_TEBA0714_REV01'!B11467,)+MATCH(H396,RAW_c_TEBA0714_REV01!B:B,),3),INDEX(RAW_c_TEBA0714_REV01!B:D,MATCH(H396,RAW_c_TEBA0714_REV01!B:B,0),3)),"---")))=0,"---",IF(K396&lt;&gt;"---",IF(INDEX(RAW_c_TEBA0714_REV01!B:D,MATCH(H396,RAW_c_TEBA0714_REV01!B:B,0),3)=L396,INDEX(
RAW_c_TEBA0714_REV01!B:D,MATCH(H396,INDEX(RAW_c_TEBA0714_REV01!B:B,MATCH(H396,RAW_c_TEBA0714_REV01!B:B,)+1):'RAW_c_TEBA0714_REV01'!B11467,)+MATCH(H396,RAW_c_TEBA0714_REV01!B:B,),3),INDEX(RAW_c_TEBA0714_REV01!B:D,MATCH(H396,RAW_c_TEBA0714_REV01!B:B,0),3)),"---"))),"---")</f>
        <v>---</v>
      </c>
      <c r="T396">
        <f>COUNTIF(RAW_c_TEBA0714_REV01!B:B,G396)</f>
        <v>85</v>
      </c>
      <c r="U396" t="str">
        <f t="shared" si="41"/>
        <v>TE0790-Base-GND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6C85-DBB2-4E15-A3EA-C2C64691391F}">
  <dimension ref="A5:U408"/>
  <sheetViews>
    <sheetView workbookViewId="0">
      <selection activeCell="T6" sqref="T6"/>
    </sheetView>
  </sheetViews>
  <sheetFormatPr baseColWidth="10" defaultRowHeight="15" x14ac:dyDescent="0.25"/>
  <sheetData>
    <row r="5" spans="1:21" x14ac:dyDescent="0.25">
      <c r="A5" t="s">
        <v>9</v>
      </c>
      <c r="B5" t="s">
        <v>266</v>
      </c>
      <c r="C5" t="s">
        <v>940</v>
      </c>
      <c r="D5" t="s">
        <v>264</v>
      </c>
      <c r="E5" t="s">
        <v>941</v>
      </c>
      <c r="F5" t="s">
        <v>942</v>
      </c>
      <c r="G5" t="s">
        <v>265</v>
      </c>
      <c r="H5" t="s">
        <v>943</v>
      </c>
      <c r="I5" t="s">
        <v>88</v>
      </c>
      <c r="J5" t="s">
        <v>944</v>
      </c>
      <c r="K5" t="s">
        <v>945</v>
      </c>
      <c r="L5" t="s">
        <v>942</v>
      </c>
      <c r="M5" t="s">
        <v>946</v>
      </c>
      <c r="O5" t="s">
        <v>937</v>
      </c>
      <c r="Q5" t="s">
        <v>938</v>
      </c>
      <c r="T5" t="s">
        <v>104</v>
      </c>
      <c r="U5" t="s">
        <v>947</v>
      </c>
    </row>
    <row r="6" spans="1:21" x14ac:dyDescent="0.25">
      <c r="A6" t="s">
        <v>159</v>
      </c>
      <c r="B6" t="s">
        <v>39</v>
      </c>
      <c r="C6" t="s">
        <v>159</v>
      </c>
      <c r="D6" t="s">
        <v>158</v>
      </c>
      <c r="E6" s="84">
        <v>2</v>
      </c>
      <c r="F6" t="str">
        <f>$D6&amp;"-"&amp;$E6</f>
        <v>JM1-2</v>
      </c>
      <c r="G6" t="str">
        <f>VLOOKUP(F6,RAW_c_TEBB0714_REV01!A:B,2,0)</f>
        <v>MGT_CLK0_P</v>
      </c>
      <c r="H6" t="str">
        <f>IF(IF(COUNTIF($Q$6:$S$150,G6)&gt;0,"---","--")="---",VLOOKUP(G6,$Q$6:$S$150,3,0),G6)</f>
        <v>CLK0_P</v>
      </c>
      <c r="I6" t="str">
        <f>IF(IF(COUNTIF($Q$6:$S$150,G6)&gt;0,"---","--")="---",VLOOKUP(G6,$Q$6:$S$150,2,0),"--")</f>
        <v>C1</v>
      </c>
      <c r="J6" t="str">
        <f>IF(COUNTIF($O$6:$O$100,G6)&gt;0,"---","--")</f>
        <v>--</v>
      </c>
      <c r="K6">
        <f>IFERROR(IF(J6="--",IF(G6=H6,VLOOKUP(G6,RAW_c_TEBB0714_REV01!L:N,3,0),SUM(VLOOKUP(H6,RAW_c_TEBB0714_REV01!L:N,3,0),VLOOKUP(G6,RAW_c_TEBB0714_REV01!L:N,3,0))),"---"),"---")</f>
        <v>28.328600000000002</v>
      </c>
      <c r="L6" t="str">
        <f>$D6&amp;"-"&amp;$E6</f>
        <v>JM1-2</v>
      </c>
      <c r="M6" t="str">
        <f>IFERROR(IF(
COUNTIF(B2B!H:H,(IF(K6&lt;&gt;"---",IF(INDEX(RAW_c_TEBB0714_REV01!B:D,MATCH(H6,RAW_c_TEBB0714_REV01!B:B,0),3)=L6,INDEX(
RAW_c_TEBB0714_REV01!B:D,MATCH(H6,INDEX(RAW_c_TEBB0714_REV01!B:B,MATCH(H6,RAW_c_TEBB0714_REV01!B:B,)+1):'RAW_c_TEBB0714_REV01'!B11077,)+MATCH(H6,RAW_c_TEBB0714_REV01!B:B,),3),INDEX(RAW_c_TEBB0714_REV01!B:D,MATCH(H6,RAW_c_TEBB0714_REV01!B:B,0),3)),"---")))=1,"---",IF(K6&lt;&gt;"---",IF(INDEX(RAW_c_TEBB0714_REV01!B:D,MATCH(H6,RAW_c_TEBB0714_REV01!B:B,0),3)=L6,INDEX(
RAW_c_TEBB0714_REV01!B:D,MATCH(H6,INDEX(RAW_c_TEBB0714_REV01!B:B,MATCH(H6,RAW_c_TEBB0714_REV01!B:B,)+1):'RAW_c_TEBB0714_REV01'!B11077,)+MATCH(H6,RAW_c_TEBB0714_REV01!B:B,),3),INDEX(RAW_c_TEBB0714_REV01!B:D,MATCH(H6,RAW_c_TEBB0714_REV01!B:B,0),3)),"---")),"---")</f>
        <v>J3-15</v>
      </c>
      <c r="N6" t="str">
        <f>IFERROR(IF(AND(B6="B2B",J6="--"),L6,IF(
COUNTIF(B2B!H:H,(IF(K6&lt;&gt;"---",IF(INDEX(RAW_c_TEBB0714_REV01!B:D,MATCH(H6,RAW_c_TEBB0714_REV01!B:B,0),3)=L6,INDEX(
RAW_c_TEBB0714_REV01!B:D,MATCH(H6,INDEX(RAW_c_TEBB0714_REV01!B:B,MATCH(H6,RAW_c_TEBB0714_REV01!B:B,)+1):'RAW_c_TEBB0714_REV01'!B11077,)+MATCH(H6,RAW_c_TEBB0714_REV01!B:B,),3),INDEX(RAW_c_TEBB0714_REV01!B:D,MATCH(H6,RAW_c_TEBB0714_REV01!B:B,0),3)),"---")))=0,"---",IF(K6&lt;&gt;"---",IF(INDEX(RAW_c_TEBB0714_REV01!B:D,MATCH(H6,RAW_c_TEBB0714_REV01!B:B,0),3)=L6,INDEX(
RAW_c_TEBB0714_REV01!B:D,MATCH(H6,INDEX(RAW_c_TEBB0714_REV01!B:B,MATCH(H6,RAW_c_TEBB0714_REV01!B:B,)+1):'RAW_c_TEBB0714_REV01'!B11077,)+MATCH(H6,RAW_c_TEBB0714_REV01!B:B,),3),INDEX(RAW_c_TEBB0714_REV01!B:D,MATCH(H6,RAW_c_TEBB0714_REV01!B:B,0),3)),"---"))),"---")</f>
        <v>JM1-2</v>
      </c>
      <c r="O6" t="s">
        <v>275</v>
      </c>
      <c r="Q6" t="s">
        <v>897</v>
      </c>
      <c r="R6" t="s">
        <v>555</v>
      </c>
      <c r="S6" t="s">
        <v>401</v>
      </c>
      <c r="T6">
        <f>COUNTIF(RAW_c_TEBB0714_REV01!B:B,G6)</f>
        <v>2</v>
      </c>
      <c r="U6" t="str">
        <f>$B6&amp;"-"&amp;$C6</f>
        <v>B2B-1</v>
      </c>
    </row>
    <row r="7" spans="1:21" x14ac:dyDescent="0.25">
      <c r="A7" t="s">
        <v>160</v>
      </c>
      <c r="B7" t="s">
        <v>39</v>
      </c>
      <c r="C7" t="s">
        <v>160</v>
      </c>
      <c r="D7" t="s">
        <v>158</v>
      </c>
      <c r="E7" s="84">
        <v>1</v>
      </c>
      <c r="F7" t="str">
        <f t="shared" ref="F7:F70" si="0">$D7&amp;"-"&amp;$E7</f>
        <v>JM1-1</v>
      </c>
      <c r="G7" t="str">
        <f>VLOOKUP(F7,RAW_c_TEBB0714_REV01!A:B,2,0)</f>
        <v>MGT_RX3_P</v>
      </c>
      <c r="H7" t="str">
        <f t="shared" ref="H7:H70" si="1">IF(IF(COUNTIF($Q$6:$S$150,G7)&gt;0,"---","--")="---",VLOOKUP(G7,$Q$6:$S$150,3,0),G7)</f>
        <v>MGT_RX3_P</v>
      </c>
      <c r="I7" t="str">
        <f t="shared" ref="I7:I70" si="2">IF(IF(COUNTIF($Q$6:$S$150,G7)&gt;0,"---","--")="---",VLOOKUP(G7,$Q$6:$S$150,2,0),"--")</f>
        <v>--</v>
      </c>
      <c r="J7" t="str">
        <f t="shared" ref="J7:J70" si="3">IF(COUNTIF($O$6:$O$100,G7)&gt;0,"---","--")</f>
        <v>--</v>
      </c>
      <c r="K7">
        <f>IFERROR(IF(J7="--",IF(G7=H7,VLOOKUP(G7,RAW_c_TEBB0714_REV01!L:N,3,0),SUM(VLOOKUP(H7,RAW_c_TEBB0714_REV01!L:N,3,0),VLOOKUP(G7,RAW_c_TEBB0714_REV01!L:N,3,0))),"---"),"---")</f>
        <v>20.495799999999999</v>
      </c>
      <c r="L7" t="str">
        <f t="shared" ref="L7:L70" si="4">$D7&amp;"-"&amp;$E7</f>
        <v>JM1-1</v>
      </c>
      <c r="M7" t="str">
        <f>IFERROR(IF(
COUNTIF(B2B!H:H,(IF(K7&lt;&gt;"---",IF(INDEX(RAW_c_TEBB0714_REV01!B:D,MATCH(H7,RAW_c_TEBB0714_REV01!B:B,0),3)=L7,INDEX(
RAW_c_TEBB0714_REV01!B:D,MATCH(H7,INDEX(RAW_c_TEBB0714_REV01!B:B,MATCH(H7,RAW_c_TEBB0714_REV01!B:B,)+1):'RAW_c_TEBB0714_REV01'!B11078,)+MATCH(H7,RAW_c_TEBB0714_REV01!B:B,),3),INDEX(RAW_c_TEBB0714_REV01!B:D,MATCH(H7,RAW_c_TEBB0714_REV01!B:B,0),3)),"---")))=1,"---",IF(K7&lt;&gt;"---",IF(INDEX(RAW_c_TEBB0714_REV01!B:D,MATCH(H7,RAW_c_TEBB0714_REV01!B:B,0),3)=L7,INDEX(
RAW_c_TEBB0714_REV01!B:D,MATCH(H7,INDEX(RAW_c_TEBB0714_REV01!B:B,MATCH(H7,RAW_c_TEBB0714_REV01!B:B,)+1):'RAW_c_TEBB0714_REV01'!B11078,)+MATCH(H7,RAW_c_TEBB0714_REV01!B:B,),3),INDEX(RAW_c_TEBB0714_REV01!B:D,MATCH(H7,RAW_c_TEBB0714_REV01!B:B,0),3)),"---")),"---")</f>
        <v>J7-1</v>
      </c>
      <c r="N7" t="str">
        <f>IFERROR(IF(AND(B7="B2B",J7="--"),L7,IF(
COUNTIF(B2B!H:H,(IF(K7&lt;&gt;"---",IF(INDEX(RAW_c_TEBB0714_REV01!B:D,MATCH(H7,RAW_c_TEBB0714_REV01!B:B,0),3)=L7,INDEX(
RAW_c_TEBB0714_REV01!B:D,MATCH(H7,INDEX(RAW_c_TEBB0714_REV01!B:B,MATCH(H7,RAW_c_TEBB0714_REV01!B:B,)+1):'RAW_c_TEBB0714_REV01'!B11078,)+MATCH(H7,RAW_c_TEBB0714_REV01!B:B,),3),INDEX(RAW_c_TEBB0714_REV01!B:D,MATCH(H7,RAW_c_TEBB0714_REV01!B:B,0),3)),"---")))=0,"---",IF(K7&lt;&gt;"---",IF(INDEX(RAW_c_TEBB0714_REV01!B:D,MATCH(H7,RAW_c_TEBB0714_REV01!B:B,0),3)=L7,INDEX(
RAW_c_TEBB0714_REV01!B:D,MATCH(H7,INDEX(RAW_c_TEBB0714_REV01!B:B,MATCH(H7,RAW_c_TEBB0714_REV01!B:B,)+1):'RAW_c_TEBB0714_REV01'!B11078,)+MATCH(H7,RAW_c_TEBB0714_REV01!B:B,),3),INDEX(RAW_c_TEBB0714_REV01!B:D,MATCH(H7,RAW_c_TEBB0714_REV01!B:B,0),3)),"---"))),"---")</f>
        <v>JM1-1</v>
      </c>
      <c r="Q7" t="s">
        <v>896</v>
      </c>
      <c r="R7" t="s">
        <v>556</v>
      </c>
      <c r="S7" t="s">
        <v>903</v>
      </c>
      <c r="T7">
        <f>COUNTIF(RAW_c_TEBB0714_REV01!B:B,G7)</f>
        <v>2</v>
      </c>
      <c r="U7" t="str">
        <f t="shared" ref="U7:U70" si="5">$B7&amp;"-"&amp;$C7</f>
        <v>B2B-2</v>
      </c>
    </row>
    <row r="8" spans="1:21" x14ac:dyDescent="0.25">
      <c r="A8" t="s">
        <v>161</v>
      </c>
      <c r="B8" t="s">
        <v>39</v>
      </c>
      <c r="C8" t="s">
        <v>161</v>
      </c>
      <c r="D8" t="s">
        <v>158</v>
      </c>
      <c r="E8" s="84">
        <v>4</v>
      </c>
      <c r="F8" t="str">
        <f t="shared" si="0"/>
        <v>JM1-4</v>
      </c>
      <c r="G8" t="str">
        <f>VLOOKUP(F8,RAW_c_TEBB0714_REV01!A:B,2,0)</f>
        <v>MGT_CLK0_N</v>
      </c>
      <c r="H8" t="str">
        <f t="shared" si="1"/>
        <v>CLK0_N</v>
      </c>
      <c r="I8" t="str">
        <f t="shared" si="2"/>
        <v>C2</v>
      </c>
      <c r="J8" t="str">
        <f t="shared" si="3"/>
        <v>--</v>
      </c>
      <c r="K8">
        <f>IFERROR(IF(J8="--",IF(G8=H8,VLOOKUP(G8,RAW_c_TEBB0714_REV01!L:N,3,0),SUM(VLOOKUP(H8,RAW_c_TEBB0714_REV01!L:N,3,0),VLOOKUP(G8,RAW_c_TEBB0714_REV01!L:N,3,0))),"---"),"---")</f>
        <v>28.988600000000002</v>
      </c>
      <c r="L8" t="str">
        <f t="shared" si="4"/>
        <v>JM1-4</v>
      </c>
      <c r="M8" t="str">
        <f>IFERROR(IF(
COUNTIF(B2B!H:H,(IF(K8&lt;&gt;"---",IF(INDEX(RAW_c_TEBB0714_REV01!B:D,MATCH(H8,RAW_c_TEBB0714_REV01!B:B,0),3)=L8,INDEX(
RAW_c_TEBB0714_REV01!B:D,MATCH(H8,INDEX(RAW_c_TEBB0714_REV01!B:B,MATCH(H8,RAW_c_TEBB0714_REV01!B:B,)+1):'RAW_c_TEBB0714_REV01'!B11079,)+MATCH(H8,RAW_c_TEBB0714_REV01!B:B,),3),INDEX(RAW_c_TEBB0714_REV01!B:D,MATCH(H8,RAW_c_TEBB0714_REV01!B:B,0),3)),"---")))=1,"---",IF(K8&lt;&gt;"---",IF(INDEX(RAW_c_TEBB0714_REV01!B:D,MATCH(H8,RAW_c_TEBB0714_REV01!B:B,0),3)=L8,INDEX(
RAW_c_TEBB0714_REV01!B:D,MATCH(H8,INDEX(RAW_c_TEBB0714_REV01!B:B,MATCH(H8,RAW_c_TEBB0714_REV01!B:B,)+1):'RAW_c_TEBB0714_REV01'!B11079,)+MATCH(H8,RAW_c_TEBB0714_REV01!B:B,),3),INDEX(RAW_c_TEBB0714_REV01!B:D,MATCH(H8,RAW_c_TEBB0714_REV01!B:B,0),3)),"---")),"---")</f>
        <v>J3-16</v>
      </c>
      <c r="N8" t="str">
        <f>IFERROR(IF(AND(B8="B2B",J8="--"),L8,IF(
COUNTIF(B2B!H:H,(IF(K8&lt;&gt;"---",IF(INDEX(RAW_c_TEBB0714_REV01!B:D,MATCH(H8,RAW_c_TEBB0714_REV01!B:B,0),3)=L8,INDEX(
RAW_c_TEBB0714_REV01!B:D,MATCH(H8,INDEX(RAW_c_TEBB0714_REV01!B:B,MATCH(H8,RAW_c_TEBB0714_REV01!B:B,)+1):'RAW_c_TEBB0714_REV01'!B11079,)+MATCH(H8,RAW_c_TEBB0714_REV01!B:B,),3),INDEX(RAW_c_TEBB0714_REV01!B:D,MATCH(H8,RAW_c_TEBB0714_REV01!B:B,0),3)),"---")))=0,"---",IF(K8&lt;&gt;"---",IF(INDEX(RAW_c_TEBB0714_REV01!B:D,MATCH(H8,RAW_c_TEBB0714_REV01!B:B,0),3)=L8,INDEX(
RAW_c_TEBB0714_REV01!B:D,MATCH(H8,INDEX(RAW_c_TEBB0714_REV01!B:B,MATCH(H8,RAW_c_TEBB0714_REV01!B:B,)+1):'RAW_c_TEBB0714_REV01'!B11079,)+MATCH(H8,RAW_c_TEBB0714_REV01!B:B,),3),INDEX(RAW_c_TEBB0714_REV01!B:D,MATCH(H8,RAW_c_TEBB0714_REV01!B:B,0),3)),"---"))),"---")</f>
        <v>JM1-4</v>
      </c>
      <c r="Q8" t="s">
        <v>1301</v>
      </c>
      <c r="R8" t="s">
        <v>463</v>
      </c>
      <c r="S8" t="s">
        <v>1327</v>
      </c>
      <c r="T8">
        <f>COUNTIF(RAW_c_TEBB0714_REV01!B:B,G8)</f>
        <v>2</v>
      </c>
      <c r="U8" t="str">
        <f t="shared" si="5"/>
        <v>B2B-3</v>
      </c>
    </row>
    <row r="9" spans="1:21" x14ac:dyDescent="0.25">
      <c r="A9" t="s">
        <v>162</v>
      </c>
      <c r="B9" t="s">
        <v>39</v>
      </c>
      <c r="C9" t="s">
        <v>162</v>
      </c>
      <c r="D9" t="s">
        <v>158</v>
      </c>
      <c r="E9" s="84">
        <v>3</v>
      </c>
      <c r="F9" t="str">
        <f t="shared" si="0"/>
        <v>JM1-3</v>
      </c>
      <c r="G9" t="str">
        <f>VLOOKUP(F9,RAW_c_TEBB0714_REV01!A:B,2,0)</f>
        <v>MGT_RX3_N</v>
      </c>
      <c r="H9" t="str">
        <f t="shared" si="1"/>
        <v>MGT_RX3_N</v>
      </c>
      <c r="I9" t="str">
        <f t="shared" si="2"/>
        <v>--</v>
      </c>
      <c r="J9" t="str">
        <f t="shared" si="3"/>
        <v>--</v>
      </c>
      <c r="K9">
        <f>IFERROR(IF(J9="--",IF(G9=H9,VLOOKUP(G9,RAW_c_TEBB0714_REV01!L:N,3,0),SUM(VLOOKUP(H9,RAW_c_TEBB0714_REV01!L:N,3,0),VLOOKUP(G9,RAW_c_TEBB0714_REV01!L:N,3,0))),"---"),"---")</f>
        <v>20.827200000000001</v>
      </c>
      <c r="L9" t="str">
        <f t="shared" si="4"/>
        <v>JM1-3</v>
      </c>
      <c r="M9" t="str">
        <f>IFERROR(IF(
COUNTIF(B2B!H:H,(IF(K9&lt;&gt;"---",IF(INDEX(RAW_c_TEBB0714_REV01!B:D,MATCH(H9,RAW_c_TEBB0714_REV01!B:B,0),3)=L9,INDEX(
RAW_c_TEBB0714_REV01!B:D,MATCH(H9,INDEX(RAW_c_TEBB0714_REV01!B:B,MATCH(H9,RAW_c_TEBB0714_REV01!B:B,)+1):'RAW_c_TEBB0714_REV01'!B11080,)+MATCH(H9,RAW_c_TEBB0714_REV01!B:B,),3),INDEX(RAW_c_TEBB0714_REV01!B:D,MATCH(H9,RAW_c_TEBB0714_REV01!B:B,0),3)),"---")))=1,"---",IF(K9&lt;&gt;"---",IF(INDEX(RAW_c_TEBB0714_REV01!B:D,MATCH(H9,RAW_c_TEBB0714_REV01!B:B,0),3)=L9,INDEX(
RAW_c_TEBB0714_REV01!B:D,MATCH(H9,INDEX(RAW_c_TEBB0714_REV01!B:B,MATCH(H9,RAW_c_TEBB0714_REV01!B:B,)+1):'RAW_c_TEBB0714_REV01'!B11080,)+MATCH(H9,RAW_c_TEBB0714_REV01!B:B,),3),INDEX(RAW_c_TEBB0714_REV01!B:D,MATCH(H9,RAW_c_TEBB0714_REV01!B:B,0),3)),"---")),"---")</f>
        <v>J8-1</v>
      </c>
      <c r="N9" t="str">
        <f>IFERROR(IF(AND(B9="B2B",J9="--"),L9,IF(
COUNTIF(B2B!H:H,(IF(K9&lt;&gt;"---",IF(INDEX(RAW_c_TEBB0714_REV01!B:D,MATCH(H9,RAW_c_TEBB0714_REV01!B:B,0),3)=L9,INDEX(
RAW_c_TEBB0714_REV01!B:D,MATCH(H9,INDEX(RAW_c_TEBB0714_REV01!B:B,MATCH(H9,RAW_c_TEBB0714_REV01!B:B,)+1):'RAW_c_TEBB0714_REV01'!B11080,)+MATCH(H9,RAW_c_TEBB0714_REV01!B:B,),3),INDEX(RAW_c_TEBB0714_REV01!B:D,MATCH(H9,RAW_c_TEBB0714_REV01!B:B,0),3)),"---")))=0,"---",IF(K9&lt;&gt;"---",IF(INDEX(RAW_c_TEBB0714_REV01!B:D,MATCH(H9,RAW_c_TEBB0714_REV01!B:B,0),3)=L9,INDEX(
RAW_c_TEBB0714_REV01!B:D,MATCH(H9,INDEX(RAW_c_TEBB0714_REV01!B:B,MATCH(H9,RAW_c_TEBB0714_REV01!B:B,)+1):'RAW_c_TEBB0714_REV01'!B11080,)+MATCH(H9,RAW_c_TEBB0714_REV01!B:B,),3),INDEX(RAW_c_TEBB0714_REV01!B:D,MATCH(H9,RAW_c_TEBB0714_REV01!B:B,0),3)),"---"))),"---")</f>
        <v>JM1-3</v>
      </c>
      <c r="Q9" t="s">
        <v>1300</v>
      </c>
      <c r="R9" t="s">
        <v>732</v>
      </c>
      <c r="S9" t="s">
        <v>1328</v>
      </c>
      <c r="T9">
        <f>COUNTIF(RAW_c_TEBB0714_REV01!B:B,G9)</f>
        <v>2</v>
      </c>
      <c r="U9" t="str">
        <f t="shared" si="5"/>
        <v>B2B-4</v>
      </c>
    </row>
    <row r="10" spans="1:21" x14ac:dyDescent="0.25">
      <c r="A10" t="s">
        <v>163</v>
      </c>
      <c r="B10" t="s">
        <v>39</v>
      </c>
      <c r="C10" t="s">
        <v>163</v>
      </c>
      <c r="D10" t="s">
        <v>158</v>
      </c>
      <c r="E10" s="84">
        <v>6</v>
      </c>
      <c r="F10" t="str">
        <f t="shared" si="0"/>
        <v>JM1-6</v>
      </c>
      <c r="G10" t="str">
        <f>VLOOKUP(F10,RAW_c_TEBB0714_REV01!A:B,2,0)</f>
        <v>GND</v>
      </c>
      <c r="H10" t="str">
        <f t="shared" si="1"/>
        <v>GND</v>
      </c>
      <c r="I10" t="str">
        <f t="shared" si="2"/>
        <v>--</v>
      </c>
      <c r="J10" t="str">
        <f t="shared" si="3"/>
        <v>---</v>
      </c>
      <c r="K10" t="str">
        <f>IFERROR(IF(J10="--",IF(G10=H10,VLOOKUP(G10,RAW_c_TEBB0714_REV01!L:N,3,0),SUM(VLOOKUP(H10,RAW_c_TEBB0714_REV01!L:N,3,0),VLOOKUP(G10,RAW_c_TEBB0714_REV01!L:N,3,0))),"---"),"---")</f>
        <v>---</v>
      </c>
      <c r="L10" t="str">
        <f t="shared" si="4"/>
        <v>JM1-6</v>
      </c>
      <c r="M10" t="str">
        <f>IFERROR(IF(
COUNTIF(B2B!H:H,(IF(K10&lt;&gt;"---",IF(INDEX(RAW_c_TEBB0714_REV01!B:D,MATCH(H10,RAW_c_TEBB0714_REV01!B:B,0),3)=L10,INDEX(
RAW_c_TEBB0714_REV01!B:D,MATCH(H10,INDEX(RAW_c_TEBB0714_REV01!B:B,MATCH(H10,RAW_c_TEBB0714_REV01!B:B,)+1):'RAW_c_TEBB0714_REV01'!B11081,)+MATCH(H10,RAW_c_TEBB0714_REV01!B:B,),3),INDEX(RAW_c_TEBB0714_REV01!B:D,MATCH(H10,RAW_c_TEBB0714_REV01!B:B,0),3)),"---")))=1,"---",IF(K10&lt;&gt;"---",IF(INDEX(RAW_c_TEBB0714_REV01!B:D,MATCH(H10,RAW_c_TEBB0714_REV01!B:B,0),3)=L10,INDEX(
RAW_c_TEBB0714_REV01!B:D,MATCH(H10,INDEX(RAW_c_TEBB0714_REV01!B:B,MATCH(H10,RAW_c_TEBB0714_REV01!B:B,)+1):'RAW_c_TEBB0714_REV01'!B11081,)+MATCH(H10,RAW_c_TEBB0714_REV01!B:B,),3),INDEX(RAW_c_TEBB0714_REV01!B:D,MATCH(H10,RAW_c_TEBB0714_REV01!B:B,0),3)),"---")),"---")</f>
        <v>---</v>
      </c>
      <c r="N10" t="str">
        <f>IFERROR(IF(AND(B10="B2B",J10="--"),L10,IF(
COUNTIF(B2B!H:H,(IF(K10&lt;&gt;"---",IF(INDEX(RAW_c_TEBB0714_REV01!B:D,MATCH(H10,RAW_c_TEBB0714_REV01!B:B,0),3)=L10,INDEX(
RAW_c_TEBB0714_REV01!B:D,MATCH(H10,INDEX(RAW_c_TEBB0714_REV01!B:B,MATCH(H10,RAW_c_TEBB0714_REV01!B:B,)+1):'RAW_c_TEBB0714_REV01'!B11081,)+MATCH(H10,RAW_c_TEBB0714_REV01!B:B,),3),INDEX(RAW_c_TEBB0714_REV01!B:D,MATCH(H10,RAW_c_TEBB0714_REV01!B:B,0),3)),"---")))=0,"---",IF(K10&lt;&gt;"---",IF(INDEX(RAW_c_TEBB0714_REV01!B:D,MATCH(H10,RAW_c_TEBB0714_REV01!B:B,0),3)=L10,INDEX(
RAW_c_TEBB0714_REV01!B:D,MATCH(H10,INDEX(RAW_c_TEBB0714_REV01!B:B,MATCH(H10,RAW_c_TEBB0714_REV01!B:B,)+1):'RAW_c_TEBB0714_REV01'!B11081,)+MATCH(H10,RAW_c_TEBB0714_REV01!B:B,),3),INDEX(RAW_c_TEBB0714_REV01!B:D,MATCH(H10,RAW_c_TEBB0714_REV01!B:B,0),3)),"---"))),"---")</f>
        <v>---</v>
      </c>
      <c r="Q10" t="s">
        <v>401</v>
      </c>
      <c r="R10" t="s">
        <v>555</v>
      </c>
      <c r="S10" t="s">
        <v>897</v>
      </c>
      <c r="T10">
        <f>COUNTIF(RAW_c_TEBB0714_REV01!B:B,G10)</f>
        <v>93</v>
      </c>
      <c r="U10" t="str">
        <f t="shared" si="5"/>
        <v>B2B-5</v>
      </c>
    </row>
    <row r="11" spans="1:21" x14ac:dyDescent="0.25">
      <c r="A11" t="s">
        <v>164</v>
      </c>
      <c r="B11" t="s">
        <v>39</v>
      </c>
      <c r="C11" t="s">
        <v>164</v>
      </c>
      <c r="D11" t="s">
        <v>158</v>
      </c>
      <c r="E11" s="84">
        <v>5</v>
      </c>
      <c r="F11" t="str">
        <f t="shared" si="0"/>
        <v>JM1-5</v>
      </c>
      <c r="G11" t="str">
        <f>VLOOKUP(F11,RAW_c_TEBB0714_REV01!A:B,2,0)</f>
        <v>GND</v>
      </c>
      <c r="H11" t="str">
        <f t="shared" si="1"/>
        <v>GND</v>
      </c>
      <c r="I11" t="str">
        <f t="shared" si="2"/>
        <v>--</v>
      </c>
      <c r="J11" t="str">
        <f t="shared" si="3"/>
        <v>---</v>
      </c>
      <c r="K11" t="str">
        <f>IFERROR(IF(J11="--",IF(G11=H11,VLOOKUP(G11,RAW_c_TEBB0714_REV01!L:N,3,0),SUM(VLOOKUP(H11,RAW_c_TEBB0714_REV01!L:N,3,0),VLOOKUP(G11,RAW_c_TEBB0714_REV01!L:N,3,0))),"---"),"---")</f>
        <v>---</v>
      </c>
      <c r="L11" t="str">
        <f t="shared" si="4"/>
        <v>JM1-5</v>
      </c>
      <c r="M11" t="str">
        <f>IFERROR(IF(
COUNTIF(B2B!H:H,(IF(K11&lt;&gt;"---",IF(INDEX(RAW_c_TEBB0714_REV01!B:D,MATCH(H11,RAW_c_TEBB0714_REV01!B:B,0),3)=L11,INDEX(
RAW_c_TEBB0714_REV01!B:D,MATCH(H11,INDEX(RAW_c_TEBB0714_REV01!B:B,MATCH(H11,RAW_c_TEBB0714_REV01!B:B,)+1):'RAW_c_TEBB0714_REV01'!B11082,)+MATCH(H11,RAW_c_TEBB0714_REV01!B:B,),3),INDEX(RAW_c_TEBB0714_REV01!B:D,MATCH(H11,RAW_c_TEBB0714_REV01!B:B,0),3)),"---")))=1,"---",IF(K11&lt;&gt;"---",IF(INDEX(RAW_c_TEBB0714_REV01!B:D,MATCH(H11,RAW_c_TEBB0714_REV01!B:B,0),3)=L11,INDEX(
RAW_c_TEBB0714_REV01!B:D,MATCH(H11,INDEX(RAW_c_TEBB0714_REV01!B:B,MATCH(H11,RAW_c_TEBB0714_REV01!B:B,)+1):'RAW_c_TEBB0714_REV01'!B11082,)+MATCH(H11,RAW_c_TEBB0714_REV01!B:B,),3),INDEX(RAW_c_TEBB0714_REV01!B:D,MATCH(H11,RAW_c_TEBB0714_REV01!B:B,0),3)),"---")),"---")</f>
        <v>---</v>
      </c>
      <c r="N11" t="str">
        <f>IFERROR(IF(AND(B11="B2B",J11="--"),L11,IF(
COUNTIF(B2B!H:H,(IF(K11&lt;&gt;"---",IF(INDEX(RAW_c_TEBB0714_REV01!B:D,MATCH(H11,RAW_c_TEBB0714_REV01!B:B,0),3)=L11,INDEX(
RAW_c_TEBB0714_REV01!B:D,MATCH(H11,INDEX(RAW_c_TEBB0714_REV01!B:B,MATCH(H11,RAW_c_TEBB0714_REV01!B:B,)+1):'RAW_c_TEBB0714_REV01'!B11082,)+MATCH(H11,RAW_c_TEBB0714_REV01!B:B,),3),INDEX(RAW_c_TEBB0714_REV01!B:D,MATCH(H11,RAW_c_TEBB0714_REV01!B:B,0),3)),"---")))=0,"---",IF(K11&lt;&gt;"---",IF(INDEX(RAW_c_TEBB0714_REV01!B:D,MATCH(H11,RAW_c_TEBB0714_REV01!B:B,0),3)=L11,INDEX(
RAW_c_TEBB0714_REV01!B:D,MATCH(H11,INDEX(RAW_c_TEBB0714_REV01!B:B,MATCH(H11,RAW_c_TEBB0714_REV01!B:B,)+1):'RAW_c_TEBB0714_REV01'!B11082,)+MATCH(H11,RAW_c_TEBB0714_REV01!B:B,),3),INDEX(RAW_c_TEBB0714_REV01!B:D,MATCH(H11,RAW_c_TEBB0714_REV01!B:B,0),3)),"---"))),"---")</f>
        <v>---</v>
      </c>
      <c r="Q11" t="s">
        <v>903</v>
      </c>
      <c r="R11" t="s">
        <v>556</v>
      </c>
      <c r="S11" t="s">
        <v>896</v>
      </c>
      <c r="T11">
        <f>COUNTIF(RAW_c_TEBB0714_REV01!B:B,G11)</f>
        <v>93</v>
      </c>
      <c r="U11" t="str">
        <f t="shared" si="5"/>
        <v>B2B-6</v>
      </c>
    </row>
    <row r="12" spans="1:21" x14ac:dyDescent="0.25">
      <c r="A12" t="s">
        <v>165</v>
      </c>
      <c r="B12" t="s">
        <v>39</v>
      </c>
      <c r="C12" t="s">
        <v>165</v>
      </c>
      <c r="D12" t="s">
        <v>158</v>
      </c>
      <c r="E12" s="84">
        <v>8</v>
      </c>
      <c r="F12" t="str">
        <f t="shared" si="0"/>
        <v>JM1-8</v>
      </c>
      <c r="G12" t="str">
        <f>VLOOKUP(F12,RAW_c_TEBB0714_REV01!A:B,2,0)</f>
        <v>MGT_TX3_P</v>
      </c>
      <c r="H12" t="str">
        <f t="shared" si="1"/>
        <v>MGT_TX3_P</v>
      </c>
      <c r="I12" t="str">
        <f t="shared" si="2"/>
        <v>--</v>
      </c>
      <c r="J12" t="str">
        <f t="shared" si="3"/>
        <v>--</v>
      </c>
      <c r="K12">
        <f>IFERROR(IF(J12="--",IF(G12=H12,VLOOKUP(G12,RAW_c_TEBB0714_REV01!L:N,3,0),SUM(VLOOKUP(H12,RAW_c_TEBB0714_REV01!L:N,3,0),VLOOKUP(G12,RAW_c_TEBB0714_REV01!L:N,3,0))),"---"),"---")</f>
        <v>25.017499999999998</v>
      </c>
      <c r="L12" t="str">
        <f t="shared" si="4"/>
        <v>JM1-8</v>
      </c>
      <c r="M12" t="str">
        <f>IFERROR(IF(
COUNTIF(B2B!H:H,(IF(K12&lt;&gt;"---",IF(INDEX(RAW_c_TEBB0714_REV01!B:D,MATCH(H12,RAW_c_TEBB0714_REV01!B:B,0),3)=L12,INDEX(
RAW_c_TEBB0714_REV01!B:D,MATCH(H12,INDEX(RAW_c_TEBB0714_REV01!B:B,MATCH(H12,RAW_c_TEBB0714_REV01!B:B,)+1):'RAW_c_TEBB0714_REV01'!B11083,)+MATCH(H12,RAW_c_TEBB0714_REV01!B:B,),3),INDEX(RAW_c_TEBB0714_REV01!B:D,MATCH(H12,RAW_c_TEBB0714_REV01!B:B,0),3)),"---")))=1,"---",IF(K12&lt;&gt;"---",IF(INDEX(RAW_c_TEBB0714_REV01!B:D,MATCH(H12,RAW_c_TEBB0714_REV01!B:B,0),3)=L12,INDEX(
RAW_c_TEBB0714_REV01!B:D,MATCH(H12,INDEX(RAW_c_TEBB0714_REV01!B:B,MATCH(H12,RAW_c_TEBB0714_REV01!B:B,)+1):'RAW_c_TEBB0714_REV01'!B11083,)+MATCH(H12,RAW_c_TEBB0714_REV01!B:B,),3),INDEX(RAW_c_TEBB0714_REV01!B:D,MATCH(H12,RAW_c_TEBB0714_REV01!B:B,0),3)),"---")),"---")</f>
        <v>J5-1</v>
      </c>
      <c r="N12" t="str">
        <f>IFERROR(IF(AND(B12="B2B",J12="--"),L12,IF(
COUNTIF(B2B!H:H,(IF(K12&lt;&gt;"---",IF(INDEX(RAW_c_TEBB0714_REV01!B:D,MATCH(H12,RAW_c_TEBB0714_REV01!B:B,0),3)=L12,INDEX(
RAW_c_TEBB0714_REV01!B:D,MATCH(H12,INDEX(RAW_c_TEBB0714_REV01!B:B,MATCH(H12,RAW_c_TEBB0714_REV01!B:B,)+1):'RAW_c_TEBB0714_REV01'!B11083,)+MATCH(H12,RAW_c_TEBB0714_REV01!B:B,),3),INDEX(RAW_c_TEBB0714_REV01!B:D,MATCH(H12,RAW_c_TEBB0714_REV01!B:B,0),3)),"---")))=0,"---",IF(K12&lt;&gt;"---",IF(INDEX(RAW_c_TEBB0714_REV01!B:D,MATCH(H12,RAW_c_TEBB0714_REV01!B:B,0),3)=L12,INDEX(
RAW_c_TEBB0714_REV01!B:D,MATCH(H12,INDEX(RAW_c_TEBB0714_REV01!B:B,MATCH(H12,RAW_c_TEBB0714_REV01!B:B,)+1):'RAW_c_TEBB0714_REV01'!B11083,)+MATCH(H12,RAW_c_TEBB0714_REV01!B:B,),3),INDEX(RAW_c_TEBB0714_REV01!B:D,MATCH(H12,RAW_c_TEBB0714_REV01!B:B,0),3)),"---"))),"---")</f>
        <v>JM1-8</v>
      </c>
      <c r="Q12" t="s">
        <v>1327</v>
      </c>
      <c r="R12" t="s">
        <v>463</v>
      </c>
      <c r="S12" t="s">
        <v>1301</v>
      </c>
      <c r="T12">
        <f>COUNTIF(RAW_c_TEBB0714_REV01!B:B,G12)</f>
        <v>2</v>
      </c>
      <c r="U12" t="str">
        <f t="shared" si="5"/>
        <v>B2B-7</v>
      </c>
    </row>
    <row r="13" spans="1:21" x14ac:dyDescent="0.25">
      <c r="A13" t="s">
        <v>166</v>
      </c>
      <c r="B13" t="s">
        <v>39</v>
      </c>
      <c r="C13" t="s">
        <v>166</v>
      </c>
      <c r="D13" t="s">
        <v>158</v>
      </c>
      <c r="E13" s="84">
        <v>7</v>
      </c>
      <c r="F13" t="str">
        <f t="shared" si="0"/>
        <v>JM1-7</v>
      </c>
      <c r="G13" t="str">
        <f>VLOOKUP(F13,RAW_c_TEBB0714_REV01!A:B,2,0)</f>
        <v>MGT_RX2_P</v>
      </c>
      <c r="H13" t="str">
        <f t="shared" si="1"/>
        <v>MGT_RX2_P</v>
      </c>
      <c r="I13" t="str">
        <f t="shared" si="2"/>
        <v>--</v>
      </c>
      <c r="J13" t="str">
        <f t="shared" si="3"/>
        <v>--</v>
      </c>
      <c r="K13">
        <f>IFERROR(IF(J13="--",IF(G13=H13,VLOOKUP(G13,RAW_c_TEBB0714_REV01!L:N,3,0),SUM(VLOOKUP(H13,RAW_c_TEBB0714_REV01!L:N,3,0),VLOOKUP(G13,RAW_c_TEBB0714_REV01!L:N,3,0))),"---"),"---")</f>
        <v>12.5703</v>
      </c>
      <c r="L13" t="str">
        <f t="shared" si="4"/>
        <v>JM1-7</v>
      </c>
      <c r="M13" t="str">
        <f>IFERROR(IF(
COUNTIF(B2B!H:H,(IF(K13&lt;&gt;"---",IF(INDEX(RAW_c_TEBB0714_REV01!B:D,MATCH(H13,RAW_c_TEBB0714_REV01!B:B,0),3)=L13,INDEX(
RAW_c_TEBB0714_REV01!B:D,MATCH(H13,INDEX(RAW_c_TEBB0714_REV01!B:B,MATCH(H13,RAW_c_TEBB0714_REV01!B:B,)+1):'RAW_c_TEBB0714_REV01'!B11084,)+MATCH(H13,RAW_c_TEBB0714_REV01!B:B,),3),INDEX(RAW_c_TEBB0714_REV01!B:D,MATCH(H13,RAW_c_TEBB0714_REV01!B:B,0),3)),"---")))=1,"---",IF(K13&lt;&gt;"---",IF(INDEX(RAW_c_TEBB0714_REV01!B:D,MATCH(H13,RAW_c_TEBB0714_REV01!B:B,0),3)=L13,INDEX(
RAW_c_TEBB0714_REV01!B:D,MATCH(H13,INDEX(RAW_c_TEBB0714_REV01!B:B,MATCH(H13,RAW_c_TEBB0714_REV01!B:B,)+1):'RAW_c_TEBB0714_REV01'!B11084,)+MATCH(H13,RAW_c_TEBB0714_REV01!B:B,),3),INDEX(RAW_c_TEBB0714_REV01!B:D,MATCH(H13,RAW_c_TEBB0714_REV01!B:B,0),3)),"---")),"---")</f>
        <v>J1-13</v>
      </c>
      <c r="N13" t="str">
        <f>IFERROR(IF(AND(B13="B2B",J13="--"),L13,IF(
COUNTIF(B2B!H:H,(IF(K13&lt;&gt;"---",IF(INDEX(RAW_c_TEBB0714_REV01!B:D,MATCH(H13,RAW_c_TEBB0714_REV01!B:B,0),3)=L13,INDEX(
RAW_c_TEBB0714_REV01!B:D,MATCH(H13,INDEX(RAW_c_TEBB0714_REV01!B:B,MATCH(H13,RAW_c_TEBB0714_REV01!B:B,)+1):'RAW_c_TEBB0714_REV01'!B11084,)+MATCH(H13,RAW_c_TEBB0714_REV01!B:B,),3),INDEX(RAW_c_TEBB0714_REV01!B:D,MATCH(H13,RAW_c_TEBB0714_REV01!B:B,0),3)),"---")))=0,"---",IF(K13&lt;&gt;"---",IF(INDEX(RAW_c_TEBB0714_REV01!B:D,MATCH(H13,RAW_c_TEBB0714_REV01!B:B,0),3)=L13,INDEX(
RAW_c_TEBB0714_REV01!B:D,MATCH(H13,INDEX(RAW_c_TEBB0714_REV01!B:B,MATCH(H13,RAW_c_TEBB0714_REV01!B:B,)+1):'RAW_c_TEBB0714_REV01'!B11084,)+MATCH(H13,RAW_c_TEBB0714_REV01!B:B,),3),INDEX(RAW_c_TEBB0714_REV01!B:D,MATCH(H13,RAW_c_TEBB0714_REV01!B:B,0),3)),"---"))),"---")</f>
        <v>JM1-7</v>
      </c>
      <c r="Q13" t="s">
        <v>1328</v>
      </c>
      <c r="R13" t="s">
        <v>732</v>
      </c>
      <c r="S13" t="s">
        <v>1300</v>
      </c>
      <c r="T13">
        <f>COUNTIF(RAW_c_TEBB0714_REV01!B:B,G13)</f>
        <v>2</v>
      </c>
      <c r="U13" t="str">
        <f t="shared" si="5"/>
        <v>B2B-8</v>
      </c>
    </row>
    <row r="14" spans="1:21" x14ac:dyDescent="0.25">
      <c r="A14" t="s">
        <v>167</v>
      </c>
      <c r="B14" t="s">
        <v>39</v>
      </c>
      <c r="C14" t="s">
        <v>167</v>
      </c>
      <c r="D14" t="s">
        <v>158</v>
      </c>
      <c r="E14" s="84">
        <v>10</v>
      </c>
      <c r="F14" t="str">
        <f t="shared" si="0"/>
        <v>JM1-10</v>
      </c>
      <c r="G14" t="str">
        <f>VLOOKUP(F14,RAW_c_TEBB0714_REV01!A:B,2,0)</f>
        <v>MGT_TX3_N</v>
      </c>
      <c r="H14" t="str">
        <f t="shared" si="1"/>
        <v>MGT_TX3_N</v>
      </c>
      <c r="I14" t="str">
        <f t="shared" si="2"/>
        <v>--</v>
      </c>
      <c r="J14" t="str">
        <f t="shared" si="3"/>
        <v>--</v>
      </c>
      <c r="K14">
        <f>IFERROR(IF(J14="--",IF(G14=H14,VLOOKUP(G14,RAW_c_TEBB0714_REV01!L:N,3,0),SUM(VLOOKUP(H14,RAW_c_TEBB0714_REV01!L:N,3,0),VLOOKUP(G14,RAW_c_TEBB0714_REV01!L:N,3,0))),"---"),"---")</f>
        <v>25.3489</v>
      </c>
      <c r="L14" t="str">
        <f t="shared" si="4"/>
        <v>JM1-10</v>
      </c>
      <c r="M14" t="str">
        <f>IFERROR(IF(
COUNTIF(B2B!H:H,(IF(K14&lt;&gt;"---",IF(INDEX(RAW_c_TEBB0714_REV01!B:D,MATCH(H14,RAW_c_TEBB0714_REV01!B:B,0),3)=L14,INDEX(
RAW_c_TEBB0714_REV01!B:D,MATCH(H14,INDEX(RAW_c_TEBB0714_REV01!B:B,MATCH(H14,RAW_c_TEBB0714_REV01!B:B,)+1):'RAW_c_TEBB0714_REV01'!B11085,)+MATCH(H14,RAW_c_TEBB0714_REV01!B:B,),3),INDEX(RAW_c_TEBB0714_REV01!B:D,MATCH(H14,RAW_c_TEBB0714_REV01!B:B,0),3)),"---")))=1,"---",IF(K14&lt;&gt;"---",IF(INDEX(RAW_c_TEBB0714_REV01!B:D,MATCH(H14,RAW_c_TEBB0714_REV01!B:B,0),3)=L14,INDEX(
RAW_c_TEBB0714_REV01!B:D,MATCH(H14,INDEX(RAW_c_TEBB0714_REV01!B:B,MATCH(H14,RAW_c_TEBB0714_REV01!B:B,)+1):'RAW_c_TEBB0714_REV01'!B11085,)+MATCH(H14,RAW_c_TEBB0714_REV01!B:B,),3),INDEX(RAW_c_TEBB0714_REV01!B:D,MATCH(H14,RAW_c_TEBB0714_REV01!B:B,0),3)),"---")),"---")</f>
        <v>J6-1</v>
      </c>
      <c r="N14" t="str">
        <f>IFERROR(IF(AND(B14="B2B",J14="--"),L14,IF(
COUNTIF(B2B!H:H,(IF(K14&lt;&gt;"---",IF(INDEX(RAW_c_TEBB0714_REV01!B:D,MATCH(H14,RAW_c_TEBB0714_REV01!B:B,0),3)=L14,INDEX(
RAW_c_TEBB0714_REV01!B:D,MATCH(H14,INDEX(RAW_c_TEBB0714_REV01!B:B,MATCH(H14,RAW_c_TEBB0714_REV01!B:B,)+1):'RAW_c_TEBB0714_REV01'!B11085,)+MATCH(H14,RAW_c_TEBB0714_REV01!B:B,),3),INDEX(RAW_c_TEBB0714_REV01!B:D,MATCH(H14,RAW_c_TEBB0714_REV01!B:B,0),3)),"---")))=0,"---",IF(K14&lt;&gt;"---",IF(INDEX(RAW_c_TEBB0714_REV01!B:D,MATCH(H14,RAW_c_TEBB0714_REV01!B:B,0),3)=L14,INDEX(
RAW_c_TEBB0714_REV01!B:D,MATCH(H14,INDEX(RAW_c_TEBB0714_REV01!B:B,MATCH(H14,RAW_c_TEBB0714_REV01!B:B,)+1):'RAW_c_TEBB0714_REV01'!B11085,)+MATCH(H14,RAW_c_TEBB0714_REV01!B:B,),3),INDEX(RAW_c_TEBB0714_REV01!B:D,MATCH(H14,RAW_c_TEBB0714_REV01!B:B,0),3)),"---"))),"---")</f>
        <v>JM1-10</v>
      </c>
      <c r="T14">
        <f>COUNTIF(RAW_c_TEBB0714_REV01!B:B,G14)</f>
        <v>2</v>
      </c>
      <c r="U14" t="str">
        <f t="shared" si="5"/>
        <v>B2B-9</v>
      </c>
    </row>
    <row r="15" spans="1:21" x14ac:dyDescent="0.25">
      <c r="A15" t="s">
        <v>168</v>
      </c>
      <c r="B15" t="s">
        <v>39</v>
      </c>
      <c r="C15" t="s">
        <v>168</v>
      </c>
      <c r="D15" t="s">
        <v>158</v>
      </c>
      <c r="E15" s="84">
        <v>9</v>
      </c>
      <c r="F15" t="str">
        <f t="shared" si="0"/>
        <v>JM1-9</v>
      </c>
      <c r="G15" t="str">
        <f>VLOOKUP(F15,RAW_c_TEBB0714_REV01!A:B,2,0)</f>
        <v>MGT_RX2_N</v>
      </c>
      <c r="H15" t="str">
        <f t="shared" si="1"/>
        <v>MGT_RX2_N</v>
      </c>
      <c r="I15" t="str">
        <f t="shared" si="2"/>
        <v>--</v>
      </c>
      <c r="J15" t="str">
        <f t="shared" si="3"/>
        <v>--</v>
      </c>
      <c r="K15">
        <f>IFERROR(IF(J15="--",IF(G15=H15,VLOOKUP(G15,RAW_c_TEBB0714_REV01!L:N,3,0),SUM(VLOOKUP(H15,RAW_c_TEBB0714_REV01!L:N,3,0),VLOOKUP(G15,RAW_c_TEBB0714_REV01!L:N,3,0))),"---"),"---")</f>
        <v>12.257</v>
      </c>
      <c r="L15" t="str">
        <f t="shared" si="4"/>
        <v>JM1-9</v>
      </c>
      <c r="M15" t="str">
        <f>IFERROR(IF(
COUNTIF(B2B!H:H,(IF(K15&lt;&gt;"---",IF(INDEX(RAW_c_TEBB0714_REV01!B:D,MATCH(H15,RAW_c_TEBB0714_REV01!B:B,0),3)=L15,INDEX(
RAW_c_TEBB0714_REV01!B:D,MATCH(H15,INDEX(RAW_c_TEBB0714_REV01!B:B,MATCH(H15,RAW_c_TEBB0714_REV01!B:B,)+1):'RAW_c_TEBB0714_REV01'!B11086,)+MATCH(H15,RAW_c_TEBB0714_REV01!B:B,),3),INDEX(RAW_c_TEBB0714_REV01!B:D,MATCH(H15,RAW_c_TEBB0714_REV01!B:B,0),3)),"---")))=1,"---",IF(K15&lt;&gt;"---",IF(INDEX(RAW_c_TEBB0714_REV01!B:D,MATCH(H15,RAW_c_TEBB0714_REV01!B:B,0),3)=L15,INDEX(
RAW_c_TEBB0714_REV01!B:D,MATCH(H15,INDEX(RAW_c_TEBB0714_REV01!B:B,MATCH(H15,RAW_c_TEBB0714_REV01!B:B,)+1):'RAW_c_TEBB0714_REV01'!B11086,)+MATCH(H15,RAW_c_TEBB0714_REV01!B:B,),3),INDEX(RAW_c_TEBB0714_REV01!B:D,MATCH(H15,RAW_c_TEBB0714_REV01!B:B,0),3)),"---")),"---")</f>
        <v>J1-12</v>
      </c>
      <c r="N15" t="str">
        <f>IFERROR(IF(AND(B15="B2B",J15="--"),L15,IF(
COUNTIF(B2B!H:H,(IF(K15&lt;&gt;"---",IF(INDEX(RAW_c_TEBB0714_REV01!B:D,MATCH(H15,RAW_c_TEBB0714_REV01!B:B,0),3)=L15,INDEX(
RAW_c_TEBB0714_REV01!B:D,MATCH(H15,INDEX(RAW_c_TEBB0714_REV01!B:B,MATCH(H15,RAW_c_TEBB0714_REV01!B:B,)+1):'RAW_c_TEBB0714_REV01'!B11086,)+MATCH(H15,RAW_c_TEBB0714_REV01!B:B,),3),INDEX(RAW_c_TEBB0714_REV01!B:D,MATCH(H15,RAW_c_TEBB0714_REV01!B:B,0),3)),"---")))=0,"---",IF(K15&lt;&gt;"---",IF(INDEX(RAW_c_TEBB0714_REV01!B:D,MATCH(H15,RAW_c_TEBB0714_REV01!B:B,0),3)=L15,INDEX(
RAW_c_TEBB0714_REV01!B:D,MATCH(H15,INDEX(RAW_c_TEBB0714_REV01!B:B,MATCH(H15,RAW_c_TEBB0714_REV01!B:B,)+1):'RAW_c_TEBB0714_REV01'!B11086,)+MATCH(H15,RAW_c_TEBB0714_REV01!B:B,),3),INDEX(RAW_c_TEBB0714_REV01!B:D,MATCH(H15,RAW_c_TEBB0714_REV01!B:B,0),3)),"---"))),"---")</f>
        <v>JM1-9</v>
      </c>
      <c r="T15">
        <f>COUNTIF(RAW_c_TEBB0714_REV01!B:B,G15)</f>
        <v>2</v>
      </c>
      <c r="U15" t="str">
        <f t="shared" si="5"/>
        <v>B2B-10</v>
      </c>
    </row>
    <row r="16" spans="1:21" x14ac:dyDescent="0.25">
      <c r="A16" t="s">
        <v>169</v>
      </c>
      <c r="B16" t="s">
        <v>39</v>
      </c>
      <c r="C16" t="s">
        <v>169</v>
      </c>
      <c r="D16" t="s">
        <v>158</v>
      </c>
      <c r="E16" s="84">
        <v>12</v>
      </c>
      <c r="F16" t="str">
        <f t="shared" si="0"/>
        <v>JM1-12</v>
      </c>
      <c r="G16" t="str">
        <f>VLOOKUP(F16,RAW_c_TEBB0714_REV01!A:B,2,0)</f>
        <v>GND</v>
      </c>
      <c r="H16" t="str">
        <f t="shared" si="1"/>
        <v>GND</v>
      </c>
      <c r="I16" t="str">
        <f t="shared" si="2"/>
        <v>--</v>
      </c>
      <c r="J16" t="str">
        <f t="shared" si="3"/>
        <v>---</v>
      </c>
      <c r="K16" t="str">
        <f>IFERROR(IF(J16="--",IF(G16=H16,VLOOKUP(G16,RAW_c_TEBB0714_REV01!L:N,3,0),SUM(VLOOKUP(H16,RAW_c_TEBB0714_REV01!L:N,3,0),VLOOKUP(G16,RAW_c_TEBB0714_REV01!L:N,3,0))),"---"),"---")</f>
        <v>---</v>
      </c>
      <c r="L16" t="str">
        <f t="shared" si="4"/>
        <v>JM1-12</v>
      </c>
      <c r="M16" t="str">
        <f>IFERROR(IF(
COUNTIF(B2B!H:H,(IF(K16&lt;&gt;"---",IF(INDEX(RAW_c_TEBB0714_REV01!B:D,MATCH(H16,RAW_c_TEBB0714_REV01!B:B,0),3)=L16,INDEX(
RAW_c_TEBB0714_REV01!B:D,MATCH(H16,INDEX(RAW_c_TEBB0714_REV01!B:B,MATCH(H16,RAW_c_TEBB0714_REV01!B:B,)+1):'RAW_c_TEBB0714_REV01'!B11087,)+MATCH(H16,RAW_c_TEBB0714_REV01!B:B,),3),INDEX(RAW_c_TEBB0714_REV01!B:D,MATCH(H16,RAW_c_TEBB0714_REV01!B:B,0),3)),"---")))=1,"---",IF(K16&lt;&gt;"---",IF(INDEX(RAW_c_TEBB0714_REV01!B:D,MATCH(H16,RAW_c_TEBB0714_REV01!B:B,0),3)=L16,INDEX(
RAW_c_TEBB0714_REV01!B:D,MATCH(H16,INDEX(RAW_c_TEBB0714_REV01!B:B,MATCH(H16,RAW_c_TEBB0714_REV01!B:B,)+1):'RAW_c_TEBB0714_REV01'!B11087,)+MATCH(H16,RAW_c_TEBB0714_REV01!B:B,),3),INDEX(RAW_c_TEBB0714_REV01!B:D,MATCH(H16,RAW_c_TEBB0714_REV01!B:B,0),3)),"---")),"---")</f>
        <v>---</v>
      </c>
      <c r="N16" t="str">
        <f>IFERROR(IF(AND(B16="B2B",J16="--"),L16,IF(
COUNTIF(B2B!H:H,(IF(K16&lt;&gt;"---",IF(INDEX(RAW_c_TEBB0714_REV01!B:D,MATCH(H16,RAW_c_TEBB0714_REV01!B:B,0),3)=L16,INDEX(
RAW_c_TEBB0714_REV01!B:D,MATCH(H16,INDEX(RAW_c_TEBB0714_REV01!B:B,MATCH(H16,RAW_c_TEBB0714_REV01!B:B,)+1):'RAW_c_TEBB0714_REV01'!B11087,)+MATCH(H16,RAW_c_TEBB0714_REV01!B:B,),3),INDEX(RAW_c_TEBB0714_REV01!B:D,MATCH(H16,RAW_c_TEBB0714_REV01!B:B,0),3)),"---")))=0,"---",IF(K16&lt;&gt;"---",IF(INDEX(RAW_c_TEBB0714_REV01!B:D,MATCH(H16,RAW_c_TEBB0714_REV01!B:B,0),3)=L16,INDEX(
RAW_c_TEBB0714_REV01!B:D,MATCH(H16,INDEX(RAW_c_TEBB0714_REV01!B:B,MATCH(H16,RAW_c_TEBB0714_REV01!B:B,)+1):'RAW_c_TEBB0714_REV01'!B11087,)+MATCH(H16,RAW_c_TEBB0714_REV01!B:B,),3),INDEX(RAW_c_TEBB0714_REV01!B:D,MATCH(H16,RAW_c_TEBB0714_REV01!B:B,0),3)),"---"))),"---")</f>
        <v>---</v>
      </c>
      <c r="T16">
        <f>COUNTIF(RAW_c_TEBB0714_REV01!B:B,G16)</f>
        <v>93</v>
      </c>
      <c r="U16" t="str">
        <f t="shared" si="5"/>
        <v>B2B-11</v>
      </c>
    </row>
    <row r="17" spans="1:21" x14ac:dyDescent="0.25">
      <c r="A17" t="s">
        <v>170</v>
      </c>
      <c r="B17" t="s">
        <v>39</v>
      </c>
      <c r="C17" t="s">
        <v>170</v>
      </c>
      <c r="D17" t="s">
        <v>158</v>
      </c>
      <c r="E17" s="84">
        <v>11</v>
      </c>
      <c r="F17" t="str">
        <f t="shared" si="0"/>
        <v>JM1-11</v>
      </c>
      <c r="G17" t="str">
        <f>VLOOKUP(F17,RAW_c_TEBB0714_REV01!A:B,2,0)</f>
        <v>GND</v>
      </c>
      <c r="H17" t="str">
        <f t="shared" si="1"/>
        <v>GND</v>
      </c>
      <c r="I17" t="str">
        <f t="shared" si="2"/>
        <v>--</v>
      </c>
      <c r="J17" t="str">
        <f t="shared" si="3"/>
        <v>---</v>
      </c>
      <c r="K17" t="str">
        <f>IFERROR(IF(J17="--",IF(G17=H17,VLOOKUP(G17,RAW_c_TEBB0714_REV01!L:N,3,0),SUM(VLOOKUP(H17,RAW_c_TEBB0714_REV01!L:N,3,0),VLOOKUP(G17,RAW_c_TEBB0714_REV01!L:N,3,0))),"---"),"---")</f>
        <v>---</v>
      </c>
      <c r="L17" t="str">
        <f t="shared" si="4"/>
        <v>JM1-11</v>
      </c>
      <c r="M17" t="str">
        <f>IFERROR(IF(
COUNTIF(B2B!H:H,(IF(K17&lt;&gt;"---",IF(INDEX(RAW_c_TEBB0714_REV01!B:D,MATCH(H17,RAW_c_TEBB0714_REV01!B:B,0),3)=L17,INDEX(
RAW_c_TEBB0714_REV01!B:D,MATCH(H17,INDEX(RAW_c_TEBB0714_REV01!B:B,MATCH(H17,RAW_c_TEBB0714_REV01!B:B,)+1):'RAW_c_TEBB0714_REV01'!B11088,)+MATCH(H17,RAW_c_TEBB0714_REV01!B:B,),3),INDEX(RAW_c_TEBB0714_REV01!B:D,MATCH(H17,RAW_c_TEBB0714_REV01!B:B,0),3)),"---")))=1,"---",IF(K17&lt;&gt;"---",IF(INDEX(RAW_c_TEBB0714_REV01!B:D,MATCH(H17,RAW_c_TEBB0714_REV01!B:B,0),3)=L17,INDEX(
RAW_c_TEBB0714_REV01!B:D,MATCH(H17,INDEX(RAW_c_TEBB0714_REV01!B:B,MATCH(H17,RAW_c_TEBB0714_REV01!B:B,)+1):'RAW_c_TEBB0714_REV01'!B11088,)+MATCH(H17,RAW_c_TEBB0714_REV01!B:B,),3),INDEX(RAW_c_TEBB0714_REV01!B:D,MATCH(H17,RAW_c_TEBB0714_REV01!B:B,0),3)),"---")),"---")</f>
        <v>---</v>
      </c>
      <c r="N17" t="str">
        <f>IFERROR(IF(AND(B17="B2B",J17="--"),L17,IF(
COUNTIF(B2B!H:H,(IF(K17&lt;&gt;"---",IF(INDEX(RAW_c_TEBB0714_REV01!B:D,MATCH(H17,RAW_c_TEBB0714_REV01!B:B,0),3)=L17,INDEX(
RAW_c_TEBB0714_REV01!B:D,MATCH(H17,INDEX(RAW_c_TEBB0714_REV01!B:B,MATCH(H17,RAW_c_TEBB0714_REV01!B:B,)+1):'RAW_c_TEBB0714_REV01'!B11088,)+MATCH(H17,RAW_c_TEBB0714_REV01!B:B,),3),INDEX(RAW_c_TEBB0714_REV01!B:D,MATCH(H17,RAW_c_TEBB0714_REV01!B:B,0),3)),"---")))=0,"---",IF(K17&lt;&gt;"---",IF(INDEX(RAW_c_TEBB0714_REV01!B:D,MATCH(H17,RAW_c_TEBB0714_REV01!B:B,0),3)=L17,INDEX(
RAW_c_TEBB0714_REV01!B:D,MATCH(H17,INDEX(RAW_c_TEBB0714_REV01!B:B,MATCH(H17,RAW_c_TEBB0714_REV01!B:B,)+1):'RAW_c_TEBB0714_REV01'!B11088,)+MATCH(H17,RAW_c_TEBB0714_REV01!B:B,),3),INDEX(RAW_c_TEBB0714_REV01!B:D,MATCH(H17,RAW_c_TEBB0714_REV01!B:B,0),3)),"---"))),"---")</f>
        <v>---</v>
      </c>
      <c r="T17">
        <f>COUNTIF(RAW_c_TEBB0714_REV01!B:B,G17)</f>
        <v>93</v>
      </c>
      <c r="U17" t="str">
        <f t="shared" si="5"/>
        <v>B2B-12</v>
      </c>
    </row>
    <row r="18" spans="1:21" x14ac:dyDescent="0.25">
      <c r="A18" t="s">
        <v>171</v>
      </c>
      <c r="B18" t="s">
        <v>39</v>
      </c>
      <c r="C18" t="s">
        <v>171</v>
      </c>
      <c r="D18" t="s">
        <v>158</v>
      </c>
      <c r="E18" s="84">
        <v>14</v>
      </c>
      <c r="F18" t="str">
        <f t="shared" si="0"/>
        <v>JM1-14</v>
      </c>
      <c r="G18" t="str">
        <f>VLOOKUP(F18,RAW_c_TEBB0714_REV01!A:B,2,0)</f>
        <v>MGT_TX2_P</v>
      </c>
      <c r="H18" t="str">
        <f t="shared" si="1"/>
        <v>MGT_TX2_P</v>
      </c>
      <c r="I18" t="str">
        <f t="shared" si="2"/>
        <v>--</v>
      </c>
      <c r="J18" t="str">
        <f t="shared" si="3"/>
        <v>--</v>
      </c>
      <c r="K18">
        <f>IFERROR(IF(J18="--",IF(G18=H18,VLOOKUP(G18,RAW_c_TEBB0714_REV01!L:N,3,0),SUM(VLOOKUP(H18,RAW_c_TEBB0714_REV01!L:N,3,0),VLOOKUP(G18,RAW_c_TEBB0714_REV01!L:N,3,0))),"---"),"---")</f>
        <v>25.228200000000001</v>
      </c>
      <c r="L18" t="str">
        <f t="shared" si="4"/>
        <v>JM1-14</v>
      </c>
      <c r="M18" t="str">
        <f>IFERROR(IF(
COUNTIF(B2B!H:H,(IF(K18&lt;&gt;"---",IF(INDEX(RAW_c_TEBB0714_REV01!B:D,MATCH(H18,RAW_c_TEBB0714_REV01!B:B,0),3)=L18,INDEX(
RAW_c_TEBB0714_REV01!B:D,MATCH(H18,INDEX(RAW_c_TEBB0714_REV01!B:B,MATCH(H18,RAW_c_TEBB0714_REV01!B:B,)+1):'RAW_c_TEBB0714_REV01'!B11089,)+MATCH(H18,RAW_c_TEBB0714_REV01!B:B,),3),INDEX(RAW_c_TEBB0714_REV01!B:D,MATCH(H18,RAW_c_TEBB0714_REV01!B:B,0),3)),"---")))=1,"---",IF(K18&lt;&gt;"---",IF(INDEX(RAW_c_TEBB0714_REV01!B:D,MATCH(H18,RAW_c_TEBB0714_REV01!B:B,0),3)=L18,INDEX(
RAW_c_TEBB0714_REV01!B:D,MATCH(H18,INDEX(RAW_c_TEBB0714_REV01!B:B,MATCH(H18,RAW_c_TEBB0714_REV01!B:B,)+1):'RAW_c_TEBB0714_REV01'!B11089,)+MATCH(H18,RAW_c_TEBB0714_REV01!B:B,),3),INDEX(RAW_c_TEBB0714_REV01!B:D,MATCH(H18,RAW_c_TEBB0714_REV01!B:B,0),3)),"---")),"---")</f>
        <v>J1-18</v>
      </c>
      <c r="N18" t="str">
        <f>IFERROR(IF(AND(B18="B2B",J18="--"),L18,IF(
COUNTIF(B2B!H:H,(IF(K18&lt;&gt;"---",IF(INDEX(RAW_c_TEBB0714_REV01!B:D,MATCH(H18,RAW_c_TEBB0714_REV01!B:B,0),3)=L18,INDEX(
RAW_c_TEBB0714_REV01!B:D,MATCH(H18,INDEX(RAW_c_TEBB0714_REV01!B:B,MATCH(H18,RAW_c_TEBB0714_REV01!B:B,)+1):'RAW_c_TEBB0714_REV01'!B11089,)+MATCH(H18,RAW_c_TEBB0714_REV01!B:B,),3),INDEX(RAW_c_TEBB0714_REV01!B:D,MATCH(H18,RAW_c_TEBB0714_REV01!B:B,0),3)),"---")))=0,"---",IF(K18&lt;&gt;"---",IF(INDEX(RAW_c_TEBB0714_REV01!B:D,MATCH(H18,RAW_c_TEBB0714_REV01!B:B,0),3)=L18,INDEX(
RAW_c_TEBB0714_REV01!B:D,MATCH(H18,INDEX(RAW_c_TEBB0714_REV01!B:B,MATCH(H18,RAW_c_TEBB0714_REV01!B:B,)+1):'RAW_c_TEBB0714_REV01'!B11089,)+MATCH(H18,RAW_c_TEBB0714_REV01!B:B,),3),INDEX(RAW_c_TEBB0714_REV01!B:D,MATCH(H18,RAW_c_TEBB0714_REV01!B:B,0),3)),"---"))),"---")</f>
        <v>JM1-14</v>
      </c>
      <c r="T18">
        <f>COUNTIF(RAW_c_TEBB0714_REV01!B:B,G18)</f>
        <v>2</v>
      </c>
      <c r="U18" t="str">
        <f t="shared" si="5"/>
        <v>B2B-13</v>
      </c>
    </row>
    <row r="19" spans="1:21" x14ac:dyDescent="0.25">
      <c r="A19" t="s">
        <v>172</v>
      </c>
      <c r="B19" t="s">
        <v>39</v>
      </c>
      <c r="C19" t="s">
        <v>172</v>
      </c>
      <c r="D19" t="s">
        <v>158</v>
      </c>
      <c r="E19" s="84">
        <v>13</v>
      </c>
      <c r="F19" t="str">
        <f t="shared" si="0"/>
        <v>JM1-13</v>
      </c>
      <c r="G19" t="str">
        <f>VLOOKUP(F19,RAW_c_TEBB0714_REV01!A:B,2,0)</f>
        <v>MGT_RX1_P</v>
      </c>
      <c r="H19" t="str">
        <f t="shared" si="1"/>
        <v>MGT_RX1_P</v>
      </c>
      <c r="I19" t="str">
        <f t="shared" si="2"/>
        <v>--</v>
      </c>
      <c r="J19" t="str">
        <f t="shared" si="3"/>
        <v>--</v>
      </c>
      <c r="K19">
        <f>IFERROR(IF(J19="--",IF(G19=H19,VLOOKUP(G19,RAW_c_TEBB0714_REV01!L:N,3,0),SUM(VLOOKUP(H19,RAW_c_TEBB0714_REV01!L:N,3,0),VLOOKUP(G19,RAW_c_TEBB0714_REV01!L:N,3,0))),"---"),"---")</f>
        <v>0</v>
      </c>
      <c r="L19" t="str">
        <f t="shared" si="4"/>
        <v>JM1-13</v>
      </c>
      <c r="M19" t="str">
        <f>IFERROR(IF(
COUNTIF(B2B!H:H,(IF(K19&lt;&gt;"---",IF(INDEX(RAW_c_TEBB0714_REV01!B:D,MATCH(H19,RAW_c_TEBB0714_REV01!B:B,0),3)=L19,INDEX(
RAW_c_TEBB0714_REV01!B:D,MATCH(H19,INDEX(RAW_c_TEBB0714_REV01!B:B,MATCH(H19,RAW_c_TEBB0714_REV01!B:B,)+1):'RAW_c_TEBB0714_REV01'!B11090,)+MATCH(H19,RAW_c_TEBB0714_REV01!B:B,),3),INDEX(RAW_c_TEBB0714_REV01!B:D,MATCH(H19,RAW_c_TEBB0714_REV01!B:B,0),3)),"---")))=1,"---",IF(K19&lt;&gt;"---",IF(INDEX(RAW_c_TEBB0714_REV01!B:D,MATCH(H19,RAW_c_TEBB0714_REV01!B:B,0),3)=L19,INDEX(
RAW_c_TEBB0714_REV01!B:D,MATCH(H19,INDEX(RAW_c_TEBB0714_REV01!B:B,MATCH(H19,RAW_c_TEBB0714_REV01!B:B,)+1):'RAW_c_TEBB0714_REV01'!B11090,)+MATCH(H19,RAW_c_TEBB0714_REV01!B:B,),3),INDEX(RAW_c_TEBB0714_REV01!B:D,MATCH(H19,RAW_c_TEBB0714_REV01!B:B,0),3)),"---")),"---")</f>
        <v>---</v>
      </c>
      <c r="N19" t="str">
        <f>IFERROR(IF(AND(B19="B2B",J19="--"),L19,IF(
COUNTIF(B2B!H:H,(IF(K19&lt;&gt;"---",IF(INDEX(RAW_c_TEBB0714_REV01!B:D,MATCH(H19,RAW_c_TEBB0714_REV01!B:B,0),3)=L19,INDEX(
RAW_c_TEBB0714_REV01!B:D,MATCH(H19,INDEX(RAW_c_TEBB0714_REV01!B:B,MATCH(H19,RAW_c_TEBB0714_REV01!B:B,)+1):'RAW_c_TEBB0714_REV01'!B11090,)+MATCH(H19,RAW_c_TEBB0714_REV01!B:B,),3),INDEX(RAW_c_TEBB0714_REV01!B:D,MATCH(H19,RAW_c_TEBB0714_REV01!B:B,0),3)),"---")))=0,"---",IF(K19&lt;&gt;"---",IF(INDEX(RAW_c_TEBB0714_REV01!B:D,MATCH(H19,RAW_c_TEBB0714_REV01!B:B,0),3)=L19,INDEX(
RAW_c_TEBB0714_REV01!B:D,MATCH(H19,INDEX(RAW_c_TEBB0714_REV01!B:B,MATCH(H19,RAW_c_TEBB0714_REV01!B:B,)+1):'RAW_c_TEBB0714_REV01'!B11090,)+MATCH(H19,RAW_c_TEBB0714_REV01!B:B,),3),INDEX(RAW_c_TEBB0714_REV01!B:D,MATCH(H19,RAW_c_TEBB0714_REV01!B:B,0),3)),"---"))),"---")</f>
        <v>JM1-13</v>
      </c>
      <c r="T19">
        <f>COUNTIF(RAW_c_TEBB0714_REV01!B:B,G19)</f>
        <v>1</v>
      </c>
      <c r="U19" t="str">
        <f t="shared" si="5"/>
        <v>B2B-14</v>
      </c>
    </row>
    <row r="20" spans="1:21" x14ac:dyDescent="0.25">
      <c r="A20" t="s">
        <v>173</v>
      </c>
      <c r="B20" t="s">
        <v>39</v>
      </c>
      <c r="C20" t="s">
        <v>173</v>
      </c>
      <c r="D20" t="s">
        <v>158</v>
      </c>
      <c r="E20" s="84">
        <v>16</v>
      </c>
      <c r="F20" t="str">
        <f t="shared" si="0"/>
        <v>JM1-16</v>
      </c>
      <c r="G20" t="str">
        <f>VLOOKUP(F20,RAW_c_TEBB0714_REV01!A:B,2,0)</f>
        <v>MGT_TX2_N</v>
      </c>
      <c r="H20" t="str">
        <f t="shared" si="1"/>
        <v>MGT_TX2_N</v>
      </c>
      <c r="I20" t="str">
        <f t="shared" si="2"/>
        <v>--</v>
      </c>
      <c r="J20" t="str">
        <f t="shared" si="3"/>
        <v>--</v>
      </c>
      <c r="K20">
        <f>IFERROR(IF(J20="--",IF(G20=H20,VLOOKUP(G20,RAW_c_TEBB0714_REV01!L:N,3,0),SUM(VLOOKUP(H20,RAW_c_TEBB0714_REV01!L:N,3,0),VLOOKUP(G20,RAW_c_TEBB0714_REV01!L:N,3,0))),"---"),"---")</f>
        <v>25.082699999999999</v>
      </c>
      <c r="L20" t="str">
        <f t="shared" si="4"/>
        <v>JM1-16</v>
      </c>
      <c r="M20" t="str">
        <f>IFERROR(IF(
COUNTIF(B2B!H:H,(IF(K20&lt;&gt;"---",IF(INDEX(RAW_c_TEBB0714_REV01!B:D,MATCH(H20,RAW_c_TEBB0714_REV01!B:B,0),3)=L20,INDEX(
RAW_c_TEBB0714_REV01!B:D,MATCH(H20,INDEX(RAW_c_TEBB0714_REV01!B:B,MATCH(H20,RAW_c_TEBB0714_REV01!B:B,)+1):'RAW_c_TEBB0714_REV01'!B11091,)+MATCH(H20,RAW_c_TEBB0714_REV01!B:B,),3),INDEX(RAW_c_TEBB0714_REV01!B:D,MATCH(H20,RAW_c_TEBB0714_REV01!B:B,0),3)),"---")))=1,"---",IF(K20&lt;&gt;"---",IF(INDEX(RAW_c_TEBB0714_REV01!B:D,MATCH(H20,RAW_c_TEBB0714_REV01!B:B,0),3)=L20,INDEX(
RAW_c_TEBB0714_REV01!B:D,MATCH(H20,INDEX(RAW_c_TEBB0714_REV01!B:B,MATCH(H20,RAW_c_TEBB0714_REV01!B:B,)+1):'RAW_c_TEBB0714_REV01'!B11091,)+MATCH(H20,RAW_c_TEBB0714_REV01!B:B,),3),INDEX(RAW_c_TEBB0714_REV01!B:D,MATCH(H20,RAW_c_TEBB0714_REV01!B:B,0),3)),"---")),"---")</f>
        <v>J1-19</v>
      </c>
      <c r="N20" t="str">
        <f>IFERROR(IF(AND(B20="B2B",J20="--"),L20,IF(
COUNTIF(B2B!H:H,(IF(K20&lt;&gt;"---",IF(INDEX(RAW_c_TEBB0714_REV01!B:D,MATCH(H20,RAW_c_TEBB0714_REV01!B:B,0),3)=L20,INDEX(
RAW_c_TEBB0714_REV01!B:D,MATCH(H20,INDEX(RAW_c_TEBB0714_REV01!B:B,MATCH(H20,RAW_c_TEBB0714_REV01!B:B,)+1):'RAW_c_TEBB0714_REV01'!B11091,)+MATCH(H20,RAW_c_TEBB0714_REV01!B:B,),3),INDEX(RAW_c_TEBB0714_REV01!B:D,MATCH(H20,RAW_c_TEBB0714_REV01!B:B,0),3)),"---")))=0,"---",IF(K20&lt;&gt;"---",IF(INDEX(RAW_c_TEBB0714_REV01!B:D,MATCH(H20,RAW_c_TEBB0714_REV01!B:B,0),3)=L20,INDEX(
RAW_c_TEBB0714_REV01!B:D,MATCH(H20,INDEX(RAW_c_TEBB0714_REV01!B:B,MATCH(H20,RAW_c_TEBB0714_REV01!B:B,)+1):'RAW_c_TEBB0714_REV01'!B11091,)+MATCH(H20,RAW_c_TEBB0714_REV01!B:B,),3),INDEX(RAW_c_TEBB0714_REV01!B:D,MATCH(H20,RAW_c_TEBB0714_REV01!B:B,0),3)),"---"))),"---")</f>
        <v>JM1-16</v>
      </c>
      <c r="T20">
        <f>COUNTIF(RAW_c_TEBB0714_REV01!B:B,G20)</f>
        <v>2</v>
      </c>
      <c r="U20" t="str">
        <f t="shared" si="5"/>
        <v>B2B-15</v>
      </c>
    </row>
    <row r="21" spans="1:21" x14ac:dyDescent="0.25">
      <c r="A21" t="s">
        <v>174</v>
      </c>
      <c r="B21" t="s">
        <v>39</v>
      </c>
      <c r="C21" t="s">
        <v>174</v>
      </c>
      <c r="D21" t="s">
        <v>158</v>
      </c>
      <c r="E21" s="84">
        <v>15</v>
      </c>
      <c r="F21" t="str">
        <f t="shared" si="0"/>
        <v>JM1-15</v>
      </c>
      <c r="G21" t="str">
        <f>VLOOKUP(F21,RAW_c_TEBB0714_REV01!A:B,2,0)</f>
        <v>MGT_RX1_N</v>
      </c>
      <c r="H21" t="str">
        <f t="shared" si="1"/>
        <v>MGT_RX1_N</v>
      </c>
      <c r="I21" t="str">
        <f t="shared" si="2"/>
        <v>--</v>
      </c>
      <c r="J21" t="str">
        <f t="shared" si="3"/>
        <v>--</v>
      </c>
      <c r="K21">
        <f>IFERROR(IF(J21="--",IF(G21=H21,VLOOKUP(G21,RAW_c_TEBB0714_REV01!L:N,3,0),SUM(VLOOKUP(H21,RAW_c_TEBB0714_REV01!L:N,3,0),VLOOKUP(G21,RAW_c_TEBB0714_REV01!L:N,3,0))),"---"),"---")</f>
        <v>0</v>
      </c>
      <c r="L21" t="str">
        <f t="shared" si="4"/>
        <v>JM1-15</v>
      </c>
      <c r="M21" t="str">
        <f>IFERROR(IF(
COUNTIF(B2B!H:H,(IF(K21&lt;&gt;"---",IF(INDEX(RAW_c_TEBB0714_REV01!B:D,MATCH(H21,RAW_c_TEBB0714_REV01!B:B,0),3)=L21,INDEX(
RAW_c_TEBB0714_REV01!B:D,MATCH(H21,INDEX(RAW_c_TEBB0714_REV01!B:B,MATCH(H21,RAW_c_TEBB0714_REV01!B:B,)+1):'RAW_c_TEBB0714_REV01'!B11092,)+MATCH(H21,RAW_c_TEBB0714_REV01!B:B,),3),INDEX(RAW_c_TEBB0714_REV01!B:D,MATCH(H21,RAW_c_TEBB0714_REV01!B:B,0),3)),"---")))=1,"---",IF(K21&lt;&gt;"---",IF(INDEX(RAW_c_TEBB0714_REV01!B:D,MATCH(H21,RAW_c_TEBB0714_REV01!B:B,0),3)=L21,INDEX(
RAW_c_TEBB0714_REV01!B:D,MATCH(H21,INDEX(RAW_c_TEBB0714_REV01!B:B,MATCH(H21,RAW_c_TEBB0714_REV01!B:B,)+1):'RAW_c_TEBB0714_REV01'!B11092,)+MATCH(H21,RAW_c_TEBB0714_REV01!B:B,),3),INDEX(RAW_c_TEBB0714_REV01!B:D,MATCH(H21,RAW_c_TEBB0714_REV01!B:B,0),3)),"---")),"---")</f>
        <v>---</v>
      </c>
      <c r="N21" t="str">
        <f>IFERROR(IF(AND(B21="B2B",J21="--"),L21,IF(
COUNTIF(B2B!H:H,(IF(K21&lt;&gt;"---",IF(INDEX(RAW_c_TEBB0714_REV01!B:D,MATCH(H21,RAW_c_TEBB0714_REV01!B:B,0),3)=L21,INDEX(
RAW_c_TEBB0714_REV01!B:D,MATCH(H21,INDEX(RAW_c_TEBB0714_REV01!B:B,MATCH(H21,RAW_c_TEBB0714_REV01!B:B,)+1):'RAW_c_TEBB0714_REV01'!B11092,)+MATCH(H21,RAW_c_TEBB0714_REV01!B:B,),3),INDEX(RAW_c_TEBB0714_REV01!B:D,MATCH(H21,RAW_c_TEBB0714_REV01!B:B,0),3)),"---")))=0,"---",IF(K21&lt;&gt;"---",IF(INDEX(RAW_c_TEBB0714_REV01!B:D,MATCH(H21,RAW_c_TEBB0714_REV01!B:B,0),3)=L21,INDEX(
RAW_c_TEBB0714_REV01!B:D,MATCH(H21,INDEX(RAW_c_TEBB0714_REV01!B:B,MATCH(H21,RAW_c_TEBB0714_REV01!B:B,)+1):'RAW_c_TEBB0714_REV01'!B11092,)+MATCH(H21,RAW_c_TEBB0714_REV01!B:B,),3),INDEX(RAW_c_TEBB0714_REV01!B:D,MATCH(H21,RAW_c_TEBB0714_REV01!B:B,0),3)),"---"))),"---")</f>
        <v>JM1-15</v>
      </c>
      <c r="T21">
        <f>COUNTIF(RAW_c_TEBB0714_REV01!B:B,G21)</f>
        <v>1</v>
      </c>
      <c r="U21" t="str">
        <f t="shared" si="5"/>
        <v>B2B-16</v>
      </c>
    </row>
    <row r="22" spans="1:21" x14ac:dyDescent="0.25">
      <c r="A22" t="s">
        <v>175</v>
      </c>
      <c r="B22" t="s">
        <v>39</v>
      </c>
      <c r="C22" t="s">
        <v>175</v>
      </c>
      <c r="D22" t="s">
        <v>158</v>
      </c>
      <c r="E22" s="84">
        <v>18</v>
      </c>
      <c r="F22" t="str">
        <f t="shared" si="0"/>
        <v>JM1-18</v>
      </c>
      <c r="G22" t="str">
        <f>VLOOKUP(F22,RAW_c_TEBB0714_REV01!A:B,2,0)</f>
        <v>GND</v>
      </c>
      <c r="H22" t="str">
        <f t="shared" si="1"/>
        <v>GND</v>
      </c>
      <c r="I22" t="str">
        <f t="shared" si="2"/>
        <v>--</v>
      </c>
      <c r="J22" t="str">
        <f t="shared" si="3"/>
        <v>---</v>
      </c>
      <c r="K22" t="str">
        <f>IFERROR(IF(J22="--",IF(G22=H22,VLOOKUP(G22,RAW_c_TEBB0714_REV01!L:N,3,0),SUM(VLOOKUP(H22,RAW_c_TEBB0714_REV01!L:N,3,0),VLOOKUP(G22,RAW_c_TEBB0714_REV01!L:N,3,0))),"---"),"---")</f>
        <v>---</v>
      </c>
      <c r="L22" t="str">
        <f t="shared" si="4"/>
        <v>JM1-18</v>
      </c>
      <c r="M22" t="str">
        <f>IFERROR(IF(
COUNTIF(B2B!H:H,(IF(K22&lt;&gt;"---",IF(INDEX(RAW_c_TEBB0714_REV01!B:D,MATCH(H22,RAW_c_TEBB0714_REV01!B:B,0),3)=L22,INDEX(
RAW_c_TEBB0714_REV01!B:D,MATCH(H22,INDEX(RAW_c_TEBB0714_REV01!B:B,MATCH(H22,RAW_c_TEBB0714_REV01!B:B,)+1):'RAW_c_TEBB0714_REV01'!B11093,)+MATCH(H22,RAW_c_TEBB0714_REV01!B:B,),3),INDEX(RAW_c_TEBB0714_REV01!B:D,MATCH(H22,RAW_c_TEBB0714_REV01!B:B,0),3)),"---")))=1,"---",IF(K22&lt;&gt;"---",IF(INDEX(RAW_c_TEBB0714_REV01!B:D,MATCH(H22,RAW_c_TEBB0714_REV01!B:B,0),3)=L22,INDEX(
RAW_c_TEBB0714_REV01!B:D,MATCH(H22,INDEX(RAW_c_TEBB0714_REV01!B:B,MATCH(H22,RAW_c_TEBB0714_REV01!B:B,)+1):'RAW_c_TEBB0714_REV01'!B11093,)+MATCH(H22,RAW_c_TEBB0714_REV01!B:B,),3),INDEX(RAW_c_TEBB0714_REV01!B:D,MATCH(H22,RAW_c_TEBB0714_REV01!B:B,0),3)),"---")),"---")</f>
        <v>---</v>
      </c>
      <c r="N22" t="str">
        <f>IFERROR(IF(AND(B22="B2B",J22="--"),L22,IF(
COUNTIF(B2B!H:H,(IF(K22&lt;&gt;"---",IF(INDEX(RAW_c_TEBB0714_REV01!B:D,MATCH(H22,RAW_c_TEBB0714_REV01!B:B,0),3)=L22,INDEX(
RAW_c_TEBB0714_REV01!B:D,MATCH(H22,INDEX(RAW_c_TEBB0714_REV01!B:B,MATCH(H22,RAW_c_TEBB0714_REV01!B:B,)+1):'RAW_c_TEBB0714_REV01'!B11093,)+MATCH(H22,RAW_c_TEBB0714_REV01!B:B,),3),INDEX(RAW_c_TEBB0714_REV01!B:D,MATCH(H22,RAW_c_TEBB0714_REV01!B:B,0),3)),"---")))=0,"---",IF(K22&lt;&gt;"---",IF(INDEX(RAW_c_TEBB0714_REV01!B:D,MATCH(H22,RAW_c_TEBB0714_REV01!B:B,0),3)=L22,INDEX(
RAW_c_TEBB0714_REV01!B:D,MATCH(H22,INDEX(RAW_c_TEBB0714_REV01!B:B,MATCH(H22,RAW_c_TEBB0714_REV01!B:B,)+1):'RAW_c_TEBB0714_REV01'!B11093,)+MATCH(H22,RAW_c_TEBB0714_REV01!B:B,),3),INDEX(RAW_c_TEBB0714_REV01!B:D,MATCH(H22,RAW_c_TEBB0714_REV01!B:B,0),3)),"---"))),"---")</f>
        <v>---</v>
      </c>
      <c r="T22">
        <f>COUNTIF(RAW_c_TEBB0714_REV01!B:B,G22)</f>
        <v>93</v>
      </c>
      <c r="U22" t="str">
        <f t="shared" si="5"/>
        <v>B2B-17</v>
      </c>
    </row>
    <row r="23" spans="1:21" x14ac:dyDescent="0.25">
      <c r="A23" t="s">
        <v>176</v>
      </c>
      <c r="B23" t="s">
        <v>39</v>
      </c>
      <c r="C23" t="s">
        <v>176</v>
      </c>
      <c r="D23" t="s">
        <v>158</v>
      </c>
      <c r="E23" s="84">
        <v>17</v>
      </c>
      <c r="F23" t="str">
        <f t="shared" si="0"/>
        <v>JM1-17</v>
      </c>
      <c r="G23" t="str">
        <f>VLOOKUP(F23,RAW_c_TEBB0714_REV01!A:B,2,0)</f>
        <v>GND</v>
      </c>
      <c r="H23" t="str">
        <f t="shared" si="1"/>
        <v>GND</v>
      </c>
      <c r="I23" t="str">
        <f t="shared" si="2"/>
        <v>--</v>
      </c>
      <c r="J23" t="str">
        <f t="shared" si="3"/>
        <v>---</v>
      </c>
      <c r="K23" t="str">
        <f>IFERROR(IF(J23="--",IF(G23=H23,VLOOKUP(G23,RAW_c_TEBB0714_REV01!L:N,3,0),SUM(VLOOKUP(H23,RAW_c_TEBB0714_REV01!L:N,3,0),VLOOKUP(G23,RAW_c_TEBB0714_REV01!L:N,3,0))),"---"),"---")</f>
        <v>---</v>
      </c>
      <c r="L23" t="str">
        <f t="shared" si="4"/>
        <v>JM1-17</v>
      </c>
      <c r="M23" t="str">
        <f>IFERROR(IF(
COUNTIF(B2B!H:H,(IF(K23&lt;&gt;"---",IF(INDEX(RAW_c_TEBB0714_REV01!B:D,MATCH(H23,RAW_c_TEBB0714_REV01!B:B,0),3)=L23,INDEX(
RAW_c_TEBB0714_REV01!B:D,MATCH(H23,INDEX(RAW_c_TEBB0714_REV01!B:B,MATCH(H23,RAW_c_TEBB0714_REV01!B:B,)+1):'RAW_c_TEBB0714_REV01'!B11094,)+MATCH(H23,RAW_c_TEBB0714_REV01!B:B,),3),INDEX(RAW_c_TEBB0714_REV01!B:D,MATCH(H23,RAW_c_TEBB0714_REV01!B:B,0),3)),"---")))=1,"---",IF(K23&lt;&gt;"---",IF(INDEX(RAW_c_TEBB0714_REV01!B:D,MATCH(H23,RAW_c_TEBB0714_REV01!B:B,0),3)=L23,INDEX(
RAW_c_TEBB0714_REV01!B:D,MATCH(H23,INDEX(RAW_c_TEBB0714_REV01!B:B,MATCH(H23,RAW_c_TEBB0714_REV01!B:B,)+1):'RAW_c_TEBB0714_REV01'!B11094,)+MATCH(H23,RAW_c_TEBB0714_REV01!B:B,),3),INDEX(RAW_c_TEBB0714_REV01!B:D,MATCH(H23,RAW_c_TEBB0714_REV01!B:B,0),3)),"---")),"---")</f>
        <v>---</v>
      </c>
      <c r="N23" t="str">
        <f>IFERROR(IF(AND(B23="B2B",J23="--"),L23,IF(
COUNTIF(B2B!H:H,(IF(K23&lt;&gt;"---",IF(INDEX(RAW_c_TEBB0714_REV01!B:D,MATCH(H23,RAW_c_TEBB0714_REV01!B:B,0),3)=L23,INDEX(
RAW_c_TEBB0714_REV01!B:D,MATCH(H23,INDEX(RAW_c_TEBB0714_REV01!B:B,MATCH(H23,RAW_c_TEBB0714_REV01!B:B,)+1):'RAW_c_TEBB0714_REV01'!B11094,)+MATCH(H23,RAW_c_TEBB0714_REV01!B:B,),3),INDEX(RAW_c_TEBB0714_REV01!B:D,MATCH(H23,RAW_c_TEBB0714_REV01!B:B,0),3)),"---")))=0,"---",IF(K23&lt;&gt;"---",IF(INDEX(RAW_c_TEBB0714_REV01!B:D,MATCH(H23,RAW_c_TEBB0714_REV01!B:B,0),3)=L23,INDEX(
RAW_c_TEBB0714_REV01!B:D,MATCH(H23,INDEX(RAW_c_TEBB0714_REV01!B:B,MATCH(H23,RAW_c_TEBB0714_REV01!B:B,)+1):'RAW_c_TEBB0714_REV01'!B11094,)+MATCH(H23,RAW_c_TEBB0714_REV01!B:B,),3),INDEX(RAW_c_TEBB0714_REV01!B:D,MATCH(H23,RAW_c_TEBB0714_REV01!B:B,0),3)),"---"))),"---")</f>
        <v>---</v>
      </c>
      <c r="T23">
        <f>COUNTIF(RAW_c_TEBB0714_REV01!B:B,G23)</f>
        <v>93</v>
      </c>
      <c r="U23" t="str">
        <f t="shared" si="5"/>
        <v>B2B-18</v>
      </c>
    </row>
    <row r="24" spans="1:21" x14ac:dyDescent="0.25">
      <c r="A24" t="s">
        <v>177</v>
      </c>
      <c r="B24" t="s">
        <v>39</v>
      </c>
      <c r="C24" t="s">
        <v>177</v>
      </c>
      <c r="D24" t="s">
        <v>158</v>
      </c>
      <c r="E24" s="84">
        <v>20</v>
      </c>
      <c r="F24" t="str">
        <f t="shared" si="0"/>
        <v>JM1-20</v>
      </c>
      <c r="G24" t="str">
        <f>VLOOKUP(F24,RAW_c_TEBB0714_REV01!A:B,2,0)</f>
        <v>MGT_TX1_P</v>
      </c>
      <c r="H24" t="str">
        <f t="shared" si="1"/>
        <v>MGT_TX1_P</v>
      </c>
      <c r="I24" t="str">
        <f t="shared" si="2"/>
        <v>--</v>
      </c>
      <c r="J24" t="str">
        <f t="shared" si="3"/>
        <v>--</v>
      </c>
      <c r="K24">
        <f>IFERROR(IF(J24="--",IF(G24=H24,VLOOKUP(G24,RAW_c_TEBB0714_REV01!L:N,3,0),SUM(VLOOKUP(H24,RAW_c_TEBB0714_REV01!L:N,3,0),VLOOKUP(G24,RAW_c_TEBB0714_REV01!L:N,3,0))),"---"),"---")</f>
        <v>0</v>
      </c>
      <c r="L24" t="str">
        <f t="shared" si="4"/>
        <v>JM1-20</v>
      </c>
      <c r="M24" t="str">
        <f>IFERROR(IF(
COUNTIF(B2B!H:H,(IF(K24&lt;&gt;"---",IF(INDEX(RAW_c_TEBB0714_REV01!B:D,MATCH(H24,RAW_c_TEBB0714_REV01!B:B,0),3)=L24,INDEX(
RAW_c_TEBB0714_REV01!B:D,MATCH(H24,INDEX(RAW_c_TEBB0714_REV01!B:B,MATCH(H24,RAW_c_TEBB0714_REV01!B:B,)+1):'RAW_c_TEBB0714_REV01'!B11095,)+MATCH(H24,RAW_c_TEBB0714_REV01!B:B,),3),INDEX(RAW_c_TEBB0714_REV01!B:D,MATCH(H24,RAW_c_TEBB0714_REV01!B:B,0),3)),"---")))=1,"---",IF(K24&lt;&gt;"---",IF(INDEX(RAW_c_TEBB0714_REV01!B:D,MATCH(H24,RAW_c_TEBB0714_REV01!B:B,0),3)=L24,INDEX(
RAW_c_TEBB0714_REV01!B:D,MATCH(H24,INDEX(RAW_c_TEBB0714_REV01!B:B,MATCH(H24,RAW_c_TEBB0714_REV01!B:B,)+1):'RAW_c_TEBB0714_REV01'!B11095,)+MATCH(H24,RAW_c_TEBB0714_REV01!B:B,),3),INDEX(RAW_c_TEBB0714_REV01!B:D,MATCH(H24,RAW_c_TEBB0714_REV01!B:B,0),3)),"---")),"---")</f>
        <v>---</v>
      </c>
      <c r="N24" t="str">
        <f>IFERROR(IF(AND(B24="B2B",J24="--"),L24,IF(
COUNTIF(B2B!H:H,(IF(K24&lt;&gt;"---",IF(INDEX(RAW_c_TEBB0714_REV01!B:D,MATCH(H24,RAW_c_TEBB0714_REV01!B:B,0),3)=L24,INDEX(
RAW_c_TEBB0714_REV01!B:D,MATCH(H24,INDEX(RAW_c_TEBB0714_REV01!B:B,MATCH(H24,RAW_c_TEBB0714_REV01!B:B,)+1):'RAW_c_TEBB0714_REV01'!B11095,)+MATCH(H24,RAW_c_TEBB0714_REV01!B:B,),3),INDEX(RAW_c_TEBB0714_REV01!B:D,MATCH(H24,RAW_c_TEBB0714_REV01!B:B,0),3)),"---")))=0,"---",IF(K24&lt;&gt;"---",IF(INDEX(RAW_c_TEBB0714_REV01!B:D,MATCH(H24,RAW_c_TEBB0714_REV01!B:B,0),3)=L24,INDEX(
RAW_c_TEBB0714_REV01!B:D,MATCH(H24,INDEX(RAW_c_TEBB0714_REV01!B:B,MATCH(H24,RAW_c_TEBB0714_REV01!B:B,)+1):'RAW_c_TEBB0714_REV01'!B11095,)+MATCH(H24,RAW_c_TEBB0714_REV01!B:B,),3),INDEX(RAW_c_TEBB0714_REV01!B:D,MATCH(H24,RAW_c_TEBB0714_REV01!B:B,0),3)),"---"))),"---")</f>
        <v>JM1-20</v>
      </c>
      <c r="T24">
        <f>COUNTIF(RAW_c_TEBB0714_REV01!B:B,G24)</f>
        <v>1</v>
      </c>
      <c r="U24" t="str">
        <f t="shared" si="5"/>
        <v>B2B-19</v>
      </c>
    </row>
    <row r="25" spans="1:21" x14ac:dyDescent="0.25">
      <c r="A25" t="s">
        <v>178</v>
      </c>
      <c r="B25" t="s">
        <v>39</v>
      </c>
      <c r="C25" t="s">
        <v>178</v>
      </c>
      <c r="D25" t="s">
        <v>158</v>
      </c>
      <c r="E25" s="84">
        <v>19</v>
      </c>
      <c r="F25" t="str">
        <f t="shared" si="0"/>
        <v>JM1-19</v>
      </c>
      <c r="G25" t="str">
        <f>VLOOKUP(F25,RAW_c_TEBB0714_REV01!A:B,2,0)</f>
        <v>MGT_RX0_P</v>
      </c>
      <c r="H25" t="str">
        <f t="shared" si="1"/>
        <v>MGT_RX0_P</v>
      </c>
      <c r="I25" t="str">
        <f t="shared" si="2"/>
        <v>--</v>
      </c>
      <c r="J25" t="str">
        <f t="shared" si="3"/>
        <v>--</v>
      </c>
      <c r="K25">
        <f>IFERROR(IF(J25="--",IF(G25=H25,VLOOKUP(G25,RAW_c_TEBB0714_REV01!L:N,3,0),SUM(VLOOKUP(H25,RAW_c_TEBB0714_REV01!L:N,3,0),VLOOKUP(G25,RAW_c_TEBB0714_REV01!L:N,3,0))),"---"),"---")</f>
        <v>0</v>
      </c>
      <c r="L25" t="str">
        <f t="shared" si="4"/>
        <v>JM1-19</v>
      </c>
      <c r="M25" t="str">
        <f>IFERROR(IF(
COUNTIF(B2B!H:H,(IF(K25&lt;&gt;"---",IF(INDEX(RAW_c_TEBB0714_REV01!B:D,MATCH(H25,RAW_c_TEBB0714_REV01!B:B,0),3)=L25,INDEX(
RAW_c_TEBB0714_REV01!B:D,MATCH(H25,INDEX(RAW_c_TEBB0714_REV01!B:B,MATCH(H25,RAW_c_TEBB0714_REV01!B:B,)+1):'RAW_c_TEBB0714_REV01'!B11096,)+MATCH(H25,RAW_c_TEBB0714_REV01!B:B,),3),INDEX(RAW_c_TEBB0714_REV01!B:D,MATCH(H25,RAW_c_TEBB0714_REV01!B:B,0),3)),"---")))=1,"---",IF(K25&lt;&gt;"---",IF(INDEX(RAW_c_TEBB0714_REV01!B:D,MATCH(H25,RAW_c_TEBB0714_REV01!B:B,0),3)=L25,INDEX(
RAW_c_TEBB0714_REV01!B:D,MATCH(H25,INDEX(RAW_c_TEBB0714_REV01!B:B,MATCH(H25,RAW_c_TEBB0714_REV01!B:B,)+1):'RAW_c_TEBB0714_REV01'!B11096,)+MATCH(H25,RAW_c_TEBB0714_REV01!B:B,),3),INDEX(RAW_c_TEBB0714_REV01!B:D,MATCH(H25,RAW_c_TEBB0714_REV01!B:B,0),3)),"---")),"---")</f>
        <v>---</v>
      </c>
      <c r="N25" t="str">
        <f>IFERROR(IF(AND(B25="B2B",J25="--"),L25,IF(
COUNTIF(B2B!H:H,(IF(K25&lt;&gt;"---",IF(INDEX(RAW_c_TEBB0714_REV01!B:D,MATCH(H25,RAW_c_TEBB0714_REV01!B:B,0),3)=L25,INDEX(
RAW_c_TEBB0714_REV01!B:D,MATCH(H25,INDEX(RAW_c_TEBB0714_REV01!B:B,MATCH(H25,RAW_c_TEBB0714_REV01!B:B,)+1):'RAW_c_TEBB0714_REV01'!B11096,)+MATCH(H25,RAW_c_TEBB0714_REV01!B:B,),3),INDEX(RAW_c_TEBB0714_REV01!B:D,MATCH(H25,RAW_c_TEBB0714_REV01!B:B,0),3)),"---")))=0,"---",IF(K25&lt;&gt;"---",IF(INDEX(RAW_c_TEBB0714_REV01!B:D,MATCH(H25,RAW_c_TEBB0714_REV01!B:B,0),3)=L25,INDEX(
RAW_c_TEBB0714_REV01!B:D,MATCH(H25,INDEX(RAW_c_TEBB0714_REV01!B:B,MATCH(H25,RAW_c_TEBB0714_REV01!B:B,)+1):'RAW_c_TEBB0714_REV01'!B11096,)+MATCH(H25,RAW_c_TEBB0714_REV01!B:B,),3),INDEX(RAW_c_TEBB0714_REV01!B:D,MATCH(H25,RAW_c_TEBB0714_REV01!B:B,0),3)),"---"))),"---")</f>
        <v>JM1-19</v>
      </c>
      <c r="T25">
        <f>COUNTIF(RAW_c_TEBB0714_REV01!B:B,G25)</f>
        <v>1</v>
      </c>
      <c r="U25" t="str">
        <f t="shared" si="5"/>
        <v>B2B-20</v>
      </c>
    </row>
    <row r="26" spans="1:21" x14ac:dyDescent="0.25">
      <c r="A26" t="s">
        <v>179</v>
      </c>
      <c r="B26" t="s">
        <v>39</v>
      </c>
      <c r="C26" t="s">
        <v>179</v>
      </c>
      <c r="D26" t="s">
        <v>158</v>
      </c>
      <c r="E26" s="84">
        <v>22</v>
      </c>
      <c r="F26" t="str">
        <f t="shared" si="0"/>
        <v>JM1-22</v>
      </c>
      <c r="G26" t="str">
        <f>VLOOKUP(F26,RAW_c_TEBB0714_REV01!A:B,2,0)</f>
        <v>MGT_TX1_N</v>
      </c>
      <c r="H26" t="str">
        <f t="shared" si="1"/>
        <v>MGT_TX1_N</v>
      </c>
      <c r="I26" t="str">
        <f t="shared" si="2"/>
        <v>--</v>
      </c>
      <c r="J26" t="str">
        <f t="shared" si="3"/>
        <v>--</v>
      </c>
      <c r="K26">
        <f>IFERROR(IF(J26="--",IF(G26=H26,VLOOKUP(G26,RAW_c_TEBB0714_REV01!L:N,3,0),SUM(VLOOKUP(H26,RAW_c_TEBB0714_REV01!L:N,3,0),VLOOKUP(G26,RAW_c_TEBB0714_REV01!L:N,3,0))),"---"),"---")</f>
        <v>0</v>
      </c>
      <c r="L26" t="str">
        <f t="shared" si="4"/>
        <v>JM1-22</v>
      </c>
      <c r="M26" t="str">
        <f>IFERROR(IF(
COUNTIF(B2B!H:H,(IF(K26&lt;&gt;"---",IF(INDEX(RAW_c_TEBB0714_REV01!B:D,MATCH(H26,RAW_c_TEBB0714_REV01!B:B,0),3)=L26,INDEX(
RAW_c_TEBB0714_REV01!B:D,MATCH(H26,INDEX(RAW_c_TEBB0714_REV01!B:B,MATCH(H26,RAW_c_TEBB0714_REV01!B:B,)+1):'RAW_c_TEBB0714_REV01'!B11097,)+MATCH(H26,RAW_c_TEBB0714_REV01!B:B,),3),INDEX(RAW_c_TEBB0714_REV01!B:D,MATCH(H26,RAW_c_TEBB0714_REV01!B:B,0),3)),"---")))=1,"---",IF(K26&lt;&gt;"---",IF(INDEX(RAW_c_TEBB0714_REV01!B:D,MATCH(H26,RAW_c_TEBB0714_REV01!B:B,0),3)=L26,INDEX(
RAW_c_TEBB0714_REV01!B:D,MATCH(H26,INDEX(RAW_c_TEBB0714_REV01!B:B,MATCH(H26,RAW_c_TEBB0714_REV01!B:B,)+1):'RAW_c_TEBB0714_REV01'!B11097,)+MATCH(H26,RAW_c_TEBB0714_REV01!B:B,),3),INDEX(RAW_c_TEBB0714_REV01!B:D,MATCH(H26,RAW_c_TEBB0714_REV01!B:B,0),3)),"---")),"---")</f>
        <v>---</v>
      </c>
      <c r="N26" t="str">
        <f>IFERROR(IF(AND(B26="B2B",J26="--"),L26,IF(
COUNTIF(B2B!H:H,(IF(K26&lt;&gt;"---",IF(INDEX(RAW_c_TEBB0714_REV01!B:D,MATCH(H26,RAW_c_TEBB0714_REV01!B:B,0),3)=L26,INDEX(
RAW_c_TEBB0714_REV01!B:D,MATCH(H26,INDEX(RAW_c_TEBB0714_REV01!B:B,MATCH(H26,RAW_c_TEBB0714_REV01!B:B,)+1):'RAW_c_TEBB0714_REV01'!B11097,)+MATCH(H26,RAW_c_TEBB0714_REV01!B:B,),3),INDEX(RAW_c_TEBB0714_REV01!B:D,MATCH(H26,RAW_c_TEBB0714_REV01!B:B,0),3)),"---")))=0,"---",IF(K26&lt;&gt;"---",IF(INDEX(RAW_c_TEBB0714_REV01!B:D,MATCH(H26,RAW_c_TEBB0714_REV01!B:B,0),3)=L26,INDEX(
RAW_c_TEBB0714_REV01!B:D,MATCH(H26,INDEX(RAW_c_TEBB0714_REV01!B:B,MATCH(H26,RAW_c_TEBB0714_REV01!B:B,)+1):'RAW_c_TEBB0714_REV01'!B11097,)+MATCH(H26,RAW_c_TEBB0714_REV01!B:B,),3),INDEX(RAW_c_TEBB0714_REV01!B:D,MATCH(H26,RAW_c_TEBB0714_REV01!B:B,0),3)),"---"))),"---")</f>
        <v>JM1-22</v>
      </c>
      <c r="T26">
        <f>COUNTIF(RAW_c_TEBB0714_REV01!B:B,G26)</f>
        <v>1</v>
      </c>
      <c r="U26" t="str">
        <f t="shared" si="5"/>
        <v>B2B-21</v>
      </c>
    </row>
    <row r="27" spans="1:21" x14ac:dyDescent="0.25">
      <c r="A27" t="s">
        <v>180</v>
      </c>
      <c r="B27" t="s">
        <v>39</v>
      </c>
      <c r="C27" t="s">
        <v>180</v>
      </c>
      <c r="D27" t="s">
        <v>158</v>
      </c>
      <c r="E27" s="84">
        <v>21</v>
      </c>
      <c r="F27" t="str">
        <f t="shared" si="0"/>
        <v>JM1-21</v>
      </c>
      <c r="G27" t="str">
        <f>VLOOKUP(F27,RAW_c_TEBB0714_REV01!A:B,2,0)</f>
        <v>MGT_RX0_N</v>
      </c>
      <c r="H27" t="str">
        <f t="shared" si="1"/>
        <v>MGT_RX0_N</v>
      </c>
      <c r="I27" t="str">
        <f t="shared" si="2"/>
        <v>--</v>
      </c>
      <c r="J27" t="str">
        <f t="shared" si="3"/>
        <v>--</v>
      </c>
      <c r="K27">
        <f>IFERROR(IF(J27="--",IF(G27=H27,VLOOKUP(G27,RAW_c_TEBB0714_REV01!L:N,3,0),SUM(VLOOKUP(H27,RAW_c_TEBB0714_REV01!L:N,3,0),VLOOKUP(G27,RAW_c_TEBB0714_REV01!L:N,3,0))),"---"),"---")</f>
        <v>0</v>
      </c>
      <c r="L27" t="str">
        <f t="shared" si="4"/>
        <v>JM1-21</v>
      </c>
      <c r="M27" t="str">
        <f>IFERROR(IF(
COUNTIF(B2B!H:H,(IF(K27&lt;&gt;"---",IF(INDEX(RAW_c_TEBB0714_REV01!B:D,MATCH(H27,RAW_c_TEBB0714_REV01!B:B,0),3)=L27,INDEX(
RAW_c_TEBB0714_REV01!B:D,MATCH(H27,INDEX(RAW_c_TEBB0714_REV01!B:B,MATCH(H27,RAW_c_TEBB0714_REV01!B:B,)+1):'RAW_c_TEBB0714_REV01'!B11098,)+MATCH(H27,RAW_c_TEBB0714_REV01!B:B,),3),INDEX(RAW_c_TEBB0714_REV01!B:D,MATCH(H27,RAW_c_TEBB0714_REV01!B:B,0),3)),"---")))=1,"---",IF(K27&lt;&gt;"---",IF(INDEX(RAW_c_TEBB0714_REV01!B:D,MATCH(H27,RAW_c_TEBB0714_REV01!B:B,0),3)=L27,INDEX(
RAW_c_TEBB0714_REV01!B:D,MATCH(H27,INDEX(RAW_c_TEBB0714_REV01!B:B,MATCH(H27,RAW_c_TEBB0714_REV01!B:B,)+1):'RAW_c_TEBB0714_REV01'!B11098,)+MATCH(H27,RAW_c_TEBB0714_REV01!B:B,),3),INDEX(RAW_c_TEBB0714_REV01!B:D,MATCH(H27,RAW_c_TEBB0714_REV01!B:B,0),3)),"---")),"---")</f>
        <v>---</v>
      </c>
      <c r="N27" t="str">
        <f>IFERROR(IF(AND(B27="B2B",J27="--"),L27,IF(
COUNTIF(B2B!H:H,(IF(K27&lt;&gt;"---",IF(INDEX(RAW_c_TEBB0714_REV01!B:D,MATCH(H27,RAW_c_TEBB0714_REV01!B:B,0),3)=L27,INDEX(
RAW_c_TEBB0714_REV01!B:D,MATCH(H27,INDEX(RAW_c_TEBB0714_REV01!B:B,MATCH(H27,RAW_c_TEBB0714_REV01!B:B,)+1):'RAW_c_TEBB0714_REV01'!B11098,)+MATCH(H27,RAW_c_TEBB0714_REV01!B:B,),3),INDEX(RAW_c_TEBB0714_REV01!B:D,MATCH(H27,RAW_c_TEBB0714_REV01!B:B,0),3)),"---")))=0,"---",IF(K27&lt;&gt;"---",IF(INDEX(RAW_c_TEBB0714_REV01!B:D,MATCH(H27,RAW_c_TEBB0714_REV01!B:B,0),3)=L27,INDEX(
RAW_c_TEBB0714_REV01!B:D,MATCH(H27,INDEX(RAW_c_TEBB0714_REV01!B:B,MATCH(H27,RAW_c_TEBB0714_REV01!B:B,)+1):'RAW_c_TEBB0714_REV01'!B11098,)+MATCH(H27,RAW_c_TEBB0714_REV01!B:B,),3),INDEX(RAW_c_TEBB0714_REV01!B:D,MATCH(H27,RAW_c_TEBB0714_REV01!B:B,0),3)),"---"))),"---")</f>
        <v>JM1-21</v>
      </c>
      <c r="T27">
        <f>COUNTIF(RAW_c_TEBB0714_REV01!B:B,G27)</f>
        <v>1</v>
      </c>
      <c r="U27" t="str">
        <f t="shared" si="5"/>
        <v>B2B-22</v>
      </c>
    </row>
    <row r="28" spans="1:21" x14ac:dyDescent="0.25">
      <c r="A28" t="s">
        <v>181</v>
      </c>
      <c r="B28" t="s">
        <v>39</v>
      </c>
      <c r="C28" t="s">
        <v>181</v>
      </c>
      <c r="D28" t="s">
        <v>158</v>
      </c>
      <c r="E28" s="84">
        <v>24</v>
      </c>
      <c r="F28" t="str">
        <f t="shared" si="0"/>
        <v>JM1-24</v>
      </c>
      <c r="G28" t="str">
        <f>VLOOKUP(F28,RAW_c_TEBB0714_REV01!A:B,2,0)</f>
        <v>GND</v>
      </c>
      <c r="H28" t="str">
        <f t="shared" si="1"/>
        <v>GND</v>
      </c>
      <c r="I28" t="str">
        <f t="shared" si="2"/>
        <v>--</v>
      </c>
      <c r="J28" t="str">
        <f t="shared" si="3"/>
        <v>---</v>
      </c>
      <c r="K28" t="str">
        <f>IFERROR(IF(J28="--",IF(G28=H28,VLOOKUP(G28,RAW_c_TEBB0714_REV01!L:N,3,0),SUM(VLOOKUP(H28,RAW_c_TEBB0714_REV01!L:N,3,0),VLOOKUP(G28,RAW_c_TEBB0714_REV01!L:N,3,0))),"---"),"---")</f>
        <v>---</v>
      </c>
      <c r="L28" t="str">
        <f t="shared" si="4"/>
        <v>JM1-24</v>
      </c>
      <c r="M28" t="str">
        <f>IFERROR(IF(
COUNTIF(B2B!H:H,(IF(K28&lt;&gt;"---",IF(INDEX(RAW_c_TEBB0714_REV01!B:D,MATCH(H28,RAW_c_TEBB0714_REV01!B:B,0),3)=L28,INDEX(
RAW_c_TEBB0714_REV01!B:D,MATCH(H28,INDEX(RAW_c_TEBB0714_REV01!B:B,MATCH(H28,RAW_c_TEBB0714_REV01!B:B,)+1):'RAW_c_TEBB0714_REV01'!B11099,)+MATCH(H28,RAW_c_TEBB0714_REV01!B:B,),3),INDEX(RAW_c_TEBB0714_REV01!B:D,MATCH(H28,RAW_c_TEBB0714_REV01!B:B,0),3)),"---")))=1,"---",IF(K28&lt;&gt;"---",IF(INDEX(RAW_c_TEBB0714_REV01!B:D,MATCH(H28,RAW_c_TEBB0714_REV01!B:B,0),3)=L28,INDEX(
RAW_c_TEBB0714_REV01!B:D,MATCH(H28,INDEX(RAW_c_TEBB0714_REV01!B:B,MATCH(H28,RAW_c_TEBB0714_REV01!B:B,)+1):'RAW_c_TEBB0714_REV01'!B11099,)+MATCH(H28,RAW_c_TEBB0714_REV01!B:B,),3),INDEX(RAW_c_TEBB0714_REV01!B:D,MATCH(H28,RAW_c_TEBB0714_REV01!B:B,0),3)),"---")),"---")</f>
        <v>---</v>
      </c>
      <c r="N28" t="str">
        <f>IFERROR(IF(AND(B28="B2B",J28="--"),L28,IF(
COUNTIF(B2B!H:H,(IF(K28&lt;&gt;"---",IF(INDEX(RAW_c_TEBB0714_REV01!B:D,MATCH(H28,RAW_c_TEBB0714_REV01!B:B,0),3)=L28,INDEX(
RAW_c_TEBB0714_REV01!B:D,MATCH(H28,INDEX(RAW_c_TEBB0714_REV01!B:B,MATCH(H28,RAW_c_TEBB0714_REV01!B:B,)+1):'RAW_c_TEBB0714_REV01'!B11099,)+MATCH(H28,RAW_c_TEBB0714_REV01!B:B,),3),INDEX(RAW_c_TEBB0714_REV01!B:D,MATCH(H28,RAW_c_TEBB0714_REV01!B:B,0),3)),"---")))=0,"---",IF(K28&lt;&gt;"---",IF(INDEX(RAW_c_TEBB0714_REV01!B:D,MATCH(H28,RAW_c_TEBB0714_REV01!B:B,0),3)=L28,INDEX(
RAW_c_TEBB0714_REV01!B:D,MATCH(H28,INDEX(RAW_c_TEBB0714_REV01!B:B,MATCH(H28,RAW_c_TEBB0714_REV01!B:B,)+1):'RAW_c_TEBB0714_REV01'!B11099,)+MATCH(H28,RAW_c_TEBB0714_REV01!B:B,),3),INDEX(RAW_c_TEBB0714_REV01!B:D,MATCH(H28,RAW_c_TEBB0714_REV01!B:B,0),3)),"---"))),"---")</f>
        <v>---</v>
      </c>
      <c r="T28">
        <f>COUNTIF(RAW_c_TEBB0714_REV01!B:B,G28)</f>
        <v>93</v>
      </c>
      <c r="U28" t="str">
        <f t="shared" si="5"/>
        <v>B2B-23</v>
      </c>
    </row>
    <row r="29" spans="1:21" x14ac:dyDescent="0.25">
      <c r="A29" t="s">
        <v>182</v>
      </c>
      <c r="B29" t="s">
        <v>39</v>
      </c>
      <c r="C29" t="s">
        <v>182</v>
      </c>
      <c r="D29" t="s">
        <v>158</v>
      </c>
      <c r="E29" s="84">
        <v>23</v>
      </c>
      <c r="F29" t="str">
        <f t="shared" si="0"/>
        <v>JM1-23</v>
      </c>
      <c r="G29" t="str">
        <f>VLOOKUP(F29,RAW_c_TEBB0714_REV01!A:B,2,0)</f>
        <v>GND</v>
      </c>
      <c r="H29" t="str">
        <f t="shared" si="1"/>
        <v>GND</v>
      </c>
      <c r="I29" t="str">
        <f t="shared" si="2"/>
        <v>--</v>
      </c>
      <c r="J29" t="str">
        <f t="shared" si="3"/>
        <v>---</v>
      </c>
      <c r="K29" t="str">
        <f>IFERROR(IF(J29="--",IF(G29=H29,VLOOKUP(G29,RAW_c_TEBB0714_REV01!L:N,3,0),SUM(VLOOKUP(H29,RAW_c_TEBB0714_REV01!L:N,3,0),VLOOKUP(G29,RAW_c_TEBB0714_REV01!L:N,3,0))),"---"),"---")</f>
        <v>---</v>
      </c>
      <c r="L29" t="str">
        <f t="shared" si="4"/>
        <v>JM1-23</v>
      </c>
      <c r="M29" t="str">
        <f>IFERROR(IF(
COUNTIF(B2B!H:H,(IF(K29&lt;&gt;"---",IF(INDEX(RAW_c_TEBB0714_REV01!B:D,MATCH(H29,RAW_c_TEBB0714_REV01!B:B,0),3)=L29,INDEX(
RAW_c_TEBB0714_REV01!B:D,MATCH(H29,INDEX(RAW_c_TEBB0714_REV01!B:B,MATCH(H29,RAW_c_TEBB0714_REV01!B:B,)+1):'RAW_c_TEBB0714_REV01'!B11100,)+MATCH(H29,RAW_c_TEBB0714_REV01!B:B,),3),INDEX(RAW_c_TEBB0714_REV01!B:D,MATCH(H29,RAW_c_TEBB0714_REV01!B:B,0),3)),"---")))=1,"---",IF(K29&lt;&gt;"---",IF(INDEX(RAW_c_TEBB0714_REV01!B:D,MATCH(H29,RAW_c_TEBB0714_REV01!B:B,0),3)=L29,INDEX(
RAW_c_TEBB0714_REV01!B:D,MATCH(H29,INDEX(RAW_c_TEBB0714_REV01!B:B,MATCH(H29,RAW_c_TEBB0714_REV01!B:B,)+1):'RAW_c_TEBB0714_REV01'!B11100,)+MATCH(H29,RAW_c_TEBB0714_REV01!B:B,),3),INDEX(RAW_c_TEBB0714_REV01!B:D,MATCH(H29,RAW_c_TEBB0714_REV01!B:B,0),3)),"---")),"---")</f>
        <v>---</v>
      </c>
      <c r="N29" t="str">
        <f>IFERROR(IF(AND(B29="B2B",J29="--"),L29,IF(
COUNTIF(B2B!H:H,(IF(K29&lt;&gt;"---",IF(INDEX(RAW_c_TEBB0714_REV01!B:D,MATCH(H29,RAW_c_TEBB0714_REV01!B:B,0),3)=L29,INDEX(
RAW_c_TEBB0714_REV01!B:D,MATCH(H29,INDEX(RAW_c_TEBB0714_REV01!B:B,MATCH(H29,RAW_c_TEBB0714_REV01!B:B,)+1):'RAW_c_TEBB0714_REV01'!B11100,)+MATCH(H29,RAW_c_TEBB0714_REV01!B:B,),3),INDEX(RAW_c_TEBB0714_REV01!B:D,MATCH(H29,RAW_c_TEBB0714_REV01!B:B,0),3)),"---")))=0,"---",IF(K29&lt;&gt;"---",IF(INDEX(RAW_c_TEBB0714_REV01!B:D,MATCH(H29,RAW_c_TEBB0714_REV01!B:B,0),3)=L29,INDEX(
RAW_c_TEBB0714_REV01!B:D,MATCH(H29,INDEX(RAW_c_TEBB0714_REV01!B:B,MATCH(H29,RAW_c_TEBB0714_REV01!B:B,)+1):'RAW_c_TEBB0714_REV01'!B11100,)+MATCH(H29,RAW_c_TEBB0714_REV01!B:B,),3),INDEX(RAW_c_TEBB0714_REV01!B:D,MATCH(H29,RAW_c_TEBB0714_REV01!B:B,0),3)),"---"))),"---")</f>
        <v>---</v>
      </c>
      <c r="T29">
        <f>COUNTIF(RAW_c_TEBB0714_REV01!B:B,G29)</f>
        <v>93</v>
      </c>
      <c r="U29" t="str">
        <f t="shared" si="5"/>
        <v>B2B-24</v>
      </c>
    </row>
    <row r="30" spans="1:21" x14ac:dyDescent="0.25">
      <c r="A30" t="s">
        <v>183</v>
      </c>
      <c r="B30" t="s">
        <v>39</v>
      </c>
      <c r="C30" t="s">
        <v>183</v>
      </c>
      <c r="D30" t="s">
        <v>158</v>
      </c>
      <c r="E30" s="84">
        <v>26</v>
      </c>
      <c r="F30" t="str">
        <f t="shared" si="0"/>
        <v>JM1-26</v>
      </c>
      <c r="G30" t="str">
        <f>VLOOKUP(F30,RAW_c_TEBB0714_REV01!A:B,2,0)</f>
        <v>MGT_TX0_P</v>
      </c>
      <c r="H30" t="str">
        <f t="shared" si="1"/>
        <v>MGT_TX0_P</v>
      </c>
      <c r="I30" t="str">
        <f t="shared" si="2"/>
        <v>--</v>
      </c>
      <c r="J30" t="str">
        <f t="shared" si="3"/>
        <v>--</v>
      </c>
      <c r="K30">
        <f>IFERROR(IF(J30="--",IF(G30=H30,VLOOKUP(G30,RAW_c_TEBB0714_REV01!L:N,3,0),SUM(VLOOKUP(H30,RAW_c_TEBB0714_REV01!L:N,3,0),VLOOKUP(G30,RAW_c_TEBB0714_REV01!L:N,3,0))),"---"),"---")</f>
        <v>0</v>
      </c>
      <c r="L30" t="str">
        <f t="shared" si="4"/>
        <v>JM1-26</v>
      </c>
      <c r="M30" t="str">
        <f>IFERROR(IF(
COUNTIF(B2B!H:H,(IF(K30&lt;&gt;"---",IF(INDEX(RAW_c_TEBB0714_REV01!B:D,MATCH(H30,RAW_c_TEBB0714_REV01!B:B,0),3)=L30,INDEX(
RAW_c_TEBB0714_REV01!B:D,MATCH(H30,INDEX(RAW_c_TEBB0714_REV01!B:B,MATCH(H30,RAW_c_TEBB0714_REV01!B:B,)+1):'RAW_c_TEBB0714_REV01'!B11101,)+MATCH(H30,RAW_c_TEBB0714_REV01!B:B,),3),INDEX(RAW_c_TEBB0714_REV01!B:D,MATCH(H30,RAW_c_TEBB0714_REV01!B:B,0),3)),"---")))=1,"---",IF(K30&lt;&gt;"---",IF(INDEX(RAW_c_TEBB0714_REV01!B:D,MATCH(H30,RAW_c_TEBB0714_REV01!B:B,0),3)=L30,INDEX(
RAW_c_TEBB0714_REV01!B:D,MATCH(H30,INDEX(RAW_c_TEBB0714_REV01!B:B,MATCH(H30,RAW_c_TEBB0714_REV01!B:B,)+1):'RAW_c_TEBB0714_REV01'!B11101,)+MATCH(H30,RAW_c_TEBB0714_REV01!B:B,),3),INDEX(RAW_c_TEBB0714_REV01!B:D,MATCH(H30,RAW_c_TEBB0714_REV01!B:B,0),3)),"---")),"---")</f>
        <v>---</v>
      </c>
      <c r="N30" t="str">
        <f>IFERROR(IF(AND(B30="B2B",J30="--"),L30,IF(
COUNTIF(B2B!H:H,(IF(K30&lt;&gt;"---",IF(INDEX(RAW_c_TEBB0714_REV01!B:D,MATCH(H30,RAW_c_TEBB0714_REV01!B:B,0),3)=L30,INDEX(
RAW_c_TEBB0714_REV01!B:D,MATCH(H30,INDEX(RAW_c_TEBB0714_REV01!B:B,MATCH(H30,RAW_c_TEBB0714_REV01!B:B,)+1):'RAW_c_TEBB0714_REV01'!B11101,)+MATCH(H30,RAW_c_TEBB0714_REV01!B:B,),3),INDEX(RAW_c_TEBB0714_REV01!B:D,MATCH(H30,RAW_c_TEBB0714_REV01!B:B,0),3)),"---")))=0,"---",IF(K30&lt;&gt;"---",IF(INDEX(RAW_c_TEBB0714_REV01!B:D,MATCH(H30,RAW_c_TEBB0714_REV01!B:B,0),3)=L30,INDEX(
RAW_c_TEBB0714_REV01!B:D,MATCH(H30,INDEX(RAW_c_TEBB0714_REV01!B:B,MATCH(H30,RAW_c_TEBB0714_REV01!B:B,)+1):'RAW_c_TEBB0714_REV01'!B11101,)+MATCH(H30,RAW_c_TEBB0714_REV01!B:B,),3),INDEX(RAW_c_TEBB0714_REV01!B:D,MATCH(H30,RAW_c_TEBB0714_REV01!B:B,0),3)),"---"))),"---")</f>
        <v>JM1-26</v>
      </c>
      <c r="T30">
        <f>COUNTIF(RAW_c_TEBB0714_REV01!B:B,G30)</f>
        <v>1</v>
      </c>
      <c r="U30" t="str">
        <f t="shared" si="5"/>
        <v>B2B-25</v>
      </c>
    </row>
    <row r="31" spans="1:21" x14ac:dyDescent="0.25">
      <c r="A31" t="s">
        <v>184</v>
      </c>
      <c r="B31" t="s">
        <v>39</v>
      </c>
      <c r="C31" t="s">
        <v>184</v>
      </c>
      <c r="D31" t="s">
        <v>158</v>
      </c>
      <c r="E31" s="84">
        <v>25</v>
      </c>
      <c r="F31" t="str">
        <f t="shared" si="0"/>
        <v>JM1-25</v>
      </c>
      <c r="G31" t="str">
        <f>VLOOKUP(F31,RAW_c_TEBB0714_REV01!A:B,2,0)</f>
        <v>ADC_P</v>
      </c>
      <c r="H31" t="str">
        <f t="shared" si="1"/>
        <v>XADC_P</v>
      </c>
      <c r="I31" t="str">
        <f t="shared" si="2"/>
        <v>R3</v>
      </c>
      <c r="J31" t="str">
        <f t="shared" si="3"/>
        <v>--</v>
      </c>
      <c r="K31">
        <f>IFERROR(IF(J31="--",IF(G31=H31,VLOOKUP(G31,RAW_c_TEBB0714_REV01!L:N,3,0),SUM(VLOOKUP(H31,RAW_c_TEBB0714_REV01!L:N,3,0),VLOOKUP(G31,RAW_c_TEBB0714_REV01!L:N,3,0))),"---"),"---")</f>
        <v>39.987499999999997</v>
      </c>
      <c r="L31" t="str">
        <f t="shared" si="4"/>
        <v>JM1-25</v>
      </c>
      <c r="M31" t="str">
        <f>IFERROR(IF(
COUNTIF(B2B!H:H,(IF(K31&lt;&gt;"---",IF(INDEX(RAW_c_TEBB0714_REV01!B:D,MATCH(H31,RAW_c_TEBB0714_REV01!B:B,0),3)=L31,INDEX(
RAW_c_TEBB0714_REV01!B:D,MATCH(H31,INDEX(RAW_c_TEBB0714_REV01!B:B,MATCH(H31,RAW_c_TEBB0714_REV01!B:B,)+1):'RAW_c_TEBB0714_REV01'!B11102,)+MATCH(H31,RAW_c_TEBB0714_REV01!B:B,),3),INDEX(RAW_c_TEBB0714_REV01!B:D,MATCH(H31,RAW_c_TEBB0714_REV01!B:B,0),3)),"---")))=1,"---",IF(K31&lt;&gt;"---",IF(INDEX(RAW_c_TEBB0714_REV01!B:D,MATCH(H31,RAW_c_TEBB0714_REV01!B:B,0),3)=L31,INDEX(
RAW_c_TEBB0714_REV01!B:D,MATCH(H31,INDEX(RAW_c_TEBB0714_REV01!B:B,MATCH(H31,RAW_c_TEBB0714_REV01!B:B,)+1):'RAW_c_TEBB0714_REV01'!B11102,)+MATCH(H31,RAW_c_TEBB0714_REV01!B:B,),3),INDEX(RAW_c_TEBB0714_REV01!B:D,MATCH(H31,RAW_c_TEBB0714_REV01!B:B,0),3)),"---")),"---")</f>
        <v>J3-13</v>
      </c>
      <c r="N31" t="str">
        <f>IFERROR(IF(AND(B31="B2B",J31="--"),L31,IF(
COUNTIF(B2B!H:H,(IF(K31&lt;&gt;"---",IF(INDEX(RAW_c_TEBB0714_REV01!B:D,MATCH(H31,RAW_c_TEBB0714_REV01!B:B,0),3)=L31,INDEX(
RAW_c_TEBB0714_REV01!B:D,MATCH(H31,INDEX(RAW_c_TEBB0714_REV01!B:B,MATCH(H31,RAW_c_TEBB0714_REV01!B:B,)+1):'RAW_c_TEBB0714_REV01'!B11102,)+MATCH(H31,RAW_c_TEBB0714_REV01!B:B,),3),INDEX(RAW_c_TEBB0714_REV01!B:D,MATCH(H31,RAW_c_TEBB0714_REV01!B:B,0),3)),"---")))=0,"---",IF(K31&lt;&gt;"---",IF(INDEX(RAW_c_TEBB0714_REV01!B:D,MATCH(H31,RAW_c_TEBB0714_REV01!B:B,0),3)=L31,INDEX(
RAW_c_TEBB0714_REV01!B:D,MATCH(H31,INDEX(RAW_c_TEBB0714_REV01!B:B,MATCH(H31,RAW_c_TEBB0714_REV01!B:B,)+1):'RAW_c_TEBB0714_REV01'!B11102,)+MATCH(H31,RAW_c_TEBB0714_REV01!B:B,),3),INDEX(RAW_c_TEBB0714_REV01!B:D,MATCH(H31,RAW_c_TEBB0714_REV01!B:B,0),3)),"---"))),"---")</f>
        <v>JM1-25</v>
      </c>
      <c r="T31">
        <f>COUNTIF(RAW_c_TEBB0714_REV01!B:B,G31)</f>
        <v>2</v>
      </c>
      <c r="U31" t="str">
        <f t="shared" si="5"/>
        <v>B2B-26</v>
      </c>
    </row>
    <row r="32" spans="1:21" x14ac:dyDescent="0.25">
      <c r="A32" t="s">
        <v>185</v>
      </c>
      <c r="B32" t="s">
        <v>39</v>
      </c>
      <c r="C32" t="s">
        <v>185</v>
      </c>
      <c r="D32" t="s">
        <v>158</v>
      </c>
      <c r="E32" s="84">
        <v>28</v>
      </c>
      <c r="F32" t="str">
        <f t="shared" si="0"/>
        <v>JM1-28</v>
      </c>
      <c r="G32" t="str">
        <f>VLOOKUP(F32,RAW_c_TEBB0714_REV01!A:B,2,0)</f>
        <v>MGT_TX0_N</v>
      </c>
      <c r="H32" t="str">
        <f t="shared" si="1"/>
        <v>MGT_TX0_N</v>
      </c>
      <c r="I32" t="str">
        <f t="shared" si="2"/>
        <v>--</v>
      </c>
      <c r="J32" t="str">
        <f t="shared" si="3"/>
        <v>--</v>
      </c>
      <c r="K32">
        <f>IFERROR(IF(J32="--",IF(G32=H32,VLOOKUP(G32,RAW_c_TEBB0714_REV01!L:N,3,0),SUM(VLOOKUP(H32,RAW_c_TEBB0714_REV01!L:N,3,0),VLOOKUP(G32,RAW_c_TEBB0714_REV01!L:N,3,0))),"---"),"---")</f>
        <v>0</v>
      </c>
      <c r="L32" t="str">
        <f t="shared" si="4"/>
        <v>JM1-28</v>
      </c>
      <c r="M32" t="str">
        <f>IFERROR(IF(
COUNTIF(B2B!H:H,(IF(K32&lt;&gt;"---",IF(INDEX(RAW_c_TEBB0714_REV01!B:D,MATCH(H32,RAW_c_TEBB0714_REV01!B:B,0),3)=L32,INDEX(
RAW_c_TEBB0714_REV01!B:D,MATCH(H32,INDEX(RAW_c_TEBB0714_REV01!B:B,MATCH(H32,RAW_c_TEBB0714_REV01!B:B,)+1):'RAW_c_TEBB0714_REV01'!B11103,)+MATCH(H32,RAW_c_TEBB0714_REV01!B:B,),3),INDEX(RAW_c_TEBB0714_REV01!B:D,MATCH(H32,RAW_c_TEBB0714_REV01!B:B,0),3)),"---")))=1,"---",IF(K32&lt;&gt;"---",IF(INDEX(RAW_c_TEBB0714_REV01!B:D,MATCH(H32,RAW_c_TEBB0714_REV01!B:B,0),3)=L32,INDEX(
RAW_c_TEBB0714_REV01!B:D,MATCH(H32,INDEX(RAW_c_TEBB0714_REV01!B:B,MATCH(H32,RAW_c_TEBB0714_REV01!B:B,)+1):'RAW_c_TEBB0714_REV01'!B11103,)+MATCH(H32,RAW_c_TEBB0714_REV01!B:B,),3),INDEX(RAW_c_TEBB0714_REV01!B:D,MATCH(H32,RAW_c_TEBB0714_REV01!B:B,0),3)),"---")),"---")</f>
        <v>---</v>
      </c>
      <c r="N32" t="str">
        <f>IFERROR(IF(AND(B32="B2B",J32="--"),L32,IF(
COUNTIF(B2B!H:H,(IF(K32&lt;&gt;"---",IF(INDEX(RAW_c_TEBB0714_REV01!B:D,MATCH(H32,RAW_c_TEBB0714_REV01!B:B,0),3)=L32,INDEX(
RAW_c_TEBB0714_REV01!B:D,MATCH(H32,INDEX(RAW_c_TEBB0714_REV01!B:B,MATCH(H32,RAW_c_TEBB0714_REV01!B:B,)+1):'RAW_c_TEBB0714_REV01'!B11103,)+MATCH(H32,RAW_c_TEBB0714_REV01!B:B,),3),INDEX(RAW_c_TEBB0714_REV01!B:D,MATCH(H32,RAW_c_TEBB0714_REV01!B:B,0),3)),"---")))=0,"---",IF(K32&lt;&gt;"---",IF(INDEX(RAW_c_TEBB0714_REV01!B:D,MATCH(H32,RAW_c_TEBB0714_REV01!B:B,0),3)=L32,INDEX(
RAW_c_TEBB0714_REV01!B:D,MATCH(H32,INDEX(RAW_c_TEBB0714_REV01!B:B,MATCH(H32,RAW_c_TEBB0714_REV01!B:B,)+1):'RAW_c_TEBB0714_REV01'!B11103,)+MATCH(H32,RAW_c_TEBB0714_REV01!B:B,),3),INDEX(RAW_c_TEBB0714_REV01!B:D,MATCH(H32,RAW_c_TEBB0714_REV01!B:B,0),3)),"---"))),"---")</f>
        <v>JM1-28</v>
      </c>
      <c r="T32">
        <f>COUNTIF(RAW_c_TEBB0714_REV01!B:B,G32)</f>
        <v>1</v>
      </c>
      <c r="U32" t="str">
        <f t="shared" si="5"/>
        <v>B2B-27</v>
      </c>
    </row>
    <row r="33" spans="1:21" x14ac:dyDescent="0.25">
      <c r="A33" t="s">
        <v>186</v>
      </c>
      <c r="B33" t="s">
        <v>39</v>
      </c>
      <c r="C33" t="s">
        <v>186</v>
      </c>
      <c r="D33" t="s">
        <v>158</v>
      </c>
      <c r="E33" s="84">
        <v>27</v>
      </c>
      <c r="F33" t="str">
        <f t="shared" si="0"/>
        <v>JM1-27</v>
      </c>
      <c r="G33" t="str">
        <f>VLOOKUP(F33,RAW_c_TEBB0714_REV01!A:B,2,0)</f>
        <v>ADC_N</v>
      </c>
      <c r="H33" t="str">
        <f t="shared" si="1"/>
        <v>XADC_N</v>
      </c>
      <c r="I33" t="str">
        <f t="shared" si="2"/>
        <v>R4</v>
      </c>
      <c r="J33" t="str">
        <f t="shared" si="3"/>
        <v>--</v>
      </c>
      <c r="K33">
        <f>IFERROR(IF(J33="--",IF(G33=H33,VLOOKUP(G33,RAW_c_TEBB0714_REV01!L:N,3,0),SUM(VLOOKUP(H33,RAW_c_TEBB0714_REV01!L:N,3,0),VLOOKUP(G33,RAW_c_TEBB0714_REV01!L:N,3,0))),"---"),"---")</f>
        <v>40.650300000000001</v>
      </c>
      <c r="L33" t="str">
        <f t="shared" si="4"/>
        <v>JM1-27</v>
      </c>
      <c r="M33" t="str">
        <f>IFERROR(IF(
COUNTIF(B2B!H:H,(IF(K33&lt;&gt;"---",IF(INDEX(RAW_c_TEBB0714_REV01!B:D,MATCH(H33,RAW_c_TEBB0714_REV01!B:B,0),3)=L33,INDEX(
RAW_c_TEBB0714_REV01!B:D,MATCH(H33,INDEX(RAW_c_TEBB0714_REV01!B:B,MATCH(H33,RAW_c_TEBB0714_REV01!B:B,)+1):'RAW_c_TEBB0714_REV01'!B11104,)+MATCH(H33,RAW_c_TEBB0714_REV01!B:B,),3),INDEX(RAW_c_TEBB0714_REV01!B:D,MATCH(H33,RAW_c_TEBB0714_REV01!B:B,0),3)),"---")))=1,"---",IF(K33&lt;&gt;"---",IF(INDEX(RAW_c_TEBB0714_REV01!B:D,MATCH(H33,RAW_c_TEBB0714_REV01!B:B,0),3)=L33,INDEX(
RAW_c_TEBB0714_REV01!B:D,MATCH(H33,INDEX(RAW_c_TEBB0714_REV01!B:B,MATCH(H33,RAW_c_TEBB0714_REV01!B:B,)+1):'RAW_c_TEBB0714_REV01'!B11104,)+MATCH(H33,RAW_c_TEBB0714_REV01!B:B,),3),INDEX(RAW_c_TEBB0714_REV01!B:D,MATCH(H33,RAW_c_TEBB0714_REV01!B:B,0),3)),"---")),"---")</f>
        <v>J3-14</v>
      </c>
      <c r="N33" t="str">
        <f>IFERROR(IF(AND(B33="B2B",J33="--"),L33,IF(
COUNTIF(B2B!H:H,(IF(K33&lt;&gt;"---",IF(INDEX(RAW_c_TEBB0714_REV01!B:D,MATCH(H33,RAW_c_TEBB0714_REV01!B:B,0),3)=L33,INDEX(
RAW_c_TEBB0714_REV01!B:D,MATCH(H33,INDEX(RAW_c_TEBB0714_REV01!B:B,MATCH(H33,RAW_c_TEBB0714_REV01!B:B,)+1):'RAW_c_TEBB0714_REV01'!B11104,)+MATCH(H33,RAW_c_TEBB0714_REV01!B:B,),3),INDEX(RAW_c_TEBB0714_REV01!B:D,MATCH(H33,RAW_c_TEBB0714_REV01!B:B,0),3)),"---")))=0,"---",IF(K33&lt;&gt;"---",IF(INDEX(RAW_c_TEBB0714_REV01!B:D,MATCH(H33,RAW_c_TEBB0714_REV01!B:B,0),3)=L33,INDEX(
RAW_c_TEBB0714_REV01!B:D,MATCH(H33,INDEX(RAW_c_TEBB0714_REV01!B:B,MATCH(H33,RAW_c_TEBB0714_REV01!B:B,)+1):'RAW_c_TEBB0714_REV01'!B11104,)+MATCH(H33,RAW_c_TEBB0714_REV01!B:B,),3),INDEX(RAW_c_TEBB0714_REV01!B:D,MATCH(H33,RAW_c_TEBB0714_REV01!B:B,0),3)),"---"))),"---")</f>
        <v>JM1-27</v>
      </c>
      <c r="T33">
        <f>COUNTIF(RAW_c_TEBB0714_REV01!B:B,G33)</f>
        <v>2</v>
      </c>
      <c r="U33" t="str">
        <f t="shared" si="5"/>
        <v>B2B-28</v>
      </c>
    </row>
    <row r="34" spans="1:21" x14ac:dyDescent="0.25">
      <c r="A34" t="s">
        <v>187</v>
      </c>
      <c r="B34" t="s">
        <v>39</v>
      </c>
      <c r="C34" t="s">
        <v>187</v>
      </c>
      <c r="D34" t="s">
        <v>158</v>
      </c>
      <c r="E34" s="84">
        <v>30</v>
      </c>
      <c r="F34" t="str">
        <f t="shared" si="0"/>
        <v>JM1-30</v>
      </c>
      <c r="G34" t="str">
        <f>VLOOKUP(F34,RAW_c_TEBB0714_REV01!A:B,2,0)</f>
        <v>GND</v>
      </c>
      <c r="H34" t="str">
        <f t="shared" si="1"/>
        <v>GND</v>
      </c>
      <c r="I34" t="str">
        <f t="shared" si="2"/>
        <v>--</v>
      </c>
      <c r="J34" t="str">
        <f t="shared" si="3"/>
        <v>---</v>
      </c>
      <c r="K34" t="str">
        <f>IFERROR(IF(J34="--",IF(G34=H34,VLOOKUP(G34,RAW_c_TEBB0714_REV01!L:N,3,0),SUM(VLOOKUP(H34,RAW_c_TEBB0714_REV01!L:N,3,0),VLOOKUP(G34,RAW_c_TEBB0714_REV01!L:N,3,0))),"---"),"---")</f>
        <v>---</v>
      </c>
      <c r="L34" t="str">
        <f t="shared" si="4"/>
        <v>JM1-30</v>
      </c>
      <c r="M34" t="str">
        <f>IFERROR(IF(
COUNTIF(B2B!H:H,(IF(K34&lt;&gt;"---",IF(INDEX(RAW_c_TEBB0714_REV01!B:D,MATCH(H34,RAW_c_TEBB0714_REV01!B:B,0),3)=L34,INDEX(
RAW_c_TEBB0714_REV01!B:D,MATCH(H34,INDEX(RAW_c_TEBB0714_REV01!B:B,MATCH(H34,RAW_c_TEBB0714_REV01!B:B,)+1):'RAW_c_TEBB0714_REV01'!B11105,)+MATCH(H34,RAW_c_TEBB0714_REV01!B:B,),3),INDEX(RAW_c_TEBB0714_REV01!B:D,MATCH(H34,RAW_c_TEBB0714_REV01!B:B,0),3)),"---")))=1,"---",IF(K34&lt;&gt;"---",IF(INDEX(RAW_c_TEBB0714_REV01!B:D,MATCH(H34,RAW_c_TEBB0714_REV01!B:B,0),3)=L34,INDEX(
RAW_c_TEBB0714_REV01!B:D,MATCH(H34,INDEX(RAW_c_TEBB0714_REV01!B:B,MATCH(H34,RAW_c_TEBB0714_REV01!B:B,)+1):'RAW_c_TEBB0714_REV01'!B11105,)+MATCH(H34,RAW_c_TEBB0714_REV01!B:B,),3),INDEX(RAW_c_TEBB0714_REV01!B:D,MATCH(H34,RAW_c_TEBB0714_REV01!B:B,0),3)),"---")),"---")</f>
        <v>---</v>
      </c>
      <c r="N34" t="str">
        <f>IFERROR(IF(AND(B34="B2B",J34="--"),L34,IF(
COUNTIF(B2B!H:H,(IF(K34&lt;&gt;"---",IF(INDEX(RAW_c_TEBB0714_REV01!B:D,MATCH(H34,RAW_c_TEBB0714_REV01!B:B,0),3)=L34,INDEX(
RAW_c_TEBB0714_REV01!B:D,MATCH(H34,INDEX(RAW_c_TEBB0714_REV01!B:B,MATCH(H34,RAW_c_TEBB0714_REV01!B:B,)+1):'RAW_c_TEBB0714_REV01'!B11105,)+MATCH(H34,RAW_c_TEBB0714_REV01!B:B,),3),INDEX(RAW_c_TEBB0714_REV01!B:D,MATCH(H34,RAW_c_TEBB0714_REV01!B:B,0),3)),"---")))=0,"---",IF(K34&lt;&gt;"---",IF(INDEX(RAW_c_TEBB0714_REV01!B:D,MATCH(H34,RAW_c_TEBB0714_REV01!B:B,0),3)=L34,INDEX(
RAW_c_TEBB0714_REV01!B:D,MATCH(H34,INDEX(RAW_c_TEBB0714_REV01!B:B,MATCH(H34,RAW_c_TEBB0714_REV01!B:B,)+1):'RAW_c_TEBB0714_REV01'!B11105,)+MATCH(H34,RAW_c_TEBB0714_REV01!B:B,),3),INDEX(RAW_c_TEBB0714_REV01!B:D,MATCH(H34,RAW_c_TEBB0714_REV01!B:B,0),3)),"---"))),"---")</f>
        <v>---</v>
      </c>
      <c r="T34">
        <f>COUNTIF(RAW_c_TEBB0714_REV01!B:B,G34)</f>
        <v>93</v>
      </c>
      <c r="U34" t="str">
        <f t="shared" si="5"/>
        <v>B2B-29</v>
      </c>
    </row>
    <row r="35" spans="1:21" x14ac:dyDescent="0.25">
      <c r="A35" t="s">
        <v>188</v>
      </c>
      <c r="B35" t="s">
        <v>39</v>
      </c>
      <c r="C35" t="s">
        <v>188</v>
      </c>
      <c r="D35" t="s">
        <v>158</v>
      </c>
      <c r="E35" s="84">
        <v>29</v>
      </c>
      <c r="F35" t="str">
        <f t="shared" si="0"/>
        <v>JM1-29</v>
      </c>
      <c r="G35" t="str">
        <f>VLOOKUP(F35,RAW_c_TEBB0714_REV01!A:B,2,0)</f>
        <v>GND</v>
      </c>
      <c r="H35" t="str">
        <f t="shared" si="1"/>
        <v>GND</v>
      </c>
      <c r="I35" t="str">
        <f t="shared" si="2"/>
        <v>--</v>
      </c>
      <c r="J35" t="str">
        <f t="shared" si="3"/>
        <v>---</v>
      </c>
      <c r="K35" t="str">
        <f>IFERROR(IF(J35="--",IF(G35=H35,VLOOKUP(G35,RAW_c_TEBB0714_REV01!L:N,3,0),SUM(VLOOKUP(H35,RAW_c_TEBB0714_REV01!L:N,3,0),VLOOKUP(G35,RAW_c_TEBB0714_REV01!L:N,3,0))),"---"),"---")</f>
        <v>---</v>
      </c>
      <c r="L35" t="str">
        <f t="shared" si="4"/>
        <v>JM1-29</v>
      </c>
      <c r="M35" t="str">
        <f>IFERROR(IF(
COUNTIF(B2B!H:H,(IF(K35&lt;&gt;"---",IF(INDEX(RAW_c_TEBB0714_REV01!B:D,MATCH(H35,RAW_c_TEBB0714_REV01!B:B,0),3)=L35,INDEX(
RAW_c_TEBB0714_REV01!B:D,MATCH(H35,INDEX(RAW_c_TEBB0714_REV01!B:B,MATCH(H35,RAW_c_TEBB0714_REV01!B:B,)+1):'RAW_c_TEBB0714_REV01'!B11106,)+MATCH(H35,RAW_c_TEBB0714_REV01!B:B,),3),INDEX(RAW_c_TEBB0714_REV01!B:D,MATCH(H35,RAW_c_TEBB0714_REV01!B:B,0),3)),"---")))=1,"---",IF(K35&lt;&gt;"---",IF(INDEX(RAW_c_TEBB0714_REV01!B:D,MATCH(H35,RAW_c_TEBB0714_REV01!B:B,0),3)=L35,INDEX(
RAW_c_TEBB0714_REV01!B:D,MATCH(H35,INDEX(RAW_c_TEBB0714_REV01!B:B,MATCH(H35,RAW_c_TEBB0714_REV01!B:B,)+1):'RAW_c_TEBB0714_REV01'!B11106,)+MATCH(H35,RAW_c_TEBB0714_REV01!B:B,),3),INDEX(RAW_c_TEBB0714_REV01!B:D,MATCH(H35,RAW_c_TEBB0714_REV01!B:B,0),3)),"---")),"---")</f>
        <v>---</v>
      </c>
      <c r="N35" t="str">
        <f>IFERROR(IF(AND(B35="B2B",J35="--"),L35,IF(
COUNTIF(B2B!H:H,(IF(K35&lt;&gt;"---",IF(INDEX(RAW_c_TEBB0714_REV01!B:D,MATCH(H35,RAW_c_TEBB0714_REV01!B:B,0),3)=L35,INDEX(
RAW_c_TEBB0714_REV01!B:D,MATCH(H35,INDEX(RAW_c_TEBB0714_REV01!B:B,MATCH(H35,RAW_c_TEBB0714_REV01!B:B,)+1):'RAW_c_TEBB0714_REV01'!B11106,)+MATCH(H35,RAW_c_TEBB0714_REV01!B:B,),3),INDEX(RAW_c_TEBB0714_REV01!B:D,MATCH(H35,RAW_c_TEBB0714_REV01!B:B,0),3)),"---")))=0,"---",IF(K35&lt;&gt;"---",IF(INDEX(RAW_c_TEBB0714_REV01!B:D,MATCH(H35,RAW_c_TEBB0714_REV01!B:B,0),3)=L35,INDEX(
RAW_c_TEBB0714_REV01!B:D,MATCH(H35,INDEX(RAW_c_TEBB0714_REV01!B:B,MATCH(H35,RAW_c_TEBB0714_REV01!B:B,)+1):'RAW_c_TEBB0714_REV01'!B11106,)+MATCH(H35,RAW_c_TEBB0714_REV01!B:B,),3),INDEX(RAW_c_TEBB0714_REV01!B:D,MATCH(H35,RAW_c_TEBB0714_REV01!B:B,0),3)),"---"))),"---")</f>
        <v>---</v>
      </c>
      <c r="T35">
        <f>COUNTIF(RAW_c_TEBB0714_REV01!B:B,G35)</f>
        <v>93</v>
      </c>
      <c r="U35" t="str">
        <f t="shared" si="5"/>
        <v>B2B-30</v>
      </c>
    </row>
    <row r="36" spans="1:21" x14ac:dyDescent="0.25">
      <c r="A36" t="s">
        <v>189</v>
      </c>
      <c r="B36" t="s">
        <v>39</v>
      </c>
      <c r="C36" t="s">
        <v>189</v>
      </c>
      <c r="D36" t="s">
        <v>158</v>
      </c>
      <c r="E36" s="84">
        <v>32</v>
      </c>
      <c r="F36" t="str">
        <f t="shared" si="0"/>
        <v>JM1-32</v>
      </c>
      <c r="G36" t="str">
        <f>VLOOKUP(F36,RAW_c_TEBB0714_REV01!A:B,2,0)</f>
        <v>B34_L6_P</v>
      </c>
      <c r="H36" t="str">
        <f t="shared" si="1"/>
        <v>B34_L6_P</v>
      </c>
      <c r="I36" t="str">
        <f t="shared" si="2"/>
        <v>--</v>
      </c>
      <c r="J36" t="str">
        <f t="shared" si="3"/>
        <v>--</v>
      </c>
      <c r="K36">
        <f>IFERROR(IF(J36="--",IF(G36=H36,VLOOKUP(G36,RAW_c_TEBB0714_REV01!L:N,3,0),SUM(VLOOKUP(H36,RAW_c_TEBB0714_REV01!L:N,3,0),VLOOKUP(G36,RAW_c_TEBB0714_REV01!L:N,3,0))),"---"),"---")</f>
        <v>33.311700000000002</v>
      </c>
      <c r="L36" t="str">
        <f t="shared" si="4"/>
        <v>JM1-32</v>
      </c>
      <c r="M36" t="str">
        <f>IFERROR(IF(
COUNTIF(B2B!H:H,(IF(K36&lt;&gt;"---",IF(INDEX(RAW_c_TEBB0714_REV01!B:D,MATCH(H36,RAW_c_TEBB0714_REV01!B:B,0),3)=L36,INDEX(
RAW_c_TEBB0714_REV01!B:D,MATCH(H36,INDEX(RAW_c_TEBB0714_REV01!B:B,MATCH(H36,RAW_c_TEBB0714_REV01!B:B,)+1):'RAW_c_TEBB0714_REV01'!B11107,)+MATCH(H36,RAW_c_TEBB0714_REV01!B:B,),3),INDEX(RAW_c_TEBB0714_REV01!B:D,MATCH(H36,RAW_c_TEBB0714_REV01!B:B,0),3)),"---")))=1,"---",IF(K36&lt;&gt;"---",IF(INDEX(RAW_c_TEBB0714_REV01!B:D,MATCH(H36,RAW_c_TEBB0714_REV01!B:B,0),3)=L36,INDEX(
RAW_c_TEBB0714_REV01!B:D,MATCH(H36,INDEX(RAW_c_TEBB0714_REV01!B:B,MATCH(H36,RAW_c_TEBB0714_REV01!B:B,)+1):'RAW_c_TEBB0714_REV01'!B11107,)+MATCH(H36,RAW_c_TEBB0714_REV01!B:B,),3),INDEX(RAW_c_TEBB0714_REV01!B:D,MATCH(H36,RAW_c_TEBB0714_REV01!B:B,0),3)),"---")),"---")</f>
        <v>J20-44</v>
      </c>
      <c r="N36" t="str">
        <f>IFERROR(IF(AND(B36="B2B",J36="--"),L36,IF(
COUNTIF(B2B!H:H,(IF(K36&lt;&gt;"---",IF(INDEX(RAW_c_TEBB0714_REV01!B:D,MATCH(H36,RAW_c_TEBB0714_REV01!B:B,0),3)=L36,INDEX(
RAW_c_TEBB0714_REV01!B:D,MATCH(H36,INDEX(RAW_c_TEBB0714_REV01!B:B,MATCH(H36,RAW_c_TEBB0714_REV01!B:B,)+1):'RAW_c_TEBB0714_REV01'!B11107,)+MATCH(H36,RAW_c_TEBB0714_REV01!B:B,),3),INDEX(RAW_c_TEBB0714_REV01!B:D,MATCH(H36,RAW_c_TEBB0714_REV01!B:B,0),3)),"---")))=0,"---",IF(K36&lt;&gt;"---",IF(INDEX(RAW_c_TEBB0714_REV01!B:D,MATCH(H36,RAW_c_TEBB0714_REV01!B:B,0),3)=L36,INDEX(
RAW_c_TEBB0714_REV01!B:D,MATCH(H36,INDEX(RAW_c_TEBB0714_REV01!B:B,MATCH(H36,RAW_c_TEBB0714_REV01!B:B,)+1):'RAW_c_TEBB0714_REV01'!B11107,)+MATCH(H36,RAW_c_TEBB0714_REV01!B:B,),3),INDEX(RAW_c_TEBB0714_REV01!B:D,MATCH(H36,RAW_c_TEBB0714_REV01!B:B,0),3)),"---"))),"---")</f>
        <v>JM1-32</v>
      </c>
      <c r="T36">
        <f>COUNTIF(RAW_c_TEBB0714_REV01!B:B,G36)</f>
        <v>2</v>
      </c>
      <c r="U36" t="str">
        <f t="shared" si="5"/>
        <v>B2B-31</v>
      </c>
    </row>
    <row r="37" spans="1:21" x14ac:dyDescent="0.25">
      <c r="A37" t="s">
        <v>190</v>
      </c>
      <c r="B37" t="s">
        <v>39</v>
      </c>
      <c r="C37" t="s">
        <v>190</v>
      </c>
      <c r="D37" t="s">
        <v>158</v>
      </c>
      <c r="E37" s="84">
        <v>31</v>
      </c>
      <c r="F37" t="str">
        <f t="shared" si="0"/>
        <v>JM1-31</v>
      </c>
      <c r="G37" t="str">
        <f>VLOOKUP(F37,RAW_c_TEBB0714_REV01!A:B,2,0)</f>
        <v>B34_L2_P</v>
      </c>
      <c r="H37" t="str">
        <f t="shared" si="1"/>
        <v>B34_L2_P</v>
      </c>
      <c r="I37" t="str">
        <f t="shared" si="2"/>
        <v>--</v>
      </c>
      <c r="J37" t="str">
        <f t="shared" si="3"/>
        <v>--</v>
      </c>
      <c r="K37">
        <f>IFERROR(IF(J37="--",IF(G37=H37,VLOOKUP(G37,RAW_c_TEBB0714_REV01!L:N,3,0),SUM(VLOOKUP(H37,RAW_c_TEBB0714_REV01!L:N,3,0),VLOOKUP(G37,RAW_c_TEBB0714_REV01!L:N,3,0))),"---"),"---")</f>
        <v>32.760599999999997</v>
      </c>
      <c r="L37" t="str">
        <f t="shared" si="4"/>
        <v>JM1-31</v>
      </c>
      <c r="M37" t="str">
        <f>IFERROR(IF(
COUNTIF(B2B!H:H,(IF(K37&lt;&gt;"---",IF(INDEX(RAW_c_TEBB0714_REV01!B:D,MATCH(H37,RAW_c_TEBB0714_REV01!B:B,0),3)=L37,INDEX(
RAW_c_TEBB0714_REV01!B:D,MATCH(H37,INDEX(RAW_c_TEBB0714_REV01!B:B,MATCH(H37,RAW_c_TEBB0714_REV01!B:B,)+1):'RAW_c_TEBB0714_REV01'!B11108,)+MATCH(H37,RAW_c_TEBB0714_REV01!B:B,),3),INDEX(RAW_c_TEBB0714_REV01!B:D,MATCH(H37,RAW_c_TEBB0714_REV01!B:B,0),3)),"---")))=1,"---",IF(K37&lt;&gt;"---",IF(INDEX(RAW_c_TEBB0714_REV01!B:D,MATCH(H37,RAW_c_TEBB0714_REV01!B:B,0),3)=L37,INDEX(
RAW_c_TEBB0714_REV01!B:D,MATCH(H37,INDEX(RAW_c_TEBB0714_REV01!B:B,MATCH(H37,RAW_c_TEBB0714_REV01!B:B,)+1):'RAW_c_TEBB0714_REV01'!B11108,)+MATCH(H37,RAW_c_TEBB0714_REV01!B:B,),3),INDEX(RAW_c_TEBB0714_REV01!B:D,MATCH(H37,RAW_c_TEBB0714_REV01!B:B,0),3)),"---")),"---")</f>
        <v>J20-40</v>
      </c>
      <c r="N37" t="str">
        <f>IFERROR(IF(AND(B37="B2B",J37="--"),L37,IF(
COUNTIF(B2B!H:H,(IF(K37&lt;&gt;"---",IF(INDEX(RAW_c_TEBB0714_REV01!B:D,MATCH(H37,RAW_c_TEBB0714_REV01!B:B,0),3)=L37,INDEX(
RAW_c_TEBB0714_REV01!B:D,MATCH(H37,INDEX(RAW_c_TEBB0714_REV01!B:B,MATCH(H37,RAW_c_TEBB0714_REV01!B:B,)+1):'RAW_c_TEBB0714_REV01'!B11108,)+MATCH(H37,RAW_c_TEBB0714_REV01!B:B,),3),INDEX(RAW_c_TEBB0714_REV01!B:D,MATCH(H37,RAW_c_TEBB0714_REV01!B:B,0),3)),"---")))=0,"---",IF(K37&lt;&gt;"---",IF(INDEX(RAW_c_TEBB0714_REV01!B:D,MATCH(H37,RAW_c_TEBB0714_REV01!B:B,0),3)=L37,INDEX(
RAW_c_TEBB0714_REV01!B:D,MATCH(H37,INDEX(RAW_c_TEBB0714_REV01!B:B,MATCH(H37,RAW_c_TEBB0714_REV01!B:B,)+1):'RAW_c_TEBB0714_REV01'!B11108,)+MATCH(H37,RAW_c_TEBB0714_REV01!B:B,),3),INDEX(RAW_c_TEBB0714_REV01!B:D,MATCH(H37,RAW_c_TEBB0714_REV01!B:B,0),3)),"---"))),"---")</f>
        <v>JM1-31</v>
      </c>
      <c r="T37">
        <f>COUNTIF(RAW_c_TEBB0714_REV01!B:B,G37)</f>
        <v>2</v>
      </c>
      <c r="U37" t="str">
        <f t="shared" si="5"/>
        <v>B2B-32</v>
      </c>
    </row>
    <row r="38" spans="1:21" x14ac:dyDescent="0.25">
      <c r="A38" t="s">
        <v>191</v>
      </c>
      <c r="B38" t="s">
        <v>39</v>
      </c>
      <c r="C38" t="s">
        <v>191</v>
      </c>
      <c r="D38" t="s">
        <v>158</v>
      </c>
      <c r="E38" s="84">
        <v>34</v>
      </c>
      <c r="F38" t="str">
        <f t="shared" si="0"/>
        <v>JM1-34</v>
      </c>
      <c r="G38" t="str">
        <f>VLOOKUP(F38,RAW_c_TEBB0714_REV01!A:B,2,0)</f>
        <v>B34_L6_N</v>
      </c>
      <c r="H38" t="str">
        <f t="shared" si="1"/>
        <v>B34_L6_N</v>
      </c>
      <c r="I38" t="str">
        <f t="shared" si="2"/>
        <v>--</v>
      </c>
      <c r="J38" t="str">
        <f t="shared" si="3"/>
        <v>--</v>
      </c>
      <c r="K38">
        <f>IFERROR(IF(J38="--",IF(G38=H38,VLOOKUP(G38,RAW_c_TEBB0714_REV01!L:N,3,0),SUM(VLOOKUP(H38,RAW_c_TEBB0714_REV01!L:N,3,0),VLOOKUP(G38,RAW_c_TEBB0714_REV01!L:N,3,0))),"---"),"---")</f>
        <v>33.643000000000001</v>
      </c>
      <c r="L38" t="str">
        <f t="shared" si="4"/>
        <v>JM1-34</v>
      </c>
      <c r="M38" t="str">
        <f>IFERROR(IF(
COUNTIF(B2B!H:H,(IF(K38&lt;&gt;"---",IF(INDEX(RAW_c_TEBB0714_REV01!B:D,MATCH(H38,RAW_c_TEBB0714_REV01!B:B,0),3)=L38,INDEX(
RAW_c_TEBB0714_REV01!B:D,MATCH(H38,INDEX(RAW_c_TEBB0714_REV01!B:B,MATCH(H38,RAW_c_TEBB0714_REV01!B:B,)+1):'RAW_c_TEBB0714_REV01'!B11109,)+MATCH(H38,RAW_c_TEBB0714_REV01!B:B,),3),INDEX(RAW_c_TEBB0714_REV01!B:D,MATCH(H38,RAW_c_TEBB0714_REV01!B:B,0),3)),"---")))=1,"---",IF(K38&lt;&gt;"---",IF(INDEX(RAW_c_TEBB0714_REV01!B:D,MATCH(H38,RAW_c_TEBB0714_REV01!B:B,0),3)=L38,INDEX(
RAW_c_TEBB0714_REV01!B:D,MATCH(H38,INDEX(RAW_c_TEBB0714_REV01!B:B,MATCH(H38,RAW_c_TEBB0714_REV01!B:B,)+1):'RAW_c_TEBB0714_REV01'!B11109,)+MATCH(H38,RAW_c_TEBB0714_REV01!B:B,),3),INDEX(RAW_c_TEBB0714_REV01!B:D,MATCH(H38,RAW_c_TEBB0714_REV01!B:B,0),3)),"---")),"---")</f>
        <v>J20-43</v>
      </c>
      <c r="N38" t="str">
        <f>IFERROR(IF(AND(B38="B2B",J38="--"),L38,IF(
COUNTIF(B2B!H:H,(IF(K38&lt;&gt;"---",IF(INDEX(RAW_c_TEBB0714_REV01!B:D,MATCH(H38,RAW_c_TEBB0714_REV01!B:B,0),3)=L38,INDEX(
RAW_c_TEBB0714_REV01!B:D,MATCH(H38,INDEX(RAW_c_TEBB0714_REV01!B:B,MATCH(H38,RAW_c_TEBB0714_REV01!B:B,)+1):'RAW_c_TEBB0714_REV01'!B11109,)+MATCH(H38,RAW_c_TEBB0714_REV01!B:B,),3),INDEX(RAW_c_TEBB0714_REV01!B:D,MATCH(H38,RAW_c_TEBB0714_REV01!B:B,0),3)),"---")))=0,"---",IF(K38&lt;&gt;"---",IF(INDEX(RAW_c_TEBB0714_REV01!B:D,MATCH(H38,RAW_c_TEBB0714_REV01!B:B,0),3)=L38,INDEX(
RAW_c_TEBB0714_REV01!B:D,MATCH(H38,INDEX(RAW_c_TEBB0714_REV01!B:B,MATCH(H38,RAW_c_TEBB0714_REV01!B:B,)+1):'RAW_c_TEBB0714_REV01'!B11109,)+MATCH(H38,RAW_c_TEBB0714_REV01!B:B,),3),INDEX(RAW_c_TEBB0714_REV01!B:D,MATCH(H38,RAW_c_TEBB0714_REV01!B:B,0),3)),"---"))),"---")</f>
        <v>JM1-34</v>
      </c>
      <c r="T38">
        <f>COUNTIF(RAW_c_TEBB0714_REV01!B:B,G38)</f>
        <v>2</v>
      </c>
      <c r="U38" t="str">
        <f t="shared" si="5"/>
        <v>B2B-33</v>
      </c>
    </row>
    <row r="39" spans="1:21" x14ac:dyDescent="0.25">
      <c r="A39" t="s">
        <v>192</v>
      </c>
      <c r="B39" t="s">
        <v>39</v>
      </c>
      <c r="C39" t="s">
        <v>192</v>
      </c>
      <c r="D39" t="s">
        <v>158</v>
      </c>
      <c r="E39" s="84">
        <v>33</v>
      </c>
      <c r="F39" t="str">
        <f t="shared" si="0"/>
        <v>JM1-33</v>
      </c>
      <c r="G39" t="str">
        <f>VLOOKUP(F39,RAW_c_TEBB0714_REV01!A:B,2,0)</f>
        <v>B34_L2_N</v>
      </c>
      <c r="H39" t="str">
        <f t="shared" si="1"/>
        <v>B34_L2_N</v>
      </c>
      <c r="I39" t="str">
        <f t="shared" si="2"/>
        <v>--</v>
      </c>
      <c r="J39" t="str">
        <f t="shared" si="3"/>
        <v>--</v>
      </c>
      <c r="K39">
        <f>IFERROR(IF(J39="--",IF(G39=H39,VLOOKUP(G39,RAW_c_TEBB0714_REV01!L:N,3,0),SUM(VLOOKUP(H39,RAW_c_TEBB0714_REV01!L:N,3,0),VLOOKUP(G39,RAW_c_TEBB0714_REV01!L:N,3,0))),"---"),"---")</f>
        <v>33.110399999999998</v>
      </c>
      <c r="L39" t="str">
        <f t="shared" si="4"/>
        <v>JM1-33</v>
      </c>
      <c r="M39" t="str">
        <f>IFERROR(IF(
COUNTIF(B2B!H:H,(IF(K39&lt;&gt;"---",IF(INDEX(RAW_c_TEBB0714_REV01!B:D,MATCH(H39,RAW_c_TEBB0714_REV01!B:B,0),3)=L39,INDEX(
RAW_c_TEBB0714_REV01!B:D,MATCH(H39,INDEX(RAW_c_TEBB0714_REV01!B:B,MATCH(H39,RAW_c_TEBB0714_REV01!B:B,)+1):'RAW_c_TEBB0714_REV01'!B11110,)+MATCH(H39,RAW_c_TEBB0714_REV01!B:B,),3),INDEX(RAW_c_TEBB0714_REV01!B:D,MATCH(H39,RAW_c_TEBB0714_REV01!B:B,0),3)),"---")))=1,"---",IF(K39&lt;&gt;"---",IF(INDEX(RAW_c_TEBB0714_REV01!B:D,MATCH(H39,RAW_c_TEBB0714_REV01!B:B,0),3)=L39,INDEX(
RAW_c_TEBB0714_REV01!B:D,MATCH(H39,INDEX(RAW_c_TEBB0714_REV01!B:B,MATCH(H39,RAW_c_TEBB0714_REV01!B:B,)+1):'RAW_c_TEBB0714_REV01'!B11110,)+MATCH(H39,RAW_c_TEBB0714_REV01!B:B,),3),INDEX(RAW_c_TEBB0714_REV01!B:D,MATCH(H39,RAW_c_TEBB0714_REV01!B:B,0),3)),"---")),"---")</f>
        <v>J20-39</v>
      </c>
      <c r="N39" t="str">
        <f>IFERROR(IF(AND(B39="B2B",J39="--"),L39,IF(
COUNTIF(B2B!H:H,(IF(K39&lt;&gt;"---",IF(INDEX(RAW_c_TEBB0714_REV01!B:D,MATCH(H39,RAW_c_TEBB0714_REV01!B:B,0),3)=L39,INDEX(
RAW_c_TEBB0714_REV01!B:D,MATCH(H39,INDEX(RAW_c_TEBB0714_REV01!B:B,MATCH(H39,RAW_c_TEBB0714_REV01!B:B,)+1):'RAW_c_TEBB0714_REV01'!B11110,)+MATCH(H39,RAW_c_TEBB0714_REV01!B:B,),3),INDEX(RAW_c_TEBB0714_REV01!B:D,MATCH(H39,RAW_c_TEBB0714_REV01!B:B,0),3)),"---")))=0,"---",IF(K39&lt;&gt;"---",IF(INDEX(RAW_c_TEBB0714_REV01!B:D,MATCH(H39,RAW_c_TEBB0714_REV01!B:B,0),3)=L39,INDEX(
RAW_c_TEBB0714_REV01!B:D,MATCH(H39,INDEX(RAW_c_TEBB0714_REV01!B:B,MATCH(H39,RAW_c_TEBB0714_REV01!B:B,)+1):'RAW_c_TEBB0714_REV01'!B11110,)+MATCH(H39,RAW_c_TEBB0714_REV01!B:B,),3),INDEX(RAW_c_TEBB0714_REV01!B:D,MATCH(H39,RAW_c_TEBB0714_REV01!B:B,0),3)),"---"))),"---")</f>
        <v>JM1-33</v>
      </c>
      <c r="T39">
        <f>COUNTIF(RAW_c_TEBB0714_REV01!B:B,G39)</f>
        <v>2</v>
      </c>
      <c r="U39" t="str">
        <f t="shared" si="5"/>
        <v>B2B-34</v>
      </c>
    </row>
    <row r="40" spans="1:21" x14ac:dyDescent="0.25">
      <c r="A40" t="s">
        <v>193</v>
      </c>
      <c r="B40" t="s">
        <v>39</v>
      </c>
      <c r="C40" t="s">
        <v>193</v>
      </c>
      <c r="D40" t="s">
        <v>158</v>
      </c>
      <c r="E40" s="84">
        <v>36</v>
      </c>
      <c r="F40" t="str">
        <f t="shared" si="0"/>
        <v>JM1-36</v>
      </c>
      <c r="G40" t="str">
        <f>VLOOKUP(F40,RAW_c_TEBB0714_REV01!A:B,2,0)</f>
        <v>B34_L7_P</v>
      </c>
      <c r="H40" t="str">
        <f t="shared" si="1"/>
        <v>B34_L7_P</v>
      </c>
      <c r="I40" t="str">
        <f t="shared" si="2"/>
        <v>--</v>
      </c>
      <c r="J40" t="str">
        <f t="shared" si="3"/>
        <v>--</v>
      </c>
      <c r="K40">
        <f>IFERROR(IF(J40="--",IF(G40=H40,VLOOKUP(G40,RAW_c_TEBB0714_REV01!L:N,3,0),SUM(VLOOKUP(H40,RAW_c_TEBB0714_REV01!L:N,3,0),VLOOKUP(G40,RAW_c_TEBB0714_REV01!L:N,3,0))),"---"),"---")</f>
        <v>31.591100000000001</v>
      </c>
      <c r="L40" t="str">
        <f t="shared" si="4"/>
        <v>JM1-36</v>
      </c>
      <c r="M40" t="str">
        <f>IFERROR(IF(
COUNTIF(B2B!H:H,(IF(K40&lt;&gt;"---",IF(INDEX(RAW_c_TEBB0714_REV01!B:D,MATCH(H40,RAW_c_TEBB0714_REV01!B:B,0),3)=L40,INDEX(
RAW_c_TEBB0714_REV01!B:D,MATCH(H40,INDEX(RAW_c_TEBB0714_REV01!B:B,MATCH(H40,RAW_c_TEBB0714_REV01!B:B,)+1):'RAW_c_TEBB0714_REV01'!B11111,)+MATCH(H40,RAW_c_TEBB0714_REV01!B:B,),3),INDEX(RAW_c_TEBB0714_REV01!B:D,MATCH(H40,RAW_c_TEBB0714_REV01!B:B,0),3)),"---")))=1,"---",IF(K40&lt;&gt;"---",IF(INDEX(RAW_c_TEBB0714_REV01!B:D,MATCH(H40,RAW_c_TEBB0714_REV01!B:B,0),3)=L40,INDEX(
RAW_c_TEBB0714_REV01!B:D,MATCH(H40,INDEX(RAW_c_TEBB0714_REV01!B:B,MATCH(H40,RAW_c_TEBB0714_REV01!B:B,)+1):'RAW_c_TEBB0714_REV01'!B11111,)+MATCH(H40,RAW_c_TEBB0714_REV01!B:B,),3),INDEX(RAW_c_TEBB0714_REV01!B:D,MATCH(H40,RAW_c_TEBB0714_REV01!B:B,0),3)),"---")),"---")</f>
        <v>J20-42</v>
      </c>
      <c r="N40" t="str">
        <f>IFERROR(IF(AND(B40="B2B",J40="--"),L40,IF(
COUNTIF(B2B!H:H,(IF(K40&lt;&gt;"---",IF(INDEX(RAW_c_TEBB0714_REV01!B:D,MATCH(H40,RAW_c_TEBB0714_REV01!B:B,0),3)=L40,INDEX(
RAW_c_TEBB0714_REV01!B:D,MATCH(H40,INDEX(RAW_c_TEBB0714_REV01!B:B,MATCH(H40,RAW_c_TEBB0714_REV01!B:B,)+1):'RAW_c_TEBB0714_REV01'!B11111,)+MATCH(H40,RAW_c_TEBB0714_REV01!B:B,),3),INDEX(RAW_c_TEBB0714_REV01!B:D,MATCH(H40,RAW_c_TEBB0714_REV01!B:B,0),3)),"---")))=0,"---",IF(K40&lt;&gt;"---",IF(INDEX(RAW_c_TEBB0714_REV01!B:D,MATCH(H40,RAW_c_TEBB0714_REV01!B:B,0),3)=L40,INDEX(
RAW_c_TEBB0714_REV01!B:D,MATCH(H40,INDEX(RAW_c_TEBB0714_REV01!B:B,MATCH(H40,RAW_c_TEBB0714_REV01!B:B,)+1):'RAW_c_TEBB0714_REV01'!B11111,)+MATCH(H40,RAW_c_TEBB0714_REV01!B:B,),3),INDEX(RAW_c_TEBB0714_REV01!B:D,MATCH(H40,RAW_c_TEBB0714_REV01!B:B,0),3)),"---"))),"---")</f>
        <v>JM1-36</v>
      </c>
      <c r="T40">
        <f>COUNTIF(RAW_c_TEBB0714_REV01!B:B,G40)</f>
        <v>2</v>
      </c>
      <c r="U40" t="str">
        <f t="shared" si="5"/>
        <v>B2B-35</v>
      </c>
    </row>
    <row r="41" spans="1:21" x14ac:dyDescent="0.25">
      <c r="A41" t="s">
        <v>194</v>
      </c>
      <c r="B41" t="s">
        <v>39</v>
      </c>
      <c r="C41" t="s">
        <v>194</v>
      </c>
      <c r="D41" t="s">
        <v>158</v>
      </c>
      <c r="E41" s="84">
        <v>35</v>
      </c>
      <c r="F41" t="str">
        <f t="shared" si="0"/>
        <v>JM1-35</v>
      </c>
      <c r="G41" t="str">
        <f>VLOOKUP(F41,RAW_c_TEBB0714_REV01!A:B,2,0)</f>
        <v>B34_L1_P</v>
      </c>
      <c r="H41" t="str">
        <f t="shared" si="1"/>
        <v>B34_L1_P</v>
      </c>
      <c r="I41" t="str">
        <f t="shared" si="2"/>
        <v>--</v>
      </c>
      <c r="J41" t="str">
        <f t="shared" si="3"/>
        <v>--</v>
      </c>
      <c r="K41">
        <f>IFERROR(IF(J41="--",IF(G41=H41,VLOOKUP(G41,RAW_c_TEBB0714_REV01!L:N,3,0),SUM(VLOOKUP(H41,RAW_c_TEBB0714_REV01!L:N,3,0),VLOOKUP(G41,RAW_c_TEBB0714_REV01!L:N,3,0))),"---"),"---")</f>
        <v>27.5367</v>
      </c>
      <c r="L41" t="str">
        <f t="shared" si="4"/>
        <v>JM1-35</v>
      </c>
      <c r="M41" t="str">
        <f>IFERROR(IF(
COUNTIF(B2B!H:H,(IF(K41&lt;&gt;"---",IF(INDEX(RAW_c_TEBB0714_REV01!B:D,MATCH(H41,RAW_c_TEBB0714_REV01!B:B,0),3)=L41,INDEX(
RAW_c_TEBB0714_REV01!B:D,MATCH(H41,INDEX(RAW_c_TEBB0714_REV01!B:B,MATCH(H41,RAW_c_TEBB0714_REV01!B:B,)+1):'RAW_c_TEBB0714_REV01'!B11112,)+MATCH(H41,RAW_c_TEBB0714_REV01!B:B,),3),INDEX(RAW_c_TEBB0714_REV01!B:D,MATCH(H41,RAW_c_TEBB0714_REV01!B:B,0),3)),"---")))=1,"---",IF(K41&lt;&gt;"---",IF(INDEX(RAW_c_TEBB0714_REV01!B:D,MATCH(H41,RAW_c_TEBB0714_REV01!B:B,0),3)=L41,INDEX(
RAW_c_TEBB0714_REV01!B:D,MATCH(H41,INDEX(RAW_c_TEBB0714_REV01!B:B,MATCH(H41,RAW_c_TEBB0714_REV01!B:B,)+1):'RAW_c_TEBB0714_REV01'!B11112,)+MATCH(H41,RAW_c_TEBB0714_REV01!B:B,),3),INDEX(RAW_c_TEBB0714_REV01!B:D,MATCH(H41,RAW_c_TEBB0714_REV01!B:B,0),3)),"---")),"---")</f>
        <v>J20-36</v>
      </c>
      <c r="N41" t="str">
        <f>IFERROR(IF(AND(B41="B2B",J41="--"),L41,IF(
COUNTIF(B2B!H:H,(IF(K41&lt;&gt;"---",IF(INDEX(RAW_c_TEBB0714_REV01!B:D,MATCH(H41,RAW_c_TEBB0714_REV01!B:B,0),3)=L41,INDEX(
RAW_c_TEBB0714_REV01!B:D,MATCH(H41,INDEX(RAW_c_TEBB0714_REV01!B:B,MATCH(H41,RAW_c_TEBB0714_REV01!B:B,)+1):'RAW_c_TEBB0714_REV01'!B11112,)+MATCH(H41,RAW_c_TEBB0714_REV01!B:B,),3),INDEX(RAW_c_TEBB0714_REV01!B:D,MATCH(H41,RAW_c_TEBB0714_REV01!B:B,0),3)),"---")))=0,"---",IF(K41&lt;&gt;"---",IF(INDEX(RAW_c_TEBB0714_REV01!B:D,MATCH(H41,RAW_c_TEBB0714_REV01!B:B,0),3)=L41,INDEX(
RAW_c_TEBB0714_REV01!B:D,MATCH(H41,INDEX(RAW_c_TEBB0714_REV01!B:B,MATCH(H41,RAW_c_TEBB0714_REV01!B:B,)+1):'RAW_c_TEBB0714_REV01'!B11112,)+MATCH(H41,RAW_c_TEBB0714_REV01!B:B,),3),INDEX(RAW_c_TEBB0714_REV01!B:D,MATCH(H41,RAW_c_TEBB0714_REV01!B:B,0),3)),"---"))),"---")</f>
        <v>JM1-35</v>
      </c>
      <c r="T41">
        <f>COUNTIF(RAW_c_TEBB0714_REV01!B:B,G41)</f>
        <v>2</v>
      </c>
      <c r="U41" t="str">
        <f t="shared" si="5"/>
        <v>B2B-36</v>
      </c>
    </row>
    <row r="42" spans="1:21" x14ac:dyDescent="0.25">
      <c r="A42" t="s">
        <v>195</v>
      </c>
      <c r="B42" t="s">
        <v>39</v>
      </c>
      <c r="C42" t="s">
        <v>195</v>
      </c>
      <c r="D42" t="s">
        <v>158</v>
      </c>
      <c r="E42" s="84">
        <v>38</v>
      </c>
      <c r="F42" t="str">
        <f t="shared" si="0"/>
        <v>JM1-38</v>
      </c>
      <c r="G42" t="str">
        <f>VLOOKUP(F42,RAW_c_TEBB0714_REV01!A:B,2,0)</f>
        <v>B34_L7_N</v>
      </c>
      <c r="H42" t="str">
        <f t="shared" si="1"/>
        <v>B34_L7_N</v>
      </c>
      <c r="I42" t="str">
        <f t="shared" si="2"/>
        <v>--</v>
      </c>
      <c r="J42" t="str">
        <f t="shared" si="3"/>
        <v>--</v>
      </c>
      <c r="K42">
        <f>IFERROR(IF(J42="--",IF(G42=H42,VLOOKUP(G42,RAW_c_TEBB0714_REV01!L:N,3,0),SUM(VLOOKUP(H42,RAW_c_TEBB0714_REV01!L:N,3,0),VLOOKUP(G42,RAW_c_TEBB0714_REV01!L:N,3,0))),"---"),"---")</f>
        <v>31.922499999999999</v>
      </c>
      <c r="L42" t="str">
        <f t="shared" si="4"/>
        <v>JM1-38</v>
      </c>
      <c r="M42" t="str">
        <f>IFERROR(IF(
COUNTIF(B2B!H:H,(IF(K42&lt;&gt;"---",IF(INDEX(RAW_c_TEBB0714_REV01!B:D,MATCH(H42,RAW_c_TEBB0714_REV01!B:B,0),3)=L42,INDEX(
RAW_c_TEBB0714_REV01!B:D,MATCH(H42,INDEX(RAW_c_TEBB0714_REV01!B:B,MATCH(H42,RAW_c_TEBB0714_REV01!B:B,)+1):'RAW_c_TEBB0714_REV01'!B11113,)+MATCH(H42,RAW_c_TEBB0714_REV01!B:B,),3),INDEX(RAW_c_TEBB0714_REV01!B:D,MATCH(H42,RAW_c_TEBB0714_REV01!B:B,0),3)),"---")))=1,"---",IF(K42&lt;&gt;"---",IF(INDEX(RAW_c_TEBB0714_REV01!B:D,MATCH(H42,RAW_c_TEBB0714_REV01!B:B,0),3)=L42,INDEX(
RAW_c_TEBB0714_REV01!B:D,MATCH(H42,INDEX(RAW_c_TEBB0714_REV01!B:B,MATCH(H42,RAW_c_TEBB0714_REV01!B:B,)+1):'RAW_c_TEBB0714_REV01'!B11113,)+MATCH(H42,RAW_c_TEBB0714_REV01!B:B,),3),INDEX(RAW_c_TEBB0714_REV01!B:D,MATCH(H42,RAW_c_TEBB0714_REV01!B:B,0),3)),"---")),"---")</f>
        <v>J20-41</v>
      </c>
      <c r="N42" t="str">
        <f>IFERROR(IF(AND(B42="B2B",J42="--"),L42,IF(
COUNTIF(B2B!H:H,(IF(K42&lt;&gt;"---",IF(INDEX(RAW_c_TEBB0714_REV01!B:D,MATCH(H42,RAW_c_TEBB0714_REV01!B:B,0),3)=L42,INDEX(
RAW_c_TEBB0714_REV01!B:D,MATCH(H42,INDEX(RAW_c_TEBB0714_REV01!B:B,MATCH(H42,RAW_c_TEBB0714_REV01!B:B,)+1):'RAW_c_TEBB0714_REV01'!B11113,)+MATCH(H42,RAW_c_TEBB0714_REV01!B:B,),3),INDEX(RAW_c_TEBB0714_REV01!B:D,MATCH(H42,RAW_c_TEBB0714_REV01!B:B,0),3)),"---")))=0,"---",IF(K42&lt;&gt;"---",IF(INDEX(RAW_c_TEBB0714_REV01!B:D,MATCH(H42,RAW_c_TEBB0714_REV01!B:B,0),3)=L42,INDEX(
RAW_c_TEBB0714_REV01!B:D,MATCH(H42,INDEX(RAW_c_TEBB0714_REV01!B:B,MATCH(H42,RAW_c_TEBB0714_REV01!B:B,)+1):'RAW_c_TEBB0714_REV01'!B11113,)+MATCH(H42,RAW_c_TEBB0714_REV01!B:B,),3),INDEX(RAW_c_TEBB0714_REV01!B:D,MATCH(H42,RAW_c_TEBB0714_REV01!B:B,0),3)),"---"))),"---")</f>
        <v>JM1-38</v>
      </c>
      <c r="T42">
        <f>COUNTIF(RAW_c_TEBB0714_REV01!B:B,G42)</f>
        <v>2</v>
      </c>
      <c r="U42" t="str">
        <f t="shared" si="5"/>
        <v>B2B-37</v>
      </c>
    </row>
    <row r="43" spans="1:21" x14ac:dyDescent="0.25">
      <c r="A43" t="s">
        <v>196</v>
      </c>
      <c r="B43" t="s">
        <v>39</v>
      </c>
      <c r="C43" t="s">
        <v>196</v>
      </c>
      <c r="D43" t="s">
        <v>158</v>
      </c>
      <c r="E43" s="84">
        <v>37</v>
      </c>
      <c r="F43" t="str">
        <f t="shared" si="0"/>
        <v>JM1-37</v>
      </c>
      <c r="G43" t="str">
        <f>VLOOKUP(F43,RAW_c_TEBB0714_REV01!A:B,2,0)</f>
        <v>B34_L1_N</v>
      </c>
      <c r="H43" t="str">
        <f t="shared" si="1"/>
        <v>B34_L1_N</v>
      </c>
      <c r="I43" t="str">
        <f t="shared" si="2"/>
        <v>--</v>
      </c>
      <c r="J43" t="str">
        <f t="shared" si="3"/>
        <v>--</v>
      </c>
      <c r="K43">
        <f>IFERROR(IF(J43="--",IF(G43=H43,VLOOKUP(G43,RAW_c_TEBB0714_REV01!L:N,3,0),SUM(VLOOKUP(H43,RAW_c_TEBB0714_REV01!L:N,3,0),VLOOKUP(G43,RAW_c_TEBB0714_REV01!L:N,3,0))),"---"),"---")</f>
        <v>27.971</v>
      </c>
      <c r="L43" t="str">
        <f t="shared" si="4"/>
        <v>JM1-37</v>
      </c>
      <c r="M43" t="str">
        <f>IFERROR(IF(
COUNTIF(B2B!H:H,(IF(K43&lt;&gt;"---",IF(INDEX(RAW_c_TEBB0714_REV01!B:D,MATCH(H43,RAW_c_TEBB0714_REV01!B:B,0),3)=L43,INDEX(
RAW_c_TEBB0714_REV01!B:D,MATCH(H43,INDEX(RAW_c_TEBB0714_REV01!B:B,MATCH(H43,RAW_c_TEBB0714_REV01!B:B,)+1):'RAW_c_TEBB0714_REV01'!B11114,)+MATCH(H43,RAW_c_TEBB0714_REV01!B:B,),3),INDEX(RAW_c_TEBB0714_REV01!B:D,MATCH(H43,RAW_c_TEBB0714_REV01!B:B,0),3)),"---")))=1,"---",IF(K43&lt;&gt;"---",IF(INDEX(RAW_c_TEBB0714_REV01!B:D,MATCH(H43,RAW_c_TEBB0714_REV01!B:B,0),3)=L43,INDEX(
RAW_c_TEBB0714_REV01!B:D,MATCH(H43,INDEX(RAW_c_TEBB0714_REV01!B:B,MATCH(H43,RAW_c_TEBB0714_REV01!B:B,)+1):'RAW_c_TEBB0714_REV01'!B11114,)+MATCH(H43,RAW_c_TEBB0714_REV01!B:B,),3),INDEX(RAW_c_TEBB0714_REV01!B:D,MATCH(H43,RAW_c_TEBB0714_REV01!B:B,0),3)),"---")),"---")</f>
        <v>J20-35</v>
      </c>
      <c r="N43" t="str">
        <f>IFERROR(IF(AND(B43="B2B",J43="--"),L43,IF(
COUNTIF(B2B!H:H,(IF(K43&lt;&gt;"---",IF(INDEX(RAW_c_TEBB0714_REV01!B:D,MATCH(H43,RAW_c_TEBB0714_REV01!B:B,0),3)=L43,INDEX(
RAW_c_TEBB0714_REV01!B:D,MATCH(H43,INDEX(RAW_c_TEBB0714_REV01!B:B,MATCH(H43,RAW_c_TEBB0714_REV01!B:B,)+1):'RAW_c_TEBB0714_REV01'!B11114,)+MATCH(H43,RAW_c_TEBB0714_REV01!B:B,),3),INDEX(RAW_c_TEBB0714_REV01!B:D,MATCH(H43,RAW_c_TEBB0714_REV01!B:B,0),3)),"---")))=0,"---",IF(K43&lt;&gt;"---",IF(INDEX(RAW_c_TEBB0714_REV01!B:D,MATCH(H43,RAW_c_TEBB0714_REV01!B:B,0),3)=L43,INDEX(
RAW_c_TEBB0714_REV01!B:D,MATCH(H43,INDEX(RAW_c_TEBB0714_REV01!B:B,MATCH(H43,RAW_c_TEBB0714_REV01!B:B,)+1):'RAW_c_TEBB0714_REV01'!B11114,)+MATCH(H43,RAW_c_TEBB0714_REV01!B:B,),3),INDEX(RAW_c_TEBB0714_REV01!B:D,MATCH(H43,RAW_c_TEBB0714_REV01!B:B,0),3)),"---"))),"---")</f>
        <v>JM1-37</v>
      </c>
      <c r="T43">
        <f>COUNTIF(RAW_c_TEBB0714_REV01!B:B,G43)</f>
        <v>2</v>
      </c>
      <c r="U43" t="str">
        <f t="shared" si="5"/>
        <v>B2B-38</v>
      </c>
    </row>
    <row r="44" spans="1:21" x14ac:dyDescent="0.25">
      <c r="A44" t="s">
        <v>197</v>
      </c>
      <c r="B44" t="s">
        <v>39</v>
      </c>
      <c r="C44" t="s">
        <v>197</v>
      </c>
      <c r="D44" t="s">
        <v>158</v>
      </c>
      <c r="E44" s="84">
        <v>40</v>
      </c>
      <c r="F44" t="str">
        <f t="shared" si="0"/>
        <v>JM1-40</v>
      </c>
      <c r="G44" t="str">
        <f>VLOOKUP(F44,RAW_c_TEBB0714_REV01!A:B,2,0)</f>
        <v>B34_L3_P</v>
      </c>
      <c r="H44" t="str">
        <f t="shared" si="1"/>
        <v>B34_L3_P</v>
      </c>
      <c r="I44" t="str">
        <f t="shared" si="2"/>
        <v>--</v>
      </c>
      <c r="J44" t="str">
        <f t="shared" si="3"/>
        <v>--</v>
      </c>
      <c r="K44">
        <f>IFERROR(IF(J44="--",IF(G44=H44,VLOOKUP(G44,RAW_c_TEBB0714_REV01!L:N,3,0),SUM(VLOOKUP(H44,RAW_c_TEBB0714_REV01!L:N,3,0),VLOOKUP(G44,RAW_c_TEBB0714_REV01!L:N,3,0))),"---"),"---")</f>
        <v>20.029199999999999</v>
      </c>
      <c r="L44" t="str">
        <f t="shared" si="4"/>
        <v>JM1-40</v>
      </c>
      <c r="M44" t="str">
        <f>IFERROR(IF(
COUNTIF(B2B!H:H,(IF(K44&lt;&gt;"---",IF(INDEX(RAW_c_TEBB0714_REV01!B:D,MATCH(H44,RAW_c_TEBB0714_REV01!B:B,0),3)=L44,INDEX(
RAW_c_TEBB0714_REV01!B:D,MATCH(H44,INDEX(RAW_c_TEBB0714_REV01!B:B,MATCH(H44,RAW_c_TEBB0714_REV01!B:B,)+1):'RAW_c_TEBB0714_REV01'!B11115,)+MATCH(H44,RAW_c_TEBB0714_REV01!B:B,),3),INDEX(RAW_c_TEBB0714_REV01!B:D,MATCH(H44,RAW_c_TEBB0714_REV01!B:B,0),3)),"---")))=1,"---",IF(K44&lt;&gt;"---",IF(INDEX(RAW_c_TEBB0714_REV01!B:D,MATCH(H44,RAW_c_TEBB0714_REV01!B:B,0),3)=L44,INDEX(
RAW_c_TEBB0714_REV01!B:D,MATCH(H44,INDEX(RAW_c_TEBB0714_REV01!B:B,MATCH(H44,RAW_c_TEBB0714_REV01!B:B,)+1):'RAW_c_TEBB0714_REV01'!B11115,)+MATCH(H44,RAW_c_TEBB0714_REV01!B:B,),3),INDEX(RAW_c_TEBB0714_REV01!B:D,MATCH(H44,RAW_c_TEBB0714_REV01!B:B,0),3)),"---")),"---")</f>
        <v>J20-32</v>
      </c>
      <c r="N44" t="str">
        <f>IFERROR(IF(AND(B44="B2B",J44="--"),L44,IF(
COUNTIF(B2B!H:H,(IF(K44&lt;&gt;"---",IF(INDEX(RAW_c_TEBB0714_REV01!B:D,MATCH(H44,RAW_c_TEBB0714_REV01!B:B,0),3)=L44,INDEX(
RAW_c_TEBB0714_REV01!B:D,MATCH(H44,INDEX(RAW_c_TEBB0714_REV01!B:B,MATCH(H44,RAW_c_TEBB0714_REV01!B:B,)+1):'RAW_c_TEBB0714_REV01'!B11115,)+MATCH(H44,RAW_c_TEBB0714_REV01!B:B,),3),INDEX(RAW_c_TEBB0714_REV01!B:D,MATCH(H44,RAW_c_TEBB0714_REV01!B:B,0),3)),"---")))=0,"---",IF(K44&lt;&gt;"---",IF(INDEX(RAW_c_TEBB0714_REV01!B:D,MATCH(H44,RAW_c_TEBB0714_REV01!B:B,0),3)=L44,INDEX(
RAW_c_TEBB0714_REV01!B:D,MATCH(H44,INDEX(RAW_c_TEBB0714_REV01!B:B,MATCH(H44,RAW_c_TEBB0714_REV01!B:B,)+1):'RAW_c_TEBB0714_REV01'!B11115,)+MATCH(H44,RAW_c_TEBB0714_REV01!B:B,),3),INDEX(RAW_c_TEBB0714_REV01!B:D,MATCH(H44,RAW_c_TEBB0714_REV01!B:B,0),3)),"---"))),"---")</f>
        <v>JM1-40</v>
      </c>
      <c r="T44">
        <f>COUNTIF(RAW_c_TEBB0714_REV01!B:B,G44)</f>
        <v>2</v>
      </c>
      <c r="U44" t="str">
        <f t="shared" si="5"/>
        <v>B2B-39</v>
      </c>
    </row>
    <row r="45" spans="1:21" x14ac:dyDescent="0.25">
      <c r="A45" t="s">
        <v>198</v>
      </c>
      <c r="B45" t="s">
        <v>39</v>
      </c>
      <c r="C45" t="s">
        <v>198</v>
      </c>
      <c r="D45" t="s">
        <v>158</v>
      </c>
      <c r="E45" s="84">
        <v>39</v>
      </c>
      <c r="F45" t="str">
        <f t="shared" si="0"/>
        <v>JM1-39</v>
      </c>
      <c r="G45" t="str">
        <f>VLOOKUP(F45,RAW_c_TEBB0714_REV01!A:B,2,0)</f>
        <v>B34_L4_P</v>
      </c>
      <c r="H45" t="str">
        <f t="shared" si="1"/>
        <v>B34_L4_P</v>
      </c>
      <c r="I45" t="str">
        <f t="shared" si="2"/>
        <v>--</v>
      </c>
      <c r="J45" t="str">
        <f t="shared" si="3"/>
        <v>--</v>
      </c>
      <c r="K45">
        <f>IFERROR(IF(J45="--",IF(G45=H45,VLOOKUP(G45,RAW_c_TEBB0714_REV01!L:N,3,0),SUM(VLOOKUP(H45,RAW_c_TEBB0714_REV01!L:N,3,0),VLOOKUP(G45,RAW_c_TEBB0714_REV01!L:N,3,0))),"---"),"---")</f>
        <v>2.3174000000000001</v>
      </c>
      <c r="L45" t="str">
        <f t="shared" si="4"/>
        <v>JM1-39</v>
      </c>
      <c r="M45" t="str">
        <f>IFERROR(IF(
COUNTIF(B2B!H:H,(IF(K45&lt;&gt;"---",IF(INDEX(RAW_c_TEBB0714_REV01!B:D,MATCH(H45,RAW_c_TEBB0714_REV01!B:B,0),3)=L45,INDEX(
RAW_c_TEBB0714_REV01!B:D,MATCH(H45,INDEX(RAW_c_TEBB0714_REV01!B:B,MATCH(H45,RAW_c_TEBB0714_REV01!B:B,)+1):'RAW_c_TEBB0714_REV01'!B11116,)+MATCH(H45,RAW_c_TEBB0714_REV01!B:B,),3),INDEX(RAW_c_TEBB0714_REV01!B:D,MATCH(H45,RAW_c_TEBB0714_REV01!B:B,0),3)),"---")))=1,"---",IF(K45&lt;&gt;"---",IF(INDEX(RAW_c_TEBB0714_REV01!B:D,MATCH(H45,RAW_c_TEBB0714_REV01!B:B,0),3)=L45,INDEX(
RAW_c_TEBB0714_REV01!B:D,MATCH(H45,INDEX(RAW_c_TEBB0714_REV01!B:B,MATCH(H45,RAW_c_TEBB0714_REV01!B:B,)+1):'RAW_c_TEBB0714_REV01'!B11116,)+MATCH(H45,RAW_c_TEBB0714_REV01!B:B,),3),INDEX(RAW_c_TEBB0714_REV01!B:D,MATCH(H45,RAW_c_TEBB0714_REV01!B:B,0),3)),"---")),"---")</f>
        <v>---</v>
      </c>
      <c r="N45" t="str">
        <f>IFERROR(IF(AND(B45="B2B",J45="--"),L45,IF(
COUNTIF(B2B!H:H,(IF(K45&lt;&gt;"---",IF(INDEX(RAW_c_TEBB0714_REV01!B:D,MATCH(H45,RAW_c_TEBB0714_REV01!B:B,0),3)=L45,INDEX(
RAW_c_TEBB0714_REV01!B:D,MATCH(H45,INDEX(RAW_c_TEBB0714_REV01!B:B,MATCH(H45,RAW_c_TEBB0714_REV01!B:B,)+1):'RAW_c_TEBB0714_REV01'!B11116,)+MATCH(H45,RAW_c_TEBB0714_REV01!B:B,),3),INDEX(RAW_c_TEBB0714_REV01!B:D,MATCH(H45,RAW_c_TEBB0714_REV01!B:B,0),3)),"---")))=0,"---",IF(K45&lt;&gt;"---",IF(INDEX(RAW_c_TEBB0714_REV01!B:D,MATCH(H45,RAW_c_TEBB0714_REV01!B:B,0),3)=L45,INDEX(
RAW_c_TEBB0714_REV01!B:D,MATCH(H45,INDEX(RAW_c_TEBB0714_REV01!B:B,MATCH(H45,RAW_c_TEBB0714_REV01!B:B,)+1):'RAW_c_TEBB0714_REV01'!B11116,)+MATCH(H45,RAW_c_TEBB0714_REV01!B:B,),3),INDEX(RAW_c_TEBB0714_REV01!B:D,MATCH(H45,RAW_c_TEBB0714_REV01!B:B,0),3)),"---"))),"---")</f>
        <v>JM1-39</v>
      </c>
      <c r="T45">
        <f>COUNTIF(RAW_c_TEBB0714_REV01!B:B,G45)</f>
        <v>1</v>
      </c>
      <c r="U45" t="str">
        <f t="shared" si="5"/>
        <v>B2B-40</v>
      </c>
    </row>
    <row r="46" spans="1:21" x14ac:dyDescent="0.25">
      <c r="A46" t="s">
        <v>199</v>
      </c>
      <c r="B46" t="s">
        <v>39</v>
      </c>
      <c r="C46" t="s">
        <v>199</v>
      </c>
      <c r="D46" t="s">
        <v>158</v>
      </c>
      <c r="E46" s="84">
        <v>42</v>
      </c>
      <c r="F46" t="str">
        <f t="shared" si="0"/>
        <v>JM1-42</v>
      </c>
      <c r="G46" t="str">
        <f>VLOOKUP(F46,RAW_c_TEBB0714_REV01!A:B,2,0)</f>
        <v>B34_L3_N</v>
      </c>
      <c r="H46" t="str">
        <f t="shared" si="1"/>
        <v>B34_L3_N</v>
      </c>
      <c r="I46" t="str">
        <f t="shared" si="2"/>
        <v>--</v>
      </c>
      <c r="J46" t="str">
        <f t="shared" si="3"/>
        <v>--</v>
      </c>
      <c r="K46">
        <f>IFERROR(IF(J46="--",IF(G46=H46,VLOOKUP(G46,RAW_c_TEBB0714_REV01!L:N,3,0),SUM(VLOOKUP(H46,RAW_c_TEBB0714_REV01!L:N,3,0),VLOOKUP(G46,RAW_c_TEBB0714_REV01!L:N,3,0))),"---"),"---")</f>
        <v>20.360499999999998</v>
      </c>
      <c r="L46" t="str">
        <f t="shared" si="4"/>
        <v>JM1-42</v>
      </c>
      <c r="M46" t="str">
        <f>IFERROR(IF(
COUNTIF(B2B!H:H,(IF(K46&lt;&gt;"---",IF(INDEX(RAW_c_TEBB0714_REV01!B:D,MATCH(H46,RAW_c_TEBB0714_REV01!B:B,0),3)=L46,INDEX(
RAW_c_TEBB0714_REV01!B:D,MATCH(H46,INDEX(RAW_c_TEBB0714_REV01!B:B,MATCH(H46,RAW_c_TEBB0714_REV01!B:B,)+1):'RAW_c_TEBB0714_REV01'!B11117,)+MATCH(H46,RAW_c_TEBB0714_REV01!B:B,),3),INDEX(RAW_c_TEBB0714_REV01!B:D,MATCH(H46,RAW_c_TEBB0714_REV01!B:B,0),3)),"---")))=1,"---",IF(K46&lt;&gt;"---",IF(INDEX(RAW_c_TEBB0714_REV01!B:D,MATCH(H46,RAW_c_TEBB0714_REV01!B:B,0),3)=L46,INDEX(
RAW_c_TEBB0714_REV01!B:D,MATCH(H46,INDEX(RAW_c_TEBB0714_REV01!B:B,MATCH(H46,RAW_c_TEBB0714_REV01!B:B,)+1):'RAW_c_TEBB0714_REV01'!B11117,)+MATCH(H46,RAW_c_TEBB0714_REV01!B:B,),3),INDEX(RAW_c_TEBB0714_REV01!B:D,MATCH(H46,RAW_c_TEBB0714_REV01!B:B,0),3)),"---")),"---")</f>
        <v>J20-31</v>
      </c>
      <c r="N46" t="str">
        <f>IFERROR(IF(AND(B46="B2B",J46="--"),L46,IF(
COUNTIF(B2B!H:H,(IF(K46&lt;&gt;"---",IF(INDEX(RAW_c_TEBB0714_REV01!B:D,MATCH(H46,RAW_c_TEBB0714_REV01!B:B,0),3)=L46,INDEX(
RAW_c_TEBB0714_REV01!B:D,MATCH(H46,INDEX(RAW_c_TEBB0714_REV01!B:B,MATCH(H46,RAW_c_TEBB0714_REV01!B:B,)+1):'RAW_c_TEBB0714_REV01'!B11117,)+MATCH(H46,RAW_c_TEBB0714_REV01!B:B,),3),INDEX(RAW_c_TEBB0714_REV01!B:D,MATCH(H46,RAW_c_TEBB0714_REV01!B:B,0),3)),"---")))=0,"---",IF(K46&lt;&gt;"---",IF(INDEX(RAW_c_TEBB0714_REV01!B:D,MATCH(H46,RAW_c_TEBB0714_REV01!B:B,0),3)=L46,INDEX(
RAW_c_TEBB0714_REV01!B:D,MATCH(H46,INDEX(RAW_c_TEBB0714_REV01!B:B,MATCH(H46,RAW_c_TEBB0714_REV01!B:B,)+1):'RAW_c_TEBB0714_REV01'!B11117,)+MATCH(H46,RAW_c_TEBB0714_REV01!B:B,),3),INDEX(RAW_c_TEBB0714_REV01!B:D,MATCH(H46,RAW_c_TEBB0714_REV01!B:B,0),3)),"---"))),"---")</f>
        <v>JM1-42</v>
      </c>
      <c r="T46">
        <f>COUNTIF(RAW_c_TEBB0714_REV01!B:B,G46)</f>
        <v>2</v>
      </c>
      <c r="U46" t="str">
        <f t="shared" si="5"/>
        <v>B2B-41</v>
      </c>
    </row>
    <row r="47" spans="1:21" x14ac:dyDescent="0.25">
      <c r="A47" t="s">
        <v>200</v>
      </c>
      <c r="B47" t="s">
        <v>39</v>
      </c>
      <c r="C47" t="s">
        <v>200</v>
      </c>
      <c r="D47" t="s">
        <v>158</v>
      </c>
      <c r="E47" s="84">
        <v>41</v>
      </c>
      <c r="F47" t="str">
        <f t="shared" si="0"/>
        <v>JM1-41</v>
      </c>
      <c r="G47" t="str">
        <f>VLOOKUP(F47,RAW_c_TEBB0714_REV01!A:B,2,0)</f>
        <v>B34_L4_N</v>
      </c>
      <c r="H47" t="str">
        <f t="shared" si="1"/>
        <v>B34_L4_N</v>
      </c>
      <c r="I47" t="str">
        <f t="shared" si="2"/>
        <v>--</v>
      </c>
      <c r="J47" t="str">
        <f t="shared" si="3"/>
        <v>--</v>
      </c>
      <c r="K47">
        <f>IFERROR(IF(J47="--",IF(G47=H47,VLOOKUP(G47,RAW_c_TEBB0714_REV01!L:N,3,0),SUM(VLOOKUP(H47,RAW_c_TEBB0714_REV01!L:N,3,0),VLOOKUP(G47,RAW_c_TEBB0714_REV01!L:N,3,0))),"---"),"---")</f>
        <v>2.3174000000000001</v>
      </c>
      <c r="L47" t="str">
        <f t="shared" si="4"/>
        <v>JM1-41</v>
      </c>
      <c r="M47" t="str">
        <f>IFERROR(IF(
COUNTIF(B2B!H:H,(IF(K47&lt;&gt;"---",IF(INDEX(RAW_c_TEBB0714_REV01!B:D,MATCH(H47,RAW_c_TEBB0714_REV01!B:B,0),3)=L47,INDEX(
RAW_c_TEBB0714_REV01!B:D,MATCH(H47,INDEX(RAW_c_TEBB0714_REV01!B:B,MATCH(H47,RAW_c_TEBB0714_REV01!B:B,)+1):'RAW_c_TEBB0714_REV01'!B11118,)+MATCH(H47,RAW_c_TEBB0714_REV01!B:B,),3),INDEX(RAW_c_TEBB0714_REV01!B:D,MATCH(H47,RAW_c_TEBB0714_REV01!B:B,0),3)),"---")))=1,"---",IF(K47&lt;&gt;"---",IF(INDEX(RAW_c_TEBB0714_REV01!B:D,MATCH(H47,RAW_c_TEBB0714_REV01!B:B,0),3)=L47,INDEX(
RAW_c_TEBB0714_REV01!B:D,MATCH(H47,INDEX(RAW_c_TEBB0714_REV01!B:B,MATCH(H47,RAW_c_TEBB0714_REV01!B:B,)+1):'RAW_c_TEBB0714_REV01'!B11118,)+MATCH(H47,RAW_c_TEBB0714_REV01!B:B,),3),INDEX(RAW_c_TEBB0714_REV01!B:D,MATCH(H47,RAW_c_TEBB0714_REV01!B:B,0),3)),"---")),"---")</f>
        <v>---</v>
      </c>
      <c r="N47" t="str">
        <f>IFERROR(IF(AND(B47="B2B",J47="--"),L47,IF(
COUNTIF(B2B!H:H,(IF(K47&lt;&gt;"---",IF(INDEX(RAW_c_TEBB0714_REV01!B:D,MATCH(H47,RAW_c_TEBB0714_REV01!B:B,0),3)=L47,INDEX(
RAW_c_TEBB0714_REV01!B:D,MATCH(H47,INDEX(RAW_c_TEBB0714_REV01!B:B,MATCH(H47,RAW_c_TEBB0714_REV01!B:B,)+1):'RAW_c_TEBB0714_REV01'!B11118,)+MATCH(H47,RAW_c_TEBB0714_REV01!B:B,),3),INDEX(RAW_c_TEBB0714_REV01!B:D,MATCH(H47,RAW_c_TEBB0714_REV01!B:B,0),3)),"---")))=0,"---",IF(K47&lt;&gt;"---",IF(INDEX(RAW_c_TEBB0714_REV01!B:D,MATCH(H47,RAW_c_TEBB0714_REV01!B:B,0),3)=L47,INDEX(
RAW_c_TEBB0714_REV01!B:D,MATCH(H47,INDEX(RAW_c_TEBB0714_REV01!B:B,MATCH(H47,RAW_c_TEBB0714_REV01!B:B,)+1):'RAW_c_TEBB0714_REV01'!B11118,)+MATCH(H47,RAW_c_TEBB0714_REV01!B:B,),3),INDEX(RAW_c_TEBB0714_REV01!B:D,MATCH(H47,RAW_c_TEBB0714_REV01!B:B,0),3)),"---"))),"---")</f>
        <v>JM1-41</v>
      </c>
      <c r="T47">
        <f>COUNTIF(RAW_c_TEBB0714_REV01!B:B,G47)</f>
        <v>1</v>
      </c>
      <c r="U47" t="str">
        <f t="shared" si="5"/>
        <v>B2B-42</v>
      </c>
    </row>
    <row r="48" spans="1:21" x14ac:dyDescent="0.25">
      <c r="A48" t="s">
        <v>201</v>
      </c>
      <c r="B48" t="s">
        <v>39</v>
      </c>
      <c r="C48" t="s">
        <v>201</v>
      </c>
      <c r="D48" t="s">
        <v>158</v>
      </c>
      <c r="E48" s="84">
        <v>44</v>
      </c>
      <c r="F48" t="str">
        <f t="shared" si="0"/>
        <v>JM1-44</v>
      </c>
      <c r="G48" t="str">
        <f>VLOOKUP(F48,RAW_c_TEBB0714_REV01!A:B,2,0)</f>
        <v>B34_L9_P</v>
      </c>
      <c r="H48" t="str">
        <f t="shared" si="1"/>
        <v>B34_L9_P</v>
      </c>
      <c r="I48" t="str">
        <f t="shared" si="2"/>
        <v>--</v>
      </c>
      <c r="J48" t="str">
        <f t="shared" si="3"/>
        <v>--</v>
      </c>
      <c r="K48">
        <f>IFERROR(IF(J48="--",IF(G48=H48,VLOOKUP(G48,RAW_c_TEBB0714_REV01!L:N,3,0),SUM(VLOOKUP(H48,RAW_c_TEBB0714_REV01!L:N,3,0),VLOOKUP(G48,RAW_c_TEBB0714_REV01!L:N,3,0))),"---"),"---")</f>
        <v>13.813700000000001</v>
      </c>
      <c r="L48" t="str">
        <f t="shared" si="4"/>
        <v>JM1-44</v>
      </c>
      <c r="M48" t="str">
        <f>IFERROR(IF(
COUNTIF(B2B!H:H,(IF(K48&lt;&gt;"---",IF(INDEX(RAW_c_TEBB0714_REV01!B:D,MATCH(H48,RAW_c_TEBB0714_REV01!B:B,0),3)=L48,INDEX(
RAW_c_TEBB0714_REV01!B:D,MATCH(H48,INDEX(RAW_c_TEBB0714_REV01!B:B,MATCH(H48,RAW_c_TEBB0714_REV01!B:B,)+1):'RAW_c_TEBB0714_REV01'!B11119,)+MATCH(H48,RAW_c_TEBB0714_REV01!B:B,),3),INDEX(RAW_c_TEBB0714_REV01!B:D,MATCH(H48,RAW_c_TEBB0714_REV01!B:B,0),3)),"---")))=1,"---",IF(K48&lt;&gt;"---",IF(INDEX(RAW_c_TEBB0714_REV01!B:D,MATCH(H48,RAW_c_TEBB0714_REV01!B:B,0),3)=L48,INDEX(
RAW_c_TEBB0714_REV01!B:D,MATCH(H48,INDEX(RAW_c_TEBB0714_REV01!B:B,MATCH(H48,RAW_c_TEBB0714_REV01!B:B,)+1):'RAW_c_TEBB0714_REV01'!B11119,)+MATCH(H48,RAW_c_TEBB0714_REV01!B:B,),3),INDEX(RAW_c_TEBB0714_REV01!B:D,MATCH(H48,RAW_c_TEBB0714_REV01!B:B,0),3)),"---")),"---")</f>
        <v>J20-26</v>
      </c>
      <c r="N48" t="str">
        <f>IFERROR(IF(AND(B48="B2B",J48="--"),L48,IF(
COUNTIF(B2B!H:H,(IF(K48&lt;&gt;"---",IF(INDEX(RAW_c_TEBB0714_REV01!B:D,MATCH(H48,RAW_c_TEBB0714_REV01!B:B,0),3)=L48,INDEX(
RAW_c_TEBB0714_REV01!B:D,MATCH(H48,INDEX(RAW_c_TEBB0714_REV01!B:B,MATCH(H48,RAW_c_TEBB0714_REV01!B:B,)+1):'RAW_c_TEBB0714_REV01'!B11119,)+MATCH(H48,RAW_c_TEBB0714_REV01!B:B,),3),INDEX(RAW_c_TEBB0714_REV01!B:D,MATCH(H48,RAW_c_TEBB0714_REV01!B:B,0),3)),"---")))=0,"---",IF(K48&lt;&gt;"---",IF(INDEX(RAW_c_TEBB0714_REV01!B:D,MATCH(H48,RAW_c_TEBB0714_REV01!B:B,0),3)=L48,INDEX(
RAW_c_TEBB0714_REV01!B:D,MATCH(H48,INDEX(RAW_c_TEBB0714_REV01!B:B,MATCH(H48,RAW_c_TEBB0714_REV01!B:B,)+1):'RAW_c_TEBB0714_REV01'!B11119,)+MATCH(H48,RAW_c_TEBB0714_REV01!B:B,),3),INDEX(RAW_c_TEBB0714_REV01!B:D,MATCH(H48,RAW_c_TEBB0714_REV01!B:B,0),3)),"---"))),"---")</f>
        <v>JM1-44</v>
      </c>
      <c r="T48">
        <f>COUNTIF(RAW_c_TEBB0714_REV01!B:B,G48)</f>
        <v>2</v>
      </c>
      <c r="U48" t="str">
        <f t="shared" si="5"/>
        <v>B2B-43</v>
      </c>
    </row>
    <row r="49" spans="1:21" x14ac:dyDescent="0.25">
      <c r="A49" t="s">
        <v>202</v>
      </c>
      <c r="B49" t="s">
        <v>39</v>
      </c>
      <c r="C49" t="s">
        <v>202</v>
      </c>
      <c r="D49" t="s">
        <v>158</v>
      </c>
      <c r="E49" s="84">
        <v>43</v>
      </c>
      <c r="F49" t="str">
        <f t="shared" si="0"/>
        <v>JM1-43</v>
      </c>
      <c r="G49" t="str">
        <f>VLOOKUP(F49,RAW_c_TEBB0714_REV01!A:B,2,0)</f>
        <v>B34_L5_P</v>
      </c>
      <c r="H49" t="str">
        <f t="shared" si="1"/>
        <v>B34_L5_P</v>
      </c>
      <c r="I49" t="str">
        <f t="shared" si="2"/>
        <v>--</v>
      </c>
      <c r="J49" t="str">
        <f t="shared" si="3"/>
        <v>--</v>
      </c>
      <c r="K49">
        <f>IFERROR(IF(J49="--",IF(G49=H49,VLOOKUP(G49,RAW_c_TEBB0714_REV01!L:N,3,0),SUM(VLOOKUP(H49,RAW_c_TEBB0714_REV01!L:N,3,0),VLOOKUP(G49,RAW_c_TEBB0714_REV01!L:N,3,0))),"---"),"---")</f>
        <v>27.081800000000001</v>
      </c>
      <c r="L49" t="str">
        <f t="shared" si="4"/>
        <v>JM1-43</v>
      </c>
      <c r="M49" t="str">
        <f>IFERROR(IF(
COUNTIF(B2B!H:H,(IF(K49&lt;&gt;"---",IF(INDEX(RAW_c_TEBB0714_REV01!B:D,MATCH(H49,RAW_c_TEBB0714_REV01!B:B,0),3)=L49,INDEX(
RAW_c_TEBB0714_REV01!B:D,MATCH(H49,INDEX(RAW_c_TEBB0714_REV01!B:B,MATCH(H49,RAW_c_TEBB0714_REV01!B:B,)+1):'RAW_c_TEBB0714_REV01'!B11120,)+MATCH(H49,RAW_c_TEBB0714_REV01!B:B,),3),INDEX(RAW_c_TEBB0714_REV01!B:D,MATCH(H49,RAW_c_TEBB0714_REV01!B:B,0),3)),"---")))=1,"---",IF(K49&lt;&gt;"---",IF(INDEX(RAW_c_TEBB0714_REV01!B:D,MATCH(H49,RAW_c_TEBB0714_REV01!B:B,0),3)=L49,INDEX(
RAW_c_TEBB0714_REV01!B:D,MATCH(H49,INDEX(RAW_c_TEBB0714_REV01!B:B,MATCH(H49,RAW_c_TEBB0714_REV01!B:B,)+1):'RAW_c_TEBB0714_REV01'!B11120,)+MATCH(H49,RAW_c_TEBB0714_REV01!B:B,),3),INDEX(RAW_c_TEBB0714_REV01!B:D,MATCH(H49,RAW_c_TEBB0714_REV01!B:B,0),3)),"---")),"---")</f>
        <v>J20-34</v>
      </c>
      <c r="N49" t="str">
        <f>IFERROR(IF(AND(B49="B2B",J49="--"),L49,IF(
COUNTIF(B2B!H:H,(IF(K49&lt;&gt;"---",IF(INDEX(RAW_c_TEBB0714_REV01!B:D,MATCH(H49,RAW_c_TEBB0714_REV01!B:B,0),3)=L49,INDEX(
RAW_c_TEBB0714_REV01!B:D,MATCH(H49,INDEX(RAW_c_TEBB0714_REV01!B:B,MATCH(H49,RAW_c_TEBB0714_REV01!B:B,)+1):'RAW_c_TEBB0714_REV01'!B11120,)+MATCH(H49,RAW_c_TEBB0714_REV01!B:B,),3),INDEX(RAW_c_TEBB0714_REV01!B:D,MATCH(H49,RAW_c_TEBB0714_REV01!B:B,0),3)),"---")))=0,"---",IF(K49&lt;&gt;"---",IF(INDEX(RAW_c_TEBB0714_REV01!B:D,MATCH(H49,RAW_c_TEBB0714_REV01!B:B,0),3)=L49,INDEX(
RAW_c_TEBB0714_REV01!B:D,MATCH(H49,INDEX(RAW_c_TEBB0714_REV01!B:B,MATCH(H49,RAW_c_TEBB0714_REV01!B:B,)+1):'RAW_c_TEBB0714_REV01'!B11120,)+MATCH(H49,RAW_c_TEBB0714_REV01!B:B,),3),INDEX(RAW_c_TEBB0714_REV01!B:D,MATCH(H49,RAW_c_TEBB0714_REV01!B:B,0),3)),"---"))),"---")</f>
        <v>JM1-43</v>
      </c>
      <c r="T49">
        <f>COUNTIF(RAW_c_TEBB0714_REV01!B:B,G49)</f>
        <v>2</v>
      </c>
      <c r="U49" t="str">
        <f t="shared" si="5"/>
        <v>B2B-44</v>
      </c>
    </row>
    <row r="50" spans="1:21" x14ac:dyDescent="0.25">
      <c r="A50" t="s">
        <v>203</v>
      </c>
      <c r="B50" t="s">
        <v>39</v>
      </c>
      <c r="C50" t="s">
        <v>203</v>
      </c>
      <c r="D50" t="s">
        <v>158</v>
      </c>
      <c r="E50" s="84">
        <v>46</v>
      </c>
      <c r="F50" t="str">
        <f t="shared" si="0"/>
        <v>JM1-46</v>
      </c>
      <c r="G50" t="str">
        <f>VLOOKUP(F50,RAW_c_TEBB0714_REV01!A:B,2,0)</f>
        <v>B34_L9_N</v>
      </c>
      <c r="H50" t="str">
        <f t="shared" si="1"/>
        <v>B34_L9_N</v>
      </c>
      <c r="I50" t="str">
        <f t="shared" si="2"/>
        <v>--</v>
      </c>
      <c r="J50" t="str">
        <f t="shared" si="3"/>
        <v>--</v>
      </c>
      <c r="K50">
        <f>IFERROR(IF(J50="--",IF(G50=H50,VLOOKUP(G50,RAW_c_TEBB0714_REV01!L:N,3,0),SUM(VLOOKUP(H50,RAW_c_TEBB0714_REV01!L:N,3,0),VLOOKUP(G50,RAW_c_TEBB0714_REV01!L:N,3,0))),"---"),"---")</f>
        <v>14.161799999999999</v>
      </c>
      <c r="L50" t="str">
        <f t="shared" si="4"/>
        <v>JM1-46</v>
      </c>
      <c r="M50" t="str">
        <f>IFERROR(IF(
COUNTIF(B2B!H:H,(IF(K50&lt;&gt;"---",IF(INDEX(RAW_c_TEBB0714_REV01!B:D,MATCH(H50,RAW_c_TEBB0714_REV01!B:B,0),3)=L50,INDEX(
RAW_c_TEBB0714_REV01!B:D,MATCH(H50,INDEX(RAW_c_TEBB0714_REV01!B:B,MATCH(H50,RAW_c_TEBB0714_REV01!B:B,)+1):'RAW_c_TEBB0714_REV01'!B11121,)+MATCH(H50,RAW_c_TEBB0714_REV01!B:B,),3),INDEX(RAW_c_TEBB0714_REV01!B:D,MATCH(H50,RAW_c_TEBB0714_REV01!B:B,0),3)),"---")))=1,"---",IF(K50&lt;&gt;"---",IF(INDEX(RAW_c_TEBB0714_REV01!B:D,MATCH(H50,RAW_c_TEBB0714_REV01!B:B,0),3)=L50,INDEX(
RAW_c_TEBB0714_REV01!B:D,MATCH(H50,INDEX(RAW_c_TEBB0714_REV01!B:B,MATCH(H50,RAW_c_TEBB0714_REV01!B:B,)+1):'RAW_c_TEBB0714_REV01'!B11121,)+MATCH(H50,RAW_c_TEBB0714_REV01!B:B,),3),INDEX(RAW_c_TEBB0714_REV01!B:D,MATCH(H50,RAW_c_TEBB0714_REV01!B:B,0),3)),"---")),"---")</f>
        <v>J20-25</v>
      </c>
      <c r="N50" t="str">
        <f>IFERROR(IF(AND(B50="B2B",J50="--"),L50,IF(
COUNTIF(B2B!H:H,(IF(K50&lt;&gt;"---",IF(INDEX(RAW_c_TEBB0714_REV01!B:D,MATCH(H50,RAW_c_TEBB0714_REV01!B:B,0),3)=L50,INDEX(
RAW_c_TEBB0714_REV01!B:D,MATCH(H50,INDEX(RAW_c_TEBB0714_REV01!B:B,MATCH(H50,RAW_c_TEBB0714_REV01!B:B,)+1):'RAW_c_TEBB0714_REV01'!B11121,)+MATCH(H50,RAW_c_TEBB0714_REV01!B:B,),3),INDEX(RAW_c_TEBB0714_REV01!B:D,MATCH(H50,RAW_c_TEBB0714_REV01!B:B,0),3)),"---")))=0,"---",IF(K50&lt;&gt;"---",IF(INDEX(RAW_c_TEBB0714_REV01!B:D,MATCH(H50,RAW_c_TEBB0714_REV01!B:B,0),3)=L50,INDEX(
RAW_c_TEBB0714_REV01!B:D,MATCH(H50,INDEX(RAW_c_TEBB0714_REV01!B:B,MATCH(H50,RAW_c_TEBB0714_REV01!B:B,)+1):'RAW_c_TEBB0714_REV01'!B11121,)+MATCH(H50,RAW_c_TEBB0714_REV01!B:B,),3),INDEX(RAW_c_TEBB0714_REV01!B:D,MATCH(H50,RAW_c_TEBB0714_REV01!B:B,0),3)),"---"))),"---")</f>
        <v>JM1-46</v>
      </c>
      <c r="T50">
        <f>COUNTIF(RAW_c_TEBB0714_REV01!B:B,G50)</f>
        <v>2</v>
      </c>
      <c r="U50" t="str">
        <f t="shared" si="5"/>
        <v>B2B-45</v>
      </c>
    </row>
    <row r="51" spans="1:21" x14ac:dyDescent="0.25">
      <c r="A51" t="s">
        <v>204</v>
      </c>
      <c r="B51" t="s">
        <v>39</v>
      </c>
      <c r="C51" t="s">
        <v>204</v>
      </c>
      <c r="D51" t="s">
        <v>158</v>
      </c>
      <c r="E51" s="84">
        <v>45</v>
      </c>
      <c r="F51" t="str">
        <f t="shared" si="0"/>
        <v>JM1-45</v>
      </c>
      <c r="G51" t="str">
        <f>VLOOKUP(F51,RAW_c_TEBB0714_REV01!A:B,2,0)</f>
        <v>B34_L5_N</v>
      </c>
      <c r="H51" t="str">
        <f t="shared" si="1"/>
        <v>B34_L5_N</v>
      </c>
      <c r="I51" t="str">
        <f t="shared" si="2"/>
        <v>--</v>
      </c>
      <c r="J51" t="str">
        <f t="shared" si="3"/>
        <v>--</v>
      </c>
      <c r="K51">
        <f>IFERROR(IF(J51="--",IF(G51=H51,VLOOKUP(G51,RAW_c_TEBB0714_REV01!L:N,3,0),SUM(VLOOKUP(H51,RAW_c_TEBB0714_REV01!L:N,3,0),VLOOKUP(G51,RAW_c_TEBB0714_REV01!L:N,3,0))),"---"),"---")</f>
        <v>27.403099999999998</v>
      </c>
      <c r="L51" t="str">
        <f t="shared" si="4"/>
        <v>JM1-45</v>
      </c>
      <c r="M51" t="str">
        <f>IFERROR(IF(
COUNTIF(B2B!H:H,(IF(K51&lt;&gt;"---",IF(INDEX(RAW_c_TEBB0714_REV01!B:D,MATCH(H51,RAW_c_TEBB0714_REV01!B:B,0),3)=L51,INDEX(
RAW_c_TEBB0714_REV01!B:D,MATCH(H51,INDEX(RAW_c_TEBB0714_REV01!B:B,MATCH(H51,RAW_c_TEBB0714_REV01!B:B,)+1):'RAW_c_TEBB0714_REV01'!B11122,)+MATCH(H51,RAW_c_TEBB0714_REV01!B:B,),3),INDEX(RAW_c_TEBB0714_REV01!B:D,MATCH(H51,RAW_c_TEBB0714_REV01!B:B,0),3)),"---")))=1,"---",IF(K51&lt;&gt;"---",IF(INDEX(RAW_c_TEBB0714_REV01!B:D,MATCH(H51,RAW_c_TEBB0714_REV01!B:B,0),3)=L51,INDEX(
RAW_c_TEBB0714_REV01!B:D,MATCH(H51,INDEX(RAW_c_TEBB0714_REV01!B:B,MATCH(H51,RAW_c_TEBB0714_REV01!B:B,)+1):'RAW_c_TEBB0714_REV01'!B11122,)+MATCH(H51,RAW_c_TEBB0714_REV01!B:B,),3),INDEX(RAW_c_TEBB0714_REV01!B:D,MATCH(H51,RAW_c_TEBB0714_REV01!B:B,0),3)),"---")),"---")</f>
        <v>J20-33</v>
      </c>
      <c r="N51" t="str">
        <f>IFERROR(IF(AND(B51="B2B",J51="--"),L51,IF(
COUNTIF(B2B!H:H,(IF(K51&lt;&gt;"---",IF(INDEX(RAW_c_TEBB0714_REV01!B:D,MATCH(H51,RAW_c_TEBB0714_REV01!B:B,0),3)=L51,INDEX(
RAW_c_TEBB0714_REV01!B:D,MATCH(H51,INDEX(RAW_c_TEBB0714_REV01!B:B,MATCH(H51,RAW_c_TEBB0714_REV01!B:B,)+1):'RAW_c_TEBB0714_REV01'!B11122,)+MATCH(H51,RAW_c_TEBB0714_REV01!B:B,),3),INDEX(RAW_c_TEBB0714_REV01!B:D,MATCH(H51,RAW_c_TEBB0714_REV01!B:B,0),3)),"---")))=0,"---",IF(K51&lt;&gt;"---",IF(INDEX(RAW_c_TEBB0714_REV01!B:D,MATCH(H51,RAW_c_TEBB0714_REV01!B:B,0),3)=L51,INDEX(
RAW_c_TEBB0714_REV01!B:D,MATCH(H51,INDEX(RAW_c_TEBB0714_REV01!B:B,MATCH(H51,RAW_c_TEBB0714_REV01!B:B,)+1):'RAW_c_TEBB0714_REV01'!B11122,)+MATCH(H51,RAW_c_TEBB0714_REV01!B:B,),3),INDEX(RAW_c_TEBB0714_REV01!B:D,MATCH(H51,RAW_c_TEBB0714_REV01!B:B,0),3)),"---"))),"---")</f>
        <v>JM1-45</v>
      </c>
      <c r="T51">
        <f>COUNTIF(RAW_c_TEBB0714_REV01!B:B,G51)</f>
        <v>2</v>
      </c>
      <c r="U51" t="str">
        <f t="shared" si="5"/>
        <v>B2B-46</v>
      </c>
    </row>
    <row r="52" spans="1:21" x14ac:dyDescent="0.25">
      <c r="A52" t="s">
        <v>205</v>
      </c>
      <c r="B52" t="s">
        <v>39</v>
      </c>
      <c r="C52" t="s">
        <v>205</v>
      </c>
      <c r="D52" t="s">
        <v>158</v>
      </c>
      <c r="E52" s="84">
        <v>48</v>
      </c>
      <c r="F52" t="str">
        <f t="shared" si="0"/>
        <v>JM1-48</v>
      </c>
      <c r="G52" t="str">
        <f>VLOOKUP(F52,RAW_c_TEBB0714_REV01!A:B,2,0)</f>
        <v>GND</v>
      </c>
      <c r="H52" t="str">
        <f t="shared" si="1"/>
        <v>GND</v>
      </c>
      <c r="I52" t="str">
        <f t="shared" si="2"/>
        <v>--</v>
      </c>
      <c r="J52" t="str">
        <f t="shared" si="3"/>
        <v>---</v>
      </c>
      <c r="K52" t="str">
        <f>IFERROR(IF(J52="--",IF(G52=H52,VLOOKUP(G52,RAW_c_TEBB0714_REV01!L:N,3,0),SUM(VLOOKUP(H52,RAW_c_TEBB0714_REV01!L:N,3,0),VLOOKUP(G52,RAW_c_TEBB0714_REV01!L:N,3,0))),"---"),"---")</f>
        <v>---</v>
      </c>
      <c r="L52" t="str">
        <f t="shared" si="4"/>
        <v>JM1-48</v>
      </c>
      <c r="M52" t="str">
        <f>IFERROR(IF(
COUNTIF(B2B!H:H,(IF(K52&lt;&gt;"---",IF(INDEX(RAW_c_TEBB0714_REV01!B:D,MATCH(H52,RAW_c_TEBB0714_REV01!B:B,0),3)=L52,INDEX(
RAW_c_TEBB0714_REV01!B:D,MATCH(H52,INDEX(RAW_c_TEBB0714_REV01!B:B,MATCH(H52,RAW_c_TEBB0714_REV01!B:B,)+1):'RAW_c_TEBB0714_REV01'!B11123,)+MATCH(H52,RAW_c_TEBB0714_REV01!B:B,),3),INDEX(RAW_c_TEBB0714_REV01!B:D,MATCH(H52,RAW_c_TEBB0714_REV01!B:B,0),3)),"---")))=1,"---",IF(K52&lt;&gt;"---",IF(INDEX(RAW_c_TEBB0714_REV01!B:D,MATCH(H52,RAW_c_TEBB0714_REV01!B:B,0),3)=L52,INDEX(
RAW_c_TEBB0714_REV01!B:D,MATCH(H52,INDEX(RAW_c_TEBB0714_REV01!B:B,MATCH(H52,RAW_c_TEBB0714_REV01!B:B,)+1):'RAW_c_TEBB0714_REV01'!B11123,)+MATCH(H52,RAW_c_TEBB0714_REV01!B:B,),3),INDEX(RAW_c_TEBB0714_REV01!B:D,MATCH(H52,RAW_c_TEBB0714_REV01!B:B,0),3)),"---")),"---")</f>
        <v>---</v>
      </c>
      <c r="N52" t="str">
        <f>IFERROR(IF(AND(B52="B2B",J52="--"),L52,IF(
COUNTIF(B2B!H:H,(IF(K52&lt;&gt;"---",IF(INDEX(RAW_c_TEBB0714_REV01!B:D,MATCH(H52,RAW_c_TEBB0714_REV01!B:B,0),3)=L52,INDEX(
RAW_c_TEBB0714_REV01!B:D,MATCH(H52,INDEX(RAW_c_TEBB0714_REV01!B:B,MATCH(H52,RAW_c_TEBB0714_REV01!B:B,)+1):'RAW_c_TEBB0714_REV01'!B11123,)+MATCH(H52,RAW_c_TEBB0714_REV01!B:B,),3),INDEX(RAW_c_TEBB0714_REV01!B:D,MATCH(H52,RAW_c_TEBB0714_REV01!B:B,0),3)),"---")))=0,"---",IF(K52&lt;&gt;"---",IF(INDEX(RAW_c_TEBB0714_REV01!B:D,MATCH(H52,RAW_c_TEBB0714_REV01!B:B,0),3)=L52,INDEX(
RAW_c_TEBB0714_REV01!B:D,MATCH(H52,INDEX(RAW_c_TEBB0714_REV01!B:B,MATCH(H52,RAW_c_TEBB0714_REV01!B:B,)+1):'RAW_c_TEBB0714_REV01'!B11123,)+MATCH(H52,RAW_c_TEBB0714_REV01!B:B,),3),INDEX(RAW_c_TEBB0714_REV01!B:D,MATCH(H52,RAW_c_TEBB0714_REV01!B:B,0),3)),"---"))),"---")</f>
        <v>---</v>
      </c>
      <c r="T52">
        <f>COUNTIF(RAW_c_TEBB0714_REV01!B:B,G52)</f>
        <v>93</v>
      </c>
      <c r="U52" t="str">
        <f t="shared" si="5"/>
        <v>B2B-47</v>
      </c>
    </row>
    <row r="53" spans="1:21" x14ac:dyDescent="0.25">
      <c r="A53" t="s">
        <v>206</v>
      </c>
      <c r="B53" t="s">
        <v>39</v>
      </c>
      <c r="C53" t="s">
        <v>206</v>
      </c>
      <c r="D53" t="s">
        <v>158</v>
      </c>
      <c r="E53" s="84">
        <v>47</v>
      </c>
      <c r="F53" t="str">
        <f t="shared" si="0"/>
        <v>JM1-47</v>
      </c>
      <c r="G53" t="str">
        <f>VLOOKUP(F53,RAW_c_TEBB0714_REV01!A:B,2,0)</f>
        <v>GND</v>
      </c>
      <c r="H53" t="str">
        <f t="shared" si="1"/>
        <v>GND</v>
      </c>
      <c r="I53" t="str">
        <f t="shared" si="2"/>
        <v>--</v>
      </c>
      <c r="J53" t="str">
        <f t="shared" si="3"/>
        <v>---</v>
      </c>
      <c r="K53" t="str">
        <f>IFERROR(IF(J53="--",IF(G53=H53,VLOOKUP(G53,RAW_c_TEBB0714_REV01!L:N,3,0),SUM(VLOOKUP(H53,RAW_c_TEBB0714_REV01!L:N,3,0),VLOOKUP(G53,RAW_c_TEBB0714_REV01!L:N,3,0))),"---"),"---")</f>
        <v>---</v>
      </c>
      <c r="L53" t="str">
        <f t="shared" si="4"/>
        <v>JM1-47</v>
      </c>
      <c r="M53" t="str">
        <f>IFERROR(IF(
COUNTIF(B2B!H:H,(IF(K53&lt;&gt;"---",IF(INDEX(RAW_c_TEBB0714_REV01!B:D,MATCH(H53,RAW_c_TEBB0714_REV01!B:B,0),3)=L53,INDEX(
RAW_c_TEBB0714_REV01!B:D,MATCH(H53,INDEX(RAW_c_TEBB0714_REV01!B:B,MATCH(H53,RAW_c_TEBB0714_REV01!B:B,)+1):'RAW_c_TEBB0714_REV01'!B11124,)+MATCH(H53,RAW_c_TEBB0714_REV01!B:B,),3),INDEX(RAW_c_TEBB0714_REV01!B:D,MATCH(H53,RAW_c_TEBB0714_REV01!B:B,0),3)),"---")))=1,"---",IF(K53&lt;&gt;"---",IF(INDEX(RAW_c_TEBB0714_REV01!B:D,MATCH(H53,RAW_c_TEBB0714_REV01!B:B,0),3)=L53,INDEX(
RAW_c_TEBB0714_REV01!B:D,MATCH(H53,INDEX(RAW_c_TEBB0714_REV01!B:B,MATCH(H53,RAW_c_TEBB0714_REV01!B:B,)+1):'RAW_c_TEBB0714_REV01'!B11124,)+MATCH(H53,RAW_c_TEBB0714_REV01!B:B,),3),INDEX(RAW_c_TEBB0714_REV01!B:D,MATCH(H53,RAW_c_TEBB0714_REV01!B:B,0),3)),"---")),"---")</f>
        <v>---</v>
      </c>
      <c r="N53" t="str">
        <f>IFERROR(IF(AND(B53="B2B",J53="--"),L53,IF(
COUNTIF(B2B!H:H,(IF(K53&lt;&gt;"---",IF(INDEX(RAW_c_TEBB0714_REV01!B:D,MATCH(H53,RAW_c_TEBB0714_REV01!B:B,0),3)=L53,INDEX(
RAW_c_TEBB0714_REV01!B:D,MATCH(H53,INDEX(RAW_c_TEBB0714_REV01!B:B,MATCH(H53,RAW_c_TEBB0714_REV01!B:B,)+1):'RAW_c_TEBB0714_REV01'!B11124,)+MATCH(H53,RAW_c_TEBB0714_REV01!B:B,),3),INDEX(RAW_c_TEBB0714_REV01!B:D,MATCH(H53,RAW_c_TEBB0714_REV01!B:B,0),3)),"---")))=0,"---",IF(K53&lt;&gt;"---",IF(INDEX(RAW_c_TEBB0714_REV01!B:D,MATCH(H53,RAW_c_TEBB0714_REV01!B:B,0),3)=L53,INDEX(
RAW_c_TEBB0714_REV01!B:D,MATCH(H53,INDEX(RAW_c_TEBB0714_REV01!B:B,MATCH(H53,RAW_c_TEBB0714_REV01!B:B,)+1):'RAW_c_TEBB0714_REV01'!B11124,)+MATCH(H53,RAW_c_TEBB0714_REV01!B:B,),3),INDEX(RAW_c_TEBB0714_REV01!B:D,MATCH(H53,RAW_c_TEBB0714_REV01!B:B,0),3)),"---"))),"---")</f>
        <v>---</v>
      </c>
      <c r="T53">
        <f>COUNTIF(RAW_c_TEBB0714_REV01!B:B,G53)</f>
        <v>93</v>
      </c>
      <c r="U53" t="str">
        <f t="shared" si="5"/>
        <v>B2B-48</v>
      </c>
    </row>
    <row r="54" spans="1:21" x14ac:dyDescent="0.25">
      <c r="A54" t="s">
        <v>207</v>
      </c>
      <c r="B54" t="s">
        <v>39</v>
      </c>
      <c r="C54" t="s">
        <v>207</v>
      </c>
      <c r="D54" t="s">
        <v>158</v>
      </c>
      <c r="E54" s="84">
        <v>50</v>
      </c>
      <c r="F54" t="str">
        <f t="shared" si="0"/>
        <v>JM1-50</v>
      </c>
      <c r="G54" t="str">
        <f>VLOOKUP(F54,RAW_c_TEBB0714_REV01!A:B,2,0)</f>
        <v>B34_L8_P</v>
      </c>
      <c r="H54" t="str">
        <f t="shared" si="1"/>
        <v>B34_L8_P</v>
      </c>
      <c r="I54" t="str">
        <f t="shared" si="2"/>
        <v>--</v>
      </c>
      <c r="J54" t="str">
        <f t="shared" si="3"/>
        <v>--</v>
      </c>
      <c r="K54">
        <f>IFERROR(IF(J54="--",IF(G54=H54,VLOOKUP(G54,RAW_c_TEBB0714_REV01!L:N,3,0),SUM(VLOOKUP(H54,RAW_c_TEBB0714_REV01!L:N,3,0),VLOOKUP(G54,RAW_c_TEBB0714_REV01!L:N,3,0))),"---"),"---")</f>
        <v>10.256600000000001</v>
      </c>
      <c r="L54" t="str">
        <f t="shared" si="4"/>
        <v>JM1-50</v>
      </c>
      <c r="M54" t="str">
        <f>IFERROR(IF(
COUNTIF(B2B!H:H,(IF(K54&lt;&gt;"---",IF(INDEX(RAW_c_TEBB0714_REV01!B:D,MATCH(H54,RAW_c_TEBB0714_REV01!B:B,0),3)=L54,INDEX(
RAW_c_TEBB0714_REV01!B:D,MATCH(H54,INDEX(RAW_c_TEBB0714_REV01!B:B,MATCH(H54,RAW_c_TEBB0714_REV01!B:B,)+1):'RAW_c_TEBB0714_REV01'!B11125,)+MATCH(H54,RAW_c_TEBB0714_REV01!B:B,),3),INDEX(RAW_c_TEBB0714_REV01!B:D,MATCH(H54,RAW_c_TEBB0714_REV01!B:B,0),3)),"---")))=1,"---",IF(K54&lt;&gt;"---",IF(INDEX(RAW_c_TEBB0714_REV01!B:D,MATCH(H54,RAW_c_TEBB0714_REV01!B:B,0),3)=L54,INDEX(
RAW_c_TEBB0714_REV01!B:D,MATCH(H54,INDEX(RAW_c_TEBB0714_REV01!B:B,MATCH(H54,RAW_c_TEBB0714_REV01!B:B,)+1):'RAW_c_TEBB0714_REV01'!B11125,)+MATCH(H54,RAW_c_TEBB0714_REV01!B:B,),3),INDEX(RAW_c_TEBB0714_REV01!B:D,MATCH(H54,RAW_c_TEBB0714_REV01!B:B,0),3)),"---")),"---")</f>
        <v>J20-22</v>
      </c>
      <c r="N54" t="str">
        <f>IFERROR(IF(AND(B54="B2B",J54="--"),L54,IF(
COUNTIF(B2B!H:H,(IF(K54&lt;&gt;"---",IF(INDEX(RAW_c_TEBB0714_REV01!B:D,MATCH(H54,RAW_c_TEBB0714_REV01!B:B,0),3)=L54,INDEX(
RAW_c_TEBB0714_REV01!B:D,MATCH(H54,INDEX(RAW_c_TEBB0714_REV01!B:B,MATCH(H54,RAW_c_TEBB0714_REV01!B:B,)+1):'RAW_c_TEBB0714_REV01'!B11125,)+MATCH(H54,RAW_c_TEBB0714_REV01!B:B,),3),INDEX(RAW_c_TEBB0714_REV01!B:D,MATCH(H54,RAW_c_TEBB0714_REV01!B:B,0),3)),"---")))=0,"---",IF(K54&lt;&gt;"---",IF(INDEX(RAW_c_TEBB0714_REV01!B:D,MATCH(H54,RAW_c_TEBB0714_REV01!B:B,0),3)=L54,INDEX(
RAW_c_TEBB0714_REV01!B:D,MATCH(H54,INDEX(RAW_c_TEBB0714_REV01!B:B,MATCH(H54,RAW_c_TEBB0714_REV01!B:B,)+1):'RAW_c_TEBB0714_REV01'!B11125,)+MATCH(H54,RAW_c_TEBB0714_REV01!B:B,),3),INDEX(RAW_c_TEBB0714_REV01!B:D,MATCH(H54,RAW_c_TEBB0714_REV01!B:B,0),3)),"---"))),"---")</f>
        <v>JM1-50</v>
      </c>
      <c r="T54">
        <f>COUNTIF(RAW_c_TEBB0714_REV01!B:B,G54)</f>
        <v>2</v>
      </c>
      <c r="U54" t="str">
        <f t="shared" si="5"/>
        <v>B2B-49</v>
      </c>
    </row>
    <row r="55" spans="1:21" x14ac:dyDescent="0.25">
      <c r="A55" t="s">
        <v>208</v>
      </c>
      <c r="B55" t="s">
        <v>39</v>
      </c>
      <c r="C55" t="s">
        <v>208</v>
      </c>
      <c r="D55" t="s">
        <v>158</v>
      </c>
      <c r="E55" s="84">
        <v>49</v>
      </c>
      <c r="F55" t="str">
        <f t="shared" si="0"/>
        <v>JM1-49</v>
      </c>
      <c r="G55" t="str">
        <f>VLOOKUP(F55,RAW_c_TEBB0714_REV01!A:B,2,0)</f>
        <v>B34_L10_P</v>
      </c>
      <c r="H55" t="str">
        <f t="shared" si="1"/>
        <v>B34_L10_P</v>
      </c>
      <c r="I55" t="str">
        <f t="shared" si="2"/>
        <v>--</v>
      </c>
      <c r="J55" t="str">
        <f t="shared" si="3"/>
        <v>--</v>
      </c>
      <c r="K55">
        <f>IFERROR(IF(J55="--",IF(G55=H55,VLOOKUP(G55,RAW_c_TEBB0714_REV01!L:N,3,0),SUM(VLOOKUP(H55,RAW_c_TEBB0714_REV01!L:N,3,0),VLOOKUP(G55,RAW_c_TEBB0714_REV01!L:N,3,0))),"---"),"---")</f>
        <v>24.1557</v>
      </c>
      <c r="L55" t="str">
        <f t="shared" si="4"/>
        <v>JM1-49</v>
      </c>
      <c r="M55" t="str">
        <f>IFERROR(IF(
COUNTIF(B2B!H:H,(IF(K55&lt;&gt;"---",IF(INDEX(RAW_c_TEBB0714_REV01!B:D,MATCH(H55,RAW_c_TEBB0714_REV01!B:B,0),3)=L55,INDEX(
RAW_c_TEBB0714_REV01!B:D,MATCH(H55,INDEX(RAW_c_TEBB0714_REV01!B:B,MATCH(H55,RAW_c_TEBB0714_REV01!B:B,)+1):'RAW_c_TEBB0714_REV01'!B11126,)+MATCH(H55,RAW_c_TEBB0714_REV01!B:B,),3),INDEX(RAW_c_TEBB0714_REV01!B:D,MATCH(H55,RAW_c_TEBB0714_REV01!B:B,0),3)),"---")))=1,"---",IF(K55&lt;&gt;"---",IF(INDEX(RAW_c_TEBB0714_REV01!B:D,MATCH(H55,RAW_c_TEBB0714_REV01!B:B,0),3)=L55,INDEX(
RAW_c_TEBB0714_REV01!B:D,MATCH(H55,INDEX(RAW_c_TEBB0714_REV01!B:B,MATCH(H55,RAW_c_TEBB0714_REV01!B:B,)+1):'RAW_c_TEBB0714_REV01'!B11126,)+MATCH(H55,RAW_c_TEBB0714_REV01!B:B,),3),INDEX(RAW_c_TEBB0714_REV01!B:D,MATCH(H55,RAW_c_TEBB0714_REV01!B:B,0),3)),"---")),"---")</f>
        <v>J20-30</v>
      </c>
      <c r="N55" t="str">
        <f>IFERROR(IF(AND(B55="B2B",J55="--"),L55,IF(
COUNTIF(B2B!H:H,(IF(K55&lt;&gt;"---",IF(INDEX(RAW_c_TEBB0714_REV01!B:D,MATCH(H55,RAW_c_TEBB0714_REV01!B:B,0),3)=L55,INDEX(
RAW_c_TEBB0714_REV01!B:D,MATCH(H55,INDEX(RAW_c_TEBB0714_REV01!B:B,MATCH(H55,RAW_c_TEBB0714_REV01!B:B,)+1):'RAW_c_TEBB0714_REV01'!B11126,)+MATCH(H55,RAW_c_TEBB0714_REV01!B:B,),3),INDEX(RAW_c_TEBB0714_REV01!B:D,MATCH(H55,RAW_c_TEBB0714_REV01!B:B,0),3)),"---")))=0,"---",IF(K55&lt;&gt;"---",IF(INDEX(RAW_c_TEBB0714_REV01!B:D,MATCH(H55,RAW_c_TEBB0714_REV01!B:B,0),3)=L55,INDEX(
RAW_c_TEBB0714_REV01!B:D,MATCH(H55,INDEX(RAW_c_TEBB0714_REV01!B:B,MATCH(H55,RAW_c_TEBB0714_REV01!B:B,)+1):'RAW_c_TEBB0714_REV01'!B11126,)+MATCH(H55,RAW_c_TEBB0714_REV01!B:B,),3),INDEX(RAW_c_TEBB0714_REV01!B:D,MATCH(H55,RAW_c_TEBB0714_REV01!B:B,0),3)),"---"))),"---")</f>
        <v>JM1-49</v>
      </c>
      <c r="T55">
        <f>COUNTIF(RAW_c_TEBB0714_REV01!B:B,G55)</f>
        <v>2</v>
      </c>
      <c r="U55" t="str">
        <f t="shared" si="5"/>
        <v>B2B-50</v>
      </c>
    </row>
    <row r="56" spans="1:21" x14ac:dyDescent="0.25">
      <c r="A56" t="s">
        <v>209</v>
      </c>
      <c r="B56" t="s">
        <v>39</v>
      </c>
      <c r="C56" t="s">
        <v>209</v>
      </c>
      <c r="D56" t="s">
        <v>158</v>
      </c>
      <c r="E56" s="84">
        <v>52</v>
      </c>
      <c r="F56" t="str">
        <f t="shared" si="0"/>
        <v>JM1-52</v>
      </c>
      <c r="G56" t="str">
        <f>VLOOKUP(F56,RAW_c_TEBB0714_REV01!A:B,2,0)</f>
        <v>B34_L8_N</v>
      </c>
      <c r="H56" t="str">
        <f t="shared" si="1"/>
        <v>B34_L8_N</v>
      </c>
      <c r="I56" t="str">
        <f t="shared" si="2"/>
        <v>--</v>
      </c>
      <c r="J56" t="str">
        <f t="shared" si="3"/>
        <v>--</v>
      </c>
      <c r="K56">
        <f>IFERROR(IF(J56="--",IF(G56=H56,VLOOKUP(G56,RAW_c_TEBB0714_REV01!L:N,3,0),SUM(VLOOKUP(H56,RAW_c_TEBB0714_REV01!L:N,3,0),VLOOKUP(G56,RAW_c_TEBB0714_REV01!L:N,3,0))),"---"),"---")</f>
        <v>10.7163</v>
      </c>
      <c r="L56" t="str">
        <f t="shared" si="4"/>
        <v>JM1-52</v>
      </c>
      <c r="M56" t="str">
        <f>IFERROR(IF(
COUNTIF(B2B!H:H,(IF(K56&lt;&gt;"---",IF(INDEX(RAW_c_TEBB0714_REV01!B:D,MATCH(H56,RAW_c_TEBB0714_REV01!B:B,0),3)=L56,INDEX(
RAW_c_TEBB0714_REV01!B:D,MATCH(H56,INDEX(RAW_c_TEBB0714_REV01!B:B,MATCH(H56,RAW_c_TEBB0714_REV01!B:B,)+1):'RAW_c_TEBB0714_REV01'!B11127,)+MATCH(H56,RAW_c_TEBB0714_REV01!B:B,),3),INDEX(RAW_c_TEBB0714_REV01!B:D,MATCH(H56,RAW_c_TEBB0714_REV01!B:B,0),3)),"---")))=1,"---",IF(K56&lt;&gt;"---",IF(INDEX(RAW_c_TEBB0714_REV01!B:D,MATCH(H56,RAW_c_TEBB0714_REV01!B:B,0),3)=L56,INDEX(
RAW_c_TEBB0714_REV01!B:D,MATCH(H56,INDEX(RAW_c_TEBB0714_REV01!B:B,MATCH(H56,RAW_c_TEBB0714_REV01!B:B,)+1):'RAW_c_TEBB0714_REV01'!B11127,)+MATCH(H56,RAW_c_TEBB0714_REV01!B:B,),3),INDEX(RAW_c_TEBB0714_REV01!B:D,MATCH(H56,RAW_c_TEBB0714_REV01!B:B,0),3)),"---")),"---")</f>
        <v>J20-21</v>
      </c>
      <c r="N56" t="str">
        <f>IFERROR(IF(AND(B56="B2B",J56="--"),L56,IF(
COUNTIF(B2B!H:H,(IF(K56&lt;&gt;"---",IF(INDEX(RAW_c_TEBB0714_REV01!B:D,MATCH(H56,RAW_c_TEBB0714_REV01!B:B,0),3)=L56,INDEX(
RAW_c_TEBB0714_REV01!B:D,MATCH(H56,INDEX(RAW_c_TEBB0714_REV01!B:B,MATCH(H56,RAW_c_TEBB0714_REV01!B:B,)+1):'RAW_c_TEBB0714_REV01'!B11127,)+MATCH(H56,RAW_c_TEBB0714_REV01!B:B,),3),INDEX(RAW_c_TEBB0714_REV01!B:D,MATCH(H56,RAW_c_TEBB0714_REV01!B:B,0),3)),"---")))=0,"---",IF(K56&lt;&gt;"---",IF(INDEX(RAW_c_TEBB0714_REV01!B:D,MATCH(H56,RAW_c_TEBB0714_REV01!B:B,0),3)=L56,INDEX(
RAW_c_TEBB0714_REV01!B:D,MATCH(H56,INDEX(RAW_c_TEBB0714_REV01!B:B,MATCH(H56,RAW_c_TEBB0714_REV01!B:B,)+1):'RAW_c_TEBB0714_REV01'!B11127,)+MATCH(H56,RAW_c_TEBB0714_REV01!B:B,),3),INDEX(RAW_c_TEBB0714_REV01!B:D,MATCH(H56,RAW_c_TEBB0714_REV01!B:B,0),3)),"---"))),"---")</f>
        <v>JM1-52</v>
      </c>
      <c r="T56">
        <f>COUNTIF(RAW_c_TEBB0714_REV01!B:B,G56)</f>
        <v>2</v>
      </c>
      <c r="U56" t="str">
        <f t="shared" si="5"/>
        <v>B2B-51</v>
      </c>
    </row>
    <row r="57" spans="1:21" x14ac:dyDescent="0.25">
      <c r="A57" t="s">
        <v>210</v>
      </c>
      <c r="B57" t="s">
        <v>39</v>
      </c>
      <c r="C57" t="s">
        <v>210</v>
      </c>
      <c r="D57" t="s">
        <v>158</v>
      </c>
      <c r="E57" s="84">
        <v>51</v>
      </c>
      <c r="F57" t="str">
        <f t="shared" si="0"/>
        <v>JM1-51</v>
      </c>
      <c r="G57" t="str">
        <f>VLOOKUP(F57,RAW_c_TEBB0714_REV01!A:B,2,0)</f>
        <v>B34_L10_N</v>
      </c>
      <c r="H57" t="str">
        <f t="shared" si="1"/>
        <v>B34_L10_N</v>
      </c>
      <c r="I57" t="str">
        <f t="shared" si="2"/>
        <v>--</v>
      </c>
      <c r="J57" t="str">
        <f t="shared" si="3"/>
        <v>--</v>
      </c>
      <c r="K57">
        <f>IFERROR(IF(J57="--",IF(G57=H57,VLOOKUP(G57,RAW_c_TEBB0714_REV01!L:N,3,0),SUM(VLOOKUP(H57,RAW_c_TEBB0714_REV01!L:N,3,0),VLOOKUP(G57,RAW_c_TEBB0714_REV01!L:N,3,0))),"---"),"---")</f>
        <v>24.536200000000001</v>
      </c>
      <c r="L57" t="str">
        <f t="shared" si="4"/>
        <v>JM1-51</v>
      </c>
      <c r="M57" t="str">
        <f>IFERROR(IF(
COUNTIF(B2B!H:H,(IF(K57&lt;&gt;"---",IF(INDEX(RAW_c_TEBB0714_REV01!B:D,MATCH(H57,RAW_c_TEBB0714_REV01!B:B,0),3)=L57,INDEX(
RAW_c_TEBB0714_REV01!B:D,MATCH(H57,INDEX(RAW_c_TEBB0714_REV01!B:B,MATCH(H57,RAW_c_TEBB0714_REV01!B:B,)+1):'RAW_c_TEBB0714_REV01'!B11128,)+MATCH(H57,RAW_c_TEBB0714_REV01!B:B,),3),INDEX(RAW_c_TEBB0714_REV01!B:D,MATCH(H57,RAW_c_TEBB0714_REV01!B:B,0),3)),"---")))=1,"---",IF(K57&lt;&gt;"---",IF(INDEX(RAW_c_TEBB0714_REV01!B:D,MATCH(H57,RAW_c_TEBB0714_REV01!B:B,0),3)=L57,INDEX(
RAW_c_TEBB0714_REV01!B:D,MATCH(H57,INDEX(RAW_c_TEBB0714_REV01!B:B,MATCH(H57,RAW_c_TEBB0714_REV01!B:B,)+1):'RAW_c_TEBB0714_REV01'!B11128,)+MATCH(H57,RAW_c_TEBB0714_REV01!B:B,),3),INDEX(RAW_c_TEBB0714_REV01!B:D,MATCH(H57,RAW_c_TEBB0714_REV01!B:B,0),3)),"---")),"---")</f>
        <v>J20-29</v>
      </c>
      <c r="N57" t="str">
        <f>IFERROR(IF(AND(B57="B2B",J57="--"),L57,IF(
COUNTIF(B2B!H:H,(IF(K57&lt;&gt;"---",IF(INDEX(RAW_c_TEBB0714_REV01!B:D,MATCH(H57,RAW_c_TEBB0714_REV01!B:B,0),3)=L57,INDEX(
RAW_c_TEBB0714_REV01!B:D,MATCH(H57,INDEX(RAW_c_TEBB0714_REV01!B:B,MATCH(H57,RAW_c_TEBB0714_REV01!B:B,)+1):'RAW_c_TEBB0714_REV01'!B11128,)+MATCH(H57,RAW_c_TEBB0714_REV01!B:B,),3),INDEX(RAW_c_TEBB0714_REV01!B:D,MATCH(H57,RAW_c_TEBB0714_REV01!B:B,0),3)),"---")))=0,"---",IF(K57&lt;&gt;"---",IF(INDEX(RAW_c_TEBB0714_REV01!B:D,MATCH(H57,RAW_c_TEBB0714_REV01!B:B,0),3)=L57,INDEX(
RAW_c_TEBB0714_REV01!B:D,MATCH(H57,INDEX(RAW_c_TEBB0714_REV01!B:B,MATCH(H57,RAW_c_TEBB0714_REV01!B:B,)+1):'RAW_c_TEBB0714_REV01'!B11128,)+MATCH(H57,RAW_c_TEBB0714_REV01!B:B,),3),INDEX(RAW_c_TEBB0714_REV01!B:D,MATCH(H57,RAW_c_TEBB0714_REV01!B:B,0),3)),"---"))),"---")</f>
        <v>JM1-51</v>
      </c>
      <c r="T57">
        <f>COUNTIF(RAW_c_TEBB0714_REV01!B:B,G57)</f>
        <v>2</v>
      </c>
      <c r="U57" t="str">
        <f t="shared" si="5"/>
        <v>B2B-52</v>
      </c>
    </row>
    <row r="58" spans="1:21" x14ac:dyDescent="0.25">
      <c r="A58" t="s">
        <v>211</v>
      </c>
      <c r="B58" t="s">
        <v>39</v>
      </c>
      <c r="C58" t="s">
        <v>211</v>
      </c>
      <c r="D58" t="s">
        <v>158</v>
      </c>
      <c r="E58" s="84">
        <v>54</v>
      </c>
      <c r="F58" t="str">
        <f t="shared" si="0"/>
        <v>JM1-54</v>
      </c>
      <c r="G58" t="str">
        <f>VLOOKUP(F58,RAW_c_TEBB0714_REV01!A:B,2,0)</f>
        <v>B34_L13_P</v>
      </c>
      <c r="H58" t="str">
        <f t="shared" si="1"/>
        <v>B34_L13_P</v>
      </c>
      <c r="I58" t="str">
        <f t="shared" si="2"/>
        <v>--</v>
      </c>
      <c r="J58" t="str">
        <f t="shared" si="3"/>
        <v>--</v>
      </c>
      <c r="K58">
        <f>IFERROR(IF(J58="--",IF(G58=H58,VLOOKUP(G58,RAW_c_TEBB0714_REV01!L:N,3,0),SUM(VLOOKUP(H58,RAW_c_TEBB0714_REV01!L:N,3,0),VLOOKUP(G58,RAW_c_TEBB0714_REV01!L:N,3,0))),"---"),"---")</f>
        <v>48.9621</v>
      </c>
      <c r="L58" t="str">
        <f t="shared" si="4"/>
        <v>JM1-54</v>
      </c>
      <c r="M58" t="str">
        <f>IFERROR(IF(
COUNTIF(B2B!H:H,(IF(K58&lt;&gt;"---",IF(INDEX(RAW_c_TEBB0714_REV01!B:D,MATCH(H58,RAW_c_TEBB0714_REV01!B:B,0),3)=L58,INDEX(
RAW_c_TEBB0714_REV01!B:D,MATCH(H58,INDEX(RAW_c_TEBB0714_REV01!B:B,MATCH(H58,RAW_c_TEBB0714_REV01!B:B,)+1):'RAW_c_TEBB0714_REV01'!B11129,)+MATCH(H58,RAW_c_TEBB0714_REV01!B:B,),3),INDEX(RAW_c_TEBB0714_REV01!B:D,MATCH(H58,RAW_c_TEBB0714_REV01!B:B,0),3)),"---")))=1,"---",IF(K58&lt;&gt;"---",IF(INDEX(RAW_c_TEBB0714_REV01!B:D,MATCH(H58,RAW_c_TEBB0714_REV01!B:B,0),3)=L58,INDEX(
RAW_c_TEBB0714_REV01!B:D,MATCH(H58,INDEX(RAW_c_TEBB0714_REV01!B:B,MATCH(H58,RAW_c_TEBB0714_REV01!B:B,)+1):'RAW_c_TEBB0714_REV01'!B11129,)+MATCH(H58,RAW_c_TEBB0714_REV01!B:B,),3),INDEX(RAW_c_TEBB0714_REV01!B:D,MATCH(H58,RAW_c_TEBB0714_REV01!B:B,0),3)),"---")),"---")</f>
        <v>J20-48</v>
      </c>
      <c r="N58" t="str">
        <f>IFERROR(IF(AND(B58="B2B",J58="--"),L58,IF(
COUNTIF(B2B!H:H,(IF(K58&lt;&gt;"---",IF(INDEX(RAW_c_TEBB0714_REV01!B:D,MATCH(H58,RAW_c_TEBB0714_REV01!B:B,0),3)=L58,INDEX(
RAW_c_TEBB0714_REV01!B:D,MATCH(H58,INDEX(RAW_c_TEBB0714_REV01!B:B,MATCH(H58,RAW_c_TEBB0714_REV01!B:B,)+1):'RAW_c_TEBB0714_REV01'!B11129,)+MATCH(H58,RAW_c_TEBB0714_REV01!B:B,),3),INDEX(RAW_c_TEBB0714_REV01!B:D,MATCH(H58,RAW_c_TEBB0714_REV01!B:B,0),3)),"---")))=0,"---",IF(K58&lt;&gt;"---",IF(INDEX(RAW_c_TEBB0714_REV01!B:D,MATCH(H58,RAW_c_TEBB0714_REV01!B:B,0),3)=L58,INDEX(
RAW_c_TEBB0714_REV01!B:D,MATCH(H58,INDEX(RAW_c_TEBB0714_REV01!B:B,MATCH(H58,RAW_c_TEBB0714_REV01!B:B,)+1):'RAW_c_TEBB0714_REV01'!B11129,)+MATCH(H58,RAW_c_TEBB0714_REV01!B:B,),3),INDEX(RAW_c_TEBB0714_REV01!B:D,MATCH(H58,RAW_c_TEBB0714_REV01!B:B,0),3)),"---"))),"---")</f>
        <v>JM1-54</v>
      </c>
      <c r="T58">
        <f>COUNTIF(RAW_c_TEBB0714_REV01!B:B,G58)</f>
        <v>2</v>
      </c>
      <c r="U58" t="str">
        <f t="shared" si="5"/>
        <v>B2B-53</v>
      </c>
    </row>
    <row r="59" spans="1:21" x14ac:dyDescent="0.25">
      <c r="A59" t="s">
        <v>212</v>
      </c>
      <c r="B59" t="s">
        <v>39</v>
      </c>
      <c r="C59" t="s">
        <v>212</v>
      </c>
      <c r="D59" t="s">
        <v>158</v>
      </c>
      <c r="E59" s="84">
        <v>53</v>
      </c>
      <c r="F59" t="str">
        <f t="shared" si="0"/>
        <v>JM1-53</v>
      </c>
      <c r="G59" t="str">
        <f>VLOOKUP(F59,RAW_c_TEBB0714_REV01!A:B,2,0)</f>
        <v>B34_L11_N</v>
      </c>
      <c r="H59" t="str">
        <f t="shared" si="1"/>
        <v>B34_L11_N</v>
      </c>
      <c r="I59" t="str">
        <f t="shared" si="2"/>
        <v>--</v>
      </c>
      <c r="J59" t="str">
        <f t="shared" si="3"/>
        <v>--</v>
      </c>
      <c r="K59">
        <f>IFERROR(IF(J59="--",IF(G59=H59,VLOOKUP(G59,RAW_c_TEBB0714_REV01!L:N,3,0),SUM(VLOOKUP(H59,RAW_c_TEBB0714_REV01!L:N,3,0),VLOOKUP(G59,RAW_c_TEBB0714_REV01!L:N,3,0))),"---"),"---")</f>
        <v>22.013200000000001</v>
      </c>
      <c r="L59" t="str">
        <f t="shared" si="4"/>
        <v>JM1-53</v>
      </c>
      <c r="M59" t="str">
        <f>IFERROR(IF(
COUNTIF(B2B!H:H,(IF(K59&lt;&gt;"---",IF(INDEX(RAW_c_TEBB0714_REV01!B:D,MATCH(H59,RAW_c_TEBB0714_REV01!B:B,0),3)=L59,INDEX(
RAW_c_TEBB0714_REV01!B:D,MATCH(H59,INDEX(RAW_c_TEBB0714_REV01!B:B,MATCH(H59,RAW_c_TEBB0714_REV01!B:B,)+1):'RAW_c_TEBB0714_REV01'!B11130,)+MATCH(H59,RAW_c_TEBB0714_REV01!B:B,),3),INDEX(RAW_c_TEBB0714_REV01!B:D,MATCH(H59,RAW_c_TEBB0714_REV01!B:B,0),3)),"---")))=1,"---",IF(K59&lt;&gt;"---",IF(INDEX(RAW_c_TEBB0714_REV01!B:D,MATCH(H59,RAW_c_TEBB0714_REV01!B:B,0),3)=L59,INDEX(
RAW_c_TEBB0714_REV01!B:D,MATCH(H59,INDEX(RAW_c_TEBB0714_REV01!B:B,MATCH(H59,RAW_c_TEBB0714_REV01!B:B,)+1):'RAW_c_TEBB0714_REV01'!B11130,)+MATCH(H59,RAW_c_TEBB0714_REV01!B:B,),3),INDEX(RAW_c_TEBB0714_REV01!B:D,MATCH(H59,RAW_c_TEBB0714_REV01!B:B,0),3)),"---")),"---")</f>
        <v>J20-28</v>
      </c>
      <c r="N59" t="str">
        <f>IFERROR(IF(AND(B59="B2B",J59="--"),L59,IF(
COUNTIF(B2B!H:H,(IF(K59&lt;&gt;"---",IF(INDEX(RAW_c_TEBB0714_REV01!B:D,MATCH(H59,RAW_c_TEBB0714_REV01!B:B,0),3)=L59,INDEX(
RAW_c_TEBB0714_REV01!B:D,MATCH(H59,INDEX(RAW_c_TEBB0714_REV01!B:B,MATCH(H59,RAW_c_TEBB0714_REV01!B:B,)+1):'RAW_c_TEBB0714_REV01'!B11130,)+MATCH(H59,RAW_c_TEBB0714_REV01!B:B,),3),INDEX(RAW_c_TEBB0714_REV01!B:D,MATCH(H59,RAW_c_TEBB0714_REV01!B:B,0),3)),"---")))=0,"---",IF(K59&lt;&gt;"---",IF(INDEX(RAW_c_TEBB0714_REV01!B:D,MATCH(H59,RAW_c_TEBB0714_REV01!B:B,0),3)=L59,INDEX(
RAW_c_TEBB0714_REV01!B:D,MATCH(H59,INDEX(RAW_c_TEBB0714_REV01!B:B,MATCH(H59,RAW_c_TEBB0714_REV01!B:B,)+1):'RAW_c_TEBB0714_REV01'!B11130,)+MATCH(H59,RAW_c_TEBB0714_REV01!B:B,),3),INDEX(RAW_c_TEBB0714_REV01!B:D,MATCH(H59,RAW_c_TEBB0714_REV01!B:B,0),3)),"---"))),"---")</f>
        <v>JM1-53</v>
      </c>
      <c r="T59">
        <f>COUNTIF(RAW_c_TEBB0714_REV01!B:B,G59)</f>
        <v>2</v>
      </c>
      <c r="U59" t="str">
        <f t="shared" si="5"/>
        <v>B2B-54</v>
      </c>
    </row>
    <row r="60" spans="1:21" x14ac:dyDescent="0.25">
      <c r="A60" t="s">
        <v>213</v>
      </c>
      <c r="B60" t="s">
        <v>39</v>
      </c>
      <c r="C60" t="s">
        <v>213</v>
      </c>
      <c r="D60" t="s">
        <v>158</v>
      </c>
      <c r="E60" s="84">
        <v>56</v>
      </c>
      <c r="F60" t="str">
        <f t="shared" si="0"/>
        <v>JM1-56</v>
      </c>
      <c r="G60" t="str">
        <f>VLOOKUP(F60,RAW_c_TEBB0714_REV01!A:B,2,0)</f>
        <v>B34_L13_N</v>
      </c>
      <c r="H60" t="str">
        <f t="shared" si="1"/>
        <v>B34_L13_N</v>
      </c>
      <c r="I60" t="str">
        <f t="shared" si="2"/>
        <v>--</v>
      </c>
      <c r="J60" t="str">
        <f t="shared" si="3"/>
        <v>--</v>
      </c>
      <c r="K60">
        <f>IFERROR(IF(J60="--",IF(G60=H60,VLOOKUP(G60,RAW_c_TEBB0714_REV01!L:N,3,0),SUM(VLOOKUP(H60,RAW_c_TEBB0714_REV01!L:N,3,0),VLOOKUP(G60,RAW_c_TEBB0714_REV01!L:N,3,0))),"---"),"---")</f>
        <v>49.293500000000002</v>
      </c>
      <c r="L60" t="str">
        <f t="shared" si="4"/>
        <v>JM1-56</v>
      </c>
      <c r="M60" t="str">
        <f>IFERROR(IF(
COUNTIF(B2B!H:H,(IF(K60&lt;&gt;"---",IF(INDEX(RAW_c_TEBB0714_REV01!B:D,MATCH(H60,RAW_c_TEBB0714_REV01!B:B,0),3)=L60,INDEX(
RAW_c_TEBB0714_REV01!B:D,MATCH(H60,INDEX(RAW_c_TEBB0714_REV01!B:B,MATCH(H60,RAW_c_TEBB0714_REV01!B:B,)+1):'RAW_c_TEBB0714_REV01'!B11131,)+MATCH(H60,RAW_c_TEBB0714_REV01!B:B,),3),INDEX(RAW_c_TEBB0714_REV01!B:D,MATCH(H60,RAW_c_TEBB0714_REV01!B:B,0),3)),"---")))=1,"---",IF(K60&lt;&gt;"---",IF(INDEX(RAW_c_TEBB0714_REV01!B:D,MATCH(H60,RAW_c_TEBB0714_REV01!B:B,0),3)=L60,INDEX(
RAW_c_TEBB0714_REV01!B:D,MATCH(H60,INDEX(RAW_c_TEBB0714_REV01!B:B,MATCH(H60,RAW_c_TEBB0714_REV01!B:B,)+1):'RAW_c_TEBB0714_REV01'!B11131,)+MATCH(H60,RAW_c_TEBB0714_REV01!B:B,),3),INDEX(RAW_c_TEBB0714_REV01!B:D,MATCH(H60,RAW_c_TEBB0714_REV01!B:B,0),3)),"---")),"---")</f>
        <v>J20-47</v>
      </c>
      <c r="N60" t="str">
        <f>IFERROR(IF(AND(B60="B2B",J60="--"),L60,IF(
COUNTIF(B2B!H:H,(IF(K60&lt;&gt;"---",IF(INDEX(RAW_c_TEBB0714_REV01!B:D,MATCH(H60,RAW_c_TEBB0714_REV01!B:B,0),3)=L60,INDEX(
RAW_c_TEBB0714_REV01!B:D,MATCH(H60,INDEX(RAW_c_TEBB0714_REV01!B:B,MATCH(H60,RAW_c_TEBB0714_REV01!B:B,)+1):'RAW_c_TEBB0714_REV01'!B11131,)+MATCH(H60,RAW_c_TEBB0714_REV01!B:B,),3),INDEX(RAW_c_TEBB0714_REV01!B:D,MATCH(H60,RAW_c_TEBB0714_REV01!B:B,0),3)),"---")))=0,"---",IF(K60&lt;&gt;"---",IF(INDEX(RAW_c_TEBB0714_REV01!B:D,MATCH(H60,RAW_c_TEBB0714_REV01!B:B,0),3)=L60,INDEX(
RAW_c_TEBB0714_REV01!B:D,MATCH(H60,INDEX(RAW_c_TEBB0714_REV01!B:B,MATCH(H60,RAW_c_TEBB0714_REV01!B:B,)+1):'RAW_c_TEBB0714_REV01'!B11131,)+MATCH(H60,RAW_c_TEBB0714_REV01!B:B,),3),INDEX(RAW_c_TEBB0714_REV01!B:D,MATCH(H60,RAW_c_TEBB0714_REV01!B:B,0),3)),"---"))),"---")</f>
        <v>JM1-56</v>
      </c>
      <c r="T60">
        <f>COUNTIF(RAW_c_TEBB0714_REV01!B:B,G60)</f>
        <v>2</v>
      </c>
      <c r="U60" t="str">
        <f t="shared" si="5"/>
        <v>B2B-55</v>
      </c>
    </row>
    <row r="61" spans="1:21" x14ac:dyDescent="0.25">
      <c r="A61" t="s">
        <v>214</v>
      </c>
      <c r="B61" t="s">
        <v>39</v>
      </c>
      <c r="C61" t="s">
        <v>214</v>
      </c>
      <c r="D61" t="s">
        <v>158</v>
      </c>
      <c r="E61" s="84">
        <v>55</v>
      </c>
      <c r="F61" t="str">
        <f t="shared" si="0"/>
        <v>JM1-55</v>
      </c>
      <c r="G61" t="str">
        <f>VLOOKUP(F61,RAW_c_TEBB0714_REV01!A:B,2,0)</f>
        <v>B34_L11_P</v>
      </c>
      <c r="H61" t="str">
        <f t="shared" si="1"/>
        <v>B34_L11_P</v>
      </c>
      <c r="I61" t="str">
        <f t="shared" si="2"/>
        <v>--</v>
      </c>
      <c r="J61" t="str">
        <f t="shared" si="3"/>
        <v>--</v>
      </c>
      <c r="K61">
        <f>IFERROR(IF(J61="--",IF(G61=H61,VLOOKUP(G61,RAW_c_TEBB0714_REV01!L:N,3,0),SUM(VLOOKUP(H61,RAW_c_TEBB0714_REV01!L:N,3,0),VLOOKUP(G61,RAW_c_TEBB0714_REV01!L:N,3,0))),"---"),"---")</f>
        <v>22.374600000000001</v>
      </c>
      <c r="L61" t="str">
        <f t="shared" si="4"/>
        <v>JM1-55</v>
      </c>
      <c r="M61" t="str">
        <f>IFERROR(IF(
COUNTIF(B2B!H:H,(IF(K61&lt;&gt;"---",IF(INDEX(RAW_c_TEBB0714_REV01!B:D,MATCH(H61,RAW_c_TEBB0714_REV01!B:B,0),3)=L61,INDEX(
RAW_c_TEBB0714_REV01!B:D,MATCH(H61,INDEX(RAW_c_TEBB0714_REV01!B:B,MATCH(H61,RAW_c_TEBB0714_REV01!B:B,)+1):'RAW_c_TEBB0714_REV01'!B11132,)+MATCH(H61,RAW_c_TEBB0714_REV01!B:B,),3),INDEX(RAW_c_TEBB0714_REV01!B:D,MATCH(H61,RAW_c_TEBB0714_REV01!B:B,0),3)),"---")))=1,"---",IF(K61&lt;&gt;"---",IF(INDEX(RAW_c_TEBB0714_REV01!B:D,MATCH(H61,RAW_c_TEBB0714_REV01!B:B,0),3)=L61,INDEX(
RAW_c_TEBB0714_REV01!B:D,MATCH(H61,INDEX(RAW_c_TEBB0714_REV01!B:B,MATCH(H61,RAW_c_TEBB0714_REV01!B:B,)+1):'RAW_c_TEBB0714_REV01'!B11132,)+MATCH(H61,RAW_c_TEBB0714_REV01!B:B,),3),INDEX(RAW_c_TEBB0714_REV01!B:D,MATCH(H61,RAW_c_TEBB0714_REV01!B:B,0),3)),"---")),"---")</f>
        <v>J20-27</v>
      </c>
      <c r="N61" t="str">
        <f>IFERROR(IF(AND(B61="B2B",J61="--"),L61,IF(
COUNTIF(B2B!H:H,(IF(K61&lt;&gt;"---",IF(INDEX(RAW_c_TEBB0714_REV01!B:D,MATCH(H61,RAW_c_TEBB0714_REV01!B:B,0),3)=L61,INDEX(
RAW_c_TEBB0714_REV01!B:D,MATCH(H61,INDEX(RAW_c_TEBB0714_REV01!B:B,MATCH(H61,RAW_c_TEBB0714_REV01!B:B,)+1):'RAW_c_TEBB0714_REV01'!B11132,)+MATCH(H61,RAW_c_TEBB0714_REV01!B:B,),3),INDEX(RAW_c_TEBB0714_REV01!B:D,MATCH(H61,RAW_c_TEBB0714_REV01!B:B,0),3)),"---")))=0,"---",IF(K61&lt;&gt;"---",IF(INDEX(RAW_c_TEBB0714_REV01!B:D,MATCH(H61,RAW_c_TEBB0714_REV01!B:B,0),3)=L61,INDEX(
RAW_c_TEBB0714_REV01!B:D,MATCH(H61,INDEX(RAW_c_TEBB0714_REV01!B:B,MATCH(H61,RAW_c_TEBB0714_REV01!B:B,)+1):'RAW_c_TEBB0714_REV01'!B11132,)+MATCH(H61,RAW_c_TEBB0714_REV01!B:B,),3),INDEX(RAW_c_TEBB0714_REV01!B:D,MATCH(H61,RAW_c_TEBB0714_REV01!B:B,0),3)),"---"))),"---")</f>
        <v>JM1-55</v>
      </c>
      <c r="T61">
        <f>COUNTIF(RAW_c_TEBB0714_REV01!B:B,G61)</f>
        <v>2</v>
      </c>
      <c r="U61" t="str">
        <f t="shared" si="5"/>
        <v>B2B-56</v>
      </c>
    </row>
    <row r="62" spans="1:21" x14ac:dyDescent="0.25">
      <c r="A62" t="s">
        <v>215</v>
      </c>
      <c r="B62" t="s">
        <v>39</v>
      </c>
      <c r="C62" t="s">
        <v>215</v>
      </c>
      <c r="D62" t="s">
        <v>158</v>
      </c>
      <c r="E62" s="84">
        <v>58</v>
      </c>
      <c r="F62" t="str">
        <f t="shared" si="0"/>
        <v>JM1-58</v>
      </c>
      <c r="G62" t="str">
        <f>VLOOKUP(F62,RAW_c_TEBB0714_REV01!A:B,2,0)</f>
        <v>B34_L14_P</v>
      </c>
      <c r="H62" t="str">
        <f t="shared" si="1"/>
        <v>B34_L14_P</v>
      </c>
      <c r="I62" t="str">
        <f t="shared" si="2"/>
        <v>--</v>
      </c>
      <c r="J62" t="str">
        <f t="shared" si="3"/>
        <v>--</v>
      </c>
      <c r="K62">
        <f>IFERROR(IF(J62="--",IF(G62=H62,VLOOKUP(G62,RAW_c_TEBB0714_REV01!L:N,3,0),SUM(VLOOKUP(H62,RAW_c_TEBB0714_REV01!L:N,3,0),VLOOKUP(G62,RAW_c_TEBB0714_REV01!L:N,3,0))),"---"),"---")</f>
        <v>28.145199999999999</v>
      </c>
      <c r="L62" t="str">
        <f t="shared" si="4"/>
        <v>JM1-58</v>
      </c>
      <c r="M62" t="str">
        <f>IFERROR(IF(
COUNTIF(B2B!H:H,(IF(K62&lt;&gt;"---",IF(INDEX(RAW_c_TEBB0714_REV01!B:D,MATCH(H62,RAW_c_TEBB0714_REV01!B:B,0),3)=L62,INDEX(
RAW_c_TEBB0714_REV01!B:D,MATCH(H62,INDEX(RAW_c_TEBB0714_REV01!B:B,MATCH(H62,RAW_c_TEBB0714_REV01!B:B,)+1):'RAW_c_TEBB0714_REV01'!B11133,)+MATCH(H62,RAW_c_TEBB0714_REV01!B:B,),3),INDEX(RAW_c_TEBB0714_REV01!B:D,MATCH(H62,RAW_c_TEBB0714_REV01!B:B,0),3)),"---")))=1,"---",IF(K62&lt;&gt;"---",IF(INDEX(RAW_c_TEBB0714_REV01!B:D,MATCH(H62,RAW_c_TEBB0714_REV01!B:B,0),3)=L62,INDEX(
RAW_c_TEBB0714_REV01!B:D,MATCH(H62,INDEX(RAW_c_TEBB0714_REV01!B:B,MATCH(H62,RAW_c_TEBB0714_REV01!B:B,)+1):'RAW_c_TEBB0714_REV01'!B11133,)+MATCH(H62,RAW_c_TEBB0714_REV01!B:B,),3),INDEX(RAW_c_TEBB0714_REV01!B:D,MATCH(H62,RAW_c_TEBB0714_REV01!B:B,0),3)),"---")),"---")</f>
        <v>J20-3</v>
      </c>
      <c r="N62" t="str">
        <f>IFERROR(IF(AND(B62="B2B",J62="--"),L62,IF(
COUNTIF(B2B!H:H,(IF(K62&lt;&gt;"---",IF(INDEX(RAW_c_TEBB0714_REV01!B:D,MATCH(H62,RAW_c_TEBB0714_REV01!B:B,0),3)=L62,INDEX(
RAW_c_TEBB0714_REV01!B:D,MATCH(H62,INDEX(RAW_c_TEBB0714_REV01!B:B,MATCH(H62,RAW_c_TEBB0714_REV01!B:B,)+1):'RAW_c_TEBB0714_REV01'!B11133,)+MATCH(H62,RAW_c_TEBB0714_REV01!B:B,),3),INDEX(RAW_c_TEBB0714_REV01!B:D,MATCH(H62,RAW_c_TEBB0714_REV01!B:B,0),3)),"---")))=0,"---",IF(K62&lt;&gt;"---",IF(INDEX(RAW_c_TEBB0714_REV01!B:D,MATCH(H62,RAW_c_TEBB0714_REV01!B:B,0),3)=L62,INDEX(
RAW_c_TEBB0714_REV01!B:D,MATCH(H62,INDEX(RAW_c_TEBB0714_REV01!B:B,MATCH(H62,RAW_c_TEBB0714_REV01!B:B,)+1):'RAW_c_TEBB0714_REV01'!B11133,)+MATCH(H62,RAW_c_TEBB0714_REV01!B:B,),3),INDEX(RAW_c_TEBB0714_REV01!B:D,MATCH(H62,RAW_c_TEBB0714_REV01!B:B,0),3)),"---"))),"---")</f>
        <v>JM1-58</v>
      </c>
      <c r="T62">
        <f>COUNTIF(RAW_c_TEBB0714_REV01!B:B,G62)</f>
        <v>2</v>
      </c>
      <c r="U62" t="str">
        <f t="shared" si="5"/>
        <v>B2B-57</v>
      </c>
    </row>
    <row r="63" spans="1:21" x14ac:dyDescent="0.25">
      <c r="A63" t="s">
        <v>216</v>
      </c>
      <c r="B63" t="s">
        <v>39</v>
      </c>
      <c r="C63" t="s">
        <v>216</v>
      </c>
      <c r="D63" t="s">
        <v>158</v>
      </c>
      <c r="E63" s="84">
        <v>57</v>
      </c>
      <c r="F63" t="str">
        <f t="shared" si="0"/>
        <v>JM1-57</v>
      </c>
      <c r="G63" t="str">
        <f>VLOOKUP(F63,RAW_c_TEBB0714_REV01!A:B,2,0)</f>
        <v>B34_L12_N</v>
      </c>
      <c r="H63" t="str">
        <f t="shared" si="1"/>
        <v>B34_L12_N</v>
      </c>
      <c r="I63" t="str">
        <f t="shared" si="2"/>
        <v>--</v>
      </c>
      <c r="J63" t="str">
        <f t="shared" si="3"/>
        <v>--</v>
      </c>
      <c r="K63">
        <f>IFERROR(IF(J63="--",IF(G63=H63,VLOOKUP(G63,RAW_c_TEBB0714_REV01!L:N,3,0),SUM(VLOOKUP(H63,RAW_c_TEBB0714_REV01!L:N,3,0),VLOOKUP(G63,RAW_c_TEBB0714_REV01!L:N,3,0))),"---"),"---")</f>
        <v>20.9099</v>
      </c>
      <c r="L63" t="str">
        <f t="shared" si="4"/>
        <v>JM1-57</v>
      </c>
      <c r="M63" t="str">
        <f>IFERROR(IF(
COUNTIF(B2B!H:H,(IF(K63&lt;&gt;"---",IF(INDEX(RAW_c_TEBB0714_REV01!B:D,MATCH(H63,RAW_c_TEBB0714_REV01!B:B,0),3)=L63,INDEX(
RAW_c_TEBB0714_REV01!B:D,MATCH(H63,INDEX(RAW_c_TEBB0714_REV01!B:B,MATCH(H63,RAW_c_TEBB0714_REV01!B:B,)+1):'RAW_c_TEBB0714_REV01'!B11134,)+MATCH(H63,RAW_c_TEBB0714_REV01!B:B,),3),INDEX(RAW_c_TEBB0714_REV01!B:D,MATCH(H63,RAW_c_TEBB0714_REV01!B:B,0),3)),"---")))=1,"---",IF(K63&lt;&gt;"---",IF(INDEX(RAW_c_TEBB0714_REV01!B:D,MATCH(H63,RAW_c_TEBB0714_REV01!B:B,0),3)=L63,INDEX(
RAW_c_TEBB0714_REV01!B:D,MATCH(H63,INDEX(RAW_c_TEBB0714_REV01!B:B,MATCH(H63,RAW_c_TEBB0714_REV01!B:B,)+1):'RAW_c_TEBB0714_REV01'!B11134,)+MATCH(H63,RAW_c_TEBB0714_REV01!B:B,),3),INDEX(RAW_c_TEBB0714_REV01!B:D,MATCH(H63,RAW_c_TEBB0714_REV01!B:B,0),3)),"---")),"---")</f>
        <v>J20-23</v>
      </c>
      <c r="N63" t="str">
        <f>IFERROR(IF(AND(B63="B2B",J63="--"),L63,IF(
COUNTIF(B2B!H:H,(IF(K63&lt;&gt;"---",IF(INDEX(RAW_c_TEBB0714_REV01!B:D,MATCH(H63,RAW_c_TEBB0714_REV01!B:B,0),3)=L63,INDEX(
RAW_c_TEBB0714_REV01!B:D,MATCH(H63,INDEX(RAW_c_TEBB0714_REV01!B:B,MATCH(H63,RAW_c_TEBB0714_REV01!B:B,)+1):'RAW_c_TEBB0714_REV01'!B11134,)+MATCH(H63,RAW_c_TEBB0714_REV01!B:B,),3),INDEX(RAW_c_TEBB0714_REV01!B:D,MATCH(H63,RAW_c_TEBB0714_REV01!B:B,0),3)),"---")))=0,"---",IF(K63&lt;&gt;"---",IF(INDEX(RAW_c_TEBB0714_REV01!B:D,MATCH(H63,RAW_c_TEBB0714_REV01!B:B,0),3)=L63,INDEX(
RAW_c_TEBB0714_REV01!B:D,MATCH(H63,INDEX(RAW_c_TEBB0714_REV01!B:B,MATCH(H63,RAW_c_TEBB0714_REV01!B:B,)+1):'RAW_c_TEBB0714_REV01'!B11134,)+MATCH(H63,RAW_c_TEBB0714_REV01!B:B,),3),INDEX(RAW_c_TEBB0714_REV01!B:D,MATCH(H63,RAW_c_TEBB0714_REV01!B:B,0),3)),"---"))),"---")</f>
        <v>JM1-57</v>
      </c>
      <c r="T63">
        <f>COUNTIF(RAW_c_TEBB0714_REV01!B:B,G63)</f>
        <v>2</v>
      </c>
      <c r="U63" t="str">
        <f t="shared" si="5"/>
        <v>B2B-58</v>
      </c>
    </row>
    <row r="64" spans="1:21" x14ac:dyDescent="0.25">
      <c r="A64" t="s">
        <v>217</v>
      </c>
      <c r="B64" t="s">
        <v>39</v>
      </c>
      <c r="C64" t="s">
        <v>217</v>
      </c>
      <c r="D64" t="s">
        <v>158</v>
      </c>
      <c r="E64" s="84">
        <v>60</v>
      </c>
      <c r="F64" t="str">
        <f t="shared" si="0"/>
        <v>JM1-60</v>
      </c>
      <c r="G64" t="str">
        <f>VLOOKUP(F64,RAW_c_TEBB0714_REV01!A:B,2,0)</f>
        <v>B34_L14_N</v>
      </c>
      <c r="H64" t="str">
        <f t="shared" si="1"/>
        <v>B34_L14_N</v>
      </c>
      <c r="I64" t="str">
        <f t="shared" si="2"/>
        <v>--</v>
      </c>
      <c r="J64" t="str">
        <f t="shared" si="3"/>
        <v>--</v>
      </c>
      <c r="K64">
        <f>IFERROR(IF(J64="--",IF(G64=H64,VLOOKUP(G64,RAW_c_TEBB0714_REV01!L:N,3,0),SUM(VLOOKUP(H64,RAW_c_TEBB0714_REV01!L:N,3,0),VLOOKUP(G64,RAW_c_TEBB0714_REV01!L:N,3,0))),"---"),"---")</f>
        <v>27.8139</v>
      </c>
      <c r="L64" t="str">
        <f t="shared" si="4"/>
        <v>JM1-60</v>
      </c>
      <c r="M64" t="str">
        <f>IFERROR(IF(
COUNTIF(B2B!H:H,(IF(K64&lt;&gt;"---",IF(INDEX(RAW_c_TEBB0714_REV01!B:D,MATCH(H64,RAW_c_TEBB0714_REV01!B:B,0),3)=L64,INDEX(
RAW_c_TEBB0714_REV01!B:D,MATCH(H64,INDEX(RAW_c_TEBB0714_REV01!B:B,MATCH(H64,RAW_c_TEBB0714_REV01!B:B,)+1):'RAW_c_TEBB0714_REV01'!B11135,)+MATCH(H64,RAW_c_TEBB0714_REV01!B:B,),3),INDEX(RAW_c_TEBB0714_REV01!B:D,MATCH(H64,RAW_c_TEBB0714_REV01!B:B,0),3)),"---")))=1,"---",IF(K64&lt;&gt;"---",IF(INDEX(RAW_c_TEBB0714_REV01!B:D,MATCH(H64,RAW_c_TEBB0714_REV01!B:B,0),3)=L64,INDEX(
RAW_c_TEBB0714_REV01!B:D,MATCH(H64,INDEX(RAW_c_TEBB0714_REV01!B:B,MATCH(H64,RAW_c_TEBB0714_REV01!B:B,)+1):'RAW_c_TEBB0714_REV01'!B11135,)+MATCH(H64,RAW_c_TEBB0714_REV01!B:B,),3),INDEX(RAW_c_TEBB0714_REV01!B:D,MATCH(H64,RAW_c_TEBB0714_REV01!B:B,0),3)),"---")),"---")</f>
        <v>J20-4</v>
      </c>
      <c r="N64" t="str">
        <f>IFERROR(IF(AND(B64="B2B",J64="--"),L64,IF(
COUNTIF(B2B!H:H,(IF(K64&lt;&gt;"---",IF(INDEX(RAW_c_TEBB0714_REV01!B:D,MATCH(H64,RAW_c_TEBB0714_REV01!B:B,0),3)=L64,INDEX(
RAW_c_TEBB0714_REV01!B:D,MATCH(H64,INDEX(RAW_c_TEBB0714_REV01!B:B,MATCH(H64,RAW_c_TEBB0714_REV01!B:B,)+1):'RAW_c_TEBB0714_REV01'!B11135,)+MATCH(H64,RAW_c_TEBB0714_REV01!B:B,),3),INDEX(RAW_c_TEBB0714_REV01!B:D,MATCH(H64,RAW_c_TEBB0714_REV01!B:B,0),3)),"---")))=0,"---",IF(K64&lt;&gt;"---",IF(INDEX(RAW_c_TEBB0714_REV01!B:D,MATCH(H64,RAW_c_TEBB0714_REV01!B:B,0),3)=L64,INDEX(
RAW_c_TEBB0714_REV01!B:D,MATCH(H64,INDEX(RAW_c_TEBB0714_REV01!B:B,MATCH(H64,RAW_c_TEBB0714_REV01!B:B,)+1):'RAW_c_TEBB0714_REV01'!B11135,)+MATCH(H64,RAW_c_TEBB0714_REV01!B:B,),3),INDEX(RAW_c_TEBB0714_REV01!B:D,MATCH(H64,RAW_c_TEBB0714_REV01!B:B,0),3)),"---"))),"---")</f>
        <v>JM1-60</v>
      </c>
      <c r="T64">
        <f>COUNTIF(RAW_c_TEBB0714_REV01!B:B,G64)</f>
        <v>2</v>
      </c>
      <c r="U64" t="str">
        <f t="shared" si="5"/>
        <v>B2B-59</v>
      </c>
    </row>
    <row r="65" spans="1:21" x14ac:dyDescent="0.25">
      <c r="A65" t="s">
        <v>218</v>
      </c>
      <c r="B65" t="s">
        <v>39</v>
      </c>
      <c r="C65" t="s">
        <v>218</v>
      </c>
      <c r="D65" t="s">
        <v>158</v>
      </c>
      <c r="E65" s="84">
        <v>59</v>
      </c>
      <c r="F65" t="str">
        <f t="shared" si="0"/>
        <v>JM1-59</v>
      </c>
      <c r="G65" t="str">
        <f>VLOOKUP(F65,RAW_c_TEBB0714_REV01!A:B,2,0)</f>
        <v>B34_L12_P</v>
      </c>
      <c r="H65" t="str">
        <f t="shared" si="1"/>
        <v>B34_L12_P</v>
      </c>
      <c r="I65" t="str">
        <f t="shared" si="2"/>
        <v>--</v>
      </c>
      <c r="J65" t="str">
        <f t="shared" si="3"/>
        <v>--</v>
      </c>
      <c r="K65">
        <f>IFERROR(IF(J65="--",IF(G65=H65,VLOOKUP(G65,RAW_c_TEBB0714_REV01!L:N,3,0),SUM(VLOOKUP(H65,RAW_c_TEBB0714_REV01!L:N,3,0),VLOOKUP(G65,RAW_c_TEBB0714_REV01!L:N,3,0))),"---"),"---")</f>
        <v>20.631599999999999</v>
      </c>
      <c r="L65" t="str">
        <f t="shared" si="4"/>
        <v>JM1-59</v>
      </c>
      <c r="M65" t="str">
        <f>IFERROR(IF(
COUNTIF(B2B!H:H,(IF(K65&lt;&gt;"---",IF(INDEX(RAW_c_TEBB0714_REV01!B:D,MATCH(H65,RAW_c_TEBB0714_REV01!B:B,0),3)=L65,INDEX(
RAW_c_TEBB0714_REV01!B:D,MATCH(H65,INDEX(RAW_c_TEBB0714_REV01!B:B,MATCH(H65,RAW_c_TEBB0714_REV01!B:B,)+1):'RAW_c_TEBB0714_REV01'!B11136,)+MATCH(H65,RAW_c_TEBB0714_REV01!B:B,),3),INDEX(RAW_c_TEBB0714_REV01!B:D,MATCH(H65,RAW_c_TEBB0714_REV01!B:B,0),3)),"---")))=1,"---",IF(K65&lt;&gt;"---",IF(INDEX(RAW_c_TEBB0714_REV01!B:D,MATCH(H65,RAW_c_TEBB0714_REV01!B:B,0),3)=L65,INDEX(
RAW_c_TEBB0714_REV01!B:D,MATCH(H65,INDEX(RAW_c_TEBB0714_REV01!B:B,MATCH(H65,RAW_c_TEBB0714_REV01!B:B,)+1):'RAW_c_TEBB0714_REV01'!B11136,)+MATCH(H65,RAW_c_TEBB0714_REV01!B:B,),3),INDEX(RAW_c_TEBB0714_REV01!B:D,MATCH(H65,RAW_c_TEBB0714_REV01!B:B,0),3)),"---")),"---")</f>
        <v>J20-24</v>
      </c>
      <c r="N65" t="str">
        <f>IFERROR(IF(AND(B65="B2B",J65="--"),L65,IF(
COUNTIF(B2B!H:H,(IF(K65&lt;&gt;"---",IF(INDEX(RAW_c_TEBB0714_REV01!B:D,MATCH(H65,RAW_c_TEBB0714_REV01!B:B,0),3)=L65,INDEX(
RAW_c_TEBB0714_REV01!B:D,MATCH(H65,INDEX(RAW_c_TEBB0714_REV01!B:B,MATCH(H65,RAW_c_TEBB0714_REV01!B:B,)+1):'RAW_c_TEBB0714_REV01'!B11136,)+MATCH(H65,RAW_c_TEBB0714_REV01!B:B,),3),INDEX(RAW_c_TEBB0714_REV01!B:D,MATCH(H65,RAW_c_TEBB0714_REV01!B:B,0),3)),"---")))=0,"---",IF(K65&lt;&gt;"---",IF(INDEX(RAW_c_TEBB0714_REV01!B:D,MATCH(H65,RAW_c_TEBB0714_REV01!B:B,0),3)=L65,INDEX(
RAW_c_TEBB0714_REV01!B:D,MATCH(H65,INDEX(RAW_c_TEBB0714_REV01!B:B,MATCH(H65,RAW_c_TEBB0714_REV01!B:B,)+1):'RAW_c_TEBB0714_REV01'!B11136,)+MATCH(H65,RAW_c_TEBB0714_REV01!B:B,),3),INDEX(RAW_c_TEBB0714_REV01!B:D,MATCH(H65,RAW_c_TEBB0714_REV01!B:B,0),3)),"---"))),"---")</f>
        <v>JM1-59</v>
      </c>
      <c r="T65">
        <f>COUNTIF(RAW_c_TEBB0714_REV01!B:B,G65)</f>
        <v>2</v>
      </c>
      <c r="U65" t="str">
        <f t="shared" si="5"/>
        <v>B2B-60</v>
      </c>
    </row>
    <row r="66" spans="1:21" x14ac:dyDescent="0.25">
      <c r="A66" t="s">
        <v>219</v>
      </c>
      <c r="B66" t="s">
        <v>39</v>
      </c>
      <c r="C66" t="s">
        <v>219</v>
      </c>
      <c r="D66" t="s">
        <v>158</v>
      </c>
      <c r="E66" s="84">
        <v>62</v>
      </c>
      <c r="F66" t="str">
        <f t="shared" si="0"/>
        <v>JM1-62</v>
      </c>
      <c r="G66" t="str">
        <f>VLOOKUP(F66,RAW_c_TEBB0714_REV01!A:B,2,0)</f>
        <v>B34_L15_N</v>
      </c>
      <c r="H66" t="str">
        <f t="shared" si="1"/>
        <v>B34_L15_N</v>
      </c>
      <c r="I66" t="str">
        <f t="shared" si="2"/>
        <v>--</v>
      </c>
      <c r="J66" t="str">
        <f t="shared" si="3"/>
        <v>--</v>
      </c>
      <c r="K66">
        <f>IFERROR(IF(J66="--",IF(G66=H66,VLOOKUP(G66,RAW_c_TEBB0714_REV01!L:N,3,0),SUM(VLOOKUP(H66,RAW_c_TEBB0714_REV01!L:N,3,0),VLOOKUP(G66,RAW_c_TEBB0714_REV01!L:N,3,0))),"---"),"---")</f>
        <v>8.4113000000000007</v>
      </c>
      <c r="L66" t="str">
        <f t="shared" si="4"/>
        <v>JM1-62</v>
      </c>
      <c r="M66" t="str">
        <f>IFERROR(IF(
COUNTIF(B2B!H:H,(IF(K66&lt;&gt;"---",IF(INDEX(RAW_c_TEBB0714_REV01!B:D,MATCH(H66,RAW_c_TEBB0714_REV01!B:B,0),3)=L66,INDEX(
RAW_c_TEBB0714_REV01!B:D,MATCH(H66,INDEX(RAW_c_TEBB0714_REV01!B:B,MATCH(H66,RAW_c_TEBB0714_REV01!B:B,)+1):'RAW_c_TEBB0714_REV01'!B11137,)+MATCH(H66,RAW_c_TEBB0714_REV01!B:B,),3),INDEX(RAW_c_TEBB0714_REV01!B:D,MATCH(H66,RAW_c_TEBB0714_REV01!B:B,0),3)),"---")))=1,"---",IF(K66&lt;&gt;"---",IF(INDEX(RAW_c_TEBB0714_REV01!B:D,MATCH(H66,RAW_c_TEBB0714_REV01!B:B,0),3)=L66,INDEX(
RAW_c_TEBB0714_REV01!B:D,MATCH(H66,INDEX(RAW_c_TEBB0714_REV01!B:B,MATCH(H66,RAW_c_TEBB0714_REV01!B:B,)+1):'RAW_c_TEBB0714_REV01'!B11137,)+MATCH(H66,RAW_c_TEBB0714_REV01!B:B,),3),INDEX(RAW_c_TEBB0714_REV01!B:D,MATCH(H66,RAW_c_TEBB0714_REV01!B:B,0),3)),"---")),"---")</f>
        <v>J20-16</v>
      </c>
      <c r="N66" t="str">
        <f>IFERROR(IF(AND(B66="B2B",J66="--"),L66,IF(
COUNTIF(B2B!H:H,(IF(K66&lt;&gt;"---",IF(INDEX(RAW_c_TEBB0714_REV01!B:D,MATCH(H66,RAW_c_TEBB0714_REV01!B:B,0),3)=L66,INDEX(
RAW_c_TEBB0714_REV01!B:D,MATCH(H66,INDEX(RAW_c_TEBB0714_REV01!B:B,MATCH(H66,RAW_c_TEBB0714_REV01!B:B,)+1):'RAW_c_TEBB0714_REV01'!B11137,)+MATCH(H66,RAW_c_TEBB0714_REV01!B:B,),3),INDEX(RAW_c_TEBB0714_REV01!B:D,MATCH(H66,RAW_c_TEBB0714_REV01!B:B,0),3)),"---")))=0,"---",IF(K66&lt;&gt;"---",IF(INDEX(RAW_c_TEBB0714_REV01!B:D,MATCH(H66,RAW_c_TEBB0714_REV01!B:B,0),3)=L66,INDEX(
RAW_c_TEBB0714_REV01!B:D,MATCH(H66,INDEX(RAW_c_TEBB0714_REV01!B:B,MATCH(H66,RAW_c_TEBB0714_REV01!B:B,)+1):'RAW_c_TEBB0714_REV01'!B11137,)+MATCH(H66,RAW_c_TEBB0714_REV01!B:B,),3),INDEX(RAW_c_TEBB0714_REV01!B:D,MATCH(H66,RAW_c_TEBB0714_REV01!B:B,0),3)),"---"))),"---")</f>
        <v>JM1-62</v>
      </c>
      <c r="T66">
        <f>COUNTIF(RAW_c_TEBB0714_REV01!B:B,G66)</f>
        <v>2</v>
      </c>
      <c r="U66" t="str">
        <f t="shared" si="5"/>
        <v>B2B-61</v>
      </c>
    </row>
    <row r="67" spans="1:21" x14ac:dyDescent="0.25">
      <c r="A67" t="s">
        <v>220</v>
      </c>
      <c r="B67" t="s">
        <v>39</v>
      </c>
      <c r="C67" t="s">
        <v>220</v>
      </c>
      <c r="D67" t="s">
        <v>158</v>
      </c>
      <c r="E67" s="84">
        <v>61</v>
      </c>
      <c r="F67" t="str">
        <f t="shared" si="0"/>
        <v>JM1-61</v>
      </c>
      <c r="G67" t="str">
        <f>VLOOKUP(F67,RAW_c_TEBB0714_REV01!A:B,2,0)</f>
        <v>VCCIO34</v>
      </c>
      <c r="H67" t="str">
        <f t="shared" si="1"/>
        <v>VCCIO34</v>
      </c>
      <c r="I67" t="str">
        <f t="shared" si="2"/>
        <v>--</v>
      </c>
      <c r="J67" t="str">
        <f t="shared" si="3"/>
        <v>--</v>
      </c>
      <c r="K67">
        <f>IFERROR(IF(J67="--",IF(G67=H67,VLOOKUP(G67,RAW_c_TEBB0714_REV01!L:N,3,0),SUM(VLOOKUP(H67,RAW_c_TEBB0714_REV01!L:N,3,0),VLOOKUP(G67,RAW_c_TEBB0714_REV01!L:N,3,0))),"---"),"---")</f>
        <v>97.983400000000003</v>
      </c>
      <c r="L67" t="str">
        <f t="shared" si="4"/>
        <v>JM1-61</v>
      </c>
      <c r="M67" t="str">
        <f>IFERROR(IF(
COUNTIF(B2B!H:H,(IF(K67&lt;&gt;"---",IF(INDEX(RAW_c_TEBB0714_REV01!B:D,MATCH(H67,RAW_c_TEBB0714_REV01!B:B,0),3)=L67,INDEX(
RAW_c_TEBB0714_REV01!B:D,MATCH(H67,INDEX(RAW_c_TEBB0714_REV01!B:B,MATCH(H67,RAW_c_TEBB0714_REV01!B:B,)+1):'RAW_c_TEBB0714_REV01'!B11138,)+MATCH(H67,RAW_c_TEBB0714_REV01!B:B,),3),INDEX(RAW_c_TEBB0714_REV01!B:D,MATCH(H67,RAW_c_TEBB0714_REV01!B:B,0),3)),"---")))=1,"---",IF(K67&lt;&gt;"---",IF(INDEX(RAW_c_TEBB0714_REV01!B:D,MATCH(H67,RAW_c_TEBB0714_REV01!B:B,0),3)=L67,INDEX(
RAW_c_TEBB0714_REV01!B:D,MATCH(H67,INDEX(RAW_c_TEBB0714_REV01!B:B,MATCH(H67,RAW_c_TEBB0714_REV01!B:B,)+1):'RAW_c_TEBB0714_REV01'!B11138,)+MATCH(H67,RAW_c_TEBB0714_REV01!B:B,),3),INDEX(RAW_c_TEBB0714_REV01!B:D,MATCH(H67,RAW_c_TEBB0714_REV01!B:B,0),3)),"---")),"---")</f>
        <v>J20-6</v>
      </c>
      <c r="N67" t="str">
        <f>IFERROR(IF(AND(B67="B2B",J67="--"),L67,IF(
COUNTIF(B2B!H:H,(IF(K67&lt;&gt;"---",IF(INDEX(RAW_c_TEBB0714_REV01!B:D,MATCH(H67,RAW_c_TEBB0714_REV01!B:B,0),3)=L67,INDEX(
RAW_c_TEBB0714_REV01!B:D,MATCH(H67,INDEX(RAW_c_TEBB0714_REV01!B:B,MATCH(H67,RAW_c_TEBB0714_REV01!B:B,)+1):'RAW_c_TEBB0714_REV01'!B11138,)+MATCH(H67,RAW_c_TEBB0714_REV01!B:B,),3),INDEX(RAW_c_TEBB0714_REV01!B:D,MATCH(H67,RAW_c_TEBB0714_REV01!B:B,0),3)),"---")))=0,"---",IF(K67&lt;&gt;"---",IF(INDEX(RAW_c_TEBB0714_REV01!B:D,MATCH(H67,RAW_c_TEBB0714_REV01!B:B,0),3)=L67,INDEX(
RAW_c_TEBB0714_REV01!B:D,MATCH(H67,INDEX(RAW_c_TEBB0714_REV01!B:B,MATCH(H67,RAW_c_TEBB0714_REV01!B:B,)+1):'RAW_c_TEBB0714_REV01'!B11138,)+MATCH(H67,RAW_c_TEBB0714_REV01!B:B,),3),INDEX(RAW_c_TEBB0714_REV01!B:D,MATCH(H67,RAW_c_TEBB0714_REV01!B:B,0),3)),"---"))),"---")</f>
        <v>JM1-61</v>
      </c>
      <c r="T67">
        <f>COUNTIF(RAW_c_TEBB0714_REV01!B:B,G67)</f>
        <v>6</v>
      </c>
      <c r="U67" t="str">
        <f t="shared" si="5"/>
        <v>B2B-62</v>
      </c>
    </row>
    <row r="68" spans="1:21" x14ac:dyDescent="0.25">
      <c r="A68" t="s">
        <v>221</v>
      </c>
      <c r="B68" t="s">
        <v>39</v>
      </c>
      <c r="C68" t="s">
        <v>221</v>
      </c>
      <c r="D68" t="s">
        <v>158</v>
      </c>
      <c r="E68" s="84">
        <v>64</v>
      </c>
      <c r="F68" t="str">
        <f t="shared" si="0"/>
        <v>JM1-64</v>
      </c>
      <c r="G68" t="str">
        <f>VLOOKUP(F68,RAW_c_TEBB0714_REV01!A:B,2,0)</f>
        <v>B34_L15_P</v>
      </c>
      <c r="H68" t="str">
        <f t="shared" si="1"/>
        <v>B34_L15_P</v>
      </c>
      <c r="I68" t="str">
        <f t="shared" si="2"/>
        <v>--</v>
      </c>
      <c r="J68" t="str">
        <f t="shared" si="3"/>
        <v>--</v>
      </c>
      <c r="K68">
        <f>IFERROR(IF(J68="--",IF(G68=H68,VLOOKUP(G68,RAW_c_TEBB0714_REV01!L:N,3,0),SUM(VLOOKUP(H68,RAW_c_TEBB0714_REV01!L:N,3,0),VLOOKUP(G68,RAW_c_TEBB0714_REV01!L:N,3,0))),"---"),"---")</f>
        <v>8.7426999999999992</v>
      </c>
      <c r="L68" t="str">
        <f t="shared" si="4"/>
        <v>JM1-64</v>
      </c>
      <c r="M68" t="str">
        <f>IFERROR(IF(
COUNTIF(B2B!H:H,(IF(K68&lt;&gt;"---",IF(INDEX(RAW_c_TEBB0714_REV01!B:D,MATCH(H68,RAW_c_TEBB0714_REV01!B:B,0),3)=L68,INDEX(
RAW_c_TEBB0714_REV01!B:D,MATCH(H68,INDEX(RAW_c_TEBB0714_REV01!B:B,MATCH(H68,RAW_c_TEBB0714_REV01!B:B,)+1):'RAW_c_TEBB0714_REV01'!B11139,)+MATCH(H68,RAW_c_TEBB0714_REV01!B:B,),3),INDEX(RAW_c_TEBB0714_REV01!B:D,MATCH(H68,RAW_c_TEBB0714_REV01!B:B,0),3)),"---")))=1,"---",IF(K68&lt;&gt;"---",IF(INDEX(RAW_c_TEBB0714_REV01!B:D,MATCH(H68,RAW_c_TEBB0714_REV01!B:B,0),3)=L68,INDEX(
RAW_c_TEBB0714_REV01!B:D,MATCH(H68,INDEX(RAW_c_TEBB0714_REV01!B:B,MATCH(H68,RAW_c_TEBB0714_REV01!B:B,)+1):'RAW_c_TEBB0714_REV01'!B11139,)+MATCH(H68,RAW_c_TEBB0714_REV01!B:B,),3),INDEX(RAW_c_TEBB0714_REV01!B:D,MATCH(H68,RAW_c_TEBB0714_REV01!B:B,0),3)),"---")),"---")</f>
        <v>J20-15</v>
      </c>
      <c r="N68" t="str">
        <f>IFERROR(IF(AND(B68="B2B",J68="--"),L68,IF(
COUNTIF(B2B!H:H,(IF(K68&lt;&gt;"---",IF(INDEX(RAW_c_TEBB0714_REV01!B:D,MATCH(H68,RAW_c_TEBB0714_REV01!B:B,0),3)=L68,INDEX(
RAW_c_TEBB0714_REV01!B:D,MATCH(H68,INDEX(RAW_c_TEBB0714_REV01!B:B,MATCH(H68,RAW_c_TEBB0714_REV01!B:B,)+1):'RAW_c_TEBB0714_REV01'!B11139,)+MATCH(H68,RAW_c_TEBB0714_REV01!B:B,),3),INDEX(RAW_c_TEBB0714_REV01!B:D,MATCH(H68,RAW_c_TEBB0714_REV01!B:B,0),3)),"---")))=0,"---",IF(K68&lt;&gt;"---",IF(INDEX(RAW_c_TEBB0714_REV01!B:D,MATCH(H68,RAW_c_TEBB0714_REV01!B:B,0),3)=L68,INDEX(
RAW_c_TEBB0714_REV01!B:D,MATCH(H68,INDEX(RAW_c_TEBB0714_REV01!B:B,MATCH(H68,RAW_c_TEBB0714_REV01!B:B,)+1):'RAW_c_TEBB0714_REV01'!B11139,)+MATCH(H68,RAW_c_TEBB0714_REV01!B:B,),3),INDEX(RAW_c_TEBB0714_REV01!B:D,MATCH(H68,RAW_c_TEBB0714_REV01!B:B,0),3)),"---"))),"---")</f>
        <v>JM1-64</v>
      </c>
      <c r="T68">
        <f>COUNTIF(RAW_c_TEBB0714_REV01!B:B,G68)</f>
        <v>2</v>
      </c>
      <c r="U68" t="str">
        <f t="shared" si="5"/>
        <v>B2B-63</v>
      </c>
    </row>
    <row r="69" spans="1:21" x14ac:dyDescent="0.25">
      <c r="A69" t="s">
        <v>222</v>
      </c>
      <c r="B69" t="s">
        <v>39</v>
      </c>
      <c r="C69" t="s">
        <v>222</v>
      </c>
      <c r="D69" t="s">
        <v>158</v>
      </c>
      <c r="E69" s="84">
        <v>63</v>
      </c>
      <c r="F69" t="str">
        <f t="shared" si="0"/>
        <v>JM1-63</v>
      </c>
      <c r="G69" t="str">
        <f>VLOOKUP(F69,RAW_c_TEBB0714_REV01!A:B,2,0)</f>
        <v>B34_L17_N</v>
      </c>
      <c r="H69" t="str">
        <f t="shared" si="1"/>
        <v>B34_L17_N</v>
      </c>
      <c r="I69" t="str">
        <f t="shared" si="2"/>
        <v>--</v>
      </c>
      <c r="J69" t="str">
        <f t="shared" si="3"/>
        <v>--</v>
      </c>
      <c r="K69">
        <f>IFERROR(IF(J69="--",IF(G69=H69,VLOOKUP(G69,RAW_c_TEBB0714_REV01!L:N,3,0),SUM(VLOOKUP(H69,RAW_c_TEBB0714_REV01!L:N,3,0),VLOOKUP(G69,RAW_c_TEBB0714_REV01!L:N,3,0))),"---"),"---")</f>
        <v>0</v>
      </c>
      <c r="L69" t="str">
        <f t="shared" si="4"/>
        <v>JM1-63</v>
      </c>
      <c r="M69" t="str">
        <f>IFERROR(IF(
COUNTIF(B2B!H:H,(IF(K69&lt;&gt;"---",IF(INDEX(RAW_c_TEBB0714_REV01!B:D,MATCH(H69,RAW_c_TEBB0714_REV01!B:B,0),3)=L69,INDEX(
RAW_c_TEBB0714_REV01!B:D,MATCH(H69,INDEX(RAW_c_TEBB0714_REV01!B:B,MATCH(H69,RAW_c_TEBB0714_REV01!B:B,)+1):'RAW_c_TEBB0714_REV01'!B11140,)+MATCH(H69,RAW_c_TEBB0714_REV01!B:B,),3),INDEX(RAW_c_TEBB0714_REV01!B:D,MATCH(H69,RAW_c_TEBB0714_REV01!B:B,0),3)),"---")))=1,"---",IF(K69&lt;&gt;"---",IF(INDEX(RAW_c_TEBB0714_REV01!B:D,MATCH(H69,RAW_c_TEBB0714_REV01!B:B,0),3)=L69,INDEX(
RAW_c_TEBB0714_REV01!B:D,MATCH(H69,INDEX(RAW_c_TEBB0714_REV01!B:B,MATCH(H69,RAW_c_TEBB0714_REV01!B:B,)+1):'RAW_c_TEBB0714_REV01'!B11140,)+MATCH(H69,RAW_c_TEBB0714_REV01!B:B,),3),INDEX(RAW_c_TEBB0714_REV01!B:D,MATCH(H69,RAW_c_TEBB0714_REV01!B:B,0),3)),"---")),"---")</f>
        <v>---</v>
      </c>
      <c r="N69" t="str">
        <f>IFERROR(IF(AND(B69="B2B",J69="--"),L69,IF(
COUNTIF(B2B!H:H,(IF(K69&lt;&gt;"---",IF(INDEX(RAW_c_TEBB0714_REV01!B:D,MATCH(H69,RAW_c_TEBB0714_REV01!B:B,0),3)=L69,INDEX(
RAW_c_TEBB0714_REV01!B:D,MATCH(H69,INDEX(RAW_c_TEBB0714_REV01!B:B,MATCH(H69,RAW_c_TEBB0714_REV01!B:B,)+1):'RAW_c_TEBB0714_REV01'!B11140,)+MATCH(H69,RAW_c_TEBB0714_REV01!B:B,),3),INDEX(RAW_c_TEBB0714_REV01!B:D,MATCH(H69,RAW_c_TEBB0714_REV01!B:B,0),3)),"---")))=0,"---",IF(K69&lt;&gt;"---",IF(INDEX(RAW_c_TEBB0714_REV01!B:D,MATCH(H69,RAW_c_TEBB0714_REV01!B:B,0),3)=L69,INDEX(
RAW_c_TEBB0714_REV01!B:D,MATCH(H69,INDEX(RAW_c_TEBB0714_REV01!B:B,MATCH(H69,RAW_c_TEBB0714_REV01!B:B,)+1):'RAW_c_TEBB0714_REV01'!B11140,)+MATCH(H69,RAW_c_TEBB0714_REV01!B:B,),3),INDEX(RAW_c_TEBB0714_REV01!B:D,MATCH(H69,RAW_c_TEBB0714_REV01!B:B,0),3)),"---"))),"---")</f>
        <v>JM1-63</v>
      </c>
      <c r="T69">
        <f>COUNTIF(RAW_c_TEBB0714_REV01!B:B,G69)</f>
        <v>1</v>
      </c>
      <c r="U69" t="str">
        <f t="shared" si="5"/>
        <v>B2B-64</v>
      </c>
    </row>
    <row r="70" spans="1:21" x14ac:dyDescent="0.25">
      <c r="A70" t="s">
        <v>223</v>
      </c>
      <c r="B70" t="s">
        <v>39</v>
      </c>
      <c r="C70" t="s">
        <v>223</v>
      </c>
      <c r="D70" t="s">
        <v>158</v>
      </c>
      <c r="E70" s="84">
        <v>66</v>
      </c>
      <c r="F70" t="str">
        <f t="shared" si="0"/>
        <v>JM1-66</v>
      </c>
      <c r="G70" t="str">
        <f>VLOOKUP(F70,RAW_c_TEBB0714_REV01!A:B,2,0)</f>
        <v>GND</v>
      </c>
      <c r="H70" t="str">
        <f t="shared" si="1"/>
        <v>GND</v>
      </c>
      <c r="I70" t="str">
        <f t="shared" si="2"/>
        <v>--</v>
      </c>
      <c r="J70" t="str">
        <f t="shared" si="3"/>
        <v>---</v>
      </c>
      <c r="K70" t="str">
        <f>IFERROR(IF(J70="--",IF(G70=H70,VLOOKUP(G70,RAW_c_TEBB0714_REV01!L:N,3,0),SUM(VLOOKUP(H70,RAW_c_TEBB0714_REV01!L:N,3,0),VLOOKUP(G70,RAW_c_TEBB0714_REV01!L:N,3,0))),"---"),"---")</f>
        <v>---</v>
      </c>
      <c r="L70" t="str">
        <f t="shared" si="4"/>
        <v>JM1-66</v>
      </c>
      <c r="M70" t="str">
        <f>IFERROR(IF(
COUNTIF(B2B!H:H,(IF(K70&lt;&gt;"---",IF(INDEX(RAW_c_TEBB0714_REV01!B:D,MATCH(H70,RAW_c_TEBB0714_REV01!B:B,0),3)=L70,INDEX(
RAW_c_TEBB0714_REV01!B:D,MATCH(H70,INDEX(RAW_c_TEBB0714_REV01!B:B,MATCH(H70,RAW_c_TEBB0714_REV01!B:B,)+1):'RAW_c_TEBB0714_REV01'!B11141,)+MATCH(H70,RAW_c_TEBB0714_REV01!B:B,),3),INDEX(RAW_c_TEBB0714_REV01!B:D,MATCH(H70,RAW_c_TEBB0714_REV01!B:B,0),3)),"---")))=1,"---",IF(K70&lt;&gt;"---",IF(INDEX(RAW_c_TEBB0714_REV01!B:D,MATCH(H70,RAW_c_TEBB0714_REV01!B:B,0),3)=L70,INDEX(
RAW_c_TEBB0714_REV01!B:D,MATCH(H70,INDEX(RAW_c_TEBB0714_REV01!B:B,MATCH(H70,RAW_c_TEBB0714_REV01!B:B,)+1):'RAW_c_TEBB0714_REV01'!B11141,)+MATCH(H70,RAW_c_TEBB0714_REV01!B:B,),3),INDEX(RAW_c_TEBB0714_REV01!B:D,MATCH(H70,RAW_c_TEBB0714_REV01!B:B,0),3)),"---")),"---")</f>
        <v>---</v>
      </c>
      <c r="N70" t="str">
        <f>IFERROR(IF(AND(B70="B2B",J70="--"),L70,IF(
COUNTIF(B2B!H:H,(IF(K70&lt;&gt;"---",IF(INDEX(RAW_c_TEBB0714_REV01!B:D,MATCH(H70,RAW_c_TEBB0714_REV01!B:B,0),3)=L70,INDEX(
RAW_c_TEBB0714_REV01!B:D,MATCH(H70,INDEX(RAW_c_TEBB0714_REV01!B:B,MATCH(H70,RAW_c_TEBB0714_REV01!B:B,)+1):'RAW_c_TEBB0714_REV01'!B11141,)+MATCH(H70,RAW_c_TEBB0714_REV01!B:B,),3),INDEX(RAW_c_TEBB0714_REV01!B:D,MATCH(H70,RAW_c_TEBB0714_REV01!B:B,0),3)),"---")))=0,"---",IF(K70&lt;&gt;"---",IF(INDEX(RAW_c_TEBB0714_REV01!B:D,MATCH(H70,RAW_c_TEBB0714_REV01!B:B,0),3)=L70,INDEX(
RAW_c_TEBB0714_REV01!B:D,MATCH(H70,INDEX(RAW_c_TEBB0714_REV01!B:B,MATCH(H70,RAW_c_TEBB0714_REV01!B:B,)+1):'RAW_c_TEBB0714_REV01'!B11141,)+MATCH(H70,RAW_c_TEBB0714_REV01!B:B,),3),INDEX(RAW_c_TEBB0714_REV01!B:D,MATCH(H70,RAW_c_TEBB0714_REV01!B:B,0),3)),"---"))),"---")</f>
        <v>---</v>
      </c>
      <c r="T70">
        <f>COUNTIF(RAW_c_TEBB0714_REV01!B:B,G70)</f>
        <v>93</v>
      </c>
      <c r="U70" t="str">
        <f t="shared" si="5"/>
        <v>B2B-65</v>
      </c>
    </row>
    <row r="71" spans="1:21" x14ac:dyDescent="0.25">
      <c r="A71" t="s">
        <v>224</v>
      </c>
      <c r="B71" t="s">
        <v>39</v>
      </c>
      <c r="C71" t="s">
        <v>224</v>
      </c>
      <c r="D71" t="s">
        <v>158</v>
      </c>
      <c r="E71" s="84">
        <v>65</v>
      </c>
      <c r="F71" t="str">
        <f t="shared" ref="F71:F134" si="6">$D71&amp;"-"&amp;$E71</f>
        <v>JM1-65</v>
      </c>
      <c r="G71" t="str">
        <f>VLOOKUP(F71,RAW_c_TEBB0714_REV01!A:B,2,0)</f>
        <v>B34_L17_P</v>
      </c>
      <c r="H71" t="str">
        <f t="shared" ref="H71:H134" si="7">IF(IF(COUNTIF($Q$6:$S$150,G71)&gt;0,"---","--")="---",VLOOKUP(G71,$Q$6:$S$150,3,0),G71)</f>
        <v>B34_L17_P</v>
      </c>
      <c r="I71" t="str">
        <f t="shared" ref="I71:I134" si="8">IF(IF(COUNTIF($Q$6:$S$150,G71)&gt;0,"---","--")="---",VLOOKUP(G71,$Q$6:$S$150,2,0),"--")</f>
        <v>--</v>
      </c>
      <c r="J71" t="str">
        <f t="shared" ref="J71:J134" si="9">IF(COUNTIF($O$6:$O$100,G71)&gt;0,"---","--")</f>
        <v>--</v>
      </c>
      <c r="K71">
        <f>IFERROR(IF(J71="--",IF(G71=H71,VLOOKUP(G71,RAW_c_TEBB0714_REV01!L:N,3,0),SUM(VLOOKUP(H71,RAW_c_TEBB0714_REV01!L:N,3,0),VLOOKUP(G71,RAW_c_TEBB0714_REV01!L:N,3,0))),"---"),"---")</f>
        <v>0</v>
      </c>
      <c r="L71" t="str">
        <f t="shared" ref="L71:L134" si="10">$D71&amp;"-"&amp;$E71</f>
        <v>JM1-65</v>
      </c>
      <c r="M71" t="str">
        <f>IFERROR(IF(
COUNTIF(B2B!H:H,(IF(K71&lt;&gt;"---",IF(INDEX(RAW_c_TEBB0714_REV01!B:D,MATCH(H71,RAW_c_TEBB0714_REV01!B:B,0),3)=L71,INDEX(
RAW_c_TEBB0714_REV01!B:D,MATCH(H71,INDEX(RAW_c_TEBB0714_REV01!B:B,MATCH(H71,RAW_c_TEBB0714_REV01!B:B,)+1):'RAW_c_TEBB0714_REV01'!B11142,)+MATCH(H71,RAW_c_TEBB0714_REV01!B:B,),3),INDEX(RAW_c_TEBB0714_REV01!B:D,MATCH(H71,RAW_c_TEBB0714_REV01!B:B,0),3)),"---")))=1,"---",IF(K71&lt;&gt;"---",IF(INDEX(RAW_c_TEBB0714_REV01!B:D,MATCH(H71,RAW_c_TEBB0714_REV01!B:B,0),3)=L71,INDEX(
RAW_c_TEBB0714_REV01!B:D,MATCH(H71,INDEX(RAW_c_TEBB0714_REV01!B:B,MATCH(H71,RAW_c_TEBB0714_REV01!B:B,)+1):'RAW_c_TEBB0714_REV01'!B11142,)+MATCH(H71,RAW_c_TEBB0714_REV01!B:B,),3),INDEX(RAW_c_TEBB0714_REV01!B:D,MATCH(H71,RAW_c_TEBB0714_REV01!B:B,0),3)),"---")),"---")</f>
        <v>---</v>
      </c>
      <c r="N71" t="str">
        <f>IFERROR(IF(AND(B71="B2B",J71="--"),L71,IF(
COUNTIF(B2B!H:H,(IF(K71&lt;&gt;"---",IF(INDEX(RAW_c_TEBB0714_REV01!B:D,MATCH(H71,RAW_c_TEBB0714_REV01!B:B,0),3)=L71,INDEX(
RAW_c_TEBB0714_REV01!B:D,MATCH(H71,INDEX(RAW_c_TEBB0714_REV01!B:B,MATCH(H71,RAW_c_TEBB0714_REV01!B:B,)+1):'RAW_c_TEBB0714_REV01'!B11142,)+MATCH(H71,RAW_c_TEBB0714_REV01!B:B,),3),INDEX(RAW_c_TEBB0714_REV01!B:D,MATCH(H71,RAW_c_TEBB0714_REV01!B:B,0),3)),"---")))=0,"---",IF(K71&lt;&gt;"---",IF(INDEX(RAW_c_TEBB0714_REV01!B:D,MATCH(H71,RAW_c_TEBB0714_REV01!B:B,0),3)=L71,INDEX(
RAW_c_TEBB0714_REV01!B:D,MATCH(H71,INDEX(RAW_c_TEBB0714_REV01!B:B,MATCH(H71,RAW_c_TEBB0714_REV01!B:B,)+1):'RAW_c_TEBB0714_REV01'!B11142,)+MATCH(H71,RAW_c_TEBB0714_REV01!B:B,),3),INDEX(RAW_c_TEBB0714_REV01!B:D,MATCH(H71,RAW_c_TEBB0714_REV01!B:B,0),3)),"---"))),"---")</f>
        <v>JM1-65</v>
      </c>
      <c r="T71">
        <f>COUNTIF(RAW_c_TEBB0714_REV01!B:B,G71)</f>
        <v>1</v>
      </c>
      <c r="U71" t="str">
        <f t="shared" ref="U71:U134" si="11">$B71&amp;"-"&amp;$C71</f>
        <v>B2B-66</v>
      </c>
    </row>
    <row r="72" spans="1:21" x14ac:dyDescent="0.25">
      <c r="A72" t="s">
        <v>225</v>
      </c>
      <c r="B72" t="s">
        <v>39</v>
      </c>
      <c r="C72" t="s">
        <v>225</v>
      </c>
      <c r="D72" t="s">
        <v>158</v>
      </c>
      <c r="E72" s="84">
        <v>68</v>
      </c>
      <c r="F72" t="str">
        <f t="shared" si="6"/>
        <v>JM1-68</v>
      </c>
      <c r="G72" t="str">
        <f>VLOOKUP(F72,RAW_c_TEBB0714_REV01!A:B,2,0)</f>
        <v>B34_L16_N</v>
      </c>
      <c r="H72" t="str">
        <f t="shared" si="7"/>
        <v>B34_L16_N</v>
      </c>
      <c r="I72" t="str">
        <f t="shared" si="8"/>
        <v>--</v>
      </c>
      <c r="J72" t="str">
        <f t="shared" si="9"/>
        <v>--</v>
      </c>
      <c r="K72">
        <f>IFERROR(IF(J72="--",IF(G72=H72,VLOOKUP(G72,RAW_c_TEBB0714_REV01!L:N,3,0),SUM(VLOOKUP(H72,RAW_c_TEBB0714_REV01!L:N,3,0),VLOOKUP(G72,RAW_c_TEBB0714_REV01!L:N,3,0))),"---"),"---")</f>
        <v>8.8421000000000003</v>
      </c>
      <c r="L72" t="str">
        <f t="shared" si="10"/>
        <v>JM1-68</v>
      </c>
      <c r="M72" t="str">
        <f>IFERROR(IF(
COUNTIF(B2B!H:H,(IF(K72&lt;&gt;"---",IF(INDEX(RAW_c_TEBB0714_REV01!B:D,MATCH(H72,RAW_c_TEBB0714_REV01!B:B,0),3)=L72,INDEX(
RAW_c_TEBB0714_REV01!B:D,MATCH(H72,INDEX(RAW_c_TEBB0714_REV01!B:B,MATCH(H72,RAW_c_TEBB0714_REV01!B:B,)+1):'RAW_c_TEBB0714_REV01'!B11143,)+MATCH(H72,RAW_c_TEBB0714_REV01!B:B,),3),INDEX(RAW_c_TEBB0714_REV01!B:D,MATCH(H72,RAW_c_TEBB0714_REV01!B:B,0),3)),"---")))=1,"---",IF(K72&lt;&gt;"---",IF(INDEX(RAW_c_TEBB0714_REV01!B:D,MATCH(H72,RAW_c_TEBB0714_REV01!B:B,0),3)=L72,INDEX(
RAW_c_TEBB0714_REV01!B:D,MATCH(H72,INDEX(RAW_c_TEBB0714_REV01!B:B,MATCH(H72,RAW_c_TEBB0714_REV01!B:B,)+1):'RAW_c_TEBB0714_REV01'!B11143,)+MATCH(H72,RAW_c_TEBB0714_REV01!B:B,),3),INDEX(RAW_c_TEBB0714_REV01!B:D,MATCH(H72,RAW_c_TEBB0714_REV01!B:B,0),3)),"---")),"---")</f>
        <v>J20-14</v>
      </c>
      <c r="N72" t="str">
        <f>IFERROR(IF(AND(B72="B2B",J72="--"),L72,IF(
COUNTIF(B2B!H:H,(IF(K72&lt;&gt;"---",IF(INDEX(RAW_c_TEBB0714_REV01!B:D,MATCH(H72,RAW_c_TEBB0714_REV01!B:B,0),3)=L72,INDEX(
RAW_c_TEBB0714_REV01!B:D,MATCH(H72,INDEX(RAW_c_TEBB0714_REV01!B:B,MATCH(H72,RAW_c_TEBB0714_REV01!B:B,)+1):'RAW_c_TEBB0714_REV01'!B11143,)+MATCH(H72,RAW_c_TEBB0714_REV01!B:B,),3),INDEX(RAW_c_TEBB0714_REV01!B:D,MATCH(H72,RAW_c_TEBB0714_REV01!B:B,0),3)),"---")))=0,"---",IF(K72&lt;&gt;"---",IF(INDEX(RAW_c_TEBB0714_REV01!B:D,MATCH(H72,RAW_c_TEBB0714_REV01!B:B,0),3)=L72,INDEX(
RAW_c_TEBB0714_REV01!B:D,MATCH(H72,INDEX(RAW_c_TEBB0714_REV01!B:B,MATCH(H72,RAW_c_TEBB0714_REV01!B:B,)+1):'RAW_c_TEBB0714_REV01'!B11143,)+MATCH(H72,RAW_c_TEBB0714_REV01!B:B,),3),INDEX(RAW_c_TEBB0714_REV01!B:D,MATCH(H72,RAW_c_TEBB0714_REV01!B:B,0),3)),"---"))),"---")</f>
        <v>JM1-68</v>
      </c>
      <c r="T72">
        <f>COUNTIF(RAW_c_TEBB0714_REV01!B:B,G72)</f>
        <v>2</v>
      </c>
      <c r="U72" t="str">
        <f t="shared" si="11"/>
        <v>B2B-67</v>
      </c>
    </row>
    <row r="73" spans="1:21" x14ac:dyDescent="0.25">
      <c r="A73" t="s">
        <v>226</v>
      </c>
      <c r="B73" t="s">
        <v>39</v>
      </c>
      <c r="C73" t="s">
        <v>226</v>
      </c>
      <c r="D73" t="s">
        <v>158</v>
      </c>
      <c r="E73" s="84">
        <v>67</v>
      </c>
      <c r="F73" t="str">
        <f t="shared" si="6"/>
        <v>JM1-67</v>
      </c>
      <c r="G73" t="str">
        <f>VLOOKUP(F73,RAW_c_TEBB0714_REV01!A:B,2,0)</f>
        <v>B34_L21_P</v>
      </c>
      <c r="H73" t="str">
        <f t="shared" si="7"/>
        <v>B34_L21_P</v>
      </c>
      <c r="I73" t="str">
        <f t="shared" si="8"/>
        <v>--</v>
      </c>
      <c r="J73" t="str">
        <f t="shared" si="9"/>
        <v>--</v>
      </c>
      <c r="K73">
        <f>IFERROR(IF(J73="--",IF(G73=H73,VLOOKUP(G73,RAW_c_TEBB0714_REV01!L:N,3,0),SUM(VLOOKUP(H73,RAW_c_TEBB0714_REV01!L:N,3,0),VLOOKUP(G73,RAW_c_TEBB0714_REV01!L:N,3,0))),"---"),"---")</f>
        <v>15.541700000000001</v>
      </c>
      <c r="L73" t="str">
        <f t="shared" si="10"/>
        <v>JM1-67</v>
      </c>
      <c r="M73" t="str">
        <f>IFERROR(IF(
COUNTIF(B2B!H:H,(IF(K73&lt;&gt;"---",IF(INDEX(RAW_c_TEBB0714_REV01!B:D,MATCH(H73,RAW_c_TEBB0714_REV01!B:B,0),3)=L73,INDEX(
RAW_c_TEBB0714_REV01!B:D,MATCH(H73,INDEX(RAW_c_TEBB0714_REV01!B:B,MATCH(H73,RAW_c_TEBB0714_REV01!B:B,)+1):'RAW_c_TEBB0714_REV01'!B11144,)+MATCH(H73,RAW_c_TEBB0714_REV01!B:B,),3),INDEX(RAW_c_TEBB0714_REV01!B:D,MATCH(H73,RAW_c_TEBB0714_REV01!B:B,0),3)),"---")))=1,"---",IF(K73&lt;&gt;"---",IF(INDEX(RAW_c_TEBB0714_REV01!B:D,MATCH(H73,RAW_c_TEBB0714_REV01!B:B,0),3)=L73,INDEX(
RAW_c_TEBB0714_REV01!B:D,MATCH(H73,INDEX(RAW_c_TEBB0714_REV01!B:B,MATCH(H73,RAW_c_TEBB0714_REV01!B:B,)+1):'RAW_c_TEBB0714_REV01'!B11144,)+MATCH(H73,RAW_c_TEBB0714_REV01!B:B,),3),INDEX(RAW_c_TEBB0714_REV01!B:D,MATCH(H73,RAW_c_TEBB0714_REV01!B:B,0),3)),"---")),"---")</f>
        <v>J20-20</v>
      </c>
      <c r="N73" t="str">
        <f>IFERROR(IF(AND(B73="B2B",J73="--"),L73,IF(
COUNTIF(B2B!H:H,(IF(K73&lt;&gt;"---",IF(INDEX(RAW_c_TEBB0714_REV01!B:D,MATCH(H73,RAW_c_TEBB0714_REV01!B:B,0),3)=L73,INDEX(
RAW_c_TEBB0714_REV01!B:D,MATCH(H73,INDEX(RAW_c_TEBB0714_REV01!B:B,MATCH(H73,RAW_c_TEBB0714_REV01!B:B,)+1):'RAW_c_TEBB0714_REV01'!B11144,)+MATCH(H73,RAW_c_TEBB0714_REV01!B:B,),3),INDEX(RAW_c_TEBB0714_REV01!B:D,MATCH(H73,RAW_c_TEBB0714_REV01!B:B,0),3)),"---")))=0,"---",IF(K73&lt;&gt;"---",IF(INDEX(RAW_c_TEBB0714_REV01!B:D,MATCH(H73,RAW_c_TEBB0714_REV01!B:B,0),3)=L73,INDEX(
RAW_c_TEBB0714_REV01!B:D,MATCH(H73,INDEX(RAW_c_TEBB0714_REV01!B:B,MATCH(H73,RAW_c_TEBB0714_REV01!B:B,)+1):'RAW_c_TEBB0714_REV01'!B11144,)+MATCH(H73,RAW_c_TEBB0714_REV01!B:B,),3),INDEX(RAW_c_TEBB0714_REV01!B:D,MATCH(H73,RAW_c_TEBB0714_REV01!B:B,0),3)),"---"))),"---")</f>
        <v>JM1-67</v>
      </c>
      <c r="T73">
        <f>COUNTIF(RAW_c_TEBB0714_REV01!B:B,G73)</f>
        <v>2</v>
      </c>
      <c r="U73" t="str">
        <f t="shared" si="11"/>
        <v>B2B-68</v>
      </c>
    </row>
    <row r="74" spans="1:21" x14ac:dyDescent="0.25">
      <c r="A74" t="s">
        <v>227</v>
      </c>
      <c r="B74" t="s">
        <v>39</v>
      </c>
      <c r="C74" t="s">
        <v>227</v>
      </c>
      <c r="D74" t="s">
        <v>158</v>
      </c>
      <c r="E74" s="84">
        <v>70</v>
      </c>
      <c r="F74" t="str">
        <f t="shared" si="6"/>
        <v>JM1-70</v>
      </c>
      <c r="G74" t="str">
        <f>VLOOKUP(F74,RAW_c_TEBB0714_REV01!A:B,2,0)</f>
        <v>B34_L16_P</v>
      </c>
      <c r="H74" t="str">
        <f t="shared" si="7"/>
        <v>B34_L16_P</v>
      </c>
      <c r="I74" t="str">
        <f t="shared" si="8"/>
        <v>--</v>
      </c>
      <c r="J74" t="str">
        <f t="shared" si="9"/>
        <v>--</v>
      </c>
      <c r="K74">
        <f>IFERROR(IF(J74="--",IF(G74=H74,VLOOKUP(G74,RAW_c_TEBB0714_REV01!L:N,3,0),SUM(VLOOKUP(H74,RAW_c_TEBB0714_REV01!L:N,3,0),VLOOKUP(G74,RAW_c_TEBB0714_REV01!L:N,3,0))),"---"),"---")</f>
        <v>9.1734000000000009</v>
      </c>
      <c r="L74" t="str">
        <f t="shared" si="10"/>
        <v>JM1-70</v>
      </c>
      <c r="M74" t="str">
        <f>IFERROR(IF(
COUNTIF(B2B!H:H,(IF(K74&lt;&gt;"---",IF(INDEX(RAW_c_TEBB0714_REV01!B:D,MATCH(H74,RAW_c_TEBB0714_REV01!B:B,0),3)=L74,INDEX(
RAW_c_TEBB0714_REV01!B:D,MATCH(H74,INDEX(RAW_c_TEBB0714_REV01!B:B,MATCH(H74,RAW_c_TEBB0714_REV01!B:B,)+1):'RAW_c_TEBB0714_REV01'!B11145,)+MATCH(H74,RAW_c_TEBB0714_REV01!B:B,),3),INDEX(RAW_c_TEBB0714_REV01!B:D,MATCH(H74,RAW_c_TEBB0714_REV01!B:B,0),3)),"---")))=1,"---",IF(K74&lt;&gt;"---",IF(INDEX(RAW_c_TEBB0714_REV01!B:D,MATCH(H74,RAW_c_TEBB0714_REV01!B:B,0),3)=L74,INDEX(
RAW_c_TEBB0714_REV01!B:D,MATCH(H74,INDEX(RAW_c_TEBB0714_REV01!B:B,MATCH(H74,RAW_c_TEBB0714_REV01!B:B,)+1):'RAW_c_TEBB0714_REV01'!B11145,)+MATCH(H74,RAW_c_TEBB0714_REV01!B:B,),3),INDEX(RAW_c_TEBB0714_REV01!B:D,MATCH(H74,RAW_c_TEBB0714_REV01!B:B,0),3)),"---")),"---")</f>
        <v>J20-13</v>
      </c>
      <c r="N74" t="str">
        <f>IFERROR(IF(AND(B74="B2B",J74="--"),L74,IF(
COUNTIF(B2B!H:H,(IF(K74&lt;&gt;"---",IF(INDEX(RAW_c_TEBB0714_REV01!B:D,MATCH(H74,RAW_c_TEBB0714_REV01!B:B,0),3)=L74,INDEX(
RAW_c_TEBB0714_REV01!B:D,MATCH(H74,INDEX(RAW_c_TEBB0714_REV01!B:B,MATCH(H74,RAW_c_TEBB0714_REV01!B:B,)+1):'RAW_c_TEBB0714_REV01'!B11145,)+MATCH(H74,RAW_c_TEBB0714_REV01!B:B,),3),INDEX(RAW_c_TEBB0714_REV01!B:D,MATCH(H74,RAW_c_TEBB0714_REV01!B:B,0),3)),"---")))=0,"---",IF(K74&lt;&gt;"---",IF(INDEX(RAW_c_TEBB0714_REV01!B:D,MATCH(H74,RAW_c_TEBB0714_REV01!B:B,0),3)=L74,INDEX(
RAW_c_TEBB0714_REV01!B:D,MATCH(H74,INDEX(RAW_c_TEBB0714_REV01!B:B,MATCH(H74,RAW_c_TEBB0714_REV01!B:B,)+1):'RAW_c_TEBB0714_REV01'!B11145,)+MATCH(H74,RAW_c_TEBB0714_REV01!B:B,),3),INDEX(RAW_c_TEBB0714_REV01!B:D,MATCH(H74,RAW_c_TEBB0714_REV01!B:B,0),3)),"---"))),"---")</f>
        <v>JM1-70</v>
      </c>
      <c r="T74">
        <f>COUNTIF(RAW_c_TEBB0714_REV01!B:B,G74)</f>
        <v>2</v>
      </c>
      <c r="U74" t="str">
        <f t="shared" si="11"/>
        <v>B2B-69</v>
      </c>
    </row>
    <row r="75" spans="1:21" x14ac:dyDescent="0.25">
      <c r="A75" t="s">
        <v>228</v>
      </c>
      <c r="B75" t="s">
        <v>39</v>
      </c>
      <c r="C75" t="s">
        <v>228</v>
      </c>
      <c r="D75" t="s">
        <v>158</v>
      </c>
      <c r="E75" s="84">
        <v>69</v>
      </c>
      <c r="F75" t="str">
        <f t="shared" si="6"/>
        <v>JM1-69</v>
      </c>
      <c r="G75" t="str">
        <f>VLOOKUP(F75,RAW_c_TEBB0714_REV01!A:B,2,0)</f>
        <v>B34_L21_N</v>
      </c>
      <c r="H75" t="str">
        <f t="shared" si="7"/>
        <v>B34_L21_N</v>
      </c>
      <c r="I75" t="str">
        <f t="shared" si="8"/>
        <v>--</v>
      </c>
      <c r="J75" t="str">
        <f t="shared" si="9"/>
        <v>--</v>
      </c>
      <c r="K75">
        <f>IFERROR(IF(J75="--",IF(G75=H75,VLOOKUP(G75,RAW_c_TEBB0714_REV01!L:N,3,0),SUM(VLOOKUP(H75,RAW_c_TEBB0714_REV01!L:N,3,0),VLOOKUP(G75,RAW_c_TEBB0714_REV01!L:N,3,0))),"---"),"---")</f>
        <v>15.9214</v>
      </c>
      <c r="L75" t="str">
        <f t="shared" si="10"/>
        <v>JM1-69</v>
      </c>
      <c r="M75" t="str">
        <f>IFERROR(IF(
COUNTIF(B2B!H:H,(IF(K75&lt;&gt;"---",IF(INDEX(RAW_c_TEBB0714_REV01!B:D,MATCH(H75,RAW_c_TEBB0714_REV01!B:B,0),3)=L75,INDEX(
RAW_c_TEBB0714_REV01!B:D,MATCH(H75,INDEX(RAW_c_TEBB0714_REV01!B:B,MATCH(H75,RAW_c_TEBB0714_REV01!B:B,)+1):'RAW_c_TEBB0714_REV01'!B11146,)+MATCH(H75,RAW_c_TEBB0714_REV01!B:B,),3),INDEX(RAW_c_TEBB0714_REV01!B:D,MATCH(H75,RAW_c_TEBB0714_REV01!B:B,0),3)),"---")))=1,"---",IF(K75&lt;&gt;"---",IF(INDEX(RAW_c_TEBB0714_REV01!B:D,MATCH(H75,RAW_c_TEBB0714_REV01!B:B,0),3)=L75,INDEX(
RAW_c_TEBB0714_REV01!B:D,MATCH(H75,INDEX(RAW_c_TEBB0714_REV01!B:B,MATCH(H75,RAW_c_TEBB0714_REV01!B:B,)+1):'RAW_c_TEBB0714_REV01'!B11146,)+MATCH(H75,RAW_c_TEBB0714_REV01!B:B,),3),INDEX(RAW_c_TEBB0714_REV01!B:D,MATCH(H75,RAW_c_TEBB0714_REV01!B:B,0),3)),"---")),"---")</f>
        <v>J20-19</v>
      </c>
      <c r="N75" t="str">
        <f>IFERROR(IF(AND(B75="B2B",J75="--"),L75,IF(
COUNTIF(B2B!H:H,(IF(K75&lt;&gt;"---",IF(INDEX(RAW_c_TEBB0714_REV01!B:D,MATCH(H75,RAW_c_TEBB0714_REV01!B:B,0),3)=L75,INDEX(
RAW_c_TEBB0714_REV01!B:D,MATCH(H75,INDEX(RAW_c_TEBB0714_REV01!B:B,MATCH(H75,RAW_c_TEBB0714_REV01!B:B,)+1):'RAW_c_TEBB0714_REV01'!B11146,)+MATCH(H75,RAW_c_TEBB0714_REV01!B:B,),3),INDEX(RAW_c_TEBB0714_REV01!B:D,MATCH(H75,RAW_c_TEBB0714_REV01!B:B,0),3)),"---")))=0,"---",IF(K75&lt;&gt;"---",IF(INDEX(RAW_c_TEBB0714_REV01!B:D,MATCH(H75,RAW_c_TEBB0714_REV01!B:B,0),3)=L75,INDEX(
RAW_c_TEBB0714_REV01!B:D,MATCH(H75,INDEX(RAW_c_TEBB0714_REV01!B:B,MATCH(H75,RAW_c_TEBB0714_REV01!B:B,)+1):'RAW_c_TEBB0714_REV01'!B11146,)+MATCH(H75,RAW_c_TEBB0714_REV01!B:B,),3),INDEX(RAW_c_TEBB0714_REV01!B:D,MATCH(H75,RAW_c_TEBB0714_REV01!B:B,0),3)),"---"))),"---")</f>
        <v>JM1-69</v>
      </c>
      <c r="T75">
        <f>COUNTIF(RAW_c_TEBB0714_REV01!B:B,G75)</f>
        <v>2</v>
      </c>
      <c r="U75" t="str">
        <f t="shared" si="11"/>
        <v>B2B-70</v>
      </c>
    </row>
    <row r="76" spans="1:21" x14ac:dyDescent="0.25">
      <c r="A76" t="s">
        <v>229</v>
      </c>
      <c r="B76" t="s">
        <v>39</v>
      </c>
      <c r="C76" t="s">
        <v>229</v>
      </c>
      <c r="D76" t="s">
        <v>158</v>
      </c>
      <c r="E76" s="84">
        <v>72</v>
      </c>
      <c r="F76" t="str">
        <f t="shared" si="6"/>
        <v>JM1-72</v>
      </c>
      <c r="G76" t="str">
        <f>VLOOKUP(F76,RAW_c_TEBB0714_REV01!A:B,2,0)</f>
        <v>B34_L18_P</v>
      </c>
      <c r="H76" t="str">
        <f t="shared" si="7"/>
        <v>B34_L18_P</v>
      </c>
      <c r="I76" t="str">
        <f t="shared" si="8"/>
        <v>--</v>
      </c>
      <c r="J76" t="str">
        <f t="shared" si="9"/>
        <v>--</v>
      </c>
      <c r="K76">
        <f>IFERROR(IF(J76="--",IF(G76=H76,VLOOKUP(G76,RAW_c_TEBB0714_REV01!L:N,3,0),SUM(VLOOKUP(H76,RAW_c_TEBB0714_REV01!L:N,3,0),VLOOKUP(G76,RAW_c_TEBB0714_REV01!L:N,3,0))),"---"),"---")</f>
        <v>10.143700000000001</v>
      </c>
      <c r="L76" t="str">
        <f t="shared" si="10"/>
        <v>JM1-72</v>
      </c>
      <c r="M76" t="str">
        <f>IFERROR(IF(
COUNTIF(B2B!H:H,(IF(K76&lt;&gt;"---",IF(INDEX(RAW_c_TEBB0714_REV01!B:D,MATCH(H76,RAW_c_TEBB0714_REV01!B:B,0),3)=L76,INDEX(
RAW_c_TEBB0714_REV01!B:D,MATCH(H76,INDEX(RAW_c_TEBB0714_REV01!B:B,MATCH(H76,RAW_c_TEBB0714_REV01!B:B,)+1):'RAW_c_TEBB0714_REV01'!B11147,)+MATCH(H76,RAW_c_TEBB0714_REV01!B:B,),3),INDEX(RAW_c_TEBB0714_REV01!B:D,MATCH(H76,RAW_c_TEBB0714_REV01!B:B,0),3)),"---")))=1,"---",IF(K76&lt;&gt;"---",IF(INDEX(RAW_c_TEBB0714_REV01!B:D,MATCH(H76,RAW_c_TEBB0714_REV01!B:B,0),3)=L76,INDEX(
RAW_c_TEBB0714_REV01!B:D,MATCH(H76,INDEX(RAW_c_TEBB0714_REV01!B:B,MATCH(H76,RAW_c_TEBB0714_REV01!B:B,)+1):'RAW_c_TEBB0714_REV01'!B11147,)+MATCH(H76,RAW_c_TEBB0714_REV01!B:B,),3),INDEX(RAW_c_TEBB0714_REV01!B:D,MATCH(H76,RAW_c_TEBB0714_REV01!B:B,0),3)),"---")),"---")</f>
        <v>J20-12</v>
      </c>
      <c r="N76" t="str">
        <f>IFERROR(IF(AND(B76="B2B",J76="--"),L76,IF(
COUNTIF(B2B!H:H,(IF(K76&lt;&gt;"---",IF(INDEX(RAW_c_TEBB0714_REV01!B:D,MATCH(H76,RAW_c_TEBB0714_REV01!B:B,0),3)=L76,INDEX(
RAW_c_TEBB0714_REV01!B:D,MATCH(H76,INDEX(RAW_c_TEBB0714_REV01!B:B,MATCH(H76,RAW_c_TEBB0714_REV01!B:B,)+1):'RAW_c_TEBB0714_REV01'!B11147,)+MATCH(H76,RAW_c_TEBB0714_REV01!B:B,),3),INDEX(RAW_c_TEBB0714_REV01!B:D,MATCH(H76,RAW_c_TEBB0714_REV01!B:B,0),3)),"---")))=0,"---",IF(K76&lt;&gt;"---",IF(INDEX(RAW_c_TEBB0714_REV01!B:D,MATCH(H76,RAW_c_TEBB0714_REV01!B:B,0),3)=L76,INDEX(
RAW_c_TEBB0714_REV01!B:D,MATCH(H76,INDEX(RAW_c_TEBB0714_REV01!B:B,MATCH(H76,RAW_c_TEBB0714_REV01!B:B,)+1):'RAW_c_TEBB0714_REV01'!B11147,)+MATCH(H76,RAW_c_TEBB0714_REV01!B:B,),3),INDEX(RAW_c_TEBB0714_REV01!B:D,MATCH(H76,RAW_c_TEBB0714_REV01!B:B,0),3)),"---"))),"---")</f>
        <v>JM1-72</v>
      </c>
      <c r="T76">
        <f>COUNTIF(RAW_c_TEBB0714_REV01!B:B,G76)</f>
        <v>2</v>
      </c>
      <c r="U76" t="str">
        <f t="shared" si="11"/>
        <v>B2B-71</v>
      </c>
    </row>
    <row r="77" spans="1:21" x14ac:dyDescent="0.25">
      <c r="A77" t="s">
        <v>230</v>
      </c>
      <c r="B77" t="s">
        <v>39</v>
      </c>
      <c r="C77" t="s">
        <v>230</v>
      </c>
      <c r="D77" t="s">
        <v>158</v>
      </c>
      <c r="E77" s="84">
        <v>71</v>
      </c>
      <c r="F77" t="str">
        <f t="shared" si="6"/>
        <v>JM1-71</v>
      </c>
      <c r="G77" t="str">
        <f>VLOOKUP(F77,RAW_c_TEBB0714_REV01!A:B,2,0)</f>
        <v>B34_L19_N</v>
      </c>
      <c r="H77" t="str">
        <f t="shared" si="7"/>
        <v>B34_L19_N</v>
      </c>
      <c r="I77" t="str">
        <f t="shared" si="8"/>
        <v>--</v>
      </c>
      <c r="J77" t="str">
        <f t="shared" si="9"/>
        <v>--</v>
      </c>
      <c r="K77">
        <f>IFERROR(IF(J77="--",IF(G77=H77,VLOOKUP(G77,RAW_c_TEBB0714_REV01!L:N,3,0),SUM(VLOOKUP(H77,RAW_c_TEBB0714_REV01!L:N,3,0),VLOOKUP(G77,RAW_c_TEBB0714_REV01!L:N,3,0))),"---"),"---")</f>
        <v>2.3174000000000001</v>
      </c>
      <c r="L77" t="str">
        <f t="shared" si="10"/>
        <v>JM1-71</v>
      </c>
      <c r="M77" t="str">
        <f>IFERROR(IF(
COUNTIF(B2B!H:H,(IF(K77&lt;&gt;"---",IF(INDEX(RAW_c_TEBB0714_REV01!B:D,MATCH(H77,RAW_c_TEBB0714_REV01!B:B,0),3)=L77,INDEX(
RAW_c_TEBB0714_REV01!B:D,MATCH(H77,INDEX(RAW_c_TEBB0714_REV01!B:B,MATCH(H77,RAW_c_TEBB0714_REV01!B:B,)+1):'RAW_c_TEBB0714_REV01'!B11148,)+MATCH(H77,RAW_c_TEBB0714_REV01!B:B,),3),INDEX(RAW_c_TEBB0714_REV01!B:D,MATCH(H77,RAW_c_TEBB0714_REV01!B:B,0),3)),"---")))=1,"---",IF(K77&lt;&gt;"---",IF(INDEX(RAW_c_TEBB0714_REV01!B:D,MATCH(H77,RAW_c_TEBB0714_REV01!B:B,0),3)=L77,INDEX(
RAW_c_TEBB0714_REV01!B:D,MATCH(H77,INDEX(RAW_c_TEBB0714_REV01!B:B,MATCH(H77,RAW_c_TEBB0714_REV01!B:B,)+1):'RAW_c_TEBB0714_REV01'!B11148,)+MATCH(H77,RAW_c_TEBB0714_REV01!B:B,),3),INDEX(RAW_c_TEBB0714_REV01!B:D,MATCH(H77,RAW_c_TEBB0714_REV01!B:B,0),3)),"---")),"---")</f>
        <v>---</v>
      </c>
      <c r="N77" t="str">
        <f>IFERROR(IF(AND(B77="B2B",J77="--"),L77,IF(
COUNTIF(B2B!H:H,(IF(K77&lt;&gt;"---",IF(INDEX(RAW_c_TEBB0714_REV01!B:D,MATCH(H77,RAW_c_TEBB0714_REV01!B:B,0),3)=L77,INDEX(
RAW_c_TEBB0714_REV01!B:D,MATCH(H77,INDEX(RAW_c_TEBB0714_REV01!B:B,MATCH(H77,RAW_c_TEBB0714_REV01!B:B,)+1):'RAW_c_TEBB0714_REV01'!B11148,)+MATCH(H77,RAW_c_TEBB0714_REV01!B:B,),3),INDEX(RAW_c_TEBB0714_REV01!B:D,MATCH(H77,RAW_c_TEBB0714_REV01!B:B,0),3)),"---")))=0,"---",IF(K77&lt;&gt;"---",IF(INDEX(RAW_c_TEBB0714_REV01!B:D,MATCH(H77,RAW_c_TEBB0714_REV01!B:B,0),3)=L77,INDEX(
RAW_c_TEBB0714_REV01!B:D,MATCH(H77,INDEX(RAW_c_TEBB0714_REV01!B:B,MATCH(H77,RAW_c_TEBB0714_REV01!B:B,)+1):'RAW_c_TEBB0714_REV01'!B11148,)+MATCH(H77,RAW_c_TEBB0714_REV01!B:B,),3),INDEX(RAW_c_TEBB0714_REV01!B:D,MATCH(H77,RAW_c_TEBB0714_REV01!B:B,0),3)),"---"))),"---")</f>
        <v>JM1-71</v>
      </c>
      <c r="T77">
        <f>COUNTIF(RAW_c_TEBB0714_REV01!B:B,G77)</f>
        <v>1</v>
      </c>
      <c r="U77" t="str">
        <f t="shared" si="11"/>
        <v>B2B-72</v>
      </c>
    </row>
    <row r="78" spans="1:21" x14ac:dyDescent="0.25">
      <c r="A78" t="s">
        <v>231</v>
      </c>
      <c r="B78" t="s">
        <v>39</v>
      </c>
      <c r="C78" t="s">
        <v>231</v>
      </c>
      <c r="D78" t="s">
        <v>158</v>
      </c>
      <c r="E78" s="84">
        <v>74</v>
      </c>
      <c r="F78" t="str">
        <f t="shared" si="6"/>
        <v>JM1-74</v>
      </c>
      <c r="G78" t="str">
        <f>VLOOKUP(F78,RAW_c_TEBB0714_REV01!A:B,2,0)</f>
        <v>B34_L18_N</v>
      </c>
      <c r="H78" t="str">
        <f t="shared" si="7"/>
        <v>B34_L18_N</v>
      </c>
      <c r="I78" t="str">
        <f t="shared" si="8"/>
        <v>--</v>
      </c>
      <c r="J78" t="str">
        <f t="shared" si="9"/>
        <v>--</v>
      </c>
      <c r="K78">
        <f>IFERROR(IF(J78="--",IF(G78=H78,VLOOKUP(G78,RAW_c_TEBB0714_REV01!L:N,3,0),SUM(VLOOKUP(H78,RAW_c_TEBB0714_REV01!L:N,3,0),VLOOKUP(G78,RAW_c_TEBB0714_REV01!L:N,3,0))),"---"),"---")</f>
        <v>10.475099999999999</v>
      </c>
      <c r="L78" t="str">
        <f t="shared" si="10"/>
        <v>JM1-74</v>
      </c>
      <c r="M78" t="str">
        <f>IFERROR(IF(
COUNTIF(B2B!H:H,(IF(K78&lt;&gt;"---",IF(INDEX(RAW_c_TEBB0714_REV01!B:D,MATCH(H78,RAW_c_TEBB0714_REV01!B:B,0),3)=L78,INDEX(
RAW_c_TEBB0714_REV01!B:D,MATCH(H78,INDEX(RAW_c_TEBB0714_REV01!B:B,MATCH(H78,RAW_c_TEBB0714_REV01!B:B,)+1):'RAW_c_TEBB0714_REV01'!B11149,)+MATCH(H78,RAW_c_TEBB0714_REV01!B:B,),3),INDEX(RAW_c_TEBB0714_REV01!B:D,MATCH(H78,RAW_c_TEBB0714_REV01!B:B,0),3)),"---")))=1,"---",IF(K78&lt;&gt;"---",IF(INDEX(RAW_c_TEBB0714_REV01!B:D,MATCH(H78,RAW_c_TEBB0714_REV01!B:B,0),3)=L78,INDEX(
RAW_c_TEBB0714_REV01!B:D,MATCH(H78,INDEX(RAW_c_TEBB0714_REV01!B:B,MATCH(H78,RAW_c_TEBB0714_REV01!B:B,)+1):'RAW_c_TEBB0714_REV01'!B11149,)+MATCH(H78,RAW_c_TEBB0714_REV01!B:B,),3),INDEX(RAW_c_TEBB0714_REV01!B:D,MATCH(H78,RAW_c_TEBB0714_REV01!B:B,0),3)),"---")),"---")</f>
        <v>J20-11</v>
      </c>
      <c r="N78" t="str">
        <f>IFERROR(IF(AND(B78="B2B",J78="--"),L78,IF(
COUNTIF(B2B!H:H,(IF(K78&lt;&gt;"---",IF(INDEX(RAW_c_TEBB0714_REV01!B:D,MATCH(H78,RAW_c_TEBB0714_REV01!B:B,0),3)=L78,INDEX(
RAW_c_TEBB0714_REV01!B:D,MATCH(H78,INDEX(RAW_c_TEBB0714_REV01!B:B,MATCH(H78,RAW_c_TEBB0714_REV01!B:B,)+1):'RAW_c_TEBB0714_REV01'!B11149,)+MATCH(H78,RAW_c_TEBB0714_REV01!B:B,),3),INDEX(RAW_c_TEBB0714_REV01!B:D,MATCH(H78,RAW_c_TEBB0714_REV01!B:B,0),3)),"---")))=0,"---",IF(K78&lt;&gt;"---",IF(INDEX(RAW_c_TEBB0714_REV01!B:D,MATCH(H78,RAW_c_TEBB0714_REV01!B:B,0),3)=L78,INDEX(
RAW_c_TEBB0714_REV01!B:D,MATCH(H78,INDEX(RAW_c_TEBB0714_REV01!B:B,MATCH(H78,RAW_c_TEBB0714_REV01!B:B,)+1):'RAW_c_TEBB0714_REV01'!B11149,)+MATCH(H78,RAW_c_TEBB0714_REV01!B:B,),3),INDEX(RAW_c_TEBB0714_REV01!B:D,MATCH(H78,RAW_c_TEBB0714_REV01!B:B,0),3)),"---"))),"---")</f>
        <v>JM1-74</v>
      </c>
      <c r="T78">
        <f>COUNTIF(RAW_c_TEBB0714_REV01!B:B,G78)</f>
        <v>2</v>
      </c>
      <c r="U78" t="str">
        <f t="shared" si="11"/>
        <v>B2B-73</v>
      </c>
    </row>
    <row r="79" spans="1:21" x14ac:dyDescent="0.25">
      <c r="A79" t="s">
        <v>232</v>
      </c>
      <c r="B79" t="s">
        <v>39</v>
      </c>
      <c r="C79" t="s">
        <v>232</v>
      </c>
      <c r="D79" t="s">
        <v>158</v>
      </c>
      <c r="E79" s="84">
        <v>73</v>
      </c>
      <c r="F79" t="str">
        <f t="shared" si="6"/>
        <v>JM1-73</v>
      </c>
      <c r="G79" t="str">
        <f>VLOOKUP(F79,RAW_c_TEBB0714_REV01!A:B,2,0)</f>
        <v>B34_L19_P</v>
      </c>
      <c r="H79" t="str">
        <f t="shared" si="7"/>
        <v>B34_L19_P</v>
      </c>
      <c r="I79" t="str">
        <f t="shared" si="8"/>
        <v>--</v>
      </c>
      <c r="J79" t="str">
        <f t="shared" si="9"/>
        <v>--</v>
      </c>
      <c r="K79">
        <f>IFERROR(IF(J79="--",IF(G79=H79,VLOOKUP(G79,RAW_c_TEBB0714_REV01!L:N,3,0),SUM(VLOOKUP(H79,RAW_c_TEBB0714_REV01!L:N,3,0),VLOOKUP(G79,RAW_c_TEBB0714_REV01!L:N,3,0))),"---"),"---")</f>
        <v>2.3174000000000001</v>
      </c>
      <c r="L79" t="str">
        <f t="shared" si="10"/>
        <v>JM1-73</v>
      </c>
      <c r="M79" t="str">
        <f>IFERROR(IF(
COUNTIF(B2B!H:H,(IF(K79&lt;&gt;"---",IF(INDEX(RAW_c_TEBB0714_REV01!B:D,MATCH(H79,RAW_c_TEBB0714_REV01!B:B,0),3)=L79,INDEX(
RAW_c_TEBB0714_REV01!B:D,MATCH(H79,INDEX(RAW_c_TEBB0714_REV01!B:B,MATCH(H79,RAW_c_TEBB0714_REV01!B:B,)+1):'RAW_c_TEBB0714_REV01'!B11150,)+MATCH(H79,RAW_c_TEBB0714_REV01!B:B,),3),INDEX(RAW_c_TEBB0714_REV01!B:D,MATCH(H79,RAW_c_TEBB0714_REV01!B:B,0),3)),"---")))=1,"---",IF(K79&lt;&gt;"---",IF(INDEX(RAW_c_TEBB0714_REV01!B:D,MATCH(H79,RAW_c_TEBB0714_REV01!B:B,0),3)=L79,INDEX(
RAW_c_TEBB0714_REV01!B:D,MATCH(H79,INDEX(RAW_c_TEBB0714_REV01!B:B,MATCH(H79,RAW_c_TEBB0714_REV01!B:B,)+1):'RAW_c_TEBB0714_REV01'!B11150,)+MATCH(H79,RAW_c_TEBB0714_REV01!B:B,),3),INDEX(RAW_c_TEBB0714_REV01!B:D,MATCH(H79,RAW_c_TEBB0714_REV01!B:B,0),3)),"---")),"---")</f>
        <v>---</v>
      </c>
      <c r="N79" t="str">
        <f>IFERROR(IF(AND(B79="B2B",J79="--"),L79,IF(
COUNTIF(B2B!H:H,(IF(K79&lt;&gt;"---",IF(INDEX(RAW_c_TEBB0714_REV01!B:D,MATCH(H79,RAW_c_TEBB0714_REV01!B:B,0),3)=L79,INDEX(
RAW_c_TEBB0714_REV01!B:D,MATCH(H79,INDEX(RAW_c_TEBB0714_REV01!B:B,MATCH(H79,RAW_c_TEBB0714_REV01!B:B,)+1):'RAW_c_TEBB0714_REV01'!B11150,)+MATCH(H79,RAW_c_TEBB0714_REV01!B:B,),3),INDEX(RAW_c_TEBB0714_REV01!B:D,MATCH(H79,RAW_c_TEBB0714_REV01!B:B,0),3)),"---")))=0,"---",IF(K79&lt;&gt;"---",IF(INDEX(RAW_c_TEBB0714_REV01!B:D,MATCH(H79,RAW_c_TEBB0714_REV01!B:B,0),3)=L79,INDEX(
RAW_c_TEBB0714_REV01!B:D,MATCH(H79,INDEX(RAW_c_TEBB0714_REV01!B:B,MATCH(H79,RAW_c_TEBB0714_REV01!B:B,)+1):'RAW_c_TEBB0714_REV01'!B11150,)+MATCH(H79,RAW_c_TEBB0714_REV01!B:B,),3),INDEX(RAW_c_TEBB0714_REV01!B:D,MATCH(H79,RAW_c_TEBB0714_REV01!B:B,0),3)),"---"))),"---")</f>
        <v>JM1-73</v>
      </c>
      <c r="T79">
        <f>COUNTIF(RAW_c_TEBB0714_REV01!B:B,G79)</f>
        <v>1</v>
      </c>
      <c r="U79" t="str">
        <f t="shared" si="11"/>
        <v>B2B-74</v>
      </c>
    </row>
    <row r="80" spans="1:21" x14ac:dyDescent="0.25">
      <c r="A80" t="s">
        <v>233</v>
      </c>
      <c r="B80" t="s">
        <v>39</v>
      </c>
      <c r="C80" t="s">
        <v>233</v>
      </c>
      <c r="D80" t="s">
        <v>158</v>
      </c>
      <c r="E80" s="84">
        <v>76</v>
      </c>
      <c r="F80" t="str">
        <f t="shared" si="6"/>
        <v>JM1-76</v>
      </c>
      <c r="G80" t="str">
        <f>VLOOKUP(F80,RAW_c_TEBB0714_REV01!A:B,2,0)</f>
        <v>B34_L20_N</v>
      </c>
      <c r="H80" t="str">
        <f t="shared" si="7"/>
        <v>B34_L20_N</v>
      </c>
      <c r="I80" t="str">
        <f t="shared" si="8"/>
        <v>--</v>
      </c>
      <c r="J80" t="str">
        <f t="shared" si="9"/>
        <v>--</v>
      </c>
      <c r="K80">
        <f>IFERROR(IF(J80="--",IF(G80=H80,VLOOKUP(G80,RAW_c_TEBB0714_REV01!L:N,3,0),SUM(VLOOKUP(H80,RAW_c_TEBB0714_REV01!L:N,3,0),VLOOKUP(G80,RAW_c_TEBB0714_REV01!L:N,3,0))),"---"),"---")</f>
        <v>11.628500000000001</v>
      </c>
      <c r="L80" t="str">
        <f t="shared" si="10"/>
        <v>JM1-76</v>
      </c>
      <c r="M80" t="str">
        <f>IFERROR(IF(
COUNTIF(B2B!H:H,(IF(K80&lt;&gt;"---",IF(INDEX(RAW_c_TEBB0714_REV01!B:D,MATCH(H80,RAW_c_TEBB0714_REV01!B:B,0),3)=L80,INDEX(
RAW_c_TEBB0714_REV01!B:D,MATCH(H80,INDEX(RAW_c_TEBB0714_REV01!B:B,MATCH(H80,RAW_c_TEBB0714_REV01!B:B,)+1):'RAW_c_TEBB0714_REV01'!B11151,)+MATCH(H80,RAW_c_TEBB0714_REV01!B:B,),3),INDEX(RAW_c_TEBB0714_REV01!B:D,MATCH(H80,RAW_c_TEBB0714_REV01!B:B,0),3)),"---")))=1,"---",IF(K80&lt;&gt;"---",IF(INDEX(RAW_c_TEBB0714_REV01!B:D,MATCH(H80,RAW_c_TEBB0714_REV01!B:B,0),3)=L80,INDEX(
RAW_c_TEBB0714_REV01!B:D,MATCH(H80,INDEX(RAW_c_TEBB0714_REV01!B:B,MATCH(H80,RAW_c_TEBB0714_REV01!B:B,)+1):'RAW_c_TEBB0714_REV01'!B11151,)+MATCH(H80,RAW_c_TEBB0714_REV01!B:B,),3),INDEX(RAW_c_TEBB0714_REV01!B:D,MATCH(H80,RAW_c_TEBB0714_REV01!B:B,0),3)),"---")),"---")</f>
        <v>J20-10</v>
      </c>
      <c r="N80" t="str">
        <f>IFERROR(IF(AND(B80="B2B",J80="--"),L80,IF(
COUNTIF(B2B!H:H,(IF(K80&lt;&gt;"---",IF(INDEX(RAW_c_TEBB0714_REV01!B:D,MATCH(H80,RAW_c_TEBB0714_REV01!B:B,0),3)=L80,INDEX(
RAW_c_TEBB0714_REV01!B:D,MATCH(H80,INDEX(RAW_c_TEBB0714_REV01!B:B,MATCH(H80,RAW_c_TEBB0714_REV01!B:B,)+1):'RAW_c_TEBB0714_REV01'!B11151,)+MATCH(H80,RAW_c_TEBB0714_REV01!B:B,),3),INDEX(RAW_c_TEBB0714_REV01!B:D,MATCH(H80,RAW_c_TEBB0714_REV01!B:B,0),3)),"---")))=0,"---",IF(K80&lt;&gt;"---",IF(INDEX(RAW_c_TEBB0714_REV01!B:D,MATCH(H80,RAW_c_TEBB0714_REV01!B:B,0),3)=L80,INDEX(
RAW_c_TEBB0714_REV01!B:D,MATCH(H80,INDEX(RAW_c_TEBB0714_REV01!B:B,MATCH(H80,RAW_c_TEBB0714_REV01!B:B,)+1):'RAW_c_TEBB0714_REV01'!B11151,)+MATCH(H80,RAW_c_TEBB0714_REV01!B:B,),3),INDEX(RAW_c_TEBB0714_REV01!B:D,MATCH(H80,RAW_c_TEBB0714_REV01!B:B,0),3)),"---"))),"---")</f>
        <v>JM1-76</v>
      </c>
      <c r="T80">
        <f>COUNTIF(RAW_c_TEBB0714_REV01!B:B,G80)</f>
        <v>2</v>
      </c>
      <c r="U80" t="str">
        <f t="shared" si="11"/>
        <v>B2B-75</v>
      </c>
    </row>
    <row r="81" spans="1:21" x14ac:dyDescent="0.25">
      <c r="A81" t="s">
        <v>234</v>
      </c>
      <c r="B81" t="s">
        <v>39</v>
      </c>
      <c r="C81" t="s">
        <v>234</v>
      </c>
      <c r="D81" t="s">
        <v>158</v>
      </c>
      <c r="E81" s="84">
        <v>75</v>
      </c>
      <c r="F81" t="str">
        <f t="shared" si="6"/>
        <v>JM1-75</v>
      </c>
      <c r="G81" t="str">
        <f>VLOOKUP(F81,RAW_c_TEBB0714_REV01!A:B,2,0)</f>
        <v>B34_L22_N</v>
      </c>
      <c r="H81" t="str">
        <f t="shared" si="7"/>
        <v>B34_L22_N</v>
      </c>
      <c r="I81" t="str">
        <f t="shared" si="8"/>
        <v>--</v>
      </c>
      <c r="J81" t="str">
        <f t="shared" si="9"/>
        <v>--</v>
      </c>
      <c r="K81">
        <f>IFERROR(IF(J81="--",IF(G81=H81,VLOOKUP(G81,RAW_c_TEBB0714_REV01!L:N,3,0),SUM(VLOOKUP(H81,RAW_c_TEBB0714_REV01!L:N,3,0),VLOOKUP(G81,RAW_c_TEBB0714_REV01!L:N,3,0))),"---"),"---")</f>
        <v>17.979700000000001</v>
      </c>
      <c r="L81" t="str">
        <f t="shared" si="10"/>
        <v>JM1-75</v>
      </c>
      <c r="M81" t="str">
        <f>IFERROR(IF(
COUNTIF(B2B!H:H,(IF(K81&lt;&gt;"---",IF(INDEX(RAW_c_TEBB0714_REV01!B:D,MATCH(H81,RAW_c_TEBB0714_REV01!B:B,0),3)=L81,INDEX(
RAW_c_TEBB0714_REV01!B:D,MATCH(H81,INDEX(RAW_c_TEBB0714_REV01!B:B,MATCH(H81,RAW_c_TEBB0714_REV01!B:B,)+1):'RAW_c_TEBB0714_REV01'!B11152,)+MATCH(H81,RAW_c_TEBB0714_REV01!B:B,),3),INDEX(RAW_c_TEBB0714_REV01!B:D,MATCH(H81,RAW_c_TEBB0714_REV01!B:B,0),3)),"---")))=1,"---",IF(K81&lt;&gt;"---",IF(INDEX(RAW_c_TEBB0714_REV01!B:D,MATCH(H81,RAW_c_TEBB0714_REV01!B:B,0),3)=L81,INDEX(
RAW_c_TEBB0714_REV01!B:D,MATCH(H81,INDEX(RAW_c_TEBB0714_REV01!B:B,MATCH(H81,RAW_c_TEBB0714_REV01!B:B,)+1):'RAW_c_TEBB0714_REV01'!B11152,)+MATCH(H81,RAW_c_TEBB0714_REV01!B:B,),3),INDEX(RAW_c_TEBB0714_REV01!B:D,MATCH(H81,RAW_c_TEBB0714_REV01!B:B,0),3)),"---")),"---")</f>
        <v>J20-17</v>
      </c>
      <c r="N81" t="str">
        <f>IFERROR(IF(AND(B81="B2B",J81="--"),L81,IF(
COUNTIF(B2B!H:H,(IF(K81&lt;&gt;"---",IF(INDEX(RAW_c_TEBB0714_REV01!B:D,MATCH(H81,RAW_c_TEBB0714_REV01!B:B,0),3)=L81,INDEX(
RAW_c_TEBB0714_REV01!B:D,MATCH(H81,INDEX(RAW_c_TEBB0714_REV01!B:B,MATCH(H81,RAW_c_TEBB0714_REV01!B:B,)+1):'RAW_c_TEBB0714_REV01'!B11152,)+MATCH(H81,RAW_c_TEBB0714_REV01!B:B,),3),INDEX(RAW_c_TEBB0714_REV01!B:D,MATCH(H81,RAW_c_TEBB0714_REV01!B:B,0),3)),"---")))=0,"---",IF(K81&lt;&gt;"---",IF(INDEX(RAW_c_TEBB0714_REV01!B:D,MATCH(H81,RAW_c_TEBB0714_REV01!B:B,0),3)=L81,INDEX(
RAW_c_TEBB0714_REV01!B:D,MATCH(H81,INDEX(RAW_c_TEBB0714_REV01!B:B,MATCH(H81,RAW_c_TEBB0714_REV01!B:B,)+1):'RAW_c_TEBB0714_REV01'!B11152,)+MATCH(H81,RAW_c_TEBB0714_REV01!B:B,),3),INDEX(RAW_c_TEBB0714_REV01!B:D,MATCH(H81,RAW_c_TEBB0714_REV01!B:B,0),3)),"---"))),"---")</f>
        <v>JM1-75</v>
      </c>
      <c r="T81">
        <f>COUNTIF(RAW_c_TEBB0714_REV01!B:B,G81)</f>
        <v>2</v>
      </c>
      <c r="U81" t="str">
        <f t="shared" si="11"/>
        <v>B2B-76</v>
      </c>
    </row>
    <row r="82" spans="1:21" x14ac:dyDescent="0.25">
      <c r="A82" t="s">
        <v>235</v>
      </c>
      <c r="B82" t="s">
        <v>39</v>
      </c>
      <c r="C82" t="s">
        <v>235</v>
      </c>
      <c r="D82" t="s">
        <v>158</v>
      </c>
      <c r="E82" s="84">
        <v>78</v>
      </c>
      <c r="F82" t="str">
        <f t="shared" si="6"/>
        <v>JM1-78</v>
      </c>
      <c r="G82" t="str">
        <f>VLOOKUP(F82,RAW_c_TEBB0714_REV01!A:B,2,0)</f>
        <v>B34_L20_P</v>
      </c>
      <c r="H82" t="str">
        <f t="shared" si="7"/>
        <v>B34_L20_P</v>
      </c>
      <c r="I82" t="str">
        <f t="shared" si="8"/>
        <v>--</v>
      </c>
      <c r="J82" t="str">
        <f t="shared" si="9"/>
        <v>--</v>
      </c>
      <c r="K82">
        <f>IFERROR(IF(J82="--",IF(G82=H82,VLOOKUP(G82,RAW_c_TEBB0714_REV01!L:N,3,0),SUM(VLOOKUP(H82,RAW_c_TEBB0714_REV01!L:N,3,0),VLOOKUP(G82,RAW_c_TEBB0714_REV01!L:N,3,0))),"---"),"---")</f>
        <v>11.9598</v>
      </c>
      <c r="L82" t="str">
        <f t="shared" si="10"/>
        <v>JM1-78</v>
      </c>
      <c r="M82" t="str">
        <f>IFERROR(IF(
COUNTIF(B2B!H:H,(IF(K82&lt;&gt;"---",IF(INDEX(RAW_c_TEBB0714_REV01!B:D,MATCH(H82,RAW_c_TEBB0714_REV01!B:B,0),3)=L82,INDEX(
RAW_c_TEBB0714_REV01!B:D,MATCH(H82,INDEX(RAW_c_TEBB0714_REV01!B:B,MATCH(H82,RAW_c_TEBB0714_REV01!B:B,)+1):'RAW_c_TEBB0714_REV01'!B11153,)+MATCH(H82,RAW_c_TEBB0714_REV01!B:B,),3),INDEX(RAW_c_TEBB0714_REV01!B:D,MATCH(H82,RAW_c_TEBB0714_REV01!B:B,0),3)),"---")))=1,"---",IF(K82&lt;&gt;"---",IF(INDEX(RAW_c_TEBB0714_REV01!B:D,MATCH(H82,RAW_c_TEBB0714_REV01!B:B,0),3)=L82,INDEX(
RAW_c_TEBB0714_REV01!B:D,MATCH(H82,INDEX(RAW_c_TEBB0714_REV01!B:B,MATCH(H82,RAW_c_TEBB0714_REV01!B:B,)+1):'RAW_c_TEBB0714_REV01'!B11153,)+MATCH(H82,RAW_c_TEBB0714_REV01!B:B,),3),INDEX(RAW_c_TEBB0714_REV01!B:D,MATCH(H82,RAW_c_TEBB0714_REV01!B:B,0),3)),"---")),"---")</f>
        <v>J20-9</v>
      </c>
      <c r="N82" t="str">
        <f>IFERROR(IF(AND(B82="B2B",J82="--"),L82,IF(
COUNTIF(B2B!H:H,(IF(K82&lt;&gt;"---",IF(INDEX(RAW_c_TEBB0714_REV01!B:D,MATCH(H82,RAW_c_TEBB0714_REV01!B:B,0),3)=L82,INDEX(
RAW_c_TEBB0714_REV01!B:D,MATCH(H82,INDEX(RAW_c_TEBB0714_REV01!B:B,MATCH(H82,RAW_c_TEBB0714_REV01!B:B,)+1):'RAW_c_TEBB0714_REV01'!B11153,)+MATCH(H82,RAW_c_TEBB0714_REV01!B:B,),3),INDEX(RAW_c_TEBB0714_REV01!B:D,MATCH(H82,RAW_c_TEBB0714_REV01!B:B,0),3)),"---")))=0,"---",IF(K82&lt;&gt;"---",IF(INDEX(RAW_c_TEBB0714_REV01!B:D,MATCH(H82,RAW_c_TEBB0714_REV01!B:B,0),3)=L82,INDEX(
RAW_c_TEBB0714_REV01!B:D,MATCH(H82,INDEX(RAW_c_TEBB0714_REV01!B:B,MATCH(H82,RAW_c_TEBB0714_REV01!B:B,)+1):'RAW_c_TEBB0714_REV01'!B11153,)+MATCH(H82,RAW_c_TEBB0714_REV01!B:B,),3),INDEX(RAW_c_TEBB0714_REV01!B:D,MATCH(H82,RAW_c_TEBB0714_REV01!B:B,0),3)),"---"))),"---")</f>
        <v>JM1-78</v>
      </c>
      <c r="T82">
        <f>COUNTIF(RAW_c_TEBB0714_REV01!B:B,G82)</f>
        <v>2</v>
      </c>
      <c r="U82" t="str">
        <f t="shared" si="11"/>
        <v>B2B-77</v>
      </c>
    </row>
    <row r="83" spans="1:21" x14ac:dyDescent="0.25">
      <c r="A83" t="s">
        <v>236</v>
      </c>
      <c r="B83" t="s">
        <v>39</v>
      </c>
      <c r="C83" t="s">
        <v>236</v>
      </c>
      <c r="D83" t="s">
        <v>158</v>
      </c>
      <c r="E83" s="84">
        <v>77</v>
      </c>
      <c r="F83" t="str">
        <f t="shared" si="6"/>
        <v>JM1-77</v>
      </c>
      <c r="G83" t="str">
        <f>VLOOKUP(F83,RAW_c_TEBB0714_REV01!A:B,2,0)</f>
        <v>B34_L22_P</v>
      </c>
      <c r="H83" t="str">
        <f t="shared" si="7"/>
        <v>B34_L22_P</v>
      </c>
      <c r="I83" t="str">
        <f t="shared" si="8"/>
        <v>--</v>
      </c>
      <c r="J83" t="str">
        <f t="shared" si="9"/>
        <v>--</v>
      </c>
      <c r="K83">
        <f>IFERROR(IF(J83="--",IF(G83=H83,VLOOKUP(G83,RAW_c_TEBB0714_REV01!L:N,3,0),SUM(VLOOKUP(H83,RAW_c_TEBB0714_REV01!L:N,3,0),VLOOKUP(G83,RAW_c_TEBB0714_REV01!L:N,3,0))),"---"),"---")</f>
        <v>17.562999999999999</v>
      </c>
      <c r="L83" t="str">
        <f t="shared" si="10"/>
        <v>JM1-77</v>
      </c>
      <c r="M83" t="str">
        <f>IFERROR(IF(
COUNTIF(B2B!H:H,(IF(K83&lt;&gt;"---",IF(INDEX(RAW_c_TEBB0714_REV01!B:D,MATCH(H83,RAW_c_TEBB0714_REV01!B:B,0),3)=L83,INDEX(
RAW_c_TEBB0714_REV01!B:D,MATCH(H83,INDEX(RAW_c_TEBB0714_REV01!B:B,MATCH(H83,RAW_c_TEBB0714_REV01!B:B,)+1):'RAW_c_TEBB0714_REV01'!B11154,)+MATCH(H83,RAW_c_TEBB0714_REV01!B:B,),3),INDEX(RAW_c_TEBB0714_REV01!B:D,MATCH(H83,RAW_c_TEBB0714_REV01!B:B,0),3)),"---")))=1,"---",IF(K83&lt;&gt;"---",IF(INDEX(RAW_c_TEBB0714_REV01!B:D,MATCH(H83,RAW_c_TEBB0714_REV01!B:B,0),3)=L83,INDEX(
RAW_c_TEBB0714_REV01!B:D,MATCH(H83,INDEX(RAW_c_TEBB0714_REV01!B:B,MATCH(H83,RAW_c_TEBB0714_REV01!B:B,)+1):'RAW_c_TEBB0714_REV01'!B11154,)+MATCH(H83,RAW_c_TEBB0714_REV01!B:B,),3),INDEX(RAW_c_TEBB0714_REV01!B:D,MATCH(H83,RAW_c_TEBB0714_REV01!B:B,0),3)),"---")),"---")</f>
        <v>J20-18</v>
      </c>
      <c r="N83" t="str">
        <f>IFERROR(IF(AND(B83="B2B",J83="--"),L83,IF(
COUNTIF(B2B!H:H,(IF(K83&lt;&gt;"---",IF(INDEX(RAW_c_TEBB0714_REV01!B:D,MATCH(H83,RAW_c_TEBB0714_REV01!B:B,0),3)=L83,INDEX(
RAW_c_TEBB0714_REV01!B:D,MATCH(H83,INDEX(RAW_c_TEBB0714_REV01!B:B,MATCH(H83,RAW_c_TEBB0714_REV01!B:B,)+1):'RAW_c_TEBB0714_REV01'!B11154,)+MATCH(H83,RAW_c_TEBB0714_REV01!B:B,),3),INDEX(RAW_c_TEBB0714_REV01!B:D,MATCH(H83,RAW_c_TEBB0714_REV01!B:B,0),3)),"---")))=0,"---",IF(K83&lt;&gt;"---",IF(INDEX(RAW_c_TEBB0714_REV01!B:D,MATCH(H83,RAW_c_TEBB0714_REV01!B:B,0),3)=L83,INDEX(
RAW_c_TEBB0714_REV01!B:D,MATCH(H83,INDEX(RAW_c_TEBB0714_REV01!B:B,MATCH(H83,RAW_c_TEBB0714_REV01!B:B,)+1):'RAW_c_TEBB0714_REV01'!B11154,)+MATCH(H83,RAW_c_TEBB0714_REV01!B:B,),3),INDEX(RAW_c_TEBB0714_REV01!B:D,MATCH(H83,RAW_c_TEBB0714_REV01!B:B,0),3)),"---"))),"---")</f>
        <v>JM1-77</v>
      </c>
      <c r="T83">
        <f>COUNTIF(RAW_c_TEBB0714_REV01!B:B,G83)</f>
        <v>2</v>
      </c>
      <c r="U83" t="str">
        <f t="shared" si="11"/>
        <v>B2B-78</v>
      </c>
    </row>
    <row r="84" spans="1:21" x14ac:dyDescent="0.25">
      <c r="A84" t="s">
        <v>237</v>
      </c>
      <c r="B84" t="s">
        <v>39</v>
      </c>
      <c r="C84" t="s">
        <v>237</v>
      </c>
      <c r="D84" t="s">
        <v>158</v>
      </c>
      <c r="E84" s="84">
        <v>80</v>
      </c>
      <c r="F84" t="str">
        <f t="shared" si="6"/>
        <v>JM1-80</v>
      </c>
      <c r="G84" t="str">
        <f>VLOOKUP(F84,RAW_c_TEBB0714_REV01!A:B,2,0)</f>
        <v>B34_L24_N</v>
      </c>
      <c r="H84" t="str">
        <f t="shared" si="7"/>
        <v>B34_L24_N</v>
      </c>
      <c r="I84" t="str">
        <f t="shared" si="8"/>
        <v>--</v>
      </c>
      <c r="J84" t="str">
        <f t="shared" si="9"/>
        <v>--</v>
      </c>
      <c r="K84">
        <f>IFERROR(IF(J84="--",IF(G84=H84,VLOOKUP(G84,RAW_c_TEBB0714_REV01!L:N,3,0),SUM(VLOOKUP(H84,RAW_c_TEBB0714_REV01!L:N,3,0),VLOOKUP(G84,RAW_c_TEBB0714_REV01!L:N,3,0))),"---"),"---")</f>
        <v>12.9063</v>
      </c>
      <c r="L84" t="str">
        <f t="shared" si="10"/>
        <v>JM1-80</v>
      </c>
      <c r="M84" t="str">
        <f>IFERROR(IF(
COUNTIF(B2B!H:H,(IF(K84&lt;&gt;"---",IF(INDEX(RAW_c_TEBB0714_REV01!B:D,MATCH(H84,RAW_c_TEBB0714_REV01!B:B,0),3)=L84,INDEX(
RAW_c_TEBB0714_REV01!B:D,MATCH(H84,INDEX(RAW_c_TEBB0714_REV01!B:B,MATCH(H84,RAW_c_TEBB0714_REV01!B:B,)+1):'RAW_c_TEBB0714_REV01'!B11155,)+MATCH(H84,RAW_c_TEBB0714_REV01!B:B,),3),INDEX(RAW_c_TEBB0714_REV01!B:D,MATCH(H84,RAW_c_TEBB0714_REV01!B:B,0),3)),"---")))=1,"---",IF(K84&lt;&gt;"---",IF(INDEX(RAW_c_TEBB0714_REV01!B:D,MATCH(H84,RAW_c_TEBB0714_REV01!B:B,0),3)=L84,INDEX(
RAW_c_TEBB0714_REV01!B:D,MATCH(H84,INDEX(RAW_c_TEBB0714_REV01!B:B,MATCH(H84,RAW_c_TEBB0714_REV01!B:B,)+1):'RAW_c_TEBB0714_REV01'!B11155,)+MATCH(H84,RAW_c_TEBB0714_REV01!B:B,),3),INDEX(RAW_c_TEBB0714_REV01!B:D,MATCH(H84,RAW_c_TEBB0714_REV01!B:B,0),3)),"---")),"---")</f>
        <v>J20-8</v>
      </c>
      <c r="N84" t="str">
        <f>IFERROR(IF(AND(B84="B2B",J84="--"),L84,IF(
COUNTIF(B2B!H:H,(IF(K84&lt;&gt;"---",IF(INDEX(RAW_c_TEBB0714_REV01!B:D,MATCH(H84,RAW_c_TEBB0714_REV01!B:B,0),3)=L84,INDEX(
RAW_c_TEBB0714_REV01!B:D,MATCH(H84,INDEX(RAW_c_TEBB0714_REV01!B:B,MATCH(H84,RAW_c_TEBB0714_REV01!B:B,)+1):'RAW_c_TEBB0714_REV01'!B11155,)+MATCH(H84,RAW_c_TEBB0714_REV01!B:B,),3),INDEX(RAW_c_TEBB0714_REV01!B:D,MATCH(H84,RAW_c_TEBB0714_REV01!B:B,0),3)),"---")))=0,"---",IF(K84&lt;&gt;"---",IF(INDEX(RAW_c_TEBB0714_REV01!B:D,MATCH(H84,RAW_c_TEBB0714_REV01!B:B,0),3)=L84,INDEX(
RAW_c_TEBB0714_REV01!B:D,MATCH(H84,INDEX(RAW_c_TEBB0714_REV01!B:B,MATCH(H84,RAW_c_TEBB0714_REV01!B:B,)+1):'RAW_c_TEBB0714_REV01'!B11155,)+MATCH(H84,RAW_c_TEBB0714_REV01!B:B,),3),INDEX(RAW_c_TEBB0714_REV01!B:D,MATCH(H84,RAW_c_TEBB0714_REV01!B:B,0),3)),"---"))),"---")</f>
        <v>JM1-80</v>
      </c>
      <c r="T84">
        <f>COUNTIF(RAW_c_TEBB0714_REV01!B:B,G84)</f>
        <v>2</v>
      </c>
      <c r="U84" t="str">
        <f t="shared" si="11"/>
        <v>B2B-79</v>
      </c>
    </row>
    <row r="85" spans="1:21" x14ac:dyDescent="0.25">
      <c r="A85" t="s">
        <v>238</v>
      </c>
      <c r="B85" t="s">
        <v>39</v>
      </c>
      <c r="C85" t="s">
        <v>238</v>
      </c>
      <c r="D85" t="s">
        <v>158</v>
      </c>
      <c r="E85" s="84">
        <v>79</v>
      </c>
      <c r="F85" t="str">
        <f t="shared" si="6"/>
        <v>JM1-79</v>
      </c>
      <c r="G85" t="str">
        <f>VLOOKUP(F85,RAW_c_TEBB0714_REV01!A:B,2,0)</f>
        <v>B34_L23_N</v>
      </c>
      <c r="H85" t="str">
        <f t="shared" si="7"/>
        <v>B34_L23_N</v>
      </c>
      <c r="I85" t="str">
        <f t="shared" si="8"/>
        <v>--</v>
      </c>
      <c r="J85" t="str">
        <f t="shared" si="9"/>
        <v>--</v>
      </c>
      <c r="K85">
        <f>IFERROR(IF(J85="--",IF(G85=H85,VLOOKUP(G85,RAW_c_TEBB0714_REV01!L:N,3,0),SUM(VLOOKUP(H85,RAW_c_TEBB0714_REV01!L:N,3,0),VLOOKUP(G85,RAW_c_TEBB0714_REV01!L:N,3,0))),"---"),"---")</f>
        <v>50.4666</v>
      </c>
      <c r="L85" t="str">
        <f t="shared" si="10"/>
        <v>JM1-79</v>
      </c>
      <c r="M85" t="str">
        <f>IFERROR(IF(
COUNTIF(B2B!H:H,(IF(K85&lt;&gt;"---",IF(INDEX(RAW_c_TEBB0714_REV01!B:D,MATCH(H85,RAW_c_TEBB0714_REV01!B:B,0),3)=L85,INDEX(
RAW_c_TEBB0714_REV01!B:D,MATCH(H85,INDEX(RAW_c_TEBB0714_REV01!B:B,MATCH(H85,RAW_c_TEBB0714_REV01!B:B,)+1):'RAW_c_TEBB0714_REV01'!B11156,)+MATCH(H85,RAW_c_TEBB0714_REV01!B:B,),3),INDEX(RAW_c_TEBB0714_REV01!B:D,MATCH(H85,RAW_c_TEBB0714_REV01!B:B,0),3)),"---")))=1,"---",IF(K85&lt;&gt;"---",IF(INDEX(RAW_c_TEBB0714_REV01!B:D,MATCH(H85,RAW_c_TEBB0714_REV01!B:B,0),3)=L85,INDEX(
RAW_c_TEBB0714_REV01!B:D,MATCH(H85,INDEX(RAW_c_TEBB0714_REV01!B:B,MATCH(H85,RAW_c_TEBB0714_REV01!B:B,)+1):'RAW_c_TEBB0714_REV01'!B11156,)+MATCH(H85,RAW_c_TEBB0714_REV01!B:B,),3),INDEX(RAW_c_TEBB0714_REV01!B:D,MATCH(H85,RAW_c_TEBB0714_REV01!B:B,0),3)),"---")),"---")</f>
        <v>J20-37</v>
      </c>
      <c r="N85" t="str">
        <f>IFERROR(IF(AND(B85="B2B",J85="--"),L85,IF(
COUNTIF(B2B!H:H,(IF(K85&lt;&gt;"---",IF(INDEX(RAW_c_TEBB0714_REV01!B:D,MATCH(H85,RAW_c_TEBB0714_REV01!B:B,0),3)=L85,INDEX(
RAW_c_TEBB0714_REV01!B:D,MATCH(H85,INDEX(RAW_c_TEBB0714_REV01!B:B,MATCH(H85,RAW_c_TEBB0714_REV01!B:B,)+1):'RAW_c_TEBB0714_REV01'!B11156,)+MATCH(H85,RAW_c_TEBB0714_REV01!B:B,),3),INDEX(RAW_c_TEBB0714_REV01!B:D,MATCH(H85,RAW_c_TEBB0714_REV01!B:B,0),3)),"---")))=0,"---",IF(K85&lt;&gt;"---",IF(INDEX(RAW_c_TEBB0714_REV01!B:D,MATCH(H85,RAW_c_TEBB0714_REV01!B:B,0),3)=L85,INDEX(
RAW_c_TEBB0714_REV01!B:D,MATCH(H85,INDEX(RAW_c_TEBB0714_REV01!B:B,MATCH(H85,RAW_c_TEBB0714_REV01!B:B,)+1):'RAW_c_TEBB0714_REV01'!B11156,)+MATCH(H85,RAW_c_TEBB0714_REV01!B:B,),3),INDEX(RAW_c_TEBB0714_REV01!B:D,MATCH(H85,RAW_c_TEBB0714_REV01!B:B,0),3)),"---"))),"---")</f>
        <v>JM1-79</v>
      </c>
      <c r="T85">
        <f>COUNTIF(RAW_c_TEBB0714_REV01!B:B,G85)</f>
        <v>2</v>
      </c>
      <c r="U85" t="str">
        <f t="shared" si="11"/>
        <v>B2B-80</v>
      </c>
    </row>
    <row r="86" spans="1:21" x14ac:dyDescent="0.25">
      <c r="A86" t="s">
        <v>239</v>
      </c>
      <c r="B86" t="s">
        <v>39</v>
      </c>
      <c r="C86" t="s">
        <v>239</v>
      </c>
      <c r="D86" t="s">
        <v>158</v>
      </c>
      <c r="E86" s="84">
        <v>82</v>
      </c>
      <c r="F86" t="str">
        <f t="shared" si="6"/>
        <v>JM1-82</v>
      </c>
      <c r="G86" t="str">
        <f>VLOOKUP(F86,RAW_c_TEBB0714_REV01!A:B,2,0)</f>
        <v>B34_L24_P</v>
      </c>
      <c r="H86" t="str">
        <f t="shared" si="7"/>
        <v>B34_L24_P</v>
      </c>
      <c r="I86" t="str">
        <f t="shared" si="8"/>
        <v>--</v>
      </c>
      <c r="J86" t="str">
        <f t="shared" si="9"/>
        <v>--</v>
      </c>
      <c r="K86">
        <f>IFERROR(IF(J86="--",IF(G86=H86,VLOOKUP(G86,RAW_c_TEBB0714_REV01!L:N,3,0),SUM(VLOOKUP(H86,RAW_c_TEBB0714_REV01!L:N,3,0),VLOOKUP(G86,RAW_c_TEBB0714_REV01!L:N,3,0))),"---"),"---")</f>
        <v>13.2377</v>
      </c>
      <c r="L86" t="str">
        <f t="shared" si="10"/>
        <v>JM1-82</v>
      </c>
      <c r="M86" t="str">
        <f>IFERROR(IF(
COUNTIF(B2B!H:H,(IF(K86&lt;&gt;"---",IF(INDEX(RAW_c_TEBB0714_REV01!B:D,MATCH(H86,RAW_c_TEBB0714_REV01!B:B,0),3)=L86,INDEX(
RAW_c_TEBB0714_REV01!B:D,MATCH(H86,INDEX(RAW_c_TEBB0714_REV01!B:B,MATCH(H86,RAW_c_TEBB0714_REV01!B:B,)+1):'RAW_c_TEBB0714_REV01'!B11157,)+MATCH(H86,RAW_c_TEBB0714_REV01!B:B,),3),INDEX(RAW_c_TEBB0714_REV01!B:D,MATCH(H86,RAW_c_TEBB0714_REV01!B:B,0),3)),"---")))=1,"---",IF(K86&lt;&gt;"---",IF(INDEX(RAW_c_TEBB0714_REV01!B:D,MATCH(H86,RAW_c_TEBB0714_REV01!B:B,0),3)=L86,INDEX(
RAW_c_TEBB0714_REV01!B:D,MATCH(H86,INDEX(RAW_c_TEBB0714_REV01!B:B,MATCH(H86,RAW_c_TEBB0714_REV01!B:B,)+1):'RAW_c_TEBB0714_REV01'!B11157,)+MATCH(H86,RAW_c_TEBB0714_REV01!B:B,),3),INDEX(RAW_c_TEBB0714_REV01!B:D,MATCH(H86,RAW_c_TEBB0714_REV01!B:B,0),3)),"---")),"---")</f>
        <v>J20-7</v>
      </c>
      <c r="N86" t="str">
        <f>IFERROR(IF(AND(B86="B2B",J86="--"),L86,IF(
COUNTIF(B2B!H:H,(IF(K86&lt;&gt;"---",IF(INDEX(RAW_c_TEBB0714_REV01!B:D,MATCH(H86,RAW_c_TEBB0714_REV01!B:B,0),3)=L86,INDEX(
RAW_c_TEBB0714_REV01!B:D,MATCH(H86,INDEX(RAW_c_TEBB0714_REV01!B:B,MATCH(H86,RAW_c_TEBB0714_REV01!B:B,)+1):'RAW_c_TEBB0714_REV01'!B11157,)+MATCH(H86,RAW_c_TEBB0714_REV01!B:B,),3),INDEX(RAW_c_TEBB0714_REV01!B:D,MATCH(H86,RAW_c_TEBB0714_REV01!B:B,0),3)),"---")))=0,"---",IF(K86&lt;&gt;"---",IF(INDEX(RAW_c_TEBB0714_REV01!B:D,MATCH(H86,RAW_c_TEBB0714_REV01!B:B,0),3)=L86,INDEX(
RAW_c_TEBB0714_REV01!B:D,MATCH(H86,INDEX(RAW_c_TEBB0714_REV01!B:B,MATCH(H86,RAW_c_TEBB0714_REV01!B:B,)+1):'RAW_c_TEBB0714_REV01'!B11157,)+MATCH(H86,RAW_c_TEBB0714_REV01!B:B,),3),INDEX(RAW_c_TEBB0714_REV01!B:D,MATCH(H86,RAW_c_TEBB0714_REV01!B:B,0),3)),"---"))),"---")</f>
        <v>JM1-82</v>
      </c>
      <c r="T86">
        <f>COUNTIF(RAW_c_TEBB0714_REV01!B:B,G86)</f>
        <v>2</v>
      </c>
      <c r="U86" t="str">
        <f t="shared" si="11"/>
        <v>B2B-81</v>
      </c>
    </row>
    <row r="87" spans="1:21" x14ac:dyDescent="0.25">
      <c r="A87" t="s">
        <v>240</v>
      </c>
      <c r="B87" t="s">
        <v>39</v>
      </c>
      <c r="C87" t="s">
        <v>240</v>
      </c>
      <c r="D87" t="s">
        <v>158</v>
      </c>
      <c r="E87" s="84">
        <v>81</v>
      </c>
      <c r="F87" t="str">
        <f t="shared" si="6"/>
        <v>JM1-81</v>
      </c>
      <c r="G87" t="str">
        <f>VLOOKUP(F87,RAW_c_TEBB0714_REV01!A:B,2,0)</f>
        <v>B34_L23_P</v>
      </c>
      <c r="H87" t="str">
        <f t="shared" si="7"/>
        <v>B34_L23_P</v>
      </c>
      <c r="I87" t="str">
        <f t="shared" si="8"/>
        <v>--</v>
      </c>
      <c r="J87" t="str">
        <f t="shared" si="9"/>
        <v>--</v>
      </c>
      <c r="K87">
        <f>IFERROR(IF(J87="--",IF(G87=H87,VLOOKUP(G87,RAW_c_TEBB0714_REV01!L:N,3,0),SUM(VLOOKUP(H87,RAW_c_TEBB0714_REV01!L:N,3,0),VLOOKUP(G87,RAW_c_TEBB0714_REV01!L:N,3,0))),"---"),"---")</f>
        <v>50.257599999999996</v>
      </c>
      <c r="L87" t="str">
        <f t="shared" si="10"/>
        <v>JM1-81</v>
      </c>
      <c r="M87" t="str">
        <f>IFERROR(IF(
COUNTIF(B2B!H:H,(IF(K87&lt;&gt;"---",IF(INDEX(RAW_c_TEBB0714_REV01!B:D,MATCH(H87,RAW_c_TEBB0714_REV01!B:B,0),3)=L87,INDEX(
RAW_c_TEBB0714_REV01!B:D,MATCH(H87,INDEX(RAW_c_TEBB0714_REV01!B:B,MATCH(H87,RAW_c_TEBB0714_REV01!B:B,)+1):'RAW_c_TEBB0714_REV01'!B11158,)+MATCH(H87,RAW_c_TEBB0714_REV01!B:B,),3),INDEX(RAW_c_TEBB0714_REV01!B:D,MATCH(H87,RAW_c_TEBB0714_REV01!B:B,0),3)),"---")))=1,"---",IF(K87&lt;&gt;"---",IF(INDEX(RAW_c_TEBB0714_REV01!B:D,MATCH(H87,RAW_c_TEBB0714_REV01!B:B,0),3)=L87,INDEX(
RAW_c_TEBB0714_REV01!B:D,MATCH(H87,INDEX(RAW_c_TEBB0714_REV01!B:B,MATCH(H87,RAW_c_TEBB0714_REV01!B:B,)+1):'RAW_c_TEBB0714_REV01'!B11158,)+MATCH(H87,RAW_c_TEBB0714_REV01!B:B,),3),INDEX(RAW_c_TEBB0714_REV01!B:D,MATCH(H87,RAW_c_TEBB0714_REV01!B:B,0),3)),"---")),"---")</f>
        <v>J20-38</v>
      </c>
      <c r="N87" t="str">
        <f>IFERROR(IF(AND(B87="B2B",J87="--"),L87,IF(
COUNTIF(B2B!H:H,(IF(K87&lt;&gt;"---",IF(INDEX(RAW_c_TEBB0714_REV01!B:D,MATCH(H87,RAW_c_TEBB0714_REV01!B:B,0),3)=L87,INDEX(
RAW_c_TEBB0714_REV01!B:D,MATCH(H87,INDEX(RAW_c_TEBB0714_REV01!B:B,MATCH(H87,RAW_c_TEBB0714_REV01!B:B,)+1):'RAW_c_TEBB0714_REV01'!B11158,)+MATCH(H87,RAW_c_TEBB0714_REV01!B:B,),3),INDEX(RAW_c_TEBB0714_REV01!B:D,MATCH(H87,RAW_c_TEBB0714_REV01!B:B,0),3)),"---")))=0,"---",IF(K87&lt;&gt;"---",IF(INDEX(RAW_c_TEBB0714_REV01!B:D,MATCH(H87,RAW_c_TEBB0714_REV01!B:B,0),3)=L87,INDEX(
RAW_c_TEBB0714_REV01!B:D,MATCH(H87,INDEX(RAW_c_TEBB0714_REV01!B:B,MATCH(H87,RAW_c_TEBB0714_REV01!B:B,)+1):'RAW_c_TEBB0714_REV01'!B11158,)+MATCH(H87,RAW_c_TEBB0714_REV01!B:B,),3),INDEX(RAW_c_TEBB0714_REV01!B:D,MATCH(H87,RAW_c_TEBB0714_REV01!B:B,0),3)),"---"))),"---")</f>
        <v>JM1-81</v>
      </c>
      <c r="T87">
        <f>COUNTIF(RAW_c_TEBB0714_REV01!B:B,G87)</f>
        <v>2</v>
      </c>
      <c r="U87" t="str">
        <f t="shared" si="11"/>
        <v>B2B-82</v>
      </c>
    </row>
    <row r="88" spans="1:21" x14ac:dyDescent="0.25">
      <c r="A88" t="s">
        <v>241</v>
      </c>
      <c r="B88" t="s">
        <v>39</v>
      </c>
      <c r="C88" t="s">
        <v>241</v>
      </c>
      <c r="D88" t="s">
        <v>158</v>
      </c>
      <c r="E88" s="84">
        <v>84</v>
      </c>
      <c r="F88" t="str">
        <f t="shared" si="6"/>
        <v>JM1-84</v>
      </c>
      <c r="G88" t="str">
        <f>VLOOKUP(F88,RAW_c_TEBB0714_REV01!A:B,2,0)</f>
        <v>GND</v>
      </c>
      <c r="H88" t="str">
        <f t="shared" si="7"/>
        <v>GND</v>
      </c>
      <c r="I88" t="str">
        <f t="shared" si="8"/>
        <v>--</v>
      </c>
      <c r="J88" t="str">
        <f t="shared" si="9"/>
        <v>---</v>
      </c>
      <c r="K88" t="str">
        <f>IFERROR(IF(J88="--",IF(G88=H88,VLOOKUP(G88,RAW_c_TEBB0714_REV01!L:N,3,0),SUM(VLOOKUP(H88,RAW_c_TEBB0714_REV01!L:N,3,0),VLOOKUP(G88,RAW_c_TEBB0714_REV01!L:N,3,0))),"---"),"---")</f>
        <v>---</v>
      </c>
      <c r="L88" t="str">
        <f t="shared" si="10"/>
        <v>JM1-84</v>
      </c>
      <c r="M88" t="str">
        <f>IFERROR(IF(
COUNTIF(B2B!H:H,(IF(K88&lt;&gt;"---",IF(INDEX(RAW_c_TEBB0714_REV01!B:D,MATCH(H88,RAW_c_TEBB0714_REV01!B:B,0),3)=L88,INDEX(
RAW_c_TEBB0714_REV01!B:D,MATCH(H88,INDEX(RAW_c_TEBB0714_REV01!B:B,MATCH(H88,RAW_c_TEBB0714_REV01!B:B,)+1):'RAW_c_TEBB0714_REV01'!B11159,)+MATCH(H88,RAW_c_TEBB0714_REV01!B:B,),3),INDEX(RAW_c_TEBB0714_REV01!B:D,MATCH(H88,RAW_c_TEBB0714_REV01!B:B,0),3)),"---")))=1,"---",IF(K88&lt;&gt;"---",IF(INDEX(RAW_c_TEBB0714_REV01!B:D,MATCH(H88,RAW_c_TEBB0714_REV01!B:B,0),3)=L88,INDEX(
RAW_c_TEBB0714_REV01!B:D,MATCH(H88,INDEX(RAW_c_TEBB0714_REV01!B:B,MATCH(H88,RAW_c_TEBB0714_REV01!B:B,)+1):'RAW_c_TEBB0714_REV01'!B11159,)+MATCH(H88,RAW_c_TEBB0714_REV01!B:B,),3),INDEX(RAW_c_TEBB0714_REV01!B:D,MATCH(H88,RAW_c_TEBB0714_REV01!B:B,0),3)),"---")),"---")</f>
        <v>---</v>
      </c>
      <c r="N88" t="str">
        <f>IFERROR(IF(AND(B88="B2B",J88="--"),L88,IF(
COUNTIF(B2B!H:H,(IF(K88&lt;&gt;"---",IF(INDEX(RAW_c_TEBB0714_REV01!B:D,MATCH(H88,RAW_c_TEBB0714_REV01!B:B,0),3)=L88,INDEX(
RAW_c_TEBB0714_REV01!B:D,MATCH(H88,INDEX(RAW_c_TEBB0714_REV01!B:B,MATCH(H88,RAW_c_TEBB0714_REV01!B:B,)+1):'RAW_c_TEBB0714_REV01'!B11159,)+MATCH(H88,RAW_c_TEBB0714_REV01!B:B,),3),INDEX(RAW_c_TEBB0714_REV01!B:D,MATCH(H88,RAW_c_TEBB0714_REV01!B:B,0),3)),"---")))=0,"---",IF(K88&lt;&gt;"---",IF(INDEX(RAW_c_TEBB0714_REV01!B:D,MATCH(H88,RAW_c_TEBB0714_REV01!B:B,0),3)=L88,INDEX(
RAW_c_TEBB0714_REV01!B:D,MATCH(H88,INDEX(RAW_c_TEBB0714_REV01!B:B,MATCH(H88,RAW_c_TEBB0714_REV01!B:B,)+1):'RAW_c_TEBB0714_REV01'!B11159,)+MATCH(H88,RAW_c_TEBB0714_REV01!B:B,),3),INDEX(RAW_c_TEBB0714_REV01!B:D,MATCH(H88,RAW_c_TEBB0714_REV01!B:B,0),3)),"---"))),"---")</f>
        <v>---</v>
      </c>
      <c r="T88">
        <f>COUNTIF(RAW_c_TEBB0714_REV01!B:B,G88)</f>
        <v>93</v>
      </c>
      <c r="U88" t="str">
        <f t="shared" si="11"/>
        <v>B2B-83</v>
      </c>
    </row>
    <row r="89" spans="1:21" x14ac:dyDescent="0.25">
      <c r="A89" t="s">
        <v>242</v>
      </c>
      <c r="B89" t="s">
        <v>39</v>
      </c>
      <c r="C89" t="s">
        <v>242</v>
      </c>
      <c r="D89" t="s">
        <v>158</v>
      </c>
      <c r="E89" s="84">
        <v>83</v>
      </c>
      <c r="F89" t="str">
        <f t="shared" si="6"/>
        <v>JM1-83</v>
      </c>
      <c r="G89" t="str">
        <f>VLOOKUP(F89,RAW_c_TEBB0714_REV01!A:B,2,0)</f>
        <v>3.3V_OUT</v>
      </c>
      <c r="H89" t="str">
        <f t="shared" si="7"/>
        <v>3.3V_OUT</v>
      </c>
      <c r="I89" t="str">
        <f t="shared" si="8"/>
        <v>--</v>
      </c>
      <c r="J89" t="str">
        <f t="shared" si="9"/>
        <v>--</v>
      </c>
      <c r="K89">
        <f>IFERROR(IF(J89="--",IF(G89=H89,VLOOKUP(G89,RAW_c_TEBB0714_REV01!L:N,3,0),SUM(VLOOKUP(H89,RAW_c_TEBB0714_REV01!L:N,3,0),VLOOKUP(G89,RAW_c_TEBB0714_REV01!L:N,3,0))),"---"),"---")</f>
        <v>140.8955</v>
      </c>
      <c r="L89" t="str">
        <f t="shared" si="10"/>
        <v>JM1-83</v>
      </c>
      <c r="M89" t="str">
        <f>IFERROR(IF(
COUNTIF(B2B!H:H,(IF(K89&lt;&gt;"---",IF(INDEX(RAW_c_TEBB0714_REV01!B:D,MATCH(H89,RAW_c_TEBB0714_REV01!B:B,0),3)=L89,INDEX(
RAW_c_TEBB0714_REV01!B:D,MATCH(H89,INDEX(RAW_c_TEBB0714_REV01!B:B,MATCH(H89,RAW_c_TEBB0714_REV01!B:B,)+1):'RAW_c_TEBB0714_REV01'!B11160,)+MATCH(H89,RAW_c_TEBB0714_REV01!B:B,),3),INDEX(RAW_c_TEBB0714_REV01!B:D,MATCH(H89,RAW_c_TEBB0714_REV01!B:B,0),3)),"---")))=1,"---",IF(K89&lt;&gt;"---",IF(INDEX(RAW_c_TEBB0714_REV01!B:D,MATCH(H89,RAW_c_TEBB0714_REV01!B:B,0),3)=L89,INDEX(
RAW_c_TEBB0714_REV01!B:D,MATCH(H89,INDEX(RAW_c_TEBB0714_REV01!B:B,MATCH(H89,RAW_c_TEBB0714_REV01!B:B,)+1):'RAW_c_TEBB0714_REV01'!B11160,)+MATCH(H89,RAW_c_TEBB0714_REV01!B:B,),3),INDEX(RAW_c_TEBB0714_REV01!B:D,MATCH(H89,RAW_c_TEBB0714_REV01!B:B,0),3)),"---")),"---")</f>
        <v>J4-6</v>
      </c>
      <c r="N89" t="str">
        <f>IFERROR(IF(AND(B89="B2B",J89="--"),L89,IF(
COUNTIF(B2B!H:H,(IF(K89&lt;&gt;"---",IF(INDEX(RAW_c_TEBB0714_REV01!B:D,MATCH(H89,RAW_c_TEBB0714_REV01!B:B,0),3)=L89,INDEX(
RAW_c_TEBB0714_REV01!B:D,MATCH(H89,INDEX(RAW_c_TEBB0714_REV01!B:B,MATCH(H89,RAW_c_TEBB0714_REV01!B:B,)+1):'RAW_c_TEBB0714_REV01'!B11160,)+MATCH(H89,RAW_c_TEBB0714_REV01!B:B,),3),INDEX(RAW_c_TEBB0714_REV01!B:D,MATCH(H89,RAW_c_TEBB0714_REV01!B:B,0),3)),"---")))=0,"---",IF(K89&lt;&gt;"---",IF(INDEX(RAW_c_TEBB0714_REV01!B:D,MATCH(H89,RAW_c_TEBB0714_REV01!B:B,0),3)=L89,INDEX(
RAW_c_TEBB0714_REV01!B:D,MATCH(H89,INDEX(RAW_c_TEBB0714_REV01!B:B,MATCH(H89,RAW_c_TEBB0714_REV01!B:B,)+1):'RAW_c_TEBB0714_REV01'!B11160,)+MATCH(H89,RAW_c_TEBB0714_REV01!B:B,),3),INDEX(RAW_c_TEBB0714_REV01!B:D,MATCH(H89,RAW_c_TEBB0714_REV01!B:B,0),3)),"---"))),"---")</f>
        <v>JM1-83</v>
      </c>
      <c r="T89">
        <f>COUNTIF(RAW_c_TEBB0714_REV01!B:B,G89)</f>
        <v>8</v>
      </c>
      <c r="U89" t="str">
        <f t="shared" si="11"/>
        <v>B2B-84</v>
      </c>
    </row>
    <row r="90" spans="1:21" x14ac:dyDescent="0.25">
      <c r="A90" t="s">
        <v>243</v>
      </c>
      <c r="B90" t="s">
        <v>39</v>
      </c>
      <c r="C90" t="s">
        <v>243</v>
      </c>
      <c r="D90" t="s">
        <v>158</v>
      </c>
      <c r="E90" s="84">
        <v>86</v>
      </c>
      <c r="F90" t="str">
        <f t="shared" si="6"/>
        <v>JM1-86</v>
      </c>
      <c r="G90" t="str">
        <f>VLOOKUP(F90,RAW_c_TEBB0714_REV01!A:B,2,0)</f>
        <v>TDI</v>
      </c>
      <c r="H90" t="str">
        <f t="shared" si="7"/>
        <v>TDI</v>
      </c>
      <c r="I90" t="str">
        <f t="shared" si="8"/>
        <v>--</v>
      </c>
      <c r="J90" t="str">
        <f t="shared" si="9"/>
        <v>--</v>
      </c>
      <c r="K90">
        <f>IFERROR(IF(J90="--",IF(G90=H90,VLOOKUP(G90,RAW_c_TEBB0714_REV01!L:N,3,0),SUM(VLOOKUP(H90,RAW_c_TEBB0714_REV01!L:N,3,0),VLOOKUP(G90,RAW_c_TEBB0714_REV01!L:N,3,0))),"---"),"---")</f>
        <v>59.191800000000001</v>
      </c>
      <c r="L90" t="str">
        <f t="shared" si="10"/>
        <v>JM1-86</v>
      </c>
      <c r="M90" t="str">
        <f>IFERROR(IF(
COUNTIF(B2B!H:H,(IF(K90&lt;&gt;"---",IF(INDEX(RAW_c_TEBB0714_REV01!B:D,MATCH(H90,RAW_c_TEBB0714_REV01!B:B,0),3)=L90,INDEX(
RAW_c_TEBB0714_REV01!B:D,MATCH(H90,INDEX(RAW_c_TEBB0714_REV01!B:B,MATCH(H90,RAW_c_TEBB0714_REV01!B:B,)+1):'RAW_c_TEBB0714_REV01'!B11161,)+MATCH(H90,RAW_c_TEBB0714_REV01!B:B,),3),INDEX(RAW_c_TEBB0714_REV01!B:D,MATCH(H90,RAW_c_TEBB0714_REV01!B:B,0),3)),"---")))=1,"---",IF(K90&lt;&gt;"---",IF(INDEX(RAW_c_TEBB0714_REV01!B:D,MATCH(H90,RAW_c_TEBB0714_REV01!B:B,0),3)=L90,INDEX(
RAW_c_TEBB0714_REV01!B:D,MATCH(H90,INDEX(RAW_c_TEBB0714_REV01!B:B,MATCH(H90,RAW_c_TEBB0714_REV01!B:B,)+1):'RAW_c_TEBB0714_REV01'!B11161,)+MATCH(H90,RAW_c_TEBB0714_REV01!B:B,),3),INDEX(RAW_c_TEBB0714_REV01!B:D,MATCH(H90,RAW_c_TEBB0714_REV01!B:B,0),3)),"---")),"---")</f>
        <v>J3-10</v>
      </c>
      <c r="N90" t="str">
        <f>IFERROR(IF(AND(B90="B2B",J90="--"),L90,IF(
COUNTIF(B2B!H:H,(IF(K90&lt;&gt;"---",IF(INDEX(RAW_c_TEBB0714_REV01!B:D,MATCH(H90,RAW_c_TEBB0714_REV01!B:B,0),3)=L90,INDEX(
RAW_c_TEBB0714_REV01!B:D,MATCH(H90,INDEX(RAW_c_TEBB0714_REV01!B:B,MATCH(H90,RAW_c_TEBB0714_REV01!B:B,)+1):'RAW_c_TEBB0714_REV01'!B11161,)+MATCH(H90,RAW_c_TEBB0714_REV01!B:B,),3),INDEX(RAW_c_TEBB0714_REV01!B:D,MATCH(H90,RAW_c_TEBB0714_REV01!B:B,0),3)),"---")))=0,"---",IF(K90&lt;&gt;"---",IF(INDEX(RAW_c_TEBB0714_REV01!B:D,MATCH(H90,RAW_c_TEBB0714_REV01!B:B,0),3)=L90,INDEX(
RAW_c_TEBB0714_REV01!B:D,MATCH(H90,INDEX(RAW_c_TEBB0714_REV01!B:B,MATCH(H90,RAW_c_TEBB0714_REV01!B:B,)+1):'RAW_c_TEBB0714_REV01'!B11161,)+MATCH(H90,RAW_c_TEBB0714_REV01!B:B,),3),INDEX(RAW_c_TEBB0714_REV01!B:D,MATCH(H90,RAW_c_TEBB0714_REV01!B:B,0),3)),"---"))),"---")</f>
        <v>JM1-86</v>
      </c>
      <c r="T90">
        <f>COUNTIF(RAW_c_TEBB0714_REV01!B:B,G90)</f>
        <v>3</v>
      </c>
      <c r="U90" t="str">
        <f t="shared" si="11"/>
        <v>B2B-85</v>
      </c>
    </row>
    <row r="91" spans="1:21" x14ac:dyDescent="0.25">
      <c r="A91" t="s">
        <v>244</v>
      </c>
      <c r="B91" t="s">
        <v>39</v>
      </c>
      <c r="C91" t="s">
        <v>244</v>
      </c>
      <c r="D91" t="s">
        <v>158</v>
      </c>
      <c r="E91" s="84">
        <v>85</v>
      </c>
      <c r="F91" t="str">
        <f t="shared" si="6"/>
        <v>JM1-85</v>
      </c>
      <c r="G91" t="str">
        <f>VLOOKUP(F91,RAW_c_TEBB0714_REV01!A:B,2,0)</f>
        <v>B14_L24_N</v>
      </c>
      <c r="H91" t="str">
        <f t="shared" si="7"/>
        <v>B14_L24_N</v>
      </c>
      <c r="I91" t="str">
        <f t="shared" si="8"/>
        <v>--</v>
      </c>
      <c r="J91" t="str">
        <f t="shared" si="9"/>
        <v>--</v>
      </c>
      <c r="K91">
        <f>IFERROR(IF(J91="--",IF(G91=H91,VLOOKUP(G91,RAW_c_TEBB0714_REV01!L:N,3,0),SUM(VLOOKUP(H91,RAW_c_TEBB0714_REV01!L:N,3,0),VLOOKUP(G91,RAW_c_TEBB0714_REV01!L:N,3,0))),"---"),"---")</f>
        <v>35.606699999999996</v>
      </c>
      <c r="L91" t="str">
        <f t="shared" si="10"/>
        <v>JM1-85</v>
      </c>
      <c r="M91" t="str">
        <f>IFERROR(IF(
COUNTIF(B2B!H:H,(IF(K91&lt;&gt;"---",IF(INDEX(RAW_c_TEBB0714_REV01!B:D,MATCH(H91,RAW_c_TEBB0714_REV01!B:B,0),3)=L91,INDEX(
RAW_c_TEBB0714_REV01!B:D,MATCH(H91,INDEX(RAW_c_TEBB0714_REV01!B:B,MATCH(H91,RAW_c_TEBB0714_REV01!B:B,)+1):'RAW_c_TEBB0714_REV01'!B11162,)+MATCH(H91,RAW_c_TEBB0714_REV01!B:B,),3),INDEX(RAW_c_TEBB0714_REV01!B:D,MATCH(H91,RAW_c_TEBB0714_REV01!B:B,0),3)),"---")))=1,"---",IF(K91&lt;&gt;"---",IF(INDEX(RAW_c_TEBB0714_REV01!B:D,MATCH(H91,RAW_c_TEBB0714_REV01!B:B,0),3)=L91,INDEX(
RAW_c_TEBB0714_REV01!B:D,MATCH(H91,INDEX(RAW_c_TEBB0714_REV01!B:B,MATCH(H91,RAW_c_TEBB0714_REV01!B:B,)+1):'RAW_c_TEBB0714_REV01'!B11162,)+MATCH(H91,RAW_c_TEBB0714_REV01!B:B,),3),INDEX(RAW_c_TEBB0714_REV01!B:D,MATCH(H91,RAW_c_TEBB0714_REV01!B:B,0),3)),"---")),"---")</f>
        <v>J17-40</v>
      </c>
      <c r="N91" t="str">
        <f>IFERROR(IF(AND(B91="B2B",J91="--"),L91,IF(
COUNTIF(B2B!H:H,(IF(K91&lt;&gt;"---",IF(INDEX(RAW_c_TEBB0714_REV01!B:D,MATCH(H91,RAW_c_TEBB0714_REV01!B:B,0),3)=L91,INDEX(
RAW_c_TEBB0714_REV01!B:D,MATCH(H91,INDEX(RAW_c_TEBB0714_REV01!B:B,MATCH(H91,RAW_c_TEBB0714_REV01!B:B,)+1):'RAW_c_TEBB0714_REV01'!B11162,)+MATCH(H91,RAW_c_TEBB0714_REV01!B:B,),3),INDEX(RAW_c_TEBB0714_REV01!B:D,MATCH(H91,RAW_c_TEBB0714_REV01!B:B,0),3)),"---")))=0,"---",IF(K91&lt;&gt;"---",IF(INDEX(RAW_c_TEBB0714_REV01!B:D,MATCH(H91,RAW_c_TEBB0714_REV01!B:B,0),3)=L91,INDEX(
RAW_c_TEBB0714_REV01!B:D,MATCH(H91,INDEX(RAW_c_TEBB0714_REV01!B:B,MATCH(H91,RAW_c_TEBB0714_REV01!B:B,)+1):'RAW_c_TEBB0714_REV01'!B11162,)+MATCH(H91,RAW_c_TEBB0714_REV01!B:B,),3),INDEX(RAW_c_TEBB0714_REV01!B:D,MATCH(H91,RAW_c_TEBB0714_REV01!B:B,0),3)),"---"))),"---")</f>
        <v>JM1-85</v>
      </c>
      <c r="T91">
        <f>COUNTIF(RAW_c_TEBB0714_REV01!B:B,G91)</f>
        <v>2</v>
      </c>
      <c r="U91" t="str">
        <f t="shared" si="11"/>
        <v>B2B-86</v>
      </c>
    </row>
    <row r="92" spans="1:21" x14ac:dyDescent="0.25">
      <c r="A92" t="s">
        <v>245</v>
      </c>
      <c r="B92" t="s">
        <v>39</v>
      </c>
      <c r="C92" t="s">
        <v>245</v>
      </c>
      <c r="D92" t="s">
        <v>158</v>
      </c>
      <c r="E92" s="84">
        <v>88</v>
      </c>
      <c r="F92" t="str">
        <f t="shared" si="6"/>
        <v>JM1-88</v>
      </c>
      <c r="G92" t="str">
        <f>VLOOKUP(F92,RAW_c_TEBB0714_REV01!A:B,2,0)</f>
        <v>TDO</v>
      </c>
      <c r="H92" t="str">
        <f t="shared" si="7"/>
        <v>TDO</v>
      </c>
      <c r="I92" t="str">
        <f t="shared" si="8"/>
        <v>--</v>
      </c>
      <c r="J92" t="str">
        <f t="shared" si="9"/>
        <v>--</v>
      </c>
      <c r="K92">
        <f>IFERROR(IF(J92="--",IF(G92=H92,VLOOKUP(G92,RAW_c_TEBB0714_REV01!L:N,3,0),SUM(VLOOKUP(H92,RAW_c_TEBB0714_REV01!L:N,3,0),VLOOKUP(G92,RAW_c_TEBB0714_REV01!L:N,3,0))),"---"),"---")</f>
        <v>65.299599999999998</v>
      </c>
      <c r="L92" t="str">
        <f t="shared" si="10"/>
        <v>JM1-88</v>
      </c>
      <c r="M92" t="str">
        <f>IFERROR(IF(
COUNTIF(B2B!H:H,(IF(K92&lt;&gt;"---",IF(INDEX(RAW_c_TEBB0714_REV01!B:D,MATCH(H92,RAW_c_TEBB0714_REV01!B:B,0),3)=L92,INDEX(
RAW_c_TEBB0714_REV01!B:D,MATCH(H92,INDEX(RAW_c_TEBB0714_REV01!B:B,MATCH(H92,RAW_c_TEBB0714_REV01!B:B,)+1):'RAW_c_TEBB0714_REV01'!B11163,)+MATCH(H92,RAW_c_TEBB0714_REV01!B:B,),3),INDEX(RAW_c_TEBB0714_REV01!B:D,MATCH(H92,RAW_c_TEBB0714_REV01!B:B,0),3)),"---")))=1,"---",IF(K92&lt;&gt;"---",IF(INDEX(RAW_c_TEBB0714_REV01!B:D,MATCH(H92,RAW_c_TEBB0714_REV01!B:B,0),3)=L92,INDEX(
RAW_c_TEBB0714_REV01!B:D,MATCH(H92,INDEX(RAW_c_TEBB0714_REV01!B:B,MATCH(H92,RAW_c_TEBB0714_REV01!B:B,)+1):'RAW_c_TEBB0714_REV01'!B11163,)+MATCH(H92,RAW_c_TEBB0714_REV01!B:B,),3),INDEX(RAW_c_TEBB0714_REV01!B:D,MATCH(H92,RAW_c_TEBB0714_REV01!B:B,0),3)),"---")),"---")</f>
        <v>J3-8</v>
      </c>
      <c r="N92" t="str">
        <f>IFERROR(IF(AND(B92="B2B",J92="--"),L92,IF(
COUNTIF(B2B!H:H,(IF(K92&lt;&gt;"---",IF(INDEX(RAW_c_TEBB0714_REV01!B:D,MATCH(H92,RAW_c_TEBB0714_REV01!B:B,0),3)=L92,INDEX(
RAW_c_TEBB0714_REV01!B:D,MATCH(H92,INDEX(RAW_c_TEBB0714_REV01!B:B,MATCH(H92,RAW_c_TEBB0714_REV01!B:B,)+1):'RAW_c_TEBB0714_REV01'!B11163,)+MATCH(H92,RAW_c_TEBB0714_REV01!B:B,),3),INDEX(RAW_c_TEBB0714_REV01!B:D,MATCH(H92,RAW_c_TEBB0714_REV01!B:B,0),3)),"---")))=0,"---",IF(K92&lt;&gt;"---",IF(INDEX(RAW_c_TEBB0714_REV01!B:D,MATCH(H92,RAW_c_TEBB0714_REV01!B:B,0),3)=L92,INDEX(
RAW_c_TEBB0714_REV01!B:D,MATCH(H92,INDEX(RAW_c_TEBB0714_REV01!B:B,MATCH(H92,RAW_c_TEBB0714_REV01!B:B,)+1):'RAW_c_TEBB0714_REV01'!B11163,)+MATCH(H92,RAW_c_TEBB0714_REV01!B:B,),3),INDEX(RAW_c_TEBB0714_REV01!B:D,MATCH(H92,RAW_c_TEBB0714_REV01!B:B,0),3)),"---"))),"---")</f>
        <v>JM1-88</v>
      </c>
      <c r="T92">
        <f>COUNTIF(RAW_c_TEBB0714_REV01!B:B,G92)</f>
        <v>3</v>
      </c>
      <c r="U92" t="str">
        <f t="shared" si="11"/>
        <v>B2B-87</v>
      </c>
    </row>
    <row r="93" spans="1:21" x14ac:dyDescent="0.25">
      <c r="A93" t="s">
        <v>246</v>
      </c>
      <c r="B93" t="s">
        <v>39</v>
      </c>
      <c r="C93" t="s">
        <v>246</v>
      </c>
      <c r="D93" t="s">
        <v>158</v>
      </c>
      <c r="E93" s="84">
        <v>87</v>
      </c>
      <c r="F93" t="str">
        <f t="shared" si="6"/>
        <v>JM1-87</v>
      </c>
      <c r="G93" t="str">
        <f>VLOOKUP(F93,RAW_c_TEBB0714_REV01!A:B,2,0)</f>
        <v>B14_L24_P</v>
      </c>
      <c r="H93" t="str">
        <f t="shared" si="7"/>
        <v>B14_L24_P</v>
      </c>
      <c r="I93" t="str">
        <f t="shared" si="8"/>
        <v>--</v>
      </c>
      <c r="J93" t="str">
        <f t="shared" si="9"/>
        <v>--</v>
      </c>
      <c r="K93">
        <f>IFERROR(IF(J93="--",IF(G93=H93,VLOOKUP(G93,RAW_c_TEBB0714_REV01!L:N,3,0),SUM(VLOOKUP(H93,RAW_c_TEBB0714_REV01!L:N,3,0),VLOOKUP(G93,RAW_c_TEBB0714_REV01!L:N,3,0))),"---"),"---")</f>
        <v>35.938099999999999</v>
      </c>
      <c r="L93" t="str">
        <f t="shared" si="10"/>
        <v>JM1-87</v>
      </c>
      <c r="M93" t="str">
        <f>IFERROR(IF(
COUNTIF(B2B!H:H,(IF(K93&lt;&gt;"---",IF(INDEX(RAW_c_TEBB0714_REV01!B:D,MATCH(H93,RAW_c_TEBB0714_REV01!B:B,0),3)=L93,INDEX(
RAW_c_TEBB0714_REV01!B:D,MATCH(H93,INDEX(RAW_c_TEBB0714_REV01!B:B,MATCH(H93,RAW_c_TEBB0714_REV01!B:B,)+1):'RAW_c_TEBB0714_REV01'!B11164,)+MATCH(H93,RAW_c_TEBB0714_REV01!B:B,),3),INDEX(RAW_c_TEBB0714_REV01!B:D,MATCH(H93,RAW_c_TEBB0714_REV01!B:B,0),3)),"---")))=1,"---",IF(K93&lt;&gt;"---",IF(INDEX(RAW_c_TEBB0714_REV01!B:D,MATCH(H93,RAW_c_TEBB0714_REV01!B:B,0),3)=L93,INDEX(
RAW_c_TEBB0714_REV01!B:D,MATCH(H93,INDEX(RAW_c_TEBB0714_REV01!B:B,MATCH(H93,RAW_c_TEBB0714_REV01!B:B,)+1):'RAW_c_TEBB0714_REV01'!B11164,)+MATCH(H93,RAW_c_TEBB0714_REV01!B:B,),3),INDEX(RAW_c_TEBB0714_REV01!B:D,MATCH(H93,RAW_c_TEBB0714_REV01!B:B,0),3)),"---")),"---")</f>
        <v>J17-39</v>
      </c>
      <c r="N93" t="str">
        <f>IFERROR(IF(AND(B93="B2B",J93="--"),L93,IF(
COUNTIF(B2B!H:H,(IF(K93&lt;&gt;"---",IF(INDEX(RAW_c_TEBB0714_REV01!B:D,MATCH(H93,RAW_c_TEBB0714_REV01!B:B,0),3)=L93,INDEX(
RAW_c_TEBB0714_REV01!B:D,MATCH(H93,INDEX(RAW_c_TEBB0714_REV01!B:B,MATCH(H93,RAW_c_TEBB0714_REV01!B:B,)+1):'RAW_c_TEBB0714_REV01'!B11164,)+MATCH(H93,RAW_c_TEBB0714_REV01!B:B,),3),INDEX(RAW_c_TEBB0714_REV01!B:D,MATCH(H93,RAW_c_TEBB0714_REV01!B:B,0),3)),"---")))=0,"---",IF(K93&lt;&gt;"---",IF(INDEX(RAW_c_TEBB0714_REV01!B:D,MATCH(H93,RAW_c_TEBB0714_REV01!B:B,0),3)=L93,INDEX(
RAW_c_TEBB0714_REV01!B:D,MATCH(H93,INDEX(RAW_c_TEBB0714_REV01!B:B,MATCH(H93,RAW_c_TEBB0714_REV01!B:B,)+1):'RAW_c_TEBB0714_REV01'!B11164,)+MATCH(H93,RAW_c_TEBB0714_REV01!B:B,),3),INDEX(RAW_c_TEBB0714_REV01!B:D,MATCH(H93,RAW_c_TEBB0714_REV01!B:B,0),3)),"---"))),"---")</f>
        <v>JM1-87</v>
      </c>
      <c r="T93">
        <f>COUNTIF(RAW_c_TEBB0714_REV01!B:B,G93)</f>
        <v>2</v>
      </c>
      <c r="U93" t="str">
        <f t="shared" si="11"/>
        <v>B2B-88</v>
      </c>
    </row>
    <row r="94" spans="1:21" x14ac:dyDescent="0.25">
      <c r="A94" t="s">
        <v>247</v>
      </c>
      <c r="B94" t="s">
        <v>39</v>
      </c>
      <c r="C94" t="s">
        <v>247</v>
      </c>
      <c r="D94" t="s">
        <v>158</v>
      </c>
      <c r="E94" s="84">
        <v>90</v>
      </c>
      <c r="F94" t="str">
        <f t="shared" si="6"/>
        <v>JM1-90</v>
      </c>
      <c r="G94" t="str">
        <f>VLOOKUP(F94,RAW_c_TEBB0714_REV01!A:B,2,0)</f>
        <v>TCK</v>
      </c>
      <c r="H94" t="str">
        <f t="shared" si="7"/>
        <v>TCK</v>
      </c>
      <c r="I94" t="str">
        <f t="shared" si="8"/>
        <v>--</v>
      </c>
      <c r="J94" t="str">
        <f t="shared" si="9"/>
        <v>--</v>
      </c>
      <c r="K94">
        <f>IFERROR(IF(J94="--",IF(G94=H94,VLOOKUP(G94,RAW_c_TEBB0714_REV01!L:N,3,0),SUM(VLOOKUP(H94,RAW_c_TEBB0714_REV01!L:N,3,0),VLOOKUP(G94,RAW_c_TEBB0714_REV01!L:N,3,0))),"---"),"---")</f>
        <v>66.574600000000004</v>
      </c>
      <c r="L94" t="str">
        <f t="shared" si="10"/>
        <v>JM1-90</v>
      </c>
      <c r="M94" t="str">
        <f>IFERROR(IF(
COUNTIF(B2B!H:H,(IF(K94&lt;&gt;"---",IF(INDEX(RAW_c_TEBB0714_REV01!B:D,MATCH(H94,RAW_c_TEBB0714_REV01!B:B,0),3)=L94,INDEX(
RAW_c_TEBB0714_REV01!B:D,MATCH(H94,INDEX(RAW_c_TEBB0714_REV01!B:B,MATCH(H94,RAW_c_TEBB0714_REV01!B:B,)+1):'RAW_c_TEBB0714_REV01'!B11165,)+MATCH(H94,RAW_c_TEBB0714_REV01!B:B,),3),INDEX(RAW_c_TEBB0714_REV01!B:D,MATCH(H94,RAW_c_TEBB0714_REV01!B:B,0),3)),"---")))=1,"---",IF(K94&lt;&gt;"---",IF(INDEX(RAW_c_TEBB0714_REV01!B:D,MATCH(H94,RAW_c_TEBB0714_REV01!B:B,0),3)=L94,INDEX(
RAW_c_TEBB0714_REV01!B:D,MATCH(H94,INDEX(RAW_c_TEBB0714_REV01!B:B,MATCH(H94,RAW_c_TEBB0714_REV01!B:B,)+1):'RAW_c_TEBB0714_REV01'!B11165,)+MATCH(H94,RAW_c_TEBB0714_REV01!B:B,),3),INDEX(RAW_c_TEBB0714_REV01!B:D,MATCH(H94,RAW_c_TEBB0714_REV01!B:B,0),3)),"---")),"---")</f>
        <v>J3-4</v>
      </c>
      <c r="N94" t="str">
        <f>IFERROR(IF(AND(B94="B2B",J94="--"),L94,IF(
COUNTIF(B2B!H:H,(IF(K94&lt;&gt;"---",IF(INDEX(RAW_c_TEBB0714_REV01!B:D,MATCH(H94,RAW_c_TEBB0714_REV01!B:B,0),3)=L94,INDEX(
RAW_c_TEBB0714_REV01!B:D,MATCH(H94,INDEX(RAW_c_TEBB0714_REV01!B:B,MATCH(H94,RAW_c_TEBB0714_REV01!B:B,)+1):'RAW_c_TEBB0714_REV01'!B11165,)+MATCH(H94,RAW_c_TEBB0714_REV01!B:B,),3),INDEX(RAW_c_TEBB0714_REV01!B:D,MATCH(H94,RAW_c_TEBB0714_REV01!B:B,0),3)),"---")))=0,"---",IF(K94&lt;&gt;"---",IF(INDEX(RAW_c_TEBB0714_REV01!B:D,MATCH(H94,RAW_c_TEBB0714_REV01!B:B,0),3)=L94,INDEX(
RAW_c_TEBB0714_REV01!B:D,MATCH(H94,INDEX(RAW_c_TEBB0714_REV01!B:B,MATCH(H94,RAW_c_TEBB0714_REV01!B:B,)+1):'RAW_c_TEBB0714_REV01'!B11165,)+MATCH(H94,RAW_c_TEBB0714_REV01!B:B,),3),INDEX(RAW_c_TEBB0714_REV01!B:D,MATCH(H94,RAW_c_TEBB0714_REV01!B:B,0),3)),"---"))),"---")</f>
        <v>JM1-90</v>
      </c>
      <c r="T94">
        <f>COUNTIF(RAW_c_TEBB0714_REV01!B:B,G94)</f>
        <v>3</v>
      </c>
      <c r="U94" t="str">
        <f t="shared" si="11"/>
        <v>B2B-89</v>
      </c>
    </row>
    <row r="95" spans="1:21" x14ac:dyDescent="0.25">
      <c r="A95" t="s">
        <v>248</v>
      </c>
      <c r="B95" t="s">
        <v>39</v>
      </c>
      <c r="C95" t="s">
        <v>248</v>
      </c>
      <c r="D95" t="s">
        <v>158</v>
      </c>
      <c r="E95" s="84">
        <v>89</v>
      </c>
      <c r="F95" t="str">
        <f t="shared" si="6"/>
        <v>JM1-89</v>
      </c>
      <c r="G95" t="str">
        <f>VLOOKUP(F95,RAW_c_TEBB0714_REV01!A:B,2,0)</f>
        <v>B14_L23_N</v>
      </c>
      <c r="H95" t="str">
        <f t="shared" si="7"/>
        <v>B14_L23_N</v>
      </c>
      <c r="I95" t="str">
        <f t="shared" si="8"/>
        <v>--</v>
      </c>
      <c r="J95" t="str">
        <f t="shared" si="9"/>
        <v>--</v>
      </c>
      <c r="K95">
        <f>IFERROR(IF(J95="--",IF(G95=H95,VLOOKUP(G95,RAW_c_TEBB0714_REV01!L:N,3,0),SUM(VLOOKUP(H95,RAW_c_TEBB0714_REV01!L:N,3,0),VLOOKUP(G95,RAW_c_TEBB0714_REV01!L:N,3,0))),"---"),"---")</f>
        <v>34.803899999999999</v>
      </c>
      <c r="L95" t="str">
        <f t="shared" si="10"/>
        <v>JM1-89</v>
      </c>
      <c r="M95" t="str">
        <f>IFERROR(IF(
COUNTIF(B2B!H:H,(IF(K95&lt;&gt;"---",IF(INDEX(RAW_c_TEBB0714_REV01!B:D,MATCH(H95,RAW_c_TEBB0714_REV01!B:B,0),3)=L95,INDEX(
RAW_c_TEBB0714_REV01!B:D,MATCH(H95,INDEX(RAW_c_TEBB0714_REV01!B:B,MATCH(H95,RAW_c_TEBB0714_REV01!B:B,)+1):'RAW_c_TEBB0714_REV01'!B11166,)+MATCH(H95,RAW_c_TEBB0714_REV01!B:B,),3),INDEX(RAW_c_TEBB0714_REV01!B:D,MATCH(H95,RAW_c_TEBB0714_REV01!B:B,0),3)),"---")))=1,"---",IF(K95&lt;&gt;"---",IF(INDEX(RAW_c_TEBB0714_REV01!B:D,MATCH(H95,RAW_c_TEBB0714_REV01!B:B,0),3)=L95,INDEX(
RAW_c_TEBB0714_REV01!B:D,MATCH(H95,INDEX(RAW_c_TEBB0714_REV01!B:B,MATCH(H95,RAW_c_TEBB0714_REV01!B:B,)+1):'RAW_c_TEBB0714_REV01'!B11166,)+MATCH(H95,RAW_c_TEBB0714_REV01!B:B,),3),INDEX(RAW_c_TEBB0714_REV01!B:D,MATCH(H95,RAW_c_TEBB0714_REV01!B:B,0),3)),"---")),"---")</f>
        <v>J17-42</v>
      </c>
      <c r="N95" t="str">
        <f>IFERROR(IF(AND(B95="B2B",J95="--"),L95,IF(
COUNTIF(B2B!H:H,(IF(K95&lt;&gt;"---",IF(INDEX(RAW_c_TEBB0714_REV01!B:D,MATCH(H95,RAW_c_TEBB0714_REV01!B:B,0),3)=L95,INDEX(
RAW_c_TEBB0714_REV01!B:D,MATCH(H95,INDEX(RAW_c_TEBB0714_REV01!B:B,MATCH(H95,RAW_c_TEBB0714_REV01!B:B,)+1):'RAW_c_TEBB0714_REV01'!B11166,)+MATCH(H95,RAW_c_TEBB0714_REV01!B:B,),3),INDEX(RAW_c_TEBB0714_REV01!B:D,MATCH(H95,RAW_c_TEBB0714_REV01!B:B,0),3)),"---")))=0,"---",IF(K95&lt;&gt;"---",IF(INDEX(RAW_c_TEBB0714_REV01!B:D,MATCH(H95,RAW_c_TEBB0714_REV01!B:B,0),3)=L95,INDEX(
RAW_c_TEBB0714_REV01!B:D,MATCH(H95,INDEX(RAW_c_TEBB0714_REV01!B:B,MATCH(H95,RAW_c_TEBB0714_REV01!B:B,)+1):'RAW_c_TEBB0714_REV01'!B11166,)+MATCH(H95,RAW_c_TEBB0714_REV01!B:B,),3),INDEX(RAW_c_TEBB0714_REV01!B:D,MATCH(H95,RAW_c_TEBB0714_REV01!B:B,0),3)),"---"))),"---")</f>
        <v>JM1-89</v>
      </c>
      <c r="T95">
        <f>COUNTIF(RAW_c_TEBB0714_REV01!B:B,G95)</f>
        <v>2</v>
      </c>
      <c r="U95" t="str">
        <f t="shared" si="11"/>
        <v>B2B-90</v>
      </c>
    </row>
    <row r="96" spans="1:21" x14ac:dyDescent="0.25">
      <c r="A96" t="s">
        <v>249</v>
      </c>
      <c r="B96" t="s">
        <v>39</v>
      </c>
      <c r="C96" t="s">
        <v>249</v>
      </c>
      <c r="D96" t="s">
        <v>158</v>
      </c>
      <c r="E96" s="84">
        <v>92</v>
      </c>
      <c r="F96" t="str">
        <f t="shared" si="6"/>
        <v>JM1-92</v>
      </c>
      <c r="G96" t="str">
        <f>VLOOKUP(F96,RAW_c_TEBB0714_REV01!A:B,2,0)</f>
        <v>TMS</v>
      </c>
      <c r="H96" t="str">
        <f t="shared" si="7"/>
        <v>TMS</v>
      </c>
      <c r="I96" t="str">
        <f t="shared" si="8"/>
        <v>--</v>
      </c>
      <c r="J96" t="str">
        <f t="shared" si="9"/>
        <v>--</v>
      </c>
      <c r="K96">
        <f>IFERROR(IF(J96="--",IF(G96=H96,VLOOKUP(G96,RAW_c_TEBB0714_REV01!L:N,3,0),SUM(VLOOKUP(H96,RAW_c_TEBB0714_REV01!L:N,3,0),VLOOKUP(G96,RAW_c_TEBB0714_REV01!L:N,3,0))),"---"),"---")</f>
        <v>60.459899999999998</v>
      </c>
      <c r="L96" t="str">
        <f t="shared" si="10"/>
        <v>JM1-92</v>
      </c>
      <c r="M96" t="str">
        <f>IFERROR(IF(
COUNTIF(B2B!H:H,(IF(K96&lt;&gt;"---",IF(INDEX(RAW_c_TEBB0714_REV01!B:D,MATCH(H96,RAW_c_TEBB0714_REV01!B:B,0),3)=L96,INDEX(
RAW_c_TEBB0714_REV01!B:D,MATCH(H96,INDEX(RAW_c_TEBB0714_REV01!B:B,MATCH(H96,RAW_c_TEBB0714_REV01!B:B,)+1):'RAW_c_TEBB0714_REV01'!B11167,)+MATCH(H96,RAW_c_TEBB0714_REV01!B:B,),3),INDEX(RAW_c_TEBB0714_REV01!B:D,MATCH(H96,RAW_c_TEBB0714_REV01!B:B,0),3)),"---")))=1,"---",IF(K96&lt;&gt;"---",IF(INDEX(RAW_c_TEBB0714_REV01!B:D,MATCH(H96,RAW_c_TEBB0714_REV01!B:B,0),3)=L96,INDEX(
RAW_c_TEBB0714_REV01!B:D,MATCH(H96,INDEX(RAW_c_TEBB0714_REV01!B:B,MATCH(H96,RAW_c_TEBB0714_REV01!B:B,)+1):'RAW_c_TEBB0714_REV01'!B11167,)+MATCH(H96,RAW_c_TEBB0714_REV01!B:B,),3),INDEX(RAW_c_TEBB0714_REV01!B:D,MATCH(H96,RAW_c_TEBB0714_REV01!B:B,0),3)),"---")),"---")</f>
        <v>J3-12</v>
      </c>
      <c r="N96" t="str">
        <f>IFERROR(IF(AND(B96="B2B",J96="--"),L96,IF(
COUNTIF(B2B!H:H,(IF(K96&lt;&gt;"---",IF(INDEX(RAW_c_TEBB0714_REV01!B:D,MATCH(H96,RAW_c_TEBB0714_REV01!B:B,0),3)=L96,INDEX(
RAW_c_TEBB0714_REV01!B:D,MATCH(H96,INDEX(RAW_c_TEBB0714_REV01!B:B,MATCH(H96,RAW_c_TEBB0714_REV01!B:B,)+1):'RAW_c_TEBB0714_REV01'!B11167,)+MATCH(H96,RAW_c_TEBB0714_REV01!B:B,),3),INDEX(RAW_c_TEBB0714_REV01!B:D,MATCH(H96,RAW_c_TEBB0714_REV01!B:B,0),3)),"---")))=0,"---",IF(K96&lt;&gt;"---",IF(INDEX(RAW_c_TEBB0714_REV01!B:D,MATCH(H96,RAW_c_TEBB0714_REV01!B:B,0),3)=L96,INDEX(
RAW_c_TEBB0714_REV01!B:D,MATCH(H96,INDEX(RAW_c_TEBB0714_REV01!B:B,MATCH(H96,RAW_c_TEBB0714_REV01!B:B,)+1):'RAW_c_TEBB0714_REV01'!B11167,)+MATCH(H96,RAW_c_TEBB0714_REV01!B:B,),3),INDEX(RAW_c_TEBB0714_REV01!B:D,MATCH(H96,RAW_c_TEBB0714_REV01!B:B,0),3)),"---"))),"---")</f>
        <v>JM1-92</v>
      </c>
      <c r="T96">
        <f>COUNTIF(RAW_c_TEBB0714_REV01!B:B,G96)</f>
        <v>3</v>
      </c>
      <c r="U96" t="str">
        <f t="shared" si="11"/>
        <v>B2B-91</v>
      </c>
    </row>
    <row r="97" spans="1:21" x14ac:dyDescent="0.25">
      <c r="A97" t="s">
        <v>250</v>
      </c>
      <c r="B97" t="s">
        <v>39</v>
      </c>
      <c r="C97" t="s">
        <v>250</v>
      </c>
      <c r="D97" t="s">
        <v>158</v>
      </c>
      <c r="E97" s="84">
        <v>91</v>
      </c>
      <c r="F97" t="str">
        <f t="shared" si="6"/>
        <v>JM1-91</v>
      </c>
      <c r="G97" t="str">
        <f>VLOOKUP(F97,RAW_c_TEBB0714_REV01!A:B,2,0)</f>
        <v>B14_L23_P</v>
      </c>
      <c r="H97" t="str">
        <f t="shared" si="7"/>
        <v>B14_L23_P</v>
      </c>
      <c r="I97" t="str">
        <f t="shared" si="8"/>
        <v>--</v>
      </c>
      <c r="J97" t="str">
        <f t="shared" si="9"/>
        <v>--</v>
      </c>
      <c r="K97">
        <f>IFERROR(IF(J97="--",IF(G97=H97,VLOOKUP(G97,RAW_c_TEBB0714_REV01!L:N,3,0),SUM(VLOOKUP(H97,RAW_c_TEBB0714_REV01!L:N,3,0),VLOOKUP(G97,RAW_c_TEBB0714_REV01!L:N,3,0))),"---"),"---")</f>
        <v>35.135300000000001</v>
      </c>
      <c r="L97" t="str">
        <f t="shared" si="10"/>
        <v>JM1-91</v>
      </c>
      <c r="M97" t="str">
        <f>IFERROR(IF(
COUNTIF(B2B!H:H,(IF(K97&lt;&gt;"---",IF(INDEX(RAW_c_TEBB0714_REV01!B:D,MATCH(H97,RAW_c_TEBB0714_REV01!B:B,0),3)=L97,INDEX(
RAW_c_TEBB0714_REV01!B:D,MATCH(H97,INDEX(RAW_c_TEBB0714_REV01!B:B,MATCH(H97,RAW_c_TEBB0714_REV01!B:B,)+1):'RAW_c_TEBB0714_REV01'!B11168,)+MATCH(H97,RAW_c_TEBB0714_REV01!B:B,),3),INDEX(RAW_c_TEBB0714_REV01!B:D,MATCH(H97,RAW_c_TEBB0714_REV01!B:B,0),3)),"---")))=1,"---",IF(K97&lt;&gt;"---",IF(INDEX(RAW_c_TEBB0714_REV01!B:D,MATCH(H97,RAW_c_TEBB0714_REV01!B:B,0),3)=L97,INDEX(
RAW_c_TEBB0714_REV01!B:D,MATCH(H97,INDEX(RAW_c_TEBB0714_REV01!B:B,MATCH(H97,RAW_c_TEBB0714_REV01!B:B,)+1):'RAW_c_TEBB0714_REV01'!B11168,)+MATCH(H97,RAW_c_TEBB0714_REV01!B:B,),3),INDEX(RAW_c_TEBB0714_REV01!B:D,MATCH(H97,RAW_c_TEBB0714_REV01!B:B,0),3)),"---")),"---")</f>
        <v>J17-41</v>
      </c>
      <c r="N97" t="str">
        <f>IFERROR(IF(AND(B97="B2B",J97="--"),L97,IF(
COUNTIF(B2B!H:H,(IF(K97&lt;&gt;"---",IF(INDEX(RAW_c_TEBB0714_REV01!B:D,MATCH(H97,RAW_c_TEBB0714_REV01!B:B,0),3)=L97,INDEX(
RAW_c_TEBB0714_REV01!B:D,MATCH(H97,INDEX(RAW_c_TEBB0714_REV01!B:B,MATCH(H97,RAW_c_TEBB0714_REV01!B:B,)+1):'RAW_c_TEBB0714_REV01'!B11168,)+MATCH(H97,RAW_c_TEBB0714_REV01!B:B,),3),INDEX(RAW_c_TEBB0714_REV01!B:D,MATCH(H97,RAW_c_TEBB0714_REV01!B:B,0),3)),"---")))=0,"---",IF(K97&lt;&gt;"---",IF(INDEX(RAW_c_TEBB0714_REV01!B:D,MATCH(H97,RAW_c_TEBB0714_REV01!B:B,0),3)=L97,INDEX(
RAW_c_TEBB0714_REV01!B:D,MATCH(H97,INDEX(RAW_c_TEBB0714_REV01!B:B,MATCH(H97,RAW_c_TEBB0714_REV01!B:B,)+1):'RAW_c_TEBB0714_REV01'!B11168,)+MATCH(H97,RAW_c_TEBB0714_REV01!B:B,),3),INDEX(RAW_c_TEBB0714_REV01!B:D,MATCH(H97,RAW_c_TEBB0714_REV01!B:B,0),3)),"---"))),"---")</f>
        <v>JM1-91</v>
      </c>
      <c r="T97">
        <f>COUNTIF(RAW_c_TEBB0714_REV01!B:B,G97)</f>
        <v>2</v>
      </c>
      <c r="U97" t="str">
        <f t="shared" si="11"/>
        <v>B2B-92</v>
      </c>
    </row>
    <row r="98" spans="1:21" x14ac:dyDescent="0.25">
      <c r="A98" t="s">
        <v>251</v>
      </c>
      <c r="B98" t="s">
        <v>39</v>
      </c>
      <c r="C98" t="s">
        <v>251</v>
      </c>
      <c r="D98" t="s">
        <v>158</v>
      </c>
      <c r="E98" s="84">
        <v>94</v>
      </c>
      <c r="F98" t="str">
        <f t="shared" si="6"/>
        <v>JM1-94</v>
      </c>
      <c r="G98" t="str">
        <f>VLOOKUP(F98,RAW_c_TEBB0714_REV01!A:B,2,0)</f>
        <v>PROG_B</v>
      </c>
      <c r="H98" t="str">
        <f t="shared" si="7"/>
        <v>PROG_B</v>
      </c>
      <c r="I98" t="str">
        <f t="shared" si="8"/>
        <v>--</v>
      </c>
      <c r="J98" t="str">
        <f t="shared" si="9"/>
        <v>--</v>
      </c>
      <c r="K98">
        <f>IFERROR(IF(J98="--",IF(G98=H98,VLOOKUP(G98,RAW_c_TEBB0714_REV01!L:N,3,0),SUM(VLOOKUP(H98,RAW_c_TEBB0714_REV01!L:N,3,0),VLOOKUP(G98,RAW_c_TEBB0714_REV01!L:N,3,0))),"---"),"---")</f>
        <v>57.492400000000004</v>
      </c>
      <c r="L98" t="str">
        <f t="shared" si="10"/>
        <v>JM1-94</v>
      </c>
      <c r="M98" t="str">
        <f>IFERROR(IF(
COUNTIF(B2B!H:H,(IF(K98&lt;&gt;"---",IF(INDEX(RAW_c_TEBB0714_REV01!B:D,MATCH(H98,RAW_c_TEBB0714_REV01!B:B,0),3)=L98,INDEX(
RAW_c_TEBB0714_REV01!B:D,MATCH(H98,INDEX(RAW_c_TEBB0714_REV01!B:B,MATCH(H98,RAW_c_TEBB0714_REV01!B:B,)+1):'RAW_c_TEBB0714_REV01'!B11169,)+MATCH(H98,RAW_c_TEBB0714_REV01!B:B,),3),INDEX(RAW_c_TEBB0714_REV01!B:D,MATCH(H98,RAW_c_TEBB0714_REV01!B:B,0),3)),"---")))=1,"---",IF(K98&lt;&gt;"---",IF(INDEX(RAW_c_TEBB0714_REV01!B:D,MATCH(H98,RAW_c_TEBB0714_REV01!B:B,0),3)=L98,INDEX(
RAW_c_TEBB0714_REV01!B:D,MATCH(H98,INDEX(RAW_c_TEBB0714_REV01!B:B,MATCH(H98,RAW_c_TEBB0714_REV01!B:B,)+1):'RAW_c_TEBB0714_REV01'!B11169,)+MATCH(H98,RAW_c_TEBB0714_REV01!B:B,),3),INDEX(RAW_c_TEBB0714_REV01!B:D,MATCH(H98,RAW_c_TEBB0714_REV01!B:B,0),3)),"---")),"---")</f>
        <v>J3-11</v>
      </c>
      <c r="N98" t="str">
        <f>IFERROR(IF(AND(B98="B2B",J98="--"),L98,IF(
COUNTIF(B2B!H:H,(IF(K98&lt;&gt;"---",IF(INDEX(RAW_c_TEBB0714_REV01!B:D,MATCH(H98,RAW_c_TEBB0714_REV01!B:B,0),3)=L98,INDEX(
RAW_c_TEBB0714_REV01!B:D,MATCH(H98,INDEX(RAW_c_TEBB0714_REV01!B:B,MATCH(H98,RAW_c_TEBB0714_REV01!B:B,)+1):'RAW_c_TEBB0714_REV01'!B11169,)+MATCH(H98,RAW_c_TEBB0714_REV01!B:B,),3),INDEX(RAW_c_TEBB0714_REV01!B:D,MATCH(H98,RAW_c_TEBB0714_REV01!B:B,0),3)),"---")))=0,"---",IF(K98&lt;&gt;"---",IF(INDEX(RAW_c_TEBB0714_REV01!B:D,MATCH(H98,RAW_c_TEBB0714_REV01!B:B,0),3)=L98,INDEX(
RAW_c_TEBB0714_REV01!B:D,MATCH(H98,INDEX(RAW_c_TEBB0714_REV01!B:B,MATCH(H98,RAW_c_TEBB0714_REV01!B:B,)+1):'RAW_c_TEBB0714_REV01'!B11169,)+MATCH(H98,RAW_c_TEBB0714_REV01!B:B,),3),INDEX(RAW_c_TEBB0714_REV01!B:D,MATCH(H98,RAW_c_TEBB0714_REV01!B:B,0),3)),"---"))),"---")</f>
        <v>JM1-94</v>
      </c>
      <c r="T98">
        <f>COUNTIF(RAW_c_TEBB0714_REV01!B:B,G98)</f>
        <v>3</v>
      </c>
      <c r="U98" t="str">
        <f t="shared" si="11"/>
        <v>B2B-93</v>
      </c>
    </row>
    <row r="99" spans="1:21" x14ac:dyDescent="0.25">
      <c r="A99" t="s">
        <v>252</v>
      </c>
      <c r="B99" t="s">
        <v>39</v>
      </c>
      <c r="C99" t="s">
        <v>252</v>
      </c>
      <c r="D99" t="s">
        <v>158</v>
      </c>
      <c r="E99" s="84">
        <v>93</v>
      </c>
      <c r="F99" t="str">
        <f t="shared" si="6"/>
        <v>JM1-93</v>
      </c>
      <c r="G99" t="str">
        <f>VLOOKUP(F99,RAW_c_TEBB0714_REV01!A:B,2,0)</f>
        <v>B14_L21_P</v>
      </c>
      <c r="H99" t="str">
        <f t="shared" si="7"/>
        <v>B14_L21_P</v>
      </c>
      <c r="I99" t="str">
        <f t="shared" si="8"/>
        <v>--</v>
      </c>
      <c r="J99" t="str">
        <f t="shared" si="9"/>
        <v>--</v>
      </c>
      <c r="K99">
        <f>IFERROR(IF(J99="--",IF(G99=H99,VLOOKUP(G99,RAW_c_TEBB0714_REV01!L:N,3,0),SUM(VLOOKUP(H99,RAW_c_TEBB0714_REV01!L:N,3,0),VLOOKUP(G99,RAW_c_TEBB0714_REV01!L:N,3,0))),"---"),"---")</f>
        <v>50.151600000000002</v>
      </c>
      <c r="L99" t="str">
        <f t="shared" si="10"/>
        <v>JM1-93</v>
      </c>
      <c r="M99" t="str">
        <f>IFERROR(IF(
COUNTIF(B2B!H:H,(IF(K99&lt;&gt;"---",IF(INDEX(RAW_c_TEBB0714_REV01!B:D,MATCH(H99,RAW_c_TEBB0714_REV01!B:B,0),3)=L99,INDEX(
RAW_c_TEBB0714_REV01!B:D,MATCH(H99,INDEX(RAW_c_TEBB0714_REV01!B:B,MATCH(H99,RAW_c_TEBB0714_REV01!B:B,)+1):'RAW_c_TEBB0714_REV01'!B11170,)+MATCH(H99,RAW_c_TEBB0714_REV01!B:B,),3),INDEX(RAW_c_TEBB0714_REV01!B:D,MATCH(H99,RAW_c_TEBB0714_REV01!B:B,0),3)),"---")))=1,"---",IF(K99&lt;&gt;"---",IF(INDEX(RAW_c_TEBB0714_REV01!B:D,MATCH(H99,RAW_c_TEBB0714_REV01!B:B,0),3)=L99,INDEX(
RAW_c_TEBB0714_REV01!B:D,MATCH(H99,INDEX(RAW_c_TEBB0714_REV01!B:B,MATCH(H99,RAW_c_TEBB0714_REV01!B:B,)+1):'RAW_c_TEBB0714_REV01'!B11170,)+MATCH(H99,RAW_c_TEBB0714_REV01!B:B,),3),INDEX(RAW_c_TEBB0714_REV01!B:D,MATCH(H99,RAW_c_TEBB0714_REV01!B:B,0),3)),"---")),"---")</f>
        <v>J17-43</v>
      </c>
      <c r="N99" t="str">
        <f>IFERROR(IF(AND(B99="B2B",J99="--"),L99,IF(
COUNTIF(B2B!H:H,(IF(K99&lt;&gt;"---",IF(INDEX(RAW_c_TEBB0714_REV01!B:D,MATCH(H99,RAW_c_TEBB0714_REV01!B:B,0),3)=L99,INDEX(
RAW_c_TEBB0714_REV01!B:D,MATCH(H99,INDEX(RAW_c_TEBB0714_REV01!B:B,MATCH(H99,RAW_c_TEBB0714_REV01!B:B,)+1):'RAW_c_TEBB0714_REV01'!B11170,)+MATCH(H99,RAW_c_TEBB0714_REV01!B:B,),3),INDEX(RAW_c_TEBB0714_REV01!B:D,MATCH(H99,RAW_c_TEBB0714_REV01!B:B,0),3)),"---")))=0,"---",IF(K99&lt;&gt;"---",IF(INDEX(RAW_c_TEBB0714_REV01!B:D,MATCH(H99,RAW_c_TEBB0714_REV01!B:B,0),3)=L99,INDEX(
RAW_c_TEBB0714_REV01!B:D,MATCH(H99,INDEX(RAW_c_TEBB0714_REV01!B:B,MATCH(H99,RAW_c_TEBB0714_REV01!B:B,)+1):'RAW_c_TEBB0714_REV01'!B11170,)+MATCH(H99,RAW_c_TEBB0714_REV01!B:B,),3),INDEX(RAW_c_TEBB0714_REV01!B:D,MATCH(H99,RAW_c_TEBB0714_REV01!B:B,0),3)),"---"))),"---")</f>
        <v>JM1-93</v>
      </c>
      <c r="T99">
        <f>COUNTIF(RAW_c_TEBB0714_REV01!B:B,G99)</f>
        <v>2</v>
      </c>
      <c r="U99" t="str">
        <f t="shared" si="11"/>
        <v>B2B-94</v>
      </c>
    </row>
    <row r="100" spans="1:21" x14ac:dyDescent="0.25">
      <c r="A100" t="s">
        <v>253</v>
      </c>
      <c r="B100" t="s">
        <v>39</v>
      </c>
      <c r="C100" t="s">
        <v>253</v>
      </c>
      <c r="D100" t="s">
        <v>158</v>
      </c>
      <c r="E100" s="84">
        <v>96</v>
      </c>
      <c r="F100" t="str">
        <f t="shared" si="6"/>
        <v>JM1-96</v>
      </c>
      <c r="G100" t="str">
        <f>VLOOKUP(F100,RAW_c_TEBB0714_REV01!A:B,2,0)</f>
        <v>DONE</v>
      </c>
      <c r="H100" t="str">
        <f t="shared" si="7"/>
        <v>DONE</v>
      </c>
      <c r="I100" t="str">
        <f t="shared" si="8"/>
        <v>--</v>
      </c>
      <c r="J100" t="str">
        <f t="shared" si="9"/>
        <v>--</v>
      </c>
      <c r="K100">
        <f>IFERROR(IF(J100="--",IF(G100=H100,VLOOKUP(G100,RAW_c_TEBB0714_REV01!L:N,3,0),SUM(VLOOKUP(H100,RAW_c_TEBB0714_REV01!L:N,3,0),VLOOKUP(G100,RAW_c_TEBB0714_REV01!L:N,3,0))),"---"),"---")</f>
        <v>61.972200000000001</v>
      </c>
      <c r="L100" t="str">
        <f t="shared" si="10"/>
        <v>JM1-96</v>
      </c>
      <c r="M100" t="str">
        <f>IFERROR(IF(
COUNTIF(B2B!H:H,(IF(K100&lt;&gt;"---",IF(INDEX(RAW_c_TEBB0714_REV01!B:D,MATCH(H100,RAW_c_TEBB0714_REV01!B:B,0),3)=L100,INDEX(
RAW_c_TEBB0714_REV01!B:D,MATCH(H100,INDEX(RAW_c_TEBB0714_REV01!B:B,MATCH(H100,RAW_c_TEBB0714_REV01!B:B,)+1):'RAW_c_TEBB0714_REV01'!B11171,)+MATCH(H100,RAW_c_TEBB0714_REV01!B:B,),3),INDEX(RAW_c_TEBB0714_REV01!B:D,MATCH(H100,RAW_c_TEBB0714_REV01!B:B,0),3)),"---")))=1,"---",IF(K100&lt;&gt;"---",IF(INDEX(RAW_c_TEBB0714_REV01!B:D,MATCH(H100,RAW_c_TEBB0714_REV01!B:B,0),3)=L100,INDEX(
RAW_c_TEBB0714_REV01!B:D,MATCH(H100,INDEX(RAW_c_TEBB0714_REV01!B:B,MATCH(H100,RAW_c_TEBB0714_REV01!B:B,)+1):'RAW_c_TEBB0714_REV01'!B11171,)+MATCH(H100,RAW_c_TEBB0714_REV01!B:B,),3),INDEX(RAW_c_TEBB0714_REV01!B:D,MATCH(H100,RAW_c_TEBB0714_REV01!B:B,0),3)),"---")),"---")</f>
        <v>D3-K</v>
      </c>
      <c r="N100" t="str">
        <f>IFERROR(IF(AND(B100="B2B",J100="--"),L100,IF(
COUNTIF(B2B!H:H,(IF(K100&lt;&gt;"---",IF(INDEX(RAW_c_TEBB0714_REV01!B:D,MATCH(H100,RAW_c_TEBB0714_REV01!B:B,0),3)=L100,INDEX(
RAW_c_TEBB0714_REV01!B:D,MATCH(H100,INDEX(RAW_c_TEBB0714_REV01!B:B,MATCH(H100,RAW_c_TEBB0714_REV01!B:B,)+1):'RAW_c_TEBB0714_REV01'!B11171,)+MATCH(H100,RAW_c_TEBB0714_REV01!B:B,),3),INDEX(RAW_c_TEBB0714_REV01!B:D,MATCH(H100,RAW_c_TEBB0714_REV01!B:B,0),3)),"---")))=0,"---",IF(K100&lt;&gt;"---",IF(INDEX(RAW_c_TEBB0714_REV01!B:D,MATCH(H100,RAW_c_TEBB0714_REV01!B:B,0),3)=L100,INDEX(
RAW_c_TEBB0714_REV01!B:D,MATCH(H100,INDEX(RAW_c_TEBB0714_REV01!B:B,MATCH(H100,RAW_c_TEBB0714_REV01!B:B,)+1):'RAW_c_TEBB0714_REV01'!B11171,)+MATCH(H100,RAW_c_TEBB0714_REV01!B:B,),3),INDEX(RAW_c_TEBB0714_REV01!B:D,MATCH(H100,RAW_c_TEBB0714_REV01!B:B,0),3)),"---"))),"---")</f>
        <v>JM1-96</v>
      </c>
      <c r="T100">
        <f>COUNTIF(RAW_c_TEBB0714_REV01!B:B,G100)</f>
        <v>2</v>
      </c>
      <c r="U100" t="str">
        <f t="shared" si="11"/>
        <v>B2B-95</v>
      </c>
    </row>
    <row r="101" spans="1:21" x14ac:dyDescent="0.25">
      <c r="A101" t="s">
        <v>254</v>
      </c>
      <c r="B101" t="s">
        <v>39</v>
      </c>
      <c r="C101" t="s">
        <v>254</v>
      </c>
      <c r="D101" t="s">
        <v>158</v>
      </c>
      <c r="E101" s="84">
        <v>95</v>
      </c>
      <c r="F101" t="str">
        <f t="shared" si="6"/>
        <v>JM1-95</v>
      </c>
      <c r="G101" t="str">
        <f>VLOOKUP(F101,RAW_c_TEBB0714_REV01!A:B,2,0)</f>
        <v>B14_L21_N</v>
      </c>
      <c r="H101" t="str">
        <f t="shared" si="7"/>
        <v>B14_L21_N</v>
      </c>
      <c r="I101" t="str">
        <f t="shared" si="8"/>
        <v>--</v>
      </c>
      <c r="J101" t="str">
        <f t="shared" si="9"/>
        <v>--</v>
      </c>
      <c r="K101">
        <f>IFERROR(IF(J101="--",IF(G101=H101,VLOOKUP(G101,RAW_c_TEBB0714_REV01!L:N,3,0),SUM(VLOOKUP(H101,RAW_c_TEBB0714_REV01!L:N,3,0),VLOOKUP(G101,RAW_c_TEBB0714_REV01!L:N,3,0))),"---"),"---")</f>
        <v>49.157499999999999</v>
      </c>
      <c r="L101" t="str">
        <f t="shared" si="10"/>
        <v>JM1-95</v>
      </c>
      <c r="M101" t="str">
        <f>IFERROR(IF(
COUNTIF(B2B!H:H,(IF(K101&lt;&gt;"---",IF(INDEX(RAW_c_TEBB0714_REV01!B:D,MATCH(H101,RAW_c_TEBB0714_REV01!B:B,0),3)=L101,INDEX(
RAW_c_TEBB0714_REV01!B:D,MATCH(H101,INDEX(RAW_c_TEBB0714_REV01!B:B,MATCH(H101,RAW_c_TEBB0714_REV01!B:B,)+1):'RAW_c_TEBB0714_REV01'!B11172,)+MATCH(H101,RAW_c_TEBB0714_REV01!B:B,),3),INDEX(RAW_c_TEBB0714_REV01!B:D,MATCH(H101,RAW_c_TEBB0714_REV01!B:B,0),3)),"---")))=1,"---",IF(K101&lt;&gt;"---",IF(INDEX(RAW_c_TEBB0714_REV01!B:D,MATCH(H101,RAW_c_TEBB0714_REV01!B:B,0),3)=L101,INDEX(
RAW_c_TEBB0714_REV01!B:D,MATCH(H101,INDEX(RAW_c_TEBB0714_REV01!B:B,MATCH(H101,RAW_c_TEBB0714_REV01!B:B,)+1):'RAW_c_TEBB0714_REV01'!B11172,)+MATCH(H101,RAW_c_TEBB0714_REV01!B:B,),3),INDEX(RAW_c_TEBB0714_REV01!B:D,MATCH(H101,RAW_c_TEBB0714_REV01!B:B,0),3)),"---")),"---")</f>
        <v>J17-44</v>
      </c>
      <c r="N101" t="str">
        <f>IFERROR(IF(AND(B101="B2B",J101="--"),L101,IF(
COUNTIF(B2B!H:H,(IF(K101&lt;&gt;"---",IF(INDEX(RAW_c_TEBB0714_REV01!B:D,MATCH(H101,RAW_c_TEBB0714_REV01!B:B,0),3)=L101,INDEX(
RAW_c_TEBB0714_REV01!B:D,MATCH(H101,INDEX(RAW_c_TEBB0714_REV01!B:B,MATCH(H101,RAW_c_TEBB0714_REV01!B:B,)+1):'RAW_c_TEBB0714_REV01'!B11172,)+MATCH(H101,RAW_c_TEBB0714_REV01!B:B,),3),INDEX(RAW_c_TEBB0714_REV01!B:D,MATCH(H101,RAW_c_TEBB0714_REV01!B:B,0),3)),"---")))=0,"---",IF(K101&lt;&gt;"---",IF(INDEX(RAW_c_TEBB0714_REV01!B:D,MATCH(H101,RAW_c_TEBB0714_REV01!B:B,0),3)=L101,INDEX(
RAW_c_TEBB0714_REV01!B:D,MATCH(H101,INDEX(RAW_c_TEBB0714_REV01!B:B,MATCH(H101,RAW_c_TEBB0714_REV01!B:B,)+1):'RAW_c_TEBB0714_REV01'!B11172,)+MATCH(H101,RAW_c_TEBB0714_REV01!B:B,),3),INDEX(RAW_c_TEBB0714_REV01!B:D,MATCH(H101,RAW_c_TEBB0714_REV01!B:B,0),3)),"---"))),"---")</f>
        <v>JM1-95</v>
      </c>
      <c r="T101">
        <f>COUNTIF(RAW_c_TEBB0714_REV01!B:B,G101)</f>
        <v>2</v>
      </c>
      <c r="U101" t="str">
        <f t="shared" si="11"/>
        <v>B2B-96</v>
      </c>
    </row>
    <row r="102" spans="1:21" x14ac:dyDescent="0.25">
      <c r="A102" t="s">
        <v>255</v>
      </c>
      <c r="B102" t="s">
        <v>39</v>
      </c>
      <c r="C102" t="s">
        <v>255</v>
      </c>
      <c r="D102" t="s">
        <v>158</v>
      </c>
      <c r="E102" s="84">
        <v>98</v>
      </c>
      <c r="F102" t="str">
        <f t="shared" si="6"/>
        <v>JM1-98</v>
      </c>
      <c r="G102" t="str">
        <f>VLOOKUP(F102,RAW_c_TEBB0714_REV01!A:B,2,0)</f>
        <v>GND</v>
      </c>
      <c r="H102" t="str">
        <f t="shared" si="7"/>
        <v>GND</v>
      </c>
      <c r="I102" t="str">
        <f t="shared" si="8"/>
        <v>--</v>
      </c>
      <c r="J102" t="str">
        <f t="shared" si="9"/>
        <v>---</v>
      </c>
      <c r="K102" t="str">
        <f>IFERROR(IF(J102="--",IF(G102=H102,VLOOKUP(G102,RAW_c_TEBB0714_REV01!L:N,3,0),SUM(VLOOKUP(H102,RAW_c_TEBB0714_REV01!L:N,3,0),VLOOKUP(G102,RAW_c_TEBB0714_REV01!L:N,3,0))),"---"),"---")</f>
        <v>---</v>
      </c>
      <c r="L102" t="str">
        <f t="shared" si="10"/>
        <v>JM1-98</v>
      </c>
      <c r="M102" t="str">
        <f>IFERROR(IF(
COUNTIF(B2B!H:H,(IF(K102&lt;&gt;"---",IF(INDEX(RAW_c_TEBB0714_REV01!B:D,MATCH(H102,RAW_c_TEBB0714_REV01!B:B,0),3)=L102,INDEX(
RAW_c_TEBB0714_REV01!B:D,MATCH(H102,INDEX(RAW_c_TEBB0714_REV01!B:B,MATCH(H102,RAW_c_TEBB0714_REV01!B:B,)+1):'RAW_c_TEBB0714_REV01'!B11173,)+MATCH(H102,RAW_c_TEBB0714_REV01!B:B,),3),INDEX(RAW_c_TEBB0714_REV01!B:D,MATCH(H102,RAW_c_TEBB0714_REV01!B:B,0),3)),"---")))=1,"---",IF(K102&lt;&gt;"---",IF(INDEX(RAW_c_TEBB0714_REV01!B:D,MATCH(H102,RAW_c_TEBB0714_REV01!B:B,0),3)=L102,INDEX(
RAW_c_TEBB0714_REV01!B:D,MATCH(H102,INDEX(RAW_c_TEBB0714_REV01!B:B,MATCH(H102,RAW_c_TEBB0714_REV01!B:B,)+1):'RAW_c_TEBB0714_REV01'!B11173,)+MATCH(H102,RAW_c_TEBB0714_REV01!B:B,),3),INDEX(RAW_c_TEBB0714_REV01!B:D,MATCH(H102,RAW_c_TEBB0714_REV01!B:B,0),3)),"---")),"---")</f>
        <v>---</v>
      </c>
      <c r="N102" t="str">
        <f>IFERROR(IF(AND(B102="B2B",J102="--"),L102,IF(
COUNTIF(B2B!H:H,(IF(K102&lt;&gt;"---",IF(INDEX(RAW_c_TEBB0714_REV01!B:D,MATCH(H102,RAW_c_TEBB0714_REV01!B:B,0),3)=L102,INDEX(
RAW_c_TEBB0714_REV01!B:D,MATCH(H102,INDEX(RAW_c_TEBB0714_REV01!B:B,MATCH(H102,RAW_c_TEBB0714_REV01!B:B,)+1):'RAW_c_TEBB0714_REV01'!B11173,)+MATCH(H102,RAW_c_TEBB0714_REV01!B:B,),3),INDEX(RAW_c_TEBB0714_REV01!B:D,MATCH(H102,RAW_c_TEBB0714_REV01!B:B,0),3)),"---")))=0,"---",IF(K102&lt;&gt;"---",IF(INDEX(RAW_c_TEBB0714_REV01!B:D,MATCH(H102,RAW_c_TEBB0714_REV01!B:B,0),3)=L102,INDEX(
RAW_c_TEBB0714_REV01!B:D,MATCH(H102,INDEX(RAW_c_TEBB0714_REV01!B:B,MATCH(H102,RAW_c_TEBB0714_REV01!B:B,)+1):'RAW_c_TEBB0714_REV01'!B11173,)+MATCH(H102,RAW_c_TEBB0714_REV01!B:B,),3),INDEX(RAW_c_TEBB0714_REV01!B:D,MATCH(H102,RAW_c_TEBB0714_REV01!B:B,0),3)),"---"))),"---")</f>
        <v>---</v>
      </c>
      <c r="T102">
        <f>COUNTIF(RAW_c_TEBB0714_REV01!B:B,G102)</f>
        <v>93</v>
      </c>
      <c r="U102" t="str">
        <f t="shared" si="11"/>
        <v>B2B-97</v>
      </c>
    </row>
    <row r="103" spans="1:21" x14ac:dyDescent="0.25">
      <c r="A103" t="s">
        <v>256</v>
      </c>
      <c r="B103" t="s">
        <v>39</v>
      </c>
      <c r="C103" t="s">
        <v>256</v>
      </c>
      <c r="D103" t="s">
        <v>158</v>
      </c>
      <c r="E103" s="84">
        <v>97</v>
      </c>
      <c r="F103" t="str">
        <f t="shared" si="6"/>
        <v>JM1-97</v>
      </c>
      <c r="G103" t="str">
        <f>VLOOKUP(F103,RAW_c_TEBB0714_REV01!A:B,2,0)</f>
        <v>3.3V</v>
      </c>
      <c r="H103" t="str">
        <f t="shared" si="7"/>
        <v>3.3V</v>
      </c>
      <c r="I103" t="str">
        <f t="shared" si="8"/>
        <v>--</v>
      </c>
      <c r="J103" t="str">
        <f t="shared" si="9"/>
        <v>--</v>
      </c>
      <c r="K103">
        <f>IFERROR(IF(J103="--",IF(G103=H103,VLOOKUP(G103,RAW_c_TEBB0714_REV01!L:N,3,0),SUM(VLOOKUP(H103,RAW_c_TEBB0714_REV01!L:N,3,0),VLOOKUP(G103,RAW_c_TEBB0714_REV01!L:N,3,0))),"---"),"---")</f>
        <v>24.667899999999999</v>
      </c>
      <c r="L103" t="str">
        <f t="shared" si="10"/>
        <v>JM1-97</v>
      </c>
      <c r="M103" t="str">
        <f>IFERROR(IF(
COUNTIF(B2B!H:H,(IF(K103&lt;&gt;"---",IF(INDEX(RAW_c_TEBB0714_REV01!B:D,MATCH(H103,RAW_c_TEBB0714_REV01!B:B,0),3)=L103,INDEX(
RAW_c_TEBB0714_REV01!B:D,MATCH(H103,INDEX(RAW_c_TEBB0714_REV01!B:B,MATCH(H103,RAW_c_TEBB0714_REV01!B:B,)+1):'RAW_c_TEBB0714_REV01'!B11174,)+MATCH(H103,RAW_c_TEBB0714_REV01!B:B,),3),INDEX(RAW_c_TEBB0714_REV01!B:D,MATCH(H103,RAW_c_TEBB0714_REV01!B:B,0),3)),"---")))=1,"---",IF(K103&lt;&gt;"---",IF(INDEX(RAW_c_TEBB0714_REV01!B:D,MATCH(H103,RAW_c_TEBB0714_REV01!B:B,0),3)=L103,INDEX(
RAW_c_TEBB0714_REV01!B:D,MATCH(H103,INDEX(RAW_c_TEBB0714_REV01!B:B,MATCH(H103,RAW_c_TEBB0714_REV01!B:B,)+1):'RAW_c_TEBB0714_REV01'!B11174,)+MATCH(H103,RAW_c_TEBB0714_REV01!B:B,),3),INDEX(RAW_c_TEBB0714_REV01!B:D,MATCH(H103,RAW_c_TEBB0714_REV01!B:B,0),3)),"---")),"---")</f>
        <v>J3-5</v>
      </c>
      <c r="N103" t="str">
        <f>IFERROR(IF(AND(B103="B2B",J103="--"),L103,IF(
COUNTIF(B2B!H:H,(IF(K103&lt;&gt;"---",IF(INDEX(RAW_c_TEBB0714_REV01!B:D,MATCH(H103,RAW_c_TEBB0714_REV01!B:B,0),3)=L103,INDEX(
RAW_c_TEBB0714_REV01!B:D,MATCH(H103,INDEX(RAW_c_TEBB0714_REV01!B:B,MATCH(H103,RAW_c_TEBB0714_REV01!B:B,)+1):'RAW_c_TEBB0714_REV01'!B11174,)+MATCH(H103,RAW_c_TEBB0714_REV01!B:B,),3),INDEX(RAW_c_TEBB0714_REV01!B:D,MATCH(H103,RAW_c_TEBB0714_REV01!B:B,0),3)),"---")))=0,"---",IF(K103&lt;&gt;"---",IF(INDEX(RAW_c_TEBB0714_REV01!B:D,MATCH(H103,RAW_c_TEBB0714_REV01!B:B,0),3)=L103,INDEX(
RAW_c_TEBB0714_REV01!B:D,MATCH(H103,INDEX(RAW_c_TEBB0714_REV01!B:B,MATCH(H103,RAW_c_TEBB0714_REV01!B:B,)+1):'RAW_c_TEBB0714_REV01'!B11174,)+MATCH(H103,RAW_c_TEBB0714_REV01!B:B,),3),INDEX(RAW_c_TEBB0714_REV01!B:D,MATCH(H103,RAW_c_TEBB0714_REV01!B:B,0),3)),"---"))),"---")</f>
        <v>JM1-97</v>
      </c>
      <c r="T103">
        <f>COUNTIF(RAW_c_TEBB0714_REV01!B:B,G103)</f>
        <v>16</v>
      </c>
      <c r="U103" t="str">
        <f t="shared" si="11"/>
        <v>B2B-98</v>
      </c>
    </row>
    <row r="104" spans="1:21" x14ac:dyDescent="0.25">
      <c r="A104" t="s">
        <v>257</v>
      </c>
      <c r="B104" t="s">
        <v>39</v>
      </c>
      <c r="C104" t="s">
        <v>257</v>
      </c>
      <c r="D104" t="s">
        <v>158</v>
      </c>
      <c r="E104" s="84">
        <v>100</v>
      </c>
      <c r="F104" t="str">
        <f t="shared" si="6"/>
        <v>JM1-100</v>
      </c>
      <c r="G104" t="str">
        <f>VLOOKUP(F104,RAW_c_TEBB0714_REV01!A:B,2,0)</f>
        <v>GND</v>
      </c>
      <c r="H104" t="str">
        <f t="shared" si="7"/>
        <v>GND</v>
      </c>
      <c r="I104" t="str">
        <f t="shared" si="8"/>
        <v>--</v>
      </c>
      <c r="J104" t="str">
        <f t="shared" si="9"/>
        <v>---</v>
      </c>
      <c r="K104" t="str">
        <f>IFERROR(IF(J104="--",IF(G104=H104,VLOOKUP(G104,RAW_c_TEBB0714_REV01!L:N,3,0),SUM(VLOOKUP(H104,RAW_c_TEBB0714_REV01!L:N,3,0),VLOOKUP(G104,RAW_c_TEBB0714_REV01!L:N,3,0))),"---"),"---")</f>
        <v>---</v>
      </c>
      <c r="L104" t="str">
        <f t="shared" si="10"/>
        <v>JM1-100</v>
      </c>
      <c r="M104" t="str">
        <f>IFERROR(IF(
COUNTIF(B2B!H:H,(IF(K104&lt;&gt;"---",IF(INDEX(RAW_c_TEBB0714_REV01!B:D,MATCH(H104,RAW_c_TEBB0714_REV01!B:B,0),3)=L104,INDEX(
RAW_c_TEBB0714_REV01!B:D,MATCH(H104,INDEX(RAW_c_TEBB0714_REV01!B:B,MATCH(H104,RAW_c_TEBB0714_REV01!B:B,)+1):'RAW_c_TEBB0714_REV01'!B11175,)+MATCH(H104,RAW_c_TEBB0714_REV01!B:B,),3),INDEX(RAW_c_TEBB0714_REV01!B:D,MATCH(H104,RAW_c_TEBB0714_REV01!B:B,0),3)),"---")))=1,"---",IF(K104&lt;&gt;"---",IF(INDEX(RAW_c_TEBB0714_REV01!B:D,MATCH(H104,RAW_c_TEBB0714_REV01!B:B,0),3)=L104,INDEX(
RAW_c_TEBB0714_REV01!B:D,MATCH(H104,INDEX(RAW_c_TEBB0714_REV01!B:B,MATCH(H104,RAW_c_TEBB0714_REV01!B:B,)+1):'RAW_c_TEBB0714_REV01'!B11175,)+MATCH(H104,RAW_c_TEBB0714_REV01!B:B,),3),INDEX(RAW_c_TEBB0714_REV01!B:D,MATCH(H104,RAW_c_TEBB0714_REV01!B:B,0),3)),"---")),"---")</f>
        <v>---</v>
      </c>
      <c r="N104" t="str">
        <f>IFERROR(IF(AND(B104="B2B",J104="--"),L104,IF(
COUNTIF(B2B!H:H,(IF(K104&lt;&gt;"---",IF(INDEX(RAW_c_TEBB0714_REV01!B:D,MATCH(H104,RAW_c_TEBB0714_REV01!B:B,0),3)=L104,INDEX(
RAW_c_TEBB0714_REV01!B:D,MATCH(H104,INDEX(RAW_c_TEBB0714_REV01!B:B,MATCH(H104,RAW_c_TEBB0714_REV01!B:B,)+1):'RAW_c_TEBB0714_REV01'!B11175,)+MATCH(H104,RAW_c_TEBB0714_REV01!B:B,),3),INDEX(RAW_c_TEBB0714_REV01!B:D,MATCH(H104,RAW_c_TEBB0714_REV01!B:B,0),3)),"---")))=0,"---",IF(K104&lt;&gt;"---",IF(INDEX(RAW_c_TEBB0714_REV01!B:D,MATCH(H104,RAW_c_TEBB0714_REV01!B:B,0),3)=L104,INDEX(
RAW_c_TEBB0714_REV01!B:D,MATCH(H104,INDEX(RAW_c_TEBB0714_REV01!B:B,MATCH(H104,RAW_c_TEBB0714_REV01!B:B,)+1):'RAW_c_TEBB0714_REV01'!B11175,)+MATCH(H104,RAW_c_TEBB0714_REV01!B:B,),3),INDEX(RAW_c_TEBB0714_REV01!B:D,MATCH(H104,RAW_c_TEBB0714_REV01!B:B,0),3)),"---"))),"---")</f>
        <v>---</v>
      </c>
      <c r="T104">
        <f>COUNTIF(RAW_c_TEBB0714_REV01!B:B,G104)</f>
        <v>93</v>
      </c>
      <c r="U104" t="str">
        <f t="shared" si="11"/>
        <v>B2B-99</v>
      </c>
    </row>
    <row r="105" spans="1:21" x14ac:dyDescent="0.25">
      <c r="A105" t="s">
        <v>258</v>
      </c>
      <c r="B105" t="s">
        <v>39</v>
      </c>
      <c r="C105" t="s">
        <v>258</v>
      </c>
      <c r="D105" t="s">
        <v>158</v>
      </c>
      <c r="E105" s="84">
        <v>99</v>
      </c>
      <c r="F105" t="str">
        <f t="shared" si="6"/>
        <v>JM1-99</v>
      </c>
      <c r="G105" t="str">
        <f>VLOOKUP(F105,RAW_c_TEBB0714_REV01!A:B,2,0)</f>
        <v>3.3V</v>
      </c>
      <c r="H105" t="str">
        <f t="shared" si="7"/>
        <v>3.3V</v>
      </c>
      <c r="I105" t="str">
        <f t="shared" si="8"/>
        <v>--</v>
      </c>
      <c r="J105" t="str">
        <f t="shared" si="9"/>
        <v>--</v>
      </c>
      <c r="K105">
        <f>IFERROR(IF(J105="--",IF(G105=H105,VLOOKUP(G105,RAW_c_TEBB0714_REV01!L:N,3,0),SUM(VLOOKUP(H105,RAW_c_TEBB0714_REV01!L:N,3,0),VLOOKUP(G105,RAW_c_TEBB0714_REV01!L:N,3,0))),"---"),"---")</f>
        <v>24.667899999999999</v>
      </c>
      <c r="L105" t="str">
        <f t="shared" si="10"/>
        <v>JM1-99</v>
      </c>
      <c r="M105" t="str">
        <f>IFERROR(IF(
COUNTIF(B2B!H:H,(IF(K105&lt;&gt;"---",IF(INDEX(RAW_c_TEBB0714_REV01!B:D,MATCH(H105,RAW_c_TEBB0714_REV01!B:B,0),3)=L105,INDEX(
RAW_c_TEBB0714_REV01!B:D,MATCH(H105,INDEX(RAW_c_TEBB0714_REV01!B:B,MATCH(H105,RAW_c_TEBB0714_REV01!B:B,)+1):'RAW_c_TEBB0714_REV01'!B11176,)+MATCH(H105,RAW_c_TEBB0714_REV01!B:B,),3),INDEX(RAW_c_TEBB0714_REV01!B:D,MATCH(H105,RAW_c_TEBB0714_REV01!B:B,0),3)),"---")))=1,"---",IF(K105&lt;&gt;"---",IF(INDEX(RAW_c_TEBB0714_REV01!B:D,MATCH(H105,RAW_c_TEBB0714_REV01!B:B,0),3)=L105,INDEX(
RAW_c_TEBB0714_REV01!B:D,MATCH(H105,INDEX(RAW_c_TEBB0714_REV01!B:B,MATCH(H105,RAW_c_TEBB0714_REV01!B:B,)+1):'RAW_c_TEBB0714_REV01'!B11176,)+MATCH(H105,RAW_c_TEBB0714_REV01!B:B,),3),INDEX(RAW_c_TEBB0714_REV01!B:D,MATCH(H105,RAW_c_TEBB0714_REV01!B:B,0),3)),"---")),"---")</f>
        <v>J3-5</v>
      </c>
      <c r="N105" t="str">
        <f>IFERROR(IF(AND(B105="B2B",J105="--"),L105,IF(
COUNTIF(B2B!H:H,(IF(K105&lt;&gt;"---",IF(INDEX(RAW_c_TEBB0714_REV01!B:D,MATCH(H105,RAW_c_TEBB0714_REV01!B:B,0),3)=L105,INDEX(
RAW_c_TEBB0714_REV01!B:D,MATCH(H105,INDEX(RAW_c_TEBB0714_REV01!B:B,MATCH(H105,RAW_c_TEBB0714_REV01!B:B,)+1):'RAW_c_TEBB0714_REV01'!B11176,)+MATCH(H105,RAW_c_TEBB0714_REV01!B:B,),3),INDEX(RAW_c_TEBB0714_REV01!B:D,MATCH(H105,RAW_c_TEBB0714_REV01!B:B,0),3)),"---")))=0,"---",IF(K105&lt;&gt;"---",IF(INDEX(RAW_c_TEBB0714_REV01!B:D,MATCH(H105,RAW_c_TEBB0714_REV01!B:B,0),3)=L105,INDEX(
RAW_c_TEBB0714_REV01!B:D,MATCH(H105,INDEX(RAW_c_TEBB0714_REV01!B:B,MATCH(H105,RAW_c_TEBB0714_REV01!B:B,)+1):'RAW_c_TEBB0714_REV01'!B11176,)+MATCH(H105,RAW_c_TEBB0714_REV01!B:B,),3),INDEX(RAW_c_TEBB0714_REV01!B:D,MATCH(H105,RAW_c_TEBB0714_REV01!B:B,0),3)),"---"))),"---")</f>
        <v>JM1-99</v>
      </c>
      <c r="T105">
        <f>COUNTIF(RAW_c_TEBB0714_REV01!B:B,G105)</f>
        <v>16</v>
      </c>
      <c r="U105" t="str">
        <f t="shared" si="11"/>
        <v>B2B-100</v>
      </c>
    </row>
    <row r="106" spans="1:21" x14ac:dyDescent="0.25">
      <c r="A106" t="s">
        <v>948</v>
      </c>
      <c r="B106" t="s">
        <v>39</v>
      </c>
      <c r="C106" t="s">
        <v>159</v>
      </c>
      <c r="D106" t="s">
        <v>259</v>
      </c>
      <c r="E106" s="84">
        <v>2</v>
      </c>
      <c r="F106" t="str">
        <f t="shared" si="6"/>
        <v>JM2-2</v>
      </c>
      <c r="G106" t="str">
        <f>VLOOKUP(F106,RAW_c_TEBB0714_REV01!A:B,2,0)</f>
        <v>B15_L3_P</v>
      </c>
      <c r="H106" t="str">
        <f t="shared" si="7"/>
        <v>B15_L3_P</v>
      </c>
      <c r="I106" t="str">
        <f t="shared" si="8"/>
        <v>--</v>
      </c>
      <c r="J106" t="str">
        <f t="shared" si="9"/>
        <v>--</v>
      </c>
      <c r="K106">
        <f>IFERROR(IF(J106="--",IF(G106=H106,VLOOKUP(G106,RAW_c_TEBB0714_REV01!L:N,3,0),SUM(VLOOKUP(H106,RAW_c_TEBB0714_REV01!L:N,3,0),VLOOKUP(G106,RAW_c_TEBB0714_REV01!L:N,3,0))),"---"),"---")</f>
        <v>53.584000000000003</v>
      </c>
      <c r="L106" t="str">
        <f t="shared" si="10"/>
        <v>JM2-2</v>
      </c>
      <c r="M106" t="str">
        <f>IFERROR(IF(
COUNTIF(B2B!H:H,(IF(K106&lt;&gt;"---",IF(INDEX(RAW_c_TEBB0714_REV01!B:D,MATCH(H106,RAW_c_TEBB0714_REV01!B:B,0),3)=L106,INDEX(
RAW_c_TEBB0714_REV01!B:D,MATCH(H106,INDEX(RAW_c_TEBB0714_REV01!B:B,MATCH(H106,RAW_c_TEBB0714_REV01!B:B,)+1):'RAW_c_TEBB0714_REV01'!B11177,)+MATCH(H106,RAW_c_TEBB0714_REV01!B:B,),3),INDEX(RAW_c_TEBB0714_REV01!B:D,MATCH(H106,RAW_c_TEBB0714_REV01!B:B,0),3)),"---")))=1,"---",IF(K106&lt;&gt;"---",IF(INDEX(RAW_c_TEBB0714_REV01!B:D,MATCH(H106,RAW_c_TEBB0714_REV01!B:B,0),3)=L106,INDEX(
RAW_c_TEBB0714_REV01!B:D,MATCH(H106,INDEX(RAW_c_TEBB0714_REV01!B:B,MATCH(H106,RAW_c_TEBB0714_REV01!B:B,)+1):'RAW_c_TEBB0714_REV01'!B11177,)+MATCH(H106,RAW_c_TEBB0714_REV01!B:B,),3),INDEX(RAW_c_TEBB0714_REV01!B:D,MATCH(H106,RAW_c_TEBB0714_REV01!B:B,0),3)),"---")),"---")</f>
        <v>J4-8</v>
      </c>
      <c r="N106" t="str">
        <f>IFERROR(IF(AND(B106="B2B",J106="--"),L106,IF(
COUNTIF(B2B!H:H,(IF(K106&lt;&gt;"---",IF(INDEX(RAW_c_TEBB0714_REV01!B:D,MATCH(H106,RAW_c_TEBB0714_REV01!B:B,0),3)=L106,INDEX(
RAW_c_TEBB0714_REV01!B:D,MATCH(H106,INDEX(RAW_c_TEBB0714_REV01!B:B,MATCH(H106,RAW_c_TEBB0714_REV01!B:B,)+1):'RAW_c_TEBB0714_REV01'!B11177,)+MATCH(H106,RAW_c_TEBB0714_REV01!B:B,),3),INDEX(RAW_c_TEBB0714_REV01!B:D,MATCH(H106,RAW_c_TEBB0714_REV01!B:B,0),3)),"---")))=0,"---",IF(K106&lt;&gt;"---",IF(INDEX(RAW_c_TEBB0714_REV01!B:D,MATCH(H106,RAW_c_TEBB0714_REV01!B:B,0),3)=L106,INDEX(
RAW_c_TEBB0714_REV01!B:D,MATCH(H106,INDEX(RAW_c_TEBB0714_REV01!B:B,MATCH(H106,RAW_c_TEBB0714_REV01!B:B,)+1):'RAW_c_TEBB0714_REV01'!B11177,)+MATCH(H106,RAW_c_TEBB0714_REV01!B:B,),3),INDEX(RAW_c_TEBB0714_REV01!B:D,MATCH(H106,RAW_c_TEBB0714_REV01!B:B,0),3)),"---"))),"---")</f>
        <v>JM2-2</v>
      </c>
      <c r="T106">
        <f>COUNTIF(RAW_c_TEBB0714_REV01!B:B,G106)</f>
        <v>2</v>
      </c>
      <c r="U106" t="str">
        <f t="shared" si="11"/>
        <v>B2B-1</v>
      </c>
    </row>
    <row r="107" spans="1:21" x14ac:dyDescent="0.25">
      <c r="A107" t="s">
        <v>949</v>
      </c>
      <c r="B107" t="s">
        <v>39</v>
      </c>
      <c r="C107" t="s">
        <v>160</v>
      </c>
      <c r="D107" t="s">
        <v>259</v>
      </c>
      <c r="E107" s="84">
        <v>1</v>
      </c>
      <c r="F107" t="str">
        <f t="shared" si="6"/>
        <v>JM2-1</v>
      </c>
      <c r="G107" t="str">
        <f>VLOOKUP(F107,RAW_c_TEBB0714_REV01!A:B,2,0)</f>
        <v>B15_L7_N</v>
      </c>
      <c r="H107" t="str">
        <f t="shared" si="7"/>
        <v>B15_L7_N</v>
      </c>
      <c r="I107" t="str">
        <f t="shared" si="8"/>
        <v>--</v>
      </c>
      <c r="J107" t="str">
        <f t="shared" si="9"/>
        <v>--</v>
      </c>
      <c r="K107">
        <f>IFERROR(IF(J107="--",IF(G107=H107,VLOOKUP(G107,RAW_c_TEBB0714_REV01!L:N,3,0),SUM(VLOOKUP(H107,RAW_c_TEBB0714_REV01!L:N,3,0),VLOOKUP(G107,RAW_c_TEBB0714_REV01!L:N,3,0))),"---"),"---")</f>
        <v>0</v>
      </c>
      <c r="L107" t="str">
        <f t="shared" si="10"/>
        <v>JM2-1</v>
      </c>
      <c r="M107" t="str">
        <f>IFERROR(IF(
COUNTIF(B2B!H:H,(IF(K107&lt;&gt;"---",IF(INDEX(RAW_c_TEBB0714_REV01!B:D,MATCH(H107,RAW_c_TEBB0714_REV01!B:B,0),3)=L107,INDEX(
RAW_c_TEBB0714_REV01!B:D,MATCH(H107,INDEX(RAW_c_TEBB0714_REV01!B:B,MATCH(H107,RAW_c_TEBB0714_REV01!B:B,)+1):'RAW_c_TEBB0714_REV01'!B11178,)+MATCH(H107,RAW_c_TEBB0714_REV01!B:B,),3),INDEX(RAW_c_TEBB0714_REV01!B:D,MATCH(H107,RAW_c_TEBB0714_REV01!B:B,0),3)),"---")))=1,"---",IF(K107&lt;&gt;"---",IF(INDEX(RAW_c_TEBB0714_REV01!B:D,MATCH(H107,RAW_c_TEBB0714_REV01!B:B,0),3)=L107,INDEX(
RAW_c_TEBB0714_REV01!B:D,MATCH(H107,INDEX(RAW_c_TEBB0714_REV01!B:B,MATCH(H107,RAW_c_TEBB0714_REV01!B:B,)+1):'RAW_c_TEBB0714_REV01'!B11178,)+MATCH(H107,RAW_c_TEBB0714_REV01!B:B,),3),INDEX(RAW_c_TEBB0714_REV01!B:D,MATCH(H107,RAW_c_TEBB0714_REV01!B:B,0),3)),"---")),"---")</f>
        <v>---</v>
      </c>
      <c r="N107" t="str">
        <f>IFERROR(IF(AND(B107="B2B",J107="--"),L107,IF(
COUNTIF(B2B!H:H,(IF(K107&lt;&gt;"---",IF(INDEX(RAW_c_TEBB0714_REV01!B:D,MATCH(H107,RAW_c_TEBB0714_REV01!B:B,0),3)=L107,INDEX(
RAW_c_TEBB0714_REV01!B:D,MATCH(H107,INDEX(RAW_c_TEBB0714_REV01!B:B,MATCH(H107,RAW_c_TEBB0714_REV01!B:B,)+1):'RAW_c_TEBB0714_REV01'!B11178,)+MATCH(H107,RAW_c_TEBB0714_REV01!B:B,),3),INDEX(RAW_c_TEBB0714_REV01!B:D,MATCH(H107,RAW_c_TEBB0714_REV01!B:B,0),3)),"---")))=0,"---",IF(K107&lt;&gt;"---",IF(INDEX(RAW_c_TEBB0714_REV01!B:D,MATCH(H107,RAW_c_TEBB0714_REV01!B:B,0),3)=L107,INDEX(
RAW_c_TEBB0714_REV01!B:D,MATCH(H107,INDEX(RAW_c_TEBB0714_REV01!B:B,MATCH(H107,RAW_c_TEBB0714_REV01!B:B,)+1):'RAW_c_TEBB0714_REV01'!B11178,)+MATCH(H107,RAW_c_TEBB0714_REV01!B:B,),3),INDEX(RAW_c_TEBB0714_REV01!B:D,MATCH(H107,RAW_c_TEBB0714_REV01!B:B,0),3)),"---"))),"---")</f>
        <v>JM2-1</v>
      </c>
      <c r="T107">
        <f>COUNTIF(RAW_c_TEBB0714_REV01!B:B,G107)</f>
        <v>1</v>
      </c>
      <c r="U107" t="str">
        <f t="shared" si="11"/>
        <v>B2B-2</v>
      </c>
    </row>
    <row r="108" spans="1:21" x14ac:dyDescent="0.25">
      <c r="A108" t="s">
        <v>950</v>
      </c>
      <c r="B108" t="s">
        <v>39</v>
      </c>
      <c r="C108" t="s">
        <v>161</v>
      </c>
      <c r="D108" t="s">
        <v>259</v>
      </c>
      <c r="E108" s="84">
        <v>4</v>
      </c>
      <c r="F108" t="str">
        <f t="shared" si="6"/>
        <v>JM2-4</v>
      </c>
      <c r="G108" t="str">
        <f>VLOOKUP(F108,RAW_c_TEBB0714_REV01!A:B,2,0)</f>
        <v>B15_L3_N</v>
      </c>
      <c r="H108" t="str">
        <f t="shared" si="7"/>
        <v>B15_L3_N</v>
      </c>
      <c r="I108" t="str">
        <f t="shared" si="8"/>
        <v>--</v>
      </c>
      <c r="J108" t="str">
        <f t="shared" si="9"/>
        <v>--</v>
      </c>
      <c r="K108">
        <f>IFERROR(IF(J108="--",IF(G108=H108,VLOOKUP(G108,RAW_c_TEBB0714_REV01!L:N,3,0),SUM(VLOOKUP(H108,RAW_c_TEBB0714_REV01!L:N,3,0),VLOOKUP(G108,RAW_c_TEBB0714_REV01!L:N,3,0))),"---"),"---")</f>
        <v>53.252600000000001</v>
      </c>
      <c r="L108" t="str">
        <f t="shared" si="10"/>
        <v>JM2-4</v>
      </c>
      <c r="M108" t="str">
        <f>IFERROR(IF(
COUNTIF(B2B!H:H,(IF(K108&lt;&gt;"---",IF(INDEX(RAW_c_TEBB0714_REV01!B:D,MATCH(H108,RAW_c_TEBB0714_REV01!B:B,0),3)=L108,INDEX(
RAW_c_TEBB0714_REV01!B:D,MATCH(H108,INDEX(RAW_c_TEBB0714_REV01!B:B,MATCH(H108,RAW_c_TEBB0714_REV01!B:B,)+1):'RAW_c_TEBB0714_REV01'!B11179,)+MATCH(H108,RAW_c_TEBB0714_REV01!B:B,),3),INDEX(RAW_c_TEBB0714_REV01!B:D,MATCH(H108,RAW_c_TEBB0714_REV01!B:B,0),3)),"---")))=1,"---",IF(K108&lt;&gt;"---",IF(INDEX(RAW_c_TEBB0714_REV01!B:D,MATCH(H108,RAW_c_TEBB0714_REV01!B:B,0),3)=L108,INDEX(
RAW_c_TEBB0714_REV01!B:D,MATCH(H108,INDEX(RAW_c_TEBB0714_REV01!B:B,MATCH(H108,RAW_c_TEBB0714_REV01!B:B,)+1):'RAW_c_TEBB0714_REV01'!B11179,)+MATCH(H108,RAW_c_TEBB0714_REV01!B:B,),3),INDEX(RAW_c_TEBB0714_REV01!B:D,MATCH(H108,RAW_c_TEBB0714_REV01!B:B,0),3)),"---")),"---")</f>
        <v>J4-7</v>
      </c>
      <c r="N108" t="str">
        <f>IFERROR(IF(AND(B108="B2B",J108="--"),L108,IF(
COUNTIF(B2B!H:H,(IF(K108&lt;&gt;"---",IF(INDEX(RAW_c_TEBB0714_REV01!B:D,MATCH(H108,RAW_c_TEBB0714_REV01!B:B,0),3)=L108,INDEX(
RAW_c_TEBB0714_REV01!B:D,MATCH(H108,INDEX(RAW_c_TEBB0714_REV01!B:B,MATCH(H108,RAW_c_TEBB0714_REV01!B:B,)+1):'RAW_c_TEBB0714_REV01'!B11179,)+MATCH(H108,RAW_c_TEBB0714_REV01!B:B,),3),INDEX(RAW_c_TEBB0714_REV01!B:D,MATCH(H108,RAW_c_TEBB0714_REV01!B:B,0),3)),"---")))=0,"---",IF(K108&lt;&gt;"---",IF(INDEX(RAW_c_TEBB0714_REV01!B:D,MATCH(H108,RAW_c_TEBB0714_REV01!B:B,0),3)=L108,INDEX(
RAW_c_TEBB0714_REV01!B:D,MATCH(H108,INDEX(RAW_c_TEBB0714_REV01!B:B,MATCH(H108,RAW_c_TEBB0714_REV01!B:B,)+1):'RAW_c_TEBB0714_REV01'!B11179,)+MATCH(H108,RAW_c_TEBB0714_REV01!B:B,),3),INDEX(RAW_c_TEBB0714_REV01!B:D,MATCH(H108,RAW_c_TEBB0714_REV01!B:B,0),3)),"---"))),"---")</f>
        <v>JM2-4</v>
      </c>
      <c r="T108">
        <f>COUNTIF(RAW_c_TEBB0714_REV01!B:B,G108)</f>
        <v>2</v>
      </c>
      <c r="U108" t="str">
        <f t="shared" si="11"/>
        <v>B2B-3</v>
      </c>
    </row>
    <row r="109" spans="1:21" x14ac:dyDescent="0.25">
      <c r="A109" t="s">
        <v>951</v>
      </c>
      <c r="B109" t="s">
        <v>39</v>
      </c>
      <c r="C109" t="s">
        <v>162</v>
      </c>
      <c r="D109" t="s">
        <v>259</v>
      </c>
      <c r="E109" s="84">
        <v>3</v>
      </c>
      <c r="F109" t="str">
        <f t="shared" si="6"/>
        <v>JM2-3</v>
      </c>
      <c r="G109" t="str">
        <f>VLOOKUP(F109,RAW_c_TEBB0714_REV01!A:B,2,0)</f>
        <v>B15_L7_P</v>
      </c>
      <c r="H109" t="str">
        <f t="shared" si="7"/>
        <v>B15_L7_P</v>
      </c>
      <c r="I109" t="str">
        <f t="shared" si="8"/>
        <v>--</v>
      </c>
      <c r="J109" t="str">
        <f t="shared" si="9"/>
        <v>--</v>
      </c>
      <c r="K109">
        <f>IFERROR(IF(J109="--",IF(G109=H109,VLOOKUP(G109,RAW_c_TEBB0714_REV01!L:N,3,0),SUM(VLOOKUP(H109,RAW_c_TEBB0714_REV01!L:N,3,0),VLOOKUP(G109,RAW_c_TEBB0714_REV01!L:N,3,0))),"---"),"---")</f>
        <v>0</v>
      </c>
      <c r="L109" t="str">
        <f t="shared" si="10"/>
        <v>JM2-3</v>
      </c>
      <c r="M109" t="str">
        <f>IFERROR(IF(
COUNTIF(B2B!H:H,(IF(K109&lt;&gt;"---",IF(INDEX(RAW_c_TEBB0714_REV01!B:D,MATCH(H109,RAW_c_TEBB0714_REV01!B:B,0),3)=L109,INDEX(
RAW_c_TEBB0714_REV01!B:D,MATCH(H109,INDEX(RAW_c_TEBB0714_REV01!B:B,MATCH(H109,RAW_c_TEBB0714_REV01!B:B,)+1):'RAW_c_TEBB0714_REV01'!B11180,)+MATCH(H109,RAW_c_TEBB0714_REV01!B:B,),3),INDEX(RAW_c_TEBB0714_REV01!B:D,MATCH(H109,RAW_c_TEBB0714_REV01!B:B,0),3)),"---")))=1,"---",IF(K109&lt;&gt;"---",IF(INDEX(RAW_c_TEBB0714_REV01!B:D,MATCH(H109,RAW_c_TEBB0714_REV01!B:B,0),3)=L109,INDEX(
RAW_c_TEBB0714_REV01!B:D,MATCH(H109,INDEX(RAW_c_TEBB0714_REV01!B:B,MATCH(H109,RAW_c_TEBB0714_REV01!B:B,)+1):'RAW_c_TEBB0714_REV01'!B11180,)+MATCH(H109,RAW_c_TEBB0714_REV01!B:B,),3),INDEX(RAW_c_TEBB0714_REV01!B:D,MATCH(H109,RAW_c_TEBB0714_REV01!B:B,0),3)),"---")),"---")</f>
        <v>---</v>
      </c>
      <c r="N109" t="str">
        <f>IFERROR(IF(AND(B109="B2B",J109="--"),L109,IF(
COUNTIF(B2B!H:H,(IF(K109&lt;&gt;"---",IF(INDEX(RAW_c_TEBB0714_REV01!B:D,MATCH(H109,RAW_c_TEBB0714_REV01!B:B,0),3)=L109,INDEX(
RAW_c_TEBB0714_REV01!B:D,MATCH(H109,INDEX(RAW_c_TEBB0714_REV01!B:B,MATCH(H109,RAW_c_TEBB0714_REV01!B:B,)+1):'RAW_c_TEBB0714_REV01'!B11180,)+MATCH(H109,RAW_c_TEBB0714_REV01!B:B,),3),INDEX(RAW_c_TEBB0714_REV01!B:D,MATCH(H109,RAW_c_TEBB0714_REV01!B:B,0),3)),"---")))=0,"---",IF(K109&lt;&gt;"---",IF(INDEX(RAW_c_TEBB0714_REV01!B:D,MATCH(H109,RAW_c_TEBB0714_REV01!B:B,0),3)=L109,INDEX(
RAW_c_TEBB0714_REV01!B:D,MATCH(H109,INDEX(RAW_c_TEBB0714_REV01!B:B,MATCH(H109,RAW_c_TEBB0714_REV01!B:B,)+1):'RAW_c_TEBB0714_REV01'!B11180,)+MATCH(H109,RAW_c_TEBB0714_REV01!B:B,),3),INDEX(RAW_c_TEBB0714_REV01!B:D,MATCH(H109,RAW_c_TEBB0714_REV01!B:B,0),3)),"---"))),"---")</f>
        <v>JM2-3</v>
      </c>
      <c r="T109">
        <f>COUNTIF(RAW_c_TEBB0714_REV01!B:B,G109)</f>
        <v>1</v>
      </c>
      <c r="U109" t="str">
        <f t="shared" si="11"/>
        <v>B2B-4</v>
      </c>
    </row>
    <row r="110" spans="1:21" x14ac:dyDescent="0.25">
      <c r="A110" t="s">
        <v>952</v>
      </c>
      <c r="B110" t="s">
        <v>39</v>
      </c>
      <c r="C110" t="s">
        <v>163</v>
      </c>
      <c r="D110" t="s">
        <v>259</v>
      </c>
      <c r="E110" s="84">
        <v>6</v>
      </c>
      <c r="F110" t="str">
        <f t="shared" si="6"/>
        <v>JM2-6</v>
      </c>
      <c r="G110" t="str">
        <f>VLOOKUP(F110,RAW_c_TEBB0714_REV01!A:B,2,0)</f>
        <v>B15_L5_P</v>
      </c>
      <c r="H110" t="str">
        <f t="shared" si="7"/>
        <v>B15_L5_P</v>
      </c>
      <c r="I110" t="str">
        <f t="shared" si="8"/>
        <v>--</v>
      </c>
      <c r="J110" t="str">
        <f t="shared" si="9"/>
        <v>--</v>
      </c>
      <c r="K110">
        <f>IFERROR(IF(J110="--",IF(G110=H110,VLOOKUP(G110,RAW_c_TEBB0714_REV01!L:N,3,0),SUM(VLOOKUP(H110,RAW_c_TEBB0714_REV01!L:N,3,0),VLOOKUP(G110,RAW_c_TEBB0714_REV01!L:N,3,0))),"---"),"---")</f>
        <v>45.098300000000002</v>
      </c>
      <c r="L110" t="str">
        <f t="shared" si="10"/>
        <v>JM2-6</v>
      </c>
      <c r="M110" t="str">
        <f>IFERROR(IF(
COUNTIF(B2B!H:H,(IF(K110&lt;&gt;"---",IF(INDEX(RAW_c_TEBB0714_REV01!B:D,MATCH(H110,RAW_c_TEBB0714_REV01!B:B,0),3)=L110,INDEX(
RAW_c_TEBB0714_REV01!B:D,MATCH(H110,INDEX(RAW_c_TEBB0714_REV01!B:B,MATCH(H110,RAW_c_TEBB0714_REV01!B:B,)+1):'RAW_c_TEBB0714_REV01'!B11181,)+MATCH(H110,RAW_c_TEBB0714_REV01!B:B,),3),INDEX(RAW_c_TEBB0714_REV01!B:D,MATCH(H110,RAW_c_TEBB0714_REV01!B:B,0),3)),"---")))=1,"---",IF(K110&lt;&gt;"---",IF(INDEX(RAW_c_TEBB0714_REV01!B:D,MATCH(H110,RAW_c_TEBB0714_REV01!B:B,0),3)=L110,INDEX(
RAW_c_TEBB0714_REV01!B:D,MATCH(H110,INDEX(RAW_c_TEBB0714_REV01!B:B,MATCH(H110,RAW_c_TEBB0714_REV01!B:B,)+1):'RAW_c_TEBB0714_REV01'!B11181,)+MATCH(H110,RAW_c_TEBB0714_REV01!B:B,),3),INDEX(RAW_c_TEBB0714_REV01!B:D,MATCH(H110,RAW_c_TEBB0714_REV01!B:B,0),3)),"---")),"---")</f>
        <v>J4-10</v>
      </c>
      <c r="N110" t="str">
        <f>IFERROR(IF(AND(B110="B2B",J110="--"),L110,IF(
COUNTIF(B2B!H:H,(IF(K110&lt;&gt;"---",IF(INDEX(RAW_c_TEBB0714_REV01!B:D,MATCH(H110,RAW_c_TEBB0714_REV01!B:B,0),3)=L110,INDEX(
RAW_c_TEBB0714_REV01!B:D,MATCH(H110,INDEX(RAW_c_TEBB0714_REV01!B:B,MATCH(H110,RAW_c_TEBB0714_REV01!B:B,)+1):'RAW_c_TEBB0714_REV01'!B11181,)+MATCH(H110,RAW_c_TEBB0714_REV01!B:B,),3),INDEX(RAW_c_TEBB0714_REV01!B:D,MATCH(H110,RAW_c_TEBB0714_REV01!B:B,0),3)),"---")))=0,"---",IF(K110&lt;&gt;"---",IF(INDEX(RAW_c_TEBB0714_REV01!B:D,MATCH(H110,RAW_c_TEBB0714_REV01!B:B,0),3)=L110,INDEX(
RAW_c_TEBB0714_REV01!B:D,MATCH(H110,INDEX(RAW_c_TEBB0714_REV01!B:B,MATCH(H110,RAW_c_TEBB0714_REV01!B:B,)+1):'RAW_c_TEBB0714_REV01'!B11181,)+MATCH(H110,RAW_c_TEBB0714_REV01!B:B,),3),INDEX(RAW_c_TEBB0714_REV01!B:D,MATCH(H110,RAW_c_TEBB0714_REV01!B:B,0),3)),"---"))),"---")</f>
        <v>JM2-6</v>
      </c>
      <c r="T110">
        <f>COUNTIF(RAW_c_TEBB0714_REV01!B:B,G110)</f>
        <v>2</v>
      </c>
      <c r="U110" t="str">
        <f t="shared" si="11"/>
        <v>B2B-5</v>
      </c>
    </row>
    <row r="111" spans="1:21" x14ac:dyDescent="0.25">
      <c r="A111" t="s">
        <v>953</v>
      </c>
      <c r="B111" t="s">
        <v>39</v>
      </c>
      <c r="C111" t="s">
        <v>164</v>
      </c>
      <c r="D111" t="s">
        <v>259</v>
      </c>
      <c r="E111" s="84">
        <v>5</v>
      </c>
      <c r="F111" t="str">
        <f t="shared" si="6"/>
        <v>JM2-5</v>
      </c>
      <c r="G111" t="str">
        <f>VLOOKUP(F111,RAW_c_TEBB0714_REV01!A:B,2,0)</f>
        <v>B15_L8_P</v>
      </c>
      <c r="H111" t="str">
        <f t="shared" si="7"/>
        <v>B15_L8_P</v>
      </c>
      <c r="I111" t="str">
        <f t="shared" si="8"/>
        <v>--</v>
      </c>
      <c r="J111" t="str">
        <f t="shared" si="9"/>
        <v>--</v>
      </c>
      <c r="K111">
        <f>IFERROR(IF(J111="--",IF(G111=H111,VLOOKUP(G111,RAW_c_TEBB0714_REV01!L:N,3,0),SUM(VLOOKUP(H111,RAW_c_TEBB0714_REV01!L:N,3,0),VLOOKUP(G111,RAW_c_TEBB0714_REV01!L:N,3,0))),"---"),"---")</f>
        <v>0</v>
      </c>
      <c r="L111" t="str">
        <f t="shared" si="10"/>
        <v>JM2-5</v>
      </c>
      <c r="M111" t="str">
        <f>IFERROR(IF(
COUNTIF(B2B!H:H,(IF(K111&lt;&gt;"---",IF(INDEX(RAW_c_TEBB0714_REV01!B:D,MATCH(H111,RAW_c_TEBB0714_REV01!B:B,0),3)=L111,INDEX(
RAW_c_TEBB0714_REV01!B:D,MATCH(H111,INDEX(RAW_c_TEBB0714_REV01!B:B,MATCH(H111,RAW_c_TEBB0714_REV01!B:B,)+1):'RAW_c_TEBB0714_REV01'!B11182,)+MATCH(H111,RAW_c_TEBB0714_REV01!B:B,),3),INDEX(RAW_c_TEBB0714_REV01!B:D,MATCH(H111,RAW_c_TEBB0714_REV01!B:B,0),3)),"---")))=1,"---",IF(K111&lt;&gt;"---",IF(INDEX(RAW_c_TEBB0714_REV01!B:D,MATCH(H111,RAW_c_TEBB0714_REV01!B:B,0),3)=L111,INDEX(
RAW_c_TEBB0714_REV01!B:D,MATCH(H111,INDEX(RAW_c_TEBB0714_REV01!B:B,MATCH(H111,RAW_c_TEBB0714_REV01!B:B,)+1):'RAW_c_TEBB0714_REV01'!B11182,)+MATCH(H111,RAW_c_TEBB0714_REV01!B:B,),3),INDEX(RAW_c_TEBB0714_REV01!B:D,MATCH(H111,RAW_c_TEBB0714_REV01!B:B,0),3)),"---")),"---")</f>
        <v>---</v>
      </c>
      <c r="N111" t="str">
        <f>IFERROR(IF(AND(B111="B2B",J111="--"),L111,IF(
COUNTIF(B2B!H:H,(IF(K111&lt;&gt;"---",IF(INDEX(RAW_c_TEBB0714_REV01!B:D,MATCH(H111,RAW_c_TEBB0714_REV01!B:B,0),3)=L111,INDEX(
RAW_c_TEBB0714_REV01!B:D,MATCH(H111,INDEX(RAW_c_TEBB0714_REV01!B:B,MATCH(H111,RAW_c_TEBB0714_REV01!B:B,)+1):'RAW_c_TEBB0714_REV01'!B11182,)+MATCH(H111,RAW_c_TEBB0714_REV01!B:B,),3),INDEX(RAW_c_TEBB0714_REV01!B:D,MATCH(H111,RAW_c_TEBB0714_REV01!B:B,0),3)),"---")))=0,"---",IF(K111&lt;&gt;"---",IF(INDEX(RAW_c_TEBB0714_REV01!B:D,MATCH(H111,RAW_c_TEBB0714_REV01!B:B,0),3)=L111,INDEX(
RAW_c_TEBB0714_REV01!B:D,MATCH(H111,INDEX(RAW_c_TEBB0714_REV01!B:B,MATCH(H111,RAW_c_TEBB0714_REV01!B:B,)+1):'RAW_c_TEBB0714_REV01'!B11182,)+MATCH(H111,RAW_c_TEBB0714_REV01!B:B,),3),INDEX(RAW_c_TEBB0714_REV01!B:D,MATCH(H111,RAW_c_TEBB0714_REV01!B:B,0),3)),"---"))),"---")</f>
        <v>JM2-5</v>
      </c>
      <c r="T111">
        <f>COUNTIF(RAW_c_TEBB0714_REV01!B:B,G111)</f>
        <v>1</v>
      </c>
      <c r="U111" t="str">
        <f t="shared" si="11"/>
        <v>B2B-6</v>
      </c>
    </row>
    <row r="112" spans="1:21" x14ac:dyDescent="0.25">
      <c r="A112" t="s">
        <v>954</v>
      </c>
      <c r="B112" t="s">
        <v>39</v>
      </c>
      <c r="C112" t="s">
        <v>165</v>
      </c>
      <c r="D112" t="s">
        <v>259</v>
      </c>
      <c r="E112" s="84">
        <v>8</v>
      </c>
      <c r="F112" t="str">
        <f t="shared" si="6"/>
        <v>JM2-8</v>
      </c>
      <c r="G112" t="str">
        <f>VLOOKUP(F112,RAW_c_TEBB0714_REV01!A:B,2,0)</f>
        <v>B15_L5_N</v>
      </c>
      <c r="H112" t="str">
        <f t="shared" si="7"/>
        <v>B15_L5_N</v>
      </c>
      <c r="I112" t="str">
        <f t="shared" si="8"/>
        <v>--</v>
      </c>
      <c r="J112" t="str">
        <f t="shared" si="9"/>
        <v>--</v>
      </c>
      <c r="K112">
        <f>IFERROR(IF(J112="--",IF(G112=H112,VLOOKUP(G112,RAW_c_TEBB0714_REV01!L:N,3,0),SUM(VLOOKUP(H112,RAW_c_TEBB0714_REV01!L:N,3,0),VLOOKUP(G112,RAW_c_TEBB0714_REV01!L:N,3,0))),"---"),"---")</f>
        <v>44.7669</v>
      </c>
      <c r="L112" t="str">
        <f t="shared" si="10"/>
        <v>JM2-8</v>
      </c>
      <c r="M112" t="str">
        <f>IFERROR(IF(
COUNTIF(B2B!H:H,(IF(K112&lt;&gt;"---",IF(INDEX(RAW_c_TEBB0714_REV01!B:D,MATCH(H112,RAW_c_TEBB0714_REV01!B:B,0),3)=L112,INDEX(
RAW_c_TEBB0714_REV01!B:D,MATCH(H112,INDEX(RAW_c_TEBB0714_REV01!B:B,MATCH(H112,RAW_c_TEBB0714_REV01!B:B,)+1):'RAW_c_TEBB0714_REV01'!B11183,)+MATCH(H112,RAW_c_TEBB0714_REV01!B:B,),3),INDEX(RAW_c_TEBB0714_REV01!B:D,MATCH(H112,RAW_c_TEBB0714_REV01!B:B,0),3)),"---")))=1,"---",IF(K112&lt;&gt;"---",IF(INDEX(RAW_c_TEBB0714_REV01!B:D,MATCH(H112,RAW_c_TEBB0714_REV01!B:B,0),3)=L112,INDEX(
RAW_c_TEBB0714_REV01!B:D,MATCH(H112,INDEX(RAW_c_TEBB0714_REV01!B:B,MATCH(H112,RAW_c_TEBB0714_REV01!B:B,)+1):'RAW_c_TEBB0714_REV01'!B11183,)+MATCH(H112,RAW_c_TEBB0714_REV01!B:B,),3),INDEX(RAW_c_TEBB0714_REV01!B:D,MATCH(H112,RAW_c_TEBB0714_REV01!B:B,0),3)),"---")),"---")</f>
        <v>J4-9</v>
      </c>
      <c r="N112" t="str">
        <f>IFERROR(IF(AND(B112="B2B",J112="--"),L112,IF(
COUNTIF(B2B!H:H,(IF(K112&lt;&gt;"---",IF(INDEX(RAW_c_TEBB0714_REV01!B:D,MATCH(H112,RAW_c_TEBB0714_REV01!B:B,0),3)=L112,INDEX(
RAW_c_TEBB0714_REV01!B:D,MATCH(H112,INDEX(RAW_c_TEBB0714_REV01!B:B,MATCH(H112,RAW_c_TEBB0714_REV01!B:B,)+1):'RAW_c_TEBB0714_REV01'!B11183,)+MATCH(H112,RAW_c_TEBB0714_REV01!B:B,),3),INDEX(RAW_c_TEBB0714_REV01!B:D,MATCH(H112,RAW_c_TEBB0714_REV01!B:B,0),3)),"---")))=0,"---",IF(K112&lt;&gt;"---",IF(INDEX(RAW_c_TEBB0714_REV01!B:D,MATCH(H112,RAW_c_TEBB0714_REV01!B:B,0),3)=L112,INDEX(
RAW_c_TEBB0714_REV01!B:D,MATCH(H112,INDEX(RAW_c_TEBB0714_REV01!B:B,MATCH(H112,RAW_c_TEBB0714_REV01!B:B,)+1):'RAW_c_TEBB0714_REV01'!B11183,)+MATCH(H112,RAW_c_TEBB0714_REV01!B:B,),3),INDEX(RAW_c_TEBB0714_REV01!B:D,MATCH(H112,RAW_c_TEBB0714_REV01!B:B,0),3)),"---"))),"---")</f>
        <v>JM2-8</v>
      </c>
      <c r="T112">
        <f>COUNTIF(RAW_c_TEBB0714_REV01!B:B,G112)</f>
        <v>2</v>
      </c>
      <c r="U112" t="str">
        <f t="shared" si="11"/>
        <v>B2B-7</v>
      </c>
    </row>
    <row r="113" spans="1:21" x14ac:dyDescent="0.25">
      <c r="A113" t="s">
        <v>955</v>
      </c>
      <c r="B113" t="s">
        <v>39</v>
      </c>
      <c r="C113" t="s">
        <v>166</v>
      </c>
      <c r="D113" t="s">
        <v>259</v>
      </c>
      <c r="E113" s="84">
        <v>7</v>
      </c>
      <c r="F113" t="str">
        <f t="shared" si="6"/>
        <v>JM2-7</v>
      </c>
      <c r="G113" t="str">
        <f>VLOOKUP(F113,RAW_c_TEBB0714_REV01!A:B,2,0)</f>
        <v>B15_L8_N</v>
      </c>
      <c r="H113" t="str">
        <f t="shared" si="7"/>
        <v>B15_L8_N</v>
      </c>
      <c r="I113" t="str">
        <f t="shared" si="8"/>
        <v>--</v>
      </c>
      <c r="J113" t="str">
        <f t="shared" si="9"/>
        <v>--</v>
      </c>
      <c r="K113">
        <f>IFERROR(IF(J113="--",IF(G113=H113,VLOOKUP(G113,RAW_c_TEBB0714_REV01!L:N,3,0),SUM(VLOOKUP(H113,RAW_c_TEBB0714_REV01!L:N,3,0),VLOOKUP(G113,RAW_c_TEBB0714_REV01!L:N,3,0))),"---"),"---")</f>
        <v>0</v>
      </c>
      <c r="L113" t="str">
        <f t="shared" si="10"/>
        <v>JM2-7</v>
      </c>
      <c r="M113" t="str">
        <f>IFERROR(IF(
COUNTIF(B2B!H:H,(IF(K113&lt;&gt;"---",IF(INDEX(RAW_c_TEBB0714_REV01!B:D,MATCH(H113,RAW_c_TEBB0714_REV01!B:B,0),3)=L113,INDEX(
RAW_c_TEBB0714_REV01!B:D,MATCH(H113,INDEX(RAW_c_TEBB0714_REV01!B:B,MATCH(H113,RAW_c_TEBB0714_REV01!B:B,)+1):'RAW_c_TEBB0714_REV01'!B11184,)+MATCH(H113,RAW_c_TEBB0714_REV01!B:B,),3),INDEX(RAW_c_TEBB0714_REV01!B:D,MATCH(H113,RAW_c_TEBB0714_REV01!B:B,0),3)),"---")))=1,"---",IF(K113&lt;&gt;"---",IF(INDEX(RAW_c_TEBB0714_REV01!B:D,MATCH(H113,RAW_c_TEBB0714_REV01!B:B,0),3)=L113,INDEX(
RAW_c_TEBB0714_REV01!B:D,MATCH(H113,INDEX(RAW_c_TEBB0714_REV01!B:B,MATCH(H113,RAW_c_TEBB0714_REV01!B:B,)+1):'RAW_c_TEBB0714_REV01'!B11184,)+MATCH(H113,RAW_c_TEBB0714_REV01!B:B,),3),INDEX(RAW_c_TEBB0714_REV01!B:D,MATCH(H113,RAW_c_TEBB0714_REV01!B:B,0),3)),"---")),"---")</f>
        <v>---</v>
      </c>
      <c r="N113" t="str">
        <f>IFERROR(IF(AND(B113="B2B",J113="--"),L113,IF(
COUNTIF(B2B!H:H,(IF(K113&lt;&gt;"---",IF(INDEX(RAW_c_TEBB0714_REV01!B:D,MATCH(H113,RAW_c_TEBB0714_REV01!B:B,0),3)=L113,INDEX(
RAW_c_TEBB0714_REV01!B:D,MATCH(H113,INDEX(RAW_c_TEBB0714_REV01!B:B,MATCH(H113,RAW_c_TEBB0714_REV01!B:B,)+1):'RAW_c_TEBB0714_REV01'!B11184,)+MATCH(H113,RAW_c_TEBB0714_REV01!B:B,),3),INDEX(RAW_c_TEBB0714_REV01!B:D,MATCH(H113,RAW_c_TEBB0714_REV01!B:B,0),3)),"---")))=0,"---",IF(K113&lt;&gt;"---",IF(INDEX(RAW_c_TEBB0714_REV01!B:D,MATCH(H113,RAW_c_TEBB0714_REV01!B:B,0),3)=L113,INDEX(
RAW_c_TEBB0714_REV01!B:D,MATCH(H113,INDEX(RAW_c_TEBB0714_REV01!B:B,MATCH(H113,RAW_c_TEBB0714_REV01!B:B,)+1):'RAW_c_TEBB0714_REV01'!B11184,)+MATCH(H113,RAW_c_TEBB0714_REV01!B:B,),3),INDEX(RAW_c_TEBB0714_REV01!B:D,MATCH(H113,RAW_c_TEBB0714_REV01!B:B,0),3)),"---"))),"---")</f>
        <v>JM2-7</v>
      </c>
      <c r="T113">
        <f>COUNTIF(RAW_c_TEBB0714_REV01!B:B,G113)</f>
        <v>1</v>
      </c>
      <c r="U113" t="str">
        <f t="shared" si="11"/>
        <v>B2B-8</v>
      </c>
    </row>
    <row r="114" spans="1:21" x14ac:dyDescent="0.25">
      <c r="A114" t="s">
        <v>956</v>
      </c>
      <c r="B114" t="s">
        <v>39</v>
      </c>
      <c r="C114" t="s">
        <v>167</v>
      </c>
      <c r="D114" t="s">
        <v>259</v>
      </c>
      <c r="E114" s="84">
        <v>10</v>
      </c>
      <c r="F114" t="str">
        <f t="shared" si="6"/>
        <v>JM2-10</v>
      </c>
      <c r="G114" t="str">
        <f>VLOOKUP(F114,RAW_c_TEBB0714_REV01!A:B,2,0)</f>
        <v>B15_L4_N</v>
      </c>
      <c r="H114" t="str">
        <f t="shared" si="7"/>
        <v>B15_L4_N</v>
      </c>
      <c r="I114" t="str">
        <f t="shared" si="8"/>
        <v>--</v>
      </c>
      <c r="J114" t="str">
        <f t="shared" si="9"/>
        <v>--</v>
      </c>
      <c r="K114">
        <f>IFERROR(IF(J114="--",IF(G114=H114,VLOOKUP(G114,RAW_c_TEBB0714_REV01!L:N,3,0),SUM(VLOOKUP(H114,RAW_c_TEBB0714_REV01!L:N,3,0),VLOOKUP(G114,RAW_c_TEBB0714_REV01!L:N,3,0))),"---"),"---")</f>
        <v>0</v>
      </c>
      <c r="L114" t="str">
        <f t="shared" si="10"/>
        <v>JM2-10</v>
      </c>
      <c r="M114" t="str">
        <f>IFERROR(IF(
COUNTIF(B2B!H:H,(IF(K114&lt;&gt;"---",IF(INDEX(RAW_c_TEBB0714_REV01!B:D,MATCH(H114,RAW_c_TEBB0714_REV01!B:B,0),3)=L114,INDEX(
RAW_c_TEBB0714_REV01!B:D,MATCH(H114,INDEX(RAW_c_TEBB0714_REV01!B:B,MATCH(H114,RAW_c_TEBB0714_REV01!B:B,)+1):'RAW_c_TEBB0714_REV01'!B11185,)+MATCH(H114,RAW_c_TEBB0714_REV01!B:B,),3),INDEX(RAW_c_TEBB0714_REV01!B:D,MATCH(H114,RAW_c_TEBB0714_REV01!B:B,0),3)),"---")))=1,"---",IF(K114&lt;&gt;"---",IF(INDEX(RAW_c_TEBB0714_REV01!B:D,MATCH(H114,RAW_c_TEBB0714_REV01!B:B,0),3)=L114,INDEX(
RAW_c_TEBB0714_REV01!B:D,MATCH(H114,INDEX(RAW_c_TEBB0714_REV01!B:B,MATCH(H114,RAW_c_TEBB0714_REV01!B:B,)+1):'RAW_c_TEBB0714_REV01'!B11185,)+MATCH(H114,RAW_c_TEBB0714_REV01!B:B,),3),INDEX(RAW_c_TEBB0714_REV01!B:D,MATCH(H114,RAW_c_TEBB0714_REV01!B:B,0),3)),"---")),"---")</f>
        <v>---</v>
      </c>
      <c r="N114" t="str">
        <f>IFERROR(IF(AND(B114="B2B",J114="--"),L114,IF(
COUNTIF(B2B!H:H,(IF(K114&lt;&gt;"---",IF(INDEX(RAW_c_TEBB0714_REV01!B:D,MATCH(H114,RAW_c_TEBB0714_REV01!B:B,0),3)=L114,INDEX(
RAW_c_TEBB0714_REV01!B:D,MATCH(H114,INDEX(RAW_c_TEBB0714_REV01!B:B,MATCH(H114,RAW_c_TEBB0714_REV01!B:B,)+1):'RAW_c_TEBB0714_REV01'!B11185,)+MATCH(H114,RAW_c_TEBB0714_REV01!B:B,),3),INDEX(RAW_c_TEBB0714_REV01!B:D,MATCH(H114,RAW_c_TEBB0714_REV01!B:B,0),3)),"---")))=0,"---",IF(K114&lt;&gt;"---",IF(INDEX(RAW_c_TEBB0714_REV01!B:D,MATCH(H114,RAW_c_TEBB0714_REV01!B:B,0),3)=L114,INDEX(
RAW_c_TEBB0714_REV01!B:D,MATCH(H114,INDEX(RAW_c_TEBB0714_REV01!B:B,MATCH(H114,RAW_c_TEBB0714_REV01!B:B,)+1):'RAW_c_TEBB0714_REV01'!B11185,)+MATCH(H114,RAW_c_TEBB0714_REV01!B:B,),3),INDEX(RAW_c_TEBB0714_REV01!B:D,MATCH(H114,RAW_c_TEBB0714_REV01!B:B,0),3)),"---"))),"---")</f>
        <v>JM2-10</v>
      </c>
      <c r="T114">
        <f>COUNTIF(RAW_c_TEBB0714_REV01!B:B,G114)</f>
        <v>1</v>
      </c>
      <c r="U114" t="str">
        <f t="shared" si="11"/>
        <v>B2B-9</v>
      </c>
    </row>
    <row r="115" spans="1:21" x14ac:dyDescent="0.25">
      <c r="A115" t="s">
        <v>957</v>
      </c>
      <c r="B115" t="s">
        <v>39</v>
      </c>
      <c r="C115" t="s">
        <v>168</v>
      </c>
      <c r="D115" t="s">
        <v>259</v>
      </c>
      <c r="E115" s="84">
        <v>9</v>
      </c>
      <c r="F115" t="str">
        <f t="shared" si="6"/>
        <v>JM2-9</v>
      </c>
      <c r="G115" t="str">
        <f>VLOOKUP(F115,RAW_c_TEBB0714_REV01!A:B,2,0)</f>
        <v>B15_L10_P</v>
      </c>
      <c r="H115" t="str">
        <f t="shared" si="7"/>
        <v>B15_L10_P</v>
      </c>
      <c r="I115" t="str">
        <f t="shared" si="8"/>
        <v>--</v>
      </c>
      <c r="J115" t="str">
        <f t="shared" si="9"/>
        <v>--</v>
      </c>
      <c r="K115">
        <f>IFERROR(IF(J115="--",IF(G115=H115,VLOOKUP(G115,RAW_c_TEBB0714_REV01!L:N,3,0),SUM(VLOOKUP(H115,RAW_c_TEBB0714_REV01!L:N,3,0),VLOOKUP(G115,RAW_c_TEBB0714_REV01!L:N,3,0))),"---"),"---")</f>
        <v>0</v>
      </c>
      <c r="L115" t="str">
        <f t="shared" si="10"/>
        <v>JM2-9</v>
      </c>
      <c r="M115" t="str">
        <f>IFERROR(IF(
COUNTIF(B2B!H:H,(IF(K115&lt;&gt;"---",IF(INDEX(RAW_c_TEBB0714_REV01!B:D,MATCH(H115,RAW_c_TEBB0714_REV01!B:B,0),3)=L115,INDEX(
RAW_c_TEBB0714_REV01!B:D,MATCH(H115,INDEX(RAW_c_TEBB0714_REV01!B:B,MATCH(H115,RAW_c_TEBB0714_REV01!B:B,)+1):'RAW_c_TEBB0714_REV01'!B11186,)+MATCH(H115,RAW_c_TEBB0714_REV01!B:B,),3),INDEX(RAW_c_TEBB0714_REV01!B:D,MATCH(H115,RAW_c_TEBB0714_REV01!B:B,0),3)),"---")))=1,"---",IF(K115&lt;&gt;"---",IF(INDEX(RAW_c_TEBB0714_REV01!B:D,MATCH(H115,RAW_c_TEBB0714_REV01!B:B,0),3)=L115,INDEX(
RAW_c_TEBB0714_REV01!B:D,MATCH(H115,INDEX(RAW_c_TEBB0714_REV01!B:B,MATCH(H115,RAW_c_TEBB0714_REV01!B:B,)+1):'RAW_c_TEBB0714_REV01'!B11186,)+MATCH(H115,RAW_c_TEBB0714_REV01!B:B,),3),INDEX(RAW_c_TEBB0714_REV01!B:D,MATCH(H115,RAW_c_TEBB0714_REV01!B:B,0),3)),"---")),"---")</f>
        <v>---</v>
      </c>
      <c r="N115" t="str">
        <f>IFERROR(IF(AND(B115="B2B",J115="--"),L115,IF(
COUNTIF(B2B!H:H,(IF(K115&lt;&gt;"---",IF(INDEX(RAW_c_TEBB0714_REV01!B:D,MATCH(H115,RAW_c_TEBB0714_REV01!B:B,0),3)=L115,INDEX(
RAW_c_TEBB0714_REV01!B:D,MATCH(H115,INDEX(RAW_c_TEBB0714_REV01!B:B,MATCH(H115,RAW_c_TEBB0714_REV01!B:B,)+1):'RAW_c_TEBB0714_REV01'!B11186,)+MATCH(H115,RAW_c_TEBB0714_REV01!B:B,),3),INDEX(RAW_c_TEBB0714_REV01!B:D,MATCH(H115,RAW_c_TEBB0714_REV01!B:B,0),3)),"---")))=0,"---",IF(K115&lt;&gt;"---",IF(INDEX(RAW_c_TEBB0714_REV01!B:D,MATCH(H115,RAW_c_TEBB0714_REV01!B:B,0),3)=L115,INDEX(
RAW_c_TEBB0714_REV01!B:D,MATCH(H115,INDEX(RAW_c_TEBB0714_REV01!B:B,MATCH(H115,RAW_c_TEBB0714_REV01!B:B,)+1):'RAW_c_TEBB0714_REV01'!B11186,)+MATCH(H115,RAW_c_TEBB0714_REV01!B:B,),3),INDEX(RAW_c_TEBB0714_REV01!B:D,MATCH(H115,RAW_c_TEBB0714_REV01!B:B,0),3)),"---"))),"---")</f>
        <v>JM2-9</v>
      </c>
      <c r="T115">
        <f>COUNTIF(RAW_c_TEBB0714_REV01!B:B,G115)</f>
        <v>1</v>
      </c>
      <c r="U115" t="str">
        <f t="shared" si="11"/>
        <v>B2B-10</v>
      </c>
    </row>
    <row r="116" spans="1:21" x14ac:dyDescent="0.25">
      <c r="A116" t="s">
        <v>958</v>
      </c>
      <c r="B116" t="s">
        <v>39</v>
      </c>
      <c r="C116" t="s">
        <v>169</v>
      </c>
      <c r="D116" t="s">
        <v>259</v>
      </c>
      <c r="E116" s="84">
        <v>12</v>
      </c>
      <c r="F116" t="str">
        <f t="shared" si="6"/>
        <v>JM2-12</v>
      </c>
      <c r="G116" t="str">
        <f>VLOOKUP(F116,RAW_c_TEBB0714_REV01!A:B,2,0)</f>
        <v>B15_L4_P</v>
      </c>
      <c r="H116" t="str">
        <f t="shared" si="7"/>
        <v>B15_L4_P</v>
      </c>
      <c r="I116" t="str">
        <f t="shared" si="8"/>
        <v>--</v>
      </c>
      <c r="J116" t="str">
        <f t="shared" si="9"/>
        <v>--</v>
      </c>
      <c r="K116">
        <f>IFERROR(IF(J116="--",IF(G116=H116,VLOOKUP(G116,RAW_c_TEBB0714_REV01!L:N,3,0),SUM(VLOOKUP(H116,RAW_c_TEBB0714_REV01!L:N,3,0),VLOOKUP(G116,RAW_c_TEBB0714_REV01!L:N,3,0))),"---"),"---")</f>
        <v>0</v>
      </c>
      <c r="L116" t="str">
        <f t="shared" si="10"/>
        <v>JM2-12</v>
      </c>
      <c r="M116" t="str">
        <f>IFERROR(IF(
COUNTIF(B2B!H:H,(IF(K116&lt;&gt;"---",IF(INDEX(RAW_c_TEBB0714_REV01!B:D,MATCH(H116,RAW_c_TEBB0714_REV01!B:B,0),3)=L116,INDEX(
RAW_c_TEBB0714_REV01!B:D,MATCH(H116,INDEX(RAW_c_TEBB0714_REV01!B:B,MATCH(H116,RAW_c_TEBB0714_REV01!B:B,)+1):'RAW_c_TEBB0714_REV01'!B11187,)+MATCH(H116,RAW_c_TEBB0714_REV01!B:B,),3),INDEX(RAW_c_TEBB0714_REV01!B:D,MATCH(H116,RAW_c_TEBB0714_REV01!B:B,0),3)),"---")))=1,"---",IF(K116&lt;&gt;"---",IF(INDEX(RAW_c_TEBB0714_REV01!B:D,MATCH(H116,RAW_c_TEBB0714_REV01!B:B,0),3)=L116,INDEX(
RAW_c_TEBB0714_REV01!B:D,MATCH(H116,INDEX(RAW_c_TEBB0714_REV01!B:B,MATCH(H116,RAW_c_TEBB0714_REV01!B:B,)+1):'RAW_c_TEBB0714_REV01'!B11187,)+MATCH(H116,RAW_c_TEBB0714_REV01!B:B,),3),INDEX(RAW_c_TEBB0714_REV01!B:D,MATCH(H116,RAW_c_TEBB0714_REV01!B:B,0),3)),"---")),"---")</f>
        <v>---</v>
      </c>
      <c r="N116" t="str">
        <f>IFERROR(IF(AND(B116="B2B",J116="--"),L116,IF(
COUNTIF(B2B!H:H,(IF(K116&lt;&gt;"---",IF(INDEX(RAW_c_TEBB0714_REV01!B:D,MATCH(H116,RAW_c_TEBB0714_REV01!B:B,0),3)=L116,INDEX(
RAW_c_TEBB0714_REV01!B:D,MATCH(H116,INDEX(RAW_c_TEBB0714_REV01!B:B,MATCH(H116,RAW_c_TEBB0714_REV01!B:B,)+1):'RAW_c_TEBB0714_REV01'!B11187,)+MATCH(H116,RAW_c_TEBB0714_REV01!B:B,),3),INDEX(RAW_c_TEBB0714_REV01!B:D,MATCH(H116,RAW_c_TEBB0714_REV01!B:B,0),3)),"---")))=0,"---",IF(K116&lt;&gt;"---",IF(INDEX(RAW_c_TEBB0714_REV01!B:D,MATCH(H116,RAW_c_TEBB0714_REV01!B:B,0),3)=L116,INDEX(
RAW_c_TEBB0714_REV01!B:D,MATCH(H116,INDEX(RAW_c_TEBB0714_REV01!B:B,MATCH(H116,RAW_c_TEBB0714_REV01!B:B,)+1):'RAW_c_TEBB0714_REV01'!B11187,)+MATCH(H116,RAW_c_TEBB0714_REV01!B:B,),3),INDEX(RAW_c_TEBB0714_REV01!B:D,MATCH(H116,RAW_c_TEBB0714_REV01!B:B,0),3)),"---"))),"---")</f>
        <v>JM2-12</v>
      </c>
      <c r="T116">
        <f>COUNTIF(RAW_c_TEBB0714_REV01!B:B,G116)</f>
        <v>1</v>
      </c>
      <c r="U116" t="str">
        <f t="shared" si="11"/>
        <v>B2B-11</v>
      </c>
    </row>
    <row r="117" spans="1:21" x14ac:dyDescent="0.25">
      <c r="A117" t="s">
        <v>959</v>
      </c>
      <c r="B117" t="s">
        <v>39</v>
      </c>
      <c r="C117" t="s">
        <v>170</v>
      </c>
      <c r="D117" t="s">
        <v>259</v>
      </c>
      <c r="E117" s="84">
        <v>11</v>
      </c>
      <c r="F117" t="str">
        <f t="shared" si="6"/>
        <v>JM2-11</v>
      </c>
      <c r="G117" t="str">
        <f>VLOOKUP(F117,RAW_c_TEBB0714_REV01!A:B,2,0)</f>
        <v>B15_L10_N</v>
      </c>
      <c r="H117" t="str">
        <f t="shared" si="7"/>
        <v>B15_L10_N</v>
      </c>
      <c r="I117" t="str">
        <f t="shared" si="8"/>
        <v>--</v>
      </c>
      <c r="J117" t="str">
        <f t="shared" si="9"/>
        <v>--</v>
      </c>
      <c r="K117">
        <f>IFERROR(IF(J117="--",IF(G117=H117,VLOOKUP(G117,RAW_c_TEBB0714_REV01!L:N,3,0),SUM(VLOOKUP(H117,RAW_c_TEBB0714_REV01!L:N,3,0),VLOOKUP(G117,RAW_c_TEBB0714_REV01!L:N,3,0))),"---"),"---")</f>
        <v>0</v>
      </c>
      <c r="L117" t="str">
        <f t="shared" si="10"/>
        <v>JM2-11</v>
      </c>
      <c r="M117" t="str">
        <f>IFERROR(IF(
COUNTIF(B2B!H:H,(IF(K117&lt;&gt;"---",IF(INDEX(RAW_c_TEBB0714_REV01!B:D,MATCH(H117,RAW_c_TEBB0714_REV01!B:B,0),3)=L117,INDEX(
RAW_c_TEBB0714_REV01!B:D,MATCH(H117,INDEX(RAW_c_TEBB0714_REV01!B:B,MATCH(H117,RAW_c_TEBB0714_REV01!B:B,)+1):'RAW_c_TEBB0714_REV01'!B11188,)+MATCH(H117,RAW_c_TEBB0714_REV01!B:B,),3),INDEX(RAW_c_TEBB0714_REV01!B:D,MATCH(H117,RAW_c_TEBB0714_REV01!B:B,0),3)),"---")))=1,"---",IF(K117&lt;&gt;"---",IF(INDEX(RAW_c_TEBB0714_REV01!B:D,MATCH(H117,RAW_c_TEBB0714_REV01!B:B,0),3)=L117,INDEX(
RAW_c_TEBB0714_REV01!B:D,MATCH(H117,INDEX(RAW_c_TEBB0714_REV01!B:B,MATCH(H117,RAW_c_TEBB0714_REV01!B:B,)+1):'RAW_c_TEBB0714_REV01'!B11188,)+MATCH(H117,RAW_c_TEBB0714_REV01!B:B,),3),INDEX(RAW_c_TEBB0714_REV01!B:D,MATCH(H117,RAW_c_TEBB0714_REV01!B:B,0),3)),"---")),"---")</f>
        <v>---</v>
      </c>
      <c r="N117" t="str">
        <f>IFERROR(IF(AND(B117="B2B",J117="--"),L117,IF(
COUNTIF(B2B!H:H,(IF(K117&lt;&gt;"---",IF(INDEX(RAW_c_TEBB0714_REV01!B:D,MATCH(H117,RAW_c_TEBB0714_REV01!B:B,0),3)=L117,INDEX(
RAW_c_TEBB0714_REV01!B:D,MATCH(H117,INDEX(RAW_c_TEBB0714_REV01!B:B,MATCH(H117,RAW_c_TEBB0714_REV01!B:B,)+1):'RAW_c_TEBB0714_REV01'!B11188,)+MATCH(H117,RAW_c_TEBB0714_REV01!B:B,),3),INDEX(RAW_c_TEBB0714_REV01!B:D,MATCH(H117,RAW_c_TEBB0714_REV01!B:B,0),3)),"---")))=0,"---",IF(K117&lt;&gt;"---",IF(INDEX(RAW_c_TEBB0714_REV01!B:D,MATCH(H117,RAW_c_TEBB0714_REV01!B:B,0),3)=L117,INDEX(
RAW_c_TEBB0714_REV01!B:D,MATCH(H117,INDEX(RAW_c_TEBB0714_REV01!B:B,MATCH(H117,RAW_c_TEBB0714_REV01!B:B,)+1):'RAW_c_TEBB0714_REV01'!B11188,)+MATCH(H117,RAW_c_TEBB0714_REV01!B:B,),3),INDEX(RAW_c_TEBB0714_REV01!B:D,MATCH(H117,RAW_c_TEBB0714_REV01!B:B,0),3)),"---"))),"---")</f>
        <v>JM2-11</v>
      </c>
      <c r="T117">
        <f>COUNTIF(RAW_c_TEBB0714_REV01!B:B,G117)</f>
        <v>1</v>
      </c>
      <c r="U117" t="str">
        <f t="shared" si="11"/>
        <v>B2B-12</v>
      </c>
    </row>
    <row r="118" spans="1:21" x14ac:dyDescent="0.25">
      <c r="A118" t="s">
        <v>960</v>
      </c>
      <c r="B118" t="s">
        <v>39</v>
      </c>
      <c r="C118" t="s">
        <v>171</v>
      </c>
      <c r="D118" t="s">
        <v>259</v>
      </c>
      <c r="E118" s="84">
        <v>14</v>
      </c>
      <c r="F118" t="str">
        <f t="shared" si="6"/>
        <v>JM2-14</v>
      </c>
      <c r="G118" t="str">
        <f>VLOOKUP(F118,RAW_c_TEBB0714_REV01!A:B,2,0)</f>
        <v>B15_L1_N</v>
      </c>
      <c r="H118" t="str">
        <f t="shared" si="7"/>
        <v>B15_L1_N</v>
      </c>
      <c r="I118" t="str">
        <f t="shared" si="8"/>
        <v>--</v>
      </c>
      <c r="J118" t="str">
        <f t="shared" si="9"/>
        <v>--</v>
      </c>
      <c r="K118">
        <f>IFERROR(IF(J118="--",IF(G118=H118,VLOOKUP(G118,RAW_c_TEBB0714_REV01!L:N,3,0),SUM(VLOOKUP(H118,RAW_c_TEBB0714_REV01!L:N,3,0),VLOOKUP(G118,RAW_c_TEBB0714_REV01!L:N,3,0))),"---"),"---")</f>
        <v>0</v>
      </c>
      <c r="L118" t="str">
        <f t="shared" si="10"/>
        <v>JM2-14</v>
      </c>
      <c r="M118" t="str">
        <f>IFERROR(IF(
COUNTIF(B2B!H:H,(IF(K118&lt;&gt;"---",IF(INDEX(RAW_c_TEBB0714_REV01!B:D,MATCH(H118,RAW_c_TEBB0714_REV01!B:B,0),3)=L118,INDEX(
RAW_c_TEBB0714_REV01!B:D,MATCH(H118,INDEX(RAW_c_TEBB0714_REV01!B:B,MATCH(H118,RAW_c_TEBB0714_REV01!B:B,)+1):'RAW_c_TEBB0714_REV01'!B11189,)+MATCH(H118,RAW_c_TEBB0714_REV01!B:B,),3),INDEX(RAW_c_TEBB0714_REV01!B:D,MATCH(H118,RAW_c_TEBB0714_REV01!B:B,0),3)),"---")))=1,"---",IF(K118&lt;&gt;"---",IF(INDEX(RAW_c_TEBB0714_REV01!B:D,MATCH(H118,RAW_c_TEBB0714_REV01!B:B,0),3)=L118,INDEX(
RAW_c_TEBB0714_REV01!B:D,MATCH(H118,INDEX(RAW_c_TEBB0714_REV01!B:B,MATCH(H118,RAW_c_TEBB0714_REV01!B:B,)+1):'RAW_c_TEBB0714_REV01'!B11189,)+MATCH(H118,RAW_c_TEBB0714_REV01!B:B,),3),INDEX(RAW_c_TEBB0714_REV01!B:D,MATCH(H118,RAW_c_TEBB0714_REV01!B:B,0),3)),"---")),"---")</f>
        <v>---</v>
      </c>
      <c r="N118" t="str">
        <f>IFERROR(IF(AND(B118="B2B",J118="--"),L118,IF(
COUNTIF(B2B!H:H,(IF(K118&lt;&gt;"---",IF(INDEX(RAW_c_TEBB0714_REV01!B:D,MATCH(H118,RAW_c_TEBB0714_REV01!B:B,0),3)=L118,INDEX(
RAW_c_TEBB0714_REV01!B:D,MATCH(H118,INDEX(RAW_c_TEBB0714_REV01!B:B,MATCH(H118,RAW_c_TEBB0714_REV01!B:B,)+1):'RAW_c_TEBB0714_REV01'!B11189,)+MATCH(H118,RAW_c_TEBB0714_REV01!B:B,),3),INDEX(RAW_c_TEBB0714_REV01!B:D,MATCH(H118,RAW_c_TEBB0714_REV01!B:B,0),3)),"---")))=0,"---",IF(K118&lt;&gt;"---",IF(INDEX(RAW_c_TEBB0714_REV01!B:D,MATCH(H118,RAW_c_TEBB0714_REV01!B:B,0),3)=L118,INDEX(
RAW_c_TEBB0714_REV01!B:D,MATCH(H118,INDEX(RAW_c_TEBB0714_REV01!B:B,MATCH(H118,RAW_c_TEBB0714_REV01!B:B,)+1):'RAW_c_TEBB0714_REV01'!B11189,)+MATCH(H118,RAW_c_TEBB0714_REV01!B:B,),3),INDEX(RAW_c_TEBB0714_REV01!B:D,MATCH(H118,RAW_c_TEBB0714_REV01!B:B,0),3)),"---"))),"---")</f>
        <v>JM2-14</v>
      </c>
      <c r="T118">
        <f>COUNTIF(RAW_c_TEBB0714_REV01!B:B,G118)</f>
        <v>1</v>
      </c>
      <c r="U118" t="str">
        <f t="shared" si="11"/>
        <v>B2B-13</v>
      </c>
    </row>
    <row r="119" spans="1:21" x14ac:dyDescent="0.25">
      <c r="A119" t="s">
        <v>961</v>
      </c>
      <c r="B119" t="s">
        <v>39</v>
      </c>
      <c r="C119" t="s">
        <v>172</v>
      </c>
      <c r="D119" t="s">
        <v>259</v>
      </c>
      <c r="E119" s="84">
        <v>13</v>
      </c>
      <c r="F119" t="str">
        <f t="shared" si="6"/>
        <v>JM2-13</v>
      </c>
      <c r="G119" t="str">
        <f>VLOOKUP(F119,RAW_c_TEBB0714_REV01!A:B,2,0)</f>
        <v>B15_L9_P</v>
      </c>
      <c r="H119" t="str">
        <f t="shared" si="7"/>
        <v>B15_L9_P</v>
      </c>
      <c r="I119" t="str">
        <f t="shared" si="8"/>
        <v>--</v>
      </c>
      <c r="J119" t="str">
        <f t="shared" si="9"/>
        <v>--</v>
      </c>
      <c r="K119">
        <f>IFERROR(IF(J119="--",IF(G119=H119,VLOOKUP(G119,RAW_c_TEBB0714_REV01!L:N,3,0),SUM(VLOOKUP(H119,RAW_c_TEBB0714_REV01!L:N,3,0),VLOOKUP(G119,RAW_c_TEBB0714_REV01!L:N,3,0))),"---"),"---")</f>
        <v>0</v>
      </c>
      <c r="L119" t="str">
        <f t="shared" si="10"/>
        <v>JM2-13</v>
      </c>
      <c r="M119" t="str">
        <f>IFERROR(IF(
COUNTIF(B2B!H:H,(IF(K119&lt;&gt;"---",IF(INDEX(RAW_c_TEBB0714_REV01!B:D,MATCH(H119,RAW_c_TEBB0714_REV01!B:B,0),3)=L119,INDEX(
RAW_c_TEBB0714_REV01!B:D,MATCH(H119,INDEX(RAW_c_TEBB0714_REV01!B:B,MATCH(H119,RAW_c_TEBB0714_REV01!B:B,)+1):'RAW_c_TEBB0714_REV01'!B11190,)+MATCH(H119,RAW_c_TEBB0714_REV01!B:B,),3),INDEX(RAW_c_TEBB0714_REV01!B:D,MATCH(H119,RAW_c_TEBB0714_REV01!B:B,0),3)),"---")))=1,"---",IF(K119&lt;&gt;"---",IF(INDEX(RAW_c_TEBB0714_REV01!B:D,MATCH(H119,RAW_c_TEBB0714_REV01!B:B,0),3)=L119,INDEX(
RAW_c_TEBB0714_REV01!B:D,MATCH(H119,INDEX(RAW_c_TEBB0714_REV01!B:B,MATCH(H119,RAW_c_TEBB0714_REV01!B:B,)+1):'RAW_c_TEBB0714_REV01'!B11190,)+MATCH(H119,RAW_c_TEBB0714_REV01!B:B,),3),INDEX(RAW_c_TEBB0714_REV01!B:D,MATCH(H119,RAW_c_TEBB0714_REV01!B:B,0),3)),"---")),"---")</f>
        <v>---</v>
      </c>
      <c r="N119" t="str">
        <f>IFERROR(IF(AND(B119="B2B",J119="--"),L119,IF(
COUNTIF(B2B!H:H,(IF(K119&lt;&gt;"---",IF(INDEX(RAW_c_TEBB0714_REV01!B:D,MATCH(H119,RAW_c_TEBB0714_REV01!B:B,0),3)=L119,INDEX(
RAW_c_TEBB0714_REV01!B:D,MATCH(H119,INDEX(RAW_c_TEBB0714_REV01!B:B,MATCH(H119,RAW_c_TEBB0714_REV01!B:B,)+1):'RAW_c_TEBB0714_REV01'!B11190,)+MATCH(H119,RAW_c_TEBB0714_REV01!B:B,),3),INDEX(RAW_c_TEBB0714_REV01!B:D,MATCH(H119,RAW_c_TEBB0714_REV01!B:B,0),3)),"---")))=0,"---",IF(K119&lt;&gt;"---",IF(INDEX(RAW_c_TEBB0714_REV01!B:D,MATCH(H119,RAW_c_TEBB0714_REV01!B:B,0),3)=L119,INDEX(
RAW_c_TEBB0714_REV01!B:D,MATCH(H119,INDEX(RAW_c_TEBB0714_REV01!B:B,MATCH(H119,RAW_c_TEBB0714_REV01!B:B,)+1):'RAW_c_TEBB0714_REV01'!B11190,)+MATCH(H119,RAW_c_TEBB0714_REV01!B:B,),3),INDEX(RAW_c_TEBB0714_REV01!B:D,MATCH(H119,RAW_c_TEBB0714_REV01!B:B,0),3)),"---"))),"---")</f>
        <v>JM2-13</v>
      </c>
      <c r="T119">
        <f>COUNTIF(RAW_c_TEBB0714_REV01!B:B,G119)</f>
        <v>1</v>
      </c>
      <c r="U119" t="str">
        <f t="shared" si="11"/>
        <v>B2B-14</v>
      </c>
    </row>
    <row r="120" spans="1:21" x14ac:dyDescent="0.25">
      <c r="A120" t="s">
        <v>962</v>
      </c>
      <c r="B120" t="s">
        <v>39</v>
      </c>
      <c r="C120" t="s">
        <v>173</v>
      </c>
      <c r="D120" t="s">
        <v>259</v>
      </c>
      <c r="E120" s="84">
        <v>16</v>
      </c>
      <c r="F120" t="str">
        <f t="shared" si="6"/>
        <v>JM2-16</v>
      </c>
      <c r="G120" t="str">
        <f>VLOOKUP(F120,RAW_c_TEBB0714_REV01!A:B,2,0)</f>
        <v>B15_L1_P</v>
      </c>
      <c r="H120" t="str">
        <f t="shared" si="7"/>
        <v>B15_L1_P</v>
      </c>
      <c r="I120" t="str">
        <f t="shared" si="8"/>
        <v>--</v>
      </c>
      <c r="J120" t="str">
        <f t="shared" si="9"/>
        <v>--</v>
      </c>
      <c r="K120">
        <f>IFERROR(IF(J120="--",IF(G120=H120,VLOOKUP(G120,RAW_c_TEBB0714_REV01!L:N,3,0),SUM(VLOOKUP(H120,RAW_c_TEBB0714_REV01!L:N,3,0),VLOOKUP(G120,RAW_c_TEBB0714_REV01!L:N,3,0))),"---"),"---")</f>
        <v>0</v>
      </c>
      <c r="L120" t="str">
        <f t="shared" si="10"/>
        <v>JM2-16</v>
      </c>
      <c r="M120" t="str">
        <f>IFERROR(IF(
COUNTIF(B2B!H:H,(IF(K120&lt;&gt;"---",IF(INDEX(RAW_c_TEBB0714_REV01!B:D,MATCH(H120,RAW_c_TEBB0714_REV01!B:B,0),3)=L120,INDEX(
RAW_c_TEBB0714_REV01!B:D,MATCH(H120,INDEX(RAW_c_TEBB0714_REV01!B:B,MATCH(H120,RAW_c_TEBB0714_REV01!B:B,)+1):'RAW_c_TEBB0714_REV01'!B11191,)+MATCH(H120,RAW_c_TEBB0714_REV01!B:B,),3),INDEX(RAW_c_TEBB0714_REV01!B:D,MATCH(H120,RAW_c_TEBB0714_REV01!B:B,0),3)),"---")))=1,"---",IF(K120&lt;&gt;"---",IF(INDEX(RAW_c_TEBB0714_REV01!B:D,MATCH(H120,RAW_c_TEBB0714_REV01!B:B,0),3)=L120,INDEX(
RAW_c_TEBB0714_REV01!B:D,MATCH(H120,INDEX(RAW_c_TEBB0714_REV01!B:B,MATCH(H120,RAW_c_TEBB0714_REV01!B:B,)+1):'RAW_c_TEBB0714_REV01'!B11191,)+MATCH(H120,RAW_c_TEBB0714_REV01!B:B,),3),INDEX(RAW_c_TEBB0714_REV01!B:D,MATCH(H120,RAW_c_TEBB0714_REV01!B:B,0),3)),"---")),"---")</f>
        <v>---</v>
      </c>
      <c r="N120" t="str">
        <f>IFERROR(IF(AND(B120="B2B",J120="--"),L120,IF(
COUNTIF(B2B!H:H,(IF(K120&lt;&gt;"---",IF(INDEX(RAW_c_TEBB0714_REV01!B:D,MATCH(H120,RAW_c_TEBB0714_REV01!B:B,0),3)=L120,INDEX(
RAW_c_TEBB0714_REV01!B:D,MATCH(H120,INDEX(RAW_c_TEBB0714_REV01!B:B,MATCH(H120,RAW_c_TEBB0714_REV01!B:B,)+1):'RAW_c_TEBB0714_REV01'!B11191,)+MATCH(H120,RAW_c_TEBB0714_REV01!B:B,),3),INDEX(RAW_c_TEBB0714_REV01!B:D,MATCH(H120,RAW_c_TEBB0714_REV01!B:B,0),3)),"---")))=0,"---",IF(K120&lt;&gt;"---",IF(INDEX(RAW_c_TEBB0714_REV01!B:D,MATCH(H120,RAW_c_TEBB0714_REV01!B:B,0),3)=L120,INDEX(
RAW_c_TEBB0714_REV01!B:D,MATCH(H120,INDEX(RAW_c_TEBB0714_REV01!B:B,MATCH(H120,RAW_c_TEBB0714_REV01!B:B,)+1):'RAW_c_TEBB0714_REV01'!B11191,)+MATCH(H120,RAW_c_TEBB0714_REV01!B:B,),3),INDEX(RAW_c_TEBB0714_REV01!B:D,MATCH(H120,RAW_c_TEBB0714_REV01!B:B,0),3)),"---"))),"---")</f>
        <v>JM2-16</v>
      </c>
      <c r="T120">
        <f>COUNTIF(RAW_c_TEBB0714_REV01!B:B,G120)</f>
        <v>1</v>
      </c>
      <c r="U120" t="str">
        <f t="shared" si="11"/>
        <v>B2B-15</v>
      </c>
    </row>
    <row r="121" spans="1:21" x14ac:dyDescent="0.25">
      <c r="A121" t="s">
        <v>963</v>
      </c>
      <c r="B121" t="s">
        <v>39</v>
      </c>
      <c r="C121" t="s">
        <v>174</v>
      </c>
      <c r="D121" t="s">
        <v>259</v>
      </c>
      <c r="E121" s="84">
        <v>15</v>
      </c>
      <c r="F121" t="str">
        <f t="shared" si="6"/>
        <v>JM2-15</v>
      </c>
      <c r="G121" t="str">
        <f>VLOOKUP(F121,RAW_c_TEBB0714_REV01!A:B,2,0)</f>
        <v>B15_L9_N</v>
      </c>
      <c r="H121" t="str">
        <f t="shared" si="7"/>
        <v>B15_L9_N</v>
      </c>
      <c r="I121" t="str">
        <f t="shared" si="8"/>
        <v>--</v>
      </c>
      <c r="J121" t="str">
        <f t="shared" si="9"/>
        <v>--</v>
      </c>
      <c r="K121">
        <f>IFERROR(IF(J121="--",IF(G121=H121,VLOOKUP(G121,RAW_c_TEBB0714_REV01!L:N,3,0),SUM(VLOOKUP(H121,RAW_c_TEBB0714_REV01!L:N,3,0),VLOOKUP(G121,RAW_c_TEBB0714_REV01!L:N,3,0))),"---"),"---")</f>
        <v>0</v>
      </c>
      <c r="L121" t="str">
        <f t="shared" si="10"/>
        <v>JM2-15</v>
      </c>
      <c r="M121" t="str">
        <f>IFERROR(IF(
COUNTIF(B2B!H:H,(IF(K121&lt;&gt;"---",IF(INDEX(RAW_c_TEBB0714_REV01!B:D,MATCH(H121,RAW_c_TEBB0714_REV01!B:B,0),3)=L121,INDEX(
RAW_c_TEBB0714_REV01!B:D,MATCH(H121,INDEX(RAW_c_TEBB0714_REV01!B:B,MATCH(H121,RAW_c_TEBB0714_REV01!B:B,)+1):'RAW_c_TEBB0714_REV01'!B11192,)+MATCH(H121,RAW_c_TEBB0714_REV01!B:B,),3),INDEX(RAW_c_TEBB0714_REV01!B:D,MATCH(H121,RAW_c_TEBB0714_REV01!B:B,0),3)),"---")))=1,"---",IF(K121&lt;&gt;"---",IF(INDEX(RAW_c_TEBB0714_REV01!B:D,MATCH(H121,RAW_c_TEBB0714_REV01!B:B,0),3)=L121,INDEX(
RAW_c_TEBB0714_REV01!B:D,MATCH(H121,INDEX(RAW_c_TEBB0714_REV01!B:B,MATCH(H121,RAW_c_TEBB0714_REV01!B:B,)+1):'RAW_c_TEBB0714_REV01'!B11192,)+MATCH(H121,RAW_c_TEBB0714_REV01!B:B,),3),INDEX(RAW_c_TEBB0714_REV01!B:D,MATCH(H121,RAW_c_TEBB0714_REV01!B:B,0),3)),"---")),"---")</f>
        <v>---</v>
      </c>
      <c r="N121" t="str">
        <f>IFERROR(IF(AND(B121="B2B",J121="--"),L121,IF(
COUNTIF(B2B!H:H,(IF(K121&lt;&gt;"---",IF(INDEX(RAW_c_TEBB0714_REV01!B:D,MATCH(H121,RAW_c_TEBB0714_REV01!B:B,0),3)=L121,INDEX(
RAW_c_TEBB0714_REV01!B:D,MATCH(H121,INDEX(RAW_c_TEBB0714_REV01!B:B,MATCH(H121,RAW_c_TEBB0714_REV01!B:B,)+1):'RAW_c_TEBB0714_REV01'!B11192,)+MATCH(H121,RAW_c_TEBB0714_REV01!B:B,),3),INDEX(RAW_c_TEBB0714_REV01!B:D,MATCH(H121,RAW_c_TEBB0714_REV01!B:B,0),3)),"---")))=0,"---",IF(K121&lt;&gt;"---",IF(INDEX(RAW_c_TEBB0714_REV01!B:D,MATCH(H121,RAW_c_TEBB0714_REV01!B:B,0),3)=L121,INDEX(
RAW_c_TEBB0714_REV01!B:D,MATCH(H121,INDEX(RAW_c_TEBB0714_REV01!B:B,MATCH(H121,RAW_c_TEBB0714_REV01!B:B,)+1):'RAW_c_TEBB0714_REV01'!B11192,)+MATCH(H121,RAW_c_TEBB0714_REV01!B:B,),3),INDEX(RAW_c_TEBB0714_REV01!B:D,MATCH(H121,RAW_c_TEBB0714_REV01!B:B,0),3)),"---"))),"---")</f>
        <v>JM2-15</v>
      </c>
      <c r="T121">
        <f>COUNTIF(RAW_c_TEBB0714_REV01!B:B,G121)</f>
        <v>1</v>
      </c>
      <c r="U121" t="str">
        <f t="shared" si="11"/>
        <v>B2B-16</v>
      </c>
    </row>
    <row r="122" spans="1:21" x14ac:dyDescent="0.25">
      <c r="A122" t="s">
        <v>964</v>
      </c>
      <c r="B122" t="s">
        <v>39</v>
      </c>
      <c r="C122" t="s">
        <v>175</v>
      </c>
      <c r="D122" t="s">
        <v>259</v>
      </c>
      <c r="E122" s="84">
        <v>18</v>
      </c>
      <c r="F122" t="str">
        <f t="shared" si="6"/>
        <v>JM2-18</v>
      </c>
      <c r="G122" t="str">
        <f>VLOOKUP(F122,RAW_c_TEBB0714_REV01!A:B,2,0)</f>
        <v>1.8V</v>
      </c>
      <c r="H122" t="str">
        <f t="shared" si="7"/>
        <v>1.8V</v>
      </c>
      <c r="I122" t="str">
        <f t="shared" si="8"/>
        <v>--</v>
      </c>
      <c r="J122" t="str">
        <f t="shared" si="9"/>
        <v>--</v>
      </c>
      <c r="K122">
        <f>IFERROR(IF(J122="--",IF(G122=H122,VLOOKUP(G122,RAW_c_TEBB0714_REV01!L:N,3,0),SUM(VLOOKUP(H122,RAW_c_TEBB0714_REV01!L:N,3,0),VLOOKUP(G122,RAW_c_TEBB0714_REV01!L:N,3,0))),"---"),"---")</f>
        <v>72.834900000000005</v>
      </c>
      <c r="L122" t="str">
        <f t="shared" si="10"/>
        <v>JM2-18</v>
      </c>
      <c r="M122" t="str">
        <f>IFERROR(IF(
COUNTIF(B2B!H:H,(IF(K122&lt;&gt;"---",IF(INDEX(RAW_c_TEBB0714_REV01!B:D,MATCH(H122,RAW_c_TEBB0714_REV01!B:B,0),3)=L122,INDEX(
RAW_c_TEBB0714_REV01!B:D,MATCH(H122,INDEX(RAW_c_TEBB0714_REV01!B:B,MATCH(H122,RAW_c_TEBB0714_REV01!B:B,)+1):'RAW_c_TEBB0714_REV01'!B11193,)+MATCH(H122,RAW_c_TEBB0714_REV01!B:B,),3),INDEX(RAW_c_TEBB0714_REV01!B:D,MATCH(H122,RAW_c_TEBB0714_REV01!B:B,0),3)),"---")))=1,"---",IF(K122&lt;&gt;"---",IF(INDEX(RAW_c_TEBB0714_REV01!B:D,MATCH(H122,RAW_c_TEBB0714_REV01!B:B,0),3)=L122,INDEX(
RAW_c_TEBB0714_REV01!B:D,MATCH(H122,INDEX(RAW_c_TEBB0714_REV01!B:B,MATCH(H122,RAW_c_TEBB0714_REV01!B:B,)+1):'RAW_c_TEBB0714_REV01'!B11193,)+MATCH(H122,RAW_c_TEBB0714_REV01!B:B,),3),INDEX(RAW_c_TEBB0714_REV01!B:D,MATCH(H122,RAW_c_TEBB0714_REV01!B:B,0),3)),"---")),"---")</f>
        <v>J26-2</v>
      </c>
      <c r="N122" t="str">
        <f>IFERROR(IF(AND(B122="B2B",J122="--"),L122,IF(
COUNTIF(B2B!H:H,(IF(K122&lt;&gt;"---",IF(INDEX(RAW_c_TEBB0714_REV01!B:D,MATCH(H122,RAW_c_TEBB0714_REV01!B:B,0),3)=L122,INDEX(
RAW_c_TEBB0714_REV01!B:D,MATCH(H122,INDEX(RAW_c_TEBB0714_REV01!B:B,MATCH(H122,RAW_c_TEBB0714_REV01!B:B,)+1):'RAW_c_TEBB0714_REV01'!B11193,)+MATCH(H122,RAW_c_TEBB0714_REV01!B:B,),3),INDEX(RAW_c_TEBB0714_REV01!B:D,MATCH(H122,RAW_c_TEBB0714_REV01!B:B,0),3)),"---")))=0,"---",IF(K122&lt;&gt;"---",IF(INDEX(RAW_c_TEBB0714_REV01!B:D,MATCH(H122,RAW_c_TEBB0714_REV01!B:B,0),3)=L122,INDEX(
RAW_c_TEBB0714_REV01!B:D,MATCH(H122,INDEX(RAW_c_TEBB0714_REV01!B:B,MATCH(H122,RAW_c_TEBB0714_REV01!B:B,)+1):'RAW_c_TEBB0714_REV01'!B11193,)+MATCH(H122,RAW_c_TEBB0714_REV01!B:B,),3),INDEX(RAW_c_TEBB0714_REV01!B:D,MATCH(H122,RAW_c_TEBB0714_REV01!B:B,0),3)),"---"))),"---")</f>
        <v>JM2-18</v>
      </c>
      <c r="T122">
        <f>COUNTIF(RAW_c_TEBB0714_REV01!B:B,G122)</f>
        <v>3</v>
      </c>
      <c r="U122" t="str">
        <f t="shared" si="11"/>
        <v>B2B-17</v>
      </c>
    </row>
    <row r="123" spans="1:21" x14ac:dyDescent="0.25">
      <c r="A123" t="s">
        <v>965</v>
      </c>
      <c r="B123" t="s">
        <v>39</v>
      </c>
      <c r="C123" t="s">
        <v>176</v>
      </c>
      <c r="D123" t="s">
        <v>259</v>
      </c>
      <c r="E123" s="84">
        <v>17</v>
      </c>
      <c r="F123" t="str">
        <f t="shared" si="6"/>
        <v>JM2-17</v>
      </c>
      <c r="G123" t="str">
        <f>VLOOKUP(F123,RAW_c_TEBB0714_REV01!A:B,2,0)</f>
        <v>GND</v>
      </c>
      <c r="H123" t="str">
        <f t="shared" si="7"/>
        <v>GND</v>
      </c>
      <c r="I123" t="str">
        <f t="shared" si="8"/>
        <v>--</v>
      </c>
      <c r="J123" t="str">
        <f t="shared" si="9"/>
        <v>---</v>
      </c>
      <c r="K123" t="str">
        <f>IFERROR(IF(J123="--",IF(G123=H123,VLOOKUP(G123,RAW_c_TEBB0714_REV01!L:N,3,0),SUM(VLOOKUP(H123,RAW_c_TEBB0714_REV01!L:N,3,0),VLOOKUP(G123,RAW_c_TEBB0714_REV01!L:N,3,0))),"---"),"---")</f>
        <v>---</v>
      </c>
      <c r="L123" t="str">
        <f t="shared" si="10"/>
        <v>JM2-17</v>
      </c>
      <c r="M123" t="str">
        <f>IFERROR(IF(
COUNTIF(B2B!H:H,(IF(K123&lt;&gt;"---",IF(INDEX(RAW_c_TEBB0714_REV01!B:D,MATCH(H123,RAW_c_TEBB0714_REV01!B:B,0),3)=L123,INDEX(
RAW_c_TEBB0714_REV01!B:D,MATCH(H123,INDEX(RAW_c_TEBB0714_REV01!B:B,MATCH(H123,RAW_c_TEBB0714_REV01!B:B,)+1):'RAW_c_TEBB0714_REV01'!B11194,)+MATCH(H123,RAW_c_TEBB0714_REV01!B:B,),3),INDEX(RAW_c_TEBB0714_REV01!B:D,MATCH(H123,RAW_c_TEBB0714_REV01!B:B,0),3)),"---")))=1,"---",IF(K123&lt;&gt;"---",IF(INDEX(RAW_c_TEBB0714_REV01!B:D,MATCH(H123,RAW_c_TEBB0714_REV01!B:B,0),3)=L123,INDEX(
RAW_c_TEBB0714_REV01!B:D,MATCH(H123,INDEX(RAW_c_TEBB0714_REV01!B:B,MATCH(H123,RAW_c_TEBB0714_REV01!B:B,)+1):'RAW_c_TEBB0714_REV01'!B11194,)+MATCH(H123,RAW_c_TEBB0714_REV01!B:B,),3),INDEX(RAW_c_TEBB0714_REV01!B:D,MATCH(H123,RAW_c_TEBB0714_REV01!B:B,0),3)),"---")),"---")</f>
        <v>---</v>
      </c>
      <c r="N123" t="str">
        <f>IFERROR(IF(AND(B123="B2B",J123="--"),L123,IF(
COUNTIF(B2B!H:H,(IF(K123&lt;&gt;"---",IF(INDEX(RAW_c_TEBB0714_REV01!B:D,MATCH(H123,RAW_c_TEBB0714_REV01!B:B,0),3)=L123,INDEX(
RAW_c_TEBB0714_REV01!B:D,MATCH(H123,INDEX(RAW_c_TEBB0714_REV01!B:B,MATCH(H123,RAW_c_TEBB0714_REV01!B:B,)+1):'RAW_c_TEBB0714_REV01'!B11194,)+MATCH(H123,RAW_c_TEBB0714_REV01!B:B,),3),INDEX(RAW_c_TEBB0714_REV01!B:D,MATCH(H123,RAW_c_TEBB0714_REV01!B:B,0),3)),"---")))=0,"---",IF(K123&lt;&gt;"---",IF(INDEX(RAW_c_TEBB0714_REV01!B:D,MATCH(H123,RAW_c_TEBB0714_REV01!B:B,0),3)=L123,INDEX(
RAW_c_TEBB0714_REV01!B:D,MATCH(H123,INDEX(RAW_c_TEBB0714_REV01!B:B,MATCH(H123,RAW_c_TEBB0714_REV01!B:B,)+1):'RAW_c_TEBB0714_REV01'!B11194,)+MATCH(H123,RAW_c_TEBB0714_REV01!B:B,),3),INDEX(RAW_c_TEBB0714_REV01!B:D,MATCH(H123,RAW_c_TEBB0714_REV01!B:B,0),3)),"---"))),"---")</f>
        <v>---</v>
      </c>
      <c r="T123">
        <f>COUNTIF(RAW_c_TEBB0714_REV01!B:B,G123)</f>
        <v>93</v>
      </c>
      <c r="U123" t="str">
        <f t="shared" si="11"/>
        <v>B2B-18</v>
      </c>
    </row>
    <row r="124" spans="1:21" x14ac:dyDescent="0.25">
      <c r="A124" t="s">
        <v>966</v>
      </c>
      <c r="B124" t="s">
        <v>39</v>
      </c>
      <c r="C124" t="s">
        <v>177</v>
      </c>
      <c r="D124" t="s">
        <v>259</v>
      </c>
      <c r="E124" s="84">
        <v>20</v>
      </c>
      <c r="F124" t="str">
        <f t="shared" si="6"/>
        <v>JM2-20</v>
      </c>
      <c r="G124" t="str">
        <f>VLOOKUP(F124,RAW_c_TEBB0714_REV01!A:B,2,0)</f>
        <v>B15_L2_N</v>
      </c>
      <c r="H124" t="str">
        <f t="shared" si="7"/>
        <v>B15_L2_N</v>
      </c>
      <c r="I124" t="str">
        <f t="shared" si="8"/>
        <v>--</v>
      </c>
      <c r="J124" t="str">
        <f t="shared" si="9"/>
        <v>--</v>
      </c>
      <c r="K124">
        <f>IFERROR(IF(J124="--",IF(G124=H124,VLOOKUP(G124,RAW_c_TEBB0714_REV01!L:N,3,0),SUM(VLOOKUP(H124,RAW_c_TEBB0714_REV01!L:N,3,0),VLOOKUP(G124,RAW_c_TEBB0714_REV01!L:N,3,0))),"---"),"---")</f>
        <v>0</v>
      </c>
      <c r="L124" t="str">
        <f t="shared" si="10"/>
        <v>JM2-20</v>
      </c>
      <c r="M124" t="str">
        <f>IFERROR(IF(
COUNTIF(B2B!H:H,(IF(K124&lt;&gt;"---",IF(INDEX(RAW_c_TEBB0714_REV01!B:D,MATCH(H124,RAW_c_TEBB0714_REV01!B:B,0),3)=L124,INDEX(
RAW_c_TEBB0714_REV01!B:D,MATCH(H124,INDEX(RAW_c_TEBB0714_REV01!B:B,MATCH(H124,RAW_c_TEBB0714_REV01!B:B,)+1):'RAW_c_TEBB0714_REV01'!B11195,)+MATCH(H124,RAW_c_TEBB0714_REV01!B:B,),3),INDEX(RAW_c_TEBB0714_REV01!B:D,MATCH(H124,RAW_c_TEBB0714_REV01!B:B,0),3)),"---")))=1,"---",IF(K124&lt;&gt;"---",IF(INDEX(RAW_c_TEBB0714_REV01!B:D,MATCH(H124,RAW_c_TEBB0714_REV01!B:B,0),3)=L124,INDEX(
RAW_c_TEBB0714_REV01!B:D,MATCH(H124,INDEX(RAW_c_TEBB0714_REV01!B:B,MATCH(H124,RAW_c_TEBB0714_REV01!B:B,)+1):'RAW_c_TEBB0714_REV01'!B11195,)+MATCH(H124,RAW_c_TEBB0714_REV01!B:B,),3),INDEX(RAW_c_TEBB0714_REV01!B:D,MATCH(H124,RAW_c_TEBB0714_REV01!B:B,0),3)),"---")),"---")</f>
        <v>---</v>
      </c>
      <c r="N124" t="str">
        <f>IFERROR(IF(AND(B124="B2B",J124="--"),L124,IF(
COUNTIF(B2B!H:H,(IF(K124&lt;&gt;"---",IF(INDEX(RAW_c_TEBB0714_REV01!B:D,MATCH(H124,RAW_c_TEBB0714_REV01!B:B,0),3)=L124,INDEX(
RAW_c_TEBB0714_REV01!B:D,MATCH(H124,INDEX(RAW_c_TEBB0714_REV01!B:B,MATCH(H124,RAW_c_TEBB0714_REV01!B:B,)+1):'RAW_c_TEBB0714_REV01'!B11195,)+MATCH(H124,RAW_c_TEBB0714_REV01!B:B,),3),INDEX(RAW_c_TEBB0714_REV01!B:D,MATCH(H124,RAW_c_TEBB0714_REV01!B:B,0),3)),"---")))=0,"---",IF(K124&lt;&gt;"---",IF(INDEX(RAW_c_TEBB0714_REV01!B:D,MATCH(H124,RAW_c_TEBB0714_REV01!B:B,0),3)=L124,INDEX(
RAW_c_TEBB0714_REV01!B:D,MATCH(H124,INDEX(RAW_c_TEBB0714_REV01!B:B,MATCH(H124,RAW_c_TEBB0714_REV01!B:B,)+1):'RAW_c_TEBB0714_REV01'!B11195,)+MATCH(H124,RAW_c_TEBB0714_REV01!B:B,),3),INDEX(RAW_c_TEBB0714_REV01!B:D,MATCH(H124,RAW_c_TEBB0714_REV01!B:B,0),3)),"---"))),"---")</f>
        <v>JM2-20</v>
      </c>
      <c r="T124">
        <f>COUNTIF(RAW_c_TEBB0714_REV01!B:B,G124)</f>
        <v>1</v>
      </c>
      <c r="U124" t="str">
        <f t="shared" si="11"/>
        <v>B2B-19</v>
      </c>
    </row>
    <row r="125" spans="1:21" x14ac:dyDescent="0.25">
      <c r="A125" t="s">
        <v>967</v>
      </c>
      <c r="B125" t="s">
        <v>39</v>
      </c>
      <c r="C125" t="s">
        <v>178</v>
      </c>
      <c r="D125" t="s">
        <v>259</v>
      </c>
      <c r="E125" s="84">
        <v>19</v>
      </c>
      <c r="F125" t="str">
        <f t="shared" si="6"/>
        <v>JM2-19</v>
      </c>
      <c r="G125" t="str">
        <f>VLOOKUP(F125,RAW_c_TEBB0714_REV01!A:B,2,0)</f>
        <v>B15_L15_N</v>
      </c>
      <c r="H125" t="str">
        <f t="shared" si="7"/>
        <v>B15_L15_N</v>
      </c>
      <c r="I125" t="str">
        <f t="shared" si="8"/>
        <v>--</v>
      </c>
      <c r="J125" t="str">
        <f t="shared" si="9"/>
        <v>--</v>
      </c>
      <c r="K125">
        <f>IFERROR(IF(J125="--",IF(G125=H125,VLOOKUP(G125,RAW_c_TEBB0714_REV01!L:N,3,0),SUM(VLOOKUP(H125,RAW_c_TEBB0714_REV01!L:N,3,0),VLOOKUP(G125,RAW_c_TEBB0714_REV01!L:N,3,0))),"---"),"---")</f>
        <v>0</v>
      </c>
      <c r="L125" t="str">
        <f t="shared" si="10"/>
        <v>JM2-19</v>
      </c>
      <c r="M125" t="str">
        <f>IFERROR(IF(
COUNTIF(B2B!H:H,(IF(K125&lt;&gt;"---",IF(INDEX(RAW_c_TEBB0714_REV01!B:D,MATCH(H125,RAW_c_TEBB0714_REV01!B:B,0),3)=L125,INDEX(
RAW_c_TEBB0714_REV01!B:D,MATCH(H125,INDEX(RAW_c_TEBB0714_REV01!B:B,MATCH(H125,RAW_c_TEBB0714_REV01!B:B,)+1):'RAW_c_TEBB0714_REV01'!B11196,)+MATCH(H125,RAW_c_TEBB0714_REV01!B:B,),3),INDEX(RAW_c_TEBB0714_REV01!B:D,MATCH(H125,RAW_c_TEBB0714_REV01!B:B,0),3)),"---")))=1,"---",IF(K125&lt;&gt;"---",IF(INDEX(RAW_c_TEBB0714_REV01!B:D,MATCH(H125,RAW_c_TEBB0714_REV01!B:B,0),3)=L125,INDEX(
RAW_c_TEBB0714_REV01!B:D,MATCH(H125,INDEX(RAW_c_TEBB0714_REV01!B:B,MATCH(H125,RAW_c_TEBB0714_REV01!B:B,)+1):'RAW_c_TEBB0714_REV01'!B11196,)+MATCH(H125,RAW_c_TEBB0714_REV01!B:B,),3),INDEX(RAW_c_TEBB0714_REV01!B:D,MATCH(H125,RAW_c_TEBB0714_REV01!B:B,0),3)),"---")),"---")</f>
        <v>---</v>
      </c>
      <c r="N125" t="str">
        <f>IFERROR(IF(AND(B125="B2B",J125="--"),L125,IF(
COUNTIF(B2B!H:H,(IF(K125&lt;&gt;"---",IF(INDEX(RAW_c_TEBB0714_REV01!B:D,MATCH(H125,RAW_c_TEBB0714_REV01!B:B,0),3)=L125,INDEX(
RAW_c_TEBB0714_REV01!B:D,MATCH(H125,INDEX(RAW_c_TEBB0714_REV01!B:B,MATCH(H125,RAW_c_TEBB0714_REV01!B:B,)+1):'RAW_c_TEBB0714_REV01'!B11196,)+MATCH(H125,RAW_c_TEBB0714_REV01!B:B,),3),INDEX(RAW_c_TEBB0714_REV01!B:D,MATCH(H125,RAW_c_TEBB0714_REV01!B:B,0),3)),"---")))=0,"---",IF(K125&lt;&gt;"---",IF(INDEX(RAW_c_TEBB0714_REV01!B:D,MATCH(H125,RAW_c_TEBB0714_REV01!B:B,0),3)=L125,INDEX(
RAW_c_TEBB0714_REV01!B:D,MATCH(H125,INDEX(RAW_c_TEBB0714_REV01!B:B,MATCH(H125,RAW_c_TEBB0714_REV01!B:B,)+1):'RAW_c_TEBB0714_REV01'!B11196,)+MATCH(H125,RAW_c_TEBB0714_REV01!B:B,),3),INDEX(RAW_c_TEBB0714_REV01!B:D,MATCH(H125,RAW_c_TEBB0714_REV01!B:B,0),3)),"---"))),"---")</f>
        <v>JM2-19</v>
      </c>
      <c r="T125">
        <f>COUNTIF(RAW_c_TEBB0714_REV01!B:B,G125)</f>
        <v>1</v>
      </c>
      <c r="U125" t="str">
        <f t="shared" si="11"/>
        <v>B2B-20</v>
      </c>
    </row>
    <row r="126" spans="1:21" x14ac:dyDescent="0.25">
      <c r="A126" t="s">
        <v>968</v>
      </c>
      <c r="B126" t="s">
        <v>39</v>
      </c>
      <c r="C126" t="s">
        <v>179</v>
      </c>
      <c r="D126" t="s">
        <v>259</v>
      </c>
      <c r="E126" s="84">
        <v>22</v>
      </c>
      <c r="F126" t="str">
        <f t="shared" si="6"/>
        <v>JM2-22</v>
      </c>
      <c r="G126" t="str">
        <f>VLOOKUP(F126,RAW_c_TEBB0714_REV01!A:B,2,0)</f>
        <v>B15_L2_P</v>
      </c>
      <c r="H126" t="str">
        <f t="shared" si="7"/>
        <v>B15_L2_P</v>
      </c>
      <c r="I126" t="str">
        <f t="shared" si="8"/>
        <v>--</v>
      </c>
      <c r="J126" t="str">
        <f t="shared" si="9"/>
        <v>--</v>
      </c>
      <c r="K126">
        <f>IFERROR(IF(J126="--",IF(G126=H126,VLOOKUP(G126,RAW_c_TEBB0714_REV01!L:N,3,0),SUM(VLOOKUP(H126,RAW_c_TEBB0714_REV01!L:N,3,0),VLOOKUP(G126,RAW_c_TEBB0714_REV01!L:N,3,0))),"---"),"---")</f>
        <v>0</v>
      </c>
      <c r="L126" t="str">
        <f t="shared" si="10"/>
        <v>JM2-22</v>
      </c>
      <c r="M126" t="str">
        <f>IFERROR(IF(
COUNTIF(B2B!H:H,(IF(K126&lt;&gt;"---",IF(INDEX(RAW_c_TEBB0714_REV01!B:D,MATCH(H126,RAW_c_TEBB0714_REV01!B:B,0),3)=L126,INDEX(
RAW_c_TEBB0714_REV01!B:D,MATCH(H126,INDEX(RAW_c_TEBB0714_REV01!B:B,MATCH(H126,RAW_c_TEBB0714_REV01!B:B,)+1):'RAW_c_TEBB0714_REV01'!B11197,)+MATCH(H126,RAW_c_TEBB0714_REV01!B:B,),3),INDEX(RAW_c_TEBB0714_REV01!B:D,MATCH(H126,RAW_c_TEBB0714_REV01!B:B,0),3)),"---")))=1,"---",IF(K126&lt;&gt;"---",IF(INDEX(RAW_c_TEBB0714_REV01!B:D,MATCH(H126,RAW_c_TEBB0714_REV01!B:B,0),3)=L126,INDEX(
RAW_c_TEBB0714_REV01!B:D,MATCH(H126,INDEX(RAW_c_TEBB0714_REV01!B:B,MATCH(H126,RAW_c_TEBB0714_REV01!B:B,)+1):'RAW_c_TEBB0714_REV01'!B11197,)+MATCH(H126,RAW_c_TEBB0714_REV01!B:B,),3),INDEX(RAW_c_TEBB0714_REV01!B:D,MATCH(H126,RAW_c_TEBB0714_REV01!B:B,0),3)),"---")),"---")</f>
        <v>---</v>
      </c>
      <c r="N126" t="str">
        <f>IFERROR(IF(AND(B126="B2B",J126="--"),L126,IF(
COUNTIF(B2B!H:H,(IF(K126&lt;&gt;"---",IF(INDEX(RAW_c_TEBB0714_REV01!B:D,MATCH(H126,RAW_c_TEBB0714_REV01!B:B,0),3)=L126,INDEX(
RAW_c_TEBB0714_REV01!B:D,MATCH(H126,INDEX(RAW_c_TEBB0714_REV01!B:B,MATCH(H126,RAW_c_TEBB0714_REV01!B:B,)+1):'RAW_c_TEBB0714_REV01'!B11197,)+MATCH(H126,RAW_c_TEBB0714_REV01!B:B,),3),INDEX(RAW_c_TEBB0714_REV01!B:D,MATCH(H126,RAW_c_TEBB0714_REV01!B:B,0),3)),"---")))=0,"---",IF(K126&lt;&gt;"---",IF(INDEX(RAW_c_TEBB0714_REV01!B:D,MATCH(H126,RAW_c_TEBB0714_REV01!B:B,0),3)=L126,INDEX(
RAW_c_TEBB0714_REV01!B:D,MATCH(H126,INDEX(RAW_c_TEBB0714_REV01!B:B,MATCH(H126,RAW_c_TEBB0714_REV01!B:B,)+1):'RAW_c_TEBB0714_REV01'!B11197,)+MATCH(H126,RAW_c_TEBB0714_REV01!B:B,),3),INDEX(RAW_c_TEBB0714_REV01!B:D,MATCH(H126,RAW_c_TEBB0714_REV01!B:B,0),3)),"---"))),"---")</f>
        <v>JM2-22</v>
      </c>
      <c r="T126">
        <f>COUNTIF(RAW_c_TEBB0714_REV01!B:B,G126)</f>
        <v>1</v>
      </c>
      <c r="U126" t="str">
        <f t="shared" si="11"/>
        <v>B2B-21</v>
      </c>
    </row>
    <row r="127" spans="1:21" x14ac:dyDescent="0.25">
      <c r="A127" t="s">
        <v>969</v>
      </c>
      <c r="B127" t="s">
        <v>39</v>
      </c>
      <c r="C127" t="s">
        <v>180</v>
      </c>
      <c r="D127" t="s">
        <v>259</v>
      </c>
      <c r="E127" s="84">
        <v>21</v>
      </c>
      <c r="F127" t="str">
        <f t="shared" si="6"/>
        <v>JM2-21</v>
      </c>
      <c r="G127" t="str">
        <f>VLOOKUP(F127,RAW_c_TEBB0714_REV01!A:B,2,0)</f>
        <v>B15_L15_P</v>
      </c>
      <c r="H127" t="str">
        <f t="shared" si="7"/>
        <v>B15_L15_P</v>
      </c>
      <c r="I127" t="str">
        <f t="shared" si="8"/>
        <v>--</v>
      </c>
      <c r="J127" t="str">
        <f t="shared" si="9"/>
        <v>--</v>
      </c>
      <c r="K127">
        <f>IFERROR(IF(J127="--",IF(G127=H127,VLOOKUP(G127,RAW_c_TEBB0714_REV01!L:N,3,0),SUM(VLOOKUP(H127,RAW_c_TEBB0714_REV01!L:N,3,0),VLOOKUP(G127,RAW_c_TEBB0714_REV01!L:N,3,0))),"---"),"---")</f>
        <v>0</v>
      </c>
      <c r="L127" t="str">
        <f t="shared" si="10"/>
        <v>JM2-21</v>
      </c>
      <c r="M127" t="str">
        <f>IFERROR(IF(
COUNTIF(B2B!H:H,(IF(K127&lt;&gt;"---",IF(INDEX(RAW_c_TEBB0714_REV01!B:D,MATCH(H127,RAW_c_TEBB0714_REV01!B:B,0),3)=L127,INDEX(
RAW_c_TEBB0714_REV01!B:D,MATCH(H127,INDEX(RAW_c_TEBB0714_REV01!B:B,MATCH(H127,RAW_c_TEBB0714_REV01!B:B,)+1):'RAW_c_TEBB0714_REV01'!B11198,)+MATCH(H127,RAW_c_TEBB0714_REV01!B:B,),3),INDEX(RAW_c_TEBB0714_REV01!B:D,MATCH(H127,RAW_c_TEBB0714_REV01!B:B,0),3)),"---")))=1,"---",IF(K127&lt;&gt;"---",IF(INDEX(RAW_c_TEBB0714_REV01!B:D,MATCH(H127,RAW_c_TEBB0714_REV01!B:B,0),3)=L127,INDEX(
RAW_c_TEBB0714_REV01!B:D,MATCH(H127,INDEX(RAW_c_TEBB0714_REV01!B:B,MATCH(H127,RAW_c_TEBB0714_REV01!B:B,)+1):'RAW_c_TEBB0714_REV01'!B11198,)+MATCH(H127,RAW_c_TEBB0714_REV01!B:B,),3),INDEX(RAW_c_TEBB0714_REV01!B:D,MATCH(H127,RAW_c_TEBB0714_REV01!B:B,0),3)),"---")),"---")</f>
        <v>---</v>
      </c>
      <c r="N127" t="str">
        <f>IFERROR(IF(AND(B127="B2B",J127="--"),L127,IF(
COUNTIF(B2B!H:H,(IF(K127&lt;&gt;"---",IF(INDEX(RAW_c_TEBB0714_REV01!B:D,MATCH(H127,RAW_c_TEBB0714_REV01!B:B,0),3)=L127,INDEX(
RAW_c_TEBB0714_REV01!B:D,MATCH(H127,INDEX(RAW_c_TEBB0714_REV01!B:B,MATCH(H127,RAW_c_TEBB0714_REV01!B:B,)+1):'RAW_c_TEBB0714_REV01'!B11198,)+MATCH(H127,RAW_c_TEBB0714_REV01!B:B,),3),INDEX(RAW_c_TEBB0714_REV01!B:D,MATCH(H127,RAW_c_TEBB0714_REV01!B:B,0),3)),"---")))=0,"---",IF(K127&lt;&gt;"---",IF(INDEX(RAW_c_TEBB0714_REV01!B:D,MATCH(H127,RAW_c_TEBB0714_REV01!B:B,0),3)=L127,INDEX(
RAW_c_TEBB0714_REV01!B:D,MATCH(H127,INDEX(RAW_c_TEBB0714_REV01!B:B,MATCH(H127,RAW_c_TEBB0714_REV01!B:B,)+1):'RAW_c_TEBB0714_REV01'!B11198,)+MATCH(H127,RAW_c_TEBB0714_REV01!B:B,),3),INDEX(RAW_c_TEBB0714_REV01!B:D,MATCH(H127,RAW_c_TEBB0714_REV01!B:B,0),3)),"---"))),"---")</f>
        <v>JM2-21</v>
      </c>
      <c r="T127">
        <f>COUNTIF(RAW_c_TEBB0714_REV01!B:B,G127)</f>
        <v>1</v>
      </c>
      <c r="U127" t="str">
        <f t="shared" si="11"/>
        <v>B2B-22</v>
      </c>
    </row>
    <row r="128" spans="1:21" x14ac:dyDescent="0.25">
      <c r="A128" t="s">
        <v>970</v>
      </c>
      <c r="B128" t="s">
        <v>39</v>
      </c>
      <c r="C128" t="s">
        <v>181</v>
      </c>
      <c r="D128" t="s">
        <v>259</v>
      </c>
      <c r="E128" s="84">
        <v>24</v>
      </c>
      <c r="F128" t="str">
        <f t="shared" si="6"/>
        <v>JM2-24</v>
      </c>
      <c r="G128" t="str">
        <f>VLOOKUP(F128,RAW_c_TEBB0714_REV01!A:B,2,0)</f>
        <v>RLED</v>
      </c>
      <c r="H128" t="str">
        <f t="shared" si="7"/>
        <v>RLED</v>
      </c>
      <c r="I128" t="str">
        <f t="shared" si="8"/>
        <v>--</v>
      </c>
      <c r="J128" t="str">
        <f t="shared" si="9"/>
        <v>--</v>
      </c>
      <c r="K128">
        <f>IFERROR(IF(J128="--",IF(G128=H128,VLOOKUP(G128,RAW_c_TEBB0714_REV01!L:N,3,0),SUM(VLOOKUP(H128,RAW_c_TEBB0714_REV01!L:N,3,0),VLOOKUP(G128,RAW_c_TEBB0714_REV01!L:N,3,0))),"---"),"---")</f>
        <v>74.845100000000002</v>
      </c>
      <c r="L128" t="str">
        <f t="shared" si="10"/>
        <v>JM2-24</v>
      </c>
      <c r="M128" t="str">
        <f>IFERROR(IF(
COUNTIF(B2B!H:H,(IF(K128&lt;&gt;"---",IF(INDEX(RAW_c_TEBB0714_REV01!B:D,MATCH(H128,RAW_c_TEBB0714_REV01!B:B,0),3)=L128,INDEX(
RAW_c_TEBB0714_REV01!B:D,MATCH(H128,INDEX(RAW_c_TEBB0714_REV01!B:B,MATCH(H128,RAW_c_TEBB0714_REV01!B:B,)+1):'RAW_c_TEBB0714_REV01'!B11199,)+MATCH(H128,RAW_c_TEBB0714_REV01!B:B,),3),INDEX(RAW_c_TEBB0714_REV01!B:D,MATCH(H128,RAW_c_TEBB0714_REV01!B:B,0),3)),"---")))=1,"---",IF(K128&lt;&gt;"---",IF(INDEX(RAW_c_TEBB0714_REV01!B:D,MATCH(H128,RAW_c_TEBB0714_REV01!B:B,0),3)=L128,INDEX(
RAW_c_TEBB0714_REV01!B:D,MATCH(H128,INDEX(RAW_c_TEBB0714_REV01!B:B,MATCH(H128,RAW_c_TEBB0714_REV01!B:B,)+1):'RAW_c_TEBB0714_REV01'!B11199,)+MATCH(H128,RAW_c_TEBB0714_REV01!B:B,),3),INDEX(RAW_c_TEBB0714_REV01!B:D,MATCH(H128,RAW_c_TEBB0714_REV01!B:B,0),3)),"---")),"---")</f>
        <v>R1-1</v>
      </c>
      <c r="N128" t="str">
        <f>IFERROR(IF(AND(B128="B2B",J128="--"),L128,IF(
COUNTIF(B2B!H:H,(IF(K128&lt;&gt;"---",IF(INDEX(RAW_c_TEBB0714_REV01!B:D,MATCH(H128,RAW_c_TEBB0714_REV01!B:B,0),3)=L128,INDEX(
RAW_c_TEBB0714_REV01!B:D,MATCH(H128,INDEX(RAW_c_TEBB0714_REV01!B:B,MATCH(H128,RAW_c_TEBB0714_REV01!B:B,)+1):'RAW_c_TEBB0714_REV01'!B11199,)+MATCH(H128,RAW_c_TEBB0714_REV01!B:B,),3),INDEX(RAW_c_TEBB0714_REV01!B:D,MATCH(H128,RAW_c_TEBB0714_REV01!B:B,0),3)),"---")))=0,"---",IF(K128&lt;&gt;"---",IF(INDEX(RAW_c_TEBB0714_REV01!B:D,MATCH(H128,RAW_c_TEBB0714_REV01!B:B,0),3)=L128,INDEX(
RAW_c_TEBB0714_REV01!B:D,MATCH(H128,INDEX(RAW_c_TEBB0714_REV01!B:B,MATCH(H128,RAW_c_TEBB0714_REV01!B:B,)+1):'RAW_c_TEBB0714_REV01'!B11199,)+MATCH(H128,RAW_c_TEBB0714_REV01!B:B,),3),INDEX(RAW_c_TEBB0714_REV01!B:D,MATCH(H128,RAW_c_TEBB0714_REV01!B:B,0),3)),"---"))),"---")</f>
        <v>JM2-24</v>
      </c>
      <c r="T128">
        <f>COUNTIF(RAW_c_TEBB0714_REV01!B:B,G128)</f>
        <v>2</v>
      </c>
      <c r="U128" t="str">
        <f t="shared" si="11"/>
        <v>B2B-23</v>
      </c>
    </row>
    <row r="129" spans="1:21" x14ac:dyDescent="0.25">
      <c r="A129" t="s">
        <v>971</v>
      </c>
      <c r="B129" t="s">
        <v>39</v>
      </c>
      <c r="C129" t="s">
        <v>182</v>
      </c>
      <c r="D129" t="s">
        <v>259</v>
      </c>
      <c r="E129" s="84">
        <v>23</v>
      </c>
      <c r="F129" t="str">
        <f t="shared" si="6"/>
        <v>JM2-23</v>
      </c>
      <c r="G129" t="str">
        <f>VLOOKUP(F129,RAW_c_TEBB0714_REV01!A:B,2,0)</f>
        <v>B15_L16_N</v>
      </c>
      <c r="H129" t="str">
        <f t="shared" si="7"/>
        <v>B15_L16_N</v>
      </c>
      <c r="I129" t="str">
        <f t="shared" si="8"/>
        <v>--</v>
      </c>
      <c r="J129" t="str">
        <f t="shared" si="9"/>
        <v>--</v>
      </c>
      <c r="K129">
        <f>IFERROR(IF(J129="--",IF(G129=H129,VLOOKUP(G129,RAW_c_TEBB0714_REV01!L:N,3,0),SUM(VLOOKUP(H129,RAW_c_TEBB0714_REV01!L:N,3,0),VLOOKUP(G129,RAW_c_TEBB0714_REV01!L:N,3,0))),"---"),"---")</f>
        <v>0</v>
      </c>
      <c r="L129" t="str">
        <f t="shared" si="10"/>
        <v>JM2-23</v>
      </c>
      <c r="M129" t="str">
        <f>IFERROR(IF(
COUNTIF(B2B!H:H,(IF(K129&lt;&gt;"---",IF(INDEX(RAW_c_TEBB0714_REV01!B:D,MATCH(H129,RAW_c_TEBB0714_REV01!B:B,0),3)=L129,INDEX(
RAW_c_TEBB0714_REV01!B:D,MATCH(H129,INDEX(RAW_c_TEBB0714_REV01!B:B,MATCH(H129,RAW_c_TEBB0714_REV01!B:B,)+1):'RAW_c_TEBB0714_REV01'!B11200,)+MATCH(H129,RAW_c_TEBB0714_REV01!B:B,),3),INDEX(RAW_c_TEBB0714_REV01!B:D,MATCH(H129,RAW_c_TEBB0714_REV01!B:B,0),3)),"---")))=1,"---",IF(K129&lt;&gt;"---",IF(INDEX(RAW_c_TEBB0714_REV01!B:D,MATCH(H129,RAW_c_TEBB0714_REV01!B:B,0),3)=L129,INDEX(
RAW_c_TEBB0714_REV01!B:D,MATCH(H129,INDEX(RAW_c_TEBB0714_REV01!B:B,MATCH(H129,RAW_c_TEBB0714_REV01!B:B,)+1):'RAW_c_TEBB0714_REV01'!B11200,)+MATCH(H129,RAW_c_TEBB0714_REV01!B:B,),3),INDEX(RAW_c_TEBB0714_REV01!B:D,MATCH(H129,RAW_c_TEBB0714_REV01!B:B,0),3)),"---")),"---")</f>
        <v>---</v>
      </c>
      <c r="N129" t="str">
        <f>IFERROR(IF(AND(B129="B2B",J129="--"),L129,IF(
COUNTIF(B2B!H:H,(IF(K129&lt;&gt;"---",IF(INDEX(RAW_c_TEBB0714_REV01!B:D,MATCH(H129,RAW_c_TEBB0714_REV01!B:B,0),3)=L129,INDEX(
RAW_c_TEBB0714_REV01!B:D,MATCH(H129,INDEX(RAW_c_TEBB0714_REV01!B:B,MATCH(H129,RAW_c_TEBB0714_REV01!B:B,)+1):'RAW_c_TEBB0714_REV01'!B11200,)+MATCH(H129,RAW_c_TEBB0714_REV01!B:B,),3),INDEX(RAW_c_TEBB0714_REV01!B:D,MATCH(H129,RAW_c_TEBB0714_REV01!B:B,0),3)),"---")))=0,"---",IF(K129&lt;&gt;"---",IF(INDEX(RAW_c_TEBB0714_REV01!B:D,MATCH(H129,RAW_c_TEBB0714_REV01!B:B,0),3)=L129,INDEX(
RAW_c_TEBB0714_REV01!B:D,MATCH(H129,INDEX(RAW_c_TEBB0714_REV01!B:B,MATCH(H129,RAW_c_TEBB0714_REV01!B:B,)+1):'RAW_c_TEBB0714_REV01'!B11200,)+MATCH(H129,RAW_c_TEBB0714_REV01!B:B,),3),INDEX(RAW_c_TEBB0714_REV01!B:D,MATCH(H129,RAW_c_TEBB0714_REV01!B:B,0),3)),"---"))),"---")</f>
        <v>JM2-23</v>
      </c>
      <c r="T129">
        <f>COUNTIF(RAW_c_TEBB0714_REV01!B:B,G129)</f>
        <v>1</v>
      </c>
      <c r="U129" t="str">
        <f t="shared" si="11"/>
        <v>B2B-24</v>
      </c>
    </row>
    <row r="130" spans="1:21" x14ac:dyDescent="0.25">
      <c r="A130" t="s">
        <v>972</v>
      </c>
      <c r="B130" t="s">
        <v>39</v>
      </c>
      <c r="C130" t="s">
        <v>183</v>
      </c>
      <c r="D130" t="s">
        <v>259</v>
      </c>
      <c r="E130" s="84">
        <v>26</v>
      </c>
      <c r="F130" t="str">
        <f t="shared" si="6"/>
        <v>JM2-26</v>
      </c>
      <c r="G130" t="str">
        <f>VLOOKUP(F130,RAW_c_TEBB0714_REV01!A:B,2,0)</f>
        <v>GLED</v>
      </c>
      <c r="H130" t="str">
        <f t="shared" si="7"/>
        <v>GLED</v>
      </c>
      <c r="I130" t="str">
        <f t="shared" si="8"/>
        <v>--</v>
      </c>
      <c r="J130" t="str">
        <f t="shared" si="9"/>
        <v>--</v>
      </c>
      <c r="K130">
        <f>IFERROR(IF(J130="--",IF(G130=H130,VLOOKUP(G130,RAW_c_TEBB0714_REV01!L:N,3,0),SUM(VLOOKUP(H130,RAW_c_TEBB0714_REV01!L:N,3,0),VLOOKUP(G130,RAW_c_TEBB0714_REV01!L:N,3,0))),"---"),"---")</f>
        <v>65.269800000000004</v>
      </c>
      <c r="L130" t="str">
        <f t="shared" si="10"/>
        <v>JM2-26</v>
      </c>
      <c r="M130" t="str">
        <f>IFERROR(IF(
COUNTIF(B2B!H:H,(IF(K130&lt;&gt;"---",IF(INDEX(RAW_c_TEBB0714_REV01!B:D,MATCH(H130,RAW_c_TEBB0714_REV01!B:B,0),3)=L130,INDEX(
RAW_c_TEBB0714_REV01!B:D,MATCH(H130,INDEX(RAW_c_TEBB0714_REV01!B:B,MATCH(H130,RAW_c_TEBB0714_REV01!B:B,)+1):'RAW_c_TEBB0714_REV01'!B11201,)+MATCH(H130,RAW_c_TEBB0714_REV01!B:B,),3),INDEX(RAW_c_TEBB0714_REV01!B:D,MATCH(H130,RAW_c_TEBB0714_REV01!B:B,0),3)),"---")))=1,"---",IF(K130&lt;&gt;"---",IF(INDEX(RAW_c_TEBB0714_REV01!B:D,MATCH(H130,RAW_c_TEBB0714_REV01!B:B,0),3)=L130,INDEX(
RAW_c_TEBB0714_REV01!B:D,MATCH(H130,INDEX(RAW_c_TEBB0714_REV01!B:B,MATCH(H130,RAW_c_TEBB0714_REV01!B:B,)+1):'RAW_c_TEBB0714_REV01'!B11201,)+MATCH(H130,RAW_c_TEBB0714_REV01!B:B,),3),INDEX(RAW_c_TEBB0714_REV01!B:D,MATCH(H130,RAW_c_TEBB0714_REV01!B:B,0),3)),"---")),"---")</f>
        <v>R2-1</v>
      </c>
      <c r="N130" t="str">
        <f>IFERROR(IF(AND(B130="B2B",J130="--"),L130,IF(
COUNTIF(B2B!H:H,(IF(K130&lt;&gt;"---",IF(INDEX(RAW_c_TEBB0714_REV01!B:D,MATCH(H130,RAW_c_TEBB0714_REV01!B:B,0),3)=L130,INDEX(
RAW_c_TEBB0714_REV01!B:D,MATCH(H130,INDEX(RAW_c_TEBB0714_REV01!B:B,MATCH(H130,RAW_c_TEBB0714_REV01!B:B,)+1):'RAW_c_TEBB0714_REV01'!B11201,)+MATCH(H130,RAW_c_TEBB0714_REV01!B:B,),3),INDEX(RAW_c_TEBB0714_REV01!B:D,MATCH(H130,RAW_c_TEBB0714_REV01!B:B,0),3)),"---")))=0,"---",IF(K130&lt;&gt;"---",IF(INDEX(RAW_c_TEBB0714_REV01!B:D,MATCH(H130,RAW_c_TEBB0714_REV01!B:B,0),3)=L130,INDEX(
RAW_c_TEBB0714_REV01!B:D,MATCH(H130,INDEX(RAW_c_TEBB0714_REV01!B:B,MATCH(H130,RAW_c_TEBB0714_REV01!B:B,)+1):'RAW_c_TEBB0714_REV01'!B11201,)+MATCH(H130,RAW_c_TEBB0714_REV01!B:B,),3),INDEX(RAW_c_TEBB0714_REV01!B:D,MATCH(H130,RAW_c_TEBB0714_REV01!B:B,0),3)),"---"))),"---")</f>
        <v>JM2-26</v>
      </c>
      <c r="T130">
        <f>COUNTIF(RAW_c_TEBB0714_REV01!B:B,G130)</f>
        <v>2</v>
      </c>
      <c r="U130" t="str">
        <f t="shared" si="11"/>
        <v>B2B-25</v>
      </c>
    </row>
    <row r="131" spans="1:21" x14ac:dyDescent="0.25">
      <c r="A131" t="s">
        <v>973</v>
      </c>
      <c r="B131" t="s">
        <v>39</v>
      </c>
      <c r="C131" t="s">
        <v>184</v>
      </c>
      <c r="D131" t="s">
        <v>259</v>
      </c>
      <c r="E131" s="84">
        <v>25</v>
      </c>
      <c r="F131" t="str">
        <f t="shared" si="6"/>
        <v>JM2-25</v>
      </c>
      <c r="G131" t="str">
        <f>VLOOKUP(F131,RAW_c_TEBB0714_REV01!A:B,2,0)</f>
        <v>B15_L16_P</v>
      </c>
      <c r="H131" t="str">
        <f t="shared" si="7"/>
        <v>B15_L16_P</v>
      </c>
      <c r="I131" t="str">
        <f t="shared" si="8"/>
        <v>--</v>
      </c>
      <c r="J131" t="str">
        <f t="shared" si="9"/>
        <v>--</v>
      </c>
      <c r="K131">
        <f>IFERROR(IF(J131="--",IF(G131=H131,VLOOKUP(G131,RAW_c_TEBB0714_REV01!L:N,3,0),SUM(VLOOKUP(H131,RAW_c_TEBB0714_REV01!L:N,3,0),VLOOKUP(G131,RAW_c_TEBB0714_REV01!L:N,3,0))),"---"),"---")</f>
        <v>0</v>
      </c>
      <c r="L131" t="str">
        <f t="shared" si="10"/>
        <v>JM2-25</v>
      </c>
      <c r="M131" t="str">
        <f>IFERROR(IF(
COUNTIF(B2B!H:H,(IF(K131&lt;&gt;"---",IF(INDEX(RAW_c_TEBB0714_REV01!B:D,MATCH(H131,RAW_c_TEBB0714_REV01!B:B,0),3)=L131,INDEX(
RAW_c_TEBB0714_REV01!B:D,MATCH(H131,INDEX(RAW_c_TEBB0714_REV01!B:B,MATCH(H131,RAW_c_TEBB0714_REV01!B:B,)+1):'RAW_c_TEBB0714_REV01'!B11202,)+MATCH(H131,RAW_c_TEBB0714_REV01!B:B,),3),INDEX(RAW_c_TEBB0714_REV01!B:D,MATCH(H131,RAW_c_TEBB0714_REV01!B:B,0),3)),"---")))=1,"---",IF(K131&lt;&gt;"---",IF(INDEX(RAW_c_TEBB0714_REV01!B:D,MATCH(H131,RAW_c_TEBB0714_REV01!B:B,0),3)=L131,INDEX(
RAW_c_TEBB0714_REV01!B:D,MATCH(H131,INDEX(RAW_c_TEBB0714_REV01!B:B,MATCH(H131,RAW_c_TEBB0714_REV01!B:B,)+1):'RAW_c_TEBB0714_REV01'!B11202,)+MATCH(H131,RAW_c_TEBB0714_REV01!B:B,),3),INDEX(RAW_c_TEBB0714_REV01!B:D,MATCH(H131,RAW_c_TEBB0714_REV01!B:B,0),3)),"---")),"---")</f>
        <v>---</v>
      </c>
      <c r="N131" t="str">
        <f>IFERROR(IF(AND(B131="B2B",J131="--"),L131,IF(
COUNTIF(B2B!H:H,(IF(K131&lt;&gt;"---",IF(INDEX(RAW_c_TEBB0714_REV01!B:D,MATCH(H131,RAW_c_TEBB0714_REV01!B:B,0),3)=L131,INDEX(
RAW_c_TEBB0714_REV01!B:D,MATCH(H131,INDEX(RAW_c_TEBB0714_REV01!B:B,MATCH(H131,RAW_c_TEBB0714_REV01!B:B,)+1):'RAW_c_TEBB0714_REV01'!B11202,)+MATCH(H131,RAW_c_TEBB0714_REV01!B:B,),3),INDEX(RAW_c_TEBB0714_REV01!B:D,MATCH(H131,RAW_c_TEBB0714_REV01!B:B,0),3)),"---")))=0,"---",IF(K131&lt;&gt;"---",IF(INDEX(RAW_c_TEBB0714_REV01!B:D,MATCH(H131,RAW_c_TEBB0714_REV01!B:B,0),3)=L131,INDEX(
RAW_c_TEBB0714_REV01!B:D,MATCH(H131,INDEX(RAW_c_TEBB0714_REV01!B:B,MATCH(H131,RAW_c_TEBB0714_REV01!B:B,)+1):'RAW_c_TEBB0714_REV01'!B11202,)+MATCH(H131,RAW_c_TEBB0714_REV01!B:B,),3),INDEX(RAW_c_TEBB0714_REV01!B:D,MATCH(H131,RAW_c_TEBB0714_REV01!B:B,0),3)),"---"))),"---")</f>
        <v>JM2-25</v>
      </c>
      <c r="T131">
        <f>COUNTIF(RAW_c_TEBB0714_REV01!B:B,G131)</f>
        <v>1</v>
      </c>
      <c r="U131" t="str">
        <f t="shared" si="11"/>
        <v>B2B-26</v>
      </c>
    </row>
    <row r="132" spans="1:21" x14ac:dyDescent="0.25">
      <c r="A132" t="s">
        <v>974</v>
      </c>
      <c r="B132" t="s">
        <v>39</v>
      </c>
      <c r="C132" t="s">
        <v>185</v>
      </c>
      <c r="D132" t="s">
        <v>259</v>
      </c>
      <c r="E132" s="84">
        <v>28</v>
      </c>
      <c r="F132" t="str">
        <f t="shared" si="6"/>
        <v>JM2-28</v>
      </c>
      <c r="G132" t="str">
        <f>VLOOKUP(F132,RAW_c_TEBB0714_REV01!A:B,2,0)</f>
        <v>B15_L11_P</v>
      </c>
      <c r="H132" t="str">
        <f t="shared" si="7"/>
        <v>B15_L11_P</v>
      </c>
      <c r="I132" t="str">
        <f t="shared" si="8"/>
        <v>--</v>
      </c>
      <c r="J132" t="str">
        <f t="shared" si="9"/>
        <v>--</v>
      </c>
      <c r="K132">
        <f>IFERROR(IF(J132="--",IF(G132=H132,VLOOKUP(G132,RAW_c_TEBB0714_REV01!L:N,3,0),SUM(VLOOKUP(H132,RAW_c_TEBB0714_REV01!L:N,3,0),VLOOKUP(G132,RAW_c_TEBB0714_REV01!L:N,3,0))),"---"),"---")</f>
        <v>61.603400000000001</v>
      </c>
      <c r="L132" t="str">
        <f t="shared" si="10"/>
        <v>JM2-28</v>
      </c>
      <c r="M132" t="str">
        <f>IFERROR(IF(
COUNTIF(B2B!H:H,(IF(K132&lt;&gt;"---",IF(INDEX(RAW_c_TEBB0714_REV01!B:D,MATCH(H132,RAW_c_TEBB0714_REV01!B:B,0),3)=L132,INDEX(
RAW_c_TEBB0714_REV01!B:D,MATCH(H132,INDEX(RAW_c_TEBB0714_REV01!B:B,MATCH(H132,RAW_c_TEBB0714_REV01!B:B,)+1):'RAW_c_TEBB0714_REV01'!B11203,)+MATCH(H132,RAW_c_TEBB0714_REV01!B:B,),3),INDEX(RAW_c_TEBB0714_REV01!B:D,MATCH(H132,RAW_c_TEBB0714_REV01!B:B,0),3)),"---")))=1,"---",IF(K132&lt;&gt;"---",IF(INDEX(RAW_c_TEBB0714_REV01!B:D,MATCH(H132,RAW_c_TEBB0714_REV01!B:B,0),3)=L132,INDEX(
RAW_c_TEBB0714_REV01!B:D,MATCH(H132,INDEX(RAW_c_TEBB0714_REV01!B:B,MATCH(H132,RAW_c_TEBB0714_REV01!B:B,)+1):'RAW_c_TEBB0714_REV01'!B11203,)+MATCH(H132,RAW_c_TEBB0714_REV01!B:B,),3),INDEX(RAW_c_TEBB0714_REV01!B:D,MATCH(H132,RAW_c_TEBB0714_REV01!B:B,0),3)),"---")),"---")</f>
        <v>J4-3</v>
      </c>
      <c r="N132" t="str">
        <f>IFERROR(IF(AND(B132="B2B",J132="--"),L132,IF(
COUNTIF(B2B!H:H,(IF(K132&lt;&gt;"---",IF(INDEX(RAW_c_TEBB0714_REV01!B:D,MATCH(H132,RAW_c_TEBB0714_REV01!B:B,0),3)=L132,INDEX(
RAW_c_TEBB0714_REV01!B:D,MATCH(H132,INDEX(RAW_c_TEBB0714_REV01!B:B,MATCH(H132,RAW_c_TEBB0714_REV01!B:B,)+1):'RAW_c_TEBB0714_REV01'!B11203,)+MATCH(H132,RAW_c_TEBB0714_REV01!B:B,),3),INDEX(RAW_c_TEBB0714_REV01!B:D,MATCH(H132,RAW_c_TEBB0714_REV01!B:B,0),3)),"---")))=0,"---",IF(K132&lt;&gt;"---",IF(INDEX(RAW_c_TEBB0714_REV01!B:D,MATCH(H132,RAW_c_TEBB0714_REV01!B:B,0),3)=L132,INDEX(
RAW_c_TEBB0714_REV01!B:D,MATCH(H132,INDEX(RAW_c_TEBB0714_REV01!B:B,MATCH(H132,RAW_c_TEBB0714_REV01!B:B,)+1):'RAW_c_TEBB0714_REV01'!B11203,)+MATCH(H132,RAW_c_TEBB0714_REV01!B:B,),3),INDEX(RAW_c_TEBB0714_REV01!B:D,MATCH(H132,RAW_c_TEBB0714_REV01!B:B,0),3)),"---"))),"---")</f>
        <v>JM2-28</v>
      </c>
      <c r="T132">
        <f>COUNTIF(RAW_c_TEBB0714_REV01!B:B,G132)</f>
        <v>2</v>
      </c>
      <c r="U132" t="str">
        <f t="shared" si="11"/>
        <v>B2B-27</v>
      </c>
    </row>
    <row r="133" spans="1:21" x14ac:dyDescent="0.25">
      <c r="A133" t="s">
        <v>975</v>
      </c>
      <c r="B133" t="s">
        <v>39</v>
      </c>
      <c r="C133" t="s">
        <v>186</v>
      </c>
      <c r="D133" t="s">
        <v>259</v>
      </c>
      <c r="E133" s="84">
        <v>27</v>
      </c>
      <c r="F133" t="str">
        <f t="shared" si="6"/>
        <v>JM2-27</v>
      </c>
      <c r="G133" t="str">
        <f>VLOOKUP(F133,RAW_c_TEBB0714_REV01!A:B,2,0)</f>
        <v>B15_L18_N</v>
      </c>
      <c r="H133" t="str">
        <f t="shared" si="7"/>
        <v>B15_L18_N</v>
      </c>
      <c r="I133" t="str">
        <f t="shared" si="8"/>
        <v>--</v>
      </c>
      <c r="J133" t="str">
        <f t="shared" si="9"/>
        <v>--</v>
      </c>
      <c r="K133">
        <f>IFERROR(IF(J133="--",IF(G133=H133,VLOOKUP(G133,RAW_c_TEBB0714_REV01!L:N,3,0),SUM(VLOOKUP(H133,RAW_c_TEBB0714_REV01!L:N,3,0),VLOOKUP(G133,RAW_c_TEBB0714_REV01!L:N,3,0))),"---"),"---")</f>
        <v>0</v>
      </c>
      <c r="L133" t="str">
        <f t="shared" si="10"/>
        <v>JM2-27</v>
      </c>
      <c r="M133" t="str">
        <f>IFERROR(IF(
COUNTIF(B2B!H:H,(IF(K133&lt;&gt;"---",IF(INDEX(RAW_c_TEBB0714_REV01!B:D,MATCH(H133,RAW_c_TEBB0714_REV01!B:B,0),3)=L133,INDEX(
RAW_c_TEBB0714_REV01!B:D,MATCH(H133,INDEX(RAW_c_TEBB0714_REV01!B:B,MATCH(H133,RAW_c_TEBB0714_REV01!B:B,)+1):'RAW_c_TEBB0714_REV01'!B11204,)+MATCH(H133,RAW_c_TEBB0714_REV01!B:B,),3),INDEX(RAW_c_TEBB0714_REV01!B:D,MATCH(H133,RAW_c_TEBB0714_REV01!B:B,0),3)),"---")))=1,"---",IF(K133&lt;&gt;"---",IF(INDEX(RAW_c_TEBB0714_REV01!B:D,MATCH(H133,RAW_c_TEBB0714_REV01!B:B,0),3)=L133,INDEX(
RAW_c_TEBB0714_REV01!B:D,MATCH(H133,INDEX(RAW_c_TEBB0714_REV01!B:B,MATCH(H133,RAW_c_TEBB0714_REV01!B:B,)+1):'RAW_c_TEBB0714_REV01'!B11204,)+MATCH(H133,RAW_c_TEBB0714_REV01!B:B,),3),INDEX(RAW_c_TEBB0714_REV01!B:D,MATCH(H133,RAW_c_TEBB0714_REV01!B:B,0),3)),"---")),"---")</f>
        <v>---</v>
      </c>
      <c r="N133" t="str">
        <f>IFERROR(IF(AND(B133="B2B",J133="--"),L133,IF(
COUNTIF(B2B!H:H,(IF(K133&lt;&gt;"---",IF(INDEX(RAW_c_TEBB0714_REV01!B:D,MATCH(H133,RAW_c_TEBB0714_REV01!B:B,0),3)=L133,INDEX(
RAW_c_TEBB0714_REV01!B:D,MATCH(H133,INDEX(RAW_c_TEBB0714_REV01!B:B,MATCH(H133,RAW_c_TEBB0714_REV01!B:B,)+1):'RAW_c_TEBB0714_REV01'!B11204,)+MATCH(H133,RAW_c_TEBB0714_REV01!B:B,),3),INDEX(RAW_c_TEBB0714_REV01!B:D,MATCH(H133,RAW_c_TEBB0714_REV01!B:B,0),3)),"---")))=0,"---",IF(K133&lt;&gt;"---",IF(INDEX(RAW_c_TEBB0714_REV01!B:D,MATCH(H133,RAW_c_TEBB0714_REV01!B:B,0),3)=L133,INDEX(
RAW_c_TEBB0714_REV01!B:D,MATCH(H133,INDEX(RAW_c_TEBB0714_REV01!B:B,MATCH(H133,RAW_c_TEBB0714_REV01!B:B,)+1):'RAW_c_TEBB0714_REV01'!B11204,)+MATCH(H133,RAW_c_TEBB0714_REV01!B:B,),3),INDEX(RAW_c_TEBB0714_REV01!B:D,MATCH(H133,RAW_c_TEBB0714_REV01!B:B,0),3)),"---"))),"---")</f>
        <v>JM2-27</v>
      </c>
      <c r="T133">
        <f>COUNTIF(RAW_c_TEBB0714_REV01!B:B,G133)</f>
        <v>1</v>
      </c>
      <c r="U133" t="str">
        <f t="shared" si="11"/>
        <v>B2B-28</v>
      </c>
    </row>
    <row r="134" spans="1:21" x14ac:dyDescent="0.25">
      <c r="A134" t="s">
        <v>976</v>
      </c>
      <c r="B134" t="s">
        <v>39</v>
      </c>
      <c r="C134" t="s">
        <v>187</v>
      </c>
      <c r="D134" t="s">
        <v>259</v>
      </c>
      <c r="E134" s="84">
        <v>30</v>
      </c>
      <c r="F134" t="str">
        <f t="shared" si="6"/>
        <v>JM2-30</v>
      </c>
      <c r="G134" t="str">
        <f>VLOOKUP(F134,RAW_c_TEBB0714_REV01!A:B,2,0)</f>
        <v>B15_L11_N</v>
      </c>
      <c r="H134" t="str">
        <f t="shared" si="7"/>
        <v>B15_L11_N</v>
      </c>
      <c r="I134" t="str">
        <f t="shared" si="8"/>
        <v>--</v>
      </c>
      <c r="J134" t="str">
        <f t="shared" si="9"/>
        <v>--</v>
      </c>
      <c r="K134">
        <f>IFERROR(IF(J134="--",IF(G134=H134,VLOOKUP(G134,RAW_c_TEBB0714_REV01!L:N,3,0),SUM(VLOOKUP(H134,RAW_c_TEBB0714_REV01!L:N,3,0),VLOOKUP(G134,RAW_c_TEBB0714_REV01!L:N,3,0))),"---"),"---")</f>
        <v>61.927500000000002</v>
      </c>
      <c r="L134" t="str">
        <f t="shared" si="10"/>
        <v>JM2-30</v>
      </c>
      <c r="M134" t="str">
        <f>IFERROR(IF(
COUNTIF(B2B!H:H,(IF(K134&lt;&gt;"---",IF(INDEX(RAW_c_TEBB0714_REV01!B:D,MATCH(H134,RAW_c_TEBB0714_REV01!B:B,0),3)=L134,INDEX(
RAW_c_TEBB0714_REV01!B:D,MATCH(H134,INDEX(RAW_c_TEBB0714_REV01!B:B,MATCH(H134,RAW_c_TEBB0714_REV01!B:B,)+1):'RAW_c_TEBB0714_REV01'!B11205,)+MATCH(H134,RAW_c_TEBB0714_REV01!B:B,),3),INDEX(RAW_c_TEBB0714_REV01!B:D,MATCH(H134,RAW_c_TEBB0714_REV01!B:B,0),3)),"---")))=1,"---",IF(K134&lt;&gt;"---",IF(INDEX(RAW_c_TEBB0714_REV01!B:D,MATCH(H134,RAW_c_TEBB0714_REV01!B:B,0),3)=L134,INDEX(
RAW_c_TEBB0714_REV01!B:D,MATCH(H134,INDEX(RAW_c_TEBB0714_REV01!B:B,MATCH(H134,RAW_c_TEBB0714_REV01!B:B,)+1):'RAW_c_TEBB0714_REV01'!B11205,)+MATCH(H134,RAW_c_TEBB0714_REV01!B:B,),3),INDEX(RAW_c_TEBB0714_REV01!B:D,MATCH(H134,RAW_c_TEBB0714_REV01!B:B,0),3)),"---")),"---")</f>
        <v>J4-4</v>
      </c>
      <c r="N134" t="str">
        <f>IFERROR(IF(AND(B134="B2B",J134="--"),L134,IF(
COUNTIF(B2B!H:H,(IF(K134&lt;&gt;"---",IF(INDEX(RAW_c_TEBB0714_REV01!B:D,MATCH(H134,RAW_c_TEBB0714_REV01!B:B,0),3)=L134,INDEX(
RAW_c_TEBB0714_REV01!B:D,MATCH(H134,INDEX(RAW_c_TEBB0714_REV01!B:B,MATCH(H134,RAW_c_TEBB0714_REV01!B:B,)+1):'RAW_c_TEBB0714_REV01'!B11205,)+MATCH(H134,RAW_c_TEBB0714_REV01!B:B,),3),INDEX(RAW_c_TEBB0714_REV01!B:D,MATCH(H134,RAW_c_TEBB0714_REV01!B:B,0),3)),"---")))=0,"---",IF(K134&lt;&gt;"---",IF(INDEX(RAW_c_TEBB0714_REV01!B:D,MATCH(H134,RAW_c_TEBB0714_REV01!B:B,0),3)=L134,INDEX(
RAW_c_TEBB0714_REV01!B:D,MATCH(H134,INDEX(RAW_c_TEBB0714_REV01!B:B,MATCH(H134,RAW_c_TEBB0714_REV01!B:B,)+1):'RAW_c_TEBB0714_REV01'!B11205,)+MATCH(H134,RAW_c_TEBB0714_REV01!B:B,),3),INDEX(RAW_c_TEBB0714_REV01!B:D,MATCH(H134,RAW_c_TEBB0714_REV01!B:B,0),3)),"---"))),"---")</f>
        <v>JM2-30</v>
      </c>
      <c r="T134">
        <f>COUNTIF(RAW_c_TEBB0714_REV01!B:B,G134)</f>
        <v>2</v>
      </c>
      <c r="U134" t="str">
        <f t="shared" si="11"/>
        <v>B2B-29</v>
      </c>
    </row>
    <row r="135" spans="1:21" x14ac:dyDescent="0.25">
      <c r="A135" t="s">
        <v>977</v>
      </c>
      <c r="B135" t="s">
        <v>39</v>
      </c>
      <c r="C135" t="s">
        <v>188</v>
      </c>
      <c r="D135" t="s">
        <v>259</v>
      </c>
      <c r="E135" s="84">
        <v>29</v>
      </c>
      <c r="F135" t="str">
        <f t="shared" ref="F135:F198" si="12">$D135&amp;"-"&amp;$E135</f>
        <v>JM2-29</v>
      </c>
      <c r="G135" t="str">
        <f>VLOOKUP(F135,RAW_c_TEBB0714_REV01!A:B,2,0)</f>
        <v>B15_L18_P</v>
      </c>
      <c r="H135" t="str">
        <f t="shared" ref="H135:H198" si="13">IF(IF(COUNTIF($Q$6:$S$150,G135)&gt;0,"---","--")="---",VLOOKUP(G135,$Q$6:$S$150,3,0),G135)</f>
        <v>B15_L18_P</v>
      </c>
      <c r="I135" t="str">
        <f t="shared" ref="I135:I198" si="14">IF(IF(COUNTIF($Q$6:$S$150,G135)&gt;0,"---","--")="---",VLOOKUP(G135,$Q$6:$S$150,2,0),"--")</f>
        <v>--</v>
      </c>
      <c r="J135" t="str">
        <f t="shared" ref="J135:J198" si="15">IF(COUNTIF($O$6:$O$100,G135)&gt;0,"---","--")</f>
        <v>--</v>
      </c>
      <c r="K135">
        <f>IFERROR(IF(J135="--",IF(G135=H135,VLOOKUP(G135,RAW_c_TEBB0714_REV01!L:N,3,0),SUM(VLOOKUP(H135,RAW_c_TEBB0714_REV01!L:N,3,0),VLOOKUP(G135,RAW_c_TEBB0714_REV01!L:N,3,0))),"---"),"---")</f>
        <v>0</v>
      </c>
      <c r="L135" t="str">
        <f t="shared" ref="L135:L198" si="16">$D135&amp;"-"&amp;$E135</f>
        <v>JM2-29</v>
      </c>
      <c r="M135" t="str">
        <f>IFERROR(IF(
COUNTIF(B2B!H:H,(IF(K135&lt;&gt;"---",IF(INDEX(RAW_c_TEBB0714_REV01!B:D,MATCH(H135,RAW_c_TEBB0714_REV01!B:B,0),3)=L135,INDEX(
RAW_c_TEBB0714_REV01!B:D,MATCH(H135,INDEX(RAW_c_TEBB0714_REV01!B:B,MATCH(H135,RAW_c_TEBB0714_REV01!B:B,)+1):'RAW_c_TEBB0714_REV01'!B11206,)+MATCH(H135,RAW_c_TEBB0714_REV01!B:B,),3),INDEX(RAW_c_TEBB0714_REV01!B:D,MATCH(H135,RAW_c_TEBB0714_REV01!B:B,0),3)),"---")))=1,"---",IF(K135&lt;&gt;"---",IF(INDEX(RAW_c_TEBB0714_REV01!B:D,MATCH(H135,RAW_c_TEBB0714_REV01!B:B,0),3)=L135,INDEX(
RAW_c_TEBB0714_REV01!B:D,MATCH(H135,INDEX(RAW_c_TEBB0714_REV01!B:B,MATCH(H135,RAW_c_TEBB0714_REV01!B:B,)+1):'RAW_c_TEBB0714_REV01'!B11206,)+MATCH(H135,RAW_c_TEBB0714_REV01!B:B,),3),INDEX(RAW_c_TEBB0714_REV01!B:D,MATCH(H135,RAW_c_TEBB0714_REV01!B:B,0),3)),"---")),"---")</f>
        <v>---</v>
      </c>
      <c r="N135" t="str">
        <f>IFERROR(IF(AND(B135="B2B",J135="--"),L135,IF(
COUNTIF(B2B!H:H,(IF(K135&lt;&gt;"---",IF(INDEX(RAW_c_TEBB0714_REV01!B:D,MATCH(H135,RAW_c_TEBB0714_REV01!B:B,0),3)=L135,INDEX(
RAW_c_TEBB0714_REV01!B:D,MATCH(H135,INDEX(RAW_c_TEBB0714_REV01!B:B,MATCH(H135,RAW_c_TEBB0714_REV01!B:B,)+1):'RAW_c_TEBB0714_REV01'!B11206,)+MATCH(H135,RAW_c_TEBB0714_REV01!B:B,),3),INDEX(RAW_c_TEBB0714_REV01!B:D,MATCH(H135,RAW_c_TEBB0714_REV01!B:B,0),3)),"---")))=0,"---",IF(K135&lt;&gt;"---",IF(INDEX(RAW_c_TEBB0714_REV01!B:D,MATCH(H135,RAW_c_TEBB0714_REV01!B:B,0),3)=L135,INDEX(
RAW_c_TEBB0714_REV01!B:D,MATCH(H135,INDEX(RAW_c_TEBB0714_REV01!B:B,MATCH(H135,RAW_c_TEBB0714_REV01!B:B,)+1):'RAW_c_TEBB0714_REV01'!B11206,)+MATCH(H135,RAW_c_TEBB0714_REV01!B:B,),3),INDEX(RAW_c_TEBB0714_REV01!B:D,MATCH(H135,RAW_c_TEBB0714_REV01!B:B,0),3)),"---"))),"---")</f>
        <v>JM2-29</v>
      </c>
      <c r="T135">
        <f>COUNTIF(RAW_c_TEBB0714_REV01!B:B,G135)</f>
        <v>1</v>
      </c>
      <c r="U135" t="str">
        <f t="shared" ref="U135:U198" si="17">$B135&amp;"-"&amp;$C135</f>
        <v>B2B-30</v>
      </c>
    </row>
    <row r="136" spans="1:21" x14ac:dyDescent="0.25">
      <c r="A136" t="s">
        <v>978</v>
      </c>
      <c r="B136" t="s">
        <v>39</v>
      </c>
      <c r="C136" t="s">
        <v>189</v>
      </c>
      <c r="D136" t="s">
        <v>259</v>
      </c>
      <c r="E136" s="84">
        <v>32</v>
      </c>
      <c r="F136" t="str">
        <f t="shared" si="12"/>
        <v>JM2-32</v>
      </c>
      <c r="G136" t="str">
        <f>VLOOKUP(F136,RAW_c_TEBB0714_REV01!A:B,2,0)</f>
        <v>SFP0_RS1</v>
      </c>
      <c r="H136" t="str">
        <f t="shared" si="13"/>
        <v>SFP0_RS1</v>
      </c>
      <c r="I136" t="str">
        <f t="shared" si="14"/>
        <v>--</v>
      </c>
      <c r="J136" t="str">
        <f t="shared" si="15"/>
        <v>--</v>
      </c>
      <c r="K136">
        <f>IFERROR(IF(J136="--",IF(G136=H136,VLOOKUP(G136,RAW_c_TEBB0714_REV01!L:N,3,0),SUM(VLOOKUP(H136,RAW_c_TEBB0714_REV01!L:N,3,0),VLOOKUP(G136,RAW_c_TEBB0714_REV01!L:N,3,0))),"---"),"---")</f>
        <v>25.707999999999998</v>
      </c>
      <c r="L136" t="str">
        <f t="shared" si="16"/>
        <v>JM2-32</v>
      </c>
      <c r="M136" t="str">
        <f>IFERROR(IF(
COUNTIF(B2B!H:H,(IF(K136&lt;&gt;"---",IF(INDEX(RAW_c_TEBB0714_REV01!B:D,MATCH(H136,RAW_c_TEBB0714_REV01!B:B,0),3)=L136,INDEX(
RAW_c_TEBB0714_REV01!B:D,MATCH(H136,INDEX(RAW_c_TEBB0714_REV01!B:B,MATCH(H136,RAW_c_TEBB0714_REV01!B:B,)+1):'RAW_c_TEBB0714_REV01'!B11207,)+MATCH(H136,RAW_c_TEBB0714_REV01!B:B,),3),INDEX(RAW_c_TEBB0714_REV01!B:D,MATCH(H136,RAW_c_TEBB0714_REV01!B:B,0),3)),"---")))=1,"---",IF(K136&lt;&gt;"---",IF(INDEX(RAW_c_TEBB0714_REV01!B:D,MATCH(H136,RAW_c_TEBB0714_REV01!B:B,0),3)=L136,INDEX(
RAW_c_TEBB0714_REV01!B:D,MATCH(H136,INDEX(RAW_c_TEBB0714_REV01!B:B,MATCH(H136,RAW_c_TEBB0714_REV01!B:B,)+1):'RAW_c_TEBB0714_REV01'!B11207,)+MATCH(H136,RAW_c_TEBB0714_REV01!B:B,),3),INDEX(RAW_c_TEBB0714_REV01!B:D,MATCH(H136,RAW_c_TEBB0714_REV01!B:B,0),3)),"---")),"---")</f>
        <v>J1-9</v>
      </c>
      <c r="N136" t="str">
        <f>IFERROR(IF(AND(B136="B2B",J136="--"),L136,IF(
COUNTIF(B2B!H:H,(IF(K136&lt;&gt;"---",IF(INDEX(RAW_c_TEBB0714_REV01!B:D,MATCH(H136,RAW_c_TEBB0714_REV01!B:B,0),3)=L136,INDEX(
RAW_c_TEBB0714_REV01!B:D,MATCH(H136,INDEX(RAW_c_TEBB0714_REV01!B:B,MATCH(H136,RAW_c_TEBB0714_REV01!B:B,)+1):'RAW_c_TEBB0714_REV01'!B11207,)+MATCH(H136,RAW_c_TEBB0714_REV01!B:B,),3),INDEX(RAW_c_TEBB0714_REV01!B:D,MATCH(H136,RAW_c_TEBB0714_REV01!B:B,0),3)),"---")))=0,"---",IF(K136&lt;&gt;"---",IF(INDEX(RAW_c_TEBB0714_REV01!B:D,MATCH(H136,RAW_c_TEBB0714_REV01!B:B,0),3)=L136,INDEX(
RAW_c_TEBB0714_REV01!B:D,MATCH(H136,INDEX(RAW_c_TEBB0714_REV01!B:B,MATCH(H136,RAW_c_TEBB0714_REV01!B:B,)+1):'RAW_c_TEBB0714_REV01'!B11207,)+MATCH(H136,RAW_c_TEBB0714_REV01!B:B,),3),INDEX(RAW_c_TEBB0714_REV01!B:D,MATCH(H136,RAW_c_TEBB0714_REV01!B:B,0),3)),"---"))),"---")</f>
        <v>JM2-32</v>
      </c>
      <c r="T136">
        <f>COUNTIF(RAW_c_TEBB0714_REV01!B:B,G136)</f>
        <v>2</v>
      </c>
      <c r="U136" t="str">
        <f t="shared" si="17"/>
        <v>B2B-31</v>
      </c>
    </row>
    <row r="137" spans="1:21" x14ac:dyDescent="0.25">
      <c r="A137" t="s">
        <v>979</v>
      </c>
      <c r="B137" t="s">
        <v>39</v>
      </c>
      <c r="C137" t="s">
        <v>190</v>
      </c>
      <c r="D137" t="s">
        <v>259</v>
      </c>
      <c r="E137" s="84">
        <v>31</v>
      </c>
      <c r="F137" t="str">
        <f t="shared" si="12"/>
        <v>JM2-31</v>
      </c>
      <c r="G137" t="str">
        <f>VLOOKUP(F137,RAW_c_TEBB0714_REV01!A:B,2,0)</f>
        <v>B15_L17_N</v>
      </c>
      <c r="H137" t="str">
        <f t="shared" si="13"/>
        <v>B15_L17_N</v>
      </c>
      <c r="I137" t="str">
        <f t="shared" si="14"/>
        <v>--</v>
      </c>
      <c r="J137" t="str">
        <f t="shared" si="15"/>
        <v>--</v>
      </c>
      <c r="K137">
        <f>IFERROR(IF(J137="--",IF(G137=H137,VLOOKUP(G137,RAW_c_TEBB0714_REV01!L:N,3,0),SUM(VLOOKUP(H137,RAW_c_TEBB0714_REV01!L:N,3,0),VLOOKUP(G137,RAW_c_TEBB0714_REV01!L:N,3,0))),"---"),"---")</f>
        <v>0</v>
      </c>
      <c r="L137" t="str">
        <f t="shared" si="16"/>
        <v>JM2-31</v>
      </c>
      <c r="M137" t="str">
        <f>IFERROR(IF(
COUNTIF(B2B!H:H,(IF(K137&lt;&gt;"---",IF(INDEX(RAW_c_TEBB0714_REV01!B:D,MATCH(H137,RAW_c_TEBB0714_REV01!B:B,0),3)=L137,INDEX(
RAW_c_TEBB0714_REV01!B:D,MATCH(H137,INDEX(RAW_c_TEBB0714_REV01!B:B,MATCH(H137,RAW_c_TEBB0714_REV01!B:B,)+1):'RAW_c_TEBB0714_REV01'!B11208,)+MATCH(H137,RAW_c_TEBB0714_REV01!B:B,),3),INDEX(RAW_c_TEBB0714_REV01!B:D,MATCH(H137,RAW_c_TEBB0714_REV01!B:B,0),3)),"---")))=1,"---",IF(K137&lt;&gt;"---",IF(INDEX(RAW_c_TEBB0714_REV01!B:D,MATCH(H137,RAW_c_TEBB0714_REV01!B:B,0),3)=L137,INDEX(
RAW_c_TEBB0714_REV01!B:D,MATCH(H137,INDEX(RAW_c_TEBB0714_REV01!B:B,MATCH(H137,RAW_c_TEBB0714_REV01!B:B,)+1):'RAW_c_TEBB0714_REV01'!B11208,)+MATCH(H137,RAW_c_TEBB0714_REV01!B:B,),3),INDEX(RAW_c_TEBB0714_REV01!B:D,MATCH(H137,RAW_c_TEBB0714_REV01!B:B,0),3)),"---")),"---")</f>
        <v>---</v>
      </c>
      <c r="N137" t="str">
        <f>IFERROR(IF(AND(B137="B2B",J137="--"),L137,IF(
COUNTIF(B2B!H:H,(IF(K137&lt;&gt;"---",IF(INDEX(RAW_c_TEBB0714_REV01!B:D,MATCH(H137,RAW_c_TEBB0714_REV01!B:B,0),3)=L137,INDEX(
RAW_c_TEBB0714_REV01!B:D,MATCH(H137,INDEX(RAW_c_TEBB0714_REV01!B:B,MATCH(H137,RAW_c_TEBB0714_REV01!B:B,)+1):'RAW_c_TEBB0714_REV01'!B11208,)+MATCH(H137,RAW_c_TEBB0714_REV01!B:B,),3),INDEX(RAW_c_TEBB0714_REV01!B:D,MATCH(H137,RAW_c_TEBB0714_REV01!B:B,0),3)),"---")))=0,"---",IF(K137&lt;&gt;"---",IF(INDEX(RAW_c_TEBB0714_REV01!B:D,MATCH(H137,RAW_c_TEBB0714_REV01!B:B,0),3)=L137,INDEX(
RAW_c_TEBB0714_REV01!B:D,MATCH(H137,INDEX(RAW_c_TEBB0714_REV01!B:B,MATCH(H137,RAW_c_TEBB0714_REV01!B:B,)+1):'RAW_c_TEBB0714_REV01'!B11208,)+MATCH(H137,RAW_c_TEBB0714_REV01!B:B,),3),INDEX(RAW_c_TEBB0714_REV01!B:D,MATCH(H137,RAW_c_TEBB0714_REV01!B:B,0),3)),"---"))),"---")</f>
        <v>JM2-31</v>
      </c>
      <c r="T137">
        <f>COUNTIF(RAW_c_TEBB0714_REV01!B:B,G137)</f>
        <v>1</v>
      </c>
      <c r="U137" t="str">
        <f t="shared" si="17"/>
        <v>B2B-32</v>
      </c>
    </row>
    <row r="138" spans="1:21" x14ac:dyDescent="0.25">
      <c r="A138" t="s">
        <v>980</v>
      </c>
      <c r="B138" t="s">
        <v>39</v>
      </c>
      <c r="C138" t="s">
        <v>191</v>
      </c>
      <c r="D138" t="s">
        <v>259</v>
      </c>
      <c r="E138" s="84">
        <v>34</v>
      </c>
      <c r="F138" t="str">
        <f t="shared" si="12"/>
        <v>JM2-34</v>
      </c>
      <c r="G138" t="str">
        <f>VLOOKUP(F138,RAW_c_TEBB0714_REV01!A:B,2,0)</f>
        <v>SFP0_LOS</v>
      </c>
      <c r="H138" t="str">
        <f t="shared" si="13"/>
        <v>SFP0_LOS</v>
      </c>
      <c r="I138" t="str">
        <f t="shared" si="14"/>
        <v>--</v>
      </c>
      <c r="J138" t="str">
        <f t="shared" si="15"/>
        <v>--</v>
      </c>
      <c r="K138">
        <f>IFERROR(IF(J138="--",IF(G138=H138,VLOOKUP(G138,RAW_c_TEBB0714_REV01!L:N,3,0),SUM(VLOOKUP(H138,RAW_c_TEBB0714_REV01!L:N,3,0),VLOOKUP(G138,RAW_c_TEBB0714_REV01!L:N,3,0))),"---"),"---")</f>
        <v>25.505500000000001</v>
      </c>
      <c r="L138" t="str">
        <f t="shared" si="16"/>
        <v>JM2-34</v>
      </c>
      <c r="M138" t="str">
        <f>IFERROR(IF(
COUNTIF(B2B!H:H,(IF(K138&lt;&gt;"---",IF(INDEX(RAW_c_TEBB0714_REV01!B:D,MATCH(H138,RAW_c_TEBB0714_REV01!B:B,0),3)=L138,INDEX(
RAW_c_TEBB0714_REV01!B:D,MATCH(H138,INDEX(RAW_c_TEBB0714_REV01!B:B,MATCH(H138,RAW_c_TEBB0714_REV01!B:B,)+1):'RAW_c_TEBB0714_REV01'!B11209,)+MATCH(H138,RAW_c_TEBB0714_REV01!B:B,),3),INDEX(RAW_c_TEBB0714_REV01!B:D,MATCH(H138,RAW_c_TEBB0714_REV01!B:B,0),3)),"---")))=1,"---",IF(K138&lt;&gt;"---",IF(INDEX(RAW_c_TEBB0714_REV01!B:D,MATCH(H138,RAW_c_TEBB0714_REV01!B:B,0),3)=L138,INDEX(
RAW_c_TEBB0714_REV01!B:D,MATCH(H138,INDEX(RAW_c_TEBB0714_REV01!B:B,MATCH(H138,RAW_c_TEBB0714_REV01!B:B,)+1):'RAW_c_TEBB0714_REV01'!B11209,)+MATCH(H138,RAW_c_TEBB0714_REV01!B:B,),3),INDEX(RAW_c_TEBB0714_REV01!B:D,MATCH(H138,RAW_c_TEBB0714_REV01!B:B,0),3)),"---")),"---")</f>
        <v>J1-8</v>
      </c>
      <c r="N138" t="str">
        <f>IFERROR(IF(AND(B138="B2B",J138="--"),L138,IF(
COUNTIF(B2B!H:H,(IF(K138&lt;&gt;"---",IF(INDEX(RAW_c_TEBB0714_REV01!B:D,MATCH(H138,RAW_c_TEBB0714_REV01!B:B,0),3)=L138,INDEX(
RAW_c_TEBB0714_REV01!B:D,MATCH(H138,INDEX(RAW_c_TEBB0714_REV01!B:B,MATCH(H138,RAW_c_TEBB0714_REV01!B:B,)+1):'RAW_c_TEBB0714_REV01'!B11209,)+MATCH(H138,RAW_c_TEBB0714_REV01!B:B,),3),INDEX(RAW_c_TEBB0714_REV01!B:D,MATCH(H138,RAW_c_TEBB0714_REV01!B:B,0),3)),"---")))=0,"---",IF(K138&lt;&gt;"---",IF(INDEX(RAW_c_TEBB0714_REV01!B:D,MATCH(H138,RAW_c_TEBB0714_REV01!B:B,0),3)=L138,INDEX(
RAW_c_TEBB0714_REV01!B:D,MATCH(H138,INDEX(RAW_c_TEBB0714_REV01!B:B,MATCH(H138,RAW_c_TEBB0714_REV01!B:B,)+1):'RAW_c_TEBB0714_REV01'!B11209,)+MATCH(H138,RAW_c_TEBB0714_REV01!B:B,),3),INDEX(RAW_c_TEBB0714_REV01!B:D,MATCH(H138,RAW_c_TEBB0714_REV01!B:B,0),3)),"---"))),"---")</f>
        <v>JM2-34</v>
      </c>
      <c r="T138">
        <f>COUNTIF(RAW_c_TEBB0714_REV01!B:B,G138)</f>
        <v>2</v>
      </c>
      <c r="U138" t="str">
        <f t="shared" si="17"/>
        <v>B2B-33</v>
      </c>
    </row>
    <row r="139" spans="1:21" x14ac:dyDescent="0.25">
      <c r="A139" t="s">
        <v>981</v>
      </c>
      <c r="B139" t="s">
        <v>39</v>
      </c>
      <c r="C139" t="s">
        <v>192</v>
      </c>
      <c r="D139" t="s">
        <v>259</v>
      </c>
      <c r="E139" s="84">
        <v>33</v>
      </c>
      <c r="F139" t="str">
        <f t="shared" si="12"/>
        <v>JM2-33</v>
      </c>
      <c r="G139" t="str">
        <f>VLOOKUP(F139,RAW_c_TEBB0714_REV01!A:B,2,0)</f>
        <v>B15_L17_P</v>
      </c>
      <c r="H139" t="str">
        <f t="shared" si="13"/>
        <v>B15_L17_P</v>
      </c>
      <c r="I139" t="str">
        <f t="shared" si="14"/>
        <v>--</v>
      </c>
      <c r="J139" t="str">
        <f t="shared" si="15"/>
        <v>--</v>
      </c>
      <c r="K139">
        <f>IFERROR(IF(J139="--",IF(G139=H139,VLOOKUP(G139,RAW_c_TEBB0714_REV01!L:N,3,0),SUM(VLOOKUP(H139,RAW_c_TEBB0714_REV01!L:N,3,0),VLOOKUP(G139,RAW_c_TEBB0714_REV01!L:N,3,0))),"---"),"---")</f>
        <v>0</v>
      </c>
      <c r="L139" t="str">
        <f t="shared" si="16"/>
        <v>JM2-33</v>
      </c>
      <c r="M139" t="str">
        <f>IFERROR(IF(
COUNTIF(B2B!H:H,(IF(K139&lt;&gt;"---",IF(INDEX(RAW_c_TEBB0714_REV01!B:D,MATCH(H139,RAW_c_TEBB0714_REV01!B:B,0),3)=L139,INDEX(
RAW_c_TEBB0714_REV01!B:D,MATCH(H139,INDEX(RAW_c_TEBB0714_REV01!B:B,MATCH(H139,RAW_c_TEBB0714_REV01!B:B,)+1):'RAW_c_TEBB0714_REV01'!B11210,)+MATCH(H139,RAW_c_TEBB0714_REV01!B:B,),3),INDEX(RAW_c_TEBB0714_REV01!B:D,MATCH(H139,RAW_c_TEBB0714_REV01!B:B,0),3)),"---")))=1,"---",IF(K139&lt;&gt;"---",IF(INDEX(RAW_c_TEBB0714_REV01!B:D,MATCH(H139,RAW_c_TEBB0714_REV01!B:B,0),3)=L139,INDEX(
RAW_c_TEBB0714_REV01!B:D,MATCH(H139,INDEX(RAW_c_TEBB0714_REV01!B:B,MATCH(H139,RAW_c_TEBB0714_REV01!B:B,)+1):'RAW_c_TEBB0714_REV01'!B11210,)+MATCH(H139,RAW_c_TEBB0714_REV01!B:B,),3),INDEX(RAW_c_TEBB0714_REV01!B:D,MATCH(H139,RAW_c_TEBB0714_REV01!B:B,0),3)),"---")),"---")</f>
        <v>---</v>
      </c>
      <c r="N139" t="str">
        <f>IFERROR(IF(AND(B139="B2B",J139="--"),L139,IF(
COUNTIF(B2B!H:H,(IF(K139&lt;&gt;"---",IF(INDEX(RAW_c_TEBB0714_REV01!B:D,MATCH(H139,RAW_c_TEBB0714_REV01!B:B,0),3)=L139,INDEX(
RAW_c_TEBB0714_REV01!B:D,MATCH(H139,INDEX(RAW_c_TEBB0714_REV01!B:B,MATCH(H139,RAW_c_TEBB0714_REV01!B:B,)+1):'RAW_c_TEBB0714_REV01'!B11210,)+MATCH(H139,RAW_c_TEBB0714_REV01!B:B,),3),INDEX(RAW_c_TEBB0714_REV01!B:D,MATCH(H139,RAW_c_TEBB0714_REV01!B:B,0),3)),"---")))=0,"---",IF(K139&lt;&gt;"---",IF(INDEX(RAW_c_TEBB0714_REV01!B:D,MATCH(H139,RAW_c_TEBB0714_REV01!B:B,0),3)=L139,INDEX(
RAW_c_TEBB0714_REV01!B:D,MATCH(H139,INDEX(RAW_c_TEBB0714_REV01!B:B,MATCH(H139,RAW_c_TEBB0714_REV01!B:B,)+1):'RAW_c_TEBB0714_REV01'!B11210,)+MATCH(H139,RAW_c_TEBB0714_REV01!B:B,),3),INDEX(RAW_c_TEBB0714_REV01!B:D,MATCH(H139,RAW_c_TEBB0714_REV01!B:B,0),3)),"---"))),"---")</f>
        <v>JM2-33</v>
      </c>
      <c r="T139">
        <f>COUNTIF(RAW_c_TEBB0714_REV01!B:B,G139)</f>
        <v>1</v>
      </c>
      <c r="U139" t="str">
        <f t="shared" si="17"/>
        <v>B2B-34</v>
      </c>
    </row>
    <row r="140" spans="1:21" x14ac:dyDescent="0.25">
      <c r="A140" t="s">
        <v>982</v>
      </c>
      <c r="B140" t="s">
        <v>39</v>
      </c>
      <c r="C140" t="s">
        <v>193</v>
      </c>
      <c r="D140" t="s">
        <v>259</v>
      </c>
      <c r="E140" s="84">
        <v>36</v>
      </c>
      <c r="F140" t="str">
        <f t="shared" si="12"/>
        <v>JM2-36</v>
      </c>
      <c r="G140" t="str">
        <f>VLOOKUP(F140,RAW_c_TEBB0714_REV01!A:B,2,0)</f>
        <v>GND</v>
      </c>
      <c r="H140" t="str">
        <f t="shared" si="13"/>
        <v>GND</v>
      </c>
      <c r="I140" t="str">
        <f t="shared" si="14"/>
        <v>--</v>
      </c>
      <c r="J140" t="str">
        <f t="shared" si="15"/>
        <v>---</v>
      </c>
      <c r="K140" t="str">
        <f>IFERROR(IF(J140="--",IF(G140=H140,VLOOKUP(G140,RAW_c_TEBB0714_REV01!L:N,3,0),SUM(VLOOKUP(H140,RAW_c_TEBB0714_REV01!L:N,3,0),VLOOKUP(G140,RAW_c_TEBB0714_REV01!L:N,3,0))),"---"),"---")</f>
        <v>---</v>
      </c>
      <c r="L140" t="str">
        <f t="shared" si="16"/>
        <v>JM2-36</v>
      </c>
      <c r="M140" t="str">
        <f>IFERROR(IF(
COUNTIF(B2B!H:H,(IF(K140&lt;&gt;"---",IF(INDEX(RAW_c_TEBB0714_REV01!B:D,MATCH(H140,RAW_c_TEBB0714_REV01!B:B,0),3)=L140,INDEX(
RAW_c_TEBB0714_REV01!B:D,MATCH(H140,INDEX(RAW_c_TEBB0714_REV01!B:B,MATCH(H140,RAW_c_TEBB0714_REV01!B:B,)+1):'RAW_c_TEBB0714_REV01'!B11211,)+MATCH(H140,RAW_c_TEBB0714_REV01!B:B,),3),INDEX(RAW_c_TEBB0714_REV01!B:D,MATCH(H140,RAW_c_TEBB0714_REV01!B:B,0),3)),"---")))=1,"---",IF(K140&lt;&gt;"---",IF(INDEX(RAW_c_TEBB0714_REV01!B:D,MATCH(H140,RAW_c_TEBB0714_REV01!B:B,0),3)=L140,INDEX(
RAW_c_TEBB0714_REV01!B:D,MATCH(H140,INDEX(RAW_c_TEBB0714_REV01!B:B,MATCH(H140,RAW_c_TEBB0714_REV01!B:B,)+1):'RAW_c_TEBB0714_REV01'!B11211,)+MATCH(H140,RAW_c_TEBB0714_REV01!B:B,),3),INDEX(RAW_c_TEBB0714_REV01!B:D,MATCH(H140,RAW_c_TEBB0714_REV01!B:B,0),3)),"---")),"---")</f>
        <v>---</v>
      </c>
      <c r="N140" t="str">
        <f>IFERROR(IF(AND(B140="B2B",J140="--"),L140,IF(
COUNTIF(B2B!H:H,(IF(K140&lt;&gt;"---",IF(INDEX(RAW_c_TEBB0714_REV01!B:D,MATCH(H140,RAW_c_TEBB0714_REV01!B:B,0),3)=L140,INDEX(
RAW_c_TEBB0714_REV01!B:D,MATCH(H140,INDEX(RAW_c_TEBB0714_REV01!B:B,MATCH(H140,RAW_c_TEBB0714_REV01!B:B,)+1):'RAW_c_TEBB0714_REV01'!B11211,)+MATCH(H140,RAW_c_TEBB0714_REV01!B:B,),3),INDEX(RAW_c_TEBB0714_REV01!B:D,MATCH(H140,RAW_c_TEBB0714_REV01!B:B,0),3)),"---")))=0,"---",IF(K140&lt;&gt;"---",IF(INDEX(RAW_c_TEBB0714_REV01!B:D,MATCH(H140,RAW_c_TEBB0714_REV01!B:B,0),3)=L140,INDEX(
RAW_c_TEBB0714_REV01!B:D,MATCH(H140,INDEX(RAW_c_TEBB0714_REV01!B:B,MATCH(H140,RAW_c_TEBB0714_REV01!B:B,)+1):'RAW_c_TEBB0714_REV01'!B11211,)+MATCH(H140,RAW_c_TEBB0714_REV01!B:B,),3),INDEX(RAW_c_TEBB0714_REV01!B:D,MATCH(H140,RAW_c_TEBB0714_REV01!B:B,0),3)),"---"))),"---")</f>
        <v>---</v>
      </c>
      <c r="T140">
        <f>COUNTIF(RAW_c_TEBB0714_REV01!B:B,G140)</f>
        <v>93</v>
      </c>
      <c r="U140" t="str">
        <f t="shared" si="17"/>
        <v>B2B-35</v>
      </c>
    </row>
    <row r="141" spans="1:21" x14ac:dyDescent="0.25">
      <c r="A141" t="s">
        <v>983</v>
      </c>
      <c r="B141" t="s">
        <v>39</v>
      </c>
      <c r="C141" t="s">
        <v>194</v>
      </c>
      <c r="D141" t="s">
        <v>259</v>
      </c>
      <c r="E141" s="84">
        <v>35</v>
      </c>
      <c r="F141" t="str">
        <f t="shared" si="12"/>
        <v>JM2-35</v>
      </c>
      <c r="G141" t="str">
        <f>VLOOKUP(F141,RAW_c_TEBB0714_REV01!A:B,2,0)</f>
        <v>GND</v>
      </c>
      <c r="H141" t="str">
        <f t="shared" si="13"/>
        <v>GND</v>
      </c>
      <c r="I141" t="str">
        <f t="shared" si="14"/>
        <v>--</v>
      </c>
      <c r="J141" t="str">
        <f t="shared" si="15"/>
        <v>---</v>
      </c>
      <c r="K141" t="str">
        <f>IFERROR(IF(J141="--",IF(G141=H141,VLOOKUP(G141,RAW_c_TEBB0714_REV01!L:N,3,0),SUM(VLOOKUP(H141,RAW_c_TEBB0714_REV01!L:N,3,0),VLOOKUP(G141,RAW_c_TEBB0714_REV01!L:N,3,0))),"---"),"---")</f>
        <v>---</v>
      </c>
      <c r="L141" t="str">
        <f t="shared" si="16"/>
        <v>JM2-35</v>
      </c>
      <c r="M141" t="str">
        <f>IFERROR(IF(
COUNTIF(B2B!H:H,(IF(K141&lt;&gt;"---",IF(INDEX(RAW_c_TEBB0714_REV01!B:D,MATCH(H141,RAW_c_TEBB0714_REV01!B:B,0),3)=L141,INDEX(
RAW_c_TEBB0714_REV01!B:D,MATCH(H141,INDEX(RAW_c_TEBB0714_REV01!B:B,MATCH(H141,RAW_c_TEBB0714_REV01!B:B,)+1):'RAW_c_TEBB0714_REV01'!B11212,)+MATCH(H141,RAW_c_TEBB0714_REV01!B:B,),3),INDEX(RAW_c_TEBB0714_REV01!B:D,MATCH(H141,RAW_c_TEBB0714_REV01!B:B,0),3)),"---")))=1,"---",IF(K141&lt;&gt;"---",IF(INDEX(RAW_c_TEBB0714_REV01!B:D,MATCH(H141,RAW_c_TEBB0714_REV01!B:B,0),3)=L141,INDEX(
RAW_c_TEBB0714_REV01!B:D,MATCH(H141,INDEX(RAW_c_TEBB0714_REV01!B:B,MATCH(H141,RAW_c_TEBB0714_REV01!B:B,)+1):'RAW_c_TEBB0714_REV01'!B11212,)+MATCH(H141,RAW_c_TEBB0714_REV01!B:B,),3),INDEX(RAW_c_TEBB0714_REV01!B:D,MATCH(H141,RAW_c_TEBB0714_REV01!B:B,0),3)),"---")),"---")</f>
        <v>---</v>
      </c>
      <c r="N141" t="str">
        <f>IFERROR(IF(AND(B141="B2B",J141="--"),L141,IF(
COUNTIF(B2B!H:H,(IF(K141&lt;&gt;"---",IF(INDEX(RAW_c_TEBB0714_REV01!B:D,MATCH(H141,RAW_c_TEBB0714_REV01!B:B,0),3)=L141,INDEX(
RAW_c_TEBB0714_REV01!B:D,MATCH(H141,INDEX(RAW_c_TEBB0714_REV01!B:B,MATCH(H141,RAW_c_TEBB0714_REV01!B:B,)+1):'RAW_c_TEBB0714_REV01'!B11212,)+MATCH(H141,RAW_c_TEBB0714_REV01!B:B,),3),INDEX(RAW_c_TEBB0714_REV01!B:D,MATCH(H141,RAW_c_TEBB0714_REV01!B:B,0),3)),"---")))=0,"---",IF(K141&lt;&gt;"---",IF(INDEX(RAW_c_TEBB0714_REV01!B:D,MATCH(H141,RAW_c_TEBB0714_REV01!B:B,0),3)=L141,INDEX(
RAW_c_TEBB0714_REV01!B:D,MATCH(H141,INDEX(RAW_c_TEBB0714_REV01!B:B,MATCH(H141,RAW_c_TEBB0714_REV01!B:B,)+1):'RAW_c_TEBB0714_REV01'!B11212,)+MATCH(H141,RAW_c_TEBB0714_REV01!B:B,),3),INDEX(RAW_c_TEBB0714_REV01!B:D,MATCH(H141,RAW_c_TEBB0714_REV01!B:B,0),3)),"---"))),"---")</f>
        <v>---</v>
      </c>
      <c r="T141">
        <f>COUNTIF(RAW_c_TEBB0714_REV01!B:B,G141)</f>
        <v>93</v>
      </c>
      <c r="U141" t="str">
        <f t="shared" si="17"/>
        <v>B2B-36</v>
      </c>
    </row>
    <row r="142" spans="1:21" x14ac:dyDescent="0.25">
      <c r="A142" t="s">
        <v>984</v>
      </c>
      <c r="B142" t="s">
        <v>39</v>
      </c>
      <c r="C142" t="s">
        <v>195</v>
      </c>
      <c r="D142" t="s">
        <v>259</v>
      </c>
      <c r="E142" s="84">
        <v>38</v>
      </c>
      <c r="F142" t="str">
        <f t="shared" si="12"/>
        <v>JM2-38</v>
      </c>
      <c r="G142" t="str">
        <f>VLOOKUP(F142,RAW_c_TEBB0714_REV01!A:B,2,0)</f>
        <v>SFP0_RS0</v>
      </c>
      <c r="H142" t="str">
        <f t="shared" si="13"/>
        <v>SFP0_RS0</v>
      </c>
      <c r="I142" t="str">
        <f t="shared" si="14"/>
        <v>--</v>
      </c>
      <c r="J142" t="str">
        <f t="shared" si="15"/>
        <v>--</v>
      </c>
      <c r="K142">
        <f>IFERROR(IF(J142="--",IF(G142=H142,VLOOKUP(G142,RAW_c_TEBB0714_REV01!L:N,3,0),SUM(VLOOKUP(H142,RAW_c_TEBB0714_REV01!L:N,3,0),VLOOKUP(G142,RAW_c_TEBB0714_REV01!L:N,3,0))),"---"),"---")</f>
        <v>24.400700000000001</v>
      </c>
      <c r="L142" t="str">
        <f t="shared" si="16"/>
        <v>JM2-38</v>
      </c>
      <c r="M142" t="str">
        <f>IFERROR(IF(
COUNTIF(B2B!H:H,(IF(K142&lt;&gt;"---",IF(INDEX(RAW_c_TEBB0714_REV01!B:D,MATCH(H142,RAW_c_TEBB0714_REV01!B:B,0),3)=L142,INDEX(
RAW_c_TEBB0714_REV01!B:D,MATCH(H142,INDEX(RAW_c_TEBB0714_REV01!B:B,MATCH(H142,RAW_c_TEBB0714_REV01!B:B,)+1):'RAW_c_TEBB0714_REV01'!B11213,)+MATCH(H142,RAW_c_TEBB0714_REV01!B:B,),3),INDEX(RAW_c_TEBB0714_REV01!B:D,MATCH(H142,RAW_c_TEBB0714_REV01!B:B,0),3)),"---")))=1,"---",IF(K142&lt;&gt;"---",IF(INDEX(RAW_c_TEBB0714_REV01!B:D,MATCH(H142,RAW_c_TEBB0714_REV01!B:B,0),3)=L142,INDEX(
RAW_c_TEBB0714_REV01!B:D,MATCH(H142,INDEX(RAW_c_TEBB0714_REV01!B:B,MATCH(H142,RAW_c_TEBB0714_REV01!B:B,)+1):'RAW_c_TEBB0714_REV01'!B11213,)+MATCH(H142,RAW_c_TEBB0714_REV01!B:B,),3),INDEX(RAW_c_TEBB0714_REV01!B:D,MATCH(H142,RAW_c_TEBB0714_REV01!B:B,0),3)),"---")),"---")</f>
        <v>J1-7</v>
      </c>
      <c r="N142" t="str">
        <f>IFERROR(IF(AND(B142="B2B",J142="--"),L142,IF(
COUNTIF(B2B!H:H,(IF(K142&lt;&gt;"---",IF(INDEX(RAW_c_TEBB0714_REV01!B:D,MATCH(H142,RAW_c_TEBB0714_REV01!B:B,0),3)=L142,INDEX(
RAW_c_TEBB0714_REV01!B:D,MATCH(H142,INDEX(RAW_c_TEBB0714_REV01!B:B,MATCH(H142,RAW_c_TEBB0714_REV01!B:B,)+1):'RAW_c_TEBB0714_REV01'!B11213,)+MATCH(H142,RAW_c_TEBB0714_REV01!B:B,),3),INDEX(RAW_c_TEBB0714_REV01!B:D,MATCH(H142,RAW_c_TEBB0714_REV01!B:B,0),3)),"---")))=0,"---",IF(K142&lt;&gt;"---",IF(INDEX(RAW_c_TEBB0714_REV01!B:D,MATCH(H142,RAW_c_TEBB0714_REV01!B:B,0),3)=L142,INDEX(
RAW_c_TEBB0714_REV01!B:D,MATCH(H142,INDEX(RAW_c_TEBB0714_REV01!B:B,MATCH(H142,RAW_c_TEBB0714_REV01!B:B,)+1):'RAW_c_TEBB0714_REV01'!B11213,)+MATCH(H142,RAW_c_TEBB0714_REV01!B:B,),3),INDEX(RAW_c_TEBB0714_REV01!B:D,MATCH(H142,RAW_c_TEBB0714_REV01!B:B,0),3)),"---"))),"---")</f>
        <v>JM2-38</v>
      </c>
      <c r="T142">
        <f>COUNTIF(RAW_c_TEBB0714_REV01!B:B,G142)</f>
        <v>2</v>
      </c>
      <c r="U142" t="str">
        <f t="shared" si="17"/>
        <v>B2B-37</v>
      </c>
    </row>
    <row r="143" spans="1:21" x14ac:dyDescent="0.25">
      <c r="A143" t="s">
        <v>985</v>
      </c>
      <c r="B143" t="s">
        <v>39</v>
      </c>
      <c r="C143" t="s">
        <v>196</v>
      </c>
      <c r="D143" t="s">
        <v>259</v>
      </c>
      <c r="E143" s="84">
        <v>37</v>
      </c>
      <c r="F143" t="str">
        <f t="shared" si="12"/>
        <v>JM2-37</v>
      </c>
      <c r="G143" t="str">
        <f>VLOOKUP(F143,RAW_c_TEBB0714_REV01!A:B,2,0)</f>
        <v>B15_L24_N</v>
      </c>
      <c r="H143" t="str">
        <f t="shared" si="13"/>
        <v>B15_L24_N</v>
      </c>
      <c r="I143" t="str">
        <f t="shared" si="14"/>
        <v>--</v>
      </c>
      <c r="J143" t="str">
        <f t="shared" si="15"/>
        <v>--</v>
      </c>
      <c r="K143">
        <f>IFERROR(IF(J143="--",IF(G143=H143,VLOOKUP(G143,RAW_c_TEBB0714_REV01!L:N,3,0),SUM(VLOOKUP(H143,RAW_c_TEBB0714_REV01!L:N,3,0),VLOOKUP(G143,RAW_c_TEBB0714_REV01!L:N,3,0))),"---"),"---")</f>
        <v>0</v>
      </c>
      <c r="L143" t="str">
        <f t="shared" si="16"/>
        <v>JM2-37</v>
      </c>
      <c r="M143" t="str">
        <f>IFERROR(IF(
COUNTIF(B2B!H:H,(IF(K143&lt;&gt;"---",IF(INDEX(RAW_c_TEBB0714_REV01!B:D,MATCH(H143,RAW_c_TEBB0714_REV01!B:B,0),3)=L143,INDEX(
RAW_c_TEBB0714_REV01!B:D,MATCH(H143,INDEX(RAW_c_TEBB0714_REV01!B:B,MATCH(H143,RAW_c_TEBB0714_REV01!B:B,)+1):'RAW_c_TEBB0714_REV01'!B11214,)+MATCH(H143,RAW_c_TEBB0714_REV01!B:B,),3),INDEX(RAW_c_TEBB0714_REV01!B:D,MATCH(H143,RAW_c_TEBB0714_REV01!B:B,0),3)),"---")))=1,"---",IF(K143&lt;&gt;"---",IF(INDEX(RAW_c_TEBB0714_REV01!B:D,MATCH(H143,RAW_c_TEBB0714_REV01!B:B,0),3)=L143,INDEX(
RAW_c_TEBB0714_REV01!B:D,MATCH(H143,INDEX(RAW_c_TEBB0714_REV01!B:B,MATCH(H143,RAW_c_TEBB0714_REV01!B:B,)+1):'RAW_c_TEBB0714_REV01'!B11214,)+MATCH(H143,RAW_c_TEBB0714_REV01!B:B,),3),INDEX(RAW_c_TEBB0714_REV01!B:D,MATCH(H143,RAW_c_TEBB0714_REV01!B:B,0),3)),"---")),"---")</f>
        <v>---</v>
      </c>
      <c r="N143" t="str">
        <f>IFERROR(IF(AND(B143="B2B",J143="--"),L143,IF(
COUNTIF(B2B!H:H,(IF(K143&lt;&gt;"---",IF(INDEX(RAW_c_TEBB0714_REV01!B:D,MATCH(H143,RAW_c_TEBB0714_REV01!B:B,0),3)=L143,INDEX(
RAW_c_TEBB0714_REV01!B:D,MATCH(H143,INDEX(RAW_c_TEBB0714_REV01!B:B,MATCH(H143,RAW_c_TEBB0714_REV01!B:B,)+1):'RAW_c_TEBB0714_REV01'!B11214,)+MATCH(H143,RAW_c_TEBB0714_REV01!B:B,),3),INDEX(RAW_c_TEBB0714_REV01!B:D,MATCH(H143,RAW_c_TEBB0714_REV01!B:B,0),3)),"---")))=0,"---",IF(K143&lt;&gt;"---",IF(INDEX(RAW_c_TEBB0714_REV01!B:D,MATCH(H143,RAW_c_TEBB0714_REV01!B:B,0),3)=L143,INDEX(
RAW_c_TEBB0714_REV01!B:D,MATCH(H143,INDEX(RAW_c_TEBB0714_REV01!B:B,MATCH(H143,RAW_c_TEBB0714_REV01!B:B,)+1):'RAW_c_TEBB0714_REV01'!B11214,)+MATCH(H143,RAW_c_TEBB0714_REV01!B:B,),3),INDEX(RAW_c_TEBB0714_REV01!B:D,MATCH(H143,RAW_c_TEBB0714_REV01!B:B,0),3)),"---"))),"---")</f>
        <v>JM2-37</v>
      </c>
      <c r="T143">
        <f>COUNTIF(RAW_c_TEBB0714_REV01!B:B,G143)</f>
        <v>1</v>
      </c>
      <c r="U143" t="str">
        <f t="shared" si="17"/>
        <v>B2B-38</v>
      </c>
    </row>
    <row r="144" spans="1:21" x14ac:dyDescent="0.25">
      <c r="A144" t="s">
        <v>986</v>
      </c>
      <c r="B144" t="s">
        <v>39</v>
      </c>
      <c r="C144" t="s">
        <v>197</v>
      </c>
      <c r="D144" t="s">
        <v>259</v>
      </c>
      <c r="E144" s="84">
        <v>40</v>
      </c>
      <c r="F144" t="str">
        <f t="shared" si="12"/>
        <v>JM2-40</v>
      </c>
      <c r="G144" t="str">
        <f>VLOOKUP(F144,RAW_c_TEBB0714_REV01!A:B,2,0)</f>
        <v>SFP0_M-DEF0</v>
      </c>
      <c r="H144" t="str">
        <f t="shared" si="13"/>
        <v>SFP0_M-DEF0</v>
      </c>
      <c r="I144" t="str">
        <f t="shared" si="14"/>
        <v>--</v>
      </c>
      <c r="J144" t="str">
        <f t="shared" si="15"/>
        <v>--</v>
      </c>
      <c r="K144">
        <f>IFERROR(IF(J144="--",IF(G144=H144,VLOOKUP(G144,RAW_c_TEBB0714_REV01!L:N,3,0),SUM(VLOOKUP(H144,RAW_c_TEBB0714_REV01!L:N,3,0),VLOOKUP(G144,RAW_c_TEBB0714_REV01!L:N,3,0))),"---"),"---")</f>
        <v>24.477699999999999</v>
      </c>
      <c r="L144" t="str">
        <f t="shared" si="16"/>
        <v>JM2-40</v>
      </c>
      <c r="M144" t="str">
        <f>IFERROR(IF(
COUNTIF(B2B!H:H,(IF(K144&lt;&gt;"---",IF(INDEX(RAW_c_TEBB0714_REV01!B:D,MATCH(H144,RAW_c_TEBB0714_REV01!B:B,0),3)=L144,INDEX(
RAW_c_TEBB0714_REV01!B:D,MATCH(H144,INDEX(RAW_c_TEBB0714_REV01!B:B,MATCH(H144,RAW_c_TEBB0714_REV01!B:B,)+1):'RAW_c_TEBB0714_REV01'!B11215,)+MATCH(H144,RAW_c_TEBB0714_REV01!B:B,),3),INDEX(RAW_c_TEBB0714_REV01!B:D,MATCH(H144,RAW_c_TEBB0714_REV01!B:B,0),3)),"---")))=1,"---",IF(K144&lt;&gt;"---",IF(INDEX(RAW_c_TEBB0714_REV01!B:D,MATCH(H144,RAW_c_TEBB0714_REV01!B:B,0),3)=L144,INDEX(
RAW_c_TEBB0714_REV01!B:D,MATCH(H144,INDEX(RAW_c_TEBB0714_REV01!B:B,MATCH(H144,RAW_c_TEBB0714_REV01!B:B,)+1):'RAW_c_TEBB0714_REV01'!B11215,)+MATCH(H144,RAW_c_TEBB0714_REV01!B:B,),3),INDEX(RAW_c_TEBB0714_REV01!B:D,MATCH(H144,RAW_c_TEBB0714_REV01!B:B,0),3)),"---")),"---")</f>
        <v>J1-6</v>
      </c>
      <c r="N144" t="str">
        <f>IFERROR(IF(AND(B144="B2B",J144="--"),L144,IF(
COUNTIF(B2B!H:H,(IF(K144&lt;&gt;"---",IF(INDEX(RAW_c_TEBB0714_REV01!B:D,MATCH(H144,RAW_c_TEBB0714_REV01!B:B,0),3)=L144,INDEX(
RAW_c_TEBB0714_REV01!B:D,MATCH(H144,INDEX(RAW_c_TEBB0714_REV01!B:B,MATCH(H144,RAW_c_TEBB0714_REV01!B:B,)+1):'RAW_c_TEBB0714_REV01'!B11215,)+MATCH(H144,RAW_c_TEBB0714_REV01!B:B,),3),INDEX(RAW_c_TEBB0714_REV01!B:D,MATCH(H144,RAW_c_TEBB0714_REV01!B:B,0),3)),"---")))=0,"---",IF(K144&lt;&gt;"---",IF(INDEX(RAW_c_TEBB0714_REV01!B:D,MATCH(H144,RAW_c_TEBB0714_REV01!B:B,0),3)=L144,INDEX(
RAW_c_TEBB0714_REV01!B:D,MATCH(H144,INDEX(RAW_c_TEBB0714_REV01!B:B,MATCH(H144,RAW_c_TEBB0714_REV01!B:B,)+1):'RAW_c_TEBB0714_REV01'!B11215,)+MATCH(H144,RAW_c_TEBB0714_REV01!B:B,),3),INDEX(RAW_c_TEBB0714_REV01!B:D,MATCH(H144,RAW_c_TEBB0714_REV01!B:B,0),3)),"---"))),"---")</f>
        <v>JM2-40</v>
      </c>
      <c r="T144">
        <f>COUNTIF(RAW_c_TEBB0714_REV01!B:B,G144)</f>
        <v>2</v>
      </c>
      <c r="U144" t="str">
        <f t="shared" si="17"/>
        <v>B2B-39</v>
      </c>
    </row>
    <row r="145" spans="1:21" x14ac:dyDescent="0.25">
      <c r="A145" t="s">
        <v>987</v>
      </c>
      <c r="B145" t="s">
        <v>39</v>
      </c>
      <c r="C145" t="s">
        <v>198</v>
      </c>
      <c r="D145" t="s">
        <v>259</v>
      </c>
      <c r="E145" s="84">
        <v>39</v>
      </c>
      <c r="F145" t="str">
        <f t="shared" si="12"/>
        <v>JM2-39</v>
      </c>
      <c r="G145" t="str">
        <f>VLOOKUP(F145,RAW_c_TEBB0714_REV01!A:B,2,0)</f>
        <v>B15_L24_P</v>
      </c>
      <c r="H145" t="str">
        <f t="shared" si="13"/>
        <v>B15_L24_P</v>
      </c>
      <c r="I145" t="str">
        <f t="shared" si="14"/>
        <v>--</v>
      </c>
      <c r="J145" t="str">
        <f t="shared" si="15"/>
        <v>--</v>
      </c>
      <c r="K145">
        <f>IFERROR(IF(J145="--",IF(G145=H145,VLOOKUP(G145,RAW_c_TEBB0714_REV01!L:N,3,0),SUM(VLOOKUP(H145,RAW_c_TEBB0714_REV01!L:N,3,0),VLOOKUP(G145,RAW_c_TEBB0714_REV01!L:N,3,0))),"---"),"---")</f>
        <v>0</v>
      </c>
      <c r="L145" t="str">
        <f t="shared" si="16"/>
        <v>JM2-39</v>
      </c>
      <c r="M145" t="str">
        <f>IFERROR(IF(
COUNTIF(B2B!H:H,(IF(K145&lt;&gt;"---",IF(INDEX(RAW_c_TEBB0714_REV01!B:D,MATCH(H145,RAW_c_TEBB0714_REV01!B:B,0),3)=L145,INDEX(
RAW_c_TEBB0714_REV01!B:D,MATCH(H145,INDEX(RAW_c_TEBB0714_REV01!B:B,MATCH(H145,RAW_c_TEBB0714_REV01!B:B,)+1):'RAW_c_TEBB0714_REV01'!B11216,)+MATCH(H145,RAW_c_TEBB0714_REV01!B:B,),3),INDEX(RAW_c_TEBB0714_REV01!B:D,MATCH(H145,RAW_c_TEBB0714_REV01!B:B,0),3)),"---")))=1,"---",IF(K145&lt;&gt;"---",IF(INDEX(RAW_c_TEBB0714_REV01!B:D,MATCH(H145,RAW_c_TEBB0714_REV01!B:B,0),3)=L145,INDEX(
RAW_c_TEBB0714_REV01!B:D,MATCH(H145,INDEX(RAW_c_TEBB0714_REV01!B:B,MATCH(H145,RAW_c_TEBB0714_REV01!B:B,)+1):'RAW_c_TEBB0714_REV01'!B11216,)+MATCH(H145,RAW_c_TEBB0714_REV01!B:B,),3),INDEX(RAW_c_TEBB0714_REV01!B:D,MATCH(H145,RAW_c_TEBB0714_REV01!B:B,0),3)),"---")),"---")</f>
        <v>---</v>
      </c>
      <c r="N145" t="str">
        <f>IFERROR(IF(AND(B145="B2B",J145="--"),L145,IF(
COUNTIF(B2B!H:H,(IF(K145&lt;&gt;"---",IF(INDEX(RAW_c_TEBB0714_REV01!B:D,MATCH(H145,RAW_c_TEBB0714_REV01!B:B,0),3)=L145,INDEX(
RAW_c_TEBB0714_REV01!B:D,MATCH(H145,INDEX(RAW_c_TEBB0714_REV01!B:B,MATCH(H145,RAW_c_TEBB0714_REV01!B:B,)+1):'RAW_c_TEBB0714_REV01'!B11216,)+MATCH(H145,RAW_c_TEBB0714_REV01!B:B,),3),INDEX(RAW_c_TEBB0714_REV01!B:D,MATCH(H145,RAW_c_TEBB0714_REV01!B:B,0),3)),"---")))=0,"---",IF(K145&lt;&gt;"---",IF(INDEX(RAW_c_TEBB0714_REV01!B:D,MATCH(H145,RAW_c_TEBB0714_REV01!B:B,0),3)=L145,INDEX(
RAW_c_TEBB0714_REV01!B:D,MATCH(H145,INDEX(RAW_c_TEBB0714_REV01!B:B,MATCH(H145,RAW_c_TEBB0714_REV01!B:B,)+1):'RAW_c_TEBB0714_REV01'!B11216,)+MATCH(H145,RAW_c_TEBB0714_REV01!B:B,),3),INDEX(RAW_c_TEBB0714_REV01!B:D,MATCH(H145,RAW_c_TEBB0714_REV01!B:B,0),3)),"---"))),"---")</f>
        <v>JM2-39</v>
      </c>
      <c r="T145">
        <f>COUNTIF(RAW_c_TEBB0714_REV01!B:B,G145)</f>
        <v>1</v>
      </c>
      <c r="U145" t="str">
        <f t="shared" si="17"/>
        <v>B2B-40</v>
      </c>
    </row>
    <row r="146" spans="1:21" x14ac:dyDescent="0.25">
      <c r="A146" t="s">
        <v>988</v>
      </c>
      <c r="B146" t="s">
        <v>39</v>
      </c>
      <c r="C146" t="s">
        <v>199</v>
      </c>
      <c r="D146" t="s">
        <v>259</v>
      </c>
      <c r="E146" s="84">
        <v>42</v>
      </c>
      <c r="F146" t="str">
        <f t="shared" si="12"/>
        <v>JM2-42</v>
      </c>
      <c r="G146" t="str">
        <f>VLOOKUP(F146,RAW_c_TEBB0714_REV01!A:B,2,0)</f>
        <v>SFP0_TX_FAULT</v>
      </c>
      <c r="H146" t="str">
        <f t="shared" si="13"/>
        <v>SFP0_TX_FAULT</v>
      </c>
      <c r="I146" t="str">
        <f t="shared" si="14"/>
        <v>--</v>
      </c>
      <c r="J146" t="str">
        <f t="shared" si="15"/>
        <v>--</v>
      </c>
      <c r="K146">
        <f>IFERROR(IF(J146="--",IF(G146=H146,VLOOKUP(G146,RAW_c_TEBB0714_REV01!L:N,3,0),SUM(VLOOKUP(H146,RAW_c_TEBB0714_REV01!L:N,3,0),VLOOKUP(G146,RAW_c_TEBB0714_REV01!L:N,3,0))),"---"),"---")</f>
        <v>19.343599999999999</v>
      </c>
      <c r="L146" t="str">
        <f t="shared" si="16"/>
        <v>JM2-42</v>
      </c>
      <c r="M146" t="str">
        <f>IFERROR(IF(
COUNTIF(B2B!H:H,(IF(K146&lt;&gt;"---",IF(INDEX(RAW_c_TEBB0714_REV01!B:D,MATCH(H146,RAW_c_TEBB0714_REV01!B:B,0),3)=L146,INDEX(
RAW_c_TEBB0714_REV01!B:D,MATCH(H146,INDEX(RAW_c_TEBB0714_REV01!B:B,MATCH(H146,RAW_c_TEBB0714_REV01!B:B,)+1):'RAW_c_TEBB0714_REV01'!B11217,)+MATCH(H146,RAW_c_TEBB0714_REV01!B:B,),3),INDEX(RAW_c_TEBB0714_REV01!B:D,MATCH(H146,RAW_c_TEBB0714_REV01!B:B,0),3)),"---")))=1,"---",IF(K146&lt;&gt;"---",IF(INDEX(RAW_c_TEBB0714_REV01!B:D,MATCH(H146,RAW_c_TEBB0714_REV01!B:B,0),3)=L146,INDEX(
RAW_c_TEBB0714_REV01!B:D,MATCH(H146,INDEX(RAW_c_TEBB0714_REV01!B:B,MATCH(H146,RAW_c_TEBB0714_REV01!B:B,)+1):'RAW_c_TEBB0714_REV01'!B11217,)+MATCH(H146,RAW_c_TEBB0714_REV01!B:B,),3),INDEX(RAW_c_TEBB0714_REV01!B:D,MATCH(H146,RAW_c_TEBB0714_REV01!B:B,0),3)),"---")),"---")</f>
        <v>J1-2</v>
      </c>
      <c r="N146" t="str">
        <f>IFERROR(IF(AND(B146="B2B",J146="--"),L146,IF(
COUNTIF(B2B!H:H,(IF(K146&lt;&gt;"---",IF(INDEX(RAW_c_TEBB0714_REV01!B:D,MATCH(H146,RAW_c_TEBB0714_REV01!B:B,0),3)=L146,INDEX(
RAW_c_TEBB0714_REV01!B:D,MATCH(H146,INDEX(RAW_c_TEBB0714_REV01!B:B,MATCH(H146,RAW_c_TEBB0714_REV01!B:B,)+1):'RAW_c_TEBB0714_REV01'!B11217,)+MATCH(H146,RAW_c_TEBB0714_REV01!B:B,),3),INDEX(RAW_c_TEBB0714_REV01!B:D,MATCH(H146,RAW_c_TEBB0714_REV01!B:B,0),3)),"---")))=0,"---",IF(K146&lt;&gt;"---",IF(INDEX(RAW_c_TEBB0714_REV01!B:D,MATCH(H146,RAW_c_TEBB0714_REV01!B:B,0),3)=L146,INDEX(
RAW_c_TEBB0714_REV01!B:D,MATCH(H146,INDEX(RAW_c_TEBB0714_REV01!B:B,MATCH(H146,RAW_c_TEBB0714_REV01!B:B,)+1):'RAW_c_TEBB0714_REV01'!B11217,)+MATCH(H146,RAW_c_TEBB0714_REV01!B:B,),3),INDEX(RAW_c_TEBB0714_REV01!B:D,MATCH(H146,RAW_c_TEBB0714_REV01!B:B,0),3)),"---"))),"---")</f>
        <v>JM2-42</v>
      </c>
      <c r="T146">
        <f>COUNTIF(RAW_c_TEBB0714_REV01!B:B,G146)</f>
        <v>2</v>
      </c>
      <c r="U146" t="str">
        <f t="shared" si="17"/>
        <v>B2B-41</v>
      </c>
    </row>
    <row r="147" spans="1:21" x14ac:dyDescent="0.25">
      <c r="A147" t="s">
        <v>989</v>
      </c>
      <c r="B147" t="s">
        <v>39</v>
      </c>
      <c r="C147" t="s">
        <v>200</v>
      </c>
      <c r="D147" t="s">
        <v>259</v>
      </c>
      <c r="E147" s="84">
        <v>41</v>
      </c>
      <c r="F147" t="str">
        <f t="shared" si="12"/>
        <v>JM2-41</v>
      </c>
      <c r="G147" t="str">
        <f>VLOOKUP(F147,RAW_c_TEBB0714_REV01!A:B,2,0)</f>
        <v>B15_L19_N</v>
      </c>
      <c r="H147" t="str">
        <f t="shared" si="13"/>
        <v>B15_L19_N</v>
      </c>
      <c r="I147" t="str">
        <f t="shared" si="14"/>
        <v>--</v>
      </c>
      <c r="J147" t="str">
        <f t="shared" si="15"/>
        <v>--</v>
      </c>
      <c r="K147">
        <f>IFERROR(IF(J147="--",IF(G147=H147,VLOOKUP(G147,RAW_c_TEBB0714_REV01!L:N,3,0),SUM(VLOOKUP(H147,RAW_c_TEBB0714_REV01!L:N,3,0),VLOOKUP(G147,RAW_c_TEBB0714_REV01!L:N,3,0))),"---"),"---")</f>
        <v>0</v>
      </c>
      <c r="L147" t="str">
        <f t="shared" si="16"/>
        <v>JM2-41</v>
      </c>
      <c r="M147" t="str">
        <f>IFERROR(IF(
COUNTIF(B2B!H:H,(IF(K147&lt;&gt;"---",IF(INDEX(RAW_c_TEBB0714_REV01!B:D,MATCH(H147,RAW_c_TEBB0714_REV01!B:B,0),3)=L147,INDEX(
RAW_c_TEBB0714_REV01!B:D,MATCH(H147,INDEX(RAW_c_TEBB0714_REV01!B:B,MATCH(H147,RAW_c_TEBB0714_REV01!B:B,)+1):'RAW_c_TEBB0714_REV01'!B11218,)+MATCH(H147,RAW_c_TEBB0714_REV01!B:B,),3),INDEX(RAW_c_TEBB0714_REV01!B:D,MATCH(H147,RAW_c_TEBB0714_REV01!B:B,0),3)),"---")))=1,"---",IF(K147&lt;&gt;"---",IF(INDEX(RAW_c_TEBB0714_REV01!B:D,MATCH(H147,RAW_c_TEBB0714_REV01!B:B,0),3)=L147,INDEX(
RAW_c_TEBB0714_REV01!B:D,MATCH(H147,INDEX(RAW_c_TEBB0714_REV01!B:B,MATCH(H147,RAW_c_TEBB0714_REV01!B:B,)+1):'RAW_c_TEBB0714_REV01'!B11218,)+MATCH(H147,RAW_c_TEBB0714_REV01!B:B,),3),INDEX(RAW_c_TEBB0714_REV01!B:D,MATCH(H147,RAW_c_TEBB0714_REV01!B:B,0),3)),"---")),"---")</f>
        <v>---</v>
      </c>
      <c r="N147" t="str">
        <f>IFERROR(IF(AND(B147="B2B",J147="--"),L147,IF(
COUNTIF(B2B!H:H,(IF(K147&lt;&gt;"---",IF(INDEX(RAW_c_TEBB0714_REV01!B:D,MATCH(H147,RAW_c_TEBB0714_REV01!B:B,0),3)=L147,INDEX(
RAW_c_TEBB0714_REV01!B:D,MATCH(H147,INDEX(RAW_c_TEBB0714_REV01!B:B,MATCH(H147,RAW_c_TEBB0714_REV01!B:B,)+1):'RAW_c_TEBB0714_REV01'!B11218,)+MATCH(H147,RAW_c_TEBB0714_REV01!B:B,),3),INDEX(RAW_c_TEBB0714_REV01!B:D,MATCH(H147,RAW_c_TEBB0714_REV01!B:B,0),3)),"---")))=0,"---",IF(K147&lt;&gt;"---",IF(INDEX(RAW_c_TEBB0714_REV01!B:D,MATCH(H147,RAW_c_TEBB0714_REV01!B:B,0),3)=L147,INDEX(
RAW_c_TEBB0714_REV01!B:D,MATCH(H147,INDEX(RAW_c_TEBB0714_REV01!B:B,MATCH(H147,RAW_c_TEBB0714_REV01!B:B,)+1):'RAW_c_TEBB0714_REV01'!B11218,)+MATCH(H147,RAW_c_TEBB0714_REV01!B:B,),3),INDEX(RAW_c_TEBB0714_REV01!B:D,MATCH(H147,RAW_c_TEBB0714_REV01!B:B,0),3)),"---"))),"---")</f>
        <v>JM2-41</v>
      </c>
      <c r="T147">
        <f>COUNTIF(RAW_c_TEBB0714_REV01!B:B,G147)</f>
        <v>1</v>
      </c>
      <c r="U147" t="str">
        <f t="shared" si="17"/>
        <v>B2B-42</v>
      </c>
    </row>
    <row r="148" spans="1:21" x14ac:dyDescent="0.25">
      <c r="A148" t="s">
        <v>990</v>
      </c>
      <c r="B148" t="s">
        <v>39</v>
      </c>
      <c r="C148" t="s">
        <v>201</v>
      </c>
      <c r="D148" t="s">
        <v>259</v>
      </c>
      <c r="E148" s="84">
        <v>44</v>
      </c>
      <c r="F148" t="str">
        <f t="shared" si="12"/>
        <v>JM2-44</v>
      </c>
      <c r="G148" t="str">
        <f>VLOOKUP(F148,RAW_c_TEBB0714_REV01!A:B,2,0)</f>
        <v>SFP0_TX_DIS</v>
      </c>
      <c r="H148" t="str">
        <f t="shared" si="13"/>
        <v>SFP0_TX_DIS</v>
      </c>
      <c r="I148" t="str">
        <f t="shared" si="14"/>
        <v>--</v>
      </c>
      <c r="J148" t="str">
        <f t="shared" si="15"/>
        <v>--</v>
      </c>
      <c r="K148">
        <f>IFERROR(IF(J148="--",IF(G148=H148,VLOOKUP(G148,RAW_c_TEBB0714_REV01!L:N,3,0),SUM(VLOOKUP(H148,RAW_c_TEBB0714_REV01!L:N,3,0),VLOOKUP(G148,RAW_c_TEBB0714_REV01!L:N,3,0))),"---"),"---")</f>
        <v>20.045400000000001</v>
      </c>
      <c r="L148" t="str">
        <f t="shared" si="16"/>
        <v>JM2-44</v>
      </c>
      <c r="M148" t="str">
        <f>IFERROR(IF(
COUNTIF(B2B!H:H,(IF(K148&lt;&gt;"---",IF(INDEX(RAW_c_TEBB0714_REV01!B:D,MATCH(H148,RAW_c_TEBB0714_REV01!B:B,0),3)=L148,INDEX(
RAW_c_TEBB0714_REV01!B:D,MATCH(H148,INDEX(RAW_c_TEBB0714_REV01!B:B,MATCH(H148,RAW_c_TEBB0714_REV01!B:B,)+1):'RAW_c_TEBB0714_REV01'!B11219,)+MATCH(H148,RAW_c_TEBB0714_REV01!B:B,),3),INDEX(RAW_c_TEBB0714_REV01!B:D,MATCH(H148,RAW_c_TEBB0714_REV01!B:B,0),3)),"---")))=1,"---",IF(K148&lt;&gt;"---",IF(INDEX(RAW_c_TEBB0714_REV01!B:D,MATCH(H148,RAW_c_TEBB0714_REV01!B:B,0),3)=L148,INDEX(
RAW_c_TEBB0714_REV01!B:D,MATCH(H148,INDEX(RAW_c_TEBB0714_REV01!B:B,MATCH(H148,RAW_c_TEBB0714_REV01!B:B,)+1):'RAW_c_TEBB0714_REV01'!B11219,)+MATCH(H148,RAW_c_TEBB0714_REV01!B:B,),3),INDEX(RAW_c_TEBB0714_REV01!B:D,MATCH(H148,RAW_c_TEBB0714_REV01!B:B,0),3)),"---")),"---")</f>
        <v>J1-3</v>
      </c>
      <c r="N148" t="str">
        <f>IFERROR(IF(AND(B148="B2B",J148="--"),L148,IF(
COUNTIF(B2B!H:H,(IF(K148&lt;&gt;"---",IF(INDEX(RAW_c_TEBB0714_REV01!B:D,MATCH(H148,RAW_c_TEBB0714_REV01!B:B,0),3)=L148,INDEX(
RAW_c_TEBB0714_REV01!B:D,MATCH(H148,INDEX(RAW_c_TEBB0714_REV01!B:B,MATCH(H148,RAW_c_TEBB0714_REV01!B:B,)+1):'RAW_c_TEBB0714_REV01'!B11219,)+MATCH(H148,RAW_c_TEBB0714_REV01!B:B,),3),INDEX(RAW_c_TEBB0714_REV01!B:D,MATCH(H148,RAW_c_TEBB0714_REV01!B:B,0),3)),"---")))=0,"---",IF(K148&lt;&gt;"---",IF(INDEX(RAW_c_TEBB0714_REV01!B:D,MATCH(H148,RAW_c_TEBB0714_REV01!B:B,0),3)=L148,INDEX(
RAW_c_TEBB0714_REV01!B:D,MATCH(H148,INDEX(RAW_c_TEBB0714_REV01!B:B,MATCH(H148,RAW_c_TEBB0714_REV01!B:B,)+1):'RAW_c_TEBB0714_REV01'!B11219,)+MATCH(H148,RAW_c_TEBB0714_REV01!B:B,),3),INDEX(RAW_c_TEBB0714_REV01!B:D,MATCH(H148,RAW_c_TEBB0714_REV01!B:B,0),3)),"---"))),"---")</f>
        <v>JM2-44</v>
      </c>
      <c r="T148">
        <f>COUNTIF(RAW_c_TEBB0714_REV01!B:B,G148)</f>
        <v>2</v>
      </c>
      <c r="U148" t="str">
        <f t="shared" si="17"/>
        <v>B2B-43</v>
      </c>
    </row>
    <row r="149" spans="1:21" x14ac:dyDescent="0.25">
      <c r="A149" t="s">
        <v>991</v>
      </c>
      <c r="B149" t="s">
        <v>39</v>
      </c>
      <c r="C149" t="s">
        <v>202</v>
      </c>
      <c r="D149" t="s">
        <v>259</v>
      </c>
      <c r="E149" s="84">
        <v>43</v>
      </c>
      <c r="F149" t="str">
        <f t="shared" si="12"/>
        <v>JM2-43</v>
      </c>
      <c r="G149" t="str">
        <f>VLOOKUP(F149,RAW_c_TEBB0714_REV01!A:B,2,0)</f>
        <v>B15_L19_P</v>
      </c>
      <c r="H149" t="str">
        <f t="shared" si="13"/>
        <v>B15_L19_P</v>
      </c>
      <c r="I149" t="str">
        <f t="shared" si="14"/>
        <v>--</v>
      </c>
      <c r="J149" t="str">
        <f t="shared" si="15"/>
        <v>--</v>
      </c>
      <c r="K149">
        <f>IFERROR(IF(J149="--",IF(G149=H149,VLOOKUP(G149,RAW_c_TEBB0714_REV01!L:N,3,0),SUM(VLOOKUP(H149,RAW_c_TEBB0714_REV01!L:N,3,0),VLOOKUP(G149,RAW_c_TEBB0714_REV01!L:N,3,0))),"---"),"---")</f>
        <v>0</v>
      </c>
      <c r="L149" t="str">
        <f t="shared" si="16"/>
        <v>JM2-43</v>
      </c>
      <c r="M149" t="str">
        <f>IFERROR(IF(
COUNTIF(B2B!H:H,(IF(K149&lt;&gt;"---",IF(INDEX(RAW_c_TEBB0714_REV01!B:D,MATCH(H149,RAW_c_TEBB0714_REV01!B:B,0),3)=L149,INDEX(
RAW_c_TEBB0714_REV01!B:D,MATCH(H149,INDEX(RAW_c_TEBB0714_REV01!B:B,MATCH(H149,RAW_c_TEBB0714_REV01!B:B,)+1):'RAW_c_TEBB0714_REV01'!B11220,)+MATCH(H149,RAW_c_TEBB0714_REV01!B:B,),3),INDEX(RAW_c_TEBB0714_REV01!B:D,MATCH(H149,RAW_c_TEBB0714_REV01!B:B,0),3)),"---")))=1,"---",IF(K149&lt;&gt;"---",IF(INDEX(RAW_c_TEBB0714_REV01!B:D,MATCH(H149,RAW_c_TEBB0714_REV01!B:B,0),3)=L149,INDEX(
RAW_c_TEBB0714_REV01!B:D,MATCH(H149,INDEX(RAW_c_TEBB0714_REV01!B:B,MATCH(H149,RAW_c_TEBB0714_REV01!B:B,)+1):'RAW_c_TEBB0714_REV01'!B11220,)+MATCH(H149,RAW_c_TEBB0714_REV01!B:B,),3),INDEX(RAW_c_TEBB0714_REV01!B:D,MATCH(H149,RAW_c_TEBB0714_REV01!B:B,0),3)),"---")),"---")</f>
        <v>---</v>
      </c>
      <c r="N149" t="str">
        <f>IFERROR(IF(AND(B149="B2B",J149="--"),L149,IF(
COUNTIF(B2B!H:H,(IF(K149&lt;&gt;"---",IF(INDEX(RAW_c_TEBB0714_REV01!B:D,MATCH(H149,RAW_c_TEBB0714_REV01!B:B,0),3)=L149,INDEX(
RAW_c_TEBB0714_REV01!B:D,MATCH(H149,INDEX(RAW_c_TEBB0714_REV01!B:B,MATCH(H149,RAW_c_TEBB0714_REV01!B:B,)+1):'RAW_c_TEBB0714_REV01'!B11220,)+MATCH(H149,RAW_c_TEBB0714_REV01!B:B,),3),INDEX(RAW_c_TEBB0714_REV01!B:D,MATCH(H149,RAW_c_TEBB0714_REV01!B:B,0),3)),"---")))=0,"---",IF(K149&lt;&gt;"---",IF(INDEX(RAW_c_TEBB0714_REV01!B:D,MATCH(H149,RAW_c_TEBB0714_REV01!B:B,0),3)=L149,INDEX(
RAW_c_TEBB0714_REV01!B:D,MATCH(H149,INDEX(RAW_c_TEBB0714_REV01!B:B,MATCH(H149,RAW_c_TEBB0714_REV01!B:B,)+1):'RAW_c_TEBB0714_REV01'!B11220,)+MATCH(H149,RAW_c_TEBB0714_REV01!B:B,),3),INDEX(RAW_c_TEBB0714_REV01!B:D,MATCH(H149,RAW_c_TEBB0714_REV01!B:B,0),3)),"---"))),"---")</f>
        <v>JM2-43</v>
      </c>
      <c r="T149">
        <f>COUNTIF(RAW_c_TEBB0714_REV01!B:B,G149)</f>
        <v>1</v>
      </c>
      <c r="U149" t="str">
        <f t="shared" si="17"/>
        <v>B2B-44</v>
      </c>
    </row>
    <row r="150" spans="1:21" x14ac:dyDescent="0.25">
      <c r="A150" t="s">
        <v>992</v>
      </c>
      <c r="B150" t="s">
        <v>39</v>
      </c>
      <c r="C150" t="s">
        <v>203</v>
      </c>
      <c r="D150" t="s">
        <v>259</v>
      </c>
      <c r="E150" s="84">
        <v>46</v>
      </c>
      <c r="F150" t="str">
        <f t="shared" si="12"/>
        <v>JM2-46</v>
      </c>
      <c r="G150" t="str">
        <f>VLOOKUP(F150,RAW_c_TEBB0714_REV01!A:B,2,0)</f>
        <v>SFP0_SDA</v>
      </c>
      <c r="H150" t="str">
        <f t="shared" si="13"/>
        <v>SFP0_SDA</v>
      </c>
      <c r="I150" t="str">
        <f t="shared" si="14"/>
        <v>--</v>
      </c>
      <c r="J150" t="str">
        <f t="shared" si="15"/>
        <v>--</v>
      </c>
      <c r="K150">
        <f>IFERROR(IF(J150="--",IF(G150=H150,VLOOKUP(G150,RAW_c_TEBB0714_REV01!L:N,3,0),SUM(VLOOKUP(H150,RAW_c_TEBB0714_REV01!L:N,3,0),VLOOKUP(G150,RAW_c_TEBB0714_REV01!L:N,3,0))),"---"),"---")</f>
        <v>22.387799999999999</v>
      </c>
      <c r="L150" t="str">
        <f t="shared" si="16"/>
        <v>JM2-46</v>
      </c>
      <c r="M150" t="str">
        <f>IFERROR(IF(
COUNTIF(B2B!H:H,(IF(K150&lt;&gt;"---",IF(INDEX(RAW_c_TEBB0714_REV01!B:D,MATCH(H150,RAW_c_TEBB0714_REV01!B:B,0),3)=L150,INDEX(
RAW_c_TEBB0714_REV01!B:D,MATCH(H150,INDEX(RAW_c_TEBB0714_REV01!B:B,MATCH(H150,RAW_c_TEBB0714_REV01!B:B,)+1):'RAW_c_TEBB0714_REV01'!B11221,)+MATCH(H150,RAW_c_TEBB0714_REV01!B:B,),3),INDEX(RAW_c_TEBB0714_REV01!B:D,MATCH(H150,RAW_c_TEBB0714_REV01!B:B,0),3)),"---")))=1,"---",IF(K150&lt;&gt;"---",IF(INDEX(RAW_c_TEBB0714_REV01!B:D,MATCH(H150,RAW_c_TEBB0714_REV01!B:B,0),3)=L150,INDEX(
RAW_c_TEBB0714_REV01!B:D,MATCH(H150,INDEX(RAW_c_TEBB0714_REV01!B:B,MATCH(H150,RAW_c_TEBB0714_REV01!B:B,)+1):'RAW_c_TEBB0714_REV01'!B11221,)+MATCH(H150,RAW_c_TEBB0714_REV01!B:B,),3),INDEX(RAW_c_TEBB0714_REV01!B:D,MATCH(H150,RAW_c_TEBB0714_REV01!B:B,0),3)),"---")),"---")</f>
        <v>J1-4</v>
      </c>
      <c r="N150" t="str">
        <f>IFERROR(IF(AND(B150="B2B",J150="--"),L150,IF(
COUNTIF(B2B!H:H,(IF(K150&lt;&gt;"---",IF(INDEX(RAW_c_TEBB0714_REV01!B:D,MATCH(H150,RAW_c_TEBB0714_REV01!B:B,0),3)=L150,INDEX(
RAW_c_TEBB0714_REV01!B:D,MATCH(H150,INDEX(RAW_c_TEBB0714_REV01!B:B,MATCH(H150,RAW_c_TEBB0714_REV01!B:B,)+1):'RAW_c_TEBB0714_REV01'!B11221,)+MATCH(H150,RAW_c_TEBB0714_REV01!B:B,),3),INDEX(RAW_c_TEBB0714_REV01!B:D,MATCH(H150,RAW_c_TEBB0714_REV01!B:B,0),3)),"---")))=0,"---",IF(K150&lt;&gt;"---",IF(INDEX(RAW_c_TEBB0714_REV01!B:D,MATCH(H150,RAW_c_TEBB0714_REV01!B:B,0),3)=L150,INDEX(
RAW_c_TEBB0714_REV01!B:D,MATCH(H150,INDEX(RAW_c_TEBB0714_REV01!B:B,MATCH(H150,RAW_c_TEBB0714_REV01!B:B,)+1):'RAW_c_TEBB0714_REV01'!B11221,)+MATCH(H150,RAW_c_TEBB0714_REV01!B:B,),3),INDEX(RAW_c_TEBB0714_REV01!B:D,MATCH(H150,RAW_c_TEBB0714_REV01!B:B,0),3)),"---"))),"---")</f>
        <v>JM2-46</v>
      </c>
      <c r="T150">
        <f>COUNTIF(RAW_c_TEBB0714_REV01!B:B,G150)</f>
        <v>3</v>
      </c>
      <c r="U150" t="str">
        <f t="shared" si="17"/>
        <v>B2B-45</v>
      </c>
    </row>
    <row r="151" spans="1:21" x14ac:dyDescent="0.25">
      <c r="A151" t="s">
        <v>993</v>
      </c>
      <c r="B151" t="s">
        <v>39</v>
      </c>
      <c r="C151" t="s">
        <v>204</v>
      </c>
      <c r="D151" t="s">
        <v>259</v>
      </c>
      <c r="E151" s="84">
        <v>45</v>
      </c>
      <c r="F151" t="str">
        <f t="shared" si="12"/>
        <v>JM2-45</v>
      </c>
      <c r="G151" t="str">
        <f>VLOOKUP(F151,RAW_c_TEBB0714_REV01!A:B,2,0)</f>
        <v>B15_L21_N</v>
      </c>
      <c r="H151" t="str">
        <f t="shared" si="13"/>
        <v>B15_L21_N</v>
      </c>
      <c r="I151" t="str">
        <f t="shared" si="14"/>
        <v>--</v>
      </c>
      <c r="J151" t="str">
        <f t="shared" si="15"/>
        <v>--</v>
      </c>
      <c r="K151">
        <f>IFERROR(IF(J151="--",IF(G151=H151,VLOOKUP(G151,RAW_c_TEBB0714_REV01!L:N,3,0),SUM(VLOOKUP(H151,RAW_c_TEBB0714_REV01!L:N,3,0),VLOOKUP(G151,RAW_c_TEBB0714_REV01!L:N,3,0))),"---"),"---")</f>
        <v>0</v>
      </c>
      <c r="L151" t="str">
        <f t="shared" si="16"/>
        <v>JM2-45</v>
      </c>
      <c r="M151" t="str">
        <f>IFERROR(IF(
COUNTIF(B2B!H:H,(IF(K151&lt;&gt;"---",IF(INDEX(RAW_c_TEBB0714_REV01!B:D,MATCH(H151,RAW_c_TEBB0714_REV01!B:B,0),3)=L151,INDEX(
RAW_c_TEBB0714_REV01!B:D,MATCH(H151,INDEX(RAW_c_TEBB0714_REV01!B:B,MATCH(H151,RAW_c_TEBB0714_REV01!B:B,)+1):'RAW_c_TEBB0714_REV01'!B11222,)+MATCH(H151,RAW_c_TEBB0714_REV01!B:B,),3),INDEX(RAW_c_TEBB0714_REV01!B:D,MATCH(H151,RAW_c_TEBB0714_REV01!B:B,0),3)),"---")))=1,"---",IF(K151&lt;&gt;"---",IF(INDEX(RAW_c_TEBB0714_REV01!B:D,MATCH(H151,RAW_c_TEBB0714_REV01!B:B,0),3)=L151,INDEX(
RAW_c_TEBB0714_REV01!B:D,MATCH(H151,INDEX(RAW_c_TEBB0714_REV01!B:B,MATCH(H151,RAW_c_TEBB0714_REV01!B:B,)+1):'RAW_c_TEBB0714_REV01'!B11222,)+MATCH(H151,RAW_c_TEBB0714_REV01!B:B,),3),INDEX(RAW_c_TEBB0714_REV01!B:D,MATCH(H151,RAW_c_TEBB0714_REV01!B:B,0),3)),"---")),"---")</f>
        <v>---</v>
      </c>
      <c r="N151" t="str">
        <f>IFERROR(IF(AND(B151="B2B",J151="--"),L151,IF(
COUNTIF(B2B!H:H,(IF(K151&lt;&gt;"---",IF(INDEX(RAW_c_TEBB0714_REV01!B:D,MATCH(H151,RAW_c_TEBB0714_REV01!B:B,0),3)=L151,INDEX(
RAW_c_TEBB0714_REV01!B:D,MATCH(H151,INDEX(RAW_c_TEBB0714_REV01!B:B,MATCH(H151,RAW_c_TEBB0714_REV01!B:B,)+1):'RAW_c_TEBB0714_REV01'!B11222,)+MATCH(H151,RAW_c_TEBB0714_REV01!B:B,),3),INDEX(RAW_c_TEBB0714_REV01!B:D,MATCH(H151,RAW_c_TEBB0714_REV01!B:B,0),3)),"---")))=0,"---",IF(K151&lt;&gt;"---",IF(INDEX(RAW_c_TEBB0714_REV01!B:D,MATCH(H151,RAW_c_TEBB0714_REV01!B:B,0),3)=L151,INDEX(
RAW_c_TEBB0714_REV01!B:D,MATCH(H151,INDEX(RAW_c_TEBB0714_REV01!B:B,MATCH(H151,RAW_c_TEBB0714_REV01!B:B,)+1):'RAW_c_TEBB0714_REV01'!B11222,)+MATCH(H151,RAW_c_TEBB0714_REV01!B:B,),3),INDEX(RAW_c_TEBB0714_REV01!B:D,MATCH(H151,RAW_c_TEBB0714_REV01!B:B,0),3)),"---"))),"---")</f>
        <v>JM2-45</v>
      </c>
      <c r="T151">
        <f>COUNTIF(RAW_c_TEBB0714_REV01!B:B,G151)</f>
        <v>1</v>
      </c>
      <c r="U151" t="str">
        <f t="shared" si="17"/>
        <v>B2B-46</v>
      </c>
    </row>
    <row r="152" spans="1:21" x14ac:dyDescent="0.25">
      <c r="A152" t="s">
        <v>994</v>
      </c>
      <c r="B152" t="s">
        <v>39</v>
      </c>
      <c r="C152" t="s">
        <v>205</v>
      </c>
      <c r="D152" t="s">
        <v>259</v>
      </c>
      <c r="E152" s="84">
        <v>48</v>
      </c>
      <c r="F152" t="str">
        <f t="shared" si="12"/>
        <v>JM2-48</v>
      </c>
      <c r="G152" t="str">
        <f>VLOOKUP(F152,RAW_c_TEBB0714_REV01!A:B,2,0)</f>
        <v>SFP0_SCL</v>
      </c>
      <c r="H152" t="str">
        <f t="shared" si="13"/>
        <v>SFP0_SCL</v>
      </c>
      <c r="I152" t="str">
        <f t="shared" si="14"/>
        <v>--</v>
      </c>
      <c r="J152" t="str">
        <f t="shared" si="15"/>
        <v>--</v>
      </c>
      <c r="K152">
        <f>IFERROR(IF(J152="--",IF(G152=H152,VLOOKUP(G152,RAW_c_TEBB0714_REV01!L:N,3,0),SUM(VLOOKUP(H152,RAW_c_TEBB0714_REV01!L:N,3,0),VLOOKUP(G152,RAW_c_TEBB0714_REV01!L:N,3,0))),"---"),"---")</f>
        <v>27.611499999999999</v>
      </c>
      <c r="L152" t="str">
        <f t="shared" si="16"/>
        <v>JM2-48</v>
      </c>
      <c r="M152" t="str">
        <f>IFERROR(IF(
COUNTIF(B2B!H:H,(IF(K152&lt;&gt;"---",IF(INDEX(RAW_c_TEBB0714_REV01!B:D,MATCH(H152,RAW_c_TEBB0714_REV01!B:B,0),3)=L152,INDEX(
RAW_c_TEBB0714_REV01!B:D,MATCH(H152,INDEX(RAW_c_TEBB0714_REV01!B:B,MATCH(H152,RAW_c_TEBB0714_REV01!B:B,)+1):'RAW_c_TEBB0714_REV01'!B11223,)+MATCH(H152,RAW_c_TEBB0714_REV01!B:B,),3),INDEX(RAW_c_TEBB0714_REV01!B:D,MATCH(H152,RAW_c_TEBB0714_REV01!B:B,0),3)),"---")))=1,"---",IF(K152&lt;&gt;"---",IF(INDEX(RAW_c_TEBB0714_REV01!B:D,MATCH(H152,RAW_c_TEBB0714_REV01!B:B,0),3)=L152,INDEX(
RAW_c_TEBB0714_REV01!B:D,MATCH(H152,INDEX(RAW_c_TEBB0714_REV01!B:B,MATCH(H152,RAW_c_TEBB0714_REV01!B:B,)+1):'RAW_c_TEBB0714_REV01'!B11223,)+MATCH(H152,RAW_c_TEBB0714_REV01!B:B,),3),INDEX(RAW_c_TEBB0714_REV01!B:D,MATCH(H152,RAW_c_TEBB0714_REV01!B:B,0),3)),"---")),"---")</f>
        <v>J1-5</v>
      </c>
      <c r="N152" t="str">
        <f>IFERROR(IF(AND(B152="B2B",J152="--"),L152,IF(
COUNTIF(B2B!H:H,(IF(K152&lt;&gt;"---",IF(INDEX(RAW_c_TEBB0714_REV01!B:D,MATCH(H152,RAW_c_TEBB0714_REV01!B:B,0),3)=L152,INDEX(
RAW_c_TEBB0714_REV01!B:D,MATCH(H152,INDEX(RAW_c_TEBB0714_REV01!B:B,MATCH(H152,RAW_c_TEBB0714_REV01!B:B,)+1):'RAW_c_TEBB0714_REV01'!B11223,)+MATCH(H152,RAW_c_TEBB0714_REV01!B:B,),3),INDEX(RAW_c_TEBB0714_REV01!B:D,MATCH(H152,RAW_c_TEBB0714_REV01!B:B,0),3)),"---")))=0,"---",IF(K152&lt;&gt;"---",IF(INDEX(RAW_c_TEBB0714_REV01!B:D,MATCH(H152,RAW_c_TEBB0714_REV01!B:B,0),3)=L152,INDEX(
RAW_c_TEBB0714_REV01!B:D,MATCH(H152,INDEX(RAW_c_TEBB0714_REV01!B:B,MATCH(H152,RAW_c_TEBB0714_REV01!B:B,)+1):'RAW_c_TEBB0714_REV01'!B11223,)+MATCH(H152,RAW_c_TEBB0714_REV01!B:B,),3),INDEX(RAW_c_TEBB0714_REV01!B:D,MATCH(H152,RAW_c_TEBB0714_REV01!B:B,0),3)),"---"))),"---")</f>
        <v>JM2-48</v>
      </c>
      <c r="T152">
        <f>COUNTIF(RAW_c_TEBB0714_REV01!B:B,G152)</f>
        <v>3</v>
      </c>
      <c r="U152" t="str">
        <f t="shared" si="17"/>
        <v>B2B-47</v>
      </c>
    </row>
    <row r="153" spans="1:21" x14ac:dyDescent="0.25">
      <c r="A153" t="s">
        <v>995</v>
      </c>
      <c r="B153" t="s">
        <v>39</v>
      </c>
      <c r="C153" t="s">
        <v>206</v>
      </c>
      <c r="D153" t="s">
        <v>259</v>
      </c>
      <c r="E153" s="84">
        <v>47</v>
      </c>
      <c r="F153" t="str">
        <f t="shared" si="12"/>
        <v>JM2-47</v>
      </c>
      <c r="G153" t="str">
        <f>VLOOKUP(F153,RAW_c_TEBB0714_REV01!A:B,2,0)</f>
        <v>B15_L21_P</v>
      </c>
      <c r="H153" t="str">
        <f t="shared" si="13"/>
        <v>B15_L21_P</v>
      </c>
      <c r="I153" t="str">
        <f t="shared" si="14"/>
        <v>--</v>
      </c>
      <c r="J153" t="str">
        <f t="shared" si="15"/>
        <v>--</v>
      </c>
      <c r="K153">
        <f>IFERROR(IF(J153="--",IF(G153=H153,VLOOKUP(G153,RAW_c_TEBB0714_REV01!L:N,3,0),SUM(VLOOKUP(H153,RAW_c_TEBB0714_REV01!L:N,3,0),VLOOKUP(G153,RAW_c_TEBB0714_REV01!L:N,3,0))),"---"),"---")</f>
        <v>0</v>
      </c>
      <c r="L153" t="str">
        <f t="shared" si="16"/>
        <v>JM2-47</v>
      </c>
      <c r="M153" t="str">
        <f>IFERROR(IF(
COUNTIF(B2B!H:H,(IF(K153&lt;&gt;"---",IF(INDEX(RAW_c_TEBB0714_REV01!B:D,MATCH(H153,RAW_c_TEBB0714_REV01!B:B,0),3)=L153,INDEX(
RAW_c_TEBB0714_REV01!B:D,MATCH(H153,INDEX(RAW_c_TEBB0714_REV01!B:B,MATCH(H153,RAW_c_TEBB0714_REV01!B:B,)+1):'RAW_c_TEBB0714_REV01'!B11224,)+MATCH(H153,RAW_c_TEBB0714_REV01!B:B,),3),INDEX(RAW_c_TEBB0714_REV01!B:D,MATCH(H153,RAW_c_TEBB0714_REV01!B:B,0),3)),"---")))=1,"---",IF(K153&lt;&gt;"---",IF(INDEX(RAW_c_TEBB0714_REV01!B:D,MATCH(H153,RAW_c_TEBB0714_REV01!B:B,0),3)=L153,INDEX(
RAW_c_TEBB0714_REV01!B:D,MATCH(H153,INDEX(RAW_c_TEBB0714_REV01!B:B,MATCH(H153,RAW_c_TEBB0714_REV01!B:B,)+1):'RAW_c_TEBB0714_REV01'!B11224,)+MATCH(H153,RAW_c_TEBB0714_REV01!B:B,),3),INDEX(RAW_c_TEBB0714_REV01!B:D,MATCH(H153,RAW_c_TEBB0714_REV01!B:B,0),3)),"---")),"---")</f>
        <v>---</v>
      </c>
      <c r="N153" t="str">
        <f>IFERROR(IF(AND(B153="B2B",J153="--"),L153,IF(
COUNTIF(B2B!H:H,(IF(K153&lt;&gt;"---",IF(INDEX(RAW_c_TEBB0714_REV01!B:D,MATCH(H153,RAW_c_TEBB0714_REV01!B:B,0),3)=L153,INDEX(
RAW_c_TEBB0714_REV01!B:D,MATCH(H153,INDEX(RAW_c_TEBB0714_REV01!B:B,MATCH(H153,RAW_c_TEBB0714_REV01!B:B,)+1):'RAW_c_TEBB0714_REV01'!B11224,)+MATCH(H153,RAW_c_TEBB0714_REV01!B:B,),3),INDEX(RAW_c_TEBB0714_REV01!B:D,MATCH(H153,RAW_c_TEBB0714_REV01!B:B,0),3)),"---")))=0,"---",IF(K153&lt;&gt;"---",IF(INDEX(RAW_c_TEBB0714_REV01!B:D,MATCH(H153,RAW_c_TEBB0714_REV01!B:B,0),3)=L153,INDEX(
RAW_c_TEBB0714_REV01!B:D,MATCH(H153,INDEX(RAW_c_TEBB0714_REV01!B:B,MATCH(H153,RAW_c_TEBB0714_REV01!B:B,)+1):'RAW_c_TEBB0714_REV01'!B11224,)+MATCH(H153,RAW_c_TEBB0714_REV01!B:B,),3),INDEX(RAW_c_TEBB0714_REV01!B:D,MATCH(H153,RAW_c_TEBB0714_REV01!B:B,0),3)),"---"))),"---")</f>
        <v>JM2-47</v>
      </c>
      <c r="T153">
        <f>COUNTIF(RAW_c_TEBB0714_REV01!B:B,G153)</f>
        <v>1</v>
      </c>
      <c r="U153" t="str">
        <f t="shared" si="17"/>
        <v>B2B-48</v>
      </c>
    </row>
    <row r="154" spans="1:21" x14ac:dyDescent="0.25">
      <c r="A154" t="s">
        <v>996</v>
      </c>
      <c r="B154" t="s">
        <v>39</v>
      </c>
      <c r="C154" t="s">
        <v>207</v>
      </c>
      <c r="D154" t="s">
        <v>259</v>
      </c>
      <c r="E154" s="84">
        <v>50</v>
      </c>
      <c r="F154" t="str">
        <f t="shared" si="12"/>
        <v>JM2-50</v>
      </c>
      <c r="G154" t="str">
        <f>VLOOKUP(F154,RAW_c_TEBB0714_REV01!A:B,2,0)</f>
        <v>B15_L20_N</v>
      </c>
      <c r="H154" t="str">
        <f t="shared" si="13"/>
        <v>B15_L20_N</v>
      </c>
      <c r="I154" t="str">
        <f t="shared" si="14"/>
        <v>--</v>
      </c>
      <c r="J154" t="str">
        <f t="shared" si="15"/>
        <v>--</v>
      </c>
      <c r="K154">
        <f>IFERROR(IF(J154="--",IF(G154=H154,VLOOKUP(G154,RAW_c_TEBB0714_REV01!L:N,3,0),SUM(VLOOKUP(H154,RAW_c_TEBB0714_REV01!L:N,3,0),VLOOKUP(G154,RAW_c_TEBB0714_REV01!L:N,3,0))),"---"),"---")</f>
        <v>0</v>
      </c>
      <c r="L154" t="str">
        <f t="shared" si="16"/>
        <v>JM2-50</v>
      </c>
      <c r="M154" t="str">
        <f>IFERROR(IF(
COUNTIF(B2B!H:H,(IF(K154&lt;&gt;"---",IF(INDEX(RAW_c_TEBB0714_REV01!B:D,MATCH(H154,RAW_c_TEBB0714_REV01!B:B,0),3)=L154,INDEX(
RAW_c_TEBB0714_REV01!B:D,MATCH(H154,INDEX(RAW_c_TEBB0714_REV01!B:B,MATCH(H154,RAW_c_TEBB0714_REV01!B:B,)+1):'RAW_c_TEBB0714_REV01'!B11225,)+MATCH(H154,RAW_c_TEBB0714_REV01!B:B,),3),INDEX(RAW_c_TEBB0714_REV01!B:D,MATCH(H154,RAW_c_TEBB0714_REV01!B:B,0),3)),"---")))=1,"---",IF(K154&lt;&gt;"---",IF(INDEX(RAW_c_TEBB0714_REV01!B:D,MATCH(H154,RAW_c_TEBB0714_REV01!B:B,0),3)=L154,INDEX(
RAW_c_TEBB0714_REV01!B:D,MATCH(H154,INDEX(RAW_c_TEBB0714_REV01!B:B,MATCH(H154,RAW_c_TEBB0714_REV01!B:B,)+1):'RAW_c_TEBB0714_REV01'!B11225,)+MATCH(H154,RAW_c_TEBB0714_REV01!B:B,),3),INDEX(RAW_c_TEBB0714_REV01!B:D,MATCH(H154,RAW_c_TEBB0714_REV01!B:B,0),3)),"---")),"---")</f>
        <v>---</v>
      </c>
      <c r="N154" t="str">
        <f>IFERROR(IF(AND(B154="B2B",J154="--"),L154,IF(
COUNTIF(B2B!H:H,(IF(K154&lt;&gt;"---",IF(INDEX(RAW_c_TEBB0714_REV01!B:D,MATCH(H154,RAW_c_TEBB0714_REV01!B:B,0),3)=L154,INDEX(
RAW_c_TEBB0714_REV01!B:D,MATCH(H154,INDEX(RAW_c_TEBB0714_REV01!B:B,MATCH(H154,RAW_c_TEBB0714_REV01!B:B,)+1):'RAW_c_TEBB0714_REV01'!B11225,)+MATCH(H154,RAW_c_TEBB0714_REV01!B:B,),3),INDEX(RAW_c_TEBB0714_REV01!B:D,MATCH(H154,RAW_c_TEBB0714_REV01!B:B,0),3)),"---")))=0,"---",IF(K154&lt;&gt;"---",IF(INDEX(RAW_c_TEBB0714_REV01!B:D,MATCH(H154,RAW_c_TEBB0714_REV01!B:B,0),3)=L154,INDEX(
RAW_c_TEBB0714_REV01!B:D,MATCH(H154,INDEX(RAW_c_TEBB0714_REV01!B:B,MATCH(H154,RAW_c_TEBB0714_REV01!B:B,)+1):'RAW_c_TEBB0714_REV01'!B11225,)+MATCH(H154,RAW_c_TEBB0714_REV01!B:B,),3),INDEX(RAW_c_TEBB0714_REV01!B:D,MATCH(H154,RAW_c_TEBB0714_REV01!B:B,0),3)),"---"))),"---")</f>
        <v>JM2-50</v>
      </c>
      <c r="T154">
        <f>COUNTIF(RAW_c_TEBB0714_REV01!B:B,G154)</f>
        <v>1</v>
      </c>
      <c r="U154" t="str">
        <f t="shared" si="17"/>
        <v>B2B-49</v>
      </c>
    </row>
    <row r="155" spans="1:21" x14ac:dyDescent="0.25">
      <c r="A155" t="s">
        <v>997</v>
      </c>
      <c r="B155" t="s">
        <v>39</v>
      </c>
      <c r="C155" t="s">
        <v>208</v>
      </c>
      <c r="D155" t="s">
        <v>259</v>
      </c>
      <c r="E155" s="84">
        <v>49</v>
      </c>
      <c r="F155" t="str">
        <f t="shared" si="12"/>
        <v>JM2-49</v>
      </c>
      <c r="G155" t="str">
        <f>VLOOKUP(F155,RAW_c_TEBB0714_REV01!A:B,2,0)</f>
        <v>B15_L23_P</v>
      </c>
      <c r="H155" t="str">
        <f t="shared" si="13"/>
        <v>B15_L23_P</v>
      </c>
      <c r="I155" t="str">
        <f t="shared" si="14"/>
        <v>--</v>
      </c>
      <c r="J155" t="str">
        <f t="shared" si="15"/>
        <v>--</v>
      </c>
      <c r="K155">
        <f>IFERROR(IF(J155="--",IF(G155=H155,VLOOKUP(G155,RAW_c_TEBB0714_REV01!L:N,3,0),SUM(VLOOKUP(H155,RAW_c_TEBB0714_REV01!L:N,3,0),VLOOKUP(G155,RAW_c_TEBB0714_REV01!L:N,3,0))),"---"),"---")</f>
        <v>0</v>
      </c>
      <c r="L155" t="str">
        <f t="shared" si="16"/>
        <v>JM2-49</v>
      </c>
      <c r="M155" t="str">
        <f>IFERROR(IF(
COUNTIF(B2B!H:H,(IF(K155&lt;&gt;"---",IF(INDEX(RAW_c_TEBB0714_REV01!B:D,MATCH(H155,RAW_c_TEBB0714_REV01!B:B,0),3)=L155,INDEX(
RAW_c_TEBB0714_REV01!B:D,MATCH(H155,INDEX(RAW_c_TEBB0714_REV01!B:B,MATCH(H155,RAW_c_TEBB0714_REV01!B:B,)+1):'RAW_c_TEBB0714_REV01'!B11226,)+MATCH(H155,RAW_c_TEBB0714_REV01!B:B,),3),INDEX(RAW_c_TEBB0714_REV01!B:D,MATCH(H155,RAW_c_TEBB0714_REV01!B:B,0),3)),"---")))=1,"---",IF(K155&lt;&gt;"---",IF(INDEX(RAW_c_TEBB0714_REV01!B:D,MATCH(H155,RAW_c_TEBB0714_REV01!B:B,0),3)=L155,INDEX(
RAW_c_TEBB0714_REV01!B:D,MATCH(H155,INDEX(RAW_c_TEBB0714_REV01!B:B,MATCH(H155,RAW_c_TEBB0714_REV01!B:B,)+1):'RAW_c_TEBB0714_REV01'!B11226,)+MATCH(H155,RAW_c_TEBB0714_REV01!B:B,),3),INDEX(RAW_c_TEBB0714_REV01!B:D,MATCH(H155,RAW_c_TEBB0714_REV01!B:B,0),3)),"---")),"---")</f>
        <v>---</v>
      </c>
      <c r="N155" t="str">
        <f>IFERROR(IF(AND(B155="B2B",J155="--"),L155,IF(
COUNTIF(B2B!H:H,(IF(K155&lt;&gt;"---",IF(INDEX(RAW_c_TEBB0714_REV01!B:D,MATCH(H155,RAW_c_TEBB0714_REV01!B:B,0),3)=L155,INDEX(
RAW_c_TEBB0714_REV01!B:D,MATCH(H155,INDEX(RAW_c_TEBB0714_REV01!B:B,MATCH(H155,RAW_c_TEBB0714_REV01!B:B,)+1):'RAW_c_TEBB0714_REV01'!B11226,)+MATCH(H155,RAW_c_TEBB0714_REV01!B:B,),3),INDEX(RAW_c_TEBB0714_REV01!B:D,MATCH(H155,RAW_c_TEBB0714_REV01!B:B,0),3)),"---")))=0,"---",IF(K155&lt;&gt;"---",IF(INDEX(RAW_c_TEBB0714_REV01!B:D,MATCH(H155,RAW_c_TEBB0714_REV01!B:B,0),3)=L155,INDEX(
RAW_c_TEBB0714_REV01!B:D,MATCH(H155,INDEX(RAW_c_TEBB0714_REV01!B:B,MATCH(H155,RAW_c_TEBB0714_REV01!B:B,)+1):'RAW_c_TEBB0714_REV01'!B11226,)+MATCH(H155,RAW_c_TEBB0714_REV01!B:B,),3),INDEX(RAW_c_TEBB0714_REV01!B:D,MATCH(H155,RAW_c_TEBB0714_REV01!B:B,0),3)),"---"))),"---")</f>
        <v>JM2-49</v>
      </c>
      <c r="T155">
        <f>COUNTIF(RAW_c_TEBB0714_REV01!B:B,G155)</f>
        <v>1</v>
      </c>
      <c r="U155" t="str">
        <f t="shared" si="17"/>
        <v>B2B-50</v>
      </c>
    </row>
    <row r="156" spans="1:21" x14ac:dyDescent="0.25">
      <c r="A156" t="s">
        <v>998</v>
      </c>
      <c r="B156" t="s">
        <v>39</v>
      </c>
      <c r="C156" t="s">
        <v>209</v>
      </c>
      <c r="D156" t="s">
        <v>259</v>
      </c>
      <c r="E156" s="84">
        <v>52</v>
      </c>
      <c r="F156" t="str">
        <f t="shared" si="12"/>
        <v>JM2-52</v>
      </c>
      <c r="G156" t="str">
        <f>VLOOKUP(F156,RAW_c_TEBB0714_REV01!A:B,2,0)</f>
        <v>B15_L20_P</v>
      </c>
      <c r="H156" t="str">
        <f t="shared" si="13"/>
        <v>B15_L20_P</v>
      </c>
      <c r="I156" t="str">
        <f t="shared" si="14"/>
        <v>--</v>
      </c>
      <c r="J156" t="str">
        <f t="shared" si="15"/>
        <v>--</v>
      </c>
      <c r="K156">
        <f>IFERROR(IF(J156="--",IF(G156=H156,VLOOKUP(G156,RAW_c_TEBB0714_REV01!L:N,3,0),SUM(VLOOKUP(H156,RAW_c_TEBB0714_REV01!L:N,3,0),VLOOKUP(G156,RAW_c_TEBB0714_REV01!L:N,3,0))),"---"),"---")</f>
        <v>0</v>
      </c>
      <c r="L156" t="str">
        <f t="shared" si="16"/>
        <v>JM2-52</v>
      </c>
      <c r="M156" t="str">
        <f>IFERROR(IF(
COUNTIF(B2B!H:H,(IF(K156&lt;&gt;"---",IF(INDEX(RAW_c_TEBB0714_REV01!B:D,MATCH(H156,RAW_c_TEBB0714_REV01!B:B,0),3)=L156,INDEX(
RAW_c_TEBB0714_REV01!B:D,MATCH(H156,INDEX(RAW_c_TEBB0714_REV01!B:B,MATCH(H156,RAW_c_TEBB0714_REV01!B:B,)+1):'RAW_c_TEBB0714_REV01'!B11227,)+MATCH(H156,RAW_c_TEBB0714_REV01!B:B,),3),INDEX(RAW_c_TEBB0714_REV01!B:D,MATCH(H156,RAW_c_TEBB0714_REV01!B:B,0),3)),"---")))=1,"---",IF(K156&lt;&gt;"---",IF(INDEX(RAW_c_TEBB0714_REV01!B:D,MATCH(H156,RAW_c_TEBB0714_REV01!B:B,0),3)=L156,INDEX(
RAW_c_TEBB0714_REV01!B:D,MATCH(H156,INDEX(RAW_c_TEBB0714_REV01!B:B,MATCH(H156,RAW_c_TEBB0714_REV01!B:B,)+1):'RAW_c_TEBB0714_REV01'!B11227,)+MATCH(H156,RAW_c_TEBB0714_REV01!B:B,),3),INDEX(RAW_c_TEBB0714_REV01!B:D,MATCH(H156,RAW_c_TEBB0714_REV01!B:B,0),3)),"---")),"---")</f>
        <v>---</v>
      </c>
      <c r="N156" t="str">
        <f>IFERROR(IF(AND(B156="B2B",J156="--"),L156,IF(
COUNTIF(B2B!H:H,(IF(K156&lt;&gt;"---",IF(INDEX(RAW_c_TEBB0714_REV01!B:D,MATCH(H156,RAW_c_TEBB0714_REV01!B:B,0),3)=L156,INDEX(
RAW_c_TEBB0714_REV01!B:D,MATCH(H156,INDEX(RAW_c_TEBB0714_REV01!B:B,MATCH(H156,RAW_c_TEBB0714_REV01!B:B,)+1):'RAW_c_TEBB0714_REV01'!B11227,)+MATCH(H156,RAW_c_TEBB0714_REV01!B:B,),3),INDEX(RAW_c_TEBB0714_REV01!B:D,MATCH(H156,RAW_c_TEBB0714_REV01!B:B,0),3)),"---")))=0,"---",IF(K156&lt;&gt;"---",IF(INDEX(RAW_c_TEBB0714_REV01!B:D,MATCH(H156,RAW_c_TEBB0714_REV01!B:B,0),3)=L156,INDEX(
RAW_c_TEBB0714_REV01!B:D,MATCH(H156,INDEX(RAW_c_TEBB0714_REV01!B:B,MATCH(H156,RAW_c_TEBB0714_REV01!B:B,)+1):'RAW_c_TEBB0714_REV01'!B11227,)+MATCH(H156,RAW_c_TEBB0714_REV01!B:B,),3),INDEX(RAW_c_TEBB0714_REV01!B:D,MATCH(H156,RAW_c_TEBB0714_REV01!B:B,0),3)),"---"))),"---")</f>
        <v>JM2-52</v>
      </c>
      <c r="T156">
        <f>COUNTIF(RAW_c_TEBB0714_REV01!B:B,G156)</f>
        <v>1</v>
      </c>
      <c r="U156" t="str">
        <f t="shared" si="17"/>
        <v>B2B-51</v>
      </c>
    </row>
    <row r="157" spans="1:21" x14ac:dyDescent="0.25">
      <c r="A157" t="s">
        <v>999</v>
      </c>
      <c r="B157" t="s">
        <v>39</v>
      </c>
      <c r="C157" t="s">
        <v>210</v>
      </c>
      <c r="D157" t="s">
        <v>259</v>
      </c>
      <c r="E157" s="84">
        <v>51</v>
      </c>
      <c r="F157" t="str">
        <f t="shared" si="12"/>
        <v>JM2-51</v>
      </c>
      <c r="G157" t="str">
        <f>VLOOKUP(F157,RAW_c_TEBB0714_REV01!A:B,2,0)</f>
        <v>B15_L23_N</v>
      </c>
      <c r="H157" t="str">
        <f t="shared" si="13"/>
        <v>B15_L23_N</v>
      </c>
      <c r="I157" t="str">
        <f t="shared" si="14"/>
        <v>--</v>
      </c>
      <c r="J157" t="str">
        <f t="shared" si="15"/>
        <v>--</v>
      </c>
      <c r="K157">
        <f>IFERROR(IF(J157="--",IF(G157=H157,VLOOKUP(G157,RAW_c_TEBB0714_REV01!L:N,3,0),SUM(VLOOKUP(H157,RAW_c_TEBB0714_REV01!L:N,3,0),VLOOKUP(G157,RAW_c_TEBB0714_REV01!L:N,3,0))),"---"),"---")</f>
        <v>0</v>
      </c>
      <c r="L157" t="str">
        <f t="shared" si="16"/>
        <v>JM2-51</v>
      </c>
      <c r="M157" t="str">
        <f>IFERROR(IF(
COUNTIF(B2B!H:H,(IF(K157&lt;&gt;"---",IF(INDEX(RAW_c_TEBB0714_REV01!B:D,MATCH(H157,RAW_c_TEBB0714_REV01!B:B,0),3)=L157,INDEX(
RAW_c_TEBB0714_REV01!B:D,MATCH(H157,INDEX(RAW_c_TEBB0714_REV01!B:B,MATCH(H157,RAW_c_TEBB0714_REV01!B:B,)+1):'RAW_c_TEBB0714_REV01'!B11228,)+MATCH(H157,RAW_c_TEBB0714_REV01!B:B,),3),INDEX(RAW_c_TEBB0714_REV01!B:D,MATCH(H157,RAW_c_TEBB0714_REV01!B:B,0),3)),"---")))=1,"---",IF(K157&lt;&gt;"---",IF(INDEX(RAW_c_TEBB0714_REV01!B:D,MATCH(H157,RAW_c_TEBB0714_REV01!B:B,0),3)=L157,INDEX(
RAW_c_TEBB0714_REV01!B:D,MATCH(H157,INDEX(RAW_c_TEBB0714_REV01!B:B,MATCH(H157,RAW_c_TEBB0714_REV01!B:B,)+1):'RAW_c_TEBB0714_REV01'!B11228,)+MATCH(H157,RAW_c_TEBB0714_REV01!B:B,),3),INDEX(RAW_c_TEBB0714_REV01!B:D,MATCH(H157,RAW_c_TEBB0714_REV01!B:B,0),3)),"---")),"---")</f>
        <v>---</v>
      </c>
      <c r="N157" t="str">
        <f>IFERROR(IF(AND(B157="B2B",J157="--"),L157,IF(
COUNTIF(B2B!H:H,(IF(K157&lt;&gt;"---",IF(INDEX(RAW_c_TEBB0714_REV01!B:D,MATCH(H157,RAW_c_TEBB0714_REV01!B:B,0),3)=L157,INDEX(
RAW_c_TEBB0714_REV01!B:D,MATCH(H157,INDEX(RAW_c_TEBB0714_REV01!B:B,MATCH(H157,RAW_c_TEBB0714_REV01!B:B,)+1):'RAW_c_TEBB0714_REV01'!B11228,)+MATCH(H157,RAW_c_TEBB0714_REV01!B:B,),3),INDEX(RAW_c_TEBB0714_REV01!B:D,MATCH(H157,RAW_c_TEBB0714_REV01!B:B,0),3)),"---")))=0,"---",IF(K157&lt;&gt;"---",IF(INDEX(RAW_c_TEBB0714_REV01!B:D,MATCH(H157,RAW_c_TEBB0714_REV01!B:B,0),3)=L157,INDEX(
RAW_c_TEBB0714_REV01!B:D,MATCH(H157,INDEX(RAW_c_TEBB0714_REV01!B:B,MATCH(H157,RAW_c_TEBB0714_REV01!B:B,)+1):'RAW_c_TEBB0714_REV01'!B11228,)+MATCH(H157,RAW_c_TEBB0714_REV01!B:B,),3),INDEX(RAW_c_TEBB0714_REV01!B:D,MATCH(H157,RAW_c_TEBB0714_REV01!B:B,0),3)),"---"))),"---")</f>
        <v>JM2-51</v>
      </c>
      <c r="T157">
        <f>COUNTIF(RAW_c_TEBB0714_REV01!B:B,G157)</f>
        <v>1</v>
      </c>
      <c r="U157" t="str">
        <f t="shared" si="17"/>
        <v>B2B-52</v>
      </c>
    </row>
    <row r="158" spans="1:21" x14ac:dyDescent="0.25">
      <c r="A158" t="s">
        <v>1000</v>
      </c>
      <c r="B158" t="s">
        <v>39</v>
      </c>
      <c r="C158" t="s">
        <v>211</v>
      </c>
      <c r="D158" t="s">
        <v>259</v>
      </c>
      <c r="E158" s="84">
        <v>54</v>
      </c>
      <c r="F158" t="str">
        <f t="shared" si="12"/>
        <v>JM2-54</v>
      </c>
      <c r="G158" t="str">
        <f>VLOOKUP(F158,RAW_c_TEBB0714_REV01!A:B,2,0)</f>
        <v>3.3V_OUT</v>
      </c>
      <c r="H158" t="str">
        <f t="shared" si="13"/>
        <v>3.3V_OUT</v>
      </c>
      <c r="I158" t="str">
        <f t="shared" si="14"/>
        <v>--</v>
      </c>
      <c r="J158" t="str">
        <f t="shared" si="15"/>
        <v>--</v>
      </c>
      <c r="K158">
        <f>IFERROR(IF(J158="--",IF(G158=H158,VLOOKUP(G158,RAW_c_TEBB0714_REV01!L:N,3,0),SUM(VLOOKUP(H158,RAW_c_TEBB0714_REV01!L:N,3,0),VLOOKUP(G158,RAW_c_TEBB0714_REV01!L:N,3,0))),"---"),"---")</f>
        <v>140.8955</v>
      </c>
      <c r="L158" t="str">
        <f t="shared" si="16"/>
        <v>JM2-54</v>
      </c>
      <c r="M158" t="str">
        <f>IFERROR(IF(
COUNTIF(B2B!H:H,(IF(K158&lt;&gt;"---",IF(INDEX(RAW_c_TEBB0714_REV01!B:D,MATCH(H158,RAW_c_TEBB0714_REV01!B:B,0),3)=L158,INDEX(
RAW_c_TEBB0714_REV01!B:D,MATCH(H158,INDEX(RAW_c_TEBB0714_REV01!B:B,MATCH(H158,RAW_c_TEBB0714_REV01!B:B,)+1):'RAW_c_TEBB0714_REV01'!B11229,)+MATCH(H158,RAW_c_TEBB0714_REV01!B:B,),3),INDEX(RAW_c_TEBB0714_REV01!B:D,MATCH(H158,RAW_c_TEBB0714_REV01!B:B,0),3)),"---")))=1,"---",IF(K158&lt;&gt;"---",IF(INDEX(RAW_c_TEBB0714_REV01!B:D,MATCH(H158,RAW_c_TEBB0714_REV01!B:B,0),3)=L158,INDEX(
RAW_c_TEBB0714_REV01!B:D,MATCH(H158,INDEX(RAW_c_TEBB0714_REV01!B:B,MATCH(H158,RAW_c_TEBB0714_REV01!B:B,)+1):'RAW_c_TEBB0714_REV01'!B11229,)+MATCH(H158,RAW_c_TEBB0714_REV01!B:B,),3),INDEX(RAW_c_TEBB0714_REV01!B:D,MATCH(H158,RAW_c_TEBB0714_REV01!B:B,0),3)),"---")),"---")</f>
        <v>J4-6</v>
      </c>
      <c r="N158" t="str">
        <f>IFERROR(IF(AND(B158="B2B",J158="--"),L158,IF(
COUNTIF(B2B!H:H,(IF(K158&lt;&gt;"---",IF(INDEX(RAW_c_TEBB0714_REV01!B:D,MATCH(H158,RAW_c_TEBB0714_REV01!B:B,0),3)=L158,INDEX(
RAW_c_TEBB0714_REV01!B:D,MATCH(H158,INDEX(RAW_c_TEBB0714_REV01!B:B,MATCH(H158,RAW_c_TEBB0714_REV01!B:B,)+1):'RAW_c_TEBB0714_REV01'!B11229,)+MATCH(H158,RAW_c_TEBB0714_REV01!B:B,),3),INDEX(RAW_c_TEBB0714_REV01!B:D,MATCH(H158,RAW_c_TEBB0714_REV01!B:B,0),3)),"---")))=0,"---",IF(K158&lt;&gt;"---",IF(INDEX(RAW_c_TEBB0714_REV01!B:D,MATCH(H158,RAW_c_TEBB0714_REV01!B:B,0),3)=L158,INDEX(
RAW_c_TEBB0714_REV01!B:D,MATCH(H158,INDEX(RAW_c_TEBB0714_REV01!B:B,MATCH(H158,RAW_c_TEBB0714_REV01!B:B,)+1):'RAW_c_TEBB0714_REV01'!B11229,)+MATCH(H158,RAW_c_TEBB0714_REV01!B:B,),3),INDEX(RAW_c_TEBB0714_REV01!B:D,MATCH(H158,RAW_c_TEBB0714_REV01!B:B,0),3)),"---"))),"---")</f>
        <v>JM2-54</v>
      </c>
      <c r="T158">
        <f>COUNTIF(RAW_c_TEBB0714_REV01!B:B,G158)</f>
        <v>8</v>
      </c>
      <c r="U158" t="str">
        <f t="shared" si="17"/>
        <v>B2B-53</v>
      </c>
    </row>
    <row r="159" spans="1:21" x14ac:dyDescent="0.25">
      <c r="A159" t="s">
        <v>1001</v>
      </c>
      <c r="B159" t="s">
        <v>39</v>
      </c>
      <c r="C159" t="s">
        <v>212</v>
      </c>
      <c r="D159" t="s">
        <v>259</v>
      </c>
      <c r="E159" s="84">
        <v>53</v>
      </c>
      <c r="F159" t="str">
        <f t="shared" si="12"/>
        <v>JM2-53</v>
      </c>
      <c r="G159" t="str">
        <f>VLOOKUP(F159,RAW_c_TEBB0714_REV01!A:B,2,0)</f>
        <v>V_CFG0</v>
      </c>
      <c r="H159" t="str">
        <f t="shared" si="13"/>
        <v>V_CFG0</v>
      </c>
      <c r="I159" t="str">
        <f t="shared" si="14"/>
        <v>--</v>
      </c>
      <c r="J159" t="str">
        <f t="shared" si="15"/>
        <v>--</v>
      </c>
      <c r="K159">
        <f>IFERROR(IF(J159="--",IF(G159=H159,VLOOKUP(G159,RAW_c_TEBB0714_REV01!L:N,3,0),SUM(VLOOKUP(H159,RAW_c_TEBB0714_REV01!L:N,3,0),VLOOKUP(G159,RAW_c_TEBB0714_REV01!L:N,3,0))),"---"),"---")</f>
        <v>43.526299999999999</v>
      </c>
      <c r="L159" t="str">
        <f t="shared" si="16"/>
        <v>JM2-53</v>
      </c>
      <c r="M159" t="str">
        <f>IFERROR(IF(
COUNTIF(B2B!H:H,(IF(K159&lt;&gt;"---",IF(INDEX(RAW_c_TEBB0714_REV01!B:D,MATCH(H159,RAW_c_TEBB0714_REV01!B:B,0),3)=L159,INDEX(
RAW_c_TEBB0714_REV01!B:D,MATCH(H159,INDEX(RAW_c_TEBB0714_REV01!B:B,MATCH(H159,RAW_c_TEBB0714_REV01!B:B,)+1):'RAW_c_TEBB0714_REV01'!B11230,)+MATCH(H159,RAW_c_TEBB0714_REV01!B:B,),3),INDEX(RAW_c_TEBB0714_REV01!B:D,MATCH(H159,RAW_c_TEBB0714_REV01!B:B,0),3)),"---")))=1,"---",IF(K159&lt;&gt;"---",IF(INDEX(RAW_c_TEBB0714_REV01!B:D,MATCH(H159,RAW_c_TEBB0714_REV01!B:B,0),3)=L159,INDEX(
RAW_c_TEBB0714_REV01!B:D,MATCH(H159,INDEX(RAW_c_TEBB0714_REV01!B:B,MATCH(H159,RAW_c_TEBB0714_REV01!B:B,)+1):'RAW_c_TEBB0714_REV01'!B11230,)+MATCH(H159,RAW_c_TEBB0714_REV01!B:B,),3),INDEX(RAW_c_TEBB0714_REV01!B:D,MATCH(H159,RAW_c_TEBB0714_REV01!B:B,0),3)),"---")),"---")</f>
        <v>J27-4</v>
      </c>
      <c r="N159" t="str">
        <f>IFERROR(IF(AND(B159="B2B",J159="--"),L159,IF(
COUNTIF(B2B!H:H,(IF(K159&lt;&gt;"---",IF(INDEX(RAW_c_TEBB0714_REV01!B:D,MATCH(H159,RAW_c_TEBB0714_REV01!B:B,0),3)=L159,INDEX(
RAW_c_TEBB0714_REV01!B:D,MATCH(H159,INDEX(RAW_c_TEBB0714_REV01!B:B,MATCH(H159,RAW_c_TEBB0714_REV01!B:B,)+1):'RAW_c_TEBB0714_REV01'!B11230,)+MATCH(H159,RAW_c_TEBB0714_REV01!B:B,),3),INDEX(RAW_c_TEBB0714_REV01!B:D,MATCH(H159,RAW_c_TEBB0714_REV01!B:B,0),3)),"---")))=0,"---",IF(K159&lt;&gt;"---",IF(INDEX(RAW_c_TEBB0714_REV01!B:D,MATCH(H159,RAW_c_TEBB0714_REV01!B:B,0),3)=L159,INDEX(
RAW_c_TEBB0714_REV01!B:D,MATCH(H159,INDEX(RAW_c_TEBB0714_REV01!B:B,MATCH(H159,RAW_c_TEBB0714_REV01!B:B,)+1):'RAW_c_TEBB0714_REV01'!B11230,)+MATCH(H159,RAW_c_TEBB0714_REV01!B:B,),3),INDEX(RAW_c_TEBB0714_REV01!B:D,MATCH(H159,RAW_c_TEBB0714_REV01!B:B,0),3)),"---"))),"---")</f>
        <v>JM2-53</v>
      </c>
      <c r="T159">
        <f>COUNTIF(RAW_c_TEBB0714_REV01!B:B,G159)</f>
        <v>2</v>
      </c>
      <c r="U159" t="str">
        <f t="shared" si="17"/>
        <v>B2B-54</v>
      </c>
    </row>
    <row r="160" spans="1:21" x14ac:dyDescent="0.25">
      <c r="A160" t="s">
        <v>1002</v>
      </c>
      <c r="B160" t="s">
        <v>39</v>
      </c>
      <c r="C160" t="s">
        <v>213</v>
      </c>
      <c r="D160" t="s">
        <v>259</v>
      </c>
      <c r="E160" s="84">
        <v>56</v>
      </c>
      <c r="F160" t="str">
        <f t="shared" si="12"/>
        <v>JM2-56</v>
      </c>
      <c r="G160" t="str">
        <f>VLOOKUP(F160,RAW_c_TEBB0714_REV01!A:B,2,0)</f>
        <v>B14_L5_P</v>
      </c>
      <c r="H160" t="str">
        <f t="shared" si="13"/>
        <v>B14_L5_P</v>
      </c>
      <c r="I160" t="str">
        <f t="shared" si="14"/>
        <v>--</v>
      </c>
      <c r="J160" t="str">
        <f t="shared" si="15"/>
        <v>--</v>
      </c>
      <c r="K160">
        <f>IFERROR(IF(J160="--",IF(G160=H160,VLOOKUP(G160,RAW_c_TEBB0714_REV01!L:N,3,0),SUM(VLOOKUP(H160,RAW_c_TEBB0714_REV01!L:N,3,0),VLOOKUP(G160,RAW_c_TEBB0714_REV01!L:N,3,0))),"---"),"---")</f>
        <v>17.078299999999999</v>
      </c>
      <c r="L160" t="str">
        <f t="shared" si="16"/>
        <v>JM2-56</v>
      </c>
      <c r="M160" t="str">
        <f>IFERROR(IF(
COUNTIF(B2B!H:H,(IF(K160&lt;&gt;"---",IF(INDEX(RAW_c_TEBB0714_REV01!B:D,MATCH(H160,RAW_c_TEBB0714_REV01!B:B,0),3)=L160,INDEX(
RAW_c_TEBB0714_REV01!B:D,MATCH(H160,INDEX(RAW_c_TEBB0714_REV01!B:B,MATCH(H160,RAW_c_TEBB0714_REV01!B:B,)+1):'RAW_c_TEBB0714_REV01'!B11231,)+MATCH(H160,RAW_c_TEBB0714_REV01!B:B,),3),INDEX(RAW_c_TEBB0714_REV01!B:D,MATCH(H160,RAW_c_TEBB0714_REV01!B:B,0),3)),"---")))=1,"---",IF(K160&lt;&gt;"---",IF(INDEX(RAW_c_TEBB0714_REV01!B:D,MATCH(H160,RAW_c_TEBB0714_REV01!B:B,0),3)=L160,INDEX(
RAW_c_TEBB0714_REV01!B:D,MATCH(H160,INDEX(RAW_c_TEBB0714_REV01!B:B,MATCH(H160,RAW_c_TEBB0714_REV01!B:B,)+1):'RAW_c_TEBB0714_REV01'!B11231,)+MATCH(H160,RAW_c_TEBB0714_REV01!B:B,),3),INDEX(RAW_c_TEBB0714_REV01!B:D,MATCH(H160,RAW_c_TEBB0714_REV01!B:B,0),3)),"---")),"---")</f>
        <v>J17-18</v>
      </c>
      <c r="N160" t="str">
        <f>IFERROR(IF(AND(B160="B2B",J160="--"),L160,IF(
COUNTIF(B2B!H:H,(IF(K160&lt;&gt;"---",IF(INDEX(RAW_c_TEBB0714_REV01!B:D,MATCH(H160,RAW_c_TEBB0714_REV01!B:B,0),3)=L160,INDEX(
RAW_c_TEBB0714_REV01!B:D,MATCH(H160,INDEX(RAW_c_TEBB0714_REV01!B:B,MATCH(H160,RAW_c_TEBB0714_REV01!B:B,)+1):'RAW_c_TEBB0714_REV01'!B11231,)+MATCH(H160,RAW_c_TEBB0714_REV01!B:B,),3),INDEX(RAW_c_TEBB0714_REV01!B:D,MATCH(H160,RAW_c_TEBB0714_REV01!B:B,0),3)),"---")))=0,"---",IF(K160&lt;&gt;"---",IF(INDEX(RAW_c_TEBB0714_REV01!B:D,MATCH(H160,RAW_c_TEBB0714_REV01!B:B,0),3)=L160,INDEX(
RAW_c_TEBB0714_REV01!B:D,MATCH(H160,INDEX(RAW_c_TEBB0714_REV01!B:B,MATCH(H160,RAW_c_TEBB0714_REV01!B:B,)+1):'RAW_c_TEBB0714_REV01'!B11231,)+MATCH(H160,RAW_c_TEBB0714_REV01!B:B,),3),INDEX(RAW_c_TEBB0714_REV01!B:D,MATCH(H160,RAW_c_TEBB0714_REV01!B:B,0),3)),"---"))),"---")</f>
        <v>JM2-56</v>
      </c>
      <c r="T160">
        <f>COUNTIF(RAW_c_TEBB0714_REV01!B:B,G160)</f>
        <v>2</v>
      </c>
      <c r="U160" t="str">
        <f t="shared" si="17"/>
        <v>B2B-55</v>
      </c>
    </row>
    <row r="161" spans="1:21" x14ac:dyDescent="0.25">
      <c r="A161" t="s">
        <v>1003</v>
      </c>
      <c r="B161" t="s">
        <v>39</v>
      </c>
      <c r="C161" t="s">
        <v>214</v>
      </c>
      <c r="D161" t="s">
        <v>259</v>
      </c>
      <c r="E161" s="84">
        <v>55</v>
      </c>
      <c r="F161" t="str">
        <f t="shared" si="12"/>
        <v>JM2-55</v>
      </c>
      <c r="G161" t="str">
        <f>VLOOKUP(F161,RAW_c_TEBB0714_REV01!A:B,2,0)</f>
        <v>B14_L4_P</v>
      </c>
      <c r="H161" t="str">
        <f t="shared" si="13"/>
        <v>B14_L4_P</v>
      </c>
      <c r="I161" t="str">
        <f t="shared" si="14"/>
        <v>--</v>
      </c>
      <c r="J161" t="str">
        <f t="shared" si="15"/>
        <v>--</v>
      </c>
      <c r="K161">
        <f>IFERROR(IF(J161="--",IF(G161=H161,VLOOKUP(G161,RAW_c_TEBB0714_REV01!L:N,3,0),SUM(VLOOKUP(H161,RAW_c_TEBB0714_REV01!L:N,3,0),VLOOKUP(G161,RAW_c_TEBB0714_REV01!L:N,3,0))),"---"),"---")</f>
        <v>14.1556</v>
      </c>
      <c r="L161" t="str">
        <f t="shared" si="16"/>
        <v>JM2-55</v>
      </c>
      <c r="M161" t="str">
        <f>IFERROR(IF(
COUNTIF(B2B!H:H,(IF(K161&lt;&gt;"---",IF(INDEX(RAW_c_TEBB0714_REV01!B:D,MATCH(H161,RAW_c_TEBB0714_REV01!B:B,0),3)=L161,INDEX(
RAW_c_TEBB0714_REV01!B:D,MATCH(H161,INDEX(RAW_c_TEBB0714_REV01!B:B,MATCH(H161,RAW_c_TEBB0714_REV01!B:B,)+1):'RAW_c_TEBB0714_REV01'!B11232,)+MATCH(H161,RAW_c_TEBB0714_REV01!B:B,),3),INDEX(RAW_c_TEBB0714_REV01!B:D,MATCH(H161,RAW_c_TEBB0714_REV01!B:B,0),3)),"---")))=1,"---",IF(K161&lt;&gt;"---",IF(INDEX(RAW_c_TEBB0714_REV01!B:D,MATCH(H161,RAW_c_TEBB0714_REV01!B:B,0),3)=L161,INDEX(
RAW_c_TEBB0714_REV01!B:D,MATCH(H161,INDEX(RAW_c_TEBB0714_REV01!B:B,MATCH(H161,RAW_c_TEBB0714_REV01!B:B,)+1):'RAW_c_TEBB0714_REV01'!B11232,)+MATCH(H161,RAW_c_TEBB0714_REV01!B:B,),3),INDEX(RAW_c_TEBB0714_REV01!B:D,MATCH(H161,RAW_c_TEBB0714_REV01!B:B,0),3)),"---")),"---")</f>
        <v>J17-19</v>
      </c>
      <c r="N161" t="str">
        <f>IFERROR(IF(AND(B161="B2B",J161="--"),L161,IF(
COUNTIF(B2B!H:H,(IF(K161&lt;&gt;"---",IF(INDEX(RAW_c_TEBB0714_REV01!B:D,MATCH(H161,RAW_c_TEBB0714_REV01!B:B,0),3)=L161,INDEX(
RAW_c_TEBB0714_REV01!B:D,MATCH(H161,INDEX(RAW_c_TEBB0714_REV01!B:B,MATCH(H161,RAW_c_TEBB0714_REV01!B:B,)+1):'RAW_c_TEBB0714_REV01'!B11232,)+MATCH(H161,RAW_c_TEBB0714_REV01!B:B,),3),INDEX(RAW_c_TEBB0714_REV01!B:D,MATCH(H161,RAW_c_TEBB0714_REV01!B:B,0),3)),"---")))=0,"---",IF(K161&lt;&gt;"---",IF(INDEX(RAW_c_TEBB0714_REV01!B:D,MATCH(H161,RAW_c_TEBB0714_REV01!B:B,0),3)=L161,INDEX(
RAW_c_TEBB0714_REV01!B:D,MATCH(H161,INDEX(RAW_c_TEBB0714_REV01!B:B,MATCH(H161,RAW_c_TEBB0714_REV01!B:B,)+1):'RAW_c_TEBB0714_REV01'!B11232,)+MATCH(H161,RAW_c_TEBB0714_REV01!B:B,),3),INDEX(RAW_c_TEBB0714_REV01!B:D,MATCH(H161,RAW_c_TEBB0714_REV01!B:B,0),3)),"---"))),"---")</f>
        <v>JM2-55</v>
      </c>
      <c r="T161">
        <f>COUNTIF(RAW_c_TEBB0714_REV01!B:B,G161)</f>
        <v>2</v>
      </c>
      <c r="U161" t="str">
        <f t="shared" si="17"/>
        <v>B2B-56</v>
      </c>
    </row>
    <row r="162" spans="1:21" x14ac:dyDescent="0.25">
      <c r="A162" t="s">
        <v>1004</v>
      </c>
      <c r="B162" t="s">
        <v>39</v>
      </c>
      <c r="C162" t="s">
        <v>215</v>
      </c>
      <c r="D162" t="s">
        <v>259</v>
      </c>
      <c r="E162" s="84">
        <v>58</v>
      </c>
      <c r="F162" t="str">
        <f t="shared" si="12"/>
        <v>JM2-58</v>
      </c>
      <c r="G162" t="str">
        <f>VLOOKUP(F162,RAW_c_TEBB0714_REV01!A:B,2,0)</f>
        <v>B14_L5_N</v>
      </c>
      <c r="H162" t="str">
        <f t="shared" si="13"/>
        <v>B14_L5_N</v>
      </c>
      <c r="I162" t="str">
        <f t="shared" si="14"/>
        <v>--</v>
      </c>
      <c r="J162" t="str">
        <f t="shared" si="15"/>
        <v>--</v>
      </c>
      <c r="K162">
        <f>IFERROR(IF(J162="--",IF(G162=H162,VLOOKUP(G162,RAW_c_TEBB0714_REV01!L:N,3,0),SUM(VLOOKUP(H162,RAW_c_TEBB0714_REV01!L:N,3,0),VLOOKUP(G162,RAW_c_TEBB0714_REV01!L:N,3,0))),"---"),"---")</f>
        <v>17.409700000000001</v>
      </c>
      <c r="L162" t="str">
        <f t="shared" si="16"/>
        <v>JM2-58</v>
      </c>
      <c r="M162" t="str">
        <f>IFERROR(IF(
COUNTIF(B2B!H:H,(IF(K162&lt;&gt;"---",IF(INDEX(RAW_c_TEBB0714_REV01!B:D,MATCH(H162,RAW_c_TEBB0714_REV01!B:B,0),3)=L162,INDEX(
RAW_c_TEBB0714_REV01!B:D,MATCH(H162,INDEX(RAW_c_TEBB0714_REV01!B:B,MATCH(H162,RAW_c_TEBB0714_REV01!B:B,)+1):'RAW_c_TEBB0714_REV01'!B11233,)+MATCH(H162,RAW_c_TEBB0714_REV01!B:B,),3),INDEX(RAW_c_TEBB0714_REV01!B:D,MATCH(H162,RAW_c_TEBB0714_REV01!B:B,0),3)),"---")))=1,"---",IF(K162&lt;&gt;"---",IF(INDEX(RAW_c_TEBB0714_REV01!B:D,MATCH(H162,RAW_c_TEBB0714_REV01!B:B,0),3)=L162,INDEX(
RAW_c_TEBB0714_REV01!B:D,MATCH(H162,INDEX(RAW_c_TEBB0714_REV01!B:B,MATCH(H162,RAW_c_TEBB0714_REV01!B:B,)+1):'RAW_c_TEBB0714_REV01'!B11233,)+MATCH(H162,RAW_c_TEBB0714_REV01!B:B,),3),INDEX(RAW_c_TEBB0714_REV01!B:D,MATCH(H162,RAW_c_TEBB0714_REV01!B:B,0),3)),"---")),"---")</f>
        <v>J17-17</v>
      </c>
      <c r="N162" t="str">
        <f>IFERROR(IF(AND(B162="B2B",J162="--"),L162,IF(
COUNTIF(B2B!H:H,(IF(K162&lt;&gt;"---",IF(INDEX(RAW_c_TEBB0714_REV01!B:D,MATCH(H162,RAW_c_TEBB0714_REV01!B:B,0),3)=L162,INDEX(
RAW_c_TEBB0714_REV01!B:D,MATCH(H162,INDEX(RAW_c_TEBB0714_REV01!B:B,MATCH(H162,RAW_c_TEBB0714_REV01!B:B,)+1):'RAW_c_TEBB0714_REV01'!B11233,)+MATCH(H162,RAW_c_TEBB0714_REV01!B:B,),3),INDEX(RAW_c_TEBB0714_REV01!B:D,MATCH(H162,RAW_c_TEBB0714_REV01!B:B,0),3)),"---")))=0,"---",IF(K162&lt;&gt;"---",IF(INDEX(RAW_c_TEBB0714_REV01!B:D,MATCH(H162,RAW_c_TEBB0714_REV01!B:B,0),3)=L162,INDEX(
RAW_c_TEBB0714_REV01!B:D,MATCH(H162,INDEX(RAW_c_TEBB0714_REV01!B:B,MATCH(H162,RAW_c_TEBB0714_REV01!B:B,)+1):'RAW_c_TEBB0714_REV01'!B11233,)+MATCH(H162,RAW_c_TEBB0714_REV01!B:B,),3),INDEX(RAW_c_TEBB0714_REV01!B:D,MATCH(H162,RAW_c_TEBB0714_REV01!B:B,0),3)),"---"))),"---")</f>
        <v>JM2-58</v>
      </c>
      <c r="T162">
        <f>COUNTIF(RAW_c_TEBB0714_REV01!B:B,G162)</f>
        <v>2</v>
      </c>
      <c r="U162" t="str">
        <f t="shared" si="17"/>
        <v>B2B-57</v>
      </c>
    </row>
    <row r="163" spans="1:21" x14ac:dyDescent="0.25">
      <c r="A163" t="s">
        <v>1005</v>
      </c>
      <c r="B163" t="s">
        <v>39</v>
      </c>
      <c r="C163" t="s">
        <v>216</v>
      </c>
      <c r="D163" t="s">
        <v>259</v>
      </c>
      <c r="E163" s="84">
        <v>57</v>
      </c>
      <c r="F163" t="str">
        <f t="shared" si="12"/>
        <v>JM2-57</v>
      </c>
      <c r="G163" t="str">
        <f>VLOOKUP(F163,RAW_c_TEBB0714_REV01!A:B,2,0)</f>
        <v>B14_L4_N</v>
      </c>
      <c r="H163" t="str">
        <f t="shared" si="13"/>
        <v>B14_L4_N</v>
      </c>
      <c r="I163" t="str">
        <f t="shared" si="14"/>
        <v>--</v>
      </c>
      <c r="J163" t="str">
        <f t="shared" si="15"/>
        <v>--</v>
      </c>
      <c r="K163">
        <f>IFERROR(IF(J163="--",IF(G163=H163,VLOOKUP(G163,RAW_c_TEBB0714_REV01!L:N,3,0),SUM(VLOOKUP(H163,RAW_c_TEBB0714_REV01!L:N,3,0),VLOOKUP(G163,RAW_c_TEBB0714_REV01!L:N,3,0))),"---"),"---")</f>
        <v>13.824299999999999</v>
      </c>
      <c r="L163" t="str">
        <f t="shared" si="16"/>
        <v>JM2-57</v>
      </c>
      <c r="M163" t="str">
        <f>IFERROR(IF(
COUNTIF(B2B!H:H,(IF(K163&lt;&gt;"---",IF(INDEX(RAW_c_TEBB0714_REV01!B:D,MATCH(H163,RAW_c_TEBB0714_REV01!B:B,0),3)=L163,INDEX(
RAW_c_TEBB0714_REV01!B:D,MATCH(H163,INDEX(RAW_c_TEBB0714_REV01!B:B,MATCH(H163,RAW_c_TEBB0714_REV01!B:B,)+1):'RAW_c_TEBB0714_REV01'!B11234,)+MATCH(H163,RAW_c_TEBB0714_REV01!B:B,),3),INDEX(RAW_c_TEBB0714_REV01!B:D,MATCH(H163,RAW_c_TEBB0714_REV01!B:B,0),3)),"---")))=1,"---",IF(K163&lt;&gt;"---",IF(INDEX(RAW_c_TEBB0714_REV01!B:D,MATCH(H163,RAW_c_TEBB0714_REV01!B:B,0),3)=L163,INDEX(
RAW_c_TEBB0714_REV01!B:D,MATCH(H163,INDEX(RAW_c_TEBB0714_REV01!B:B,MATCH(H163,RAW_c_TEBB0714_REV01!B:B,)+1):'RAW_c_TEBB0714_REV01'!B11234,)+MATCH(H163,RAW_c_TEBB0714_REV01!B:B,),3),INDEX(RAW_c_TEBB0714_REV01!B:D,MATCH(H163,RAW_c_TEBB0714_REV01!B:B,0),3)),"---")),"---")</f>
        <v>J17-20</v>
      </c>
      <c r="N163" t="str">
        <f>IFERROR(IF(AND(B163="B2B",J163="--"),L163,IF(
COUNTIF(B2B!H:H,(IF(K163&lt;&gt;"---",IF(INDEX(RAW_c_TEBB0714_REV01!B:D,MATCH(H163,RAW_c_TEBB0714_REV01!B:B,0),3)=L163,INDEX(
RAW_c_TEBB0714_REV01!B:D,MATCH(H163,INDEX(RAW_c_TEBB0714_REV01!B:B,MATCH(H163,RAW_c_TEBB0714_REV01!B:B,)+1):'RAW_c_TEBB0714_REV01'!B11234,)+MATCH(H163,RAW_c_TEBB0714_REV01!B:B,),3),INDEX(RAW_c_TEBB0714_REV01!B:D,MATCH(H163,RAW_c_TEBB0714_REV01!B:B,0),3)),"---")))=0,"---",IF(K163&lt;&gt;"---",IF(INDEX(RAW_c_TEBB0714_REV01!B:D,MATCH(H163,RAW_c_TEBB0714_REV01!B:B,0),3)=L163,INDEX(
RAW_c_TEBB0714_REV01!B:D,MATCH(H163,INDEX(RAW_c_TEBB0714_REV01!B:B,MATCH(H163,RAW_c_TEBB0714_REV01!B:B,)+1):'RAW_c_TEBB0714_REV01'!B11234,)+MATCH(H163,RAW_c_TEBB0714_REV01!B:B,),3),INDEX(RAW_c_TEBB0714_REV01!B:D,MATCH(H163,RAW_c_TEBB0714_REV01!B:B,0),3)),"---"))),"---")</f>
        <v>JM2-57</v>
      </c>
      <c r="T163">
        <f>COUNTIF(RAW_c_TEBB0714_REV01!B:B,G163)</f>
        <v>2</v>
      </c>
      <c r="U163" t="str">
        <f t="shared" si="17"/>
        <v>B2B-58</v>
      </c>
    </row>
    <row r="164" spans="1:21" x14ac:dyDescent="0.25">
      <c r="A164" t="s">
        <v>1006</v>
      </c>
      <c r="B164" t="s">
        <v>39</v>
      </c>
      <c r="C164" t="s">
        <v>217</v>
      </c>
      <c r="D164" t="s">
        <v>259</v>
      </c>
      <c r="E164" s="84">
        <v>60</v>
      </c>
      <c r="F164" t="str">
        <f t="shared" si="12"/>
        <v>JM2-60</v>
      </c>
      <c r="G164" t="str">
        <f>VLOOKUP(F164,RAW_c_TEBB0714_REV01!A:B,2,0)</f>
        <v>B14_L8_P</v>
      </c>
      <c r="H164" t="str">
        <f t="shared" si="13"/>
        <v>B14_L8_P</v>
      </c>
      <c r="I164" t="str">
        <f t="shared" si="14"/>
        <v>--</v>
      </c>
      <c r="J164" t="str">
        <f t="shared" si="15"/>
        <v>--</v>
      </c>
      <c r="K164">
        <f>IFERROR(IF(J164="--",IF(G164=H164,VLOOKUP(G164,RAW_c_TEBB0714_REV01!L:N,3,0),SUM(VLOOKUP(H164,RAW_c_TEBB0714_REV01!L:N,3,0),VLOOKUP(G164,RAW_c_TEBB0714_REV01!L:N,3,0))),"---"),"---")</f>
        <v>0</v>
      </c>
      <c r="L164" t="str">
        <f t="shared" si="16"/>
        <v>JM2-60</v>
      </c>
      <c r="M164" t="str">
        <f>IFERROR(IF(
COUNTIF(B2B!H:H,(IF(K164&lt;&gt;"---",IF(INDEX(RAW_c_TEBB0714_REV01!B:D,MATCH(H164,RAW_c_TEBB0714_REV01!B:B,0),3)=L164,INDEX(
RAW_c_TEBB0714_REV01!B:D,MATCH(H164,INDEX(RAW_c_TEBB0714_REV01!B:B,MATCH(H164,RAW_c_TEBB0714_REV01!B:B,)+1):'RAW_c_TEBB0714_REV01'!B11235,)+MATCH(H164,RAW_c_TEBB0714_REV01!B:B,),3),INDEX(RAW_c_TEBB0714_REV01!B:D,MATCH(H164,RAW_c_TEBB0714_REV01!B:B,0),3)),"---")))=1,"---",IF(K164&lt;&gt;"---",IF(INDEX(RAW_c_TEBB0714_REV01!B:D,MATCH(H164,RAW_c_TEBB0714_REV01!B:B,0),3)=L164,INDEX(
RAW_c_TEBB0714_REV01!B:D,MATCH(H164,INDEX(RAW_c_TEBB0714_REV01!B:B,MATCH(H164,RAW_c_TEBB0714_REV01!B:B,)+1):'RAW_c_TEBB0714_REV01'!B11235,)+MATCH(H164,RAW_c_TEBB0714_REV01!B:B,),3),INDEX(RAW_c_TEBB0714_REV01!B:D,MATCH(H164,RAW_c_TEBB0714_REV01!B:B,0),3)),"---")),"---")</f>
        <v>---</v>
      </c>
      <c r="N164" t="str">
        <f>IFERROR(IF(AND(B164="B2B",J164="--"),L164,IF(
COUNTIF(B2B!H:H,(IF(K164&lt;&gt;"---",IF(INDEX(RAW_c_TEBB0714_REV01!B:D,MATCH(H164,RAW_c_TEBB0714_REV01!B:B,0),3)=L164,INDEX(
RAW_c_TEBB0714_REV01!B:D,MATCH(H164,INDEX(RAW_c_TEBB0714_REV01!B:B,MATCH(H164,RAW_c_TEBB0714_REV01!B:B,)+1):'RAW_c_TEBB0714_REV01'!B11235,)+MATCH(H164,RAW_c_TEBB0714_REV01!B:B,),3),INDEX(RAW_c_TEBB0714_REV01!B:D,MATCH(H164,RAW_c_TEBB0714_REV01!B:B,0),3)),"---")))=0,"---",IF(K164&lt;&gt;"---",IF(INDEX(RAW_c_TEBB0714_REV01!B:D,MATCH(H164,RAW_c_TEBB0714_REV01!B:B,0),3)=L164,INDEX(
RAW_c_TEBB0714_REV01!B:D,MATCH(H164,INDEX(RAW_c_TEBB0714_REV01!B:B,MATCH(H164,RAW_c_TEBB0714_REV01!B:B,)+1):'RAW_c_TEBB0714_REV01'!B11235,)+MATCH(H164,RAW_c_TEBB0714_REV01!B:B,),3),INDEX(RAW_c_TEBB0714_REV01!B:D,MATCH(H164,RAW_c_TEBB0714_REV01!B:B,0),3)),"---"))),"---")</f>
        <v>JM2-60</v>
      </c>
      <c r="T164">
        <f>COUNTIF(RAW_c_TEBB0714_REV01!B:B,G164)</f>
        <v>1</v>
      </c>
      <c r="U164" t="str">
        <f t="shared" si="17"/>
        <v>B2B-59</v>
      </c>
    </row>
    <row r="165" spans="1:21" x14ac:dyDescent="0.25">
      <c r="A165" t="s">
        <v>1007</v>
      </c>
      <c r="B165" t="s">
        <v>39</v>
      </c>
      <c r="C165" t="s">
        <v>218</v>
      </c>
      <c r="D165" t="s">
        <v>259</v>
      </c>
      <c r="E165" s="84">
        <v>59</v>
      </c>
      <c r="F165" t="str">
        <f t="shared" si="12"/>
        <v>JM2-59</v>
      </c>
      <c r="G165" t="str">
        <f>VLOOKUP(F165,RAW_c_TEBB0714_REV01!A:B,2,0)</f>
        <v>B14_L7_N</v>
      </c>
      <c r="H165" t="str">
        <f t="shared" si="13"/>
        <v>B14_L7_N</v>
      </c>
      <c r="I165" t="str">
        <f t="shared" si="14"/>
        <v>--</v>
      </c>
      <c r="J165" t="str">
        <f t="shared" si="15"/>
        <v>--</v>
      </c>
      <c r="K165">
        <f>IFERROR(IF(J165="--",IF(G165=H165,VLOOKUP(G165,RAW_c_TEBB0714_REV01!L:N,3,0),SUM(VLOOKUP(H165,RAW_c_TEBB0714_REV01!L:N,3,0),VLOOKUP(G165,RAW_c_TEBB0714_REV01!L:N,3,0))),"---"),"---")</f>
        <v>29.827400000000001</v>
      </c>
      <c r="L165" t="str">
        <f t="shared" si="16"/>
        <v>JM2-59</v>
      </c>
      <c r="M165" t="str">
        <f>IFERROR(IF(
COUNTIF(B2B!H:H,(IF(K165&lt;&gt;"---",IF(INDEX(RAW_c_TEBB0714_REV01!B:D,MATCH(H165,RAW_c_TEBB0714_REV01!B:B,0),3)=L165,INDEX(
RAW_c_TEBB0714_REV01!B:D,MATCH(H165,INDEX(RAW_c_TEBB0714_REV01!B:B,MATCH(H165,RAW_c_TEBB0714_REV01!B:B,)+1):'RAW_c_TEBB0714_REV01'!B11236,)+MATCH(H165,RAW_c_TEBB0714_REV01!B:B,),3),INDEX(RAW_c_TEBB0714_REV01!B:D,MATCH(H165,RAW_c_TEBB0714_REV01!B:B,0),3)),"---")))=1,"---",IF(K165&lt;&gt;"---",IF(INDEX(RAW_c_TEBB0714_REV01!B:D,MATCH(H165,RAW_c_TEBB0714_REV01!B:B,0),3)=L165,INDEX(
RAW_c_TEBB0714_REV01!B:D,MATCH(H165,INDEX(RAW_c_TEBB0714_REV01!B:B,MATCH(H165,RAW_c_TEBB0714_REV01!B:B,)+1):'RAW_c_TEBB0714_REV01'!B11236,)+MATCH(H165,RAW_c_TEBB0714_REV01!B:B,),3),INDEX(RAW_c_TEBB0714_REV01!B:D,MATCH(H165,RAW_c_TEBB0714_REV01!B:B,0),3)),"---")),"---")</f>
        <v>J17-10</v>
      </c>
      <c r="N165" t="str">
        <f>IFERROR(IF(AND(B165="B2B",J165="--"),L165,IF(
COUNTIF(B2B!H:H,(IF(K165&lt;&gt;"---",IF(INDEX(RAW_c_TEBB0714_REV01!B:D,MATCH(H165,RAW_c_TEBB0714_REV01!B:B,0),3)=L165,INDEX(
RAW_c_TEBB0714_REV01!B:D,MATCH(H165,INDEX(RAW_c_TEBB0714_REV01!B:B,MATCH(H165,RAW_c_TEBB0714_REV01!B:B,)+1):'RAW_c_TEBB0714_REV01'!B11236,)+MATCH(H165,RAW_c_TEBB0714_REV01!B:B,),3),INDEX(RAW_c_TEBB0714_REV01!B:D,MATCH(H165,RAW_c_TEBB0714_REV01!B:B,0),3)),"---")))=0,"---",IF(K165&lt;&gt;"---",IF(INDEX(RAW_c_TEBB0714_REV01!B:D,MATCH(H165,RAW_c_TEBB0714_REV01!B:B,0),3)=L165,INDEX(
RAW_c_TEBB0714_REV01!B:D,MATCH(H165,INDEX(RAW_c_TEBB0714_REV01!B:B,MATCH(H165,RAW_c_TEBB0714_REV01!B:B,)+1):'RAW_c_TEBB0714_REV01'!B11236,)+MATCH(H165,RAW_c_TEBB0714_REV01!B:B,),3),INDEX(RAW_c_TEBB0714_REV01!B:D,MATCH(H165,RAW_c_TEBB0714_REV01!B:B,0),3)),"---"))),"---")</f>
        <v>JM2-59</v>
      </c>
      <c r="T165">
        <f>COUNTIF(RAW_c_TEBB0714_REV01!B:B,G165)</f>
        <v>2</v>
      </c>
      <c r="U165" t="str">
        <f t="shared" si="17"/>
        <v>B2B-60</v>
      </c>
    </row>
    <row r="166" spans="1:21" x14ac:dyDescent="0.25">
      <c r="A166" t="s">
        <v>1008</v>
      </c>
      <c r="B166" t="s">
        <v>39</v>
      </c>
      <c r="C166" t="s">
        <v>219</v>
      </c>
      <c r="D166" t="s">
        <v>259</v>
      </c>
      <c r="E166" s="84">
        <v>62</v>
      </c>
      <c r="F166" t="str">
        <f t="shared" si="12"/>
        <v>JM2-62</v>
      </c>
      <c r="G166" t="str">
        <f>VLOOKUP(F166,RAW_c_TEBB0714_REV01!A:B,2,0)</f>
        <v>B14_L8_N</v>
      </c>
      <c r="H166" t="str">
        <f t="shared" si="13"/>
        <v>B14_L8_N</v>
      </c>
      <c r="I166" t="str">
        <f t="shared" si="14"/>
        <v>--</v>
      </c>
      <c r="J166" t="str">
        <f t="shared" si="15"/>
        <v>--</v>
      </c>
      <c r="K166">
        <f>IFERROR(IF(J166="--",IF(G166=H166,VLOOKUP(G166,RAW_c_TEBB0714_REV01!L:N,3,0),SUM(VLOOKUP(H166,RAW_c_TEBB0714_REV01!L:N,3,0),VLOOKUP(G166,RAW_c_TEBB0714_REV01!L:N,3,0))),"---"),"---")</f>
        <v>0</v>
      </c>
      <c r="L166" t="str">
        <f t="shared" si="16"/>
        <v>JM2-62</v>
      </c>
      <c r="M166" t="str">
        <f>IFERROR(IF(
COUNTIF(B2B!H:H,(IF(K166&lt;&gt;"---",IF(INDEX(RAW_c_TEBB0714_REV01!B:D,MATCH(H166,RAW_c_TEBB0714_REV01!B:B,0),3)=L166,INDEX(
RAW_c_TEBB0714_REV01!B:D,MATCH(H166,INDEX(RAW_c_TEBB0714_REV01!B:B,MATCH(H166,RAW_c_TEBB0714_REV01!B:B,)+1):'RAW_c_TEBB0714_REV01'!B11237,)+MATCH(H166,RAW_c_TEBB0714_REV01!B:B,),3),INDEX(RAW_c_TEBB0714_REV01!B:D,MATCH(H166,RAW_c_TEBB0714_REV01!B:B,0),3)),"---")))=1,"---",IF(K166&lt;&gt;"---",IF(INDEX(RAW_c_TEBB0714_REV01!B:D,MATCH(H166,RAW_c_TEBB0714_REV01!B:B,0),3)=L166,INDEX(
RAW_c_TEBB0714_REV01!B:D,MATCH(H166,INDEX(RAW_c_TEBB0714_REV01!B:B,MATCH(H166,RAW_c_TEBB0714_REV01!B:B,)+1):'RAW_c_TEBB0714_REV01'!B11237,)+MATCH(H166,RAW_c_TEBB0714_REV01!B:B,),3),INDEX(RAW_c_TEBB0714_REV01!B:D,MATCH(H166,RAW_c_TEBB0714_REV01!B:B,0),3)),"---")),"---")</f>
        <v>---</v>
      </c>
      <c r="N166" t="str">
        <f>IFERROR(IF(AND(B166="B2B",J166="--"),L166,IF(
COUNTIF(B2B!H:H,(IF(K166&lt;&gt;"---",IF(INDEX(RAW_c_TEBB0714_REV01!B:D,MATCH(H166,RAW_c_TEBB0714_REV01!B:B,0),3)=L166,INDEX(
RAW_c_TEBB0714_REV01!B:D,MATCH(H166,INDEX(RAW_c_TEBB0714_REV01!B:B,MATCH(H166,RAW_c_TEBB0714_REV01!B:B,)+1):'RAW_c_TEBB0714_REV01'!B11237,)+MATCH(H166,RAW_c_TEBB0714_REV01!B:B,),3),INDEX(RAW_c_TEBB0714_REV01!B:D,MATCH(H166,RAW_c_TEBB0714_REV01!B:B,0),3)),"---")))=0,"---",IF(K166&lt;&gt;"---",IF(INDEX(RAW_c_TEBB0714_REV01!B:D,MATCH(H166,RAW_c_TEBB0714_REV01!B:B,0),3)=L166,INDEX(
RAW_c_TEBB0714_REV01!B:D,MATCH(H166,INDEX(RAW_c_TEBB0714_REV01!B:B,MATCH(H166,RAW_c_TEBB0714_REV01!B:B,)+1):'RAW_c_TEBB0714_REV01'!B11237,)+MATCH(H166,RAW_c_TEBB0714_REV01!B:B,),3),INDEX(RAW_c_TEBB0714_REV01!B:D,MATCH(H166,RAW_c_TEBB0714_REV01!B:B,0),3)),"---"))),"---")</f>
        <v>JM2-62</v>
      </c>
      <c r="T166">
        <f>COUNTIF(RAW_c_TEBB0714_REV01!B:B,G166)</f>
        <v>1</v>
      </c>
      <c r="U166" t="str">
        <f t="shared" si="17"/>
        <v>B2B-61</v>
      </c>
    </row>
    <row r="167" spans="1:21" x14ac:dyDescent="0.25">
      <c r="A167" t="s">
        <v>1009</v>
      </c>
      <c r="B167" t="s">
        <v>39</v>
      </c>
      <c r="C167" t="s">
        <v>220</v>
      </c>
      <c r="D167" t="s">
        <v>259</v>
      </c>
      <c r="E167" s="84">
        <v>61</v>
      </c>
      <c r="F167" t="str">
        <f t="shared" si="12"/>
        <v>JM2-61</v>
      </c>
      <c r="G167" t="str">
        <f>VLOOKUP(F167,RAW_c_TEBB0714_REV01!A:B,2,0)</f>
        <v>B14_L7_P</v>
      </c>
      <c r="H167" t="str">
        <f t="shared" si="13"/>
        <v>B14_L7_P</v>
      </c>
      <c r="I167" t="str">
        <f t="shared" si="14"/>
        <v>--</v>
      </c>
      <c r="J167" t="str">
        <f t="shared" si="15"/>
        <v>--</v>
      </c>
      <c r="K167">
        <f>IFERROR(IF(J167="--",IF(G167=H167,VLOOKUP(G167,RAW_c_TEBB0714_REV01!L:N,3,0),SUM(VLOOKUP(H167,RAW_c_TEBB0714_REV01!L:N,3,0),VLOOKUP(G167,RAW_c_TEBB0714_REV01!L:N,3,0))),"---"),"---")</f>
        <v>30.1587</v>
      </c>
      <c r="L167" t="str">
        <f t="shared" si="16"/>
        <v>JM2-61</v>
      </c>
      <c r="M167" t="str">
        <f>IFERROR(IF(
COUNTIF(B2B!H:H,(IF(K167&lt;&gt;"---",IF(INDEX(RAW_c_TEBB0714_REV01!B:D,MATCH(H167,RAW_c_TEBB0714_REV01!B:B,0),3)=L167,INDEX(
RAW_c_TEBB0714_REV01!B:D,MATCH(H167,INDEX(RAW_c_TEBB0714_REV01!B:B,MATCH(H167,RAW_c_TEBB0714_REV01!B:B,)+1):'RAW_c_TEBB0714_REV01'!B11238,)+MATCH(H167,RAW_c_TEBB0714_REV01!B:B,),3),INDEX(RAW_c_TEBB0714_REV01!B:D,MATCH(H167,RAW_c_TEBB0714_REV01!B:B,0),3)),"---")))=1,"---",IF(K167&lt;&gt;"---",IF(INDEX(RAW_c_TEBB0714_REV01!B:D,MATCH(H167,RAW_c_TEBB0714_REV01!B:B,0),3)=L167,INDEX(
RAW_c_TEBB0714_REV01!B:D,MATCH(H167,INDEX(RAW_c_TEBB0714_REV01!B:B,MATCH(H167,RAW_c_TEBB0714_REV01!B:B,)+1):'RAW_c_TEBB0714_REV01'!B11238,)+MATCH(H167,RAW_c_TEBB0714_REV01!B:B,),3),INDEX(RAW_c_TEBB0714_REV01!B:D,MATCH(H167,RAW_c_TEBB0714_REV01!B:B,0),3)),"---")),"---")</f>
        <v>J17-9</v>
      </c>
      <c r="N167" t="str">
        <f>IFERROR(IF(AND(B167="B2B",J167="--"),L167,IF(
COUNTIF(B2B!H:H,(IF(K167&lt;&gt;"---",IF(INDEX(RAW_c_TEBB0714_REV01!B:D,MATCH(H167,RAW_c_TEBB0714_REV01!B:B,0),3)=L167,INDEX(
RAW_c_TEBB0714_REV01!B:D,MATCH(H167,INDEX(RAW_c_TEBB0714_REV01!B:B,MATCH(H167,RAW_c_TEBB0714_REV01!B:B,)+1):'RAW_c_TEBB0714_REV01'!B11238,)+MATCH(H167,RAW_c_TEBB0714_REV01!B:B,),3),INDEX(RAW_c_TEBB0714_REV01!B:D,MATCH(H167,RAW_c_TEBB0714_REV01!B:B,0),3)),"---")))=0,"---",IF(K167&lt;&gt;"---",IF(INDEX(RAW_c_TEBB0714_REV01!B:D,MATCH(H167,RAW_c_TEBB0714_REV01!B:B,0),3)=L167,INDEX(
RAW_c_TEBB0714_REV01!B:D,MATCH(H167,INDEX(RAW_c_TEBB0714_REV01!B:B,MATCH(H167,RAW_c_TEBB0714_REV01!B:B,)+1):'RAW_c_TEBB0714_REV01'!B11238,)+MATCH(H167,RAW_c_TEBB0714_REV01!B:B,),3),INDEX(RAW_c_TEBB0714_REV01!B:D,MATCH(H167,RAW_c_TEBB0714_REV01!B:B,0),3)),"---"))),"---")</f>
        <v>JM2-61</v>
      </c>
      <c r="T167">
        <f>COUNTIF(RAW_c_TEBB0714_REV01!B:B,G167)</f>
        <v>2</v>
      </c>
      <c r="U167" t="str">
        <f t="shared" si="17"/>
        <v>B2B-62</v>
      </c>
    </row>
    <row r="168" spans="1:21" x14ac:dyDescent="0.25">
      <c r="A168" t="s">
        <v>1010</v>
      </c>
      <c r="B168" t="s">
        <v>39</v>
      </c>
      <c r="C168" t="s">
        <v>221</v>
      </c>
      <c r="D168" t="s">
        <v>259</v>
      </c>
      <c r="E168" s="84">
        <v>64</v>
      </c>
      <c r="F168" t="str">
        <f t="shared" si="12"/>
        <v>JM2-64</v>
      </c>
      <c r="G168" t="str">
        <f>VLOOKUP(F168,RAW_c_TEBB0714_REV01!A:B,2,0)</f>
        <v>B14_L9_P</v>
      </c>
      <c r="H168" t="str">
        <f t="shared" si="13"/>
        <v>B14_L9_P</v>
      </c>
      <c r="I168" t="str">
        <f t="shared" si="14"/>
        <v>--</v>
      </c>
      <c r="J168" t="str">
        <f t="shared" si="15"/>
        <v>--</v>
      </c>
      <c r="K168">
        <f>IFERROR(IF(J168="--",IF(G168=H168,VLOOKUP(G168,RAW_c_TEBB0714_REV01!L:N,3,0),SUM(VLOOKUP(H168,RAW_c_TEBB0714_REV01!L:N,3,0),VLOOKUP(G168,RAW_c_TEBB0714_REV01!L:N,3,0))),"---"),"---")</f>
        <v>0</v>
      </c>
      <c r="L168" t="str">
        <f t="shared" si="16"/>
        <v>JM2-64</v>
      </c>
      <c r="M168" t="str">
        <f>IFERROR(IF(
COUNTIF(B2B!H:H,(IF(K168&lt;&gt;"---",IF(INDEX(RAW_c_TEBB0714_REV01!B:D,MATCH(H168,RAW_c_TEBB0714_REV01!B:B,0),3)=L168,INDEX(
RAW_c_TEBB0714_REV01!B:D,MATCH(H168,INDEX(RAW_c_TEBB0714_REV01!B:B,MATCH(H168,RAW_c_TEBB0714_REV01!B:B,)+1):'RAW_c_TEBB0714_REV01'!B11239,)+MATCH(H168,RAW_c_TEBB0714_REV01!B:B,),3),INDEX(RAW_c_TEBB0714_REV01!B:D,MATCH(H168,RAW_c_TEBB0714_REV01!B:B,0),3)),"---")))=1,"---",IF(K168&lt;&gt;"---",IF(INDEX(RAW_c_TEBB0714_REV01!B:D,MATCH(H168,RAW_c_TEBB0714_REV01!B:B,0),3)=L168,INDEX(
RAW_c_TEBB0714_REV01!B:D,MATCH(H168,INDEX(RAW_c_TEBB0714_REV01!B:B,MATCH(H168,RAW_c_TEBB0714_REV01!B:B,)+1):'RAW_c_TEBB0714_REV01'!B11239,)+MATCH(H168,RAW_c_TEBB0714_REV01!B:B,),3),INDEX(RAW_c_TEBB0714_REV01!B:D,MATCH(H168,RAW_c_TEBB0714_REV01!B:B,0),3)),"---")),"---")</f>
        <v>---</v>
      </c>
      <c r="N168" t="str">
        <f>IFERROR(IF(AND(B168="B2B",J168="--"),L168,IF(
COUNTIF(B2B!H:H,(IF(K168&lt;&gt;"---",IF(INDEX(RAW_c_TEBB0714_REV01!B:D,MATCH(H168,RAW_c_TEBB0714_REV01!B:B,0),3)=L168,INDEX(
RAW_c_TEBB0714_REV01!B:D,MATCH(H168,INDEX(RAW_c_TEBB0714_REV01!B:B,MATCH(H168,RAW_c_TEBB0714_REV01!B:B,)+1):'RAW_c_TEBB0714_REV01'!B11239,)+MATCH(H168,RAW_c_TEBB0714_REV01!B:B,),3),INDEX(RAW_c_TEBB0714_REV01!B:D,MATCH(H168,RAW_c_TEBB0714_REV01!B:B,0),3)),"---")))=0,"---",IF(K168&lt;&gt;"---",IF(INDEX(RAW_c_TEBB0714_REV01!B:D,MATCH(H168,RAW_c_TEBB0714_REV01!B:B,0),3)=L168,INDEX(
RAW_c_TEBB0714_REV01!B:D,MATCH(H168,INDEX(RAW_c_TEBB0714_REV01!B:B,MATCH(H168,RAW_c_TEBB0714_REV01!B:B,)+1):'RAW_c_TEBB0714_REV01'!B11239,)+MATCH(H168,RAW_c_TEBB0714_REV01!B:B,),3),INDEX(RAW_c_TEBB0714_REV01!B:D,MATCH(H168,RAW_c_TEBB0714_REV01!B:B,0),3)),"---"))),"---")</f>
        <v>JM2-64</v>
      </c>
      <c r="T168">
        <f>COUNTIF(RAW_c_TEBB0714_REV01!B:B,G168)</f>
        <v>1</v>
      </c>
      <c r="U168" t="str">
        <f t="shared" si="17"/>
        <v>B2B-63</v>
      </c>
    </row>
    <row r="169" spans="1:21" x14ac:dyDescent="0.25">
      <c r="A169" t="s">
        <v>1011</v>
      </c>
      <c r="B169" t="s">
        <v>39</v>
      </c>
      <c r="C169" t="s">
        <v>222</v>
      </c>
      <c r="D169" t="s">
        <v>259</v>
      </c>
      <c r="E169" s="84">
        <v>63</v>
      </c>
      <c r="F169" t="str">
        <f t="shared" si="12"/>
        <v>JM2-63</v>
      </c>
      <c r="G169" t="str">
        <f>VLOOKUP(F169,RAW_c_TEBB0714_REV01!A:B,2,0)</f>
        <v>B14_L15_P</v>
      </c>
      <c r="H169" t="str">
        <f t="shared" si="13"/>
        <v>B14_L15_P</v>
      </c>
      <c r="I169" t="str">
        <f t="shared" si="14"/>
        <v>--</v>
      </c>
      <c r="J169" t="str">
        <f t="shared" si="15"/>
        <v>--</v>
      </c>
      <c r="K169">
        <f>IFERROR(IF(J169="--",IF(G169=H169,VLOOKUP(G169,RAW_c_TEBB0714_REV01!L:N,3,0),SUM(VLOOKUP(H169,RAW_c_TEBB0714_REV01!L:N,3,0),VLOOKUP(G169,RAW_c_TEBB0714_REV01!L:N,3,0))),"---"),"---")</f>
        <v>11.010999999999999</v>
      </c>
      <c r="L169" t="str">
        <f t="shared" si="16"/>
        <v>JM2-63</v>
      </c>
      <c r="M169" t="str">
        <f>IFERROR(IF(
COUNTIF(B2B!H:H,(IF(K169&lt;&gt;"---",IF(INDEX(RAW_c_TEBB0714_REV01!B:D,MATCH(H169,RAW_c_TEBB0714_REV01!B:B,0),3)=L169,INDEX(
RAW_c_TEBB0714_REV01!B:D,MATCH(H169,INDEX(RAW_c_TEBB0714_REV01!B:B,MATCH(H169,RAW_c_TEBB0714_REV01!B:B,)+1):'RAW_c_TEBB0714_REV01'!B11240,)+MATCH(H169,RAW_c_TEBB0714_REV01!B:B,),3),INDEX(RAW_c_TEBB0714_REV01!B:D,MATCH(H169,RAW_c_TEBB0714_REV01!B:B,0),3)),"---")))=1,"---",IF(K169&lt;&gt;"---",IF(INDEX(RAW_c_TEBB0714_REV01!B:D,MATCH(H169,RAW_c_TEBB0714_REV01!B:B,0),3)=L169,INDEX(
RAW_c_TEBB0714_REV01!B:D,MATCH(H169,INDEX(RAW_c_TEBB0714_REV01!B:B,MATCH(H169,RAW_c_TEBB0714_REV01!B:B,)+1):'RAW_c_TEBB0714_REV01'!B11240,)+MATCH(H169,RAW_c_TEBB0714_REV01!B:B,),3),INDEX(RAW_c_TEBB0714_REV01!B:D,MATCH(H169,RAW_c_TEBB0714_REV01!B:B,0),3)),"---")),"---")</f>
        <v>J17-22</v>
      </c>
      <c r="N169" t="str">
        <f>IFERROR(IF(AND(B169="B2B",J169="--"),L169,IF(
COUNTIF(B2B!H:H,(IF(K169&lt;&gt;"---",IF(INDEX(RAW_c_TEBB0714_REV01!B:D,MATCH(H169,RAW_c_TEBB0714_REV01!B:B,0),3)=L169,INDEX(
RAW_c_TEBB0714_REV01!B:D,MATCH(H169,INDEX(RAW_c_TEBB0714_REV01!B:B,MATCH(H169,RAW_c_TEBB0714_REV01!B:B,)+1):'RAW_c_TEBB0714_REV01'!B11240,)+MATCH(H169,RAW_c_TEBB0714_REV01!B:B,),3),INDEX(RAW_c_TEBB0714_REV01!B:D,MATCH(H169,RAW_c_TEBB0714_REV01!B:B,0),3)),"---")))=0,"---",IF(K169&lt;&gt;"---",IF(INDEX(RAW_c_TEBB0714_REV01!B:D,MATCH(H169,RAW_c_TEBB0714_REV01!B:B,0),3)=L169,INDEX(
RAW_c_TEBB0714_REV01!B:D,MATCH(H169,INDEX(RAW_c_TEBB0714_REV01!B:B,MATCH(H169,RAW_c_TEBB0714_REV01!B:B,)+1):'RAW_c_TEBB0714_REV01'!B11240,)+MATCH(H169,RAW_c_TEBB0714_REV01!B:B,),3),INDEX(RAW_c_TEBB0714_REV01!B:D,MATCH(H169,RAW_c_TEBB0714_REV01!B:B,0),3)),"---"))),"---")</f>
        <v>JM2-63</v>
      </c>
      <c r="T169">
        <f>COUNTIF(RAW_c_TEBB0714_REV01!B:B,G169)</f>
        <v>2</v>
      </c>
      <c r="U169" t="str">
        <f t="shared" si="17"/>
        <v>B2B-64</v>
      </c>
    </row>
    <row r="170" spans="1:21" x14ac:dyDescent="0.25">
      <c r="A170" t="s">
        <v>1012</v>
      </c>
      <c r="B170" t="s">
        <v>39</v>
      </c>
      <c r="C170" t="s">
        <v>223</v>
      </c>
      <c r="D170" t="s">
        <v>259</v>
      </c>
      <c r="E170" s="84">
        <v>66</v>
      </c>
      <c r="F170" t="str">
        <f t="shared" si="12"/>
        <v>JM2-66</v>
      </c>
      <c r="G170" t="str">
        <f>VLOOKUP(F170,RAW_c_TEBB0714_REV01!A:B,2,0)</f>
        <v>B14_L9_N</v>
      </c>
      <c r="H170" t="str">
        <f t="shared" si="13"/>
        <v>B14_L9_N</v>
      </c>
      <c r="I170" t="str">
        <f t="shared" si="14"/>
        <v>--</v>
      </c>
      <c r="J170" t="str">
        <f t="shared" si="15"/>
        <v>--</v>
      </c>
      <c r="K170">
        <f>IFERROR(IF(J170="--",IF(G170=H170,VLOOKUP(G170,RAW_c_TEBB0714_REV01!L:N,3,0),SUM(VLOOKUP(H170,RAW_c_TEBB0714_REV01!L:N,3,0),VLOOKUP(G170,RAW_c_TEBB0714_REV01!L:N,3,0))),"---"),"---")</f>
        <v>0</v>
      </c>
      <c r="L170" t="str">
        <f t="shared" si="16"/>
        <v>JM2-66</v>
      </c>
      <c r="M170" t="str">
        <f>IFERROR(IF(
COUNTIF(B2B!H:H,(IF(K170&lt;&gt;"---",IF(INDEX(RAW_c_TEBB0714_REV01!B:D,MATCH(H170,RAW_c_TEBB0714_REV01!B:B,0),3)=L170,INDEX(
RAW_c_TEBB0714_REV01!B:D,MATCH(H170,INDEX(RAW_c_TEBB0714_REV01!B:B,MATCH(H170,RAW_c_TEBB0714_REV01!B:B,)+1):'RAW_c_TEBB0714_REV01'!B11241,)+MATCH(H170,RAW_c_TEBB0714_REV01!B:B,),3),INDEX(RAW_c_TEBB0714_REV01!B:D,MATCH(H170,RAW_c_TEBB0714_REV01!B:B,0),3)),"---")))=1,"---",IF(K170&lt;&gt;"---",IF(INDEX(RAW_c_TEBB0714_REV01!B:D,MATCH(H170,RAW_c_TEBB0714_REV01!B:B,0),3)=L170,INDEX(
RAW_c_TEBB0714_REV01!B:D,MATCH(H170,INDEX(RAW_c_TEBB0714_REV01!B:B,MATCH(H170,RAW_c_TEBB0714_REV01!B:B,)+1):'RAW_c_TEBB0714_REV01'!B11241,)+MATCH(H170,RAW_c_TEBB0714_REV01!B:B,),3),INDEX(RAW_c_TEBB0714_REV01!B:D,MATCH(H170,RAW_c_TEBB0714_REV01!B:B,0),3)),"---")),"---")</f>
        <v>---</v>
      </c>
      <c r="N170" t="str">
        <f>IFERROR(IF(AND(B170="B2B",J170="--"),L170,IF(
COUNTIF(B2B!H:H,(IF(K170&lt;&gt;"---",IF(INDEX(RAW_c_TEBB0714_REV01!B:D,MATCH(H170,RAW_c_TEBB0714_REV01!B:B,0),3)=L170,INDEX(
RAW_c_TEBB0714_REV01!B:D,MATCH(H170,INDEX(RAW_c_TEBB0714_REV01!B:B,MATCH(H170,RAW_c_TEBB0714_REV01!B:B,)+1):'RAW_c_TEBB0714_REV01'!B11241,)+MATCH(H170,RAW_c_TEBB0714_REV01!B:B,),3),INDEX(RAW_c_TEBB0714_REV01!B:D,MATCH(H170,RAW_c_TEBB0714_REV01!B:B,0),3)),"---")))=0,"---",IF(K170&lt;&gt;"---",IF(INDEX(RAW_c_TEBB0714_REV01!B:D,MATCH(H170,RAW_c_TEBB0714_REV01!B:B,0),3)=L170,INDEX(
RAW_c_TEBB0714_REV01!B:D,MATCH(H170,INDEX(RAW_c_TEBB0714_REV01!B:B,MATCH(H170,RAW_c_TEBB0714_REV01!B:B,)+1):'RAW_c_TEBB0714_REV01'!B11241,)+MATCH(H170,RAW_c_TEBB0714_REV01!B:B,),3),INDEX(RAW_c_TEBB0714_REV01!B:D,MATCH(H170,RAW_c_TEBB0714_REV01!B:B,0),3)),"---"))),"---")</f>
        <v>JM2-66</v>
      </c>
      <c r="T170">
        <f>COUNTIF(RAW_c_TEBB0714_REV01!B:B,G170)</f>
        <v>1</v>
      </c>
      <c r="U170" t="str">
        <f t="shared" si="17"/>
        <v>B2B-65</v>
      </c>
    </row>
    <row r="171" spans="1:21" x14ac:dyDescent="0.25">
      <c r="A171" t="s">
        <v>1013</v>
      </c>
      <c r="B171" t="s">
        <v>39</v>
      </c>
      <c r="C171" t="s">
        <v>224</v>
      </c>
      <c r="D171" t="s">
        <v>259</v>
      </c>
      <c r="E171" s="84">
        <v>65</v>
      </c>
      <c r="F171" t="str">
        <f t="shared" si="12"/>
        <v>JM2-65</v>
      </c>
      <c r="G171" t="str">
        <f>VLOOKUP(F171,RAW_c_TEBB0714_REV01!A:B,2,0)</f>
        <v>B14_L15_N</v>
      </c>
      <c r="H171" t="str">
        <f t="shared" si="13"/>
        <v>B14_L15_N</v>
      </c>
      <c r="I171" t="str">
        <f t="shared" si="14"/>
        <v>--</v>
      </c>
      <c r="J171" t="str">
        <f t="shared" si="15"/>
        <v>--</v>
      </c>
      <c r="K171">
        <f>IFERROR(IF(J171="--",IF(G171=H171,VLOOKUP(G171,RAW_c_TEBB0714_REV01!L:N,3,0),SUM(VLOOKUP(H171,RAW_c_TEBB0714_REV01!L:N,3,0),VLOOKUP(G171,RAW_c_TEBB0714_REV01!L:N,3,0))),"---"),"---")</f>
        <v>11.3424</v>
      </c>
      <c r="L171" t="str">
        <f t="shared" si="16"/>
        <v>JM2-65</v>
      </c>
      <c r="M171" t="str">
        <f>IFERROR(IF(
COUNTIF(B2B!H:H,(IF(K171&lt;&gt;"---",IF(INDEX(RAW_c_TEBB0714_REV01!B:D,MATCH(H171,RAW_c_TEBB0714_REV01!B:B,0),3)=L171,INDEX(
RAW_c_TEBB0714_REV01!B:D,MATCH(H171,INDEX(RAW_c_TEBB0714_REV01!B:B,MATCH(H171,RAW_c_TEBB0714_REV01!B:B,)+1):'RAW_c_TEBB0714_REV01'!B11242,)+MATCH(H171,RAW_c_TEBB0714_REV01!B:B,),3),INDEX(RAW_c_TEBB0714_REV01!B:D,MATCH(H171,RAW_c_TEBB0714_REV01!B:B,0),3)),"---")))=1,"---",IF(K171&lt;&gt;"---",IF(INDEX(RAW_c_TEBB0714_REV01!B:D,MATCH(H171,RAW_c_TEBB0714_REV01!B:B,0),3)=L171,INDEX(
RAW_c_TEBB0714_REV01!B:D,MATCH(H171,INDEX(RAW_c_TEBB0714_REV01!B:B,MATCH(H171,RAW_c_TEBB0714_REV01!B:B,)+1):'RAW_c_TEBB0714_REV01'!B11242,)+MATCH(H171,RAW_c_TEBB0714_REV01!B:B,),3),INDEX(RAW_c_TEBB0714_REV01!B:D,MATCH(H171,RAW_c_TEBB0714_REV01!B:B,0),3)),"---")),"---")</f>
        <v>J17-21</v>
      </c>
      <c r="N171" t="str">
        <f>IFERROR(IF(AND(B171="B2B",J171="--"),L171,IF(
COUNTIF(B2B!H:H,(IF(K171&lt;&gt;"---",IF(INDEX(RAW_c_TEBB0714_REV01!B:D,MATCH(H171,RAW_c_TEBB0714_REV01!B:B,0),3)=L171,INDEX(
RAW_c_TEBB0714_REV01!B:D,MATCH(H171,INDEX(RAW_c_TEBB0714_REV01!B:B,MATCH(H171,RAW_c_TEBB0714_REV01!B:B,)+1):'RAW_c_TEBB0714_REV01'!B11242,)+MATCH(H171,RAW_c_TEBB0714_REV01!B:B,),3),INDEX(RAW_c_TEBB0714_REV01!B:D,MATCH(H171,RAW_c_TEBB0714_REV01!B:B,0),3)),"---")))=0,"---",IF(K171&lt;&gt;"---",IF(INDEX(RAW_c_TEBB0714_REV01!B:D,MATCH(H171,RAW_c_TEBB0714_REV01!B:B,0),3)=L171,INDEX(
RAW_c_TEBB0714_REV01!B:D,MATCH(H171,INDEX(RAW_c_TEBB0714_REV01!B:B,MATCH(H171,RAW_c_TEBB0714_REV01!B:B,)+1):'RAW_c_TEBB0714_REV01'!B11242,)+MATCH(H171,RAW_c_TEBB0714_REV01!B:B,),3),INDEX(RAW_c_TEBB0714_REV01!B:D,MATCH(H171,RAW_c_TEBB0714_REV01!B:B,0),3)),"---"))),"---")</f>
        <v>JM2-65</v>
      </c>
      <c r="T171">
        <f>COUNTIF(RAW_c_TEBB0714_REV01!B:B,G171)</f>
        <v>2</v>
      </c>
      <c r="U171" t="str">
        <f t="shared" si="17"/>
        <v>B2B-66</v>
      </c>
    </row>
    <row r="172" spans="1:21" x14ac:dyDescent="0.25">
      <c r="A172" t="s">
        <v>1014</v>
      </c>
      <c r="B172" t="s">
        <v>39</v>
      </c>
      <c r="C172" t="s">
        <v>225</v>
      </c>
      <c r="D172" t="s">
        <v>259</v>
      </c>
      <c r="E172" s="84">
        <v>68</v>
      </c>
      <c r="F172" t="str">
        <f t="shared" si="12"/>
        <v>JM2-68</v>
      </c>
      <c r="G172" t="str">
        <f>VLOOKUP(F172,RAW_c_TEBB0714_REV01!A:B,2,0)</f>
        <v>SPI-DQO</v>
      </c>
      <c r="H172" t="str">
        <f t="shared" si="13"/>
        <v>SPI-DQO</v>
      </c>
      <c r="I172" t="str">
        <f t="shared" si="14"/>
        <v>--</v>
      </c>
      <c r="J172" t="str">
        <f t="shared" si="15"/>
        <v>--</v>
      </c>
      <c r="K172">
        <f>IFERROR(IF(J172="--",IF(G172=H172,VLOOKUP(G172,RAW_c_TEBB0714_REV01!L:N,3,0),SUM(VLOOKUP(H172,RAW_c_TEBB0714_REV01!L:N,3,0),VLOOKUP(G172,RAW_c_TEBB0714_REV01!L:N,3,0))),"---"),"---")</f>
        <v>11.2178</v>
      </c>
      <c r="L172" t="str">
        <f t="shared" si="16"/>
        <v>JM2-68</v>
      </c>
      <c r="M172" t="str">
        <f>IFERROR(IF(
COUNTIF(B2B!H:H,(IF(K172&lt;&gt;"---",IF(INDEX(RAW_c_TEBB0714_REV01!B:D,MATCH(H172,RAW_c_TEBB0714_REV01!B:B,0),3)=L172,INDEX(
RAW_c_TEBB0714_REV01!B:D,MATCH(H172,INDEX(RAW_c_TEBB0714_REV01!B:B,MATCH(H172,RAW_c_TEBB0714_REV01!B:B,)+1):'RAW_c_TEBB0714_REV01'!B11243,)+MATCH(H172,RAW_c_TEBB0714_REV01!B:B,),3),INDEX(RAW_c_TEBB0714_REV01!B:D,MATCH(H172,RAW_c_TEBB0714_REV01!B:B,0),3)),"---")))=1,"---",IF(K172&lt;&gt;"---",IF(INDEX(RAW_c_TEBB0714_REV01!B:D,MATCH(H172,RAW_c_TEBB0714_REV01!B:B,0),3)=L172,INDEX(
RAW_c_TEBB0714_REV01!B:D,MATCH(H172,INDEX(RAW_c_TEBB0714_REV01!B:B,MATCH(H172,RAW_c_TEBB0714_REV01!B:B,)+1):'RAW_c_TEBB0714_REV01'!B11243,)+MATCH(H172,RAW_c_TEBB0714_REV01!B:B,),3),INDEX(RAW_c_TEBB0714_REV01!B:D,MATCH(H172,RAW_c_TEBB0714_REV01!B:B,0),3)),"---")),"---")</f>
        <v>J17-24</v>
      </c>
      <c r="N172" t="str">
        <f>IFERROR(IF(AND(B172="B2B",J172="--"),L172,IF(
COUNTIF(B2B!H:H,(IF(K172&lt;&gt;"---",IF(INDEX(RAW_c_TEBB0714_REV01!B:D,MATCH(H172,RAW_c_TEBB0714_REV01!B:B,0),3)=L172,INDEX(
RAW_c_TEBB0714_REV01!B:D,MATCH(H172,INDEX(RAW_c_TEBB0714_REV01!B:B,MATCH(H172,RAW_c_TEBB0714_REV01!B:B,)+1):'RAW_c_TEBB0714_REV01'!B11243,)+MATCH(H172,RAW_c_TEBB0714_REV01!B:B,),3),INDEX(RAW_c_TEBB0714_REV01!B:D,MATCH(H172,RAW_c_TEBB0714_REV01!B:B,0),3)),"---")))=0,"---",IF(K172&lt;&gt;"---",IF(INDEX(RAW_c_TEBB0714_REV01!B:D,MATCH(H172,RAW_c_TEBB0714_REV01!B:B,0),3)=L172,INDEX(
RAW_c_TEBB0714_REV01!B:D,MATCH(H172,INDEX(RAW_c_TEBB0714_REV01!B:B,MATCH(H172,RAW_c_TEBB0714_REV01!B:B,)+1):'RAW_c_TEBB0714_REV01'!B11243,)+MATCH(H172,RAW_c_TEBB0714_REV01!B:B,),3),INDEX(RAW_c_TEBB0714_REV01!B:D,MATCH(H172,RAW_c_TEBB0714_REV01!B:B,0),3)),"---"))),"---")</f>
        <v>JM2-68</v>
      </c>
      <c r="T172">
        <f>COUNTIF(RAW_c_TEBB0714_REV01!B:B,G172)</f>
        <v>2</v>
      </c>
      <c r="U172" t="str">
        <f t="shared" si="17"/>
        <v>B2B-67</v>
      </c>
    </row>
    <row r="173" spans="1:21" x14ac:dyDescent="0.25">
      <c r="A173" t="s">
        <v>1015</v>
      </c>
      <c r="B173" t="s">
        <v>39</v>
      </c>
      <c r="C173" t="s">
        <v>226</v>
      </c>
      <c r="D173" t="s">
        <v>259</v>
      </c>
      <c r="E173" s="84">
        <v>67</v>
      </c>
      <c r="F173" t="str">
        <f t="shared" si="12"/>
        <v>JM2-67</v>
      </c>
      <c r="G173" t="str">
        <f>VLOOKUP(F173,RAW_c_TEBB0714_REV01!A:B,2,0)</f>
        <v>SPI-CLK</v>
      </c>
      <c r="H173" t="str">
        <f t="shared" si="13"/>
        <v>SPI-CLK</v>
      </c>
      <c r="I173" t="str">
        <f t="shared" si="14"/>
        <v>--</v>
      </c>
      <c r="J173" t="str">
        <f t="shared" si="15"/>
        <v>--</v>
      </c>
      <c r="K173">
        <f>IFERROR(IF(J173="--",IF(G173=H173,VLOOKUP(G173,RAW_c_TEBB0714_REV01!L:N,3,0),SUM(VLOOKUP(H173,RAW_c_TEBB0714_REV01!L:N,3,0),VLOOKUP(G173,RAW_c_TEBB0714_REV01!L:N,3,0))),"---"),"---")</f>
        <v>5.2565999999999997</v>
      </c>
      <c r="L173" t="str">
        <f t="shared" si="16"/>
        <v>JM2-67</v>
      </c>
      <c r="M173" t="str">
        <f>IFERROR(IF(
COUNTIF(B2B!H:H,(IF(K173&lt;&gt;"---",IF(INDEX(RAW_c_TEBB0714_REV01!B:D,MATCH(H173,RAW_c_TEBB0714_REV01!B:B,0),3)=L173,INDEX(
RAW_c_TEBB0714_REV01!B:D,MATCH(H173,INDEX(RAW_c_TEBB0714_REV01!B:B,MATCH(H173,RAW_c_TEBB0714_REV01!B:B,)+1):'RAW_c_TEBB0714_REV01'!B11244,)+MATCH(H173,RAW_c_TEBB0714_REV01!B:B,),3),INDEX(RAW_c_TEBB0714_REV01!B:D,MATCH(H173,RAW_c_TEBB0714_REV01!B:B,0),3)),"---")))=1,"---",IF(K173&lt;&gt;"---",IF(INDEX(RAW_c_TEBB0714_REV01!B:D,MATCH(H173,RAW_c_TEBB0714_REV01!B:B,0),3)=L173,INDEX(
RAW_c_TEBB0714_REV01!B:D,MATCH(H173,INDEX(RAW_c_TEBB0714_REV01!B:B,MATCH(H173,RAW_c_TEBB0714_REV01!B:B,)+1):'RAW_c_TEBB0714_REV01'!B11244,)+MATCH(H173,RAW_c_TEBB0714_REV01!B:B,),3),INDEX(RAW_c_TEBB0714_REV01!B:D,MATCH(H173,RAW_c_TEBB0714_REV01!B:B,0),3)),"---")),"---")</f>
        <v>J17-26</v>
      </c>
      <c r="N173" t="str">
        <f>IFERROR(IF(AND(B173="B2B",J173="--"),L173,IF(
COUNTIF(B2B!H:H,(IF(K173&lt;&gt;"---",IF(INDEX(RAW_c_TEBB0714_REV01!B:D,MATCH(H173,RAW_c_TEBB0714_REV01!B:B,0),3)=L173,INDEX(
RAW_c_TEBB0714_REV01!B:D,MATCH(H173,INDEX(RAW_c_TEBB0714_REV01!B:B,MATCH(H173,RAW_c_TEBB0714_REV01!B:B,)+1):'RAW_c_TEBB0714_REV01'!B11244,)+MATCH(H173,RAW_c_TEBB0714_REV01!B:B,),3),INDEX(RAW_c_TEBB0714_REV01!B:D,MATCH(H173,RAW_c_TEBB0714_REV01!B:B,0),3)),"---")))=0,"---",IF(K173&lt;&gt;"---",IF(INDEX(RAW_c_TEBB0714_REV01!B:D,MATCH(H173,RAW_c_TEBB0714_REV01!B:B,0),3)=L173,INDEX(
RAW_c_TEBB0714_REV01!B:D,MATCH(H173,INDEX(RAW_c_TEBB0714_REV01!B:B,MATCH(H173,RAW_c_TEBB0714_REV01!B:B,)+1):'RAW_c_TEBB0714_REV01'!B11244,)+MATCH(H173,RAW_c_TEBB0714_REV01!B:B,),3),INDEX(RAW_c_TEBB0714_REV01!B:D,MATCH(H173,RAW_c_TEBB0714_REV01!B:B,0),3)),"---"))),"---")</f>
        <v>JM2-67</v>
      </c>
      <c r="T173">
        <f>COUNTIF(RAW_c_TEBB0714_REV01!B:B,G173)</f>
        <v>2</v>
      </c>
      <c r="U173" t="str">
        <f t="shared" si="17"/>
        <v>B2B-68</v>
      </c>
    </row>
    <row r="174" spans="1:21" x14ac:dyDescent="0.25">
      <c r="A174" t="s">
        <v>1016</v>
      </c>
      <c r="B174" t="s">
        <v>39</v>
      </c>
      <c r="C174" t="s">
        <v>227</v>
      </c>
      <c r="D174" t="s">
        <v>259</v>
      </c>
      <c r="E174" s="84">
        <v>70</v>
      </c>
      <c r="F174" t="str">
        <f t="shared" si="12"/>
        <v>JM2-70</v>
      </c>
      <c r="G174" t="str">
        <f>VLOOKUP(F174,RAW_c_TEBB0714_REV01!A:B,2,0)</f>
        <v>SPI-DQ3</v>
      </c>
      <c r="H174" t="str">
        <f t="shared" si="13"/>
        <v>SPI-DQ3</v>
      </c>
      <c r="I174" t="str">
        <f t="shared" si="14"/>
        <v>--</v>
      </c>
      <c r="J174" t="str">
        <f t="shared" si="15"/>
        <v>--</v>
      </c>
      <c r="K174">
        <f>IFERROR(IF(J174="--",IF(G174=H174,VLOOKUP(G174,RAW_c_TEBB0714_REV01!L:N,3,0),SUM(VLOOKUP(H174,RAW_c_TEBB0714_REV01!L:N,3,0),VLOOKUP(G174,RAW_c_TEBB0714_REV01!L:N,3,0))),"---"),"---")</f>
        <v>14.172000000000001</v>
      </c>
      <c r="L174" t="str">
        <f t="shared" si="16"/>
        <v>JM2-70</v>
      </c>
      <c r="M174" t="str">
        <f>IFERROR(IF(
COUNTIF(B2B!H:H,(IF(K174&lt;&gt;"---",IF(INDEX(RAW_c_TEBB0714_REV01!B:D,MATCH(H174,RAW_c_TEBB0714_REV01!B:B,0),3)=L174,INDEX(
RAW_c_TEBB0714_REV01!B:D,MATCH(H174,INDEX(RAW_c_TEBB0714_REV01!B:B,MATCH(H174,RAW_c_TEBB0714_REV01!B:B,)+1):'RAW_c_TEBB0714_REV01'!B11245,)+MATCH(H174,RAW_c_TEBB0714_REV01!B:B,),3),INDEX(RAW_c_TEBB0714_REV01!B:D,MATCH(H174,RAW_c_TEBB0714_REV01!B:B,0),3)),"---")))=1,"---",IF(K174&lt;&gt;"---",IF(INDEX(RAW_c_TEBB0714_REV01!B:D,MATCH(H174,RAW_c_TEBB0714_REV01!B:B,0),3)=L174,INDEX(
RAW_c_TEBB0714_REV01!B:D,MATCH(H174,INDEX(RAW_c_TEBB0714_REV01!B:B,MATCH(H174,RAW_c_TEBB0714_REV01!B:B,)+1):'RAW_c_TEBB0714_REV01'!B11245,)+MATCH(H174,RAW_c_TEBB0714_REV01!B:B,),3),INDEX(RAW_c_TEBB0714_REV01!B:D,MATCH(H174,RAW_c_TEBB0714_REV01!B:B,0),3)),"---")),"---")</f>
        <v>J17-23</v>
      </c>
      <c r="N174" t="str">
        <f>IFERROR(IF(AND(B174="B2B",J174="--"),L174,IF(
COUNTIF(B2B!H:H,(IF(K174&lt;&gt;"---",IF(INDEX(RAW_c_TEBB0714_REV01!B:D,MATCH(H174,RAW_c_TEBB0714_REV01!B:B,0),3)=L174,INDEX(
RAW_c_TEBB0714_REV01!B:D,MATCH(H174,INDEX(RAW_c_TEBB0714_REV01!B:B,MATCH(H174,RAW_c_TEBB0714_REV01!B:B,)+1):'RAW_c_TEBB0714_REV01'!B11245,)+MATCH(H174,RAW_c_TEBB0714_REV01!B:B,),3),INDEX(RAW_c_TEBB0714_REV01!B:D,MATCH(H174,RAW_c_TEBB0714_REV01!B:B,0),3)),"---")))=0,"---",IF(K174&lt;&gt;"---",IF(INDEX(RAW_c_TEBB0714_REV01!B:D,MATCH(H174,RAW_c_TEBB0714_REV01!B:B,0),3)=L174,INDEX(
RAW_c_TEBB0714_REV01!B:D,MATCH(H174,INDEX(RAW_c_TEBB0714_REV01!B:B,MATCH(H174,RAW_c_TEBB0714_REV01!B:B,)+1):'RAW_c_TEBB0714_REV01'!B11245,)+MATCH(H174,RAW_c_TEBB0714_REV01!B:B,),3),INDEX(RAW_c_TEBB0714_REV01!B:D,MATCH(H174,RAW_c_TEBB0714_REV01!B:B,0),3)),"---"))),"---")</f>
        <v>JM2-70</v>
      </c>
      <c r="T174">
        <f>COUNTIF(RAW_c_TEBB0714_REV01!B:B,G174)</f>
        <v>2</v>
      </c>
      <c r="U174" t="str">
        <f t="shared" si="17"/>
        <v>B2B-69</v>
      </c>
    </row>
    <row r="175" spans="1:21" x14ac:dyDescent="0.25">
      <c r="A175" t="s">
        <v>1017</v>
      </c>
      <c r="B175" t="s">
        <v>39</v>
      </c>
      <c r="C175" t="s">
        <v>228</v>
      </c>
      <c r="D175" t="s">
        <v>259</v>
      </c>
      <c r="E175" s="84">
        <v>69</v>
      </c>
      <c r="F175" t="str">
        <f t="shared" si="12"/>
        <v>JM2-69</v>
      </c>
      <c r="G175" t="str">
        <f>VLOOKUP(F175,RAW_c_TEBB0714_REV01!A:B,2,0)</f>
        <v>SPI-CS</v>
      </c>
      <c r="H175" t="str">
        <f t="shared" si="13"/>
        <v>SPI-CS</v>
      </c>
      <c r="I175" t="str">
        <f t="shared" si="14"/>
        <v>--</v>
      </c>
      <c r="J175" t="str">
        <f t="shared" si="15"/>
        <v>--</v>
      </c>
      <c r="K175">
        <f>IFERROR(IF(J175="--",IF(G175=H175,VLOOKUP(G175,RAW_c_TEBB0714_REV01!L:N,3,0),SUM(VLOOKUP(H175,RAW_c_TEBB0714_REV01!L:N,3,0),VLOOKUP(G175,RAW_c_TEBB0714_REV01!L:N,3,0))),"---"),"---")</f>
        <v>8.0038</v>
      </c>
      <c r="L175" t="str">
        <f t="shared" si="16"/>
        <v>JM2-69</v>
      </c>
      <c r="M175" t="str">
        <f>IFERROR(IF(
COUNTIF(B2B!H:H,(IF(K175&lt;&gt;"---",IF(INDEX(RAW_c_TEBB0714_REV01!B:D,MATCH(H175,RAW_c_TEBB0714_REV01!B:B,0),3)=L175,INDEX(
RAW_c_TEBB0714_REV01!B:D,MATCH(H175,INDEX(RAW_c_TEBB0714_REV01!B:B,MATCH(H175,RAW_c_TEBB0714_REV01!B:B,)+1):'RAW_c_TEBB0714_REV01'!B11246,)+MATCH(H175,RAW_c_TEBB0714_REV01!B:B,),3),INDEX(RAW_c_TEBB0714_REV01!B:D,MATCH(H175,RAW_c_TEBB0714_REV01!B:B,0),3)),"---")))=1,"---",IF(K175&lt;&gt;"---",IF(INDEX(RAW_c_TEBB0714_REV01!B:D,MATCH(H175,RAW_c_TEBB0714_REV01!B:B,0),3)=L175,INDEX(
RAW_c_TEBB0714_REV01!B:D,MATCH(H175,INDEX(RAW_c_TEBB0714_REV01!B:B,MATCH(H175,RAW_c_TEBB0714_REV01!B:B,)+1):'RAW_c_TEBB0714_REV01'!B11246,)+MATCH(H175,RAW_c_TEBB0714_REV01!B:B,),3),INDEX(RAW_c_TEBB0714_REV01!B:D,MATCH(H175,RAW_c_TEBB0714_REV01!B:B,0),3)),"---")),"---")</f>
        <v>J17-25</v>
      </c>
      <c r="N175" t="str">
        <f>IFERROR(IF(AND(B175="B2B",J175="--"),L175,IF(
COUNTIF(B2B!H:H,(IF(K175&lt;&gt;"---",IF(INDEX(RAW_c_TEBB0714_REV01!B:D,MATCH(H175,RAW_c_TEBB0714_REV01!B:B,0),3)=L175,INDEX(
RAW_c_TEBB0714_REV01!B:D,MATCH(H175,INDEX(RAW_c_TEBB0714_REV01!B:B,MATCH(H175,RAW_c_TEBB0714_REV01!B:B,)+1):'RAW_c_TEBB0714_REV01'!B11246,)+MATCH(H175,RAW_c_TEBB0714_REV01!B:B,),3),INDEX(RAW_c_TEBB0714_REV01!B:D,MATCH(H175,RAW_c_TEBB0714_REV01!B:B,0),3)),"---")))=0,"---",IF(K175&lt;&gt;"---",IF(INDEX(RAW_c_TEBB0714_REV01!B:D,MATCH(H175,RAW_c_TEBB0714_REV01!B:B,0),3)=L175,INDEX(
RAW_c_TEBB0714_REV01!B:D,MATCH(H175,INDEX(RAW_c_TEBB0714_REV01!B:B,MATCH(H175,RAW_c_TEBB0714_REV01!B:B,)+1):'RAW_c_TEBB0714_REV01'!B11246,)+MATCH(H175,RAW_c_TEBB0714_REV01!B:B,),3),INDEX(RAW_c_TEBB0714_REV01!B:D,MATCH(H175,RAW_c_TEBB0714_REV01!B:B,0),3)),"---"))),"---")</f>
        <v>JM2-69</v>
      </c>
      <c r="T175">
        <f>COUNTIF(RAW_c_TEBB0714_REV01!B:B,G175)</f>
        <v>2</v>
      </c>
      <c r="U175" t="str">
        <f t="shared" si="17"/>
        <v>B2B-70</v>
      </c>
    </row>
    <row r="176" spans="1:21" x14ac:dyDescent="0.25">
      <c r="A176" t="s">
        <v>1018</v>
      </c>
      <c r="B176" t="s">
        <v>39</v>
      </c>
      <c r="C176" t="s">
        <v>229</v>
      </c>
      <c r="D176" t="s">
        <v>259</v>
      </c>
      <c r="E176" s="84">
        <v>72</v>
      </c>
      <c r="F176" t="str">
        <f t="shared" si="12"/>
        <v>JM2-72</v>
      </c>
      <c r="G176" t="str">
        <f>VLOOKUP(F176,RAW_c_TEBB0714_REV01!A:B,2,0)</f>
        <v>GND</v>
      </c>
      <c r="H176" t="str">
        <f t="shared" si="13"/>
        <v>GND</v>
      </c>
      <c r="I176" t="str">
        <f t="shared" si="14"/>
        <v>--</v>
      </c>
      <c r="J176" t="str">
        <f t="shared" si="15"/>
        <v>---</v>
      </c>
      <c r="K176" t="str">
        <f>IFERROR(IF(J176="--",IF(G176=H176,VLOOKUP(G176,RAW_c_TEBB0714_REV01!L:N,3,0),SUM(VLOOKUP(H176,RAW_c_TEBB0714_REV01!L:N,3,0),VLOOKUP(G176,RAW_c_TEBB0714_REV01!L:N,3,0))),"---"),"---")</f>
        <v>---</v>
      </c>
      <c r="L176" t="str">
        <f t="shared" si="16"/>
        <v>JM2-72</v>
      </c>
      <c r="M176" t="str">
        <f>IFERROR(IF(
COUNTIF(B2B!H:H,(IF(K176&lt;&gt;"---",IF(INDEX(RAW_c_TEBB0714_REV01!B:D,MATCH(H176,RAW_c_TEBB0714_REV01!B:B,0),3)=L176,INDEX(
RAW_c_TEBB0714_REV01!B:D,MATCH(H176,INDEX(RAW_c_TEBB0714_REV01!B:B,MATCH(H176,RAW_c_TEBB0714_REV01!B:B,)+1):'RAW_c_TEBB0714_REV01'!B11247,)+MATCH(H176,RAW_c_TEBB0714_REV01!B:B,),3),INDEX(RAW_c_TEBB0714_REV01!B:D,MATCH(H176,RAW_c_TEBB0714_REV01!B:B,0),3)),"---")))=1,"---",IF(K176&lt;&gt;"---",IF(INDEX(RAW_c_TEBB0714_REV01!B:D,MATCH(H176,RAW_c_TEBB0714_REV01!B:B,0),3)=L176,INDEX(
RAW_c_TEBB0714_REV01!B:D,MATCH(H176,INDEX(RAW_c_TEBB0714_REV01!B:B,MATCH(H176,RAW_c_TEBB0714_REV01!B:B,)+1):'RAW_c_TEBB0714_REV01'!B11247,)+MATCH(H176,RAW_c_TEBB0714_REV01!B:B,),3),INDEX(RAW_c_TEBB0714_REV01!B:D,MATCH(H176,RAW_c_TEBB0714_REV01!B:B,0),3)),"---")),"---")</f>
        <v>---</v>
      </c>
      <c r="N176" t="str">
        <f>IFERROR(IF(AND(B176="B2B",J176="--"),L176,IF(
COUNTIF(B2B!H:H,(IF(K176&lt;&gt;"---",IF(INDEX(RAW_c_TEBB0714_REV01!B:D,MATCH(H176,RAW_c_TEBB0714_REV01!B:B,0),3)=L176,INDEX(
RAW_c_TEBB0714_REV01!B:D,MATCH(H176,INDEX(RAW_c_TEBB0714_REV01!B:B,MATCH(H176,RAW_c_TEBB0714_REV01!B:B,)+1):'RAW_c_TEBB0714_REV01'!B11247,)+MATCH(H176,RAW_c_TEBB0714_REV01!B:B,),3),INDEX(RAW_c_TEBB0714_REV01!B:D,MATCH(H176,RAW_c_TEBB0714_REV01!B:B,0),3)),"---")))=0,"---",IF(K176&lt;&gt;"---",IF(INDEX(RAW_c_TEBB0714_REV01!B:D,MATCH(H176,RAW_c_TEBB0714_REV01!B:B,0),3)=L176,INDEX(
RAW_c_TEBB0714_REV01!B:D,MATCH(H176,INDEX(RAW_c_TEBB0714_REV01!B:B,MATCH(H176,RAW_c_TEBB0714_REV01!B:B,)+1):'RAW_c_TEBB0714_REV01'!B11247,)+MATCH(H176,RAW_c_TEBB0714_REV01!B:B,),3),INDEX(RAW_c_TEBB0714_REV01!B:D,MATCH(H176,RAW_c_TEBB0714_REV01!B:B,0),3)),"---"))),"---")</f>
        <v>---</v>
      </c>
      <c r="T176">
        <f>COUNTIF(RAW_c_TEBB0714_REV01!B:B,G176)</f>
        <v>93</v>
      </c>
      <c r="U176" t="str">
        <f t="shared" si="17"/>
        <v>B2B-71</v>
      </c>
    </row>
    <row r="177" spans="1:21" x14ac:dyDescent="0.25">
      <c r="A177" t="s">
        <v>1019</v>
      </c>
      <c r="B177" t="s">
        <v>39</v>
      </c>
      <c r="C177" t="s">
        <v>230</v>
      </c>
      <c r="D177" t="s">
        <v>259</v>
      </c>
      <c r="E177" s="84">
        <v>71</v>
      </c>
      <c r="F177" t="str">
        <f t="shared" si="12"/>
        <v>JM2-71</v>
      </c>
      <c r="G177" t="str">
        <f>VLOOKUP(F177,RAW_c_TEBB0714_REV01!A:B,2,0)</f>
        <v>SPI-DQ1</v>
      </c>
      <c r="H177" t="str">
        <f t="shared" si="13"/>
        <v>SPI-DQ1</v>
      </c>
      <c r="I177" t="str">
        <f t="shared" si="14"/>
        <v>--</v>
      </c>
      <c r="J177" t="str">
        <f t="shared" si="15"/>
        <v>--</v>
      </c>
      <c r="K177">
        <f>IFERROR(IF(J177="--",IF(G177=H177,VLOOKUP(G177,RAW_c_TEBB0714_REV01!L:N,3,0),SUM(VLOOKUP(H177,RAW_c_TEBB0714_REV01!L:N,3,0),VLOOKUP(G177,RAW_c_TEBB0714_REV01!L:N,3,0))),"---"),"---")</f>
        <v>8.1037999999999997</v>
      </c>
      <c r="L177" t="str">
        <f t="shared" si="16"/>
        <v>JM2-71</v>
      </c>
      <c r="M177" t="str">
        <f>IFERROR(IF(
COUNTIF(B2B!H:H,(IF(K177&lt;&gt;"---",IF(INDEX(RAW_c_TEBB0714_REV01!B:D,MATCH(H177,RAW_c_TEBB0714_REV01!B:B,0),3)=L177,INDEX(
RAW_c_TEBB0714_REV01!B:D,MATCH(H177,INDEX(RAW_c_TEBB0714_REV01!B:B,MATCH(H177,RAW_c_TEBB0714_REV01!B:B,)+1):'RAW_c_TEBB0714_REV01'!B11248,)+MATCH(H177,RAW_c_TEBB0714_REV01!B:B,),3),INDEX(RAW_c_TEBB0714_REV01!B:D,MATCH(H177,RAW_c_TEBB0714_REV01!B:B,0),3)),"---")))=1,"---",IF(K177&lt;&gt;"---",IF(INDEX(RAW_c_TEBB0714_REV01!B:D,MATCH(H177,RAW_c_TEBB0714_REV01!B:B,0),3)=L177,INDEX(
RAW_c_TEBB0714_REV01!B:D,MATCH(H177,INDEX(RAW_c_TEBB0714_REV01!B:B,MATCH(H177,RAW_c_TEBB0714_REV01!B:B,)+1):'RAW_c_TEBB0714_REV01'!B11248,)+MATCH(H177,RAW_c_TEBB0714_REV01!B:B,),3),INDEX(RAW_c_TEBB0714_REV01!B:D,MATCH(H177,RAW_c_TEBB0714_REV01!B:B,0),3)),"---")),"---")</f>
        <v>J17-27</v>
      </c>
      <c r="N177" t="str">
        <f>IFERROR(IF(AND(B177="B2B",J177="--"),L177,IF(
COUNTIF(B2B!H:H,(IF(K177&lt;&gt;"---",IF(INDEX(RAW_c_TEBB0714_REV01!B:D,MATCH(H177,RAW_c_TEBB0714_REV01!B:B,0),3)=L177,INDEX(
RAW_c_TEBB0714_REV01!B:D,MATCH(H177,INDEX(RAW_c_TEBB0714_REV01!B:B,MATCH(H177,RAW_c_TEBB0714_REV01!B:B,)+1):'RAW_c_TEBB0714_REV01'!B11248,)+MATCH(H177,RAW_c_TEBB0714_REV01!B:B,),3),INDEX(RAW_c_TEBB0714_REV01!B:D,MATCH(H177,RAW_c_TEBB0714_REV01!B:B,0),3)),"---")))=0,"---",IF(K177&lt;&gt;"---",IF(INDEX(RAW_c_TEBB0714_REV01!B:D,MATCH(H177,RAW_c_TEBB0714_REV01!B:B,0),3)=L177,INDEX(
RAW_c_TEBB0714_REV01!B:D,MATCH(H177,INDEX(RAW_c_TEBB0714_REV01!B:B,MATCH(H177,RAW_c_TEBB0714_REV01!B:B,)+1):'RAW_c_TEBB0714_REV01'!B11248,)+MATCH(H177,RAW_c_TEBB0714_REV01!B:B,),3),INDEX(RAW_c_TEBB0714_REV01!B:D,MATCH(H177,RAW_c_TEBB0714_REV01!B:B,0),3)),"---"))),"---")</f>
        <v>JM2-71</v>
      </c>
      <c r="T177">
        <f>COUNTIF(RAW_c_TEBB0714_REV01!B:B,G177)</f>
        <v>2</v>
      </c>
      <c r="U177" t="str">
        <f t="shared" si="17"/>
        <v>B2B-72</v>
      </c>
    </row>
    <row r="178" spans="1:21" x14ac:dyDescent="0.25">
      <c r="A178" t="s">
        <v>1020</v>
      </c>
      <c r="B178" t="s">
        <v>39</v>
      </c>
      <c r="C178" t="s">
        <v>231</v>
      </c>
      <c r="D178" t="s">
        <v>259</v>
      </c>
      <c r="E178" s="84">
        <v>74</v>
      </c>
      <c r="F178" t="str">
        <f t="shared" si="12"/>
        <v>JM2-74</v>
      </c>
      <c r="G178" t="str">
        <f>VLOOKUP(F178,RAW_c_TEBB0714_REV01!A:B,2,0)</f>
        <v>B14_L11_N</v>
      </c>
      <c r="H178" t="str">
        <f t="shared" si="13"/>
        <v>B14_L11_N</v>
      </c>
      <c r="I178" t="str">
        <f t="shared" si="14"/>
        <v>--</v>
      </c>
      <c r="J178" t="str">
        <f t="shared" si="15"/>
        <v>--</v>
      </c>
      <c r="K178">
        <f>IFERROR(IF(J178="--",IF(G178=H178,VLOOKUP(G178,RAW_c_TEBB0714_REV01!L:N,3,0),SUM(VLOOKUP(H178,RAW_c_TEBB0714_REV01!L:N,3,0),VLOOKUP(G178,RAW_c_TEBB0714_REV01!L:N,3,0))),"---"),"---")</f>
        <v>44.340200000000003</v>
      </c>
      <c r="L178" t="str">
        <f t="shared" si="16"/>
        <v>JM2-74</v>
      </c>
      <c r="M178" t="str">
        <f>IFERROR(IF(
COUNTIF(B2B!H:H,(IF(K178&lt;&gt;"---",IF(INDEX(RAW_c_TEBB0714_REV01!B:D,MATCH(H178,RAW_c_TEBB0714_REV01!B:B,0),3)=L178,INDEX(
RAW_c_TEBB0714_REV01!B:D,MATCH(H178,INDEX(RAW_c_TEBB0714_REV01!B:B,MATCH(H178,RAW_c_TEBB0714_REV01!B:B,)+1):'RAW_c_TEBB0714_REV01'!B11249,)+MATCH(H178,RAW_c_TEBB0714_REV01!B:B,),3),INDEX(RAW_c_TEBB0714_REV01!B:D,MATCH(H178,RAW_c_TEBB0714_REV01!B:B,0),3)),"---")))=1,"---",IF(K178&lt;&gt;"---",IF(INDEX(RAW_c_TEBB0714_REV01!B:D,MATCH(H178,RAW_c_TEBB0714_REV01!B:B,0),3)=L178,INDEX(
RAW_c_TEBB0714_REV01!B:D,MATCH(H178,INDEX(RAW_c_TEBB0714_REV01!B:B,MATCH(H178,RAW_c_TEBB0714_REV01!B:B,)+1):'RAW_c_TEBB0714_REV01'!B11249,)+MATCH(H178,RAW_c_TEBB0714_REV01!B:B,),3),INDEX(RAW_c_TEBB0714_REV01!B:D,MATCH(H178,RAW_c_TEBB0714_REV01!B:B,0),3)),"---")),"---")</f>
        <v>J17-4</v>
      </c>
      <c r="N178" t="str">
        <f>IFERROR(IF(AND(B178="B2B",J178="--"),L178,IF(
COUNTIF(B2B!H:H,(IF(K178&lt;&gt;"---",IF(INDEX(RAW_c_TEBB0714_REV01!B:D,MATCH(H178,RAW_c_TEBB0714_REV01!B:B,0),3)=L178,INDEX(
RAW_c_TEBB0714_REV01!B:D,MATCH(H178,INDEX(RAW_c_TEBB0714_REV01!B:B,MATCH(H178,RAW_c_TEBB0714_REV01!B:B,)+1):'RAW_c_TEBB0714_REV01'!B11249,)+MATCH(H178,RAW_c_TEBB0714_REV01!B:B,),3),INDEX(RAW_c_TEBB0714_REV01!B:D,MATCH(H178,RAW_c_TEBB0714_REV01!B:B,0),3)),"---")))=0,"---",IF(K178&lt;&gt;"---",IF(INDEX(RAW_c_TEBB0714_REV01!B:D,MATCH(H178,RAW_c_TEBB0714_REV01!B:B,0),3)=L178,INDEX(
RAW_c_TEBB0714_REV01!B:D,MATCH(H178,INDEX(RAW_c_TEBB0714_REV01!B:B,MATCH(H178,RAW_c_TEBB0714_REV01!B:B,)+1):'RAW_c_TEBB0714_REV01'!B11249,)+MATCH(H178,RAW_c_TEBB0714_REV01!B:B,),3),INDEX(RAW_c_TEBB0714_REV01!B:D,MATCH(H178,RAW_c_TEBB0714_REV01!B:B,0),3)),"---"))),"---")</f>
        <v>JM2-74</v>
      </c>
      <c r="T178">
        <f>COUNTIF(RAW_c_TEBB0714_REV01!B:B,G178)</f>
        <v>2</v>
      </c>
      <c r="U178" t="str">
        <f t="shared" si="17"/>
        <v>B2B-73</v>
      </c>
    </row>
    <row r="179" spans="1:21" x14ac:dyDescent="0.25">
      <c r="A179" t="s">
        <v>1021</v>
      </c>
      <c r="B179" t="s">
        <v>39</v>
      </c>
      <c r="C179" t="s">
        <v>232</v>
      </c>
      <c r="D179" t="s">
        <v>259</v>
      </c>
      <c r="E179" s="84">
        <v>73</v>
      </c>
      <c r="F179" t="str">
        <f t="shared" si="12"/>
        <v>JM2-73</v>
      </c>
      <c r="G179" t="str">
        <f>VLOOKUP(F179,RAW_c_TEBB0714_REV01!A:B,2,0)</f>
        <v>SPI-DQ2</v>
      </c>
      <c r="H179" t="str">
        <f t="shared" si="13"/>
        <v>SPI-DQ2</v>
      </c>
      <c r="I179" t="str">
        <f t="shared" si="14"/>
        <v>--</v>
      </c>
      <c r="J179" t="str">
        <f t="shared" si="15"/>
        <v>--</v>
      </c>
      <c r="K179">
        <f>IFERROR(IF(J179="--",IF(G179=H179,VLOOKUP(G179,RAW_c_TEBB0714_REV01!L:N,3,0),SUM(VLOOKUP(H179,RAW_c_TEBB0714_REV01!L:N,3,0),VLOOKUP(G179,RAW_c_TEBB0714_REV01!L:N,3,0))),"---"),"---")</f>
        <v>5.0716999999999999</v>
      </c>
      <c r="L179" t="str">
        <f t="shared" si="16"/>
        <v>JM2-73</v>
      </c>
      <c r="M179" t="str">
        <f>IFERROR(IF(
COUNTIF(B2B!H:H,(IF(K179&lt;&gt;"---",IF(INDEX(RAW_c_TEBB0714_REV01!B:D,MATCH(H179,RAW_c_TEBB0714_REV01!B:B,0),3)=L179,INDEX(
RAW_c_TEBB0714_REV01!B:D,MATCH(H179,INDEX(RAW_c_TEBB0714_REV01!B:B,MATCH(H179,RAW_c_TEBB0714_REV01!B:B,)+1):'RAW_c_TEBB0714_REV01'!B11250,)+MATCH(H179,RAW_c_TEBB0714_REV01!B:B,),3),INDEX(RAW_c_TEBB0714_REV01!B:D,MATCH(H179,RAW_c_TEBB0714_REV01!B:B,0),3)),"---")))=1,"---",IF(K179&lt;&gt;"---",IF(INDEX(RAW_c_TEBB0714_REV01!B:D,MATCH(H179,RAW_c_TEBB0714_REV01!B:B,0),3)=L179,INDEX(
RAW_c_TEBB0714_REV01!B:D,MATCH(H179,INDEX(RAW_c_TEBB0714_REV01!B:B,MATCH(H179,RAW_c_TEBB0714_REV01!B:B,)+1):'RAW_c_TEBB0714_REV01'!B11250,)+MATCH(H179,RAW_c_TEBB0714_REV01!B:B,),3),INDEX(RAW_c_TEBB0714_REV01!B:D,MATCH(H179,RAW_c_TEBB0714_REV01!B:B,0),3)),"---")),"---")</f>
        <v>J17-28</v>
      </c>
      <c r="N179" t="str">
        <f>IFERROR(IF(AND(B179="B2B",J179="--"),L179,IF(
COUNTIF(B2B!H:H,(IF(K179&lt;&gt;"---",IF(INDEX(RAW_c_TEBB0714_REV01!B:D,MATCH(H179,RAW_c_TEBB0714_REV01!B:B,0),3)=L179,INDEX(
RAW_c_TEBB0714_REV01!B:D,MATCH(H179,INDEX(RAW_c_TEBB0714_REV01!B:B,MATCH(H179,RAW_c_TEBB0714_REV01!B:B,)+1):'RAW_c_TEBB0714_REV01'!B11250,)+MATCH(H179,RAW_c_TEBB0714_REV01!B:B,),3),INDEX(RAW_c_TEBB0714_REV01!B:D,MATCH(H179,RAW_c_TEBB0714_REV01!B:B,0),3)),"---")))=0,"---",IF(K179&lt;&gt;"---",IF(INDEX(RAW_c_TEBB0714_REV01!B:D,MATCH(H179,RAW_c_TEBB0714_REV01!B:B,0),3)=L179,INDEX(
RAW_c_TEBB0714_REV01!B:D,MATCH(H179,INDEX(RAW_c_TEBB0714_REV01!B:B,MATCH(H179,RAW_c_TEBB0714_REV01!B:B,)+1):'RAW_c_TEBB0714_REV01'!B11250,)+MATCH(H179,RAW_c_TEBB0714_REV01!B:B,),3),INDEX(RAW_c_TEBB0714_REV01!B:D,MATCH(H179,RAW_c_TEBB0714_REV01!B:B,0),3)),"---"))),"---")</f>
        <v>JM2-73</v>
      </c>
      <c r="T179">
        <f>COUNTIF(RAW_c_TEBB0714_REV01!B:B,G179)</f>
        <v>2</v>
      </c>
      <c r="U179" t="str">
        <f t="shared" si="17"/>
        <v>B2B-74</v>
      </c>
    </row>
    <row r="180" spans="1:21" x14ac:dyDescent="0.25">
      <c r="A180" t="s">
        <v>1022</v>
      </c>
      <c r="B180" t="s">
        <v>39</v>
      </c>
      <c r="C180" t="s">
        <v>233</v>
      </c>
      <c r="D180" t="s">
        <v>259</v>
      </c>
      <c r="E180" s="84">
        <v>76</v>
      </c>
      <c r="F180" t="str">
        <f t="shared" si="12"/>
        <v>JM2-76</v>
      </c>
      <c r="G180" t="str">
        <f>VLOOKUP(F180,RAW_c_TEBB0714_REV01!A:B,2,0)</f>
        <v>B14_L11_P</v>
      </c>
      <c r="H180" t="str">
        <f t="shared" si="13"/>
        <v>B14_L11_P</v>
      </c>
      <c r="I180" t="str">
        <f t="shared" si="14"/>
        <v>--</v>
      </c>
      <c r="J180" t="str">
        <f t="shared" si="15"/>
        <v>--</v>
      </c>
      <c r="K180">
        <f>IFERROR(IF(J180="--",IF(G180=H180,VLOOKUP(G180,RAW_c_TEBB0714_REV01!L:N,3,0),SUM(VLOOKUP(H180,RAW_c_TEBB0714_REV01!L:N,3,0),VLOOKUP(G180,RAW_c_TEBB0714_REV01!L:N,3,0))),"---"),"---")</f>
        <v>44.671599999999998</v>
      </c>
      <c r="L180" t="str">
        <f t="shared" si="16"/>
        <v>JM2-76</v>
      </c>
      <c r="M180" t="str">
        <f>IFERROR(IF(
COUNTIF(B2B!H:H,(IF(K180&lt;&gt;"---",IF(INDEX(RAW_c_TEBB0714_REV01!B:D,MATCH(H180,RAW_c_TEBB0714_REV01!B:B,0),3)=L180,INDEX(
RAW_c_TEBB0714_REV01!B:D,MATCH(H180,INDEX(RAW_c_TEBB0714_REV01!B:B,MATCH(H180,RAW_c_TEBB0714_REV01!B:B,)+1):'RAW_c_TEBB0714_REV01'!B11251,)+MATCH(H180,RAW_c_TEBB0714_REV01!B:B,),3),INDEX(RAW_c_TEBB0714_REV01!B:D,MATCH(H180,RAW_c_TEBB0714_REV01!B:B,0),3)),"---")))=1,"---",IF(K180&lt;&gt;"---",IF(INDEX(RAW_c_TEBB0714_REV01!B:D,MATCH(H180,RAW_c_TEBB0714_REV01!B:B,0),3)=L180,INDEX(
RAW_c_TEBB0714_REV01!B:D,MATCH(H180,INDEX(RAW_c_TEBB0714_REV01!B:B,MATCH(H180,RAW_c_TEBB0714_REV01!B:B,)+1):'RAW_c_TEBB0714_REV01'!B11251,)+MATCH(H180,RAW_c_TEBB0714_REV01!B:B,),3),INDEX(RAW_c_TEBB0714_REV01!B:D,MATCH(H180,RAW_c_TEBB0714_REV01!B:B,0),3)),"---")),"---")</f>
        <v>J17-3</v>
      </c>
      <c r="N180" t="str">
        <f>IFERROR(IF(AND(B180="B2B",J180="--"),L180,IF(
COUNTIF(B2B!H:H,(IF(K180&lt;&gt;"---",IF(INDEX(RAW_c_TEBB0714_REV01!B:D,MATCH(H180,RAW_c_TEBB0714_REV01!B:B,0),3)=L180,INDEX(
RAW_c_TEBB0714_REV01!B:D,MATCH(H180,INDEX(RAW_c_TEBB0714_REV01!B:B,MATCH(H180,RAW_c_TEBB0714_REV01!B:B,)+1):'RAW_c_TEBB0714_REV01'!B11251,)+MATCH(H180,RAW_c_TEBB0714_REV01!B:B,),3),INDEX(RAW_c_TEBB0714_REV01!B:D,MATCH(H180,RAW_c_TEBB0714_REV01!B:B,0),3)),"---")))=0,"---",IF(K180&lt;&gt;"---",IF(INDEX(RAW_c_TEBB0714_REV01!B:D,MATCH(H180,RAW_c_TEBB0714_REV01!B:B,0),3)=L180,INDEX(
RAW_c_TEBB0714_REV01!B:D,MATCH(H180,INDEX(RAW_c_TEBB0714_REV01!B:B,MATCH(H180,RAW_c_TEBB0714_REV01!B:B,)+1):'RAW_c_TEBB0714_REV01'!B11251,)+MATCH(H180,RAW_c_TEBB0714_REV01!B:B,),3),INDEX(RAW_c_TEBB0714_REV01!B:D,MATCH(H180,RAW_c_TEBB0714_REV01!B:B,0),3)),"---"))),"---")</f>
        <v>JM2-76</v>
      </c>
      <c r="T180">
        <f>COUNTIF(RAW_c_TEBB0714_REV01!B:B,G180)</f>
        <v>2</v>
      </c>
      <c r="U180" t="str">
        <f t="shared" si="17"/>
        <v>B2B-75</v>
      </c>
    </row>
    <row r="181" spans="1:21" x14ac:dyDescent="0.25">
      <c r="A181" t="s">
        <v>1023</v>
      </c>
      <c r="B181" t="s">
        <v>39</v>
      </c>
      <c r="C181" t="s">
        <v>234</v>
      </c>
      <c r="D181" t="s">
        <v>259</v>
      </c>
      <c r="E181" s="84">
        <v>75</v>
      </c>
      <c r="F181" t="str">
        <f t="shared" si="12"/>
        <v>JM2-75</v>
      </c>
      <c r="G181" t="str">
        <f>VLOOKUP(F181,RAW_c_TEBB0714_REV01!A:B,2,0)</f>
        <v>B14_L10_P</v>
      </c>
      <c r="H181" t="str">
        <f t="shared" si="13"/>
        <v>B14_L10_P</v>
      </c>
      <c r="I181" t="str">
        <f t="shared" si="14"/>
        <v>--</v>
      </c>
      <c r="J181" t="str">
        <f t="shared" si="15"/>
        <v>--</v>
      </c>
      <c r="K181">
        <f>IFERROR(IF(J181="--",IF(G181=H181,VLOOKUP(G181,RAW_c_TEBB0714_REV01!L:N,3,0),SUM(VLOOKUP(H181,RAW_c_TEBB0714_REV01!L:N,3,0),VLOOKUP(G181,RAW_c_TEBB0714_REV01!L:N,3,0))),"---"),"---")</f>
        <v>8.7479999999999993</v>
      </c>
      <c r="L181" t="str">
        <f t="shared" si="16"/>
        <v>JM2-75</v>
      </c>
      <c r="M181" t="str">
        <f>IFERROR(IF(
COUNTIF(B2B!H:H,(IF(K181&lt;&gt;"---",IF(INDEX(RAW_c_TEBB0714_REV01!B:D,MATCH(H181,RAW_c_TEBB0714_REV01!B:B,0),3)=L181,INDEX(
RAW_c_TEBB0714_REV01!B:D,MATCH(H181,INDEX(RAW_c_TEBB0714_REV01!B:B,MATCH(H181,RAW_c_TEBB0714_REV01!B:B,)+1):'RAW_c_TEBB0714_REV01'!B11252,)+MATCH(H181,RAW_c_TEBB0714_REV01!B:B,),3),INDEX(RAW_c_TEBB0714_REV01!B:D,MATCH(H181,RAW_c_TEBB0714_REV01!B:B,0),3)),"---")))=1,"---",IF(K181&lt;&gt;"---",IF(INDEX(RAW_c_TEBB0714_REV01!B:D,MATCH(H181,RAW_c_TEBB0714_REV01!B:B,0),3)=L181,INDEX(
RAW_c_TEBB0714_REV01!B:D,MATCH(H181,INDEX(RAW_c_TEBB0714_REV01!B:B,MATCH(H181,RAW_c_TEBB0714_REV01!B:B,)+1):'RAW_c_TEBB0714_REV01'!B11252,)+MATCH(H181,RAW_c_TEBB0714_REV01!B:B,),3),INDEX(RAW_c_TEBB0714_REV01!B:D,MATCH(H181,RAW_c_TEBB0714_REV01!B:B,0),3)),"---")),"---")</f>
        <v>J17-29</v>
      </c>
      <c r="N181" t="str">
        <f>IFERROR(IF(AND(B181="B2B",J181="--"),L181,IF(
COUNTIF(B2B!H:H,(IF(K181&lt;&gt;"---",IF(INDEX(RAW_c_TEBB0714_REV01!B:D,MATCH(H181,RAW_c_TEBB0714_REV01!B:B,0),3)=L181,INDEX(
RAW_c_TEBB0714_REV01!B:D,MATCH(H181,INDEX(RAW_c_TEBB0714_REV01!B:B,MATCH(H181,RAW_c_TEBB0714_REV01!B:B,)+1):'RAW_c_TEBB0714_REV01'!B11252,)+MATCH(H181,RAW_c_TEBB0714_REV01!B:B,),3),INDEX(RAW_c_TEBB0714_REV01!B:D,MATCH(H181,RAW_c_TEBB0714_REV01!B:B,0),3)),"---")))=0,"---",IF(K181&lt;&gt;"---",IF(INDEX(RAW_c_TEBB0714_REV01!B:D,MATCH(H181,RAW_c_TEBB0714_REV01!B:B,0),3)=L181,INDEX(
RAW_c_TEBB0714_REV01!B:D,MATCH(H181,INDEX(RAW_c_TEBB0714_REV01!B:B,MATCH(H181,RAW_c_TEBB0714_REV01!B:B,)+1):'RAW_c_TEBB0714_REV01'!B11252,)+MATCH(H181,RAW_c_TEBB0714_REV01!B:B,),3),INDEX(RAW_c_TEBB0714_REV01!B:D,MATCH(H181,RAW_c_TEBB0714_REV01!B:B,0),3)),"---"))),"---")</f>
        <v>JM2-75</v>
      </c>
      <c r="T181">
        <f>COUNTIF(RAW_c_TEBB0714_REV01!B:B,G181)</f>
        <v>2</v>
      </c>
      <c r="U181" t="str">
        <f t="shared" si="17"/>
        <v>B2B-76</v>
      </c>
    </row>
    <row r="182" spans="1:21" x14ac:dyDescent="0.25">
      <c r="A182" t="s">
        <v>1024</v>
      </c>
      <c r="B182" t="s">
        <v>39</v>
      </c>
      <c r="C182" t="s">
        <v>235</v>
      </c>
      <c r="D182" t="s">
        <v>259</v>
      </c>
      <c r="E182" s="84">
        <v>78</v>
      </c>
      <c r="F182" t="str">
        <f t="shared" si="12"/>
        <v>JM2-78</v>
      </c>
      <c r="G182" t="str">
        <f>VLOOKUP(F182,RAW_c_TEBB0714_REV01!A:B,2,0)</f>
        <v>B14_L14_N</v>
      </c>
      <c r="H182" t="str">
        <f t="shared" si="13"/>
        <v>B14_L14_N</v>
      </c>
      <c r="I182" t="str">
        <f t="shared" si="14"/>
        <v>--</v>
      </c>
      <c r="J182" t="str">
        <f t="shared" si="15"/>
        <v>--</v>
      </c>
      <c r="K182">
        <f>IFERROR(IF(J182="--",IF(G182=H182,VLOOKUP(G182,RAW_c_TEBB0714_REV01!L:N,3,0),SUM(VLOOKUP(H182,RAW_c_TEBB0714_REV01!L:N,3,0),VLOOKUP(G182,RAW_c_TEBB0714_REV01!L:N,3,0))),"---"),"---")</f>
        <v>34.048900000000003</v>
      </c>
      <c r="L182" t="str">
        <f t="shared" si="16"/>
        <v>JM2-78</v>
      </c>
      <c r="M182" t="str">
        <f>IFERROR(IF(
COUNTIF(B2B!H:H,(IF(K182&lt;&gt;"---",IF(INDEX(RAW_c_TEBB0714_REV01!B:D,MATCH(H182,RAW_c_TEBB0714_REV01!B:B,0),3)=L182,INDEX(
RAW_c_TEBB0714_REV01!B:D,MATCH(H182,INDEX(RAW_c_TEBB0714_REV01!B:B,MATCH(H182,RAW_c_TEBB0714_REV01!B:B,)+1):'RAW_c_TEBB0714_REV01'!B11253,)+MATCH(H182,RAW_c_TEBB0714_REV01!B:B,),3),INDEX(RAW_c_TEBB0714_REV01!B:D,MATCH(H182,RAW_c_TEBB0714_REV01!B:B,0),3)),"---")))=1,"---",IF(K182&lt;&gt;"---",IF(INDEX(RAW_c_TEBB0714_REV01!B:D,MATCH(H182,RAW_c_TEBB0714_REV01!B:B,0),3)=L182,INDEX(
RAW_c_TEBB0714_REV01!B:D,MATCH(H182,INDEX(RAW_c_TEBB0714_REV01!B:B,MATCH(H182,RAW_c_TEBB0714_REV01!B:B,)+1):'RAW_c_TEBB0714_REV01'!B11253,)+MATCH(H182,RAW_c_TEBB0714_REV01!B:B,),3),INDEX(RAW_c_TEBB0714_REV01!B:D,MATCH(H182,RAW_c_TEBB0714_REV01!B:B,0),3)),"---")),"---")</f>
        <v>J17-15</v>
      </c>
      <c r="N182" t="str">
        <f>IFERROR(IF(AND(B182="B2B",J182="--"),L182,IF(
COUNTIF(B2B!H:H,(IF(K182&lt;&gt;"---",IF(INDEX(RAW_c_TEBB0714_REV01!B:D,MATCH(H182,RAW_c_TEBB0714_REV01!B:B,0),3)=L182,INDEX(
RAW_c_TEBB0714_REV01!B:D,MATCH(H182,INDEX(RAW_c_TEBB0714_REV01!B:B,MATCH(H182,RAW_c_TEBB0714_REV01!B:B,)+1):'RAW_c_TEBB0714_REV01'!B11253,)+MATCH(H182,RAW_c_TEBB0714_REV01!B:B,),3),INDEX(RAW_c_TEBB0714_REV01!B:D,MATCH(H182,RAW_c_TEBB0714_REV01!B:B,0),3)),"---")))=0,"---",IF(K182&lt;&gt;"---",IF(INDEX(RAW_c_TEBB0714_REV01!B:D,MATCH(H182,RAW_c_TEBB0714_REV01!B:B,0),3)=L182,INDEX(
RAW_c_TEBB0714_REV01!B:D,MATCH(H182,INDEX(RAW_c_TEBB0714_REV01!B:B,MATCH(H182,RAW_c_TEBB0714_REV01!B:B,)+1):'RAW_c_TEBB0714_REV01'!B11253,)+MATCH(H182,RAW_c_TEBB0714_REV01!B:B,),3),INDEX(RAW_c_TEBB0714_REV01!B:D,MATCH(H182,RAW_c_TEBB0714_REV01!B:B,0),3)),"---"))),"---")</f>
        <v>JM2-78</v>
      </c>
      <c r="T182">
        <f>COUNTIF(RAW_c_TEBB0714_REV01!B:B,G182)</f>
        <v>2</v>
      </c>
      <c r="U182" t="str">
        <f t="shared" si="17"/>
        <v>B2B-77</v>
      </c>
    </row>
    <row r="183" spans="1:21" x14ac:dyDescent="0.25">
      <c r="A183" t="s">
        <v>1025</v>
      </c>
      <c r="B183" t="s">
        <v>39</v>
      </c>
      <c r="C183" t="s">
        <v>236</v>
      </c>
      <c r="D183" t="s">
        <v>259</v>
      </c>
      <c r="E183" s="84">
        <v>77</v>
      </c>
      <c r="F183" t="str">
        <f t="shared" si="12"/>
        <v>JM2-77</v>
      </c>
      <c r="G183" t="str">
        <f>VLOOKUP(F183,RAW_c_TEBB0714_REV01!A:B,2,0)</f>
        <v>B14_L10_N</v>
      </c>
      <c r="H183" t="str">
        <f t="shared" si="13"/>
        <v>B14_L10_N</v>
      </c>
      <c r="I183" t="str">
        <f t="shared" si="14"/>
        <v>--</v>
      </c>
      <c r="J183" t="str">
        <f t="shared" si="15"/>
        <v>--</v>
      </c>
      <c r="K183">
        <f>IFERROR(IF(J183="--",IF(G183=H183,VLOOKUP(G183,RAW_c_TEBB0714_REV01!L:N,3,0),SUM(VLOOKUP(H183,RAW_c_TEBB0714_REV01!L:N,3,0),VLOOKUP(G183,RAW_c_TEBB0714_REV01!L:N,3,0))),"---"),"---")</f>
        <v>8.4167000000000005</v>
      </c>
      <c r="L183" t="str">
        <f t="shared" si="16"/>
        <v>JM2-77</v>
      </c>
      <c r="M183" t="str">
        <f>IFERROR(IF(
COUNTIF(B2B!H:H,(IF(K183&lt;&gt;"---",IF(INDEX(RAW_c_TEBB0714_REV01!B:D,MATCH(H183,RAW_c_TEBB0714_REV01!B:B,0),3)=L183,INDEX(
RAW_c_TEBB0714_REV01!B:D,MATCH(H183,INDEX(RAW_c_TEBB0714_REV01!B:B,MATCH(H183,RAW_c_TEBB0714_REV01!B:B,)+1):'RAW_c_TEBB0714_REV01'!B11254,)+MATCH(H183,RAW_c_TEBB0714_REV01!B:B,),3),INDEX(RAW_c_TEBB0714_REV01!B:D,MATCH(H183,RAW_c_TEBB0714_REV01!B:B,0),3)),"---")))=1,"---",IF(K183&lt;&gt;"---",IF(INDEX(RAW_c_TEBB0714_REV01!B:D,MATCH(H183,RAW_c_TEBB0714_REV01!B:B,0),3)=L183,INDEX(
RAW_c_TEBB0714_REV01!B:D,MATCH(H183,INDEX(RAW_c_TEBB0714_REV01!B:B,MATCH(H183,RAW_c_TEBB0714_REV01!B:B,)+1):'RAW_c_TEBB0714_REV01'!B11254,)+MATCH(H183,RAW_c_TEBB0714_REV01!B:B,),3),INDEX(RAW_c_TEBB0714_REV01!B:D,MATCH(H183,RAW_c_TEBB0714_REV01!B:B,0),3)),"---")),"---")</f>
        <v>J17-30</v>
      </c>
      <c r="N183" t="str">
        <f>IFERROR(IF(AND(B183="B2B",J183="--"),L183,IF(
COUNTIF(B2B!H:H,(IF(K183&lt;&gt;"---",IF(INDEX(RAW_c_TEBB0714_REV01!B:D,MATCH(H183,RAW_c_TEBB0714_REV01!B:B,0),3)=L183,INDEX(
RAW_c_TEBB0714_REV01!B:D,MATCH(H183,INDEX(RAW_c_TEBB0714_REV01!B:B,MATCH(H183,RAW_c_TEBB0714_REV01!B:B,)+1):'RAW_c_TEBB0714_REV01'!B11254,)+MATCH(H183,RAW_c_TEBB0714_REV01!B:B,),3),INDEX(RAW_c_TEBB0714_REV01!B:D,MATCH(H183,RAW_c_TEBB0714_REV01!B:B,0),3)),"---")))=0,"---",IF(K183&lt;&gt;"---",IF(INDEX(RAW_c_TEBB0714_REV01!B:D,MATCH(H183,RAW_c_TEBB0714_REV01!B:B,0),3)=L183,INDEX(
RAW_c_TEBB0714_REV01!B:D,MATCH(H183,INDEX(RAW_c_TEBB0714_REV01!B:B,MATCH(H183,RAW_c_TEBB0714_REV01!B:B,)+1):'RAW_c_TEBB0714_REV01'!B11254,)+MATCH(H183,RAW_c_TEBB0714_REV01!B:B,),3),INDEX(RAW_c_TEBB0714_REV01!B:D,MATCH(H183,RAW_c_TEBB0714_REV01!B:B,0),3)),"---"))),"---")</f>
        <v>JM2-77</v>
      </c>
      <c r="T183">
        <f>COUNTIF(RAW_c_TEBB0714_REV01!B:B,G183)</f>
        <v>2</v>
      </c>
      <c r="U183" t="str">
        <f t="shared" si="17"/>
        <v>B2B-78</v>
      </c>
    </row>
    <row r="184" spans="1:21" x14ac:dyDescent="0.25">
      <c r="A184" t="s">
        <v>1026</v>
      </c>
      <c r="B184" t="s">
        <v>39</v>
      </c>
      <c r="C184" t="s">
        <v>237</v>
      </c>
      <c r="D184" t="s">
        <v>259</v>
      </c>
      <c r="E184" s="84">
        <v>80</v>
      </c>
      <c r="F184" t="str">
        <f t="shared" si="12"/>
        <v>JM2-80</v>
      </c>
      <c r="G184" t="str">
        <f>VLOOKUP(F184,RAW_c_TEBB0714_REV01!A:B,2,0)</f>
        <v>B14_L14_P</v>
      </c>
      <c r="H184" t="str">
        <f t="shared" si="13"/>
        <v>B14_L14_P</v>
      </c>
      <c r="I184" t="str">
        <f t="shared" si="14"/>
        <v>--</v>
      </c>
      <c r="J184" t="str">
        <f t="shared" si="15"/>
        <v>--</v>
      </c>
      <c r="K184">
        <f>IFERROR(IF(J184="--",IF(G184=H184,VLOOKUP(G184,RAW_c_TEBB0714_REV01!L:N,3,0),SUM(VLOOKUP(H184,RAW_c_TEBB0714_REV01!L:N,3,0),VLOOKUP(G184,RAW_c_TEBB0714_REV01!L:N,3,0))),"---"),"---")</f>
        <v>33.737699999999997</v>
      </c>
      <c r="L184" t="str">
        <f t="shared" si="16"/>
        <v>JM2-80</v>
      </c>
      <c r="M184" t="str">
        <f>IFERROR(IF(
COUNTIF(B2B!H:H,(IF(K184&lt;&gt;"---",IF(INDEX(RAW_c_TEBB0714_REV01!B:D,MATCH(H184,RAW_c_TEBB0714_REV01!B:B,0),3)=L184,INDEX(
RAW_c_TEBB0714_REV01!B:D,MATCH(H184,INDEX(RAW_c_TEBB0714_REV01!B:B,MATCH(H184,RAW_c_TEBB0714_REV01!B:B,)+1):'RAW_c_TEBB0714_REV01'!B11255,)+MATCH(H184,RAW_c_TEBB0714_REV01!B:B,),3),INDEX(RAW_c_TEBB0714_REV01!B:D,MATCH(H184,RAW_c_TEBB0714_REV01!B:B,0),3)),"---")))=1,"---",IF(K184&lt;&gt;"---",IF(INDEX(RAW_c_TEBB0714_REV01!B:D,MATCH(H184,RAW_c_TEBB0714_REV01!B:B,0),3)=L184,INDEX(
RAW_c_TEBB0714_REV01!B:D,MATCH(H184,INDEX(RAW_c_TEBB0714_REV01!B:B,MATCH(H184,RAW_c_TEBB0714_REV01!B:B,)+1):'RAW_c_TEBB0714_REV01'!B11255,)+MATCH(H184,RAW_c_TEBB0714_REV01!B:B,),3),INDEX(RAW_c_TEBB0714_REV01!B:D,MATCH(H184,RAW_c_TEBB0714_REV01!B:B,0),3)),"---")),"---")</f>
        <v>J17-16</v>
      </c>
      <c r="N184" t="str">
        <f>IFERROR(IF(AND(B184="B2B",J184="--"),L184,IF(
COUNTIF(B2B!H:H,(IF(K184&lt;&gt;"---",IF(INDEX(RAW_c_TEBB0714_REV01!B:D,MATCH(H184,RAW_c_TEBB0714_REV01!B:B,0),3)=L184,INDEX(
RAW_c_TEBB0714_REV01!B:D,MATCH(H184,INDEX(RAW_c_TEBB0714_REV01!B:B,MATCH(H184,RAW_c_TEBB0714_REV01!B:B,)+1):'RAW_c_TEBB0714_REV01'!B11255,)+MATCH(H184,RAW_c_TEBB0714_REV01!B:B,),3),INDEX(RAW_c_TEBB0714_REV01!B:D,MATCH(H184,RAW_c_TEBB0714_REV01!B:B,0),3)),"---")))=0,"---",IF(K184&lt;&gt;"---",IF(INDEX(RAW_c_TEBB0714_REV01!B:D,MATCH(H184,RAW_c_TEBB0714_REV01!B:B,0),3)=L184,INDEX(
RAW_c_TEBB0714_REV01!B:D,MATCH(H184,INDEX(RAW_c_TEBB0714_REV01!B:B,MATCH(H184,RAW_c_TEBB0714_REV01!B:B,)+1):'RAW_c_TEBB0714_REV01'!B11255,)+MATCH(H184,RAW_c_TEBB0714_REV01!B:B,),3),INDEX(RAW_c_TEBB0714_REV01!B:D,MATCH(H184,RAW_c_TEBB0714_REV01!B:B,0),3)),"---"))),"---")</f>
        <v>JM2-80</v>
      </c>
      <c r="T184">
        <f>COUNTIF(RAW_c_TEBB0714_REV01!B:B,G184)</f>
        <v>2</v>
      </c>
      <c r="U184" t="str">
        <f t="shared" si="17"/>
        <v>B2B-79</v>
      </c>
    </row>
    <row r="185" spans="1:21" x14ac:dyDescent="0.25">
      <c r="A185" t="s">
        <v>1027</v>
      </c>
      <c r="B185" t="s">
        <v>39</v>
      </c>
      <c r="C185" t="s">
        <v>238</v>
      </c>
      <c r="D185" t="s">
        <v>259</v>
      </c>
      <c r="E185" s="84">
        <v>79</v>
      </c>
      <c r="F185" t="str">
        <f t="shared" si="12"/>
        <v>JM2-79</v>
      </c>
      <c r="G185" t="str">
        <f>VLOOKUP(F185,RAW_c_TEBB0714_REV01!A:B,2,0)</f>
        <v>B14_L16_P</v>
      </c>
      <c r="H185" t="str">
        <f t="shared" si="13"/>
        <v>B14_L16_P</v>
      </c>
      <c r="I185" t="str">
        <f t="shared" si="14"/>
        <v>--</v>
      </c>
      <c r="J185" t="str">
        <f t="shared" si="15"/>
        <v>--</v>
      </c>
      <c r="K185">
        <f>IFERROR(IF(J185="--",IF(G185=H185,VLOOKUP(G185,RAW_c_TEBB0714_REV01!L:N,3,0),SUM(VLOOKUP(H185,RAW_c_TEBB0714_REV01!L:N,3,0),VLOOKUP(G185,RAW_c_TEBB0714_REV01!L:N,3,0))),"---"),"---")</f>
        <v>9.3858999999999995</v>
      </c>
      <c r="L185" t="str">
        <f t="shared" si="16"/>
        <v>JM2-79</v>
      </c>
      <c r="M185" t="str">
        <f>IFERROR(IF(
COUNTIF(B2B!H:H,(IF(K185&lt;&gt;"---",IF(INDEX(RAW_c_TEBB0714_REV01!B:D,MATCH(H185,RAW_c_TEBB0714_REV01!B:B,0),3)=L185,INDEX(
RAW_c_TEBB0714_REV01!B:D,MATCH(H185,INDEX(RAW_c_TEBB0714_REV01!B:B,MATCH(H185,RAW_c_TEBB0714_REV01!B:B,)+1):'RAW_c_TEBB0714_REV01'!B11256,)+MATCH(H185,RAW_c_TEBB0714_REV01!B:B,),3),INDEX(RAW_c_TEBB0714_REV01!B:D,MATCH(H185,RAW_c_TEBB0714_REV01!B:B,0),3)),"---")))=1,"---",IF(K185&lt;&gt;"---",IF(INDEX(RAW_c_TEBB0714_REV01!B:D,MATCH(H185,RAW_c_TEBB0714_REV01!B:B,0),3)=L185,INDEX(
RAW_c_TEBB0714_REV01!B:D,MATCH(H185,INDEX(RAW_c_TEBB0714_REV01!B:B,MATCH(H185,RAW_c_TEBB0714_REV01!B:B,)+1):'RAW_c_TEBB0714_REV01'!B11256,)+MATCH(H185,RAW_c_TEBB0714_REV01!B:B,),3),INDEX(RAW_c_TEBB0714_REV01!B:D,MATCH(H185,RAW_c_TEBB0714_REV01!B:B,0),3)),"---")),"---")</f>
        <v>J17-31</v>
      </c>
      <c r="N185" t="str">
        <f>IFERROR(IF(AND(B185="B2B",J185="--"),L185,IF(
COUNTIF(B2B!H:H,(IF(K185&lt;&gt;"---",IF(INDEX(RAW_c_TEBB0714_REV01!B:D,MATCH(H185,RAW_c_TEBB0714_REV01!B:B,0),3)=L185,INDEX(
RAW_c_TEBB0714_REV01!B:D,MATCH(H185,INDEX(RAW_c_TEBB0714_REV01!B:B,MATCH(H185,RAW_c_TEBB0714_REV01!B:B,)+1):'RAW_c_TEBB0714_REV01'!B11256,)+MATCH(H185,RAW_c_TEBB0714_REV01!B:B,),3),INDEX(RAW_c_TEBB0714_REV01!B:D,MATCH(H185,RAW_c_TEBB0714_REV01!B:B,0),3)),"---")))=0,"---",IF(K185&lt;&gt;"---",IF(INDEX(RAW_c_TEBB0714_REV01!B:D,MATCH(H185,RAW_c_TEBB0714_REV01!B:B,0),3)=L185,INDEX(
RAW_c_TEBB0714_REV01!B:D,MATCH(H185,INDEX(RAW_c_TEBB0714_REV01!B:B,MATCH(H185,RAW_c_TEBB0714_REV01!B:B,)+1):'RAW_c_TEBB0714_REV01'!B11256,)+MATCH(H185,RAW_c_TEBB0714_REV01!B:B,),3),INDEX(RAW_c_TEBB0714_REV01!B:D,MATCH(H185,RAW_c_TEBB0714_REV01!B:B,0),3)),"---"))),"---")</f>
        <v>JM2-79</v>
      </c>
      <c r="T185">
        <f>COUNTIF(RAW_c_TEBB0714_REV01!B:B,G185)</f>
        <v>2</v>
      </c>
      <c r="U185" t="str">
        <f t="shared" si="17"/>
        <v>B2B-80</v>
      </c>
    </row>
    <row r="186" spans="1:21" x14ac:dyDescent="0.25">
      <c r="A186" t="s">
        <v>1028</v>
      </c>
      <c r="B186" t="s">
        <v>39</v>
      </c>
      <c r="C186" t="s">
        <v>239</v>
      </c>
      <c r="D186" t="s">
        <v>259</v>
      </c>
      <c r="E186" s="84">
        <v>82</v>
      </c>
      <c r="F186" t="str">
        <f t="shared" si="12"/>
        <v>JM2-82</v>
      </c>
      <c r="G186" t="str">
        <f>VLOOKUP(F186,RAW_c_TEBB0714_REV01!A:B,2,0)</f>
        <v>B14_L12_P</v>
      </c>
      <c r="H186" t="str">
        <f t="shared" si="13"/>
        <v>B14_L12_P</v>
      </c>
      <c r="I186" t="str">
        <f t="shared" si="14"/>
        <v>--</v>
      </c>
      <c r="J186" t="str">
        <f t="shared" si="15"/>
        <v>--</v>
      </c>
      <c r="K186">
        <f>IFERROR(IF(J186="--",IF(G186=H186,VLOOKUP(G186,RAW_c_TEBB0714_REV01!L:N,3,0),SUM(VLOOKUP(H186,RAW_c_TEBB0714_REV01!L:N,3,0),VLOOKUP(G186,RAW_c_TEBB0714_REV01!L:N,3,0))),"---"),"---")</f>
        <v>53.783900000000003</v>
      </c>
      <c r="L186" t="str">
        <f t="shared" si="16"/>
        <v>JM2-82</v>
      </c>
      <c r="M186" t="str">
        <f>IFERROR(IF(
COUNTIF(B2B!H:H,(IF(K186&lt;&gt;"---",IF(INDEX(RAW_c_TEBB0714_REV01!B:D,MATCH(H186,RAW_c_TEBB0714_REV01!B:B,0),3)=L186,INDEX(
RAW_c_TEBB0714_REV01!B:D,MATCH(H186,INDEX(RAW_c_TEBB0714_REV01!B:B,MATCH(H186,RAW_c_TEBB0714_REV01!B:B,)+1):'RAW_c_TEBB0714_REV01'!B11257,)+MATCH(H186,RAW_c_TEBB0714_REV01!B:B,),3),INDEX(RAW_c_TEBB0714_REV01!B:D,MATCH(H186,RAW_c_TEBB0714_REV01!B:B,0),3)),"---")))=1,"---",IF(K186&lt;&gt;"---",IF(INDEX(RAW_c_TEBB0714_REV01!B:D,MATCH(H186,RAW_c_TEBB0714_REV01!B:B,0),3)=L186,INDEX(
RAW_c_TEBB0714_REV01!B:D,MATCH(H186,INDEX(RAW_c_TEBB0714_REV01!B:B,MATCH(H186,RAW_c_TEBB0714_REV01!B:B,)+1):'RAW_c_TEBB0714_REV01'!B11257,)+MATCH(H186,RAW_c_TEBB0714_REV01!B:B,),3),INDEX(RAW_c_TEBB0714_REV01!B:D,MATCH(H186,RAW_c_TEBB0714_REV01!B:B,0),3)),"---")),"---")</f>
        <v>J17-48</v>
      </c>
      <c r="N186" t="str">
        <f>IFERROR(IF(AND(B186="B2B",J186="--"),L186,IF(
COUNTIF(B2B!H:H,(IF(K186&lt;&gt;"---",IF(INDEX(RAW_c_TEBB0714_REV01!B:D,MATCH(H186,RAW_c_TEBB0714_REV01!B:B,0),3)=L186,INDEX(
RAW_c_TEBB0714_REV01!B:D,MATCH(H186,INDEX(RAW_c_TEBB0714_REV01!B:B,MATCH(H186,RAW_c_TEBB0714_REV01!B:B,)+1):'RAW_c_TEBB0714_REV01'!B11257,)+MATCH(H186,RAW_c_TEBB0714_REV01!B:B,),3),INDEX(RAW_c_TEBB0714_REV01!B:D,MATCH(H186,RAW_c_TEBB0714_REV01!B:B,0),3)),"---")))=0,"---",IF(K186&lt;&gt;"---",IF(INDEX(RAW_c_TEBB0714_REV01!B:D,MATCH(H186,RAW_c_TEBB0714_REV01!B:B,0),3)=L186,INDEX(
RAW_c_TEBB0714_REV01!B:D,MATCH(H186,INDEX(RAW_c_TEBB0714_REV01!B:B,MATCH(H186,RAW_c_TEBB0714_REV01!B:B,)+1):'RAW_c_TEBB0714_REV01'!B11257,)+MATCH(H186,RAW_c_TEBB0714_REV01!B:B,),3),INDEX(RAW_c_TEBB0714_REV01!B:D,MATCH(H186,RAW_c_TEBB0714_REV01!B:B,0),3)),"---"))),"---")</f>
        <v>JM2-82</v>
      </c>
      <c r="T186">
        <f>COUNTIF(RAW_c_TEBB0714_REV01!B:B,G186)</f>
        <v>2</v>
      </c>
      <c r="U186" t="str">
        <f t="shared" si="17"/>
        <v>B2B-81</v>
      </c>
    </row>
    <row r="187" spans="1:21" x14ac:dyDescent="0.25">
      <c r="A187" t="s">
        <v>1029</v>
      </c>
      <c r="B187" t="s">
        <v>39</v>
      </c>
      <c r="C187" t="s">
        <v>240</v>
      </c>
      <c r="D187" t="s">
        <v>259</v>
      </c>
      <c r="E187" s="84">
        <v>81</v>
      </c>
      <c r="F187" t="str">
        <f t="shared" si="12"/>
        <v>JM2-81</v>
      </c>
      <c r="G187" t="str">
        <f>VLOOKUP(F187,RAW_c_TEBB0714_REV01!A:B,2,0)</f>
        <v>B14_L16_N</v>
      </c>
      <c r="H187" t="str">
        <f t="shared" si="13"/>
        <v>B14_L16_N</v>
      </c>
      <c r="I187" t="str">
        <f t="shared" si="14"/>
        <v>--</v>
      </c>
      <c r="J187" t="str">
        <f t="shared" si="15"/>
        <v>--</v>
      </c>
      <c r="K187">
        <f>IFERROR(IF(J187="--",IF(G187=H187,VLOOKUP(G187,RAW_c_TEBB0714_REV01!L:N,3,0),SUM(VLOOKUP(H187,RAW_c_TEBB0714_REV01!L:N,3,0),VLOOKUP(G187,RAW_c_TEBB0714_REV01!L:N,3,0))),"---"),"---")</f>
        <v>9.0546000000000006</v>
      </c>
      <c r="L187" t="str">
        <f t="shared" si="16"/>
        <v>JM2-81</v>
      </c>
      <c r="M187" t="str">
        <f>IFERROR(IF(
COUNTIF(B2B!H:H,(IF(K187&lt;&gt;"---",IF(INDEX(RAW_c_TEBB0714_REV01!B:D,MATCH(H187,RAW_c_TEBB0714_REV01!B:B,0),3)=L187,INDEX(
RAW_c_TEBB0714_REV01!B:D,MATCH(H187,INDEX(RAW_c_TEBB0714_REV01!B:B,MATCH(H187,RAW_c_TEBB0714_REV01!B:B,)+1):'RAW_c_TEBB0714_REV01'!B11258,)+MATCH(H187,RAW_c_TEBB0714_REV01!B:B,),3),INDEX(RAW_c_TEBB0714_REV01!B:D,MATCH(H187,RAW_c_TEBB0714_REV01!B:B,0),3)),"---")))=1,"---",IF(K187&lt;&gt;"---",IF(INDEX(RAW_c_TEBB0714_REV01!B:D,MATCH(H187,RAW_c_TEBB0714_REV01!B:B,0),3)=L187,INDEX(
RAW_c_TEBB0714_REV01!B:D,MATCH(H187,INDEX(RAW_c_TEBB0714_REV01!B:B,MATCH(H187,RAW_c_TEBB0714_REV01!B:B,)+1):'RAW_c_TEBB0714_REV01'!B11258,)+MATCH(H187,RAW_c_TEBB0714_REV01!B:B,),3),INDEX(RAW_c_TEBB0714_REV01!B:D,MATCH(H187,RAW_c_TEBB0714_REV01!B:B,0),3)),"---")),"---")</f>
        <v>J17-32</v>
      </c>
      <c r="N187" t="str">
        <f>IFERROR(IF(AND(B187="B2B",J187="--"),L187,IF(
COUNTIF(B2B!H:H,(IF(K187&lt;&gt;"---",IF(INDEX(RAW_c_TEBB0714_REV01!B:D,MATCH(H187,RAW_c_TEBB0714_REV01!B:B,0),3)=L187,INDEX(
RAW_c_TEBB0714_REV01!B:D,MATCH(H187,INDEX(RAW_c_TEBB0714_REV01!B:B,MATCH(H187,RAW_c_TEBB0714_REV01!B:B,)+1):'RAW_c_TEBB0714_REV01'!B11258,)+MATCH(H187,RAW_c_TEBB0714_REV01!B:B,),3),INDEX(RAW_c_TEBB0714_REV01!B:D,MATCH(H187,RAW_c_TEBB0714_REV01!B:B,0),3)),"---")))=0,"---",IF(K187&lt;&gt;"---",IF(INDEX(RAW_c_TEBB0714_REV01!B:D,MATCH(H187,RAW_c_TEBB0714_REV01!B:B,0),3)=L187,INDEX(
RAW_c_TEBB0714_REV01!B:D,MATCH(H187,INDEX(RAW_c_TEBB0714_REV01!B:B,MATCH(H187,RAW_c_TEBB0714_REV01!B:B,)+1):'RAW_c_TEBB0714_REV01'!B11258,)+MATCH(H187,RAW_c_TEBB0714_REV01!B:B,),3),INDEX(RAW_c_TEBB0714_REV01!B:D,MATCH(H187,RAW_c_TEBB0714_REV01!B:B,0),3)),"---"))),"---")</f>
        <v>JM2-81</v>
      </c>
      <c r="T187">
        <f>COUNTIF(RAW_c_TEBB0714_REV01!B:B,G187)</f>
        <v>2</v>
      </c>
      <c r="U187" t="str">
        <f t="shared" si="17"/>
        <v>B2B-82</v>
      </c>
    </row>
    <row r="188" spans="1:21" x14ac:dyDescent="0.25">
      <c r="A188" t="s">
        <v>1030</v>
      </c>
      <c r="B188" t="s">
        <v>39</v>
      </c>
      <c r="C188" t="s">
        <v>241</v>
      </c>
      <c r="D188" t="s">
        <v>259</v>
      </c>
      <c r="E188" s="84">
        <v>84</v>
      </c>
      <c r="F188" t="str">
        <f t="shared" si="12"/>
        <v>JM2-84</v>
      </c>
      <c r="G188" t="str">
        <f>VLOOKUP(F188,RAW_c_TEBB0714_REV01!A:B,2,0)</f>
        <v>B14_L12_N</v>
      </c>
      <c r="H188" t="str">
        <f t="shared" si="13"/>
        <v>B14_L12_N</v>
      </c>
      <c r="I188" t="str">
        <f t="shared" si="14"/>
        <v>--</v>
      </c>
      <c r="J188" t="str">
        <f t="shared" si="15"/>
        <v>--</v>
      </c>
      <c r="K188">
        <f>IFERROR(IF(J188="--",IF(G188=H188,VLOOKUP(G188,RAW_c_TEBB0714_REV01!L:N,3,0),SUM(VLOOKUP(H188,RAW_c_TEBB0714_REV01!L:N,3,0),VLOOKUP(G188,RAW_c_TEBB0714_REV01!L:N,3,0))),"---"),"---")</f>
        <v>53.452500000000001</v>
      </c>
      <c r="L188" t="str">
        <f t="shared" si="16"/>
        <v>JM2-84</v>
      </c>
      <c r="M188" t="str">
        <f>IFERROR(IF(
COUNTIF(B2B!H:H,(IF(K188&lt;&gt;"---",IF(INDEX(RAW_c_TEBB0714_REV01!B:D,MATCH(H188,RAW_c_TEBB0714_REV01!B:B,0),3)=L188,INDEX(
RAW_c_TEBB0714_REV01!B:D,MATCH(H188,INDEX(RAW_c_TEBB0714_REV01!B:B,MATCH(H188,RAW_c_TEBB0714_REV01!B:B,)+1):'RAW_c_TEBB0714_REV01'!B11259,)+MATCH(H188,RAW_c_TEBB0714_REV01!B:B,),3),INDEX(RAW_c_TEBB0714_REV01!B:D,MATCH(H188,RAW_c_TEBB0714_REV01!B:B,0),3)),"---")))=1,"---",IF(K188&lt;&gt;"---",IF(INDEX(RAW_c_TEBB0714_REV01!B:D,MATCH(H188,RAW_c_TEBB0714_REV01!B:B,0),3)=L188,INDEX(
RAW_c_TEBB0714_REV01!B:D,MATCH(H188,INDEX(RAW_c_TEBB0714_REV01!B:B,MATCH(H188,RAW_c_TEBB0714_REV01!B:B,)+1):'RAW_c_TEBB0714_REV01'!B11259,)+MATCH(H188,RAW_c_TEBB0714_REV01!B:B,),3),INDEX(RAW_c_TEBB0714_REV01!B:D,MATCH(H188,RAW_c_TEBB0714_REV01!B:B,0),3)),"---")),"---")</f>
        <v>J17-47</v>
      </c>
      <c r="N188" t="str">
        <f>IFERROR(IF(AND(B188="B2B",J188="--"),L188,IF(
COUNTIF(B2B!H:H,(IF(K188&lt;&gt;"---",IF(INDEX(RAW_c_TEBB0714_REV01!B:D,MATCH(H188,RAW_c_TEBB0714_REV01!B:B,0),3)=L188,INDEX(
RAW_c_TEBB0714_REV01!B:D,MATCH(H188,INDEX(RAW_c_TEBB0714_REV01!B:B,MATCH(H188,RAW_c_TEBB0714_REV01!B:B,)+1):'RAW_c_TEBB0714_REV01'!B11259,)+MATCH(H188,RAW_c_TEBB0714_REV01!B:B,),3),INDEX(RAW_c_TEBB0714_REV01!B:D,MATCH(H188,RAW_c_TEBB0714_REV01!B:B,0),3)),"---")))=0,"---",IF(K188&lt;&gt;"---",IF(INDEX(RAW_c_TEBB0714_REV01!B:D,MATCH(H188,RAW_c_TEBB0714_REV01!B:B,0),3)=L188,INDEX(
RAW_c_TEBB0714_REV01!B:D,MATCH(H188,INDEX(RAW_c_TEBB0714_REV01!B:B,MATCH(H188,RAW_c_TEBB0714_REV01!B:B,)+1):'RAW_c_TEBB0714_REV01'!B11259,)+MATCH(H188,RAW_c_TEBB0714_REV01!B:B,),3),INDEX(RAW_c_TEBB0714_REV01!B:D,MATCH(H188,RAW_c_TEBB0714_REV01!B:B,0),3)),"---"))),"---")</f>
        <v>JM2-84</v>
      </c>
      <c r="T188">
        <f>COUNTIF(RAW_c_TEBB0714_REV01!B:B,G188)</f>
        <v>2</v>
      </c>
      <c r="U188" t="str">
        <f t="shared" si="17"/>
        <v>B2B-83</v>
      </c>
    </row>
    <row r="189" spans="1:21" x14ac:dyDescent="0.25">
      <c r="A189" t="s">
        <v>1031</v>
      </c>
      <c r="B189" t="s">
        <v>39</v>
      </c>
      <c r="C189" t="s">
        <v>242</v>
      </c>
      <c r="D189" t="s">
        <v>259</v>
      </c>
      <c r="E189" s="84">
        <v>83</v>
      </c>
      <c r="F189" t="str">
        <f t="shared" si="12"/>
        <v>JM2-83</v>
      </c>
      <c r="G189" t="str">
        <f>VLOOKUP(F189,RAW_c_TEBB0714_REV01!A:B,2,0)</f>
        <v>GND</v>
      </c>
      <c r="H189" t="str">
        <f t="shared" si="13"/>
        <v>GND</v>
      </c>
      <c r="I189" t="str">
        <f t="shared" si="14"/>
        <v>--</v>
      </c>
      <c r="J189" t="str">
        <f t="shared" si="15"/>
        <v>---</v>
      </c>
      <c r="K189" t="str">
        <f>IFERROR(IF(J189="--",IF(G189=H189,VLOOKUP(G189,RAW_c_TEBB0714_REV01!L:N,3,0),SUM(VLOOKUP(H189,RAW_c_TEBB0714_REV01!L:N,3,0),VLOOKUP(G189,RAW_c_TEBB0714_REV01!L:N,3,0))),"---"),"---")</f>
        <v>---</v>
      </c>
      <c r="L189" t="str">
        <f t="shared" si="16"/>
        <v>JM2-83</v>
      </c>
      <c r="M189" t="str">
        <f>IFERROR(IF(
COUNTIF(B2B!H:H,(IF(K189&lt;&gt;"---",IF(INDEX(RAW_c_TEBB0714_REV01!B:D,MATCH(H189,RAW_c_TEBB0714_REV01!B:B,0),3)=L189,INDEX(
RAW_c_TEBB0714_REV01!B:D,MATCH(H189,INDEX(RAW_c_TEBB0714_REV01!B:B,MATCH(H189,RAW_c_TEBB0714_REV01!B:B,)+1):'RAW_c_TEBB0714_REV01'!B11260,)+MATCH(H189,RAW_c_TEBB0714_REV01!B:B,),3),INDEX(RAW_c_TEBB0714_REV01!B:D,MATCH(H189,RAW_c_TEBB0714_REV01!B:B,0),3)),"---")))=1,"---",IF(K189&lt;&gt;"---",IF(INDEX(RAW_c_TEBB0714_REV01!B:D,MATCH(H189,RAW_c_TEBB0714_REV01!B:B,0),3)=L189,INDEX(
RAW_c_TEBB0714_REV01!B:D,MATCH(H189,INDEX(RAW_c_TEBB0714_REV01!B:B,MATCH(H189,RAW_c_TEBB0714_REV01!B:B,)+1):'RAW_c_TEBB0714_REV01'!B11260,)+MATCH(H189,RAW_c_TEBB0714_REV01!B:B,),3),INDEX(RAW_c_TEBB0714_REV01!B:D,MATCH(H189,RAW_c_TEBB0714_REV01!B:B,0),3)),"---")),"---")</f>
        <v>---</v>
      </c>
      <c r="N189" t="str">
        <f>IFERROR(IF(AND(B189="B2B",J189="--"),L189,IF(
COUNTIF(B2B!H:H,(IF(K189&lt;&gt;"---",IF(INDEX(RAW_c_TEBB0714_REV01!B:D,MATCH(H189,RAW_c_TEBB0714_REV01!B:B,0),3)=L189,INDEX(
RAW_c_TEBB0714_REV01!B:D,MATCH(H189,INDEX(RAW_c_TEBB0714_REV01!B:B,MATCH(H189,RAW_c_TEBB0714_REV01!B:B,)+1):'RAW_c_TEBB0714_REV01'!B11260,)+MATCH(H189,RAW_c_TEBB0714_REV01!B:B,),3),INDEX(RAW_c_TEBB0714_REV01!B:D,MATCH(H189,RAW_c_TEBB0714_REV01!B:B,0),3)),"---")))=0,"---",IF(K189&lt;&gt;"---",IF(INDEX(RAW_c_TEBB0714_REV01!B:D,MATCH(H189,RAW_c_TEBB0714_REV01!B:B,0),3)=L189,INDEX(
RAW_c_TEBB0714_REV01!B:D,MATCH(H189,INDEX(RAW_c_TEBB0714_REV01!B:B,MATCH(H189,RAW_c_TEBB0714_REV01!B:B,)+1):'RAW_c_TEBB0714_REV01'!B11260,)+MATCH(H189,RAW_c_TEBB0714_REV01!B:B,),3),INDEX(RAW_c_TEBB0714_REV01!B:D,MATCH(H189,RAW_c_TEBB0714_REV01!B:B,0),3)),"---"))),"---")</f>
        <v>---</v>
      </c>
      <c r="T189">
        <f>COUNTIF(RAW_c_TEBB0714_REV01!B:B,G189)</f>
        <v>93</v>
      </c>
      <c r="U189" t="str">
        <f t="shared" si="17"/>
        <v>B2B-84</v>
      </c>
    </row>
    <row r="190" spans="1:21" x14ac:dyDescent="0.25">
      <c r="A190" t="s">
        <v>1032</v>
      </c>
      <c r="B190" t="s">
        <v>39</v>
      </c>
      <c r="C190" t="s">
        <v>243</v>
      </c>
      <c r="D190" t="s">
        <v>259</v>
      </c>
      <c r="E190" s="84">
        <v>86</v>
      </c>
      <c r="F190" t="str">
        <f t="shared" si="12"/>
        <v>JM2-86</v>
      </c>
      <c r="G190" t="str">
        <f>VLOOKUP(F190,RAW_c_TEBB0714_REV01!A:B,2,0)</f>
        <v>B14_L13_N</v>
      </c>
      <c r="H190" t="str">
        <f t="shared" si="13"/>
        <v>B14_L13_N</v>
      </c>
      <c r="I190" t="str">
        <f t="shared" si="14"/>
        <v>--</v>
      </c>
      <c r="J190" t="str">
        <f t="shared" si="15"/>
        <v>--</v>
      </c>
      <c r="K190">
        <f>IFERROR(IF(J190="--",IF(G190=H190,VLOOKUP(G190,RAW_c_TEBB0714_REV01!L:N,3,0),SUM(VLOOKUP(H190,RAW_c_TEBB0714_REV01!L:N,3,0),VLOOKUP(G190,RAW_c_TEBB0714_REV01!L:N,3,0))),"---"),"---")</f>
        <v>33.772399999999998</v>
      </c>
      <c r="L190" t="str">
        <f t="shared" si="16"/>
        <v>JM2-86</v>
      </c>
      <c r="M190" t="str">
        <f>IFERROR(IF(
COUNTIF(B2B!H:H,(IF(K190&lt;&gt;"---",IF(INDEX(RAW_c_TEBB0714_REV01!B:D,MATCH(H190,RAW_c_TEBB0714_REV01!B:B,0),3)=L190,INDEX(
RAW_c_TEBB0714_REV01!B:D,MATCH(H190,INDEX(RAW_c_TEBB0714_REV01!B:B,MATCH(H190,RAW_c_TEBB0714_REV01!B:B,)+1):'RAW_c_TEBB0714_REV01'!B11261,)+MATCH(H190,RAW_c_TEBB0714_REV01!B:B,),3),INDEX(RAW_c_TEBB0714_REV01!B:D,MATCH(H190,RAW_c_TEBB0714_REV01!B:B,0),3)),"---")))=1,"---",IF(K190&lt;&gt;"---",IF(INDEX(RAW_c_TEBB0714_REV01!B:D,MATCH(H190,RAW_c_TEBB0714_REV01!B:B,0),3)=L190,INDEX(
RAW_c_TEBB0714_REV01!B:D,MATCH(H190,INDEX(RAW_c_TEBB0714_REV01!B:B,MATCH(H190,RAW_c_TEBB0714_REV01!B:B,)+1):'RAW_c_TEBB0714_REV01'!B11261,)+MATCH(H190,RAW_c_TEBB0714_REV01!B:B,),3),INDEX(RAW_c_TEBB0714_REV01!B:D,MATCH(H190,RAW_c_TEBB0714_REV01!B:B,0),3)),"---")),"---")</f>
        <v>J17-13</v>
      </c>
      <c r="N190" t="str">
        <f>IFERROR(IF(AND(B190="B2B",J190="--"),L190,IF(
COUNTIF(B2B!H:H,(IF(K190&lt;&gt;"---",IF(INDEX(RAW_c_TEBB0714_REV01!B:D,MATCH(H190,RAW_c_TEBB0714_REV01!B:B,0),3)=L190,INDEX(
RAW_c_TEBB0714_REV01!B:D,MATCH(H190,INDEX(RAW_c_TEBB0714_REV01!B:B,MATCH(H190,RAW_c_TEBB0714_REV01!B:B,)+1):'RAW_c_TEBB0714_REV01'!B11261,)+MATCH(H190,RAW_c_TEBB0714_REV01!B:B,),3),INDEX(RAW_c_TEBB0714_REV01!B:D,MATCH(H190,RAW_c_TEBB0714_REV01!B:B,0),3)),"---")))=0,"---",IF(K190&lt;&gt;"---",IF(INDEX(RAW_c_TEBB0714_REV01!B:D,MATCH(H190,RAW_c_TEBB0714_REV01!B:B,0),3)=L190,INDEX(
RAW_c_TEBB0714_REV01!B:D,MATCH(H190,INDEX(RAW_c_TEBB0714_REV01!B:B,MATCH(H190,RAW_c_TEBB0714_REV01!B:B,)+1):'RAW_c_TEBB0714_REV01'!B11261,)+MATCH(H190,RAW_c_TEBB0714_REV01!B:B,),3),INDEX(RAW_c_TEBB0714_REV01!B:D,MATCH(H190,RAW_c_TEBB0714_REV01!B:B,0),3)),"---"))),"---")</f>
        <v>JM2-86</v>
      </c>
      <c r="T190">
        <f>COUNTIF(RAW_c_TEBB0714_REV01!B:B,G190)</f>
        <v>2</v>
      </c>
      <c r="U190" t="str">
        <f t="shared" si="17"/>
        <v>B2B-85</v>
      </c>
    </row>
    <row r="191" spans="1:21" x14ac:dyDescent="0.25">
      <c r="A191" t="s">
        <v>1033</v>
      </c>
      <c r="B191" t="s">
        <v>39</v>
      </c>
      <c r="C191" t="s">
        <v>244</v>
      </c>
      <c r="D191" t="s">
        <v>259</v>
      </c>
      <c r="E191" s="84">
        <v>85</v>
      </c>
      <c r="F191" t="str">
        <f t="shared" si="12"/>
        <v>JM2-85</v>
      </c>
      <c r="G191" t="str">
        <f>VLOOKUP(F191,RAW_c_TEBB0714_REV01!A:B,2,0)</f>
        <v>B14_L18_N</v>
      </c>
      <c r="H191" t="str">
        <f t="shared" si="13"/>
        <v>B14_L18_N</v>
      </c>
      <c r="I191" t="str">
        <f t="shared" si="14"/>
        <v>--</v>
      </c>
      <c r="J191" t="str">
        <f t="shared" si="15"/>
        <v>--</v>
      </c>
      <c r="K191">
        <f>IFERROR(IF(J191="--",IF(G191=H191,VLOOKUP(G191,RAW_c_TEBB0714_REV01!L:N,3,0),SUM(VLOOKUP(H191,RAW_c_TEBB0714_REV01!L:N,3,0),VLOOKUP(G191,RAW_c_TEBB0714_REV01!L:N,3,0))),"---"),"---")</f>
        <v>10.166</v>
      </c>
      <c r="L191" t="str">
        <f t="shared" si="16"/>
        <v>JM2-85</v>
      </c>
      <c r="M191" t="str">
        <f>IFERROR(IF(
COUNTIF(B2B!H:H,(IF(K191&lt;&gt;"---",IF(INDEX(RAW_c_TEBB0714_REV01!B:D,MATCH(H191,RAW_c_TEBB0714_REV01!B:B,0),3)=L191,INDEX(
RAW_c_TEBB0714_REV01!B:D,MATCH(H191,INDEX(RAW_c_TEBB0714_REV01!B:B,MATCH(H191,RAW_c_TEBB0714_REV01!B:B,)+1):'RAW_c_TEBB0714_REV01'!B11262,)+MATCH(H191,RAW_c_TEBB0714_REV01!B:B,),3),INDEX(RAW_c_TEBB0714_REV01!B:D,MATCH(H191,RAW_c_TEBB0714_REV01!B:B,0),3)),"---")))=1,"---",IF(K191&lt;&gt;"---",IF(INDEX(RAW_c_TEBB0714_REV01!B:D,MATCH(H191,RAW_c_TEBB0714_REV01!B:B,0),3)=L191,INDEX(
RAW_c_TEBB0714_REV01!B:D,MATCH(H191,INDEX(RAW_c_TEBB0714_REV01!B:B,MATCH(H191,RAW_c_TEBB0714_REV01!B:B,)+1):'RAW_c_TEBB0714_REV01'!B11262,)+MATCH(H191,RAW_c_TEBB0714_REV01!B:B,),3),INDEX(RAW_c_TEBB0714_REV01!B:D,MATCH(H191,RAW_c_TEBB0714_REV01!B:B,0),3)),"---")),"---")</f>
        <v>J17-33</v>
      </c>
      <c r="N191" t="str">
        <f>IFERROR(IF(AND(B191="B2B",J191="--"),L191,IF(
COUNTIF(B2B!H:H,(IF(K191&lt;&gt;"---",IF(INDEX(RAW_c_TEBB0714_REV01!B:D,MATCH(H191,RAW_c_TEBB0714_REV01!B:B,0),3)=L191,INDEX(
RAW_c_TEBB0714_REV01!B:D,MATCH(H191,INDEX(RAW_c_TEBB0714_REV01!B:B,MATCH(H191,RAW_c_TEBB0714_REV01!B:B,)+1):'RAW_c_TEBB0714_REV01'!B11262,)+MATCH(H191,RAW_c_TEBB0714_REV01!B:B,),3),INDEX(RAW_c_TEBB0714_REV01!B:D,MATCH(H191,RAW_c_TEBB0714_REV01!B:B,0),3)),"---")))=0,"---",IF(K191&lt;&gt;"---",IF(INDEX(RAW_c_TEBB0714_REV01!B:D,MATCH(H191,RAW_c_TEBB0714_REV01!B:B,0),3)=L191,INDEX(
RAW_c_TEBB0714_REV01!B:D,MATCH(H191,INDEX(RAW_c_TEBB0714_REV01!B:B,MATCH(H191,RAW_c_TEBB0714_REV01!B:B,)+1):'RAW_c_TEBB0714_REV01'!B11262,)+MATCH(H191,RAW_c_TEBB0714_REV01!B:B,),3),INDEX(RAW_c_TEBB0714_REV01!B:D,MATCH(H191,RAW_c_TEBB0714_REV01!B:B,0),3)),"---"))),"---")</f>
        <v>JM2-85</v>
      </c>
      <c r="T191">
        <f>COUNTIF(RAW_c_TEBB0714_REV01!B:B,G191)</f>
        <v>2</v>
      </c>
      <c r="U191" t="str">
        <f t="shared" si="17"/>
        <v>B2B-86</v>
      </c>
    </row>
    <row r="192" spans="1:21" x14ac:dyDescent="0.25">
      <c r="A192" t="s">
        <v>1034</v>
      </c>
      <c r="B192" t="s">
        <v>39</v>
      </c>
      <c r="C192" t="s">
        <v>245</v>
      </c>
      <c r="D192" t="s">
        <v>259</v>
      </c>
      <c r="E192" s="84">
        <v>88</v>
      </c>
      <c r="F192" t="str">
        <f t="shared" si="12"/>
        <v>JM2-88</v>
      </c>
      <c r="G192" t="str">
        <f>VLOOKUP(F192,RAW_c_TEBB0714_REV01!A:B,2,0)</f>
        <v>B14_L13_P</v>
      </c>
      <c r="H192" t="str">
        <f t="shared" si="13"/>
        <v>B14_L13_P</v>
      </c>
      <c r="I192" t="str">
        <f t="shared" si="14"/>
        <v>--</v>
      </c>
      <c r="J192" t="str">
        <f t="shared" si="15"/>
        <v>--</v>
      </c>
      <c r="K192">
        <f>IFERROR(IF(J192="--",IF(G192=H192,VLOOKUP(G192,RAW_c_TEBB0714_REV01!L:N,3,0),SUM(VLOOKUP(H192,RAW_c_TEBB0714_REV01!L:N,3,0),VLOOKUP(G192,RAW_c_TEBB0714_REV01!L:N,3,0))),"---"),"---")</f>
        <v>33.460500000000003</v>
      </c>
      <c r="L192" t="str">
        <f t="shared" si="16"/>
        <v>JM2-88</v>
      </c>
      <c r="M192" t="str">
        <f>IFERROR(IF(
COUNTIF(B2B!H:H,(IF(K192&lt;&gt;"---",IF(INDEX(RAW_c_TEBB0714_REV01!B:D,MATCH(H192,RAW_c_TEBB0714_REV01!B:B,0),3)=L192,INDEX(
RAW_c_TEBB0714_REV01!B:D,MATCH(H192,INDEX(RAW_c_TEBB0714_REV01!B:B,MATCH(H192,RAW_c_TEBB0714_REV01!B:B,)+1):'RAW_c_TEBB0714_REV01'!B11263,)+MATCH(H192,RAW_c_TEBB0714_REV01!B:B,),3),INDEX(RAW_c_TEBB0714_REV01!B:D,MATCH(H192,RAW_c_TEBB0714_REV01!B:B,0),3)),"---")))=1,"---",IF(K192&lt;&gt;"---",IF(INDEX(RAW_c_TEBB0714_REV01!B:D,MATCH(H192,RAW_c_TEBB0714_REV01!B:B,0),3)=L192,INDEX(
RAW_c_TEBB0714_REV01!B:D,MATCH(H192,INDEX(RAW_c_TEBB0714_REV01!B:B,MATCH(H192,RAW_c_TEBB0714_REV01!B:B,)+1):'RAW_c_TEBB0714_REV01'!B11263,)+MATCH(H192,RAW_c_TEBB0714_REV01!B:B,),3),INDEX(RAW_c_TEBB0714_REV01!B:D,MATCH(H192,RAW_c_TEBB0714_REV01!B:B,0),3)),"---")),"---")</f>
        <v>J17-14</v>
      </c>
      <c r="N192" t="str">
        <f>IFERROR(IF(AND(B192="B2B",J192="--"),L192,IF(
COUNTIF(B2B!H:H,(IF(K192&lt;&gt;"---",IF(INDEX(RAW_c_TEBB0714_REV01!B:D,MATCH(H192,RAW_c_TEBB0714_REV01!B:B,0),3)=L192,INDEX(
RAW_c_TEBB0714_REV01!B:D,MATCH(H192,INDEX(RAW_c_TEBB0714_REV01!B:B,MATCH(H192,RAW_c_TEBB0714_REV01!B:B,)+1):'RAW_c_TEBB0714_REV01'!B11263,)+MATCH(H192,RAW_c_TEBB0714_REV01!B:B,),3),INDEX(RAW_c_TEBB0714_REV01!B:D,MATCH(H192,RAW_c_TEBB0714_REV01!B:B,0),3)),"---")))=0,"---",IF(K192&lt;&gt;"---",IF(INDEX(RAW_c_TEBB0714_REV01!B:D,MATCH(H192,RAW_c_TEBB0714_REV01!B:B,0),3)=L192,INDEX(
RAW_c_TEBB0714_REV01!B:D,MATCH(H192,INDEX(RAW_c_TEBB0714_REV01!B:B,MATCH(H192,RAW_c_TEBB0714_REV01!B:B,)+1):'RAW_c_TEBB0714_REV01'!B11263,)+MATCH(H192,RAW_c_TEBB0714_REV01!B:B,),3),INDEX(RAW_c_TEBB0714_REV01!B:D,MATCH(H192,RAW_c_TEBB0714_REV01!B:B,0),3)),"---"))),"---")</f>
        <v>JM2-88</v>
      </c>
      <c r="T192">
        <f>COUNTIF(RAW_c_TEBB0714_REV01!B:B,G192)</f>
        <v>2</v>
      </c>
      <c r="U192" t="str">
        <f t="shared" si="17"/>
        <v>B2B-87</v>
      </c>
    </row>
    <row r="193" spans="1:21" x14ac:dyDescent="0.25">
      <c r="A193" t="s">
        <v>1035</v>
      </c>
      <c r="B193" t="s">
        <v>39</v>
      </c>
      <c r="C193" t="s">
        <v>246</v>
      </c>
      <c r="D193" t="s">
        <v>259</v>
      </c>
      <c r="E193" s="84">
        <v>87</v>
      </c>
      <c r="F193" t="str">
        <f t="shared" si="12"/>
        <v>JM2-87</v>
      </c>
      <c r="G193" t="str">
        <f>VLOOKUP(F193,RAW_c_TEBB0714_REV01!A:B,2,0)</f>
        <v>B14_L18_P</v>
      </c>
      <c r="H193" t="str">
        <f t="shared" si="13"/>
        <v>B14_L18_P</v>
      </c>
      <c r="I193" t="str">
        <f t="shared" si="14"/>
        <v>--</v>
      </c>
      <c r="J193" t="str">
        <f t="shared" si="15"/>
        <v>--</v>
      </c>
      <c r="K193">
        <f>IFERROR(IF(J193="--",IF(G193=H193,VLOOKUP(G193,RAW_c_TEBB0714_REV01!L:N,3,0),SUM(VLOOKUP(H193,RAW_c_TEBB0714_REV01!L:N,3,0),VLOOKUP(G193,RAW_c_TEBB0714_REV01!L:N,3,0))),"---"),"---")</f>
        <v>9.8346999999999998</v>
      </c>
      <c r="L193" t="str">
        <f t="shared" si="16"/>
        <v>JM2-87</v>
      </c>
      <c r="M193" t="str">
        <f>IFERROR(IF(
COUNTIF(B2B!H:H,(IF(K193&lt;&gt;"---",IF(INDEX(RAW_c_TEBB0714_REV01!B:D,MATCH(H193,RAW_c_TEBB0714_REV01!B:B,0),3)=L193,INDEX(
RAW_c_TEBB0714_REV01!B:D,MATCH(H193,INDEX(RAW_c_TEBB0714_REV01!B:B,MATCH(H193,RAW_c_TEBB0714_REV01!B:B,)+1):'RAW_c_TEBB0714_REV01'!B11264,)+MATCH(H193,RAW_c_TEBB0714_REV01!B:B,),3),INDEX(RAW_c_TEBB0714_REV01!B:D,MATCH(H193,RAW_c_TEBB0714_REV01!B:B,0),3)),"---")))=1,"---",IF(K193&lt;&gt;"---",IF(INDEX(RAW_c_TEBB0714_REV01!B:D,MATCH(H193,RAW_c_TEBB0714_REV01!B:B,0),3)=L193,INDEX(
RAW_c_TEBB0714_REV01!B:D,MATCH(H193,INDEX(RAW_c_TEBB0714_REV01!B:B,MATCH(H193,RAW_c_TEBB0714_REV01!B:B,)+1):'RAW_c_TEBB0714_REV01'!B11264,)+MATCH(H193,RAW_c_TEBB0714_REV01!B:B,),3),INDEX(RAW_c_TEBB0714_REV01!B:D,MATCH(H193,RAW_c_TEBB0714_REV01!B:B,0),3)),"---")),"---")</f>
        <v>J17-34</v>
      </c>
      <c r="N193" t="str">
        <f>IFERROR(IF(AND(B193="B2B",J193="--"),L193,IF(
COUNTIF(B2B!H:H,(IF(K193&lt;&gt;"---",IF(INDEX(RAW_c_TEBB0714_REV01!B:D,MATCH(H193,RAW_c_TEBB0714_REV01!B:B,0),3)=L193,INDEX(
RAW_c_TEBB0714_REV01!B:D,MATCH(H193,INDEX(RAW_c_TEBB0714_REV01!B:B,MATCH(H193,RAW_c_TEBB0714_REV01!B:B,)+1):'RAW_c_TEBB0714_REV01'!B11264,)+MATCH(H193,RAW_c_TEBB0714_REV01!B:B,),3),INDEX(RAW_c_TEBB0714_REV01!B:D,MATCH(H193,RAW_c_TEBB0714_REV01!B:B,0),3)),"---")))=0,"---",IF(K193&lt;&gt;"---",IF(INDEX(RAW_c_TEBB0714_REV01!B:D,MATCH(H193,RAW_c_TEBB0714_REV01!B:B,0),3)=L193,INDEX(
RAW_c_TEBB0714_REV01!B:D,MATCH(H193,INDEX(RAW_c_TEBB0714_REV01!B:B,MATCH(H193,RAW_c_TEBB0714_REV01!B:B,)+1):'RAW_c_TEBB0714_REV01'!B11264,)+MATCH(H193,RAW_c_TEBB0714_REV01!B:B,),3),INDEX(RAW_c_TEBB0714_REV01!B:D,MATCH(H193,RAW_c_TEBB0714_REV01!B:B,0),3)),"---"))),"---")</f>
        <v>JM2-87</v>
      </c>
      <c r="T193">
        <f>COUNTIF(RAW_c_TEBB0714_REV01!B:B,G193)</f>
        <v>2</v>
      </c>
      <c r="U193" t="str">
        <f t="shared" si="17"/>
        <v>B2B-88</v>
      </c>
    </row>
    <row r="194" spans="1:21" x14ac:dyDescent="0.25">
      <c r="A194" t="s">
        <v>1036</v>
      </c>
      <c r="B194" t="s">
        <v>39</v>
      </c>
      <c r="C194" t="s">
        <v>247</v>
      </c>
      <c r="D194" t="s">
        <v>259</v>
      </c>
      <c r="E194" s="84">
        <v>90</v>
      </c>
      <c r="F194" t="str">
        <f t="shared" si="12"/>
        <v>JM2-90</v>
      </c>
      <c r="G194" t="str">
        <f>VLOOKUP(F194,RAW_c_TEBB0714_REV01!A:B,2,0)</f>
        <v>GND</v>
      </c>
      <c r="H194" t="str">
        <f t="shared" si="13"/>
        <v>GND</v>
      </c>
      <c r="I194" t="str">
        <f t="shared" si="14"/>
        <v>--</v>
      </c>
      <c r="J194" t="str">
        <f t="shared" si="15"/>
        <v>---</v>
      </c>
      <c r="K194" t="str">
        <f>IFERROR(IF(J194="--",IF(G194=H194,VLOOKUP(G194,RAW_c_TEBB0714_REV01!L:N,3,0),SUM(VLOOKUP(H194,RAW_c_TEBB0714_REV01!L:N,3,0),VLOOKUP(G194,RAW_c_TEBB0714_REV01!L:N,3,0))),"---"),"---")</f>
        <v>---</v>
      </c>
      <c r="L194" t="str">
        <f t="shared" si="16"/>
        <v>JM2-90</v>
      </c>
      <c r="M194" t="str">
        <f>IFERROR(IF(
COUNTIF(B2B!H:H,(IF(K194&lt;&gt;"---",IF(INDEX(RAW_c_TEBB0714_REV01!B:D,MATCH(H194,RAW_c_TEBB0714_REV01!B:B,0),3)=L194,INDEX(
RAW_c_TEBB0714_REV01!B:D,MATCH(H194,INDEX(RAW_c_TEBB0714_REV01!B:B,MATCH(H194,RAW_c_TEBB0714_REV01!B:B,)+1):'RAW_c_TEBB0714_REV01'!B11265,)+MATCH(H194,RAW_c_TEBB0714_REV01!B:B,),3),INDEX(RAW_c_TEBB0714_REV01!B:D,MATCH(H194,RAW_c_TEBB0714_REV01!B:B,0),3)),"---")))=1,"---",IF(K194&lt;&gt;"---",IF(INDEX(RAW_c_TEBB0714_REV01!B:D,MATCH(H194,RAW_c_TEBB0714_REV01!B:B,0),3)=L194,INDEX(
RAW_c_TEBB0714_REV01!B:D,MATCH(H194,INDEX(RAW_c_TEBB0714_REV01!B:B,MATCH(H194,RAW_c_TEBB0714_REV01!B:B,)+1):'RAW_c_TEBB0714_REV01'!B11265,)+MATCH(H194,RAW_c_TEBB0714_REV01!B:B,),3),INDEX(RAW_c_TEBB0714_REV01!B:D,MATCH(H194,RAW_c_TEBB0714_REV01!B:B,0),3)),"---")),"---")</f>
        <v>---</v>
      </c>
      <c r="N194" t="str">
        <f>IFERROR(IF(AND(B194="B2B",J194="--"),L194,IF(
COUNTIF(B2B!H:H,(IF(K194&lt;&gt;"---",IF(INDEX(RAW_c_TEBB0714_REV01!B:D,MATCH(H194,RAW_c_TEBB0714_REV01!B:B,0),3)=L194,INDEX(
RAW_c_TEBB0714_REV01!B:D,MATCH(H194,INDEX(RAW_c_TEBB0714_REV01!B:B,MATCH(H194,RAW_c_TEBB0714_REV01!B:B,)+1):'RAW_c_TEBB0714_REV01'!B11265,)+MATCH(H194,RAW_c_TEBB0714_REV01!B:B,),3),INDEX(RAW_c_TEBB0714_REV01!B:D,MATCH(H194,RAW_c_TEBB0714_REV01!B:B,0),3)),"---")))=0,"---",IF(K194&lt;&gt;"---",IF(INDEX(RAW_c_TEBB0714_REV01!B:D,MATCH(H194,RAW_c_TEBB0714_REV01!B:B,0),3)=L194,INDEX(
RAW_c_TEBB0714_REV01!B:D,MATCH(H194,INDEX(RAW_c_TEBB0714_REV01!B:B,MATCH(H194,RAW_c_TEBB0714_REV01!B:B,)+1):'RAW_c_TEBB0714_REV01'!B11265,)+MATCH(H194,RAW_c_TEBB0714_REV01!B:B,),3),INDEX(RAW_c_TEBB0714_REV01!B:D,MATCH(H194,RAW_c_TEBB0714_REV01!B:B,0),3)),"---"))),"---")</f>
        <v>---</v>
      </c>
      <c r="T194">
        <f>COUNTIF(RAW_c_TEBB0714_REV01!B:B,G194)</f>
        <v>93</v>
      </c>
      <c r="U194" t="str">
        <f t="shared" si="17"/>
        <v>B2B-89</v>
      </c>
    </row>
    <row r="195" spans="1:21" x14ac:dyDescent="0.25">
      <c r="A195" t="s">
        <v>1037</v>
      </c>
      <c r="B195" t="s">
        <v>39</v>
      </c>
      <c r="C195" t="s">
        <v>248</v>
      </c>
      <c r="D195" t="s">
        <v>259</v>
      </c>
      <c r="E195" s="84">
        <v>89</v>
      </c>
      <c r="F195" t="str">
        <f t="shared" si="12"/>
        <v>JM2-89</v>
      </c>
      <c r="G195" t="str">
        <f>VLOOKUP(F195,RAW_c_TEBB0714_REV01!A:B,2,0)</f>
        <v>B14_L17_N</v>
      </c>
      <c r="H195" t="str">
        <f t="shared" si="13"/>
        <v>B14_L17_N</v>
      </c>
      <c r="I195" t="str">
        <f t="shared" si="14"/>
        <v>--</v>
      </c>
      <c r="J195" t="str">
        <f t="shared" si="15"/>
        <v>--</v>
      </c>
      <c r="K195">
        <f>IFERROR(IF(J195="--",IF(G195=H195,VLOOKUP(G195,RAW_c_TEBB0714_REV01!L:N,3,0),SUM(VLOOKUP(H195,RAW_c_TEBB0714_REV01!L:N,3,0),VLOOKUP(G195,RAW_c_TEBB0714_REV01!L:N,3,0))),"---"),"---")</f>
        <v>11.579599999999999</v>
      </c>
      <c r="L195" t="str">
        <f t="shared" si="16"/>
        <v>JM2-89</v>
      </c>
      <c r="M195" t="str">
        <f>IFERROR(IF(
COUNTIF(B2B!H:H,(IF(K195&lt;&gt;"---",IF(INDEX(RAW_c_TEBB0714_REV01!B:D,MATCH(H195,RAW_c_TEBB0714_REV01!B:B,0),3)=L195,INDEX(
RAW_c_TEBB0714_REV01!B:D,MATCH(H195,INDEX(RAW_c_TEBB0714_REV01!B:B,MATCH(H195,RAW_c_TEBB0714_REV01!B:B,)+1):'RAW_c_TEBB0714_REV01'!B11266,)+MATCH(H195,RAW_c_TEBB0714_REV01!B:B,),3),INDEX(RAW_c_TEBB0714_REV01!B:D,MATCH(H195,RAW_c_TEBB0714_REV01!B:B,0),3)),"---")))=1,"---",IF(K195&lt;&gt;"---",IF(INDEX(RAW_c_TEBB0714_REV01!B:D,MATCH(H195,RAW_c_TEBB0714_REV01!B:B,0),3)=L195,INDEX(
RAW_c_TEBB0714_REV01!B:D,MATCH(H195,INDEX(RAW_c_TEBB0714_REV01!B:B,MATCH(H195,RAW_c_TEBB0714_REV01!B:B,)+1):'RAW_c_TEBB0714_REV01'!B11266,)+MATCH(H195,RAW_c_TEBB0714_REV01!B:B,),3),INDEX(RAW_c_TEBB0714_REV01!B:D,MATCH(H195,RAW_c_TEBB0714_REV01!B:B,0),3)),"---")),"---")</f>
        <v>J17-35</v>
      </c>
      <c r="N195" t="str">
        <f>IFERROR(IF(AND(B195="B2B",J195="--"),L195,IF(
COUNTIF(B2B!H:H,(IF(K195&lt;&gt;"---",IF(INDEX(RAW_c_TEBB0714_REV01!B:D,MATCH(H195,RAW_c_TEBB0714_REV01!B:B,0),3)=L195,INDEX(
RAW_c_TEBB0714_REV01!B:D,MATCH(H195,INDEX(RAW_c_TEBB0714_REV01!B:B,MATCH(H195,RAW_c_TEBB0714_REV01!B:B,)+1):'RAW_c_TEBB0714_REV01'!B11266,)+MATCH(H195,RAW_c_TEBB0714_REV01!B:B,),3),INDEX(RAW_c_TEBB0714_REV01!B:D,MATCH(H195,RAW_c_TEBB0714_REV01!B:B,0),3)),"---")))=0,"---",IF(K195&lt;&gt;"---",IF(INDEX(RAW_c_TEBB0714_REV01!B:D,MATCH(H195,RAW_c_TEBB0714_REV01!B:B,0),3)=L195,INDEX(
RAW_c_TEBB0714_REV01!B:D,MATCH(H195,INDEX(RAW_c_TEBB0714_REV01!B:B,MATCH(H195,RAW_c_TEBB0714_REV01!B:B,)+1):'RAW_c_TEBB0714_REV01'!B11266,)+MATCH(H195,RAW_c_TEBB0714_REV01!B:B,),3),INDEX(RAW_c_TEBB0714_REV01!B:D,MATCH(H195,RAW_c_TEBB0714_REV01!B:B,0),3)),"---"))),"---")</f>
        <v>JM2-89</v>
      </c>
      <c r="T195">
        <f>COUNTIF(RAW_c_TEBB0714_REV01!B:B,G195)</f>
        <v>2</v>
      </c>
      <c r="U195" t="str">
        <f t="shared" si="17"/>
        <v>B2B-90</v>
      </c>
    </row>
    <row r="196" spans="1:21" x14ac:dyDescent="0.25">
      <c r="A196" t="s">
        <v>1038</v>
      </c>
      <c r="B196" t="s">
        <v>39</v>
      </c>
      <c r="C196" t="s">
        <v>249</v>
      </c>
      <c r="D196" t="s">
        <v>259</v>
      </c>
      <c r="E196" s="84">
        <v>92</v>
      </c>
      <c r="F196" t="str">
        <f t="shared" si="12"/>
        <v>JM2-92</v>
      </c>
      <c r="G196" t="str">
        <f>VLOOKUP(F196,RAW_c_TEBB0714_REV01!A:B,2,0)</f>
        <v>B14_L19_P</v>
      </c>
      <c r="H196" t="str">
        <f t="shared" si="13"/>
        <v>B14_L19_P</v>
      </c>
      <c r="I196" t="str">
        <f t="shared" si="14"/>
        <v>--</v>
      </c>
      <c r="J196" t="str">
        <f t="shared" si="15"/>
        <v>--</v>
      </c>
      <c r="K196">
        <f>IFERROR(IF(J196="--",IF(G196=H196,VLOOKUP(G196,RAW_c_TEBB0714_REV01!L:N,3,0),SUM(VLOOKUP(H196,RAW_c_TEBB0714_REV01!L:N,3,0),VLOOKUP(G196,RAW_c_TEBB0714_REV01!L:N,3,0))),"---"),"---")</f>
        <v>38.498800000000003</v>
      </c>
      <c r="L196" t="str">
        <f t="shared" si="16"/>
        <v>JM2-92</v>
      </c>
      <c r="M196" t="str">
        <f>IFERROR(IF(
COUNTIF(B2B!H:H,(IF(K196&lt;&gt;"---",IF(INDEX(RAW_c_TEBB0714_REV01!B:D,MATCH(H196,RAW_c_TEBB0714_REV01!B:B,0),3)=L196,INDEX(
RAW_c_TEBB0714_REV01!B:D,MATCH(H196,INDEX(RAW_c_TEBB0714_REV01!B:B,MATCH(H196,RAW_c_TEBB0714_REV01!B:B,)+1):'RAW_c_TEBB0714_REV01'!B11267,)+MATCH(H196,RAW_c_TEBB0714_REV01!B:B,),3),INDEX(RAW_c_TEBB0714_REV01!B:D,MATCH(H196,RAW_c_TEBB0714_REV01!B:B,0),3)),"---")))=1,"---",IF(K196&lt;&gt;"---",IF(INDEX(RAW_c_TEBB0714_REV01!B:D,MATCH(H196,RAW_c_TEBB0714_REV01!B:B,0),3)=L196,INDEX(
RAW_c_TEBB0714_REV01!B:D,MATCH(H196,INDEX(RAW_c_TEBB0714_REV01!B:B,MATCH(H196,RAW_c_TEBB0714_REV01!B:B,)+1):'RAW_c_TEBB0714_REV01'!B11267,)+MATCH(H196,RAW_c_TEBB0714_REV01!B:B,),3),INDEX(RAW_c_TEBB0714_REV01!B:D,MATCH(H196,RAW_c_TEBB0714_REV01!B:B,0),3)),"---")),"---")</f>
        <v>J17-11</v>
      </c>
      <c r="N196" t="str">
        <f>IFERROR(IF(AND(B196="B2B",J196="--"),L196,IF(
COUNTIF(B2B!H:H,(IF(K196&lt;&gt;"---",IF(INDEX(RAW_c_TEBB0714_REV01!B:D,MATCH(H196,RAW_c_TEBB0714_REV01!B:B,0),3)=L196,INDEX(
RAW_c_TEBB0714_REV01!B:D,MATCH(H196,INDEX(RAW_c_TEBB0714_REV01!B:B,MATCH(H196,RAW_c_TEBB0714_REV01!B:B,)+1):'RAW_c_TEBB0714_REV01'!B11267,)+MATCH(H196,RAW_c_TEBB0714_REV01!B:B,),3),INDEX(RAW_c_TEBB0714_REV01!B:D,MATCH(H196,RAW_c_TEBB0714_REV01!B:B,0),3)),"---")))=0,"---",IF(K196&lt;&gt;"---",IF(INDEX(RAW_c_TEBB0714_REV01!B:D,MATCH(H196,RAW_c_TEBB0714_REV01!B:B,0),3)=L196,INDEX(
RAW_c_TEBB0714_REV01!B:D,MATCH(H196,INDEX(RAW_c_TEBB0714_REV01!B:B,MATCH(H196,RAW_c_TEBB0714_REV01!B:B,)+1):'RAW_c_TEBB0714_REV01'!B11267,)+MATCH(H196,RAW_c_TEBB0714_REV01!B:B,),3),INDEX(RAW_c_TEBB0714_REV01!B:D,MATCH(H196,RAW_c_TEBB0714_REV01!B:B,0),3)),"---"))),"---")</f>
        <v>JM2-92</v>
      </c>
      <c r="T196">
        <f>COUNTIF(RAW_c_TEBB0714_REV01!B:B,G196)</f>
        <v>2</v>
      </c>
      <c r="U196" t="str">
        <f t="shared" si="17"/>
        <v>B2B-91</v>
      </c>
    </row>
    <row r="197" spans="1:21" x14ac:dyDescent="0.25">
      <c r="A197" t="s">
        <v>1039</v>
      </c>
      <c r="B197" t="s">
        <v>39</v>
      </c>
      <c r="C197" t="s">
        <v>250</v>
      </c>
      <c r="D197" t="s">
        <v>259</v>
      </c>
      <c r="E197" s="84">
        <v>91</v>
      </c>
      <c r="F197" t="str">
        <f t="shared" si="12"/>
        <v>JM2-91</v>
      </c>
      <c r="G197" t="str">
        <f>VLOOKUP(F197,RAW_c_TEBB0714_REV01!A:B,2,0)</f>
        <v>B14_L17_P</v>
      </c>
      <c r="H197" t="str">
        <f t="shared" si="13"/>
        <v>B14_L17_P</v>
      </c>
      <c r="I197" t="str">
        <f t="shared" si="14"/>
        <v>--</v>
      </c>
      <c r="J197" t="str">
        <f t="shared" si="15"/>
        <v>--</v>
      </c>
      <c r="K197">
        <f>IFERROR(IF(J197="--",IF(G197=H197,VLOOKUP(G197,RAW_c_TEBB0714_REV01!L:N,3,0),SUM(VLOOKUP(H197,RAW_c_TEBB0714_REV01!L:N,3,0),VLOOKUP(G197,RAW_c_TEBB0714_REV01!L:N,3,0))),"---"),"---")</f>
        <v>11.248200000000001</v>
      </c>
      <c r="L197" t="str">
        <f t="shared" si="16"/>
        <v>JM2-91</v>
      </c>
      <c r="M197" t="str">
        <f>IFERROR(IF(
COUNTIF(B2B!H:H,(IF(K197&lt;&gt;"---",IF(INDEX(RAW_c_TEBB0714_REV01!B:D,MATCH(H197,RAW_c_TEBB0714_REV01!B:B,0),3)=L197,INDEX(
RAW_c_TEBB0714_REV01!B:D,MATCH(H197,INDEX(RAW_c_TEBB0714_REV01!B:B,MATCH(H197,RAW_c_TEBB0714_REV01!B:B,)+1):'RAW_c_TEBB0714_REV01'!B11268,)+MATCH(H197,RAW_c_TEBB0714_REV01!B:B,),3),INDEX(RAW_c_TEBB0714_REV01!B:D,MATCH(H197,RAW_c_TEBB0714_REV01!B:B,0),3)),"---")))=1,"---",IF(K197&lt;&gt;"---",IF(INDEX(RAW_c_TEBB0714_REV01!B:D,MATCH(H197,RAW_c_TEBB0714_REV01!B:B,0),3)=L197,INDEX(
RAW_c_TEBB0714_REV01!B:D,MATCH(H197,INDEX(RAW_c_TEBB0714_REV01!B:B,MATCH(H197,RAW_c_TEBB0714_REV01!B:B,)+1):'RAW_c_TEBB0714_REV01'!B11268,)+MATCH(H197,RAW_c_TEBB0714_REV01!B:B,),3),INDEX(RAW_c_TEBB0714_REV01!B:D,MATCH(H197,RAW_c_TEBB0714_REV01!B:B,0),3)),"---")),"---")</f>
        <v>J17-36</v>
      </c>
      <c r="N197" t="str">
        <f>IFERROR(IF(AND(B197="B2B",J197="--"),L197,IF(
COUNTIF(B2B!H:H,(IF(K197&lt;&gt;"---",IF(INDEX(RAW_c_TEBB0714_REV01!B:D,MATCH(H197,RAW_c_TEBB0714_REV01!B:B,0),3)=L197,INDEX(
RAW_c_TEBB0714_REV01!B:D,MATCH(H197,INDEX(RAW_c_TEBB0714_REV01!B:B,MATCH(H197,RAW_c_TEBB0714_REV01!B:B,)+1):'RAW_c_TEBB0714_REV01'!B11268,)+MATCH(H197,RAW_c_TEBB0714_REV01!B:B,),3),INDEX(RAW_c_TEBB0714_REV01!B:D,MATCH(H197,RAW_c_TEBB0714_REV01!B:B,0),3)),"---")))=0,"---",IF(K197&lt;&gt;"---",IF(INDEX(RAW_c_TEBB0714_REV01!B:D,MATCH(H197,RAW_c_TEBB0714_REV01!B:B,0),3)=L197,INDEX(
RAW_c_TEBB0714_REV01!B:D,MATCH(H197,INDEX(RAW_c_TEBB0714_REV01!B:B,MATCH(H197,RAW_c_TEBB0714_REV01!B:B,)+1):'RAW_c_TEBB0714_REV01'!B11268,)+MATCH(H197,RAW_c_TEBB0714_REV01!B:B,),3),INDEX(RAW_c_TEBB0714_REV01!B:D,MATCH(H197,RAW_c_TEBB0714_REV01!B:B,0),3)),"---"))),"---")</f>
        <v>JM2-91</v>
      </c>
      <c r="T197">
        <f>COUNTIF(RAW_c_TEBB0714_REV01!B:B,G197)</f>
        <v>2</v>
      </c>
      <c r="U197" t="str">
        <f t="shared" si="17"/>
        <v>B2B-92</v>
      </c>
    </row>
    <row r="198" spans="1:21" x14ac:dyDescent="0.25">
      <c r="A198" t="s">
        <v>1040</v>
      </c>
      <c r="B198" t="s">
        <v>39</v>
      </c>
      <c r="C198" t="s">
        <v>251</v>
      </c>
      <c r="D198" t="s">
        <v>259</v>
      </c>
      <c r="E198" s="84">
        <v>94</v>
      </c>
      <c r="F198" t="str">
        <f t="shared" si="12"/>
        <v>JM2-94</v>
      </c>
      <c r="G198" t="str">
        <f>VLOOKUP(F198,RAW_c_TEBB0714_REV01!A:B,2,0)</f>
        <v>B14_L19_N</v>
      </c>
      <c r="H198" t="str">
        <f t="shared" si="13"/>
        <v>B14_L19_N</v>
      </c>
      <c r="I198" t="str">
        <f t="shared" si="14"/>
        <v>--</v>
      </c>
      <c r="J198" t="str">
        <f t="shared" si="15"/>
        <v>--</v>
      </c>
      <c r="K198">
        <f>IFERROR(IF(J198="--",IF(G198=H198,VLOOKUP(G198,RAW_c_TEBB0714_REV01!L:N,3,0),SUM(VLOOKUP(H198,RAW_c_TEBB0714_REV01!L:N,3,0),VLOOKUP(G198,RAW_c_TEBB0714_REV01!L:N,3,0))),"---"),"---")</f>
        <v>38.187600000000003</v>
      </c>
      <c r="L198" t="str">
        <f t="shared" si="16"/>
        <v>JM2-94</v>
      </c>
      <c r="M198" t="str">
        <f>IFERROR(IF(
COUNTIF(B2B!H:H,(IF(K198&lt;&gt;"---",IF(INDEX(RAW_c_TEBB0714_REV01!B:D,MATCH(H198,RAW_c_TEBB0714_REV01!B:B,0),3)=L198,INDEX(
RAW_c_TEBB0714_REV01!B:D,MATCH(H198,INDEX(RAW_c_TEBB0714_REV01!B:B,MATCH(H198,RAW_c_TEBB0714_REV01!B:B,)+1):'RAW_c_TEBB0714_REV01'!B11269,)+MATCH(H198,RAW_c_TEBB0714_REV01!B:B,),3),INDEX(RAW_c_TEBB0714_REV01!B:D,MATCH(H198,RAW_c_TEBB0714_REV01!B:B,0),3)),"---")))=1,"---",IF(K198&lt;&gt;"---",IF(INDEX(RAW_c_TEBB0714_REV01!B:D,MATCH(H198,RAW_c_TEBB0714_REV01!B:B,0),3)=L198,INDEX(
RAW_c_TEBB0714_REV01!B:D,MATCH(H198,INDEX(RAW_c_TEBB0714_REV01!B:B,MATCH(H198,RAW_c_TEBB0714_REV01!B:B,)+1):'RAW_c_TEBB0714_REV01'!B11269,)+MATCH(H198,RAW_c_TEBB0714_REV01!B:B,),3),INDEX(RAW_c_TEBB0714_REV01!B:D,MATCH(H198,RAW_c_TEBB0714_REV01!B:B,0),3)),"---")),"---")</f>
        <v>J17-12</v>
      </c>
      <c r="N198" t="str">
        <f>IFERROR(IF(AND(B198="B2B",J198="--"),L198,IF(
COUNTIF(B2B!H:H,(IF(K198&lt;&gt;"---",IF(INDEX(RAW_c_TEBB0714_REV01!B:D,MATCH(H198,RAW_c_TEBB0714_REV01!B:B,0),3)=L198,INDEX(
RAW_c_TEBB0714_REV01!B:D,MATCH(H198,INDEX(RAW_c_TEBB0714_REV01!B:B,MATCH(H198,RAW_c_TEBB0714_REV01!B:B,)+1):'RAW_c_TEBB0714_REV01'!B11269,)+MATCH(H198,RAW_c_TEBB0714_REV01!B:B,),3),INDEX(RAW_c_TEBB0714_REV01!B:D,MATCH(H198,RAW_c_TEBB0714_REV01!B:B,0),3)),"---")))=0,"---",IF(K198&lt;&gt;"---",IF(INDEX(RAW_c_TEBB0714_REV01!B:D,MATCH(H198,RAW_c_TEBB0714_REV01!B:B,0),3)=L198,INDEX(
RAW_c_TEBB0714_REV01!B:D,MATCH(H198,INDEX(RAW_c_TEBB0714_REV01!B:B,MATCH(H198,RAW_c_TEBB0714_REV01!B:B,)+1):'RAW_c_TEBB0714_REV01'!B11269,)+MATCH(H198,RAW_c_TEBB0714_REV01!B:B,),3),INDEX(RAW_c_TEBB0714_REV01!B:D,MATCH(H198,RAW_c_TEBB0714_REV01!B:B,0),3)),"---"))),"---")</f>
        <v>JM2-94</v>
      </c>
      <c r="T198">
        <f>COUNTIF(RAW_c_TEBB0714_REV01!B:B,G198)</f>
        <v>2</v>
      </c>
      <c r="U198" t="str">
        <f t="shared" si="17"/>
        <v>B2B-93</v>
      </c>
    </row>
    <row r="199" spans="1:21" x14ac:dyDescent="0.25">
      <c r="A199" t="s">
        <v>1041</v>
      </c>
      <c r="B199" t="s">
        <v>39</v>
      </c>
      <c r="C199" t="s">
        <v>252</v>
      </c>
      <c r="D199" t="s">
        <v>259</v>
      </c>
      <c r="E199" s="84">
        <v>93</v>
      </c>
      <c r="F199" t="str">
        <f t="shared" ref="F199:F262" si="18">$D199&amp;"-"&amp;$E199</f>
        <v>JM2-93</v>
      </c>
      <c r="G199" t="str">
        <f>VLOOKUP(F199,RAW_c_TEBB0714_REV01!A:B,2,0)</f>
        <v>B14_L20_P</v>
      </c>
      <c r="H199" t="str">
        <f t="shared" ref="H199:H262" si="19">IF(IF(COUNTIF($Q$6:$S$150,G199)&gt;0,"---","--")="---",VLOOKUP(G199,$Q$6:$S$150,3,0),G199)</f>
        <v>B14_L20_P</v>
      </c>
      <c r="I199" t="str">
        <f t="shared" ref="I199:I262" si="20">IF(IF(COUNTIF($Q$6:$S$150,G199)&gt;0,"---","--")="---",VLOOKUP(G199,$Q$6:$S$150,2,0),"--")</f>
        <v>--</v>
      </c>
      <c r="J199" t="str">
        <f t="shared" ref="J199:J262" si="21">IF(COUNTIF($O$6:$O$100,G199)&gt;0,"---","--")</f>
        <v>--</v>
      </c>
      <c r="K199">
        <f>IFERROR(IF(J199="--",IF(G199=H199,VLOOKUP(G199,RAW_c_TEBB0714_REV01!L:N,3,0),SUM(VLOOKUP(H199,RAW_c_TEBB0714_REV01!L:N,3,0),VLOOKUP(G199,RAW_c_TEBB0714_REV01!L:N,3,0))),"---"),"---")</f>
        <v>13.0631</v>
      </c>
      <c r="L199" t="str">
        <f t="shared" ref="L199:L262" si="22">$D199&amp;"-"&amp;$E199</f>
        <v>JM2-93</v>
      </c>
      <c r="M199" t="str">
        <f>IFERROR(IF(
COUNTIF(B2B!H:H,(IF(K199&lt;&gt;"---",IF(INDEX(RAW_c_TEBB0714_REV01!B:D,MATCH(H199,RAW_c_TEBB0714_REV01!B:B,0),3)=L199,INDEX(
RAW_c_TEBB0714_REV01!B:D,MATCH(H199,INDEX(RAW_c_TEBB0714_REV01!B:B,MATCH(H199,RAW_c_TEBB0714_REV01!B:B,)+1):'RAW_c_TEBB0714_REV01'!B11270,)+MATCH(H199,RAW_c_TEBB0714_REV01!B:B,),3),INDEX(RAW_c_TEBB0714_REV01!B:D,MATCH(H199,RAW_c_TEBB0714_REV01!B:B,0),3)),"---")))=1,"---",IF(K199&lt;&gt;"---",IF(INDEX(RAW_c_TEBB0714_REV01!B:D,MATCH(H199,RAW_c_TEBB0714_REV01!B:B,0),3)=L199,INDEX(
RAW_c_TEBB0714_REV01!B:D,MATCH(H199,INDEX(RAW_c_TEBB0714_REV01!B:B,MATCH(H199,RAW_c_TEBB0714_REV01!B:B,)+1):'RAW_c_TEBB0714_REV01'!B11270,)+MATCH(H199,RAW_c_TEBB0714_REV01!B:B,),3),INDEX(RAW_c_TEBB0714_REV01!B:D,MATCH(H199,RAW_c_TEBB0714_REV01!B:B,0),3)),"---")),"---")</f>
        <v>J17-37</v>
      </c>
      <c r="N199" t="str">
        <f>IFERROR(IF(AND(B199="B2B",J199="--"),L199,IF(
COUNTIF(B2B!H:H,(IF(K199&lt;&gt;"---",IF(INDEX(RAW_c_TEBB0714_REV01!B:D,MATCH(H199,RAW_c_TEBB0714_REV01!B:B,0),3)=L199,INDEX(
RAW_c_TEBB0714_REV01!B:D,MATCH(H199,INDEX(RAW_c_TEBB0714_REV01!B:B,MATCH(H199,RAW_c_TEBB0714_REV01!B:B,)+1):'RAW_c_TEBB0714_REV01'!B11270,)+MATCH(H199,RAW_c_TEBB0714_REV01!B:B,),3),INDEX(RAW_c_TEBB0714_REV01!B:D,MATCH(H199,RAW_c_TEBB0714_REV01!B:B,0),3)),"---")))=0,"---",IF(K199&lt;&gt;"---",IF(INDEX(RAW_c_TEBB0714_REV01!B:D,MATCH(H199,RAW_c_TEBB0714_REV01!B:B,0),3)=L199,INDEX(
RAW_c_TEBB0714_REV01!B:D,MATCH(H199,INDEX(RAW_c_TEBB0714_REV01!B:B,MATCH(H199,RAW_c_TEBB0714_REV01!B:B,)+1):'RAW_c_TEBB0714_REV01'!B11270,)+MATCH(H199,RAW_c_TEBB0714_REV01!B:B,),3),INDEX(RAW_c_TEBB0714_REV01!B:D,MATCH(H199,RAW_c_TEBB0714_REV01!B:B,0),3)),"---"))),"---")</f>
        <v>JM2-93</v>
      </c>
      <c r="T199">
        <f>COUNTIF(RAW_c_TEBB0714_REV01!B:B,G199)</f>
        <v>2</v>
      </c>
      <c r="U199" t="str">
        <f t="shared" ref="U199:U262" si="23">$B199&amp;"-"&amp;$C199</f>
        <v>B2B-94</v>
      </c>
    </row>
    <row r="200" spans="1:21" x14ac:dyDescent="0.25">
      <c r="A200" t="s">
        <v>1042</v>
      </c>
      <c r="B200" t="s">
        <v>39</v>
      </c>
      <c r="C200" t="s">
        <v>253</v>
      </c>
      <c r="D200" t="s">
        <v>259</v>
      </c>
      <c r="E200" s="84">
        <v>96</v>
      </c>
      <c r="F200" t="str">
        <f t="shared" si="18"/>
        <v>JM2-96</v>
      </c>
      <c r="G200" t="str">
        <f>VLOOKUP(F200,RAW_c_TEBB0714_REV01!A:B,2,0)</f>
        <v>B14_L22_N</v>
      </c>
      <c r="H200" t="str">
        <f t="shared" si="19"/>
        <v>B14_L22_N</v>
      </c>
      <c r="I200" t="str">
        <f t="shared" si="20"/>
        <v>--</v>
      </c>
      <c r="J200" t="str">
        <f t="shared" si="21"/>
        <v>--</v>
      </c>
      <c r="K200">
        <f>IFERROR(IF(J200="--",IF(G200=H200,VLOOKUP(G200,RAW_c_TEBB0714_REV01!L:N,3,0),SUM(VLOOKUP(H200,RAW_c_TEBB0714_REV01!L:N,3,0),VLOOKUP(G200,RAW_c_TEBB0714_REV01!L:N,3,0))),"---"),"---")</f>
        <v>40.586399999999998</v>
      </c>
      <c r="L200" t="str">
        <f t="shared" si="22"/>
        <v>JM2-96</v>
      </c>
      <c r="M200" t="str">
        <f>IFERROR(IF(
COUNTIF(B2B!H:H,(IF(K200&lt;&gt;"---",IF(INDEX(RAW_c_TEBB0714_REV01!B:D,MATCH(H200,RAW_c_TEBB0714_REV01!B:B,0),3)=L200,INDEX(
RAW_c_TEBB0714_REV01!B:D,MATCH(H200,INDEX(RAW_c_TEBB0714_REV01!B:B,MATCH(H200,RAW_c_TEBB0714_REV01!B:B,)+1):'RAW_c_TEBB0714_REV01'!B11271,)+MATCH(H200,RAW_c_TEBB0714_REV01!B:B,),3),INDEX(RAW_c_TEBB0714_REV01!B:D,MATCH(H200,RAW_c_TEBB0714_REV01!B:B,0),3)),"---")))=1,"---",IF(K200&lt;&gt;"---",IF(INDEX(RAW_c_TEBB0714_REV01!B:D,MATCH(H200,RAW_c_TEBB0714_REV01!B:B,0),3)=L200,INDEX(
RAW_c_TEBB0714_REV01!B:D,MATCH(H200,INDEX(RAW_c_TEBB0714_REV01!B:B,MATCH(H200,RAW_c_TEBB0714_REV01!B:B,)+1):'RAW_c_TEBB0714_REV01'!B11271,)+MATCH(H200,RAW_c_TEBB0714_REV01!B:B,),3),INDEX(RAW_c_TEBB0714_REV01!B:D,MATCH(H200,RAW_c_TEBB0714_REV01!B:B,0),3)),"---")),"---")</f>
        <v>J17-8</v>
      </c>
      <c r="N200" t="str">
        <f>IFERROR(IF(AND(B200="B2B",J200="--"),L200,IF(
COUNTIF(B2B!H:H,(IF(K200&lt;&gt;"---",IF(INDEX(RAW_c_TEBB0714_REV01!B:D,MATCH(H200,RAW_c_TEBB0714_REV01!B:B,0),3)=L200,INDEX(
RAW_c_TEBB0714_REV01!B:D,MATCH(H200,INDEX(RAW_c_TEBB0714_REV01!B:B,MATCH(H200,RAW_c_TEBB0714_REV01!B:B,)+1):'RAW_c_TEBB0714_REV01'!B11271,)+MATCH(H200,RAW_c_TEBB0714_REV01!B:B,),3),INDEX(RAW_c_TEBB0714_REV01!B:D,MATCH(H200,RAW_c_TEBB0714_REV01!B:B,0),3)),"---")))=0,"---",IF(K200&lt;&gt;"---",IF(INDEX(RAW_c_TEBB0714_REV01!B:D,MATCH(H200,RAW_c_TEBB0714_REV01!B:B,0),3)=L200,INDEX(
RAW_c_TEBB0714_REV01!B:D,MATCH(H200,INDEX(RAW_c_TEBB0714_REV01!B:B,MATCH(H200,RAW_c_TEBB0714_REV01!B:B,)+1):'RAW_c_TEBB0714_REV01'!B11271,)+MATCH(H200,RAW_c_TEBB0714_REV01!B:B,),3),INDEX(RAW_c_TEBB0714_REV01!B:D,MATCH(H200,RAW_c_TEBB0714_REV01!B:B,0),3)),"---"))),"---")</f>
        <v>JM2-96</v>
      </c>
      <c r="T200">
        <f>COUNTIF(RAW_c_TEBB0714_REV01!B:B,G200)</f>
        <v>2</v>
      </c>
      <c r="U200" t="str">
        <f t="shared" si="23"/>
        <v>B2B-95</v>
      </c>
    </row>
    <row r="201" spans="1:21" x14ac:dyDescent="0.25">
      <c r="A201" t="s">
        <v>1043</v>
      </c>
      <c r="B201" t="s">
        <v>39</v>
      </c>
      <c r="C201" t="s">
        <v>254</v>
      </c>
      <c r="D201" t="s">
        <v>259</v>
      </c>
      <c r="E201" s="84">
        <v>95</v>
      </c>
      <c r="F201" t="str">
        <f t="shared" si="18"/>
        <v>JM2-95</v>
      </c>
      <c r="G201" t="str">
        <f>VLOOKUP(F201,RAW_c_TEBB0714_REV01!A:B,2,0)</f>
        <v>B14_L20_N</v>
      </c>
      <c r="H201" t="str">
        <f t="shared" si="19"/>
        <v>B14_L20_N</v>
      </c>
      <c r="I201" t="str">
        <f t="shared" si="20"/>
        <v>--</v>
      </c>
      <c r="J201" t="str">
        <f t="shared" si="21"/>
        <v>--</v>
      </c>
      <c r="K201">
        <f>IFERROR(IF(J201="--",IF(G201=H201,VLOOKUP(G201,RAW_c_TEBB0714_REV01!L:N,3,0),SUM(VLOOKUP(H201,RAW_c_TEBB0714_REV01!L:N,3,0),VLOOKUP(G201,RAW_c_TEBB0714_REV01!L:N,3,0))),"---"),"---")</f>
        <v>12.7318</v>
      </c>
      <c r="L201" t="str">
        <f t="shared" si="22"/>
        <v>JM2-95</v>
      </c>
      <c r="M201" t="str">
        <f>IFERROR(IF(
COUNTIF(B2B!H:H,(IF(K201&lt;&gt;"---",IF(INDEX(RAW_c_TEBB0714_REV01!B:D,MATCH(H201,RAW_c_TEBB0714_REV01!B:B,0),3)=L201,INDEX(
RAW_c_TEBB0714_REV01!B:D,MATCH(H201,INDEX(RAW_c_TEBB0714_REV01!B:B,MATCH(H201,RAW_c_TEBB0714_REV01!B:B,)+1):'RAW_c_TEBB0714_REV01'!B11272,)+MATCH(H201,RAW_c_TEBB0714_REV01!B:B,),3),INDEX(RAW_c_TEBB0714_REV01!B:D,MATCH(H201,RAW_c_TEBB0714_REV01!B:B,0),3)),"---")))=1,"---",IF(K201&lt;&gt;"---",IF(INDEX(RAW_c_TEBB0714_REV01!B:D,MATCH(H201,RAW_c_TEBB0714_REV01!B:B,0),3)=L201,INDEX(
RAW_c_TEBB0714_REV01!B:D,MATCH(H201,INDEX(RAW_c_TEBB0714_REV01!B:B,MATCH(H201,RAW_c_TEBB0714_REV01!B:B,)+1):'RAW_c_TEBB0714_REV01'!B11272,)+MATCH(H201,RAW_c_TEBB0714_REV01!B:B,),3),INDEX(RAW_c_TEBB0714_REV01!B:D,MATCH(H201,RAW_c_TEBB0714_REV01!B:B,0),3)),"---")),"---")</f>
        <v>J17-38</v>
      </c>
      <c r="N201" t="str">
        <f>IFERROR(IF(AND(B201="B2B",J201="--"),L201,IF(
COUNTIF(B2B!H:H,(IF(K201&lt;&gt;"---",IF(INDEX(RAW_c_TEBB0714_REV01!B:D,MATCH(H201,RAW_c_TEBB0714_REV01!B:B,0),3)=L201,INDEX(
RAW_c_TEBB0714_REV01!B:D,MATCH(H201,INDEX(RAW_c_TEBB0714_REV01!B:B,MATCH(H201,RAW_c_TEBB0714_REV01!B:B,)+1):'RAW_c_TEBB0714_REV01'!B11272,)+MATCH(H201,RAW_c_TEBB0714_REV01!B:B,),3),INDEX(RAW_c_TEBB0714_REV01!B:D,MATCH(H201,RAW_c_TEBB0714_REV01!B:B,0),3)),"---")))=0,"---",IF(K201&lt;&gt;"---",IF(INDEX(RAW_c_TEBB0714_REV01!B:D,MATCH(H201,RAW_c_TEBB0714_REV01!B:B,0),3)=L201,INDEX(
RAW_c_TEBB0714_REV01!B:D,MATCH(H201,INDEX(RAW_c_TEBB0714_REV01!B:B,MATCH(H201,RAW_c_TEBB0714_REV01!B:B,)+1):'RAW_c_TEBB0714_REV01'!B11272,)+MATCH(H201,RAW_c_TEBB0714_REV01!B:B,),3),INDEX(RAW_c_TEBB0714_REV01!B:D,MATCH(H201,RAW_c_TEBB0714_REV01!B:B,0),3)),"---"))),"---")</f>
        <v>JM2-95</v>
      </c>
      <c r="T201">
        <f>COUNTIF(RAW_c_TEBB0714_REV01!B:B,G201)</f>
        <v>2</v>
      </c>
      <c r="U201" t="str">
        <f t="shared" si="23"/>
        <v>B2B-96</v>
      </c>
    </row>
    <row r="202" spans="1:21" x14ac:dyDescent="0.25">
      <c r="A202" t="s">
        <v>1044</v>
      </c>
      <c r="B202" t="s">
        <v>39</v>
      </c>
      <c r="C202" t="s">
        <v>255</v>
      </c>
      <c r="D202" t="s">
        <v>259</v>
      </c>
      <c r="E202" s="84">
        <v>98</v>
      </c>
      <c r="F202" t="str">
        <f t="shared" si="18"/>
        <v>JM2-98</v>
      </c>
      <c r="G202" t="str">
        <f>VLOOKUP(F202,RAW_c_TEBB0714_REV01!A:B,2,0)</f>
        <v>B14_L22_P</v>
      </c>
      <c r="H202" t="str">
        <f t="shared" si="19"/>
        <v>B14_L22_P</v>
      </c>
      <c r="I202" t="str">
        <f t="shared" si="20"/>
        <v>--</v>
      </c>
      <c r="J202" t="str">
        <f t="shared" si="21"/>
        <v>--</v>
      </c>
      <c r="K202">
        <f>IFERROR(IF(J202="--",IF(G202=H202,VLOOKUP(G202,RAW_c_TEBB0714_REV01!L:N,3,0),SUM(VLOOKUP(H202,RAW_c_TEBB0714_REV01!L:N,3,0),VLOOKUP(G202,RAW_c_TEBB0714_REV01!L:N,3,0))),"---"),"---")</f>
        <v>40.630699999999997</v>
      </c>
      <c r="L202" t="str">
        <f t="shared" si="22"/>
        <v>JM2-98</v>
      </c>
      <c r="M202" t="str">
        <f>IFERROR(IF(
COUNTIF(B2B!H:H,(IF(K202&lt;&gt;"---",IF(INDEX(RAW_c_TEBB0714_REV01!B:D,MATCH(H202,RAW_c_TEBB0714_REV01!B:B,0),3)=L202,INDEX(
RAW_c_TEBB0714_REV01!B:D,MATCH(H202,INDEX(RAW_c_TEBB0714_REV01!B:B,MATCH(H202,RAW_c_TEBB0714_REV01!B:B,)+1):'RAW_c_TEBB0714_REV01'!B11273,)+MATCH(H202,RAW_c_TEBB0714_REV01!B:B,),3),INDEX(RAW_c_TEBB0714_REV01!B:D,MATCH(H202,RAW_c_TEBB0714_REV01!B:B,0),3)),"---")))=1,"---",IF(K202&lt;&gt;"---",IF(INDEX(RAW_c_TEBB0714_REV01!B:D,MATCH(H202,RAW_c_TEBB0714_REV01!B:B,0),3)=L202,INDEX(
RAW_c_TEBB0714_REV01!B:D,MATCH(H202,INDEX(RAW_c_TEBB0714_REV01!B:B,MATCH(H202,RAW_c_TEBB0714_REV01!B:B,)+1):'RAW_c_TEBB0714_REV01'!B11273,)+MATCH(H202,RAW_c_TEBB0714_REV01!B:B,),3),INDEX(RAW_c_TEBB0714_REV01!B:D,MATCH(H202,RAW_c_TEBB0714_REV01!B:B,0),3)),"---")),"---")</f>
        <v>J17-7</v>
      </c>
      <c r="N202" t="str">
        <f>IFERROR(IF(AND(B202="B2B",J202="--"),L202,IF(
COUNTIF(B2B!H:H,(IF(K202&lt;&gt;"---",IF(INDEX(RAW_c_TEBB0714_REV01!B:D,MATCH(H202,RAW_c_TEBB0714_REV01!B:B,0),3)=L202,INDEX(
RAW_c_TEBB0714_REV01!B:D,MATCH(H202,INDEX(RAW_c_TEBB0714_REV01!B:B,MATCH(H202,RAW_c_TEBB0714_REV01!B:B,)+1):'RAW_c_TEBB0714_REV01'!B11273,)+MATCH(H202,RAW_c_TEBB0714_REV01!B:B,),3),INDEX(RAW_c_TEBB0714_REV01!B:D,MATCH(H202,RAW_c_TEBB0714_REV01!B:B,0),3)),"---")))=0,"---",IF(K202&lt;&gt;"---",IF(INDEX(RAW_c_TEBB0714_REV01!B:D,MATCH(H202,RAW_c_TEBB0714_REV01!B:B,0),3)=L202,INDEX(
RAW_c_TEBB0714_REV01!B:D,MATCH(H202,INDEX(RAW_c_TEBB0714_REV01!B:B,MATCH(H202,RAW_c_TEBB0714_REV01!B:B,)+1):'RAW_c_TEBB0714_REV01'!B11273,)+MATCH(H202,RAW_c_TEBB0714_REV01!B:B,),3),INDEX(RAW_c_TEBB0714_REV01!B:D,MATCH(H202,RAW_c_TEBB0714_REV01!B:B,0),3)),"---"))),"---")</f>
        <v>JM2-98</v>
      </c>
      <c r="T202">
        <f>COUNTIF(RAW_c_TEBB0714_REV01!B:B,G202)</f>
        <v>2</v>
      </c>
      <c r="U202" t="str">
        <f t="shared" si="23"/>
        <v>B2B-97</v>
      </c>
    </row>
    <row r="203" spans="1:21" x14ac:dyDescent="0.25">
      <c r="A203" t="s">
        <v>1045</v>
      </c>
      <c r="B203" t="s">
        <v>39</v>
      </c>
      <c r="C203" t="s">
        <v>256</v>
      </c>
      <c r="D203" t="s">
        <v>259</v>
      </c>
      <c r="E203" s="84">
        <v>97</v>
      </c>
      <c r="F203" t="str">
        <f t="shared" si="18"/>
        <v>JM2-97</v>
      </c>
      <c r="G203" t="str">
        <f>VLOOKUP(F203,RAW_c_TEBB0714_REV01!A:B,2,0)</f>
        <v>B14_L25</v>
      </c>
      <c r="H203" t="str">
        <f t="shared" si="19"/>
        <v>B14_L25</v>
      </c>
      <c r="I203" t="str">
        <f t="shared" si="20"/>
        <v>--</v>
      </c>
      <c r="J203" t="str">
        <f t="shared" si="21"/>
        <v>--</v>
      </c>
      <c r="K203">
        <f>IFERROR(IF(J203="--",IF(G203=H203,VLOOKUP(G203,RAW_c_TEBB0714_REV01!L:N,3,0),SUM(VLOOKUP(H203,RAW_c_TEBB0714_REV01!L:N,3,0),VLOOKUP(G203,RAW_c_TEBB0714_REV01!L:N,3,0))),"---"),"---")</f>
        <v>55.114199999999997</v>
      </c>
      <c r="L203" t="str">
        <f t="shared" si="22"/>
        <v>JM2-97</v>
      </c>
      <c r="M203" t="str">
        <f>IFERROR(IF(
COUNTIF(B2B!H:H,(IF(K203&lt;&gt;"---",IF(INDEX(RAW_c_TEBB0714_REV01!B:D,MATCH(H203,RAW_c_TEBB0714_REV01!B:B,0),3)=L203,INDEX(
RAW_c_TEBB0714_REV01!B:D,MATCH(H203,INDEX(RAW_c_TEBB0714_REV01!B:B,MATCH(H203,RAW_c_TEBB0714_REV01!B:B,)+1):'RAW_c_TEBB0714_REV01'!B11274,)+MATCH(H203,RAW_c_TEBB0714_REV01!B:B,),3),INDEX(RAW_c_TEBB0714_REV01!B:D,MATCH(H203,RAW_c_TEBB0714_REV01!B:B,0),3)),"---")))=1,"---",IF(K203&lt;&gt;"---",IF(INDEX(RAW_c_TEBB0714_REV01!B:D,MATCH(H203,RAW_c_TEBB0714_REV01!B:B,0),3)=L203,INDEX(
RAW_c_TEBB0714_REV01!B:D,MATCH(H203,INDEX(RAW_c_TEBB0714_REV01!B:B,MATCH(H203,RAW_c_TEBB0714_REV01!B:B,)+1):'RAW_c_TEBB0714_REV01'!B11274,)+MATCH(H203,RAW_c_TEBB0714_REV01!B:B,),3),INDEX(RAW_c_TEBB0714_REV01!B:D,MATCH(H203,RAW_c_TEBB0714_REV01!B:B,0),3)),"---")),"---")</f>
        <v>J3-3</v>
      </c>
      <c r="N203" t="str">
        <f>IFERROR(IF(AND(B203="B2B",J203="--"),L203,IF(
COUNTIF(B2B!H:H,(IF(K203&lt;&gt;"---",IF(INDEX(RAW_c_TEBB0714_REV01!B:D,MATCH(H203,RAW_c_TEBB0714_REV01!B:B,0),3)=L203,INDEX(
RAW_c_TEBB0714_REV01!B:D,MATCH(H203,INDEX(RAW_c_TEBB0714_REV01!B:B,MATCH(H203,RAW_c_TEBB0714_REV01!B:B,)+1):'RAW_c_TEBB0714_REV01'!B11274,)+MATCH(H203,RAW_c_TEBB0714_REV01!B:B,),3),INDEX(RAW_c_TEBB0714_REV01!B:D,MATCH(H203,RAW_c_TEBB0714_REV01!B:B,0),3)),"---")))=0,"---",IF(K203&lt;&gt;"---",IF(INDEX(RAW_c_TEBB0714_REV01!B:D,MATCH(H203,RAW_c_TEBB0714_REV01!B:B,0),3)=L203,INDEX(
RAW_c_TEBB0714_REV01!B:D,MATCH(H203,INDEX(RAW_c_TEBB0714_REV01!B:B,MATCH(H203,RAW_c_TEBB0714_REV01!B:B,)+1):'RAW_c_TEBB0714_REV01'!B11274,)+MATCH(H203,RAW_c_TEBB0714_REV01!B:B,),3),INDEX(RAW_c_TEBB0714_REV01!B:D,MATCH(H203,RAW_c_TEBB0714_REV01!B:B,0),3)),"---"))),"---")</f>
        <v>JM2-97</v>
      </c>
      <c r="T203">
        <f>COUNTIF(RAW_c_TEBB0714_REV01!B:B,G203)</f>
        <v>3</v>
      </c>
      <c r="U203" t="str">
        <f t="shared" si="23"/>
        <v>B2B-98</v>
      </c>
    </row>
    <row r="204" spans="1:21" x14ac:dyDescent="0.25">
      <c r="A204" t="s">
        <v>1046</v>
      </c>
      <c r="B204" t="s">
        <v>39</v>
      </c>
      <c r="C204" t="s">
        <v>257</v>
      </c>
      <c r="D204" t="s">
        <v>259</v>
      </c>
      <c r="E204" s="84">
        <v>100</v>
      </c>
      <c r="F204" t="str">
        <f t="shared" si="18"/>
        <v>JM2-100</v>
      </c>
      <c r="G204" t="str">
        <f>VLOOKUP(F204,RAW_c_TEBB0714_REV01!A:B,2,0)</f>
        <v>BOOTMODE</v>
      </c>
      <c r="H204" t="str">
        <f t="shared" si="19"/>
        <v>BOOTMODE</v>
      </c>
      <c r="I204" t="str">
        <f t="shared" si="20"/>
        <v>--</v>
      </c>
      <c r="J204" t="str">
        <f t="shared" si="21"/>
        <v>--</v>
      </c>
      <c r="K204">
        <f>IFERROR(IF(J204="--",IF(G204=H204,VLOOKUP(G204,RAW_c_TEBB0714_REV01!L:N,3,0),SUM(VLOOKUP(H204,RAW_c_TEBB0714_REV01!L:N,3,0),VLOOKUP(G204,RAW_c_TEBB0714_REV01!L:N,3,0))),"---"),"---")</f>
        <v>60.537799999999997</v>
      </c>
      <c r="L204" t="str">
        <f t="shared" si="22"/>
        <v>JM2-100</v>
      </c>
      <c r="M204" t="str">
        <f>IFERROR(IF(
COUNTIF(B2B!H:H,(IF(K204&lt;&gt;"---",IF(INDEX(RAW_c_TEBB0714_REV01!B:D,MATCH(H204,RAW_c_TEBB0714_REV01!B:B,0),3)=L204,INDEX(
RAW_c_TEBB0714_REV01!B:D,MATCH(H204,INDEX(RAW_c_TEBB0714_REV01!B:B,MATCH(H204,RAW_c_TEBB0714_REV01!B:B,)+1):'RAW_c_TEBB0714_REV01'!B11275,)+MATCH(H204,RAW_c_TEBB0714_REV01!B:B,),3),INDEX(RAW_c_TEBB0714_REV01!B:D,MATCH(H204,RAW_c_TEBB0714_REV01!B:B,0),3)),"---")))=1,"---",IF(K204&lt;&gt;"---",IF(INDEX(RAW_c_TEBB0714_REV01!B:D,MATCH(H204,RAW_c_TEBB0714_REV01!B:B,0),3)=L204,INDEX(
RAW_c_TEBB0714_REV01!B:D,MATCH(H204,INDEX(RAW_c_TEBB0714_REV01!B:B,MATCH(H204,RAW_c_TEBB0714_REV01!B:B,)+1):'RAW_c_TEBB0714_REV01'!B11275,)+MATCH(H204,RAW_c_TEBB0714_REV01!B:B,),3),INDEX(RAW_c_TEBB0714_REV01!B:D,MATCH(H204,RAW_c_TEBB0714_REV01!B:B,0),3)),"---")),"---")</f>
        <v>J3-9</v>
      </c>
      <c r="N204" t="str">
        <f>IFERROR(IF(AND(B204="B2B",J204="--"),L204,IF(
COUNTIF(B2B!H:H,(IF(K204&lt;&gt;"---",IF(INDEX(RAW_c_TEBB0714_REV01!B:D,MATCH(H204,RAW_c_TEBB0714_REV01!B:B,0),3)=L204,INDEX(
RAW_c_TEBB0714_REV01!B:D,MATCH(H204,INDEX(RAW_c_TEBB0714_REV01!B:B,MATCH(H204,RAW_c_TEBB0714_REV01!B:B,)+1):'RAW_c_TEBB0714_REV01'!B11275,)+MATCH(H204,RAW_c_TEBB0714_REV01!B:B,),3),INDEX(RAW_c_TEBB0714_REV01!B:D,MATCH(H204,RAW_c_TEBB0714_REV01!B:B,0),3)),"---")))=0,"---",IF(K204&lt;&gt;"---",IF(INDEX(RAW_c_TEBB0714_REV01!B:D,MATCH(H204,RAW_c_TEBB0714_REV01!B:B,0),3)=L204,INDEX(
RAW_c_TEBB0714_REV01!B:D,MATCH(H204,INDEX(RAW_c_TEBB0714_REV01!B:B,MATCH(H204,RAW_c_TEBB0714_REV01!B:B,)+1):'RAW_c_TEBB0714_REV01'!B11275,)+MATCH(H204,RAW_c_TEBB0714_REV01!B:B,),3),INDEX(RAW_c_TEBB0714_REV01!B:D,MATCH(H204,RAW_c_TEBB0714_REV01!B:B,0),3)),"---"))),"---")</f>
        <v>JM2-100</v>
      </c>
      <c r="T204">
        <f>COUNTIF(RAW_c_TEBB0714_REV01!B:B,G204)</f>
        <v>3</v>
      </c>
      <c r="U204" t="str">
        <f t="shared" si="23"/>
        <v>B2B-99</v>
      </c>
    </row>
    <row r="205" spans="1:21" x14ac:dyDescent="0.25">
      <c r="A205" t="s">
        <v>1047</v>
      </c>
      <c r="B205" t="s">
        <v>39</v>
      </c>
      <c r="C205" t="s">
        <v>258</v>
      </c>
      <c r="D205" t="s">
        <v>259</v>
      </c>
      <c r="E205" s="84">
        <v>99</v>
      </c>
      <c r="F205" t="str">
        <f t="shared" si="18"/>
        <v>JM2-99</v>
      </c>
      <c r="G205" t="str">
        <f>VLOOKUP(F205,RAW_c_TEBB0714_REV01!A:B,2,0)</f>
        <v>B14_L0</v>
      </c>
      <c r="H205" t="str">
        <f t="shared" si="19"/>
        <v>B14_L0</v>
      </c>
      <c r="I205" t="str">
        <f t="shared" si="20"/>
        <v>--</v>
      </c>
      <c r="J205" t="str">
        <f t="shared" si="21"/>
        <v>--</v>
      </c>
      <c r="K205">
        <f>IFERROR(IF(J205="--",IF(G205=H205,VLOOKUP(G205,RAW_c_TEBB0714_REV01!L:N,3,0),SUM(VLOOKUP(H205,RAW_c_TEBB0714_REV01!L:N,3,0),VLOOKUP(G205,RAW_c_TEBB0714_REV01!L:N,3,0))),"---"),"---")</f>
        <v>56.376600000000003</v>
      </c>
      <c r="L205" t="str">
        <f t="shared" si="22"/>
        <v>JM2-99</v>
      </c>
      <c r="M205" t="str">
        <f>IFERROR(IF(
COUNTIF(B2B!H:H,(IF(K205&lt;&gt;"---",IF(INDEX(RAW_c_TEBB0714_REV01!B:D,MATCH(H205,RAW_c_TEBB0714_REV01!B:B,0),3)=L205,INDEX(
RAW_c_TEBB0714_REV01!B:D,MATCH(H205,INDEX(RAW_c_TEBB0714_REV01!B:B,MATCH(H205,RAW_c_TEBB0714_REV01!B:B,)+1):'RAW_c_TEBB0714_REV01'!B11276,)+MATCH(H205,RAW_c_TEBB0714_REV01!B:B,),3),INDEX(RAW_c_TEBB0714_REV01!B:D,MATCH(H205,RAW_c_TEBB0714_REV01!B:B,0),3)),"---")))=1,"---",IF(K205&lt;&gt;"---",IF(INDEX(RAW_c_TEBB0714_REV01!B:D,MATCH(H205,RAW_c_TEBB0714_REV01!B:B,0),3)=L205,INDEX(
RAW_c_TEBB0714_REV01!B:D,MATCH(H205,INDEX(RAW_c_TEBB0714_REV01!B:B,MATCH(H205,RAW_c_TEBB0714_REV01!B:B,)+1):'RAW_c_TEBB0714_REV01'!B11276,)+MATCH(H205,RAW_c_TEBB0714_REV01!B:B,),3),INDEX(RAW_c_TEBB0714_REV01!B:D,MATCH(H205,RAW_c_TEBB0714_REV01!B:B,0),3)),"---")),"---")</f>
        <v>J3-7</v>
      </c>
      <c r="N205" t="str">
        <f>IFERROR(IF(AND(B205="B2B",J205="--"),L205,IF(
COUNTIF(B2B!H:H,(IF(K205&lt;&gt;"---",IF(INDEX(RAW_c_TEBB0714_REV01!B:D,MATCH(H205,RAW_c_TEBB0714_REV01!B:B,0),3)=L205,INDEX(
RAW_c_TEBB0714_REV01!B:D,MATCH(H205,INDEX(RAW_c_TEBB0714_REV01!B:B,MATCH(H205,RAW_c_TEBB0714_REV01!B:B,)+1):'RAW_c_TEBB0714_REV01'!B11276,)+MATCH(H205,RAW_c_TEBB0714_REV01!B:B,),3),INDEX(RAW_c_TEBB0714_REV01!B:D,MATCH(H205,RAW_c_TEBB0714_REV01!B:B,0),3)),"---")))=0,"---",IF(K205&lt;&gt;"---",IF(INDEX(RAW_c_TEBB0714_REV01!B:D,MATCH(H205,RAW_c_TEBB0714_REV01!B:B,0),3)=L205,INDEX(
RAW_c_TEBB0714_REV01!B:D,MATCH(H205,INDEX(RAW_c_TEBB0714_REV01!B:B,MATCH(H205,RAW_c_TEBB0714_REV01!B:B,)+1):'RAW_c_TEBB0714_REV01'!B11276,)+MATCH(H205,RAW_c_TEBB0714_REV01!B:B,),3),INDEX(RAW_c_TEBB0714_REV01!B:D,MATCH(H205,RAW_c_TEBB0714_REV01!B:B,0),3)),"---"))),"---")</f>
        <v>JM2-99</v>
      </c>
      <c r="T205">
        <f>COUNTIF(RAW_c_TEBB0714_REV01!B:B,G205)</f>
        <v>3</v>
      </c>
      <c r="U205" t="str">
        <f t="shared" si="23"/>
        <v>B2B-100</v>
      </c>
    </row>
    <row r="206" spans="1:21" x14ac:dyDescent="0.25">
      <c r="A206" t="s">
        <v>1048</v>
      </c>
      <c r="B206" t="s">
        <v>1269</v>
      </c>
      <c r="C206" t="s">
        <v>1270</v>
      </c>
      <c r="D206" t="s">
        <v>590</v>
      </c>
      <c r="E206" s="84">
        <v>1</v>
      </c>
      <c r="F206" t="str">
        <f t="shared" si="18"/>
        <v>J1-1</v>
      </c>
      <c r="G206" t="str">
        <f>VLOOKUP(F206,RAW_c_TEBB0714_REV01!A:B,2,0)</f>
        <v>GND</v>
      </c>
      <c r="H206" t="str">
        <f t="shared" si="19"/>
        <v>GND</v>
      </c>
      <c r="I206" t="str">
        <f t="shared" si="20"/>
        <v>--</v>
      </c>
      <c r="J206" t="str">
        <f t="shared" si="21"/>
        <v>---</v>
      </c>
      <c r="K206" t="str">
        <f>IFERROR(IF(J206="--",IF(G206=H206,VLOOKUP(G206,RAW_c_TEBB0714_REV01!L:N,3,0),SUM(VLOOKUP(H206,RAW_c_TEBB0714_REV01!L:N,3,0),VLOOKUP(G206,RAW_c_TEBB0714_REV01!L:N,3,0))),"---"),"---")</f>
        <v>---</v>
      </c>
      <c r="L206" t="str">
        <f t="shared" si="22"/>
        <v>J1-1</v>
      </c>
      <c r="M206" t="str">
        <f>IFERROR(IF(
COUNTIF(B2B!H:H,(IF(K206&lt;&gt;"---",IF(INDEX(RAW_c_TEBB0714_REV01!B:D,MATCH(H206,RAW_c_TEBB0714_REV01!B:B,0),3)=L206,INDEX(
RAW_c_TEBB0714_REV01!B:D,MATCH(H206,INDEX(RAW_c_TEBB0714_REV01!B:B,MATCH(H206,RAW_c_TEBB0714_REV01!B:B,)+1):'RAW_c_TEBB0714_REV01'!B11277,)+MATCH(H206,RAW_c_TEBB0714_REV01!B:B,),3),INDEX(RAW_c_TEBB0714_REV01!B:D,MATCH(H206,RAW_c_TEBB0714_REV01!B:B,0),3)),"---")))=1,"---",IF(K206&lt;&gt;"---",IF(INDEX(RAW_c_TEBB0714_REV01!B:D,MATCH(H206,RAW_c_TEBB0714_REV01!B:B,0),3)=L206,INDEX(
RAW_c_TEBB0714_REV01!B:D,MATCH(H206,INDEX(RAW_c_TEBB0714_REV01!B:B,MATCH(H206,RAW_c_TEBB0714_REV01!B:B,)+1):'RAW_c_TEBB0714_REV01'!B11277,)+MATCH(H206,RAW_c_TEBB0714_REV01!B:B,),3),INDEX(RAW_c_TEBB0714_REV01!B:D,MATCH(H206,RAW_c_TEBB0714_REV01!B:B,0),3)),"---")),"---")</f>
        <v>---</v>
      </c>
      <c r="N206" t="str">
        <f>IFERROR(IF(AND(B206="B2B",J206="--"),L206,IF(
COUNTIF(B2B!H:H,(IF(K206&lt;&gt;"---",IF(INDEX(RAW_c_TEBB0714_REV01!B:D,MATCH(H206,RAW_c_TEBB0714_REV01!B:B,0),3)=L206,INDEX(
RAW_c_TEBB0714_REV01!B:D,MATCH(H206,INDEX(RAW_c_TEBB0714_REV01!B:B,MATCH(H206,RAW_c_TEBB0714_REV01!B:B,)+1):'RAW_c_TEBB0714_REV01'!B11277,)+MATCH(H206,RAW_c_TEBB0714_REV01!B:B,),3),INDEX(RAW_c_TEBB0714_REV01!B:D,MATCH(H206,RAW_c_TEBB0714_REV01!B:B,0),3)),"---")))=0,"---",IF(K206&lt;&gt;"---",IF(INDEX(RAW_c_TEBB0714_REV01!B:D,MATCH(H206,RAW_c_TEBB0714_REV01!B:B,0),3)=L206,INDEX(
RAW_c_TEBB0714_REV01!B:D,MATCH(H206,INDEX(RAW_c_TEBB0714_REV01!B:B,MATCH(H206,RAW_c_TEBB0714_REV01!B:B,)+1):'RAW_c_TEBB0714_REV01'!B11277,)+MATCH(H206,RAW_c_TEBB0714_REV01!B:B,),3),INDEX(RAW_c_TEBB0714_REV01!B:D,MATCH(H206,RAW_c_TEBB0714_REV01!B:B,0),3)),"---"))),"---")</f>
        <v>---</v>
      </c>
      <c r="T206">
        <f>COUNTIF(RAW_c_TEBB0714_REV01!B:B,G206)</f>
        <v>93</v>
      </c>
      <c r="U206" t="str">
        <f t="shared" si="23"/>
        <v>SFP+-VEET</v>
      </c>
    </row>
    <row r="207" spans="1:21" x14ac:dyDescent="0.25">
      <c r="A207" t="s">
        <v>1049</v>
      </c>
      <c r="B207" t="s">
        <v>1269</v>
      </c>
      <c r="C207" t="s">
        <v>1333</v>
      </c>
      <c r="D207" t="s">
        <v>590</v>
      </c>
      <c r="E207" s="84">
        <v>2</v>
      </c>
      <c r="F207" t="str">
        <f t="shared" si="18"/>
        <v>J1-2</v>
      </c>
      <c r="G207" t="str">
        <f>VLOOKUP(F207,RAW_c_TEBB0714_REV01!A:B,2,0)</f>
        <v>SFP0_TX_FAULT</v>
      </c>
      <c r="H207" t="str">
        <f t="shared" si="19"/>
        <v>SFP0_TX_FAULT</v>
      </c>
      <c r="I207" t="str">
        <f t="shared" si="20"/>
        <v>--</v>
      </c>
      <c r="J207" t="str">
        <f t="shared" si="21"/>
        <v>--</v>
      </c>
      <c r="K207">
        <f>IFERROR(IF(J207="--",IF(G207=H207,VLOOKUP(G207,RAW_c_TEBB0714_REV01!L:N,3,0),SUM(VLOOKUP(H207,RAW_c_TEBB0714_REV01!L:N,3,0),VLOOKUP(G207,RAW_c_TEBB0714_REV01!L:N,3,0))),"---"),"---")</f>
        <v>19.343599999999999</v>
      </c>
      <c r="L207" t="str">
        <f t="shared" si="22"/>
        <v>J1-2</v>
      </c>
      <c r="M207" t="str">
        <f>IFERROR(IF(
COUNTIF(B2B!H:H,(IF(K207&lt;&gt;"---",IF(INDEX(RAW_c_TEBB0714_REV01!B:D,MATCH(H207,RAW_c_TEBB0714_REV01!B:B,0),3)=L207,INDEX(
RAW_c_TEBB0714_REV01!B:D,MATCH(H207,INDEX(RAW_c_TEBB0714_REV01!B:B,MATCH(H207,RAW_c_TEBB0714_REV01!B:B,)+1):'RAW_c_TEBB0714_REV01'!B11278,)+MATCH(H207,RAW_c_TEBB0714_REV01!B:B,),3),INDEX(RAW_c_TEBB0714_REV01!B:D,MATCH(H207,RAW_c_TEBB0714_REV01!B:B,0),3)),"---")))=1,"---",IF(K207&lt;&gt;"---",IF(INDEX(RAW_c_TEBB0714_REV01!B:D,MATCH(H207,RAW_c_TEBB0714_REV01!B:B,0),3)=L207,INDEX(
RAW_c_TEBB0714_REV01!B:D,MATCH(H207,INDEX(RAW_c_TEBB0714_REV01!B:B,MATCH(H207,RAW_c_TEBB0714_REV01!B:B,)+1):'RAW_c_TEBB0714_REV01'!B11278,)+MATCH(H207,RAW_c_TEBB0714_REV01!B:B,),3),INDEX(RAW_c_TEBB0714_REV01!B:D,MATCH(H207,RAW_c_TEBB0714_REV01!B:B,0),3)),"---")),"---")</f>
        <v>---</v>
      </c>
      <c r="N207" t="str">
        <f>IFERROR(IF(AND(B207="B2B",J207="--"),L207,IF(
COUNTIF(B2B!H:H,(IF(K207&lt;&gt;"---",IF(INDEX(RAW_c_TEBB0714_REV01!B:D,MATCH(H207,RAW_c_TEBB0714_REV01!B:B,0),3)=L207,INDEX(
RAW_c_TEBB0714_REV01!B:D,MATCH(H207,INDEX(RAW_c_TEBB0714_REV01!B:B,MATCH(H207,RAW_c_TEBB0714_REV01!B:B,)+1):'RAW_c_TEBB0714_REV01'!B11278,)+MATCH(H207,RAW_c_TEBB0714_REV01!B:B,),3),INDEX(RAW_c_TEBB0714_REV01!B:D,MATCH(H207,RAW_c_TEBB0714_REV01!B:B,0),3)),"---")))=0,"---",IF(K207&lt;&gt;"---",IF(INDEX(RAW_c_TEBB0714_REV01!B:D,MATCH(H207,RAW_c_TEBB0714_REV01!B:B,0),3)=L207,INDEX(
RAW_c_TEBB0714_REV01!B:D,MATCH(H207,INDEX(RAW_c_TEBB0714_REV01!B:B,MATCH(H207,RAW_c_TEBB0714_REV01!B:B,)+1):'RAW_c_TEBB0714_REV01'!B11278,)+MATCH(H207,RAW_c_TEBB0714_REV01!B:B,),3),INDEX(RAW_c_TEBB0714_REV01!B:D,MATCH(H207,RAW_c_TEBB0714_REV01!B:B,0),3)),"---"))),"---")</f>
        <v>JM2-42</v>
      </c>
      <c r="T207">
        <f>COUNTIF(RAW_c_TEBB0714_REV01!B:B,G207)</f>
        <v>2</v>
      </c>
      <c r="U207" t="str">
        <f t="shared" si="23"/>
        <v>SFP+-TXFAULT</v>
      </c>
    </row>
    <row r="208" spans="1:21" x14ac:dyDescent="0.25">
      <c r="A208" t="s">
        <v>1050</v>
      </c>
      <c r="B208" t="s">
        <v>1269</v>
      </c>
      <c r="C208" t="s">
        <v>1334</v>
      </c>
      <c r="D208" t="s">
        <v>590</v>
      </c>
      <c r="E208" s="84">
        <v>3</v>
      </c>
      <c r="F208" t="str">
        <f t="shared" si="18"/>
        <v>J1-3</v>
      </c>
      <c r="G208" t="str">
        <f>VLOOKUP(F208,RAW_c_TEBB0714_REV01!A:B,2,0)</f>
        <v>SFP0_TX_DIS</v>
      </c>
      <c r="H208" t="str">
        <f t="shared" si="19"/>
        <v>SFP0_TX_DIS</v>
      </c>
      <c r="I208" t="str">
        <f t="shared" si="20"/>
        <v>--</v>
      </c>
      <c r="J208" t="str">
        <f t="shared" si="21"/>
        <v>--</v>
      </c>
      <c r="K208">
        <f>IFERROR(IF(J208="--",IF(G208=H208,VLOOKUP(G208,RAW_c_TEBB0714_REV01!L:N,3,0),SUM(VLOOKUP(H208,RAW_c_TEBB0714_REV01!L:N,3,0),VLOOKUP(G208,RAW_c_TEBB0714_REV01!L:N,3,0))),"---"),"---")</f>
        <v>20.045400000000001</v>
      </c>
      <c r="L208" t="str">
        <f t="shared" si="22"/>
        <v>J1-3</v>
      </c>
      <c r="M208" t="str">
        <f>IFERROR(IF(
COUNTIF(B2B!H:H,(IF(K208&lt;&gt;"---",IF(INDEX(RAW_c_TEBB0714_REV01!B:D,MATCH(H208,RAW_c_TEBB0714_REV01!B:B,0),3)=L208,INDEX(
RAW_c_TEBB0714_REV01!B:D,MATCH(H208,INDEX(RAW_c_TEBB0714_REV01!B:B,MATCH(H208,RAW_c_TEBB0714_REV01!B:B,)+1):'RAW_c_TEBB0714_REV01'!B11279,)+MATCH(H208,RAW_c_TEBB0714_REV01!B:B,),3),INDEX(RAW_c_TEBB0714_REV01!B:D,MATCH(H208,RAW_c_TEBB0714_REV01!B:B,0),3)),"---")))=1,"---",IF(K208&lt;&gt;"---",IF(INDEX(RAW_c_TEBB0714_REV01!B:D,MATCH(H208,RAW_c_TEBB0714_REV01!B:B,0),3)=L208,INDEX(
RAW_c_TEBB0714_REV01!B:D,MATCH(H208,INDEX(RAW_c_TEBB0714_REV01!B:B,MATCH(H208,RAW_c_TEBB0714_REV01!B:B,)+1):'RAW_c_TEBB0714_REV01'!B11279,)+MATCH(H208,RAW_c_TEBB0714_REV01!B:B,),3),INDEX(RAW_c_TEBB0714_REV01!B:D,MATCH(H208,RAW_c_TEBB0714_REV01!B:B,0),3)),"---")),"---")</f>
        <v>---</v>
      </c>
      <c r="N208" t="str">
        <f>IFERROR(IF(AND(B208="B2B",J208="--"),L208,IF(
COUNTIF(B2B!H:H,(IF(K208&lt;&gt;"---",IF(INDEX(RAW_c_TEBB0714_REV01!B:D,MATCH(H208,RAW_c_TEBB0714_REV01!B:B,0),3)=L208,INDEX(
RAW_c_TEBB0714_REV01!B:D,MATCH(H208,INDEX(RAW_c_TEBB0714_REV01!B:B,MATCH(H208,RAW_c_TEBB0714_REV01!B:B,)+1):'RAW_c_TEBB0714_REV01'!B11279,)+MATCH(H208,RAW_c_TEBB0714_REV01!B:B,),3),INDEX(RAW_c_TEBB0714_REV01!B:D,MATCH(H208,RAW_c_TEBB0714_REV01!B:B,0),3)),"---")))=0,"---",IF(K208&lt;&gt;"---",IF(INDEX(RAW_c_TEBB0714_REV01!B:D,MATCH(H208,RAW_c_TEBB0714_REV01!B:B,0),3)=L208,INDEX(
RAW_c_TEBB0714_REV01!B:D,MATCH(H208,INDEX(RAW_c_TEBB0714_REV01!B:B,MATCH(H208,RAW_c_TEBB0714_REV01!B:B,)+1):'RAW_c_TEBB0714_REV01'!B11279,)+MATCH(H208,RAW_c_TEBB0714_REV01!B:B,),3),INDEX(RAW_c_TEBB0714_REV01!B:D,MATCH(H208,RAW_c_TEBB0714_REV01!B:B,0),3)),"---"))),"---")</f>
        <v>JM2-44</v>
      </c>
      <c r="T208">
        <f>COUNTIF(RAW_c_TEBB0714_REV01!B:B,G208)</f>
        <v>2</v>
      </c>
      <c r="U208" t="str">
        <f t="shared" si="23"/>
        <v>SFP+-TXDISABLE</v>
      </c>
    </row>
    <row r="209" spans="1:21" x14ac:dyDescent="0.25">
      <c r="A209" t="s">
        <v>1051</v>
      </c>
      <c r="B209" t="s">
        <v>1269</v>
      </c>
      <c r="C209" t="s">
        <v>1271</v>
      </c>
      <c r="D209" t="s">
        <v>590</v>
      </c>
      <c r="E209" s="84">
        <v>4</v>
      </c>
      <c r="F209" t="str">
        <f t="shared" si="18"/>
        <v>J1-4</v>
      </c>
      <c r="G209" t="str">
        <f>VLOOKUP(F209,RAW_c_TEBB0714_REV01!A:B,2,0)</f>
        <v>SFP0_SDA</v>
      </c>
      <c r="H209" t="str">
        <f t="shared" si="19"/>
        <v>SFP0_SDA</v>
      </c>
      <c r="I209" t="str">
        <f t="shared" si="20"/>
        <v>--</v>
      </c>
      <c r="J209" t="str">
        <f t="shared" si="21"/>
        <v>--</v>
      </c>
      <c r="K209">
        <f>IFERROR(IF(J209="--",IF(G209=H209,VLOOKUP(G209,RAW_c_TEBB0714_REV01!L:N,3,0),SUM(VLOOKUP(H209,RAW_c_TEBB0714_REV01!L:N,3,0),VLOOKUP(G209,RAW_c_TEBB0714_REV01!L:N,3,0))),"---"),"---")</f>
        <v>22.387799999999999</v>
      </c>
      <c r="L209" t="str">
        <f t="shared" si="22"/>
        <v>J1-4</v>
      </c>
      <c r="M209" t="str">
        <f>IFERROR(IF(
COUNTIF(B2B!H:H,(IF(K209&lt;&gt;"---",IF(INDEX(RAW_c_TEBB0714_REV01!B:D,MATCH(H209,RAW_c_TEBB0714_REV01!B:B,0),3)=L209,INDEX(
RAW_c_TEBB0714_REV01!B:D,MATCH(H209,INDEX(RAW_c_TEBB0714_REV01!B:B,MATCH(H209,RAW_c_TEBB0714_REV01!B:B,)+1):'RAW_c_TEBB0714_REV01'!B11280,)+MATCH(H209,RAW_c_TEBB0714_REV01!B:B,),3),INDEX(RAW_c_TEBB0714_REV01!B:D,MATCH(H209,RAW_c_TEBB0714_REV01!B:B,0),3)),"---")))=1,"---",IF(K209&lt;&gt;"---",IF(INDEX(RAW_c_TEBB0714_REV01!B:D,MATCH(H209,RAW_c_TEBB0714_REV01!B:B,0),3)=L209,INDEX(
RAW_c_TEBB0714_REV01!B:D,MATCH(H209,INDEX(RAW_c_TEBB0714_REV01!B:B,MATCH(H209,RAW_c_TEBB0714_REV01!B:B,)+1):'RAW_c_TEBB0714_REV01'!B11280,)+MATCH(H209,RAW_c_TEBB0714_REV01!B:B,),3),INDEX(RAW_c_TEBB0714_REV01!B:D,MATCH(H209,RAW_c_TEBB0714_REV01!B:B,0),3)),"---")),"---")</f>
        <v>---</v>
      </c>
      <c r="N209" t="str">
        <f>IFERROR(IF(AND(B209="B2B",J209="--"),L209,IF(
COUNTIF(B2B!H:H,(IF(K209&lt;&gt;"---",IF(INDEX(RAW_c_TEBB0714_REV01!B:D,MATCH(H209,RAW_c_TEBB0714_REV01!B:B,0),3)=L209,INDEX(
RAW_c_TEBB0714_REV01!B:D,MATCH(H209,INDEX(RAW_c_TEBB0714_REV01!B:B,MATCH(H209,RAW_c_TEBB0714_REV01!B:B,)+1):'RAW_c_TEBB0714_REV01'!B11280,)+MATCH(H209,RAW_c_TEBB0714_REV01!B:B,),3),INDEX(RAW_c_TEBB0714_REV01!B:D,MATCH(H209,RAW_c_TEBB0714_REV01!B:B,0),3)),"---")))=0,"---",IF(K209&lt;&gt;"---",IF(INDEX(RAW_c_TEBB0714_REV01!B:D,MATCH(H209,RAW_c_TEBB0714_REV01!B:B,0),3)=L209,INDEX(
RAW_c_TEBB0714_REV01!B:D,MATCH(H209,INDEX(RAW_c_TEBB0714_REV01!B:B,MATCH(H209,RAW_c_TEBB0714_REV01!B:B,)+1):'RAW_c_TEBB0714_REV01'!B11280,)+MATCH(H209,RAW_c_TEBB0714_REV01!B:B,),3),INDEX(RAW_c_TEBB0714_REV01!B:D,MATCH(H209,RAW_c_TEBB0714_REV01!B:B,0),3)),"---"))),"---")</f>
        <v>JM2-46</v>
      </c>
      <c r="T209">
        <f>COUNTIF(RAW_c_TEBB0714_REV01!B:B,G209)</f>
        <v>3</v>
      </c>
      <c r="U209" t="str">
        <f t="shared" si="23"/>
        <v>SFP+-MOD-DEF2</v>
      </c>
    </row>
    <row r="210" spans="1:21" x14ac:dyDescent="0.25">
      <c r="A210" t="s">
        <v>1052</v>
      </c>
      <c r="B210" t="s">
        <v>1269</v>
      </c>
      <c r="C210" t="s">
        <v>1272</v>
      </c>
      <c r="D210" t="s">
        <v>590</v>
      </c>
      <c r="E210" s="84">
        <v>5</v>
      </c>
      <c r="F210" t="str">
        <f t="shared" si="18"/>
        <v>J1-5</v>
      </c>
      <c r="G210" t="str">
        <f>VLOOKUP(F210,RAW_c_TEBB0714_REV01!A:B,2,0)</f>
        <v>SFP0_SCL</v>
      </c>
      <c r="H210" t="str">
        <f t="shared" si="19"/>
        <v>SFP0_SCL</v>
      </c>
      <c r="I210" t="str">
        <f t="shared" si="20"/>
        <v>--</v>
      </c>
      <c r="J210" t="str">
        <f t="shared" si="21"/>
        <v>--</v>
      </c>
      <c r="K210">
        <f>IFERROR(IF(J210="--",IF(G210=H210,VLOOKUP(G210,RAW_c_TEBB0714_REV01!L:N,3,0),SUM(VLOOKUP(H210,RAW_c_TEBB0714_REV01!L:N,3,0),VLOOKUP(G210,RAW_c_TEBB0714_REV01!L:N,3,0))),"---"),"---")</f>
        <v>27.611499999999999</v>
      </c>
      <c r="L210" t="str">
        <f t="shared" si="22"/>
        <v>J1-5</v>
      </c>
      <c r="M210" t="str">
        <f>IFERROR(IF(
COUNTIF(B2B!H:H,(IF(K210&lt;&gt;"---",IF(INDEX(RAW_c_TEBB0714_REV01!B:D,MATCH(H210,RAW_c_TEBB0714_REV01!B:B,0),3)=L210,INDEX(
RAW_c_TEBB0714_REV01!B:D,MATCH(H210,INDEX(RAW_c_TEBB0714_REV01!B:B,MATCH(H210,RAW_c_TEBB0714_REV01!B:B,)+1):'RAW_c_TEBB0714_REV01'!B11281,)+MATCH(H210,RAW_c_TEBB0714_REV01!B:B,),3),INDEX(RAW_c_TEBB0714_REV01!B:D,MATCH(H210,RAW_c_TEBB0714_REV01!B:B,0),3)),"---")))=1,"---",IF(K210&lt;&gt;"---",IF(INDEX(RAW_c_TEBB0714_REV01!B:D,MATCH(H210,RAW_c_TEBB0714_REV01!B:B,0),3)=L210,INDEX(
RAW_c_TEBB0714_REV01!B:D,MATCH(H210,INDEX(RAW_c_TEBB0714_REV01!B:B,MATCH(H210,RAW_c_TEBB0714_REV01!B:B,)+1):'RAW_c_TEBB0714_REV01'!B11281,)+MATCH(H210,RAW_c_TEBB0714_REV01!B:B,),3),INDEX(RAW_c_TEBB0714_REV01!B:D,MATCH(H210,RAW_c_TEBB0714_REV01!B:B,0),3)),"---")),"---")</f>
        <v>---</v>
      </c>
      <c r="N210" t="str">
        <f>IFERROR(IF(AND(B210="B2B",J210="--"),L210,IF(
COUNTIF(B2B!H:H,(IF(K210&lt;&gt;"---",IF(INDEX(RAW_c_TEBB0714_REV01!B:D,MATCH(H210,RAW_c_TEBB0714_REV01!B:B,0),3)=L210,INDEX(
RAW_c_TEBB0714_REV01!B:D,MATCH(H210,INDEX(RAW_c_TEBB0714_REV01!B:B,MATCH(H210,RAW_c_TEBB0714_REV01!B:B,)+1):'RAW_c_TEBB0714_REV01'!B11281,)+MATCH(H210,RAW_c_TEBB0714_REV01!B:B,),3),INDEX(RAW_c_TEBB0714_REV01!B:D,MATCH(H210,RAW_c_TEBB0714_REV01!B:B,0),3)),"---")))=0,"---",IF(K210&lt;&gt;"---",IF(INDEX(RAW_c_TEBB0714_REV01!B:D,MATCH(H210,RAW_c_TEBB0714_REV01!B:B,0),3)=L210,INDEX(
RAW_c_TEBB0714_REV01!B:D,MATCH(H210,INDEX(RAW_c_TEBB0714_REV01!B:B,MATCH(H210,RAW_c_TEBB0714_REV01!B:B,)+1):'RAW_c_TEBB0714_REV01'!B11281,)+MATCH(H210,RAW_c_TEBB0714_REV01!B:B,),3),INDEX(RAW_c_TEBB0714_REV01!B:D,MATCH(H210,RAW_c_TEBB0714_REV01!B:B,0),3)),"---"))),"---")</f>
        <v>JM2-48</v>
      </c>
      <c r="T210">
        <f>COUNTIF(RAW_c_TEBB0714_REV01!B:B,G210)</f>
        <v>3</v>
      </c>
      <c r="U210" t="str">
        <f t="shared" si="23"/>
        <v>SFP+-MOD-DEF1</v>
      </c>
    </row>
    <row r="211" spans="1:21" x14ac:dyDescent="0.25">
      <c r="A211" t="s">
        <v>1053</v>
      </c>
      <c r="B211" t="s">
        <v>1269</v>
      </c>
      <c r="C211" t="s">
        <v>1273</v>
      </c>
      <c r="D211" t="s">
        <v>590</v>
      </c>
      <c r="E211" s="84">
        <v>6</v>
      </c>
      <c r="F211" t="str">
        <f t="shared" si="18"/>
        <v>J1-6</v>
      </c>
      <c r="G211" t="str">
        <f>VLOOKUP(F211,RAW_c_TEBB0714_REV01!A:B,2,0)</f>
        <v>SFP0_M-DEF0</v>
      </c>
      <c r="H211" t="str">
        <f t="shared" si="19"/>
        <v>SFP0_M-DEF0</v>
      </c>
      <c r="I211" t="str">
        <f t="shared" si="20"/>
        <v>--</v>
      </c>
      <c r="J211" t="str">
        <f t="shared" si="21"/>
        <v>--</v>
      </c>
      <c r="K211">
        <f>IFERROR(IF(J211="--",IF(G211=H211,VLOOKUP(G211,RAW_c_TEBB0714_REV01!L:N,3,0),SUM(VLOOKUP(H211,RAW_c_TEBB0714_REV01!L:N,3,0),VLOOKUP(G211,RAW_c_TEBB0714_REV01!L:N,3,0))),"---"),"---")</f>
        <v>24.477699999999999</v>
      </c>
      <c r="L211" t="str">
        <f t="shared" si="22"/>
        <v>J1-6</v>
      </c>
      <c r="M211" t="str">
        <f>IFERROR(IF(
COUNTIF(B2B!H:H,(IF(K211&lt;&gt;"---",IF(INDEX(RAW_c_TEBB0714_REV01!B:D,MATCH(H211,RAW_c_TEBB0714_REV01!B:B,0),3)=L211,INDEX(
RAW_c_TEBB0714_REV01!B:D,MATCH(H211,INDEX(RAW_c_TEBB0714_REV01!B:B,MATCH(H211,RAW_c_TEBB0714_REV01!B:B,)+1):'RAW_c_TEBB0714_REV01'!B11282,)+MATCH(H211,RAW_c_TEBB0714_REV01!B:B,),3),INDEX(RAW_c_TEBB0714_REV01!B:D,MATCH(H211,RAW_c_TEBB0714_REV01!B:B,0),3)),"---")))=1,"---",IF(K211&lt;&gt;"---",IF(INDEX(RAW_c_TEBB0714_REV01!B:D,MATCH(H211,RAW_c_TEBB0714_REV01!B:B,0),3)=L211,INDEX(
RAW_c_TEBB0714_REV01!B:D,MATCH(H211,INDEX(RAW_c_TEBB0714_REV01!B:B,MATCH(H211,RAW_c_TEBB0714_REV01!B:B,)+1):'RAW_c_TEBB0714_REV01'!B11282,)+MATCH(H211,RAW_c_TEBB0714_REV01!B:B,),3),INDEX(RAW_c_TEBB0714_REV01!B:D,MATCH(H211,RAW_c_TEBB0714_REV01!B:B,0),3)),"---")),"---")</f>
        <v>---</v>
      </c>
      <c r="N211" t="str">
        <f>IFERROR(IF(AND(B211="B2B",J211="--"),L211,IF(
COUNTIF(B2B!H:H,(IF(K211&lt;&gt;"---",IF(INDEX(RAW_c_TEBB0714_REV01!B:D,MATCH(H211,RAW_c_TEBB0714_REV01!B:B,0),3)=L211,INDEX(
RAW_c_TEBB0714_REV01!B:D,MATCH(H211,INDEX(RAW_c_TEBB0714_REV01!B:B,MATCH(H211,RAW_c_TEBB0714_REV01!B:B,)+1):'RAW_c_TEBB0714_REV01'!B11282,)+MATCH(H211,RAW_c_TEBB0714_REV01!B:B,),3),INDEX(RAW_c_TEBB0714_REV01!B:D,MATCH(H211,RAW_c_TEBB0714_REV01!B:B,0),3)),"---")))=0,"---",IF(K211&lt;&gt;"---",IF(INDEX(RAW_c_TEBB0714_REV01!B:D,MATCH(H211,RAW_c_TEBB0714_REV01!B:B,0),3)=L211,INDEX(
RAW_c_TEBB0714_REV01!B:D,MATCH(H211,INDEX(RAW_c_TEBB0714_REV01!B:B,MATCH(H211,RAW_c_TEBB0714_REV01!B:B,)+1):'RAW_c_TEBB0714_REV01'!B11282,)+MATCH(H211,RAW_c_TEBB0714_REV01!B:B,),3),INDEX(RAW_c_TEBB0714_REV01!B:D,MATCH(H211,RAW_c_TEBB0714_REV01!B:B,0),3)),"---"))),"---")</f>
        <v>JM2-40</v>
      </c>
      <c r="T211">
        <f>COUNTIF(RAW_c_TEBB0714_REV01!B:B,G211)</f>
        <v>2</v>
      </c>
      <c r="U211" t="str">
        <f t="shared" si="23"/>
        <v>SFP+-MOD-DEF0</v>
      </c>
    </row>
    <row r="212" spans="1:21" x14ac:dyDescent="0.25">
      <c r="A212" t="s">
        <v>1054</v>
      </c>
      <c r="B212" t="s">
        <v>1269</v>
      </c>
      <c r="C212" t="s">
        <v>1274</v>
      </c>
      <c r="D212" t="s">
        <v>590</v>
      </c>
      <c r="E212" s="84">
        <v>7</v>
      </c>
      <c r="F212" t="str">
        <f t="shared" si="18"/>
        <v>J1-7</v>
      </c>
      <c r="G212" t="str">
        <f>VLOOKUP(F212,RAW_c_TEBB0714_REV01!A:B,2,0)</f>
        <v>SFP0_RS0</v>
      </c>
      <c r="H212" t="str">
        <f t="shared" si="19"/>
        <v>SFP0_RS0</v>
      </c>
      <c r="I212" t="str">
        <f t="shared" si="20"/>
        <v>--</v>
      </c>
      <c r="J212" t="str">
        <f t="shared" si="21"/>
        <v>--</v>
      </c>
      <c r="K212">
        <f>IFERROR(IF(J212="--",IF(G212=H212,VLOOKUP(G212,RAW_c_TEBB0714_REV01!L:N,3,0),SUM(VLOOKUP(H212,RAW_c_TEBB0714_REV01!L:N,3,0),VLOOKUP(G212,RAW_c_TEBB0714_REV01!L:N,3,0))),"---"),"---")</f>
        <v>24.400700000000001</v>
      </c>
      <c r="L212" t="str">
        <f t="shared" si="22"/>
        <v>J1-7</v>
      </c>
      <c r="M212" t="str">
        <f>IFERROR(IF(
COUNTIF(B2B!H:H,(IF(K212&lt;&gt;"---",IF(INDEX(RAW_c_TEBB0714_REV01!B:D,MATCH(H212,RAW_c_TEBB0714_REV01!B:B,0),3)=L212,INDEX(
RAW_c_TEBB0714_REV01!B:D,MATCH(H212,INDEX(RAW_c_TEBB0714_REV01!B:B,MATCH(H212,RAW_c_TEBB0714_REV01!B:B,)+1):'RAW_c_TEBB0714_REV01'!B11283,)+MATCH(H212,RAW_c_TEBB0714_REV01!B:B,),3),INDEX(RAW_c_TEBB0714_REV01!B:D,MATCH(H212,RAW_c_TEBB0714_REV01!B:B,0),3)),"---")))=1,"---",IF(K212&lt;&gt;"---",IF(INDEX(RAW_c_TEBB0714_REV01!B:D,MATCH(H212,RAW_c_TEBB0714_REV01!B:B,0),3)=L212,INDEX(
RAW_c_TEBB0714_REV01!B:D,MATCH(H212,INDEX(RAW_c_TEBB0714_REV01!B:B,MATCH(H212,RAW_c_TEBB0714_REV01!B:B,)+1):'RAW_c_TEBB0714_REV01'!B11283,)+MATCH(H212,RAW_c_TEBB0714_REV01!B:B,),3),INDEX(RAW_c_TEBB0714_REV01!B:D,MATCH(H212,RAW_c_TEBB0714_REV01!B:B,0),3)),"---")),"---")</f>
        <v>---</v>
      </c>
      <c r="N212" t="str">
        <f>IFERROR(IF(AND(B212="B2B",J212="--"),L212,IF(
COUNTIF(B2B!H:H,(IF(K212&lt;&gt;"---",IF(INDEX(RAW_c_TEBB0714_REV01!B:D,MATCH(H212,RAW_c_TEBB0714_REV01!B:B,0),3)=L212,INDEX(
RAW_c_TEBB0714_REV01!B:D,MATCH(H212,INDEX(RAW_c_TEBB0714_REV01!B:B,MATCH(H212,RAW_c_TEBB0714_REV01!B:B,)+1):'RAW_c_TEBB0714_REV01'!B11283,)+MATCH(H212,RAW_c_TEBB0714_REV01!B:B,),3),INDEX(RAW_c_TEBB0714_REV01!B:D,MATCH(H212,RAW_c_TEBB0714_REV01!B:B,0),3)),"---")))=0,"---",IF(K212&lt;&gt;"---",IF(INDEX(RAW_c_TEBB0714_REV01!B:D,MATCH(H212,RAW_c_TEBB0714_REV01!B:B,0),3)=L212,INDEX(
RAW_c_TEBB0714_REV01!B:D,MATCH(H212,INDEX(RAW_c_TEBB0714_REV01!B:B,MATCH(H212,RAW_c_TEBB0714_REV01!B:B,)+1):'RAW_c_TEBB0714_REV01'!B11283,)+MATCH(H212,RAW_c_TEBB0714_REV01!B:B,),3),INDEX(RAW_c_TEBB0714_REV01!B:D,MATCH(H212,RAW_c_TEBB0714_REV01!B:B,0),3)),"---"))),"---")</f>
        <v>JM2-38</v>
      </c>
      <c r="T212">
        <f>COUNTIF(RAW_c_TEBB0714_REV01!B:B,G212)</f>
        <v>2</v>
      </c>
      <c r="U212" t="str">
        <f t="shared" si="23"/>
        <v>SFP+-RS0</v>
      </c>
    </row>
    <row r="213" spans="1:21" x14ac:dyDescent="0.25">
      <c r="A213" t="s">
        <v>1055</v>
      </c>
      <c r="B213" t="s">
        <v>1269</v>
      </c>
      <c r="C213" t="s">
        <v>1275</v>
      </c>
      <c r="D213" t="s">
        <v>590</v>
      </c>
      <c r="E213" s="84">
        <v>8</v>
      </c>
      <c r="F213" t="str">
        <f t="shared" si="18"/>
        <v>J1-8</v>
      </c>
      <c r="G213" t="str">
        <f>VLOOKUP(F213,RAW_c_TEBB0714_REV01!A:B,2,0)</f>
        <v>SFP0_LOS</v>
      </c>
      <c r="H213" t="str">
        <f t="shared" si="19"/>
        <v>SFP0_LOS</v>
      </c>
      <c r="I213" t="str">
        <f t="shared" si="20"/>
        <v>--</v>
      </c>
      <c r="J213" t="str">
        <f t="shared" si="21"/>
        <v>--</v>
      </c>
      <c r="K213">
        <f>IFERROR(IF(J213="--",IF(G213=H213,VLOOKUP(G213,RAW_c_TEBB0714_REV01!L:N,3,0),SUM(VLOOKUP(H213,RAW_c_TEBB0714_REV01!L:N,3,0),VLOOKUP(G213,RAW_c_TEBB0714_REV01!L:N,3,0))),"---"),"---")</f>
        <v>25.505500000000001</v>
      </c>
      <c r="L213" t="str">
        <f t="shared" si="22"/>
        <v>J1-8</v>
      </c>
      <c r="M213" t="str">
        <f>IFERROR(IF(
COUNTIF(B2B!H:H,(IF(K213&lt;&gt;"---",IF(INDEX(RAW_c_TEBB0714_REV01!B:D,MATCH(H213,RAW_c_TEBB0714_REV01!B:B,0),3)=L213,INDEX(
RAW_c_TEBB0714_REV01!B:D,MATCH(H213,INDEX(RAW_c_TEBB0714_REV01!B:B,MATCH(H213,RAW_c_TEBB0714_REV01!B:B,)+1):'RAW_c_TEBB0714_REV01'!B11284,)+MATCH(H213,RAW_c_TEBB0714_REV01!B:B,),3),INDEX(RAW_c_TEBB0714_REV01!B:D,MATCH(H213,RAW_c_TEBB0714_REV01!B:B,0),3)),"---")))=1,"---",IF(K213&lt;&gt;"---",IF(INDEX(RAW_c_TEBB0714_REV01!B:D,MATCH(H213,RAW_c_TEBB0714_REV01!B:B,0),3)=L213,INDEX(
RAW_c_TEBB0714_REV01!B:D,MATCH(H213,INDEX(RAW_c_TEBB0714_REV01!B:B,MATCH(H213,RAW_c_TEBB0714_REV01!B:B,)+1):'RAW_c_TEBB0714_REV01'!B11284,)+MATCH(H213,RAW_c_TEBB0714_REV01!B:B,),3),INDEX(RAW_c_TEBB0714_REV01!B:D,MATCH(H213,RAW_c_TEBB0714_REV01!B:B,0),3)),"---")),"---")</f>
        <v>---</v>
      </c>
      <c r="N213" t="str">
        <f>IFERROR(IF(AND(B213="B2B",J213="--"),L213,IF(
COUNTIF(B2B!H:H,(IF(K213&lt;&gt;"---",IF(INDEX(RAW_c_TEBB0714_REV01!B:D,MATCH(H213,RAW_c_TEBB0714_REV01!B:B,0),3)=L213,INDEX(
RAW_c_TEBB0714_REV01!B:D,MATCH(H213,INDEX(RAW_c_TEBB0714_REV01!B:B,MATCH(H213,RAW_c_TEBB0714_REV01!B:B,)+1):'RAW_c_TEBB0714_REV01'!B11284,)+MATCH(H213,RAW_c_TEBB0714_REV01!B:B,),3),INDEX(RAW_c_TEBB0714_REV01!B:D,MATCH(H213,RAW_c_TEBB0714_REV01!B:B,0),3)),"---")))=0,"---",IF(K213&lt;&gt;"---",IF(INDEX(RAW_c_TEBB0714_REV01!B:D,MATCH(H213,RAW_c_TEBB0714_REV01!B:B,0),3)=L213,INDEX(
RAW_c_TEBB0714_REV01!B:D,MATCH(H213,INDEX(RAW_c_TEBB0714_REV01!B:B,MATCH(H213,RAW_c_TEBB0714_REV01!B:B,)+1):'RAW_c_TEBB0714_REV01'!B11284,)+MATCH(H213,RAW_c_TEBB0714_REV01!B:B,),3),INDEX(RAW_c_TEBB0714_REV01!B:D,MATCH(H213,RAW_c_TEBB0714_REV01!B:B,0),3)),"---"))),"---")</f>
        <v>JM2-34</v>
      </c>
      <c r="T213">
        <f>COUNTIF(RAW_c_TEBB0714_REV01!B:B,G213)</f>
        <v>2</v>
      </c>
      <c r="U213" t="str">
        <f t="shared" si="23"/>
        <v>SFP+-LOS</v>
      </c>
    </row>
    <row r="214" spans="1:21" x14ac:dyDescent="0.25">
      <c r="A214" t="s">
        <v>1056</v>
      </c>
      <c r="B214" t="s">
        <v>1269</v>
      </c>
      <c r="C214" t="s">
        <v>1276</v>
      </c>
      <c r="D214" t="s">
        <v>590</v>
      </c>
      <c r="E214" s="84">
        <v>9</v>
      </c>
      <c r="F214" t="str">
        <f t="shared" si="18"/>
        <v>J1-9</v>
      </c>
      <c r="G214" t="str">
        <f>VLOOKUP(F214,RAW_c_TEBB0714_REV01!A:B,2,0)</f>
        <v>SFP0_RS1</v>
      </c>
      <c r="H214" t="str">
        <f t="shared" si="19"/>
        <v>SFP0_RS1</v>
      </c>
      <c r="I214" t="str">
        <f t="shared" si="20"/>
        <v>--</v>
      </c>
      <c r="J214" t="str">
        <f t="shared" si="21"/>
        <v>--</v>
      </c>
      <c r="K214">
        <f>IFERROR(IF(J214="--",IF(G214=H214,VLOOKUP(G214,RAW_c_TEBB0714_REV01!L:N,3,0),SUM(VLOOKUP(H214,RAW_c_TEBB0714_REV01!L:N,3,0),VLOOKUP(G214,RAW_c_TEBB0714_REV01!L:N,3,0))),"---"),"---")</f>
        <v>25.707999999999998</v>
      </c>
      <c r="L214" t="str">
        <f t="shared" si="22"/>
        <v>J1-9</v>
      </c>
      <c r="M214" t="str">
        <f>IFERROR(IF(
COUNTIF(B2B!H:H,(IF(K214&lt;&gt;"---",IF(INDEX(RAW_c_TEBB0714_REV01!B:D,MATCH(H214,RAW_c_TEBB0714_REV01!B:B,0),3)=L214,INDEX(
RAW_c_TEBB0714_REV01!B:D,MATCH(H214,INDEX(RAW_c_TEBB0714_REV01!B:B,MATCH(H214,RAW_c_TEBB0714_REV01!B:B,)+1):'RAW_c_TEBB0714_REV01'!B11285,)+MATCH(H214,RAW_c_TEBB0714_REV01!B:B,),3),INDEX(RAW_c_TEBB0714_REV01!B:D,MATCH(H214,RAW_c_TEBB0714_REV01!B:B,0),3)),"---")))=1,"---",IF(K214&lt;&gt;"---",IF(INDEX(RAW_c_TEBB0714_REV01!B:D,MATCH(H214,RAW_c_TEBB0714_REV01!B:B,0),3)=L214,INDEX(
RAW_c_TEBB0714_REV01!B:D,MATCH(H214,INDEX(RAW_c_TEBB0714_REV01!B:B,MATCH(H214,RAW_c_TEBB0714_REV01!B:B,)+1):'RAW_c_TEBB0714_REV01'!B11285,)+MATCH(H214,RAW_c_TEBB0714_REV01!B:B,),3),INDEX(RAW_c_TEBB0714_REV01!B:D,MATCH(H214,RAW_c_TEBB0714_REV01!B:B,0),3)),"---")),"---")</f>
        <v>---</v>
      </c>
      <c r="N214" t="str">
        <f>IFERROR(IF(AND(B214="B2B",J214="--"),L214,IF(
COUNTIF(B2B!H:H,(IF(K214&lt;&gt;"---",IF(INDEX(RAW_c_TEBB0714_REV01!B:D,MATCH(H214,RAW_c_TEBB0714_REV01!B:B,0),3)=L214,INDEX(
RAW_c_TEBB0714_REV01!B:D,MATCH(H214,INDEX(RAW_c_TEBB0714_REV01!B:B,MATCH(H214,RAW_c_TEBB0714_REV01!B:B,)+1):'RAW_c_TEBB0714_REV01'!B11285,)+MATCH(H214,RAW_c_TEBB0714_REV01!B:B,),3),INDEX(RAW_c_TEBB0714_REV01!B:D,MATCH(H214,RAW_c_TEBB0714_REV01!B:B,0),3)),"---")))=0,"---",IF(K214&lt;&gt;"---",IF(INDEX(RAW_c_TEBB0714_REV01!B:D,MATCH(H214,RAW_c_TEBB0714_REV01!B:B,0),3)=L214,INDEX(
RAW_c_TEBB0714_REV01!B:D,MATCH(H214,INDEX(RAW_c_TEBB0714_REV01!B:B,MATCH(H214,RAW_c_TEBB0714_REV01!B:B,)+1):'RAW_c_TEBB0714_REV01'!B11285,)+MATCH(H214,RAW_c_TEBB0714_REV01!B:B,),3),INDEX(RAW_c_TEBB0714_REV01!B:D,MATCH(H214,RAW_c_TEBB0714_REV01!B:B,0),3)),"---"))),"---")</f>
        <v>JM2-32</v>
      </c>
      <c r="T214">
        <f>COUNTIF(RAW_c_TEBB0714_REV01!B:B,G214)</f>
        <v>2</v>
      </c>
      <c r="U214" t="str">
        <f t="shared" si="23"/>
        <v>SFP+-RS1</v>
      </c>
    </row>
    <row r="215" spans="1:21" x14ac:dyDescent="0.25">
      <c r="A215" t="s">
        <v>1057</v>
      </c>
      <c r="B215" t="s">
        <v>1269</v>
      </c>
      <c r="C215" t="s">
        <v>1270</v>
      </c>
      <c r="D215" t="s">
        <v>590</v>
      </c>
      <c r="E215" s="84">
        <v>10</v>
      </c>
      <c r="F215" t="str">
        <f t="shared" si="18"/>
        <v>J1-10</v>
      </c>
      <c r="G215" t="str">
        <f>VLOOKUP(F215,RAW_c_TEBB0714_REV01!A:B,2,0)</f>
        <v>GND</v>
      </c>
      <c r="H215" t="str">
        <f t="shared" si="19"/>
        <v>GND</v>
      </c>
      <c r="I215" t="str">
        <f t="shared" si="20"/>
        <v>--</v>
      </c>
      <c r="J215" t="str">
        <f t="shared" si="21"/>
        <v>---</v>
      </c>
      <c r="K215" t="str">
        <f>IFERROR(IF(J215="--",IF(G215=H215,VLOOKUP(G215,RAW_c_TEBB0714_REV01!L:N,3,0),SUM(VLOOKUP(H215,RAW_c_TEBB0714_REV01!L:N,3,0),VLOOKUP(G215,RAW_c_TEBB0714_REV01!L:N,3,0))),"---"),"---")</f>
        <v>---</v>
      </c>
      <c r="L215" t="str">
        <f t="shared" si="22"/>
        <v>J1-10</v>
      </c>
      <c r="M215" t="str">
        <f>IFERROR(IF(
COUNTIF(B2B!H:H,(IF(K215&lt;&gt;"---",IF(INDEX(RAW_c_TEBB0714_REV01!B:D,MATCH(H215,RAW_c_TEBB0714_REV01!B:B,0),3)=L215,INDEX(
RAW_c_TEBB0714_REV01!B:D,MATCH(H215,INDEX(RAW_c_TEBB0714_REV01!B:B,MATCH(H215,RAW_c_TEBB0714_REV01!B:B,)+1):'RAW_c_TEBB0714_REV01'!B11286,)+MATCH(H215,RAW_c_TEBB0714_REV01!B:B,),3),INDEX(RAW_c_TEBB0714_REV01!B:D,MATCH(H215,RAW_c_TEBB0714_REV01!B:B,0),3)),"---")))=1,"---",IF(K215&lt;&gt;"---",IF(INDEX(RAW_c_TEBB0714_REV01!B:D,MATCH(H215,RAW_c_TEBB0714_REV01!B:B,0),3)=L215,INDEX(
RAW_c_TEBB0714_REV01!B:D,MATCH(H215,INDEX(RAW_c_TEBB0714_REV01!B:B,MATCH(H215,RAW_c_TEBB0714_REV01!B:B,)+1):'RAW_c_TEBB0714_REV01'!B11286,)+MATCH(H215,RAW_c_TEBB0714_REV01!B:B,),3),INDEX(RAW_c_TEBB0714_REV01!B:D,MATCH(H215,RAW_c_TEBB0714_REV01!B:B,0),3)),"---")),"---")</f>
        <v>---</v>
      </c>
      <c r="N215" t="str">
        <f>IFERROR(IF(AND(B215="B2B",J215="--"),L215,IF(
COUNTIF(B2B!H:H,(IF(K215&lt;&gt;"---",IF(INDEX(RAW_c_TEBB0714_REV01!B:D,MATCH(H215,RAW_c_TEBB0714_REV01!B:B,0),3)=L215,INDEX(
RAW_c_TEBB0714_REV01!B:D,MATCH(H215,INDEX(RAW_c_TEBB0714_REV01!B:B,MATCH(H215,RAW_c_TEBB0714_REV01!B:B,)+1):'RAW_c_TEBB0714_REV01'!B11286,)+MATCH(H215,RAW_c_TEBB0714_REV01!B:B,),3),INDEX(RAW_c_TEBB0714_REV01!B:D,MATCH(H215,RAW_c_TEBB0714_REV01!B:B,0),3)),"---")))=0,"---",IF(K215&lt;&gt;"---",IF(INDEX(RAW_c_TEBB0714_REV01!B:D,MATCH(H215,RAW_c_TEBB0714_REV01!B:B,0),3)=L215,INDEX(
RAW_c_TEBB0714_REV01!B:D,MATCH(H215,INDEX(RAW_c_TEBB0714_REV01!B:B,MATCH(H215,RAW_c_TEBB0714_REV01!B:B,)+1):'RAW_c_TEBB0714_REV01'!B11286,)+MATCH(H215,RAW_c_TEBB0714_REV01!B:B,),3),INDEX(RAW_c_TEBB0714_REV01!B:D,MATCH(H215,RAW_c_TEBB0714_REV01!B:B,0),3)),"---"))),"---")</f>
        <v>---</v>
      </c>
      <c r="T215">
        <f>COUNTIF(RAW_c_TEBB0714_REV01!B:B,G215)</f>
        <v>93</v>
      </c>
      <c r="U215" t="str">
        <f t="shared" si="23"/>
        <v>SFP+-VEET</v>
      </c>
    </row>
    <row r="216" spans="1:21" x14ac:dyDescent="0.25">
      <c r="A216" t="s">
        <v>1058</v>
      </c>
      <c r="B216" t="s">
        <v>1269</v>
      </c>
      <c r="C216" t="s">
        <v>1270</v>
      </c>
      <c r="D216" t="s">
        <v>590</v>
      </c>
      <c r="E216" s="84">
        <v>11</v>
      </c>
      <c r="F216" t="str">
        <f t="shared" si="18"/>
        <v>J1-11</v>
      </c>
      <c r="G216" t="str">
        <f>VLOOKUP(F216,RAW_c_TEBB0714_REV01!A:B,2,0)</f>
        <v>GND</v>
      </c>
      <c r="H216" t="str">
        <f t="shared" si="19"/>
        <v>GND</v>
      </c>
      <c r="I216" t="str">
        <f t="shared" si="20"/>
        <v>--</v>
      </c>
      <c r="J216" t="str">
        <f t="shared" si="21"/>
        <v>---</v>
      </c>
      <c r="K216" t="str">
        <f>IFERROR(IF(J216="--",IF(G216=H216,VLOOKUP(G216,RAW_c_TEBB0714_REV01!L:N,3,0),SUM(VLOOKUP(H216,RAW_c_TEBB0714_REV01!L:N,3,0),VLOOKUP(G216,RAW_c_TEBB0714_REV01!L:N,3,0))),"---"),"---")</f>
        <v>---</v>
      </c>
      <c r="L216" t="str">
        <f t="shared" si="22"/>
        <v>J1-11</v>
      </c>
      <c r="M216" t="str">
        <f>IFERROR(IF(
COUNTIF(B2B!H:H,(IF(K216&lt;&gt;"---",IF(INDEX(RAW_c_TEBB0714_REV01!B:D,MATCH(H216,RAW_c_TEBB0714_REV01!B:B,0),3)=L216,INDEX(
RAW_c_TEBB0714_REV01!B:D,MATCH(H216,INDEX(RAW_c_TEBB0714_REV01!B:B,MATCH(H216,RAW_c_TEBB0714_REV01!B:B,)+1):'RAW_c_TEBB0714_REV01'!B11287,)+MATCH(H216,RAW_c_TEBB0714_REV01!B:B,),3),INDEX(RAW_c_TEBB0714_REV01!B:D,MATCH(H216,RAW_c_TEBB0714_REV01!B:B,0),3)),"---")))=1,"---",IF(K216&lt;&gt;"---",IF(INDEX(RAW_c_TEBB0714_REV01!B:D,MATCH(H216,RAW_c_TEBB0714_REV01!B:B,0),3)=L216,INDEX(
RAW_c_TEBB0714_REV01!B:D,MATCH(H216,INDEX(RAW_c_TEBB0714_REV01!B:B,MATCH(H216,RAW_c_TEBB0714_REV01!B:B,)+1):'RAW_c_TEBB0714_REV01'!B11287,)+MATCH(H216,RAW_c_TEBB0714_REV01!B:B,),3),INDEX(RAW_c_TEBB0714_REV01!B:D,MATCH(H216,RAW_c_TEBB0714_REV01!B:B,0),3)),"---")),"---")</f>
        <v>---</v>
      </c>
      <c r="N216" t="str">
        <f>IFERROR(IF(AND(B216="B2B",J216="--"),L216,IF(
COUNTIF(B2B!H:H,(IF(K216&lt;&gt;"---",IF(INDEX(RAW_c_TEBB0714_REV01!B:D,MATCH(H216,RAW_c_TEBB0714_REV01!B:B,0),3)=L216,INDEX(
RAW_c_TEBB0714_REV01!B:D,MATCH(H216,INDEX(RAW_c_TEBB0714_REV01!B:B,MATCH(H216,RAW_c_TEBB0714_REV01!B:B,)+1):'RAW_c_TEBB0714_REV01'!B11287,)+MATCH(H216,RAW_c_TEBB0714_REV01!B:B,),3),INDEX(RAW_c_TEBB0714_REV01!B:D,MATCH(H216,RAW_c_TEBB0714_REV01!B:B,0),3)),"---")))=0,"---",IF(K216&lt;&gt;"---",IF(INDEX(RAW_c_TEBB0714_REV01!B:D,MATCH(H216,RAW_c_TEBB0714_REV01!B:B,0),3)=L216,INDEX(
RAW_c_TEBB0714_REV01!B:D,MATCH(H216,INDEX(RAW_c_TEBB0714_REV01!B:B,MATCH(H216,RAW_c_TEBB0714_REV01!B:B,)+1):'RAW_c_TEBB0714_REV01'!B11287,)+MATCH(H216,RAW_c_TEBB0714_REV01!B:B,),3),INDEX(RAW_c_TEBB0714_REV01!B:D,MATCH(H216,RAW_c_TEBB0714_REV01!B:B,0),3)),"---"))),"---")</f>
        <v>---</v>
      </c>
      <c r="T216">
        <f>COUNTIF(RAW_c_TEBB0714_REV01!B:B,G216)</f>
        <v>93</v>
      </c>
      <c r="U216" t="str">
        <f t="shared" si="23"/>
        <v>SFP+-VEET</v>
      </c>
    </row>
    <row r="217" spans="1:21" x14ac:dyDescent="0.25">
      <c r="A217" t="s">
        <v>1059</v>
      </c>
      <c r="B217" t="s">
        <v>1269</v>
      </c>
      <c r="C217" t="s">
        <v>1277</v>
      </c>
      <c r="D217" t="s">
        <v>590</v>
      </c>
      <c r="E217" s="84">
        <v>12</v>
      </c>
      <c r="F217" t="str">
        <f t="shared" si="18"/>
        <v>J1-12</v>
      </c>
      <c r="G217" t="str">
        <f>VLOOKUP(F217,RAW_c_TEBB0714_REV01!A:B,2,0)</f>
        <v>MGT_RX2_N</v>
      </c>
      <c r="H217" t="str">
        <f t="shared" si="19"/>
        <v>MGT_RX2_N</v>
      </c>
      <c r="I217" t="str">
        <f t="shared" si="20"/>
        <v>--</v>
      </c>
      <c r="J217" t="str">
        <f t="shared" si="21"/>
        <v>--</v>
      </c>
      <c r="K217">
        <f>IFERROR(IF(J217="--",IF(G217=H217,VLOOKUP(G217,RAW_c_TEBB0714_REV01!L:N,3,0),SUM(VLOOKUP(H217,RAW_c_TEBB0714_REV01!L:N,3,0),VLOOKUP(G217,RAW_c_TEBB0714_REV01!L:N,3,0))),"---"),"---")</f>
        <v>12.257</v>
      </c>
      <c r="L217" t="str">
        <f t="shared" si="22"/>
        <v>J1-12</v>
      </c>
      <c r="M217" t="str">
        <f>IFERROR(IF(
COUNTIF(B2B!H:H,(IF(K217&lt;&gt;"---",IF(INDEX(RAW_c_TEBB0714_REV01!B:D,MATCH(H217,RAW_c_TEBB0714_REV01!B:B,0),3)=L217,INDEX(
RAW_c_TEBB0714_REV01!B:D,MATCH(H217,INDEX(RAW_c_TEBB0714_REV01!B:B,MATCH(H217,RAW_c_TEBB0714_REV01!B:B,)+1):'RAW_c_TEBB0714_REV01'!B11288,)+MATCH(H217,RAW_c_TEBB0714_REV01!B:B,),3),INDEX(RAW_c_TEBB0714_REV01!B:D,MATCH(H217,RAW_c_TEBB0714_REV01!B:B,0),3)),"---")))=1,"---",IF(K217&lt;&gt;"---",IF(INDEX(RAW_c_TEBB0714_REV01!B:D,MATCH(H217,RAW_c_TEBB0714_REV01!B:B,0),3)=L217,INDEX(
RAW_c_TEBB0714_REV01!B:D,MATCH(H217,INDEX(RAW_c_TEBB0714_REV01!B:B,MATCH(H217,RAW_c_TEBB0714_REV01!B:B,)+1):'RAW_c_TEBB0714_REV01'!B11288,)+MATCH(H217,RAW_c_TEBB0714_REV01!B:B,),3),INDEX(RAW_c_TEBB0714_REV01!B:D,MATCH(H217,RAW_c_TEBB0714_REV01!B:B,0),3)),"---")),"---")</f>
        <v>---</v>
      </c>
      <c r="N217" t="str">
        <f>IFERROR(IF(AND(B217="B2B",J217="--"),L217,IF(
COUNTIF(B2B!H:H,(IF(K217&lt;&gt;"---",IF(INDEX(RAW_c_TEBB0714_REV01!B:D,MATCH(H217,RAW_c_TEBB0714_REV01!B:B,0),3)=L217,INDEX(
RAW_c_TEBB0714_REV01!B:D,MATCH(H217,INDEX(RAW_c_TEBB0714_REV01!B:B,MATCH(H217,RAW_c_TEBB0714_REV01!B:B,)+1):'RAW_c_TEBB0714_REV01'!B11288,)+MATCH(H217,RAW_c_TEBB0714_REV01!B:B,),3),INDEX(RAW_c_TEBB0714_REV01!B:D,MATCH(H217,RAW_c_TEBB0714_REV01!B:B,0),3)),"---")))=0,"---",IF(K217&lt;&gt;"---",IF(INDEX(RAW_c_TEBB0714_REV01!B:D,MATCH(H217,RAW_c_TEBB0714_REV01!B:B,0),3)=L217,INDEX(
RAW_c_TEBB0714_REV01!B:D,MATCH(H217,INDEX(RAW_c_TEBB0714_REV01!B:B,MATCH(H217,RAW_c_TEBB0714_REV01!B:B,)+1):'RAW_c_TEBB0714_REV01'!B11288,)+MATCH(H217,RAW_c_TEBB0714_REV01!B:B,),3),INDEX(RAW_c_TEBB0714_REV01!B:D,MATCH(H217,RAW_c_TEBB0714_REV01!B:B,0),3)),"---"))),"---")</f>
        <v>JM1-9</v>
      </c>
      <c r="T217">
        <f>COUNTIF(RAW_c_TEBB0714_REV01!B:B,G217)</f>
        <v>2</v>
      </c>
      <c r="U217" t="str">
        <f t="shared" si="23"/>
        <v>SFP+-RD-</v>
      </c>
    </row>
    <row r="218" spans="1:21" x14ac:dyDescent="0.25">
      <c r="A218" t="s">
        <v>1060</v>
      </c>
      <c r="B218" t="s">
        <v>1269</v>
      </c>
      <c r="C218" t="s">
        <v>1278</v>
      </c>
      <c r="D218" t="s">
        <v>590</v>
      </c>
      <c r="E218" s="84">
        <v>13</v>
      </c>
      <c r="F218" t="str">
        <f t="shared" si="18"/>
        <v>J1-13</v>
      </c>
      <c r="G218" t="str">
        <f>VLOOKUP(F218,RAW_c_TEBB0714_REV01!A:B,2,0)</f>
        <v>MGT_RX2_P</v>
      </c>
      <c r="H218" t="str">
        <f t="shared" si="19"/>
        <v>MGT_RX2_P</v>
      </c>
      <c r="I218" t="str">
        <f t="shared" si="20"/>
        <v>--</v>
      </c>
      <c r="J218" t="str">
        <f t="shared" si="21"/>
        <v>--</v>
      </c>
      <c r="K218">
        <f>IFERROR(IF(J218="--",IF(G218=H218,VLOOKUP(G218,RAW_c_TEBB0714_REV01!L:N,3,0),SUM(VLOOKUP(H218,RAW_c_TEBB0714_REV01!L:N,3,0),VLOOKUP(G218,RAW_c_TEBB0714_REV01!L:N,3,0))),"---"),"---")</f>
        <v>12.5703</v>
      </c>
      <c r="L218" t="str">
        <f t="shared" si="22"/>
        <v>J1-13</v>
      </c>
      <c r="M218" t="str">
        <f>IFERROR(IF(
COUNTIF(B2B!H:H,(IF(K218&lt;&gt;"---",IF(INDEX(RAW_c_TEBB0714_REV01!B:D,MATCH(H218,RAW_c_TEBB0714_REV01!B:B,0),3)=L218,INDEX(
RAW_c_TEBB0714_REV01!B:D,MATCH(H218,INDEX(RAW_c_TEBB0714_REV01!B:B,MATCH(H218,RAW_c_TEBB0714_REV01!B:B,)+1):'RAW_c_TEBB0714_REV01'!B11289,)+MATCH(H218,RAW_c_TEBB0714_REV01!B:B,),3),INDEX(RAW_c_TEBB0714_REV01!B:D,MATCH(H218,RAW_c_TEBB0714_REV01!B:B,0),3)),"---")))=1,"---",IF(K218&lt;&gt;"---",IF(INDEX(RAW_c_TEBB0714_REV01!B:D,MATCH(H218,RAW_c_TEBB0714_REV01!B:B,0),3)=L218,INDEX(
RAW_c_TEBB0714_REV01!B:D,MATCH(H218,INDEX(RAW_c_TEBB0714_REV01!B:B,MATCH(H218,RAW_c_TEBB0714_REV01!B:B,)+1):'RAW_c_TEBB0714_REV01'!B11289,)+MATCH(H218,RAW_c_TEBB0714_REV01!B:B,),3),INDEX(RAW_c_TEBB0714_REV01!B:D,MATCH(H218,RAW_c_TEBB0714_REV01!B:B,0),3)),"---")),"---")</f>
        <v>---</v>
      </c>
      <c r="N218" t="str">
        <f>IFERROR(IF(AND(B218="B2B",J218="--"),L218,IF(
COUNTIF(B2B!H:H,(IF(K218&lt;&gt;"---",IF(INDEX(RAW_c_TEBB0714_REV01!B:D,MATCH(H218,RAW_c_TEBB0714_REV01!B:B,0),3)=L218,INDEX(
RAW_c_TEBB0714_REV01!B:D,MATCH(H218,INDEX(RAW_c_TEBB0714_REV01!B:B,MATCH(H218,RAW_c_TEBB0714_REV01!B:B,)+1):'RAW_c_TEBB0714_REV01'!B11289,)+MATCH(H218,RAW_c_TEBB0714_REV01!B:B,),3),INDEX(RAW_c_TEBB0714_REV01!B:D,MATCH(H218,RAW_c_TEBB0714_REV01!B:B,0),3)),"---")))=0,"---",IF(K218&lt;&gt;"---",IF(INDEX(RAW_c_TEBB0714_REV01!B:D,MATCH(H218,RAW_c_TEBB0714_REV01!B:B,0),3)=L218,INDEX(
RAW_c_TEBB0714_REV01!B:D,MATCH(H218,INDEX(RAW_c_TEBB0714_REV01!B:B,MATCH(H218,RAW_c_TEBB0714_REV01!B:B,)+1):'RAW_c_TEBB0714_REV01'!B11289,)+MATCH(H218,RAW_c_TEBB0714_REV01!B:B,),3),INDEX(RAW_c_TEBB0714_REV01!B:D,MATCH(H218,RAW_c_TEBB0714_REV01!B:B,0),3)),"---"))),"---")</f>
        <v>JM1-7</v>
      </c>
      <c r="T218">
        <f>COUNTIF(RAW_c_TEBB0714_REV01!B:B,G218)</f>
        <v>2</v>
      </c>
      <c r="U218" t="str">
        <f t="shared" si="23"/>
        <v>SFP+-RD+</v>
      </c>
    </row>
    <row r="219" spans="1:21" x14ac:dyDescent="0.25">
      <c r="A219" t="s">
        <v>1061</v>
      </c>
      <c r="B219" t="s">
        <v>1269</v>
      </c>
      <c r="C219" t="s">
        <v>1270</v>
      </c>
      <c r="D219" t="s">
        <v>590</v>
      </c>
      <c r="E219" s="84">
        <v>14</v>
      </c>
      <c r="F219" t="str">
        <f t="shared" si="18"/>
        <v>J1-14</v>
      </c>
      <c r="G219" t="str">
        <f>VLOOKUP(F219,RAW_c_TEBB0714_REV01!A:B,2,0)</f>
        <v>GND</v>
      </c>
      <c r="H219" t="str">
        <f t="shared" si="19"/>
        <v>GND</v>
      </c>
      <c r="I219" t="str">
        <f t="shared" si="20"/>
        <v>--</v>
      </c>
      <c r="J219" t="str">
        <f t="shared" si="21"/>
        <v>---</v>
      </c>
      <c r="K219" t="str">
        <f>IFERROR(IF(J219="--",IF(G219=H219,VLOOKUP(G219,RAW_c_TEBB0714_REV01!L:N,3,0),SUM(VLOOKUP(H219,RAW_c_TEBB0714_REV01!L:N,3,0),VLOOKUP(G219,RAW_c_TEBB0714_REV01!L:N,3,0))),"---"),"---")</f>
        <v>---</v>
      </c>
      <c r="L219" t="str">
        <f t="shared" si="22"/>
        <v>J1-14</v>
      </c>
      <c r="M219" t="str">
        <f>IFERROR(IF(
COUNTIF(B2B!H:H,(IF(K219&lt;&gt;"---",IF(INDEX(RAW_c_TEBB0714_REV01!B:D,MATCH(H219,RAW_c_TEBB0714_REV01!B:B,0),3)=L219,INDEX(
RAW_c_TEBB0714_REV01!B:D,MATCH(H219,INDEX(RAW_c_TEBB0714_REV01!B:B,MATCH(H219,RAW_c_TEBB0714_REV01!B:B,)+1):'RAW_c_TEBB0714_REV01'!B11290,)+MATCH(H219,RAW_c_TEBB0714_REV01!B:B,),3),INDEX(RAW_c_TEBB0714_REV01!B:D,MATCH(H219,RAW_c_TEBB0714_REV01!B:B,0),3)),"---")))=1,"---",IF(K219&lt;&gt;"---",IF(INDEX(RAW_c_TEBB0714_REV01!B:D,MATCH(H219,RAW_c_TEBB0714_REV01!B:B,0),3)=L219,INDEX(
RAW_c_TEBB0714_REV01!B:D,MATCH(H219,INDEX(RAW_c_TEBB0714_REV01!B:B,MATCH(H219,RAW_c_TEBB0714_REV01!B:B,)+1):'RAW_c_TEBB0714_REV01'!B11290,)+MATCH(H219,RAW_c_TEBB0714_REV01!B:B,),3),INDEX(RAW_c_TEBB0714_REV01!B:D,MATCH(H219,RAW_c_TEBB0714_REV01!B:B,0),3)),"---")),"---")</f>
        <v>---</v>
      </c>
      <c r="N219" t="str">
        <f>IFERROR(IF(AND(B219="B2B",J219="--"),L219,IF(
COUNTIF(B2B!H:H,(IF(K219&lt;&gt;"---",IF(INDEX(RAW_c_TEBB0714_REV01!B:D,MATCH(H219,RAW_c_TEBB0714_REV01!B:B,0),3)=L219,INDEX(
RAW_c_TEBB0714_REV01!B:D,MATCH(H219,INDEX(RAW_c_TEBB0714_REV01!B:B,MATCH(H219,RAW_c_TEBB0714_REV01!B:B,)+1):'RAW_c_TEBB0714_REV01'!B11290,)+MATCH(H219,RAW_c_TEBB0714_REV01!B:B,),3),INDEX(RAW_c_TEBB0714_REV01!B:D,MATCH(H219,RAW_c_TEBB0714_REV01!B:B,0),3)),"---")))=0,"---",IF(K219&lt;&gt;"---",IF(INDEX(RAW_c_TEBB0714_REV01!B:D,MATCH(H219,RAW_c_TEBB0714_REV01!B:B,0),3)=L219,INDEX(
RAW_c_TEBB0714_REV01!B:D,MATCH(H219,INDEX(RAW_c_TEBB0714_REV01!B:B,MATCH(H219,RAW_c_TEBB0714_REV01!B:B,)+1):'RAW_c_TEBB0714_REV01'!B11290,)+MATCH(H219,RAW_c_TEBB0714_REV01!B:B,),3),INDEX(RAW_c_TEBB0714_REV01!B:D,MATCH(H219,RAW_c_TEBB0714_REV01!B:B,0),3)),"---"))),"---")</f>
        <v>---</v>
      </c>
      <c r="T219">
        <f>COUNTIF(RAW_c_TEBB0714_REV01!B:B,G219)</f>
        <v>93</v>
      </c>
      <c r="U219" t="str">
        <f t="shared" si="23"/>
        <v>SFP+-VEET</v>
      </c>
    </row>
    <row r="220" spans="1:21" x14ac:dyDescent="0.25">
      <c r="A220" t="s">
        <v>1062</v>
      </c>
      <c r="B220" t="s">
        <v>1269</v>
      </c>
      <c r="C220" t="s">
        <v>1279</v>
      </c>
      <c r="D220" t="s">
        <v>590</v>
      </c>
      <c r="E220" s="84">
        <v>15</v>
      </c>
      <c r="F220" t="str">
        <f t="shared" si="18"/>
        <v>J1-15</v>
      </c>
      <c r="G220" t="str">
        <f>VLOOKUP(F220,RAW_c_TEBB0714_REV01!A:B,2,0)</f>
        <v>NetC4_1</v>
      </c>
      <c r="H220" t="str">
        <f t="shared" si="19"/>
        <v>NetC4_1</v>
      </c>
      <c r="I220" t="str">
        <f t="shared" si="20"/>
        <v>--</v>
      </c>
      <c r="J220" t="str">
        <f t="shared" si="21"/>
        <v>--</v>
      </c>
      <c r="K220">
        <f>IFERROR(IF(J220="--",IF(G220=H220,VLOOKUP(G220,RAW_c_TEBB0714_REV01!L:N,3,0),SUM(VLOOKUP(H220,RAW_c_TEBB0714_REV01!L:N,3,0),VLOOKUP(G220,RAW_c_TEBB0714_REV01!L:N,3,0))),"---"),"---")</f>
        <v>5.6631</v>
      </c>
      <c r="L220" t="str">
        <f t="shared" si="22"/>
        <v>J1-15</v>
      </c>
      <c r="M220" t="str">
        <f>IFERROR(IF(
COUNTIF(B2B!H:H,(IF(K220&lt;&gt;"---",IF(INDEX(RAW_c_TEBB0714_REV01!B:D,MATCH(H220,RAW_c_TEBB0714_REV01!B:B,0),3)=L220,INDEX(
RAW_c_TEBB0714_REV01!B:D,MATCH(H220,INDEX(RAW_c_TEBB0714_REV01!B:B,MATCH(H220,RAW_c_TEBB0714_REV01!B:B,)+1):'RAW_c_TEBB0714_REV01'!B11291,)+MATCH(H220,RAW_c_TEBB0714_REV01!B:B,),3),INDEX(RAW_c_TEBB0714_REV01!B:D,MATCH(H220,RAW_c_TEBB0714_REV01!B:B,0),3)),"---")))=1,"---",IF(K220&lt;&gt;"---",IF(INDEX(RAW_c_TEBB0714_REV01!B:D,MATCH(H220,RAW_c_TEBB0714_REV01!B:B,0),3)=L220,INDEX(
RAW_c_TEBB0714_REV01!B:D,MATCH(H220,INDEX(RAW_c_TEBB0714_REV01!B:B,MATCH(H220,RAW_c_TEBB0714_REV01!B:B,)+1):'RAW_c_TEBB0714_REV01'!B11291,)+MATCH(H220,RAW_c_TEBB0714_REV01!B:B,),3),INDEX(RAW_c_TEBB0714_REV01!B:D,MATCH(H220,RAW_c_TEBB0714_REV01!B:B,0),3)),"---")),"---")</f>
        <v>C4-1</v>
      </c>
      <c r="N220" t="str">
        <f>IFERROR(IF(AND(B220="B2B",J220="--"),L220,IF(
COUNTIF(B2B!H:H,(IF(K220&lt;&gt;"---",IF(INDEX(RAW_c_TEBB0714_REV01!B:D,MATCH(H220,RAW_c_TEBB0714_REV01!B:B,0),3)=L220,INDEX(
RAW_c_TEBB0714_REV01!B:D,MATCH(H220,INDEX(RAW_c_TEBB0714_REV01!B:B,MATCH(H220,RAW_c_TEBB0714_REV01!B:B,)+1):'RAW_c_TEBB0714_REV01'!B11291,)+MATCH(H220,RAW_c_TEBB0714_REV01!B:B,),3),INDEX(RAW_c_TEBB0714_REV01!B:D,MATCH(H220,RAW_c_TEBB0714_REV01!B:B,0),3)),"---")))=0,"---",IF(K220&lt;&gt;"---",IF(INDEX(RAW_c_TEBB0714_REV01!B:D,MATCH(H220,RAW_c_TEBB0714_REV01!B:B,0),3)=L220,INDEX(
RAW_c_TEBB0714_REV01!B:D,MATCH(H220,INDEX(RAW_c_TEBB0714_REV01!B:B,MATCH(H220,RAW_c_TEBB0714_REV01!B:B,)+1):'RAW_c_TEBB0714_REV01'!B11291,)+MATCH(H220,RAW_c_TEBB0714_REV01!B:B,),3),INDEX(RAW_c_TEBB0714_REV01!B:D,MATCH(H220,RAW_c_TEBB0714_REV01!B:B,0),3)),"---"))),"---")</f>
        <v>---</v>
      </c>
      <c r="T220">
        <f>COUNTIF(RAW_c_TEBB0714_REV01!B:B,G220)</f>
        <v>4</v>
      </c>
      <c r="U220" t="str">
        <f t="shared" si="23"/>
        <v>SFP+-VCCR</v>
      </c>
    </row>
    <row r="221" spans="1:21" x14ac:dyDescent="0.25">
      <c r="A221" t="s">
        <v>1063</v>
      </c>
      <c r="B221" t="s">
        <v>1269</v>
      </c>
      <c r="C221" t="s">
        <v>1280</v>
      </c>
      <c r="D221" t="s">
        <v>590</v>
      </c>
      <c r="E221" s="84">
        <v>16</v>
      </c>
      <c r="F221" t="str">
        <f t="shared" si="18"/>
        <v>J1-16</v>
      </c>
      <c r="G221" t="str">
        <f>VLOOKUP(F221,RAW_c_TEBB0714_REV01!A:B,2,0)</f>
        <v>NetC3_1</v>
      </c>
      <c r="H221" t="str">
        <f t="shared" si="19"/>
        <v>NetC3_1</v>
      </c>
      <c r="I221" t="str">
        <f t="shared" si="20"/>
        <v>--</v>
      </c>
      <c r="J221" t="str">
        <f t="shared" si="21"/>
        <v>--</v>
      </c>
      <c r="K221">
        <f>IFERROR(IF(J221="--",IF(G221=H221,VLOOKUP(G221,RAW_c_TEBB0714_REV01!L:N,3,0),SUM(VLOOKUP(H221,RAW_c_TEBB0714_REV01!L:N,3,0),VLOOKUP(G221,RAW_c_TEBB0714_REV01!L:N,3,0))),"---"),"---")</f>
        <v>5.8926999999999996</v>
      </c>
      <c r="L221" t="str">
        <f t="shared" si="22"/>
        <v>J1-16</v>
      </c>
      <c r="M221" t="str">
        <f>IFERROR(IF(
COUNTIF(B2B!H:H,(IF(K221&lt;&gt;"---",IF(INDEX(RAW_c_TEBB0714_REV01!B:D,MATCH(H221,RAW_c_TEBB0714_REV01!B:B,0),3)=L221,INDEX(
RAW_c_TEBB0714_REV01!B:D,MATCH(H221,INDEX(RAW_c_TEBB0714_REV01!B:B,MATCH(H221,RAW_c_TEBB0714_REV01!B:B,)+1):'RAW_c_TEBB0714_REV01'!B11292,)+MATCH(H221,RAW_c_TEBB0714_REV01!B:B,),3),INDEX(RAW_c_TEBB0714_REV01!B:D,MATCH(H221,RAW_c_TEBB0714_REV01!B:B,0),3)),"---")))=1,"---",IF(K221&lt;&gt;"---",IF(INDEX(RAW_c_TEBB0714_REV01!B:D,MATCH(H221,RAW_c_TEBB0714_REV01!B:B,0),3)=L221,INDEX(
RAW_c_TEBB0714_REV01!B:D,MATCH(H221,INDEX(RAW_c_TEBB0714_REV01!B:B,MATCH(H221,RAW_c_TEBB0714_REV01!B:B,)+1):'RAW_c_TEBB0714_REV01'!B11292,)+MATCH(H221,RAW_c_TEBB0714_REV01!B:B,),3),INDEX(RAW_c_TEBB0714_REV01!B:D,MATCH(H221,RAW_c_TEBB0714_REV01!B:B,0),3)),"---")),"---")</f>
        <v>C3-1</v>
      </c>
      <c r="N221" t="str">
        <f>IFERROR(IF(AND(B221="B2B",J221="--"),L221,IF(
COUNTIF(B2B!H:H,(IF(K221&lt;&gt;"---",IF(INDEX(RAW_c_TEBB0714_REV01!B:D,MATCH(H221,RAW_c_TEBB0714_REV01!B:B,0),3)=L221,INDEX(
RAW_c_TEBB0714_REV01!B:D,MATCH(H221,INDEX(RAW_c_TEBB0714_REV01!B:B,MATCH(H221,RAW_c_TEBB0714_REV01!B:B,)+1):'RAW_c_TEBB0714_REV01'!B11292,)+MATCH(H221,RAW_c_TEBB0714_REV01!B:B,),3),INDEX(RAW_c_TEBB0714_REV01!B:D,MATCH(H221,RAW_c_TEBB0714_REV01!B:B,0),3)),"---")))=0,"---",IF(K221&lt;&gt;"---",IF(INDEX(RAW_c_TEBB0714_REV01!B:D,MATCH(H221,RAW_c_TEBB0714_REV01!B:B,0),3)=L221,INDEX(
RAW_c_TEBB0714_REV01!B:D,MATCH(H221,INDEX(RAW_c_TEBB0714_REV01!B:B,MATCH(H221,RAW_c_TEBB0714_REV01!B:B,)+1):'RAW_c_TEBB0714_REV01'!B11292,)+MATCH(H221,RAW_c_TEBB0714_REV01!B:B,),3),INDEX(RAW_c_TEBB0714_REV01!B:D,MATCH(H221,RAW_c_TEBB0714_REV01!B:B,0),3)),"---"))),"---")</f>
        <v>---</v>
      </c>
      <c r="T221">
        <f>COUNTIF(RAW_c_TEBB0714_REV01!B:B,G221)</f>
        <v>4</v>
      </c>
      <c r="U221" t="str">
        <f t="shared" si="23"/>
        <v>SFP+-VCCT</v>
      </c>
    </row>
    <row r="222" spans="1:21" x14ac:dyDescent="0.25">
      <c r="A222" t="s">
        <v>1064</v>
      </c>
      <c r="B222" t="s">
        <v>1269</v>
      </c>
      <c r="C222" t="s">
        <v>1270</v>
      </c>
      <c r="D222" t="s">
        <v>590</v>
      </c>
      <c r="E222" s="84">
        <v>17</v>
      </c>
      <c r="F222" t="str">
        <f t="shared" si="18"/>
        <v>J1-17</v>
      </c>
      <c r="G222" t="str">
        <f>VLOOKUP(F222,RAW_c_TEBB0714_REV01!A:B,2,0)</f>
        <v>GND</v>
      </c>
      <c r="H222" t="str">
        <f t="shared" si="19"/>
        <v>GND</v>
      </c>
      <c r="I222" t="str">
        <f t="shared" si="20"/>
        <v>--</v>
      </c>
      <c r="J222" t="str">
        <f t="shared" si="21"/>
        <v>---</v>
      </c>
      <c r="K222" t="str">
        <f>IFERROR(IF(J222="--",IF(G222=H222,VLOOKUP(G222,RAW_c_TEBB0714_REV01!L:N,3,0),SUM(VLOOKUP(H222,RAW_c_TEBB0714_REV01!L:N,3,0),VLOOKUP(G222,RAW_c_TEBB0714_REV01!L:N,3,0))),"---"),"---")</f>
        <v>---</v>
      </c>
      <c r="L222" t="str">
        <f t="shared" si="22"/>
        <v>J1-17</v>
      </c>
      <c r="M222" t="str">
        <f>IFERROR(IF(
COUNTIF(B2B!H:H,(IF(K222&lt;&gt;"---",IF(INDEX(RAW_c_TEBB0714_REV01!B:D,MATCH(H222,RAW_c_TEBB0714_REV01!B:B,0),3)=L222,INDEX(
RAW_c_TEBB0714_REV01!B:D,MATCH(H222,INDEX(RAW_c_TEBB0714_REV01!B:B,MATCH(H222,RAW_c_TEBB0714_REV01!B:B,)+1):'RAW_c_TEBB0714_REV01'!B11293,)+MATCH(H222,RAW_c_TEBB0714_REV01!B:B,),3),INDEX(RAW_c_TEBB0714_REV01!B:D,MATCH(H222,RAW_c_TEBB0714_REV01!B:B,0),3)),"---")))=1,"---",IF(K222&lt;&gt;"---",IF(INDEX(RAW_c_TEBB0714_REV01!B:D,MATCH(H222,RAW_c_TEBB0714_REV01!B:B,0),3)=L222,INDEX(
RAW_c_TEBB0714_REV01!B:D,MATCH(H222,INDEX(RAW_c_TEBB0714_REV01!B:B,MATCH(H222,RAW_c_TEBB0714_REV01!B:B,)+1):'RAW_c_TEBB0714_REV01'!B11293,)+MATCH(H222,RAW_c_TEBB0714_REV01!B:B,),3),INDEX(RAW_c_TEBB0714_REV01!B:D,MATCH(H222,RAW_c_TEBB0714_REV01!B:B,0),3)),"---")),"---")</f>
        <v>---</v>
      </c>
      <c r="N222" t="str">
        <f>IFERROR(IF(AND(B222="B2B",J222="--"),L222,IF(
COUNTIF(B2B!H:H,(IF(K222&lt;&gt;"---",IF(INDEX(RAW_c_TEBB0714_REV01!B:D,MATCH(H222,RAW_c_TEBB0714_REV01!B:B,0),3)=L222,INDEX(
RAW_c_TEBB0714_REV01!B:D,MATCH(H222,INDEX(RAW_c_TEBB0714_REV01!B:B,MATCH(H222,RAW_c_TEBB0714_REV01!B:B,)+1):'RAW_c_TEBB0714_REV01'!B11293,)+MATCH(H222,RAW_c_TEBB0714_REV01!B:B,),3),INDEX(RAW_c_TEBB0714_REV01!B:D,MATCH(H222,RAW_c_TEBB0714_REV01!B:B,0),3)),"---")))=0,"---",IF(K222&lt;&gt;"---",IF(INDEX(RAW_c_TEBB0714_REV01!B:D,MATCH(H222,RAW_c_TEBB0714_REV01!B:B,0),3)=L222,INDEX(
RAW_c_TEBB0714_REV01!B:D,MATCH(H222,INDEX(RAW_c_TEBB0714_REV01!B:B,MATCH(H222,RAW_c_TEBB0714_REV01!B:B,)+1):'RAW_c_TEBB0714_REV01'!B11293,)+MATCH(H222,RAW_c_TEBB0714_REV01!B:B,),3),INDEX(RAW_c_TEBB0714_REV01!B:D,MATCH(H222,RAW_c_TEBB0714_REV01!B:B,0),3)),"---"))),"---")</f>
        <v>---</v>
      </c>
      <c r="T222">
        <f>COUNTIF(RAW_c_TEBB0714_REV01!B:B,G222)</f>
        <v>93</v>
      </c>
      <c r="U222" t="str">
        <f t="shared" si="23"/>
        <v>SFP+-VEET</v>
      </c>
    </row>
    <row r="223" spans="1:21" x14ac:dyDescent="0.25">
      <c r="A223" t="s">
        <v>1065</v>
      </c>
      <c r="B223" t="s">
        <v>1269</v>
      </c>
      <c r="C223" t="s">
        <v>1281</v>
      </c>
      <c r="D223" t="s">
        <v>590</v>
      </c>
      <c r="E223" s="84">
        <v>18</v>
      </c>
      <c r="F223" t="str">
        <f t="shared" si="18"/>
        <v>J1-18</v>
      </c>
      <c r="G223" t="str">
        <f>VLOOKUP(F223,RAW_c_TEBB0714_REV01!A:B,2,0)</f>
        <v>MGT_TX2_P</v>
      </c>
      <c r="H223" t="str">
        <f t="shared" si="19"/>
        <v>MGT_TX2_P</v>
      </c>
      <c r="I223" t="str">
        <f t="shared" si="20"/>
        <v>--</v>
      </c>
      <c r="J223" t="str">
        <f t="shared" si="21"/>
        <v>--</v>
      </c>
      <c r="K223">
        <f>IFERROR(IF(J223="--",IF(G223=H223,VLOOKUP(G223,RAW_c_TEBB0714_REV01!L:N,3,0),SUM(VLOOKUP(H223,RAW_c_TEBB0714_REV01!L:N,3,0),VLOOKUP(G223,RAW_c_TEBB0714_REV01!L:N,3,0))),"---"),"---")</f>
        <v>25.228200000000001</v>
      </c>
      <c r="L223" t="str">
        <f t="shared" si="22"/>
        <v>J1-18</v>
      </c>
      <c r="M223" t="str">
        <f>IFERROR(IF(
COUNTIF(B2B!H:H,(IF(K223&lt;&gt;"---",IF(INDEX(RAW_c_TEBB0714_REV01!B:D,MATCH(H223,RAW_c_TEBB0714_REV01!B:B,0),3)=L223,INDEX(
RAW_c_TEBB0714_REV01!B:D,MATCH(H223,INDEX(RAW_c_TEBB0714_REV01!B:B,MATCH(H223,RAW_c_TEBB0714_REV01!B:B,)+1):'RAW_c_TEBB0714_REV01'!B11294,)+MATCH(H223,RAW_c_TEBB0714_REV01!B:B,),3),INDEX(RAW_c_TEBB0714_REV01!B:D,MATCH(H223,RAW_c_TEBB0714_REV01!B:B,0),3)),"---")))=1,"---",IF(K223&lt;&gt;"---",IF(INDEX(RAW_c_TEBB0714_REV01!B:D,MATCH(H223,RAW_c_TEBB0714_REV01!B:B,0),3)=L223,INDEX(
RAW_c_TEBB0714_REV01!B:D,MATCH(H223,INDEX(RAW_c_TEBB0714_REV01!B:B,MATCH(H223,RAW_c_TEBB0714_REV01!B:B,)+1):'RAW_c_TEBB0714_REV01'!B11294,)+MATCH(H223,RAW_c_TEBB0714_REV01!B:B,),3),INDEX(RAW_c_TEBB0714_REV01!B:D,MATCH(H223,RAW_c_TEBB0714_REV01!B:B,0),3)),"---")),"---")</f>
        <v>---</v>
      </c>
      <c r="N223" t="str">
        <f>IFERROR(IF(AND(B223="B2B",J223="--"),L223,IF(
COUNTIF(B2B!H:H,(IF(K223&lt;&gt;"---",IF(INDEX(RAW_c_TEBB0714_REV01!B:D,MATCH(H223,RAW_c_TEBB0714_REV01!B:B,0),3)=L223,INDEX(
RAW_c_TEBB0714_REV01!B:D,MATCH(H223,INDEX(RAW_c_TEBB0714_REV01!B:B,MATCH(H223,RAW_c_TEBB0714_REV01!B:B,)+1):'RAW_c_TEBB0714_REV01'!B11294,)+MATCH(H223,RAW_c_TEBB0714_REV01!B:B,),3),INDEX(RAW_c_TEBB0714_REV01!B:D,MATCH(H223,RAW_c_TEBB0714_REV01!B:B,0),3)),"---")))=0,"---",IF(K223&lt;&gt;"---",IF(INDEX(RAW_c_TEBB0714_REV01!B:D,MATCH(H223,RAW_c_TEBB0714_REV01!B:B,0),3)=L223,INDEX(
RAW_c_TEBB0714_REV01!B:D,MATCH(H223,INDEX(RAW_c_TEBB0714_REV01!B:B,MATCH(H223,RAW_c_TEBB0714_REV01!B:B,)+1):'RAW_c_TEBB0714_REV01'!B11294,)+MATCH(H223,RAW_c_TEBB0714_REV01!B:B,),3),INDEX(RAW_c_TEBB0714_REV01!B:D,MATCH(H223,RAW_c_TEBB0714_REV01!B:B,0),3)),"---"))),"---")</f>
        <v>JM1-14</v>
      </c>
      <c r="T223">
        <f>COUNTIF(RAW_c_TEBB0714_REV01!B:B,G223)</f>
        <v>2</v>
      </c>
      <c r="U223" t="str">
        <f t="shared" si="23"/>
        <v>SFP+-TD+</v>
      </c>
    </row>
    <row r="224" spans="1:21" x14ac:dyDescent="0.25">
      <c r="A224" t="s">
        <v>1066</v>
      </c>
      <c r="B224" t="s">
        <v>1269</v>
      </c>
      <c r="C224" t="s">
        <v>1282</v>
      </c>
      <c r="D224" t="s">
        <v>590</v>
      </c>
      <c r="E224" s="84">
        <v>19</v>
      </c>
      <c r="F224" t="str">
        <f t="shared" si="18"/>
        <v>J1-19</v>
      </c>
      <c r="G224" t="str">
        <f>VLOOKUP(F224,RAW_c_TEBB0714_REV01!A:B,2,0)</f>
        <v>MGT_TX2_N</v>
      </c>
      <c r="H224" t="str">
        <f t="shared" si="19"/>
        <v>MGT_TX2_N</v>
      </c>
      <c r="I224" t="str">
        <f t="shared" si="20"/>
        <v>--</v>
      </c>
      <c r="J224" t="str">
        <f t="shared" si="21"/>
        <v>--</v>
      </c>
      <c r="K224">
        <f>IFERROR(IF(J224="--",IF(G224=H224,VLOOKUP(G224,RAW_c_TEBB0714_REV01!L:N,3,0),SUM(VLOOKUP(H224,RAW_c_TEBB0714_REV01!L:N,3,0),VLOOKUP(G224,RAW_c_TEBB0714_REV01!L:N,3,0))),"---"),"---")</f>
        <v>25.082699999999999</v>
      </c>
      <c r="L224" t="str">
        <f t="shared" si="22"/>
        <v>J1-19</v>
      </c>
      <c r="M224" t="str">
        <f>IFERROR(IF(
COUNTIF(B2B!H:H,(IF(K224&lt;&gt;"---",IF(INDEX(RAW_c_TEBB0714_REV01!B:D,MATCH(H224,RAW_c_TEBB0714_REV01!B:B,0),3)=L224,INDEX(
RAW_c_TEBB0714_REV01!B:D,MATCH(H224,INDEX(RAW_c_TEBB0714_REV01!B:B,MATCH(H224,RAW_c_TEBB0714_REV01!B:B,)+1):'RAW_c_TEBB0714_REV01'!B11295,)+MATCH(H224,RAW_c_TEBB0714_REV01!B:B,),3),INDEX(RAW_c_TEBB0714_REV01!B:D,MATCH(H224,RAW_c_TEBB0714_REV01!B:B,0),3)),"---")))=1,"---",IF(K224&lt;&gt;"---",IF(INDEX(RAW_c_TEBB0714_REV01!B:D,MATCH(H224,RAW_c_TEBB0714_REV01!B:B,0),3)=L224,INDEX(
RAW_c_TEBB0714_REV01!B:D,MATCH(H224,INDEX(RAW_c_TEBB0714_REV01!B:B,MATCH(H224,RAW_c_TEBB0714_REV01!B:B,)+1):'RAW_c_TEBB0714_REV01'!B11295,)+MATCH(H224,RAW_c_TEBB0714_REV01!B:B,),3),INDEX(RAW_c_TEBB0714_REV01!B:D,MATCH(H224,RAW_c_TEBB0714_REV01!B:B,0),3)),"---")),"---")</f>
        <v>---</v>
      </c>
      <c r="N224" t="str">
        <f>IFERROR(IF(AND(B224="B2B",J224="--"),L224,IF(
COUNTIF(B2B!H:H,(IF(K224&lt;&gt;"---",IF(INDEX(RAW_c_TEBB0714_REV01!B:D,MATCH(H224,RAW_c_TEBB0714_REV01!B:B,0),3)=L224,INDEX(
RAW_c_TEBB0714_REV01!B:D,MATCH(H224,INDEX(RAW_c_TEBB0714_REV01!B:B,MATCH(H224,RAW_c_TEBB0714_REV01!B:B,)+1):'RAW_c_TEBB0714_REV01'!B11295,)+MATCH(H224,RAW_c_TEBB0714_REV01!B:B,),3),INDEX(RAW_c_TEBB0714_REV01!B:D,MATCH(H224,RAW_c_TEBB0714_REV01!B:B,0),3)),"---")))=0,"---",IF(K224&lt;&gt;"---",IF(INDEX(RAW_c_TEBB0714_REV01!B:D,MATCH(H224,RAW_c_TEBB0714_REV01!B:B,0),3)=L224,INDEX(
RAW_c_TEBB0714_REV01!B:D,MATCH(H224,INDEX(RAW_c_TEBB0714_REV01!B:B,MATCH(H224,RAW_c_TEBB0714_REV01!B:B,)+1):'RAW_c_TEBB0714_REV01'!B11295,)+MATCH(H224,RAW_c_TEBB0714_REV01!B:B,),3),INDEX(RAW_c_TEBB0714_REV01!B:D,MATCH(H224,RAW_c_TEBB0714_REV01!B:B,0),3)),"---"))),"---")</f>
        <v>JM1-16</v>
      </c>
      <c r="T224">
        <f>COUNTIF(RAW_c_TEBB0714_REV01!B:B,G224)</f>
        <v>2</v>
      </c>
      <c r="U224" t="str">
        <f t="shared" si="23"/>
        <v>SFP+-TD-</v>
      </c>
    </row>
    <row r="225" spans="1:21" x14ac:dyDescent="0.25">
      <c r="A225" t="s">
        <v>1067</v>
      </c>
      <c r="B225" t="s">
        <v>1269</v>
      </c>
      <c r="C225" t="s">
        <v>1270</v>
      </c>
      <c r="D225" t="s">
        <v>590</v>
      </c>
      <c r="E225" s="84">
        <v>20</v>
      </c>
      <c r="F225" t="str">
        <f t="shared" si="18"/>
        <v>J1-20</v>
      </c>
      <c r="G225" t="str">
        <f>VLOOKUP(F225,RAW_c_TEBB0714_REV01!A:B,2,0)</f>
        <v>GND</v>
      </c>
      <c r="H225" t="str">
        <f t="shared" si="19"/>
        <v>GND</v>
      </c>
      <c r="I225" t="str">
        <f t="shared" si="20"/>
        <v>--</v>
      </c>
      <c r="J225" t="str">
        <f t="shared" si="21"/>
        <v>---</v>
      </c>
      <c r="K225" t="str">
        <f>IFERROR(IF(J225="--",IF(G225=H225,VLOOKUP(G225,RAW_c_TEBB0714_REV01!L:N,3,0),SUM(VLOOKUP(H225,RAW_c_TEBB0714_REV01!L:N,3,0),VLOOKUP(G225,RAW_c_TEBB0714_REV01!L:N,3,0))),"---"),"---")</f>
        <v>---</v>
      </c>
      <c r="L225" t="str">
        <f t="shared" si="22"/>
        <v>J1-20</v>
      </c>
      <c r="M225" t="str">
        <f>IFERROR(IF(
COUNTIF(B2B!H:H,(IF(K225&lt;&gt;"---",IF(INDEX(RAW_c_TEBB0714_REV01!B:D,MATCH(H225,RAW_c_TEBB0714_REV01!B:B,0),3)=L225,INDEX(
RAW_c_TEBB0714_REV01!B:D,MATCH(H225,INDEX(RAW_c_TEBB0714_REV01!B:B,MATCH(H225,RAW_c_TEBB0714_REV01!B:B,)+1):'RAW_c_TEBB0714_REV01'!B11296,)+MATCH(H225,RAW_c_TEBB0714_REV01!B:B,),3),INDEX(RAW_c_TEBB0714_REV01!B:D,MATCH(H225,RAW_c_TEBB0714_REV01!B:B,0),3)),"---")))=1,"---",IF(K225&lt;&gt;"---",IF(INDEX(RAW_c_TEBB0714_REV01!B:D,MATCH(H225,RAW_c_TEBB0714_REV01!B:B,0),3)=L225,INDEX(
RAW_c_TEBB0714_REV01!B:D,MATCH(H225,INDEX(RAW_c_TEBB0714_REV01!B:B,MATCH(H225,RAW_c_TEBB0714_REV01!B:B,)+1):'RAW_c_TEBB0714_REV01'!B11296,)+MATCH(H225,RAW_c_TEBB0714_REV01!B:B,),3),INDEX(RAW_c_TEBB0714_REV01!B:D,MATCH(H225,RAW_c_TEBB0714_REV01!B:B,0),3)),"---")),"---")</f>
        <v>---</v>
      </c>
      <c r="N225" t="str">
        <f>IFERROR(IF(AND(B225="B2B",J225="--"),L225,IF(
COUNTIF(B2B!H:H,(IF(K225&lt;&gt;"---",IF(INDEX(RAW_c_TEBB0714_REV01!B:D,MATCH(H225,RAW_c_TEBB0714_REV01!B:B,0),3)=L225,INDEX(
RAW_c_TEBB0714_REV01!B:D,MATCH(H225,INDEX(RAW_c_TEBB0714_REV01!B:B,MATCH(H225,RAW_c_TEBB0714_REV01!B:B,)+1):'RAW_c_TEBB0714_REV01'!B11296,)+MATCH(H225,RAW_c_TEBB0714_REV01!B:B,),3),INDEX(RAW_c_TEBB0714_REV01!B:D,MATCH(H225,RAW_c_TEBB0714_REV01!B:B,0),3)),"---")))=0,"---",IF(K225&lt;&gt;"---",IF(INDEX(RAW_c_TEBB0714_REV01!B:D,MATCH(H225,RAW_c_TEBB0714_REV01!B:B,0),3)=L225,INDEX(
RAW_c_TEBB0714_REV01!B:D,MATCH(H225,INDEX(RAW_c_TEBB0714_REV01!B:B,MATCH(H225,RAW_c_TEBB0714_REV01!B:B,)+1):'RAW_c_TEBB0714_REV01'!B11296,)+MATCH(H225,RAW_c_TEBB0714_REV01!B:B,),3),INDEX(RAW_c_TEBB0714_REV01!B:D,MATCH(H225,RAW_c_TEBB0714_REV01!B:B,0),3)),"---"))),"---")</f>
        <v>---</v>
      </c>
      <c r="T225">
        <f>COUNTIF(RAW_c_TEBB0714_REV01!B:B,G225)</f>
        <v>93</v>
      </c>
      <c r="U225" t="str">
        <f t="shared" si="23"/>
        <v>SFP+-VEET</v>
      </c>
    </row>
    <row r="226" spans="1:21" x14ac:dyDescent="0.25">
      <c r="A226" t="s">
        <v>1068</v>
      </c>
      <c r="B226" t="s">
        <v>1283</v>
      </c>
      <c r="C226" t="s">
        <v>1335</v>
      </c>
      <c r="D226" t="s">
        <v>591</v>
      </c>
      <c r="E226" s="84" t="s">
        <v>555</v>
      </c>
      <c r="F226" t="str">
        <f t="shared" si="18"/>
        <v>J2-C1</v>
      </c>
      <c r="G226" t="str">
        <f>VLOOKUP(F226,RAW_c_TEBB0714_REV01!A:B,2,0)</f>
        <v>GND</v>
      </c>
      <c r="H226" t="str">
        <f t="shared" si="19"/>
        <v>GND</v>
      </c>
      <c r="I226" t="str">
        <f t="shared" si="20"/>
        <v>--</v>
      </c>
      <c r="J226" t="str">
        <f t="shared" si="21"/>
        <v>---</v>
      </c>
      <c r="K226" t="str">
        <f>IFERROR(IF(J226="--",IF(G226=H226,VLOOKUP(G226,RAW_c_TEBB0714_REV01!L:N,3,0),SUM(VLOOKUP(H226,RAW_c_TEBB0714_REV01!L:N,3,0),VLOOKUP(G226,RAW_c_TEBB0714_REV01!L:N,3,0))),"---"),"---")</f>
        <v>---</v>
      </c>
      <c r="L226" t="str">
        <f t="shared" si="22"/>
        <v>J2-C1</v>
      </c>
      <c r="M226" t="str">
        <f>IFERROR(IF(
COUNTIF(B2B!H:H,(IF(K226&lt;&gt;"---",IF(INDEX(RAW_c_TEBB0714_REV01!B:D,MATCH(H226,RAW_c_TEBB0714_REV01!B:B,0),3)=L226,INDEX(
RAW_c_TEBB0714_REV01!B:D,MATCH(H226,INDEX(RAW_c_TEBB0714_REV01!B:B,MATCH(H226,RAW_c_TEBB0714_REV01!B:B,)+1):'RAW_c_TEBB0714_REV01'!B11297,)+MATCH(H226,RAW_c_TEBB0714_REV01!B:B,),3),INDEX(RAW_c_TEBB0714_REV01!B:D,MATCH(H226,RAW_c_TEBB0714_REV01!B:B,0),3)),"---")))=1,"---",IF(K226&lt;&gt;"---",IF(INDEX(RAW_c_TEBB0714_REV01!B:D,MATCH(H226,RAW_c_TEBB0714_REV01!B:B,0),3)=L226,INDEX(
RAW_c_TEBB0714_REV01!B:D,MATCH(H226,INDEX(RAW_c_TEBB0714_REV01!B:B,MATCH(H226,RAW_c_TEBB0714_REV01!B:B,)+1):'RAW_c_TEBB0714_REV01'!B11297,)+MATCH(H226,RAW_c_TEBB0714_REV01!B:B,),3),INDEX(RAW_c_TEBB0714_REV01!B:D,MATCH(H226,RAW_c_TEBB0714_REV01!B:B,0),3)),"---")),"---")</f>
        <v>---</v>
      </c>
      <c r="N226" t="str">
        <f>IFERROR(IF(AND(B226="B2B",J226="--"),L226,IF(
COUNTIF(B2B!H:H,(IF(K226&lt;&gt;"---",IF(INDEX(RAW_c_TEBB0714_REV01!B:D,MATCH(H226,RAW_c_TEBB0714_REV01!B:B,0),3)=L226,INDEX(
RAW_c_TEBB0714_REV01!B:D,MATCH(H226,INDEX(RAW_c_TEBB0714_REV01!B:B,MATCH(H226,RAW_c_TEBB0714_REV01!B:B,)+1):'RAW_c_TEBB0714_REV01'!B11297,)+MATCH(H226,RAW_c_TEBB0714_REV01!B:B,),3),INDEX(RAW_c_TEBB0714_REV01!B:D,MATCH(H226,RAW_c_TEBB0714_REV01!B:B,0),3)),"---")))=0,"---",IF(K226&lt;&gt;"---",IF(INDEX(RAW_c_TEBB0714_REV01!B:D,MATCH(H226,RAW_c_TEBB0714_REV01!B:B,0),3)=L226,INDEX(
RAW_c_TEBB0714_REV01!B:D,MATCH(H226,INDEX(RAW_c_TEBB0714_REV01!B:B,MATCH(H226,RAW_c_TEBB0714_REV01!B:B,)+1):'RAW_c_TEBB0714_REV01'!B11297,)+MATCH(H226,RAW_c_TEBB0714_REV01!B:B,),3),INDEX(RAW_c_TEBB0714_REV01!B:D,MATCH(H226,RAW_c_TEBB0714_REV01!B:B,0),3)),"---"))),"---")</f>
        <v>---</v>
      </c>
      <c r="T226">
        <f>COUNTIF(RAW_c_TEBB0714_REV01!B:B,G226)</f>
        <v>93</v>
      </c>
      <c r="U226" t="str">
        <f t="shared" si="23"/>
        <v>SFPCage-SHIELD</v>
      </c>
    </row>
    <row r="227" spans="1:21" x14ac:dyDescent="0.25">
      <c r="A227" t="s">
        <v>1069</v>
      </c>
      <c r="B227" t="s">
        <v>1283</v>
      </c>
      <c r="C227" t="s">
        <v>1335</v>
      </c>
      <c r="D227" t="s">
        <v>591</v>
      </c>
      <c r="E227" s="84" t="s">
        <v>556</v>
      </c>
      <c r="F227" t="str">
        <f t="shared" si="18"/>
        <v>J2-C2</v>
      </c>
      <c r="G227" t="str">
        <f>VLOOKUP(F227,RAW_c_TEBB0714_REV01!A:B,2,0)</f>
        <v>GND</v>
      </c>
      <c r="H227" t="str">
        <f t="shared" si="19"/>
        <v>GND</v>
      </c>
      <c r="I227" t="str">
        <f t="shared" si="20"/>
        <v>--</v>
      </c>
      <c r="J227" t="str">
        <f t="shared" si="21"/>
        <v>---</v>
      </c>
      <c r="K227" t="str">
        <f>IFERROR(IF(J227="--",IF(G227=H227,VLOOKUP(G227,RAW_c_TEBB0714_REV01!L:N,3,0),SUM(VLOOKUP(H227,RAW_c_TEBB0714_REV01!L:N,3,0),VLOOKUP(G227,RAW_c_TEBB0714_REV01!L:N,3,0))),"---"),"---")</f>
        <v>---</v>
      </c>
      <c r="L227" t="str">
        <f t="shared" si="22"/>
        <v>J2-C2</v>
      </c>
      <c r="M227" t="str">
        <f>IFERROR(IF(
COUNTIF(B2B!H:H,(IF(K227&lt;&gt;"---",IF(INDEX(RAW_c_TEBB0714_REV01!B:D,MATCH(H227,RAW_c_TEBB0714_REV01!B:B,0),3)=L227,INDEX(
RAW_c_TEBB0714_REV01!B:D,MATCH(H227,INDEX(RAW_c_TEBB0714_REV01!B:B,MATCH(H227,RAW_c_TEBB0714_REV01!B:B,)+1):'RAW_c_TEBB0714_REV01'!B11298,)+MATCH(H227,RAW_c_TEBB0714_REV01!B:B,),3),INDEX(RAW_c_TEBB0714_REV01!B:D,MATCH(H227,RAW_c_TEBB0714_REV01!B:B,0),3)),"---")))=1,"---",IF(K227&lt;&gt;"---",IF(INDEX(RAW_c_TEBB0714_REV01!B:D,MATCH(H227,RAW_c_TEBB0714_REV01!B:B,0),3)=L227,INDEX(
RAW_c_TEBB0714_REV01!B:D,MATCH(H227,INDEX(RAW_c_TEBB0714_REV01!B:B,MATCH(H227,RAW_c_TEBB0714_REV01!B:B,)+1):'RAW_c_TEBB0714_REV01'!B11298,)+MATCH(H227,RAW_c_TEBB0714_REV01!B:B,),3),INDEX(RAW_c_TEBB0714_REV01!B:D,MATCH(H227,RAW_c_TEBB0714_REV01!B:B,0),3)),"---")),"---")</f>
        <v>---</v>
      </c>
      <c r="N227" t="str">
        <f>IFERROR(IF(AND(B227="B2B",J227="--"),L227,IF(
COUNTIF(B2B!H:H,(IF(K227&lt;&gt;"---",IF(INDEX(RAW_c_TEBB0714_REV01!B:D,MATCH(H227,RAW_c_TEBB0714_REV01!B:B,0),3)=L227,INDEX(
RAW_c_TEBB0714_REV01!B:D,MATCH(H227,INDEX(RAW_c_TEBB0714_REV01!B:B,MATCH(H227,RAW_c_TEBB0714_REV01!B:B,)+1):'RAW_c_TEBB0714_REV01'!B11298,)+MATCH(H227,RAW_c_TEBB0714_REV01!B:B,),3),INDEX(RAW_c_TEBB0714_REV01!B:D,MATCH(H227,RAW_c_TEBB0714_REV01!B:B,0),3)),"---")))=0,"---",IF(K227&lt;&gt;"---",IF(INDEX(RAW_c_TEBB0714_REV01!B:D,MATCH(H227,RAW_c_TEBB0714_REV01!B:B,0),3)=L227,INDEX(
RAW_c_TEBB0714_REV01!B:D,MATCH(H227,INDEX(RAW_c_TEBB0714_REV01!B:B,MATCH(H227,RAW_c_TEBB0714_REV01!B:B,)+1):'RAW_c_TEBB0714_REV01'!B11298,)+MATCH(H227,RAW_c_TEBB0714_REV01!B:B,),3),INDEX(RAW_c_TEBB0714_REV01!B:D,MATCH(H227,RAW_c_TEBB0714_REV01!B:B,0),3)),"---"))),"---")</f>
        <v>---</v>
      </c>
      <c r="T227">
        <f>COUNTIF(RAW_c_TEBB0714_REV01!B:B,G227)</f>
        <v>93</v>
      </c>
      <c r="U227" t="str">
        <f t="shared" si="23"/>
        <v>SFPCage-SHIELD</v>
      </c>
    </row>
    <row r="228" spans="1:21" x14ac:dyDescent="0.25">
      <c r="A228" t="s">
        <v>1070</v>
      </c>
      <c r="B228" t="s">
        <v>1283</v>
      </c>
      <c r="C228" t="s">
        <v>1335</v>
      </c>
      <c r="D228" t="s">
        <v>591</v>
      </c>
      <c r="E228" s="84" t="s">
        <v>557</v>
      </c>
      <c r="F228" t="str">
        <f t="shared" si="18"/>
        <v>J2-C3</v>
      </c>
      <c r="G228" t="str">
        <f>VLOOKUP(F228,RAW_c_TEBB0714_REV01!A:B,2,0)</f>
        <v>GND</v>
      </c>
      <c r="H228" t="str">
        <f t="shared" si="19"/>
        <v>GND</v>
      </c>
      <c r="I228" t="str">
        <f t="shared" si="20"/>
        <v>--</v>
      </c>
      <c r="J228" t="str">
        <f t="shared" si="21"/>
        <v>---</v>
      </c>
      <c r="K228" t="str">
        <f>IFERROR(IF(J228="--",IF(G228=H228,VLOOKUP(G228,RAW_c_TEBB0714_REV01!L:N,3,0),SUM(VLOOKUP(H228,RAW_c_TEBB0714_REV01!L:N,3,0),VLOOKUP(G228,RAW_c_TEBB0714_REV01!L:N,3,0))),"---"),"---")</f>
        <v>---</v>
      </c>
      <c r="L228" t="str">
        <f t="shared" si="22"/>
        <v>J2-C3</v>
      </c>
      <c r="M228" t="str">
        <f>IFERROR(IF(
COUNTIF(B2B!H:H,(IF(K228&lt;&gt;"---",IF(INDEX(RAW_c_TEBB0714_REV01!B:D,MATCH(H228,RAW_c_TEBB0714_REV01!B:B,0),3)=L228,INDEX(
RAW_c_TEBB0714_REV01!B:D,MATCH(H228,INDEX(RAW_c_TEBB0714_REV01!B:B,MATCH(H228,RAW_c_TEBB0714_REV01!B:B,)+1):'RAW_c_TEBB0714_REV01'!B11299,)+MATCH(H228,RAW_c_TEBB0714_REV01!B:B,),3),INDEX(RAW_c_TEBB0714_REV01!B:D,MATCH(H228,RAW_c_TEBB0714_REV01!B:B,0),3)),"---")))=1,"---",IF(K228&lt;&gt;"---",IF(INDEX(RAW_c_TEBB0714_REV01!B:D,MATCH(H228,RAW_c_TEBB0714_REV01!B:B,0),3)=L228,INDEX(
RAW_c_TEBB0714_REV01!B:D,MATCH(H228,INDEX(RAW_c_TEBB0714_REV01!B:B,MATCH(H228,RAW_c_TEBB0714_REV01!B:B,)+1):'RAW_c_TEBB0714_REV01'!B11299,)+MATCH(H228,RAW_c_TEBB0714_REV01!B:B,),3),INDEX(RAW_c_TEBB0714_REV01!B:D,MATCH(H228,RAW_c_TEBB0714_REV01!B:B,0),3)),"---")),"---")</f>
        <v>---</v>
      </c>
      <c r="N228" t="str">
        <f>IFERROR(IF(AND(B228="B2B",J228="--"),L228,IF(
COUNTIF(B2B!H:H,(IF(K228&lt;&gt;"---",IF(INDEX(RAW_c_TEBB0714_REV01!B:D,MATCH(H228,RAW_c_TEBB0714_REV01!B:B,0),3)=L228,INDEX(
RAW_c_TEBB0714_REV01!B:D,MATCH(H228,INDEX(RAW_c_TEBB0714_REV01!B:B,MATCH(H228,RAW_c_TEBB0714_REV01!B:B,)+1):'RAW_c_TEBB0714_REV01'!B11299,)+MATCH(H228,RAW_c_TEBB0714_REV01!B:B,),3),INDEX(RAW_c_TEBB0714_REV01!B:D,MATCH(H228,RAW_c_TEBB0714_REV01!B:B,0),3)),"---")))=0,"---",IF(K228&lt;&gt;"---",IF(INDEX(RAW_c_TEBB0714_REV01!B:D,MATCH(H228,RAW_c_TEBB0714_REV01!B:B,0),3)=L228,INDEX(
RAW_c_TEBB0714_REV01!B:D,MATCH(H228,INDEX(RAW_c_TEBB0714_REV01!B:B,MATCH(H228,RAW_c_TEBB0714_REV01!B:B,)+1):'RAW_c_TEBB0714_REV01'!B11299,)+MATCH(H228,RAW_c_TEBB0714_REV01!B:B,),3),INDEX(RAW_c_TEBB0714_REV01!B:D,MATCH(H228,RAW_c_TEBB0714_REV01!B:B,0),3)),"---"))),"---")</f>
        <v>---</v>
      </c>
      <c r="T228">
        <f>COUNTIF(RAW_c_TEBB0714_REV01!B:B,G228)</f>
        <v>93</v>
      </c>
      <c r="U228" t="str">
        <f t="shared" si="23"/>
        <v>SFPCage-SHIELD</v>
      </c>
    </row>
    <row r="229" spans="1:21" x14ac:dyDescent="0.25">
      <c r="A229" t="s">
        <v>1071</v>
      </c>
      <c r="B229" t="s">
        <v>1283</v>
      </c>
      <c r="C229" t="s">
        <v>1335</v>
      </c>
      <c r="D229" t="s">
        <v>591</v>
      </c>
      <c r="E229" s="84" t="s">
        <v>558</v>
      </c>
      <c r="F229" t="str">
        <f t="shared" si="18"/>
        <v>J2-C4</v>
      </c>
      <c r="G229" t="str">
        <f>VLOOKUP(F229,RAW_c_TEBB0714_REV01!A:B,2,0)</f>
        <v>GND</v>
      </c>
      <c r="H229" t="str">
        <f t="shared" si="19"/>
        <v>GND</v>
      </c>
      <c r="I229" t="str">
        <f t="shared" si="20"/>
        <v>--</v>
      </c>
      <c r="J229" t="str">
        <f t="shared" si="21"/>
        <v>---</v>
      </c>
      <c r="K229" t="str">
        <f>IFERROR(IF(J229="--",IF(G229=H229,VLOOKUP(G229,RAW_c_TEBB0714_REV01!L:N,3,0),SUM(VLOOKUP(H229,RAW_c_TEBB0714_REV01!L:N,3,0),VLOOKUP(G229,RAW_c_TEBB0714_REV01!L:N,3,0))),"---"),"---")</f>
        <v>---</v>
      </c>
      <c r="L229" t="str">
        <f t="shared" si="22"/>
        <v>J2-C4</v>
      </c>
      <c r="M229" t="str">
        <f>IFERROR(IF(
COUNTIF(B2B!H:H,(IF(K229&lt;&gt;"---",IF(INDEX(RAW_c_TEBB0714_REV01!B:D,MATCH(H229,RAW_c_TEBB0714_REV01!B:B,0),3)=L229,INDEX(
RAW_c_TEBB0714_REV01!B:D,MATCH(H229,INDEX(RAW_c_TEBB0714_REV01!B:B,MATCH(H229,RAW_c_TEBB0714_REV01!B:B,)+1):'RAW_c_TEBB0714_REV01'!B11300,)+MATCH(H229,RAW_c_TEBB0714_REV01!B:B,),3),INDEX(RAW_c_TEBB0714_REV01!B:D,MATCH(H229,RAW_c_TEBB0714_REV01!B:B,0),3)),"---")))=1,"---",IF(K229&lt;&gt;"---",IF(INDEX(RAW_c_TEBB0714_REV01!B:D,MATCH(H229,RAW_c_TEBB0714_REV01!B:B,0),3)=L229,INDEX(
RAW_c_TEBB0714_REV01!B:D,MATCH(H229,INDEX(RAW_c_TEBB0714_REV01!B:B,MATCH(H229,RAW_c_TEBB0714_REV01!B:B,)+1):'RAW_c_TEBB0714_REV01'!B11300,)+MATCH(H229,RAW_c_TEBB0714_REV01!B:B,),3),INDEX(RAW_c_TEBB0714_REV01!B:D,MATCH(H229,RAW_c_TEBB0714_REV01!B:B,0),3)),"---")),"---")</f>
        <v>---</v>
      </c>
      <c r="N229" t="str">
        <f>IFERROR(IF(AND(B229="B2B",J229="--"),L229,IF(
COUNTIF(B2B!H:H,(IF(K229&lt;&gt;"---",IF(INDEX(RAW_c_TEBB0714_REV01!B:D,MATCH(H229,RAW_c_TEBB0714_REV01!B:B,0),3)=L229,INDEX(
RAW_c_TEBB0714_REV01!B:D,MATCH(H229,INDEX(RAW_c_TEBB0714_REV01!B:B,MATCH(H229,RAW_c_TEBB0714_REV01!B:B,)+1):'RAW_c_TEBB0714_REV01'!B11300,)+MATCH(H229,RAW_c_TEBB0714_REV01!B:B,),3),INDEX(RAW_c_TEBB0714_REV01!B:D,MATCH(H229,RAW_c_TEBB0714_REV01!B:B,0),3)),"---")))=0,"---",IF(K229&lt;&gt;"---",IF(INDEX(RAW_c_TEBB0714_REV01!B:D,MATCH(H229,RAW_c_TEBB0714_REV01!B:B,0),3)=L229,INDEX(
RAW_c_TEBB0714_REV01!B:D,MATCH(H229,INDEX(RAW_c_TEBB0714_REV01!B:B,MATCH(H229,RAW_c_TEBB0714_REV01!B:B,)+1):'RAW_c_TEBB0714_REV01'!B11300,)+MATCH(H229,RAW_c_TEBB0714_REV01!B:B,),3),INDEX(RAW_c_TEBB0714_REV01!B:D,MATCH(H229,RAW_c_TEBB0714_REV01!B:B,0),3)),"---"))),"---")</f>
        <v>---</v>
      </c>
      <c r="T229">
        <f>COUNTIF(RAW_c_TEBB0714_REV01!B:B,G229)</f>
        <v>93</v>
      </c>
      <c r="U229" t="str">
        <f t="shared" si="23"/>
        <v>SFPCage-SHIELD</v>
      </c>
    </row>
    <row r="230" spans="1:21" x14ac:dyDescent="0.25">
      <c r="A230" t="s">
        <v>1072</v>
      </c>
      <c r="B230" t="s">
        <v>1283</v>
      </c>
      <c r="C230" t="s">
        <v>1335</v>
      </c>
      <c r="D230" t="s">
        <v>591</v>
      </c>
      <c r="E230" s="84" t="s">
        <v>559</v>
      </c>
      <c r="F230" t="str">
        <f t="shared" si="18"/>
        <v>J2-C5</v>
      </c>
      <c r="G230" t="str">
        <f>VLOOKUP(F230,RAW_c_TEBB0714_REV01!A:B,2,0)</f>
        <v>GND</v>
      </c>
      <c r="H230" t="str">
        <f t="shared" si="19"/>
        <v>GND</v>
      </c>
      <c r="I230" t="str">
        <f t="shared" si="20"/>
        <v>--</v>
      </c>
      <c r="J230" t="str">
        <f t="shared" si="21"/>
        <v>---</v>
      </c>
      <c r="K230" t="str">
        <f>IFERROR(IF(J230="--",IF(G230=H230,VLOOKUP(G230,RAW_c_TEBB0714_REV01!L:N,3,0),SUM(VLOOKUP(H230,RAW_c_TEBB0714_REV01!L:N,3,0),VLOOKUP(G230,RAW_c_TEBB0714_REV01!L:N,3,0))),"---"),"---")</f>
        <v>---</v>
      </c>
      <c r="L230" t="str">
        <f t="shared" si="22"/>
        <v>J2-C5</v>
      </c>
      <c r="M230" t="str">
        <f>IFERROR(IF(
COUNTIF(B2B!H:H,(IF(K230&lt;&gt;"---",IF(INDEX(RAW_c_TEBB0714_REV01!B:D,MATCH(H230,RAW_c_TEBB0714_REV01!B:B,0),3)=L230,INDEX(
RAW_c_TEBB0714_REV01!B:D,MATCH(H230,INDEX(RAW_c_TEBB0714_REV01!B:B,MATCH(H230,RAW_c_TEBB0714_REV01!B:B,)+1):'RAW_c_TEBB0714_REV01'!B11301,)+MATCH(H230,RAW_c_TEBB0714_REV01!B:B,),3),INDEX(RAW_c_TEBB0714_REV01!B:D,MATCH(H230,RAW_c_TEBB0714_REV01!B:B,0),3)),"---")))=1,"---",IF(K230&lt;&gt;"---",IF(INDEX(RAW_c_TEBB0714_REV01!B:D,MATCH(H230,RAW_c_TEBB0714_REV01!B:B,0),3)=L230,INDEX(
RAW_c_TEBB0714_REV01!B:D,MATCH(H230,INDEX(RAW_c_TEBB0714_REV01!B:B,MATCH(H230,RAW_c_TEBB0714_REV01!B:B,)+1):'RAW_c_TEBB0714_REV01'!B11301,)+MATCH(H230,RAW_c_TEBB0714_REV01!B:B,),3),INDEX(RAW_c_TEBB0714_REV01!B:D,MATCH(H230,RAW_c_TEBB0714_REV01!B:B,0),3)),"---")),"---")</f>
        <v>---</v>
      </c>
      <c r="N230" t="str">
        <f>IFERROR(IF(AND(B230="B2B",J230="--"),L230,IF(
COUNTIF(B2B!H:H,(IF(K230&lt;&gt;"---",IF(INDEX(RAW_c_TEBB0714_REV01!B:D,MATCH(H230,RAW_c_TEBB0714_REV01!B:B,0),3)=L230,INDEX(
RAW_c_TEBB0714_REV01!B:D,MATCH(H230,INDEX(RAW_c_TEBB0714_REV01!B:B,MATCH(H230,RAW_c_TEBB0714_REV01!B:B,)+1):'RAW_c_TEBB0714_REV01'!B11301,)+MATCH(H230,RAW_c_TEBB0714_REV01!B:B,),3),INDEX(RAW_c_TEBB0714_REV01!B:D,MATCH(H230,RAW_c_TEBB0714_REV01!B:B,0),3)),"---")))=0,"---",IF(K230&lt;&gt;"---",IF(INDEX(RAW_c_TEBB0714_REV01!B:D,MATCH(H230,RAW_c_TEBB0714_REV01!B:B,0),3)=L230,INDEX(
RAW_c_TEBB0714_REV01!B:D,MATCH(H230,INDEX(RAW_c_TEBB0714_REV01!B:B,MATCH(H230,RAW_c_TEBB0714_REV01!B:B,)+1):'RAW_c_TEBB0714_REV01'!B11301,)+MATCH(H230,RAW_c_TEBB0714_REV01!B:B,),3),INDEX(RAW_c_TEBB0714_REV01!B:D,MATCH(H230,RAW_c_TEBB0714_REV01!B:B,0),3)),"---"))),"---")</f>
        <v>---</v>
      </c>
      <c r="T230">
        <f>COUNTIF(RAW_c_TEBB0714_REV01!B:B,G230)</f>
        <v>93</v>
      </c>
      <c r="U230" t="str">
        <f t="shared" si="23"/>
        <v>SFPCage-SHIELD</v>
      </c>
    </row>
    <row r="231" spans="1:21" x14ac:dyDescent="0.25">
      <c r="A231" t="s">
        <v>1073</v>
      </c>
      <c r="B231" t="s">
        <v>1283</v>
      </c>
      <c r="C231" t="s">
        <v>1335</v>
      </c>
      <c r="D231" t="s">
        <v>591</v>
      </c>
      <c r="E231" s="84" t="s">
        <v>560</v>
      </c>
      <c r="F231" t="str">
        <f t="shared" si="18"/>
        <v>J2-C6</v>
      </c>
      <c r="G231" t="str">
        <f>VLOOKUP(F231,RAW_c_TEBB0714_REV01!A:B,2,0)</f>
        <v>GND</v>
      </c>
      <c r="H231" t="str">
        <f t="shared" si="19"/>
        <v>GND</v>
      </c>
      <c r="I231" t="str">
        <f t="shared" si="20"/>
        <v>--</v>
      </c>
      <c r="J231" t="str">
        <f t="shared" si="21"/>
        <v>---</v>
      </c>
      <c r="K231" t="str">
        <f>IFERROR(IF(J231="--",IF(G231=H231,VLOOKUP(G231,RAW_c_TEBB0714_REV01!L:N,3,0),SUM(VLOOKUP(H231,RAW_c_TEBB0714_REV01!L:N,3,0),VLOOKUP(G231,RAW_c_TEBB0714_REV01!L:N,3,0))),"---"),"---")</f>
        <v>---</v>
      </c>
      <c r="L231" t="str">
        <f t="shared" si="22"/>
        <v>J2-C6</v>
      </c>
      <c r="M231" t="str">
        <f>IFERROR(IF(
COUNTIF(B2B!H:H,(IF(K231&lt;&gt;"---",IF(INDEX(RAW_c_TEBB0714_REV01!B:D,MATCH(H231,RAW_c_TEBB0714_REV01!B:B,0),3)=L231,INDEX(
RAW_c_TEBB0714_REV01!B:D,MATCH(H231,INDEX(RAW_c_TEBB0714_REV01!B:B,MATCH(H231,RAW_c_TEBB0714_REV01!B:B,)+1):'RAW_c_TEBB0714_REV01'!B11302,)+MATCH(H231,RAW_c_TEBB0714_REV01!B:B,),3),INDEX(RAW_c_TEBB0714_REV01!B:D,MATCH(H231,RAW_c_TEBB0714_REV01!B:B,0),3)),"---")))=1,"---",IF(K231&lt;&gt;"---",IF(INDEX(RAW_c_TEBB0714_REV01!B:D,MATCH(H231,RAW_c_TEBB0714_REV01!B:B,0),3)=L231,INDEX(
RAW_c_TEBB0714_REV01!B:D,MATCH(H231,INDEX(RAW_c_TEBB0714_REV01!B:B,MATCH(H231,RAW_c_TEBB0714_REV01!B:B,)+1):'RAW_c_TEBB0714_REV01'!B11302,)+MATCH(H231,RAW_c_TEBB0714_REV01!B:B,),3),INDEX(RAW_c_TEBB0714_REV01!B:D,MATCH(H231,RAW_c_TEBB0714_REV01!B:B,0),3)),"---")),"---")</f>
        <v>---</v>
      </c>
      <c r="N231" t="str">
        <f>IFERROR(IF(AND(B231="B2B",J231="--"),L231,IF(
COUNTIF(B2B!H:H,(IF(K231&lt;&gt;"---",IF(INDEX(RAW_c_TEBB0714_REV01!B:D,MATCH(H231,RAW_c_TEBB0714_REV01!B:B,0),3)=L231,INDEX(
RAW_c_TEBB0714_REV01!B:D,MATCH(H231,INDEX(RAW_c_TEBB0714_REV01!B:B,MATCH(H231,RAW_c_TEBB0714_REV01!B:B,)+1):'RAW_c_TEBB0714_REV01'!B11302,)+MATCH(H231,RAW_c_TEBB0714_REV01!B:B,),3),INDEX(RAW_c_TEBB0714_REV01!B:D,MATCH(H231,RAW_c_TEBB0714_REV01!B:B,0),3)),"---")))=0,"---",IF(K231&lt;&gt;"---",IF(INDEX(RAW_c_TEBB0714_REV01!B:D,MATCH(H231,RAW_c_TEBB0714_REV01!B:B,0),3)=L231,INDEX(
RAW_c_TEBB0714_REV01!B:D,MATCH(H231,INDEX(RAW_c_TEBB0714_REV01!B:B,MATCH(H231,RAW_c_TEBB0714_REV01!B:B,)+1):'RAW_c_TEBB0714_REV01'!B11302,)+MATCH(H231,RAW_c_TEBB0714_REV01!B:B,),3),INDEX(RAW_c_TEBB0714_REV01!B:D,MATCH(H231,RAW_c_TEBB0714_REV01!B:B,0),3)),"---"))),"---")</f>
        <v>---</v>
      </c>
      <c r="T231">
        <f>COUNTIF(RAW_c_TEBB0714_REV01!B:B,G231)</f>
        <v>93</v>
      </c>
      <c r="U231" t="str">
        <f t="shared" si="23"/>
        <v>SFPCage-SHIELD</v>
      </c>
    </row>
    <row r="232" spans="1:21" x14ac:dyDescent="0.25">
      <c r="A232" t="s">
        <v>1074</v>
      </c>
      <c r="B232" t="s">
        <v>1283</v>
      </c>
      <c r="C232" t="s">
        <v>1335</v>
      </c>
      <c r="D232" t="s">
        <v>591</v>
      </c>
      <c r="E232" s="84" t="s">
        <v>561</v>
      </c>
      <c r="F232" t="str">
        <f t="shared" si="18"/>
        <v>J2-C7</v>
      </c>
      <c r="G232" t="str">
        <f>VLOOKUP(F232,RAW_c_TEBB0714_REV01!A:B,2,0)</f>
        <v>GND</v>
      </c>
      <c r="H232" t="str">
        <f t="shared" si="19"/>
        <v>GND</v>
      </c>
      <c r="I232" t="str">
        <f t="shared" si="20"/>
        <v>--</v>
      </c>
      <c r="J232" t="str">
        <f t="shared" si="21"/>
        <v>---</v>
      </c>
      <c r="K232" t="str">
        <f>IFERROR(IF(J232="--",IF(G232=H232,VLOOKUP(G232,RAW_c_TEBB0714_REV01!L:N,3,0),SUM(VLOOKUP(H232,RAW_c_TEBB0714_REV01!L:N,3,0),VLOOKUP(G232,RAW_c_TEBB0714_REV01!L:N,3,0))),"---"),"---")</f>
        <v>---</v>
      </c>
      <c r="L232" t="str">
        <f t="shared" si="22"/>
        <v>J2-C7</v>
      </c>
      <c r="M232" t="str">
        <f>IFERROR(IF(
COUNTIF(B2B!H:H,(IF(K232&lt;&gt;"---",IF(INDEX(RAW_c_TEBB0714_REV01!B:D,MATCH(H232,RAW_c_TEBB0714_REV01!B:B,0),3)=L232,INDEX(
RAW_c_TEBB0714_REV01!B:D,MATCH(H232,INDEX(RAW_c_TEBB0714_REV01!B:B,MATCH(H232,RAW_c_TEBB0714_REV01!B:B,)+1):'RAW_c_TEBB0714_REV01'!B11303,)+MATCH(H232,RAW_c_TEBB0714_REV01!B:B,),3),INDEX(RAW_c_TEBB0714_REV01!B:D,MATCH(H232,RAW_c_TEBB0714_REV01!B:B,0),3)),"---")))=1,"---",IF(K232&lt;&gt;"---",IF(INDEX(RAW_c_TEBB0714_REV01!B:D,MATCH(H232,RAW_c_TEBB0714_REV01!B:B,0),3)=L232,INDEX(
RAW_c_TEBB0714_REV01!B:D,MATCH(H232,INDEX(RAW_c_TEBB0714_REV01!B:B,MATCH(H232,RAW_c_TEBB0714_REV01!B:B,)+1):'RAW_c_TEBB0714_REV01'!B11303,)+MATCH(H232,RAW_c_TEBB0714_REV01!B:B,),3),INDEX(RAW_c_TEBB0714_REV01!B:D,MATCH(H232,RAW_c_TEBB0714_REV01!B:B,0),3)),"---")),"---")</f>
        <v>---</v>
      </c>
      <c r="N232" t="str">
        <f>IFERROR(IF(AND(B232="B2B",J232="--"),L232,IF(
COUNTIF(B2B!H:H,(IF(K232&lt;&gt;"---",IF(INDEX(RAW_c_TEBB0714_REV01!B:D,MATCH(H232,RAW_c_TEBB0714_REV01!B:B,0),3)=L232,INDEX(
RAW_c_TEBB0714_REV01!B:D,MATCH(H232,INDEX(RAW_c_TEBB0714_REV01!B:B,MATCH(H232,RAW_c_TEBB0714_REV01!B:B,)+1):'RAW_c_TEBB0714_REV01'!B11303,)+MATCH(H232,RAW_c_TEBB0714_REV01!B:B,),3),INDEX(RAW_c_TEBB0714_REV01!B:D,MATCH(H232,RAW_c_TEBB0714_REV01!B:B,0),3)),"---")))=0,"---",IF(K232&lt;&gt;"---",IF(INDEX(RAW_c_TEBB0714_REV01!B:D,MATCH(H232,RAW_c_TEBB0714_REV01!B:B,0),3)=L232,INDEX(
RAW_c_TEBB0714_REV01!B:D,MATCH(H232,INDEX(RAW_c_TEBB0714_REV01!B:B,MATCH(H232,RAW_c_TEBB0714_REV01!B:B,)+1):'RAW_c_TEBB0714_REV01'!B11303,)+MATCH(H232,RAW_c_TEBB0714_REV01!B:B,),3),INDEX(RAW_c_TEBB0714_REV01!B:D,MATCH(H232,RAW_c_TEBB0714_REV01!B:B,0),3)),"---"))),"---")</f>
        <v>---</v>
      </c>
      <c r="T232">
        <f>COUNTIF(RAW_c_TEBB0714_REV01!B:B,G232)</f>
        <v>93</v>
      </c>
      <c r="U232" t="str">
        <f t="shared" si="23"/>
        <v>SFPCage-SHIELD</v>
      </c>
    </row>
    <row r="233" spans="1:21" x14ac:dyDescent="0.25">
      <c r="A233" t="s">
        <v>1075</v>
      </c>
      <c r="B233" t="s">
        <v>1283</v>
      </c>
      <c r="C233" t="s">
        <v>1335</v>
      </c>
      <c r="D233" t="s">
        <v>591</v>
      </c>
      <c r="E233" s="84" t="s">
        <v>668</v>
      </c>
      <c r="F233" t="str">
        <f t="shared" si="18"/>
        <v>J2-C8</v>
      </c>
      <c r="G233" t="str">
        <f>VLOOKUP(F233,RAW_c_TEBB0714_REV01!A:B,2,0)</f>
        <v>GND</v>
      </c>
      <c r="H233" t="str">
        <f t="shared" si="19"/>
        <v>GND</v>
      </c>
      <c r="I233" t="str">
        <f t="shared" si="20"/>
        <v>--</v>
      </c>
      <c r="J233" t="str">
        <f t="shared" si="21"/>
        <v>---</v>
      </c>
      <c r="K233" t="str">
        <f>IFERROR(IF(J233="--",IF(G233=H233,VLOOKUP(G233,RAW_c_TEBB0714_REV01!L:N,3,0),SUM(VLOOKUP(H233,RAW_c_TEBB0714_REV01!L:N,3,0),VLOOKUP(G233,RAW_c_TEBB0714_REV01!L:N,3,0))),"---"),"---")</f>
        <v>---</v>
      </c>
      <c r="L233" t="str">
        <f t="shared" si="22"/>
        <v>J2-C8</v>
      </c>
      <c r="M233" t="str">
        <f>IFERROR(IF(
COUNTIF(B2B!H:H,(IF(K233&lt;&gt;"---",IF(INDEX(RAW_c_TEBB0714_REV01!B:D,MATCH(H233,RAW_c_TEBB0714_REV01!B:B,0),3)=L233,INDEX(
RAW_c_TEBB0714_REV01!B:D,MATCH(H233,INDEX(RAW_c_TEBB0714_REV01!B:B,MATCH(H233,RAW_c_TEBB0714_REV01!B:B,)+1):'RAW_c_TEBB0714_REV01'!B11304,)+MATCH(H233,RAW_c_TEBB0714_REV01!B:B,),3),INDEX(RAW_c_TEBB0714_REV01!B:D,MATCH(H233,RAW_c_TEBB0714_REV01!B:B,0),3)),"---")))=1,"---",IF(K233&lt;&gt;"---",IF(INDEX(RAW_c_TEBB0714_REV01!B:D,MATCH(H233,RAW_c_TEBB0714_REV01!B:B,0),3)=L233,INDEX(
RAW_c_TEBB0714_REV01!B:D,MATCH(H233,INDEX(RAW_c_TEBB0714_REV01!B:B,MATCH(H233,RAW_c_TEBB0714_REV01!B:B,)+1):'RAW_c_TEBB0714_REV01'!B11304,)+MATCH(H233,RAW_c_TEBB0714_REV01!B:B,),3),INDEX(RAW_c_TEBB0714_REV01!B:D,MATCH(H233,RAW_c_TEBB0714_REV01!B:B,0),3)),"---")),"---")</f>
        <v>---</v>
      </c>
      <c r="N233" t="str">
        <f>IFERROR(IF(AND(B233="B2B",J233="--"),L233,IF(
COUNTIF(B2B!H:H,(IF(K233&lt;&gt;"---",IF(INDEX(RAW_c_TEBB0714_REV01!B:D,MATCH(H233,RAW_c_TEBB0714_REV01!B:B,0),3)=L233,INDEX(
RAW_c_TEBB0714_REV01!B:D,MATCH(H233,INDEX(RAW_c_TEBB0714_REV01!B:B,MATCH(H233,RAW_c_TEBB0714_REV01!B:B,)+1):'RAW_c_TEBB0714_REV01'!B11304,)+MATCH(H233,RAW_c_TEBB0714_REV01!B:B,),3),INDEX(RAW_c_TEBB0714_REV01!B:D,MATCH(H233,RAW_c_TEBB0714_REV01!B:B,0),3)),"---")))=0,"---",IF(K233&lt;&gt;"---",IF(INDEX(RAW_c_TEBB0714_REV01!B:D,MATCH(H233,RAW_c_TEBB0714_REV01!B:B,0),3)=L233,INDEX(
RAW_c_TEBB0714_REV01!B:D,MATCH(H233,INDEX(RAW_c_TEBB0714_REV01!B:B,MATCH(H233,RAW_c_TEBB0714_REV01!B:B,)+1):'RAW_c_TEBB0714_REV01'!B11304,)+MATCH(H233,RAW_c_TEBB0714_REV01!B:B,),3),INDEX(RAW_c_TEBB0714_REV01!B:D,MATCH(H233,RAW_c_TEBB0714_REV01!B:B,0),3)),"---"))),"---")</f>
        <v>---</v>
      </c>
      <c r="T233">
        <f>COUNTIF(RAW_c_TEBB0714_REV01!B:B,G233)</f>
        <v>93</v>
      </c>
      <c r="U233" t="str">
        <f t="shared" si="23"/>
        <v>SFPCage-SHIELD</v>
      </c>
    </row>
    <row r="234" spans="1:21" x14ac:dyDescent="0.25">
      <c r="A234" t="s">
        <v>1076</v>
      </c>
      <c r="B234" t="s">
        <v>1283</v>
      </c>
      <c r="C234" t="s">
        <v>1335</v>
      </c>
      <c r="D234" t="s">
        <v>591</v>
      </c>
      <c r="E234" s="84" t="s">
        <v>603</v>
      </c>
      <c r="F234" t="str">
        <f t="shared" si="18"/>
        <v>J2-C9</v>
      </c>
      <c r="G234" t="str">
        <f>VLOOKUP(F234,RAW_c_TEBB0714_REV01!A:B,2,0)</f>
        <v>GND</v>
      </c>
      <c r="H234" t="str">
        <f t="shared" si="19"/>
        <v>GND</v>
      </c>
      <c r="I234" t="str">
        <f t="shared" si="20"/>
        <v>--</v>
      </c>
      <c r="J234" t="str">
        <f t="shared" si="21"/>
        <v>---</v>
      </c>
      <c r="K234" t="str">
        <f>IFERROR(IF(J234="--",IF(G234=H234,VLOOKUP(G234,RAW_c_TEBB0714_REV01!L:N,3,0),SUM(VLOOKUP(H234,RAW_c_TEBB0714_REV01!L:N,3,0),VLOOKUP(G234,RAW_c_TEBB0714_REV01!L:N,3,0))),"---"),"---")</f>
        <v>---</v>
      </c>
      <c r="L234" t="str">
        <f t="shared" si="22"/>
        <v>J2-C9</v>
      </c>
      <c r="M234" t="str">
        <f>IFERROR(IF(
COUNTIF(B2B!H:H,(IF(K234&lt;&gt;"---",IF(INDEX(RAW_c_TEBB0714_REV01!B:D,MATCH(H234,RAW_c_TEBB0714_REV01!B:B,0),3)=L234,INDEX(
RAW_c_TEBB0714_REV01!B:D,MATCH(H234,INDEX(RAW_c_TEBB0714_REV01!B:B,MATCH(H234,RAW_c_TEBB0714_REV01!B:B,)+1):'RAW_c_TEBB0714_REV01'!B11305,)+MATCH(H234,RAW_c_TEBB0714_REV01!B:B,),3),INDEX(RAW_c_TEBB0714_REV01!B:D,MATCH(H234,RAW_c_TEBB0714_REV01!B:B,0),3)),"---")))=1,"---",IF(K234&lt;&gt;"---",IF(INDEX(RAW_c_TEBB0714_REV01!B:D,MATCH(H234,RAW_c_TEBB0714_REV01!B:B,0),3)=L234,INDEX(
RAW_c_TEBB0714_REV01!B:D,MATCH(H234,INDEX(RAW_c_TEBB0714_REV01!B:B,MATCH(H234,RAW_c_TEBB0714_REV01!B:B,)+1):'RAW_c_TEBB0714_REV01'!B11305,)+MATCH(H234,RAW_c_TEBB0714_REV01!B:B,),3),INDEX(RAW_c_TEBB0714_REV01!B:D,MATCH(H234,RAW_c_TEBB0714_REV01!B:B,0),3)),"---")),"---")</f>
        <v>---</v>
      </c>
      <c r="N234" t="str">
        <f>IFERROR(IF(AND(B234="B2B",J234="--"),L234,IF(
COUNTIF(B2B!H:H,(IF(K234&lt;&gt;"---",IF(INDEX(RAW_c_TEBB0714_REV01!B:D,MATCH(H234,RAW_c_TEBB0714_REV01!B:B,0),3)=L234,INDEX(
RAW_c_TEBB0714_REV01!B:D,MATCH(H234,INDEX(RAW_c_TEBB0714_REV01!B:B,MATCH(H234,RAW_c_TEBB0714_REV01!B:B,)+1):'RAW_c_TEBB0714_REV01'!B11305,)+MATCH(H234,RAW_c_TEBB0714_REV01!B:B,),3),INDEX(RAW_c_TEBB0714_REV01!B:D,MATCH(H234,RAW_c_TEBB0714_REV01!B:B,0),3)),"---")))=0,"---",IF(K234&lt;&gt;"---",IF(INDEX(RAW_c_TEBB0714_REV01!B:D,MATCH(H234,RAW_c_TEBB0714_REV01!B:B,0),3)=L234,INDEX(
RAW_c_TEBB0714_REV01!B:D,MATCH(H234,INDEX(RAW_c_TEBB0714_REV01!B:B,MATCH(H234,RAW_c_TEBB0714_REV01!B:B,)+1):'RAW_c_TEBB0714_REV01'!B11305,)+MATCH(H234,RAW_c_TEBB0714_REV01!B:B,),3),INDEX(RAW_c_TEBB0714_REV01!B:D,MATCH(H234,RAW_c_TEBB0714_REV01!B:B,0),3)),"---"))),"---")</f>
        <v>---</v>
      </c>
      <c r="T234">
        <f>COUNTIF(RAW_c_TEBB0714_REV01!B:B,G234)</f>
        <v>93</v>
      </c>
      <c r="U234" t="str">
        <f t="shared" si="23"/>
        <v>SFPCage-SHIELD</v>
      </c>
    </row>
    <row r="235" spans="1:21" x14ac:dyDescent="0.25">
      <c r="A235" t="s">
        <v>1077</v>
      </c>
      <c r="B235" t="s">
        <v>1283</v>
      </c>
      <c r="C235" t="s">
        <v>1335</v>
      </c>
      <c r="D235" t="s">
        <v>591</v>
      </c>
      <c r="E235" s="84" t="s">
        <v>604</v>
      </c>
      <c r="F235" t="str">
        <f t="shared" si="18"/>
        <v>J2-C10</v>
      </c>
      <c r="G235" t="str">
        <f>VLOOKUP(F235,RAW_c_TEBB0714_REV01!A:B,2,0)</f>
        <v>GND</v>
      </c>
      <c r="H235" t="str">
        <f t="shared" si="19"/>
        <v>GND</v>
      </c>
      <c r="I235" t="str">
        <f t="shared" si="20"/>
        <v>--</v>
      </c>
      <c r="J235" t="str">
        <f t="shared" si="21"/>
        <v>---</v>
      </c>
      <c r="K235" t="str">
        <f>IFERROR(IF(J235="--",IF(G235=H235,VLOOKUP(G235,RAW_c_TEBB0714_REV01!L:N,3,0),SUM(VLOOKUP(H235,RAW_c_TEBB0714_REV01!L:N,3,0),VLOOKUP(G235,RAW_c_TEBB0714_REV01!L:N,3,0))),"---"),"---")</f>
        <v>---</v>
      </c>
      <c r="L235" t="str">
        <f t="shared" si="22"/>
        <v>J2-C10</v>
      </c>
      <c r="M235" t="str">
        <f>IFERROR(IF(
COUNTIF(B2B!H:H,(IF(K235&lt;&gt;"---",IF(INDEX(RAW_c_TEBB0714_REV01!B:D,MATCH(H235,RAW_c_TEBB0714_REV01!B:B,0),3)=L235,INDEX(
RAW_c_TEBB0714_REV01!B:D,MATCH(H235,INDEX(RAW_c_TEBB0714_REV01!B:B,MATCH(H235,RAW_c_TEBB0714_REV01!B:B,)+1):'RAW_c_TEBB0714_REV01'!B11306,)+MATCH(H235,RAW_c_TEBB0714_REV01!B:B,),3),INDEX(RAW_c_TEBB0714_REV01!B:D,MATCH(H235,RAW_c_TEBB0714_REV01!B:B,0),3)),"---")))=1,"---",IF(K235&lt;&gt;"---",IF(INDEX(RAW_c_TEBB0714_REV01!B:D,MATCH(H235,RAW_c_TEBB0714_REV01!B:B,0),3)=L235,INDEX(
RAW_c_TEBB0714_REV01!B:D,MATCH(H235,INDEX(RAW_c_TEBB0714_REV01!B:B,MATCH(H235,RAW_c_TEBB0714_REV01!B:B,)+1):'RAW_c_TEBB0714_REV01'!B11306,)+MATCH(H235,RAW_c_TEBB0714_REV01!B:B,),3),INDEX(RAW_c_TEBB0714_REV01!B:D,MATCH(H235,RAW_c_TEBB0714_REV01!B:B,0),3)),"---")),"---")</f>
        <v>---</v>
      </c>
      <c r="N235" t="str">
        <f>IFERROR(IF(AND(B235="B2B",J235="--"),L235,IF(
COUNTIF(B2B!H:H,(IF(K235&lt;&gt;"---",IF(INDEX(RAW_c_TEBB0714_REV01!B:D,MATCH(H235,RAW_c_TEBB0714_REV01!B:B,0),3)=L235,INDEX(
RAW_c_TEBB0714_REV01!B:D,MATCH(H235,INDEX(RAW_c_TEBB0714_REV01!B:B,MATCH(H235,RAW_c_TEBB0714_REV01!B:B,)+1):'RAW_c_TEBB0714_REV01'!B11306,)+MATCH(H235,RAW_c_TEBB0714_REV01!B:B,),3),INDEX(RAW_c_TEBB0714_REV01!B:D,MATCH(H235,RAW_c_TEBB0714_REV01!B:B,0),3)),"---")))=0,"---",IF(K235&lt;&gt;"---",IF(INDEX(RAW_c_TEBB0714_REV01!B:D,MATCH(H235,RAW_c_TEBB0714_REV01!B:B,0),3)=L235,INDEX(
RAW_c_TEBB0714_REV01!B:D,MATCH(H235,INDEX(RAW_c_TEBB0714_REV01!B:B,MATCH(H235,RAW_c_TEBB0714_REV01!B:B,)+1):'RAW_c_TEBB0714_REV01'!B11306,)+MATCH(H235,RAW_c_TEBB0714_REV01!B:B,),3),INDEX(RAW_c_TEBB0714_REV01!B:D,MATCH(H235,RAW_c_TEBB0714_REV01!B:B,0),3)),"---"))),"---")</f>
        <v>---</v>
      </c>
      <c r="T235">
        <f>COUNTIF(RAW_c_TEBB0714_REV01!B:B,G235)</f>
        <v>93</v>
      </c>
      <c r="U235" t="str">
        <f t="shared" si="23"/>
        <v>SFPCage-SHIELD</v>
      </c>
    </row>
    <row r="236" spans="1:21" x14ac:dyDescent="0.25">
      <c r="A236" t="s">
        <v>1078</v>
      </c>
      <c r="B236" t="s">
        <v>1283</v>
      </c>
      <c r="C236" t="s">
        <v>1335</v>
      </c>
      <c r="D236" t="s">
        <v>591</v>
      </c>
      <c r="E236" s="84" t="s">
        <v>605</v>
      </c>
      <c r="F236" t="str">
        <f t="shared" si="18"/>
        <v>J2-C11</v>
      </c>
      <c r="G236" t="str">
        <f>VLOOKUP(F236,RAW_c_TEBB0714_REV01!A:B,2,0)</f>
        <v>GND</v>
      </c>
      <c r="H236" t="str">
        <f t="shared" si="19"/>
        <v>GND</v>
      </c>
      <c r="I236" t="str">
        <f t="shared" si="20"/>
        <v>--</v>
      </c>
      <c r="J236" t="str">
        <f t="shared" si="21"/>
        <v>---</v>
      </c>
      <c r="K236" t="str">
        <f>IFERROR(IF(J236="--",IF(G236=H236,VLOOKUP(G236,RAW_c_TEBB0714_REV01!L:N,3,0),SUM(VLOOKUP(H236,RAW_c_TEBB0714_REV01!L:N,3,0),VLOOKUP(G236,RAW_c_TEBB0714_REV01!L:N,3,0))),"---"),"---")</f>
        <v>---</v>
      </c>
      <c r="L236" t="str">
        <f t="shared" si="22"/>
        <v>J2-C11</v>
      </c>
      <c r="M236" t="str">
        <f>IFERROR(IF(
COUNTIF(B2B!H:H,(IF(K236&lt;&gt;"---",IF(INDEX(RAW_c_TEBB0714_REV01!B:D,MATCH(H236,RAW_c_TEBB0714_REV01!B:B,0),3)=L236,INDEX(
RAW_c_TEBB0714_REV01!B:D,MATCH(H236,INDEX(RAW_c_TEBB0714_REV01!B:B,MATCH(H236,RAW_c_TEBB0714_REV01!B:B,)+1):'RAW_c_TEBB0714_REV01'!B11307,)+MATCH(H236,RAW_c_TEBB0714_REV01!B:B,),3),INDEX(RAW_c_TEBB0714_REV01!B:D,MATCH(H236,RAW_c_TEBB0714_REV01!B:B,0),3)),"---")))=1,"---",IF(K236&lt;&gt;"---",IF(INDEX(RAW_c_TEBB0714_REV01!B:D,MATCH(H236,RAW_c_TEBB0714_REV01!B:B,0),3)=L236,INDEX(
RAW_c_TEBB0714_REV01!B:D,MATCH(H236,INDEX(RAW_c_TEBB0714_REV01!B:B,MATCH(H236,RAW_c_TEBB0714_REV01!B:B,)+1):'RAW_c_TEBB0714_REV01'!B11307,)+MATCH(H236,RAW_c_TEBB0714_REV01!B:B,),3),INDEX(RAW_c_TEBB0714_REV01!B:D,MATCH(H236,RAW_c_TEBB0714_REV01!B:B,0),3)),"---")),"---")</f>
        <v>---</v>
      </c>
      <c r="N236" t="str">
        <f>IFERROR(IF(AND(B236="B2B",J236="--"),L236,IF(
COUNTIF(B2B!H:H,(IF(K236&lt;&gt;"---",IF(INDEX(RAW_c_TEBB0714_REV01!B:D,MATCH(H236,RAW_c_TEBB0714_REV01!B:B,0),3)=L236,INDEX(
RAW_c_TEBB0714_REV01!B:D,MATCH(H236,INDEX(RAW_c_TEBB0714_REV01!B:B,MATCH(H236,RAW_c_TEBB0714_REV01!B:B,)+1):'RAW_c_TEBB0714_REV01'!B11307,)+MATCH(H236,RAW_c_TEBB0714_REV01!B:B,),3),INDEX(RAW_c_TEBB0714_REV01!B:D,MATCH(H236,RAW_c_TEBB0714_REV01!B:B,0),3)),"---")))=0,"---",IF(K236&lt;&gt;"---",IF(INDEX(RAW_c_TEBB0714_REV01!B:D,MATCH(H236,RAW_c_TEBB0714_REV01!B:B,0),3)=L236,INDEX(
RAW_c_TEBB0714_REV01!B:D,MATCH(H236,INDEX(RAW_c_TEBB0714_REV01!B:B,MATCH(H236,RAW_c_TEBB0714_REV01!B:B,)+1):'RAW_c_TEBB0714_REV01'!B11307,)+MATCH(H236,RAW_c_TEBB0714_REV01!B:B,),3),INDEX(RAW_c_TEBB0714_REV01!B:D,MATCH(H236,RAW_c_TEBB0714_REV01!B:B,0),3)),"---"))),"---")</f>
        <v>---</v>
      </c>
      <c r="T236">
        <f>COUNTIF(RAW_c_TEBB0714_REV01!B:B,G236)</f>
        <v>93</v>
      </c>
      <c r="U236" t="str">
        <f t="shared" si="23"/>
        <v>SFPCage-SHIELD</v>
      </c>
    </row>
    <row r="237" spans="1:21" x14ac:dyDescent="0.25">
      <c r="A237" t="s">
        <v>1079</v>
      </c>
      <c r="B237" t="s">
        <v>1283</v>
      </c>
      <c r="C237" t="s">
        <v>1335</v>
      </c>
      <c r="D237" t="s">
        <v>591</v>
      </c>
      <c r="E237" s="84" t="s">
        <v>501</v>
      </c>
      <c r="F237" t="str">
        <f t="shared" si="18"/>
        <v>J2-C12</v>
      </c>
      <c r="G237" t="str">
        <f>VLOOKUP(F237,RAW_c_TEBB0714_REV01!A:B,2,0)</f>
        <v>GND</v>
      </c>
      <c r="H237" t="str">
        <f t="shared" si="19"/>
        <v>GND</v>
      </c>
      <c r="I237" t="str">
        <f t="shared" si="20"/>
        <v>--</v>
      </c>
      <c r="J237" t="str">
        <f t="shared" si="21"/>
        <v>---</v>
      </c>
      <c r="K237" t="str">
        <f>IFERROR(IF(J237="--",IF(G237=H237,VLOOKUP(G237,RAW_c_TEBB0714_REV01!L:N,3,0),SUM(VLOOKUP(H237,RAW_c_TEBB0714_REV01!L:N,3,0),VLOOKUP(G237,RAW_c_TEBB0714_REV01!L:N,3,0))),"---"),"---")</f>
        <v>---</v>
      </c>
      <c r="L237" t="str">
        <f t="shared" si="22"/>
        <v>J2-C12</v>
      </c>
      <c r="M237" t="str">
        <f>IFERROR(IF(
COUNTIF(B2B!H:H,(IF(K237&lt;&gt;"---",IF(INDEX(RAW_c_TEBB0714_REV01!B:D,MATCH(H237,RAW_c_TEBB0714_REV01!B:B,0),3)=L237,INDEX(
RAW_c_TEBB0714_REV01!B:D,MATCH(H237,INDEX(RAW_c_TEBB0714_REV01!B:B,MATCH(H237,RAW_c_TEBB0714_REV01!B:B,)+1):'RAW_c_TEBB0714_REV01'!B11308,)+MATCH(H237,RAW_c_TEBB0714_REV01!B:B,),3),INDEX(RAW_c_TEBB0714_REV01!B:D,MATCH(H237,RAW_c_TEBB0714_REV01!B:B,0),3)),"---")))=1,"---",IF(K237&lt;&gt;"---",IF(INDEX(RAW_c_TEBB0714_REV01!B:D,MATCH(H237,RAW_c_TEBB0714_REV01!B:B,0),3)=L237,INDEX(
RAW_c_TEBB0714_REV01!B:D,MATCH(H237,INDEX(RAW_c_TEBB0714_REV01!B:B,MATCH(H237,RAW_c_TEBB0714_REV01!B:B,)+1):'RAW_c_TEBB0714_REV01'!B11308,)+MATCH(H237,RAW_c_TEBB0714_REV01!B:B,),3),INDEX(RAW_c_TEBB0714_REV01!B:D,MATCH(H237,RAW_c_TEBB0714_REV01!B:B,0),3)),"---")),"---")</f>
        <v>---</v>
      </c>
      <c r="N237" t="str">
        <f>IFERROR(IF(AND(B237="B2B",J237="--"),L237,IF(
COUNTIF(B2B!H:H,(IF(K237&lt;&gt;"---",IF(INDEX(RAW_c_TEBB0714_REV01!B:D,MATCH(H237,RAW_c_TEBB0714_REV01!B:B,0),3)=L237,INDEX(
RAW_c_TEBB0714_REV01!B:D,MATCH(H237,INDEX(RAW_c_TEBB0714_REV01!B:B,MATCH(H237,RAW_c_TEBB0714_REV01!B:B,)+1):'RAW_c_TEBB0714_REV01'!B11308,)+MATCH(H237,RAW_c_TEBB0714_REV01!B:B,),3),INDEX(RAW_c_TEBB0714_REV01!B:D,MATCH(H237,RAW_c_TEBB0714_REV01!B:B,0),3)),"---")))=0,"---",IF(K237&lt;&gt;"---",IF(INDEX(RAW_c_TEBB0714_REV01!B:D,MATCH(H237,RAW_c_TEBB0714_REV01!B:B,0),3)=L237,INDEX(
RAW_c_TEBB0714_REV01!B:D,MATCH(H237,INDEX(RAW_c_TEBB0714_REV01!B:B,MATCH(H237,RAW_c_TEBB0714_REV01!B:B,)+1):'RAW_c_TEBB0714_REV01'!B11308,)+MATCH(H237,RAW_c_TEBB0714_REV01!B:B,),3),INDEX(RAW_c_TEBB0714_REV01!B:D,MATCH(H237,RAW_c_TEBB0714_REV01!B:B,0),3)),"---"))),"---")</f>
        <v>---</v>
      </c>
      <c r="T237">
        <f>COUNTIF(RAW_c_TEBB0714_REV01!B:B,G237)</f>
        <v>93</v>
      </c>
      <c r="U237" t="str">
        <f t="shared" si="23"/>
        <v>SFPCage-SHIELD</v>
      </c>
    </row>
    <row r="238" spans="1:21" x14ac:dyDescent="0.25">
      <c r="A238" t="s">
        <v>1080</v>
      </c>
      <c r="B238" t="s">
        <v>1283</v>
      </c>
      <c r="C238" t="s">
        <v>1335</v>
      </c>
      <c r="D238" t="s">
        <v>591</v>
      </c>
      <c r="E238" s="84" t="s">
        <v>502</v>
      </c>
      <c r="F238" t="str">
        <f t="shared" si="18"/>
        <v>J2-C13</v>
      </c>
      <c r="G238" t="str">
        <f>VLOOKUP(F238,RAW_c_TEBB0714_REV01!A:B,2,0)</f>
        <v>GND</v>
      </c>
      <c r="H238" t="str">
        <f t="shared" si="19"/>
        <v>GND</v>
      </c>
      <c r="I238" t="str">
        <f t="shared" si="20"/>
        <v>--</v>
      </c>
      <c r="J238" t="str">
        <f t="shared" si="21"/>
        <v>---</v>
      </c>
      <c r="K238" t="str">
        <f>IFERROR(IF(J238="--",IF(G238=H238,VLOOKUP(G238,RAW_c_TEBB0714_REV01!L:N,3,0),SUM(VLOOKUP(H238,RAW_c_TEBB0714_REV01!L:N,3,0),VLOOKUP(G238,RAW_c_TEBB0714_REV01!L:N,3,0))),"---"),"---")</f>
        <v>---</v>
      </c>
      <c r="L238" t="str">
        <f t="shared" si="22"/>
        <v>J2-C13</v>
      </c>
      <c r="M238" t="str">
        <f>IFERROR(IF(
COUNTIF(B2B!H:H,(IF(K238&lt;&gt;"---",IF(INDEX(RAW_c_TEBB0714_REV01!B:D,MATCH(H238,RAW_c_TEBB0714_REV01!B:B,0),3)=L238,INDEX(
RAW_c_TEBB0714_REV01!B:D,MATCH(H238,INDEX(RAW_c_TEBB0714_REV01!B:B,MATCH(H238,RAW_c_TEBB0714_REV01!B:B,)+1):'RAW_c_TEBB0714_REV01'!B11309,)+MATCH(H238,RAW_c_TEBB0714_REV01!B:B,),3),INDEX(RAW_c_TEBB0714_REV01!B:D,MATCH(H238,RAW_c_TEBB0714_REV01!B:B,0),3)),"---")))=1,"---",IF(K238&lt;&gt;"---",IF(INDEX(RAW_c_TEBB0714_REV01!B:D,MATCH(H238,RAW_c_TEBB0714_REV01!B:B,0),3)=L238,INDEX(
RAW_c_TEBB0714_REV01!B:D,MATCH(H238,INDEX(RAW_c_TEBB0714_REV01!B:B,MATCH(H238,RAW_c_TEBB0714_REV01!B:B,)+1):'RAW_c_TEBB0714_REV01'!B11309,)+MATCH(H238,RAW_c_TEBB0714_REV01!B:B,),3),INDEX(RAW_c_TEBB0714_REV01!B:D,MATCH(H238,RAW_c_TEBB0714_REV01!B:B,0),3)),"---")),"---")</f>
        <v>---</v>
      </c>
      <c r="N238" t="str">
        <f>IFERROR(IF(AND(B238="B2B",J238="--"),L238,IF(
COUNTIF(B2B!H:H,(IF(K238&lt;&gt;"---",IF(INDEX(RAW_c_TEBB0714_REV01!B:D,MATCH(H238,RAW_c_TEBB0714_REV01!B:B,0),3)=L238,INDEX(
RAW_c_TEBB0714_REV01!B:D,MATCH(H238,INDEX(RAW_c_TEBB0714_REV01!B:B,MATCH(H238,RAW_c_TEBB0714_REV01!B:B,)+1):'RAW_c_TEBB0714_REV01'!B11309,)+MATCH(H238,RAW_c_TEBB0714_REV01!B:B,),3),INDEX(RAW_c_TEBB0714_REV01!B:D,MATCH(H238,RAW_c_TEBB0714_REV01!B:B,0),3)),"---")))=0,"---",IF(K238&lt;&gt;"---",IF(INDEX(RAW_c_TEBB0714_REV01!B:D,MATCH(H238,RAW_c_TEBB0714_REV01!B:B,0),3)=L238,INDEX(
RAW_c_TEBB0714_REV01!B:D,MATCH(H238,INDEX(RAW_c_TEBB0714_REV01!B:B,MATCH(H238,RAW_c_TEBB0714_REV01!B:B,)+1):'RAW_c_TEBB0714_REV01'!B11309,)+MATCH(H238,RAW_c_TEBB0714_REV01!B:B,),3),INDEX(RAW_c_TEBB0714_REV01!B:D,MATCH(H238,RAW_c_TEBB0714_REV01!B:B,0),3)),"---"))),"---")</f>
        <v>---</v>
      </c>
      <c r="T238">
        <f>COUNTIF(RAW_c_TEBB0714_REV01!B:B,G238)</f>
        <v>93</v>
      </c>
      <c r="U238" t="str">
        <f t="shared" si="23"/>
        <v>SFPCage-SHIELD</v>
      </c>
    </row>
    <row r="239" spans="1:21" x14ac:dyDescent="0.25">
      <c r="A239" t="s">
        <v>1081</v>
      </c>
      <c r="B239" t="s">
        <v>1283</v>
      </c>
      <c r="C239" t="s">
        <v>1335</v>
      </c>
      <c r="D239" t="s">
        <v>591</v>
      </c>
      <c r="E239" s="84" t="s">
        <v>503</v>
      </c>
      <c r="F239" t="str">
        <f t="shared" si="18"/>
        <v>J2-C14</v>
      </c>
      <c r="G239" t="str">
        <f>VLOOKUP(F239,RAW_c_TEBB0714_REV01!A:B,2,0)</f>
        <v>GND</v>
      </c>
      <c r="H239" t="str">
        <f t="shared" si="19"/>
        <v>GND</v>
      </c>
      <c r="I239" t="str">
        <f t="shared" si="20"/>
        <v>--</v>
      </c>
      <c r="J239" t="str">
        <f t="shared" si="21"/>
        <v>---</v>
      </c>
      <c r="K239" t="str">
        <f>IFERROR(IF(J239="--",IF(G239=H239,VLOOKUP(G239,RAW_c_TEBB0714_REV01!L:N,3,0),SUM(VLOOKUP(H239,RAW_c_TEBB0714_REV01!L:N,3,0),VLOOKUP(G239,RAW_c_TEBB0714_REV01!L:N,3,0))),"---"),"---")</f>
        <v>---</v>
      </c>
      <c r="L239" t="str">
        <f t="shared" si="22"/>
        <v>J2-C14</v>
      </c>
      <c r="M239" t="str">
        <f>IFERROR(IF(
COUNTIF(B2B!H:H,(IF(K239&lt;&gt;"---",IF(INDEX(RAW_c_TEBB0714_REV01!B:D,MATCH(H239,RAW_c_TEBB0714_REV01!B:B,0),3)=L239,INDEX(
RAW_c_TEBB0714_REV01!B:D,MATCH(H239,INDEX(RAW_c_TEBB0714_REV01!B:B,MATCH(H239,RAW_c_TEBB0714_REV01!B:B,)+1):'RAW_c_TEBB0714_REV01'!B11310,)+MATCH(H239,RAW_c_TEBB0714_REV01!B:B,),3),INDEX(RAW_c_TEBB0714_REV01!B:D,MATCH(H239,RAW_c_TEBB0714_REV01!B:B,0),3)),"---")))=1,"---",IF(K239&lt;&gt;"---",IF(INDEX(RAW_c_TEBB0714_REV01!B:D,MATCH(H239,RAW_c_TEBB0714_REV01!B:B,0),3)=L239,INDEX(
RAW_c_TEBB0714_REV01!B:D,MATCH(H239,INDEX(RAW_c_TEBB0714_REV01!B:B,MATCH(H239,RAW_c_TEBB0714_REV01!B:B,)+1):'RAW_c_TEBB0714_REV01'!B11310,)+MATCH(H239,RAW_c_TEBB0714_REV01!B:B,),3),INDEX(RAW_c_TEBB0714_REV01!B:D,MATCH(H239,RAW_c_TEBB0714_REV01!B:B,0),3)),"---")),"---")</f>
        <v>---</v>
      </c>
      <c r="N239" t="str">
        <f>IFERROR(IF(AND(B239="B2B",J239="--"),L239,IF(
COUNTIF(B2B!H:H,(IF(K239&lt;&gt;"---",IF(INDEX(RAW_c_TEBB0714_REV01!B:D,MATCH(H239,RAW_c_TEBB0714_REV01!B:B,0),3)=L239,INDEX(
RAW_c_TEBB0714_REV01!B:D,MATCH(H239,INDEX(RAW_c_TEBB0714_REV01!B:B,MATCH(H239,RAW_c_TEBB0714_REV01!B:B,)+1):'RAW_c_TEBB0714_REV01'!B11310,)+MATCH(H239,RAW_c_TEBB0714_REV01!B:B,),3),INDEX(RAW_c_TEBB0714_REV01!B:D,MATCH(H239,RAW_c_TEBB0714_REV01!B:B,0),3)),"---")))=0,"---",IF(K239&lt;&gt;"---",IF(INDEX(RAW_c_TEBB0714_REV01!B:D,MATCH(H239,RAW_c_TEBB0714_REV01!B:B,0),3)=L239,INDEX(
RAW_c_TEBB0714_REV01!B:D,MATCH(H239,INDEX(RAW_c_TEBB0714_REV01!B:B,MATCH(H239,RAW_c_TEBB0714_REV01!B:B,)+1):'RAW_c_TEBB0714_REV01'!B11310,)+MATCH(H239,RAW_c_TEBB0714_REV01!B:B,),3),INDEX(RAW_c_TEBB0714_REV01!B:D,MATCH(H239,RAW_c_TEBB0714_REV01!B:B,0),3)),"---"))),"---")</f>
        <v>---</v>
      </c>
      <c r="T239">
        <f>COUNTIF(RAW_c_TEBB0714_REV01!B:B,G239)</f>
        <v>93</v>
      </c>
      <c r="U239" t="str">
        <f t="shared" si="23"/>
        <v>SFPCage-SHIELD</v>
      </c>
    </row>
    <row r="240" spans="1:21" x14ac:dyDescent="0.25">
      <c r="A240" t="s">
        <v>1082</v>
      </c>
      <c r="B240" t="s">
        <v>1283</v>
      </c>
      <c r="C240" t="s">
        <v>1335</v>
      </c>
      <c r="D240" t="s">
        <v>591</v>
      </c>
      <c r="E240" s="84" t="s">
        <v>504</v>
      </c>
      <c r="F240" t="str">
        <f t="shared" si="18"/>
        <v>J2-C15</v>
      </c>
      <c r="G240" t="str">
        <f>VLOOKUP(F240,RAW_c_TEBB0714_REV01!A:B,2,0)</f>
        <v>GND</v>
      </c>
      <c r="H240" t="str">
        <f t="shared" si="19"/>
        <v>GND</v>
      </c>
      <c r="I240" t="str">
        <f t="shared" si="20"/>
        <v>--</v>
      </c>
      <c r="J240" t="str">
        <f t="shared" si="21"/>
        <v>---</v>
      </c>
      <c r="K240" t="str">
        <f>IFERROR(IF(J240="--",IF(G240=H240,VLOOKUP(G240,RAW_c_TEBB0714_REV01!L:N,3,0),SUM(VLOOKUP(H240,RAW_c_TEBB0714_REV01!L:N,3,0),VLOOKUP(G240,RAW_c_TEBB0714_REV01!L:N,3,0))),"---"),"---")</f>
        <v>---</v>
      </c>
      <c r="L240" t="str">
        <f t="shared" si="22"/>
        <v>J2-C15</v>
      </c>
      <c r="M240" t="str">
        <f>IFERROR(IF(
COUNTIF(B2B!H:H,(IF(K240&lt;&gt;"---",IF(INDEX(RAW_c_TEBB0714_REV01!B:D,MATCH(H240,RAW_c_TEBB0714_REV01!B:B,0),3)=L240,INDEX(
RAW_c_TEBB0714_REV01!B:D,MATCH(H240,INDEX(RAW_c_TEBB0714_REV01!B:B,MATCH(H240,RAW_c_TEBB0714_REV01!B:B,)+1):'RAW_c_TEBB0714_REV01'!B11311,)+MATCH(H240,RAW_c_TEBB0714_REV01!B:B,),3),INDEX(RAW_c_TEBB0714_REV01!B:D,MATCH(H240,RAW_c_TEBB0714_REV01!B:B,0),3)),"---")))=1,"---",IF(K240&lt;&gt;"---",IF(INDEX(RAW_c_TEBB0714_REV01!B:D,MATCH(H240,RAW_c_TEBB0714_REV01!B:B,0),3)=L240,INDEX(
RAW_c_TEBB0714_REV01!B:D,MATCH(H240,INDEX(RAW_c_TEBB0714_REV01!B:B,MATCH(H240,RAW_c_TEBB0714_REV01!B:B,)+1):'RAW_c_TEBB0714_REV01'!B11311,)+MATCH(H240,RAW_c_TEBB0714_REV01!B:B,),3),INDEX(RAW_c_TEBB0714_REV01!B:D,MATCH(H240,RAW_c_TEBB0714_REV01!B:B,0),3)),"---")),"---")</f>
        <v>---</v>
      </c>
      <c r="N240" t="str">
        <f>IFERROR(IF(AND(B240="B2B",J240="--"),L240,IF(
COUNTIF(B2B!H:H,(IF(K240&lt;&gt;"---",IF(INDEX(RAW_c_TEBB0714_REV01!B:D,MATCH(H240,RAW_c_TEBB0714_REV01!B:B,0),3)=L240,INDEX(
RAW_c_TEBB0714_REV01!B:D,MATCH(H240,INDEX(RAW_c_TEBB0714_REV01!B:B,MATCH(H240,RAW_c_TEBB0714_REV01!B:B,)+1):'RAW_c_TEBB0714_REV01'!B11311,)+MATCH(H240,RAW_c_TEBB0714_REV01!B:B,),3),INDEX(RAW_c_TEBB0714_REV01!B:D,MATCH(H240,RAW_c_TEBB0714_REV01!B:B,0),3)),"---")))=0,"---",IF(K240&lt;&gt;"---",IF(INDEX(RAW_c_TEBB0714_REV01!B:D,MATCH(H240,RAW_c_TEBB0714_REV01!B:B,0),3)=L240,INDEX(
RAW_c_TEBB0714_REV01!B:D,MATCH(H240,INDEX(RAW_c_TEBB0714_REV01!B:B,MATCH(H240,RAW_c_TEBB0714_REV01!B:B,)+1):'RAW_c_TEBB0714_REV01'!B11311,)+MATCH(H240,RAW_c_TEBB0714_REV01!B:B,),3),INDEX(RAW_c_TEBB0714_REV01!B:D,MATCH(H240,RAW_c_TEBB0714_REV01!B:B,0),3)),"---"))),"---")</f>
        <v>---</v>
      </c>
      <c r="T240">
        <f>COUNTIF(RAW_c_TEBB0714_REV01!B:B,G240)</f>
        <v>93</v>
      </c>
      <c r="U240" t="str">
        <f t="shared" si="23"/>
        <v>SFPCage-SHIELD</v>
      </c>
    </row>
    <row r="241" spans="1:21" x14ac:dyDescent="0.25">
      <c r="A241" t="s">
        <v>1083</v>
      </c>
      <c r="B241" t="s">
        <v>1283</v>
      </c>
      <c r="C241" t="s">
        <v>1335</v>
      </c>
      <c r="D241" t="s">
        <v>591</v>
      </c>
      <c r="E241" s="84" t="s">
        <v>505</v>
      </c>
      <c r="F241" t="str">
        <f t="shared" si="18"/>
        <v>J2-C16</v>
      </c>
      <c r="G241" t="str">
        <f>VLOOKUP(F241,RAW_c_TEBB0714_REV01!A:B,2,0)</f>
        <v>GND</v>
      </c>
      <c r="H241" t="str">
        <f t="shared" si="19"/>
        <v>GND</v>
      </c>
      <c r="I241" t="str">
        <f t="shared" si="20"/>
        <v>--</v>
      </c>
      <c r="J241" t="str">
        <f t="shared" si="21"/>
        <v>---</v>
      </c>
      <c r="K241" t="str">
        <f>IFERROR(IF(J241="--",IF(G241=H241,VLOOKUP(G241,RAW_c_TEBB0714_REV01!L:N,3,0),SUM(VLOOKUP(H241,RAW_c_TEBB0714_REV01!L:N,3,0),VLOOKUP(G241,RAW_c_TEBB0714_REV01!L:N,3,0))),"---"),"---")</f>
        <v>---</v>
      </c>
      <c r="L241" t="str">
        <f t="shared" si="22"/>
        <v>J2-C16</v>
      </c>
      <c r="M241" t="str">
        <f>IFERROR(IF(
COUNTIF(B2B!H:H,(IF(K241&lt;&gt;"---",IF(INDEX(RAW_c_TEBB0714_REV01!B:D,MATCH(H241,RAW_c_TEBB0714_REV01!B:B,0),3)=L241,INDEX(
RAW_c_TEBB0714_REV01!B:D,MATCH(H241,INDEX(RAW_c_TEBB0714_REV01!B:B,MATCH(H241,RAW_c_TEBB0714_REV01!B:B,)+1):'RAW_c_TEBB0714_REV01'!B11312,)+MATCH(H241,RAW_c_TEBB0714_REV01!B:B,),3),INDEX(RAW_c_TEBB0714_REV01!B:D,MATCH(H241,RAW_c_TEBB0714_REV01!B:B,0),3)),"---")))=1,"---",IF(K241&lt;&gt;"---",IF(INDEX(RAW_c_TEBB0714_REV01!B:D,MATCH(H241,RAW_c_TEBB0714_REV01!B:B,0),3)=L241,INDEX(
RAW_c_TEBB0714_REV01!B:D,MATCH(H241,INDEX(RAW_c_TEBB0714_REV01!B:B,MATCH(H241,RAW_c_TEBB0714_REV01!B:B,)+1):'RAW_c_TEBB0714_REV01'!B11312,)+MATCH(H241,RAW_c_TEBB0714_REV01!B:B,),3),INDEX(RAW_c_TEBB0714_REV01!B:D,MATCH(H241,RAW_c_TEBB0714_REV01!B:B,0),3)),"---")),"---")</f>
        <v>---</v>
      </c>
      <c r="N241" t="str">
        <f>IFERROR(IF(AND(B241="B2B",J241="--"),L241,IF(
COUNTIF(B2B!H:H,(IF(K241&lt;&gt;"---",IF(INDEX(RAW_c_TEBB0714_REV01!B:D,MATCH(H241,RAW_c_TEBB0714_REV01!B:B,0),3)=L241,INDEX(
RAW_c_TEBB0714_REV01!B:D,MATCH(H241,INDEX(RAW_c_TEBB0714_REV01!B:B,MATCH(H241,RAW_c_TEBB0714_REV01!B:B,)+1):'RAW_c_TEBB0714_REV01'!B11312,)+MATCH(H241,RAW_c_TEBB0714_REV01!B:B,),3),INDEX(RAW_c_TEBB0714_REV01!B:D,MATCH(H241,RAW_c_TEBB0714_REV01!B:B,0),3)),"---")))=0,"---",IF(K241&lt;&gt;"---",IF(INDEX(RAW_c_TEBB0714_REV01!B:D,MATCH(H241,RAW_c_TEBB0714_REV01!B:B,0),3)=L241,INDEX(
RAW_c_TEBB0714_REV01!B:D,MATCH(H241,INDEX(RAW_c_TEBB0714_REV01!B:B,MATCH(H241,RAW_c_TEBB0714_REV01!B:B,)+1):'RAW_c_TEBB0714_REV01'!B11312,)+MATCH(H241,RAW_c_TEBB0714_REV01!B:B,),3),INDEX(RAW_c_TEBB0714_REV01!B:D,MATCH(H241,RAW_c_TEBB0714_REV01!B:B,0),3)),"---"))),"---")</f>
        <v>---</v>
      </c>
      <c r="T241">
        <f>COUNTIF(RAW_c_TEBB0714_REV01!B:B,G241)</f>
        <v>93</v>
      </c>
      <c r="U241" t="str">
        <f t="shared" si="23"/>
        <v>SFPCage-SHIELD</v>
      </c>
    </row>
    <row r="242" spans="1:21" x14ac:dyDescent="0.25">
      <c r="A242" t="s">
        <v>1084</v>
      </c>
      <c r="B242" t="s">
        <v>1283</v>
      </c>
      <c r="C242" t="s">
        <v>1335</v>
      </c>
      <c r="D242" t="s">
        <v>591</v>
      </c>
      <c r="E242" s="84" t="s">
        <v>506</v>
      </c>
      <c r="F242" t="str">
        <f t="shared" si="18"/>
        <v>J2-C17</v>
      </c>
      <c r="G242" t="str">
        <f>VLOOKUP(F242,RAW_c_TEBB0714_REV01!A:B,2,0)</f>
        <v>GND</v>
      </c>
      <c r="H242" t="str">
        <f t="shared" si="19"/>
        <v>GND</v>
      </c>
      <c r="I242" t="str">
        <f t="shared" si="20"/>
        <v>--</v>
      </c>
      <c r="J242" t="str">
        <f t="shared" si="21"/>
        <v>---</v>
      </c>
      <c r="K242" t="str">
        <f>IFERROR(IF(J242="--",IF(G242=H242,VLOOKUP(G242,RAW_c_TEBB0714_REV01!L:N,3,0),SUM(VLOOKUP(H242,RAW_c_TEBB0714_REV01!L:N,3,0),VLOOKUP(G242,RAW_c_TEBB0714_REV01!L:N,3,0))),"---"),"---")</f>
        <v>---</v>
      </c>
      <c r="L242" t="str">
        <f t="shared" si="22"/>
        <v>J2-C17</v>
      </c>
      <c r="M242" t="str">
        <f>IFERROR(IF(
COUNTIF(B2B!H:H,(IF(K242&lt;&gt;"---",IF(INDEX(RAW_c_TEBB0714_REV01!B:D,MATCH(H242,RAW_c_TEBB0714_REV01!B:B,0),3)=L242,INDEX(
RAW_c_TEBB0714_REV01!B:D,MATCH(H242,INDEX(RAW_c_TEBB0714_REV01!B:B,MATCH(H242,RAW_c_TEBB0714_REV01!B:B,)+1):'RAW_c_TEBB0714_REV01'!B11313,)+MATCH(H242,RAW_c_TEBB0714_REV01!B:B,),3),INDEX(RAW_c_TEBB0714_REV01!B:D,MATCH(H242,RAW_c_TEBB0714_REV01!B:B,0),3)),"---")))=1,"---",IF(K242&lt;&gt;"---",IF(INDEX(RAW_c_TEBB0714_REV01!B:D,MATCH(H242,RAW_c_TEBB0714_REV01!B:B,0),3)=L242,INDEX(
RAW_c_TEBB0714_REV01!B:D,MATCH(H242,INDEX(RAW_c_TEBB0714_REV01!B:B,MATCH(H242,RAW_c_TEBB0714_REV01!B:B,)+1):'RAW_c_TEBB0714_REV01'!B11313,)+MATCH(H242,RAW_c_TEBB0714_REV01!B:B,),3),INDEX(RAW_c_TEBB0714_REV01!B:D,MATCH(H242,RAW_c_TEBB0714_REV01!B:B,0),3)),"---")),"---")</f>
        <v>---</v>
      </c>
      <c r="N242" t="str">
        <f>IFERROR(IF(AND(B242="B2B",J242="--"),L242,IF(
COUNTIF(B2B!H:H,(IF(K242&lt;&gt;"---",IF(INDEX(RAW_c_TEBB0714_REV01!B:D,MATCH(H242,RAW_c_TEBB0714_REV01!B:B,0),3)=L242,INDEX(
RAW_c_TEBB0714_REV01!B:D,MATCH(H242,INDEX(RAW_c_TEBB0714_REV01!B:B,MATCH(H242,RAW_c_TEBB0714_REV01!B:B,)+1):'RAW_c_TEBB0714_REV01'!B11313,)+MATCH(H242,RAW_c_TEBB0714_REV01!B:B,),3),INDEX(RAW_c_TEBB0714_REV01!B:D,MATCH(H242,RAW_c_TEBB0714_REV01!B:B,0),3)),"---")))=0,"---",IF(K242&lt;&gt;"---",IF(INDEX(RAW_c_TEBB0714_REV01!B:D,MATCH(H242,RAW_c_TEBB0714_REV01!B:B,0),3)=L242,INDEX(
RAW_c_TEBB0714_REV01!B:D,MATCH(H242,INDEX(RAW_c_TEBB0714_REV01!B:B,MATCH(H242,RAW_c_TEBB0714_REV01!B:B,)+1):'RAW_c_TEBB0714_REV01'!B11313,)+MATCH(H242,RAW_c_TEBB0714_REV01!B:B,),3),INDEX(RAW_c_TEBB0714_REV01!B:D,MATCH(H242,RAW_c_TEBB0714_REV01!B:B,0),3)),"---"))),"---")</f>
        <v>---</v>
      </c>
      <c r="T242">
        <f>COUNTIF(RAW_c_TEBB0714_REV01!B:B,G242)</f>
        <v>93</v>
      </c>
      <c r="U242" t="str">
        <f t="shared" si="23"/>
        <v>SFPCage-SHIELD</v>
      </c>
    </row>
    <row r="243" spans="1:21" x14ac:dyDescent="0.25">
      <c r="A243" t="s">
        <v>1085</v>
      </c>
      <c r="B243" t="s">
        <v>1283</v>
      </c>
      <c r="C243" t="s">
        <v>1335</v>
      </c>
      <c r="D243" t="s">
        <v>591</v>
      </c>
      <c r="E243" s="84" t="s">
        <v>669</v>
      </c>
      <c r="F243" t="str">
        <f t="shared" si="18"/>
        <v>J2-C18</v>
      </c>
      <c r="G243" t="str">
        <f>VLOOKUP(F243,RAW_c_TEBB0714_REV01!A:B,2,0)</f>
        <v>GND</v>
      </c>
      <c r="H243" t="str">
        <f t="shared" si="19"/>
        <v>GND</v>
      </c>
      <c r="I243" t="str">
        <f t="shared" si="20"/>
        <v>--</v>
      </c>
      <c r="J243" t="str">
        <f t="shared" si="21"/>
        <v>---</v>
      </c>
      <c r="K243" t="str">
        <f>IFERROR(IF(J243="--",IF(G243=H243,VLOOKUP(G243,RAW_c_TEBB0714_REV01!L:N,3,0),SUM(VLOOKUP(H243,RAW_c_TEBB0714_REV01!L:N,3,0),VLOOKUP(G243,RAW_c_TEBB0714_REV01!L:N,3,0))),"---"),"---")</f>
        <v>---</v>
      </c>
      <c r="L243" t="str">
        <f t="shared" si="22"/>
        <v>J2-C18</v>
      </c>
      <c r="M243" t="str">
        <f>IFERROR(IF(
COUNTIF(B2B!H:H,(IF(K243&lt;&gt;"---",IF(INDEX(RAW_c_TEBB0714_REV01!B:D,MATCH(H243,RAW_c_TEBB0714_REV01!B:B,0),3)=L243,INDEX(
RAW_c_TEBB0714_REV01!B:D,MATCH(H243,INDEX(RAW_c_TEBB0714_REV01!B:B,MATCH(H243,RAW_c_TEBB0714_REV01!B:B,)+1):'RAW_c_TEBB0714_REV01'!B11314,)+MATCH(H243,RAW_c_TEBB0714_REV01!B:B,),3),INDEX(RAW_c_TEBB0714_REV01!B:D,MATCH(H243,RAW_c_TEBB0714_REV01!B:B,0),3)),"---")))=1,"---",IF(K243&lt;&gt;"---",IF(INDEX(RAW_c_TEBB0714_REV01!B:D,MATCH(H243,RAW_c_TEBB0714_REV01!B:B,0),3)=L243,INDEX(
RAW_c_TEBB0714_REV01!B:D,MATCH(H243,INDEX(RAW_c_TEBB0714_REV01!B:B,MATCH(H243,RAW_c_TEBB0714_REV01!B:B,)+1):'RAW_c_TEBB0714_REV01'!B11314,)+MATCH(H243,RAW_c_TEBB0714_REV01!B:B,),3),INDEX(RAW_c_TEBB0714_REV01!B:D,MATCH(H243,RAW_c_TEBB0714_REV01!B:B,0),3)),"---")),"---")</f>
        <v>---</v>
      </c>
      <c r="N243" t="str">
        <f>IFERROR(IF(AND(B243="B2B",J243="--"),L243,IF(
COUNTIF(B2B!H:H,(IF(K243&lt;&gt;"---",IF(INDEX(RAW_c_TEBB0714_REV01!B:D,MATCH(H243,RAW_c_TEBB0714_REV01!B:B,0),3)=L243,INDEX(
RAW_c_TEBB0714_REV01!B:D,MATCH(H243,INDEX(RAW_c_TEBB0714_REV01!B:B,MATCH(H243,RAW_c_TEBB0714_REV01!B:B,)+1):'RAW_c_TEBB0714_REV01'!B11314,)+MATCH(H243,RAW_c_TEBB0714_REV01!B:B,),3),INDEX(RAW_c_TEBB0714_REV01!B:D,MATCH(H243,RAW_c_TEBB0714_REV01!B:B,0),3)),"---")))=0,"---",IF(K243&lt;&gt;"---",IF(INDEX(RAW_c_TEBB0714_REV01!B:D,MATCH(H243,RAW_c_TEBB0714_REV01!B:B,0),3)=L243,INDEX(
RAW_c_TEBB0714_REV01!B:D,MATCH(H243,INDEX(RAW_c_TEBB0714_REV01!B:B,MATCH(H243,RAW_c_TEBB0714_REV01!B:B,)+1):'RAW_c_TEBB0714_REV01'!B11314,)+MATCH(H243,RAW_c_TEBB0714_REV01!B:B,),3),INDEX(RAW_c_TEBB0714_REV01!B:D,MATCH(H243,RAW_c_TEBB0714_REV01!B:B,0),3)),"---"))),"---")</f>
        <v>---</v>
      </c>
      <c r="T243">
        <f>COUNTIF(RAW_c_TEBB0714_REV01!B:B,G243)</f>
        <v>93</v>
      </c>
      <c r="U243" t="str">
        <f t="shared" si="23"/>
        <v>SFPCage-SHIELD</v>
      </c>
    </row>
    <row r="244" spans="1:21" x14ac:dyDescent="0.25">
      <c r="A244" t="s">
        <v>1086</v>
      </c>
      <c r="B244" t="s">
        <v>1283</v>
      </c>
      <c r="C244" t="s">
        <v>1335</v>
      </c>
      <c r="D244" t="s">
        <v>591</v>
      </c>
      <c r="E244" s="84" t="s">
        <v>741</v>
      </c>
      <c r="F244" t="str">
        <f t="shared" si="18"/>
        <v>J2-C19</v>
      </c>
      <c r="G244" t="str">
        <f>VLOOKUP(F244,RAW_c_TEBB0714_REV01!A:B,2,0)</f>
        <v>GND</v>
      </c>
      <c r="H244" t="str">
        <f t="shared" si="19"/>
        <v>GND</v>
      </c>
      <c r="I244" t="str">
        <f t="shared" si="20"/>
        <v>--</v>
      </c>
      <c r="J244" t="str">
        <f t="shared" si="21"/>
        <v>---</v>
      </c>
      <c r="K244" t="str">
        <f>IFERROR(IF(J244="--",IF(G244=H244,VLOOKUP(G244,RAW_c_TEBB0714_REV01!L:N,3,0),SUM(VLOOKUP(H244,RAW_c_TEBB0714_REV01!L:N,3,0),VLOOKUP(G244,RAW_c_TEBB0714_REV01!L:N,3,0))),"---"),"---")</f>
        <v>---</v>
      </c>
      <c r="L244" t="str">
        <f t="shared" si="22"/>
        <v>J2-C19</v>
      </c>
      <c r="M244" t="str">
        <f>IFERROR(IF(
COUNTIF(B2B!H:H,(IF(K244&lt;&gt;"---",IF(INDEX(RAW_c_TEBB0714_REV01!B:D,MATCH(H244,RAW_c_TEBB0714_REV01!B:B,0),3)=L244,INDEX(
RAW_c_TEBB0714_REV01!B:D,MATCH(H244,INDEX(RAW_c_TEBB0714_REV01!B:B,MATCH(H244,RAW_c_TEBB0714_REV01!B:B,)+1):'RAW_c_TEBB0714_REV01'!B11315,)+MATCH(H244,RAW_c_TEBB0714_REV01!B:B,),3),INDEX(RAW_c_TEBB0714_REV01!B:D,MATCH(H244,RAW_c_TEBB0714_REV01!B:B,0),3)),"---")))=1,"---",IF(K244&lt;&gt;"---",IF(INDEX(RAW_c_TEBB0714_REV01!B:D,MATCH(H244,RAW_c_TEBB0714_REV01!B:B,0),3)=L244,INDEX(
RAW_c_TEBB0714_REV01!B:D,MATCH(H244,INDEX(RAW_c_TEBB0714_REV01!B:B,MATCH(H244,RAW_c_TEBB0714_REV01!B:B,)+1):'RAW_c_TEBB0714_REV01'!B11315,)+MATCH(H244,RAW_c_TEBB0714_REV01!B:B,),3),INDEX(RAW_c_TEBB0714_REV01!B:D,MATCH(H244,RAW_c_TEBB0714_REV01!B:B,0),3)),"---")),"---")</f>
        <v>---</v>
      </c>
      <c r="N244" t="str">
        <f>IFERROR(IF(AND(B244="B2B",J244="--"),L244,IF(
COUNTIF(B2B!H:H,(IF(K244&lt;&gt;"---",IF(INDEX(RAW_c_TEBB0714_REV01!B:D,MATCH(H244,RAW_c_TEBB0714_REV01!B:B,0),3)=L244,INDEX(
RAW_c_TEBB0714_REV01!B:D,MATCH(H244,INDEX(RAW_c_TEBB0714_REV01!B:B,MATCH(H244,RAW_c_TEBB0714_REV01!B:B,)+1):'RAW_c_TEBB0714_REV01'!B11315,)+MATCH(H244,RAW_c_TEBB0714_REV01!B:B,),3),INDEX(RAW_c_TEBB0714_REV01!B:D,MATCH(H244,RAW_c_TEBB0714_REV01!B:B,0),3)),"---")))=0,"---",IF(K244&lt;&gt;"---",IF(INDEX(RAW_c_TEBB0714_REV01!B:D,MATCH(H244,RAW_c_TEBB0714_REV01!B:B,0),3)=L244,INDEX(
RAW_c_TEBB0714_REV01!B:D,MATCH(H244,INDEX(RAW_c_TEBB0714_REV01!B:B,MATCH(H244,RAW_c_TEBB0714_REV01!B:B,)+1):'RAW_c_TEBB0714_REV01'!B11315,)+MATCH(H244,RAW_c_TEBB0714_REV01!B:B,),3),INDEX(RAW_c_TEBB0714_REV01!B:D,MATCH(H244,RAW_c_TEBB0714_REV01!B:B,0),3)),"---"))),"---")</f>
        <v>---</v>
      </c>
      <c r="T244">
        <f>COUNTIF(RAW_c_TEBB0714_REV01!B:B,G244)</f>
        <v>93</v>
      </c>
      <c r="U244" t="str">
        <f t="shared" si="23"/>
        <v>SFPCage-SHIELD</v>
      </c>
    </row>
    <row r="245" spans="1:21" x14ac:dyDescent="0.25">
      <c r="A245" t="s">
        <v>1087</v>
      </c>
      <c r="B245" t="s">
        <v>1283</v>
      </c>
      <c r="C245" t="s">
        <v>1335</v>
      </c>
      <c r="D245" t="s">
        <v>591</v>
      </c>
      <c r="E245" s="84" t="s">
        <v>742</v>
      </c>
      <c r="F245" t="str">
        <f t="shared" si="18"/>
        <v>J2-C20</v>
      </c>
      <c r="G245" t="str">
        <f>VLOOKUP(F245,RAW_c_TEBB0714_REV01!A:B,2,0)</f>
        <v>GND</v>
      </c>
      <c r="H245" t="str">
        <f t="shared" si="19"/>
        <v>GND</v>
      </c>
      <c r="I245" t="str">
        <f t="shared" si="20"/>
        <v>--</v>
      </c>
      <c r="J245" t="str">
        <f t="shared" si="21"/>
        <v>---</v>
      </c>
      <c r="K245" t="str">
        <f>IFERROR(IF(J245="--",IF(G245=H245,VLOOKUP(G245,RAW_c_TEBB0714_REV01!L:N,3,0),SUM(VLOOKUP(H245,RAW_c_TEBB0714_REV01!L:N,3,0),VLOOKUP(G245,RAW_c_TEBB0714_REV01!L:N,3,0))),"---"),"---")</f>
        <v>---</v>
      </c>
      <c r="L245" t="str">
        <f t="shared" si="22"/>
        <v>J2-C20</v>
      </c>
      <c r="M245" t="str">
        <f>IFERROR(IF(
COUNTIF(B2B!H:H,(IF(K245&lt;&gt;"---",IF(INDEX(RAW_c_TEBB0714_REV01!B:D,MATCH(H245,RAW_c_TEBB0714_REV01!B:B,0),3)=L245,INDEX(
RAW_c_TEBB0714_REV01!B:D,MATCH(H245,INDEX(RAW_c_TEBB0714_REV01!B:B,MATCH(H245,RAW_c_TEBB0714_REV01!B:B,)+1):'RAW_c_TEBB0714_REV01'!B11316,)+MATCH(H245,RAW_c_TEBB0714_REV01!B:B,),3),INDEX(RAW_c_TEBB0714_REV01!B:D,MATCH(H245,RAW_c_TEBB0714_REV01!B:B,0),3)),"---")))=1,"---",IF(K245&lt;&gt;"---",IF(INDEX(RAW_c_TEBB0714_REV01!B:D,MATCH(H245,RAW_c_TEBB0714_REV01!B:B,0),3)=L245,INDEX(
RAW_c_TEBB0714_REV01!B:D,MATCH(H245,INDEX(RAW_c_TEBB0714_REV01!B:B,MATCH(H245,RAW_c_TEBB0714_REV01!B:B,)+1):'RAW_c_TEBB0714_REV01'!B11316,)+MATCH(H245,RAW_c_TEBB0714_REV01!B:B,),3),INDEX(RAW_c_TEBB0714_REV01!B:D,MATCH(H245,RAW_c_TEBB0714_REV01!B:B,0),3)),"---")),"---")</f>
        <v>---</v>
      </c>
      <c r="N245" t="str">
        <f>IFERROR(IF(AND(B245="B2B",J245="--"),L245,IF(
COUNTIF(B2B!H:H,(IF(K245&lt;&gt;"---",IF(INDEX(RAW_c_TEBB0714_REV01!B:D,MATCH(H245,RAW_c_TEBB0714_REV01!B:B,0),3)=L245,INDEX(
RAW_c_TEBB0714_REV01!B:D,MATCH(H245,INDEX(RAW_c_TEBB0714_REV01!B:B,MATCH(H245,RAW_c_TEBB0714_REV01!B:B,)+1):'RAW_c_TEBB0714_REV01'!B11316,)+MATCH(H245,RAW_c_TEBB0714_REV01!B:B,),3),INDEX(RAW_c_TEBB0714_REV01!B:D,MATCH(H245,RAW_c_TEBB0714_REV01!B:B,0),3)),"---")))=0,"---",IF(K245&lt;&gt;"---",IF(INDEX(RAW_c_TEBB0714_REV01!B:D,MATCH(H245,RAW_c_TEBB0714_REV01!B:B,0),3)=L245,INDEX(
RAW_c_TEBB0714_REV01!B:D,MATCH(H245,INDEX(RAW_c_TEBB0714_REV01!B:B,MATCH(H245,RAW_c_TEBB0714_REV01!B:B,)+1):'RAW_c_TEBB0714_REV01'!B11316,)+MATCH(H245,RAW_c_TEBB0714_REV01!B:B,),3),INDEX(RAW_c_TEBB0714_REV01!B:D,MATCH(H245,RAW_c_TEBB0714_REV01!B:B,0),3)),"---"))),"---")</f>
        <v>---</v>
      </c>
      <c r="T245">
        <f>COUNTIF(RAW_c_TEBB0714_REV01!B:B,G245)</f>
        <v>93</v>
      </c>
      <c r="U245" t="str">
        <f t="shared" si="23"/>
        <v>SFPCage-SHIELD</v>
      </c>
    </row>
    <row r="246" spans="1:21" x14ac:dyDescent="0.25">
      <c r="A246" t="s">
        <v>1088</v>
      </c>
      <c r="B246" t="s">
        <v>1336</v>
      </c>
      <c r="C246" t="s">
        <v>159</v>
      </c>
      <c r="D246" t="s">
        <v>592</v>
      </c>
      <c r="E246" s="84">
        <v>1</v>
      </c>
      <c r="F246" t="str">
        <f t="shared" si="18"/>
        <v>J3-1</v>
      </c>
      <c r="G246" t="str">
        <f>VLOOKUP(F246,RAW_c_TEBB0714_REV01!A:B,2,0)</f>
        <v>GND</v>
      </c>
      <c r="H246" t="str">
        <f t="shared" si="19"/>
        <v>GND</v>
      </c>
      <c r="I246" t="str">
        <f t="shared" si="20"/>
        <v>--</v>
      </c>
      <c r="J246" t="str">
        <f t="shared" si="21"/>
        <v>---</v>
      </c>
      <c r="K246" t="str">
        <f>IFERROR(IF(J246="--",IF(G246=H246,VLOOKUP(G246,RAW_c_TEBB0714_REV01!L:N,3,0),SUM(VLOOKUP(H246,RAW_c_TEBB0714_REV01!L:N,3,0),VLOOKUP(G246,RAW_c_TEBB0714_REV01!L:N,3,0))),"---"),"---")</f>
        <v>---</v>
      </c>
      <c r="L246" t="str">
        <f t="shared" si="22"/>
        <v>J3-1</v>
      </c>
      <c r="M246" t="str">
        <f>IFERROR(IF(
COUNTIF(B2B!H:H,(IF(K246&lt;&gt;"---",IF(INDEX(RAW_c_TEBB0714_REV01!B:D,MATCH(H246,RAW_c_TEBB0714_REV01!B:B,0),3)=L246,INDEX(
RAW_c_TEBB0714_REV01!B:D,MATCH(H246,INDEX(RAW_c_TEBB0714_REV01!B:B,MATCH(H246,RAW_c_TEBB0714_REV01!B:B,)+1):'RAW_c_TEBB0714_REV01'!B11317,)+MATCH(H246,RAW_c_TEBB0714_REV01!B:B,),3),INDEX(RAW_c_TEBB0714_REV01!B:D,MATCH(H246,RAW_c_TEBB0714_REV01!B:B,0),3)),"---")))=1,"---",IF(K246&lt;&gt;"---",IF(INDEX(RAW_c_TEBB0714_REV01!B:D,MATCH(H246,RAW_c_TEBB0714_REV01!B:B,0),3)=L246,INDEX(
RAW_c_TEBB0714_REV01!B:D,MATCH(H246,INDEX(RAW_c_TEBB0714_REV01!B:B,MATCH(H246,RAW_c_TEBB0714_REV01!B:B,)+1):'RAW_c_TEBB0714_REV01'!B11317,)+MATCH(H246,RAW_c_TEBB0714_REV01!B:B,),3),INDEX(RAW_c_TEBB0714_REV01!B:D,MATCH(H246,RAW_c_TEBB0714_REV01!B:B,0),3)),"---")),"---")</f>
        <v>---</v>
      </c>
      <c r="N246" t="str">
        <f>IFERROR(IF(AND(B246="B2B",J246="--"),L246,IF(
COUNTIF(B2B!H:H,(IF(K246&lt;&gt;"---",IF(INDEX(RAW_c_TEBB0714_REV01!B:D,MATCH(H246,RAW_c_TEBB0714_REV01!B:B,0),3)=L246,INDEX(
RAW_c_TEBB0714_REV01!B:D,MATCH(H246,INDEX(RAW_c_TEBB0714_REV01!B:B,MATCH(H246,RAW_c_TEBB0714_REV01!B:B,)+1):'RAW_c_TEBB0714_REV01'!B11317,)+MATCH(H246,RAW_c_TEBB0714_REV01!B:B,),3),INDEX(RAW_c_TEBB0714_REV01!B:D,MATCH(H246,RAW_c_TEBB0714_REV01!B:B,0),3)),"---")))=0,"---",IF(K246&lt;&gt;"---",IF(INDEX(RAW_c_TEBB0714_REV01!B:D,MATCH(H246,RAW_c_TEBB0714_REV01!B:B,0),3)=L246,INDEX(
RAW_c_TEBB0714_REV01!B:D,MATCH(H246,INDEX(RAW_c_TEBB0714_REV01!B:B,MATCH(H246,RAW_c_TEBB0714_REV01!B:B,)+1):'RAW_c_TEBB0714_REV01'!B11317,)+MATCH(H246,RAW_c_TEBB0714_REV01!B:B,),3),INDEX(RAW_c_TEBB0714_REV01!B:D,MATCH(H246,RAW_c_TEBB0714_REV01!B:B,0),3)),"---"))),"---")</f>
        <v>---</v>
      </c>
      <c r="T246">
        <f>COUNTIF(RAW_c_TEBB0714_REV01!B:B,G246)</f>
        <v>93</v>
      </c>
      <c r="U246" t="str">
        <f t="shared" si="23"/>
        <v>16pin_header-1</v>
      </c>
    </row>
    <row r="247" spans="1:21" x14ac:dyDescent="0.25">
      <c r="A247" t="s">
        <v>1089</v>
      </c>
      <c r="B247" t="s">
        <v>1336</v>
      </c>
      <c r="C247" t="s">
        <v>160</v>
      </c>
      <c r="D247" t="s">
        <v>592</v>
      </c>
      <c r="E247" s="84">
        <v>2</v>
      </c>
      <c r="F247" t="str">
        <f t="shared" si="18"/>
        <v>J3-2</v>
      </c>
      <c r="G247" t="str">
        <f>VLOOKUP(F247,RAW_c_TEBB0714_REV01!A:B,2,0)</f>
        <v>GND</v>
      </c>
      <c r="H247" t="str">
        <f t="shared" si="19"/>
        <v>GND</v>
      </c>
      <c r="I247" t="str">
        <f t="shared" si="20"/>
        <v>--</v>
      </c>
      <c r="J247" t="str">
        <f t="shared" si="21"/>
        <v>---</v>
      </c>
      <c r="K247" t="str">
        <f>IFERROR(IF(J247="--",IF(G247=H247,VLOOKUP(G247,RAW_c_TEBB0714_REV01!L:N,3,0),SUM(VLOOKUP(H247,RAW_c_TEBB0714_REV01!L:N,3,0),VLOOKUP(G247,RAW_c_TEBB0714_REV01!L:N,3,0))),"---"),"---")</f>
        <v>---</v>
      </c>
      <c r="L247" t="str">
        <f t="shared" si="22"/>
        <v>J3-2</v>
      </c>
      <c r="M247" t="str">
        <f>IFERROR(IF(
COUNTIF(B2B!H:H,(IF(K247&lt;&gt;"---",IF(INDEX(RAW_c_TEBB0714_REV01!B:D,MATCH(H247,RAW_c_TEBB0714_REV01!B:B,0),3)=L247,INDEX(
RAW_c_TEBB0714_REV01!B:D,MATCH(H247,INDEX(RAW_c_TEBB0714_REV01!B:B,MATCH(H247,RAW_c_TEBB0714_REV01!B:B,)+1):'RAW_c_TEBB0714_REV01'!B11318,)+MATCH(H247,RAW_c_TEBB0714_REV01!B:B,),3),INDEX(RAW_c_TEBB0714_REV01!B:D,MATCH(H247,RAW_c_TEBB0714_REV01!B:B,0),3)),"---")))=1,"---",IF(K247&lt;&gt;"---",IF(INDEX(RAW_c_TEBB0714_REV01!B:D,MATCH(H247,RAW_c_TEBB0714_REV01!B:B,0),3)=L247,INDEX(
RAW_c_TEBB0714_REV01!B:D,MATCH(H247,INDEX(RAW_c_TEBB0714_REV01!B:B,MATCH(H247,RAW_c_TEBB0714_REV01!B:B,)+1):'RAW_c_TEBB0714_REV01'!B11318,)+MATCH(H247,RAW_c_TEBB0714_REV01!B:B,),3),INDEX(RAW_c_TEBB0714_REV01!B:D,MATCH(H247,RAW_c_TEBB0714_REV01!B:B,0),3)),"---")),"---")</f>
        <v>---</v>
      </c>
      <c r="N247" t="str">
        <f>IFERROR(IF(AND(B247="B2B",J247="--"),L247,IF(
COUNTIF(B2B!H:H,(IF(K247&lt;&gt;"---",IF(INDEX(RAW_c_TEBB0714_REV01!B:D,MATCH(H247,RAW_c_TEBB0714_REV01!B:B,0),3)=L247,INDEX(
RAW_c_TEBB0714_REV01!B:D,MATCH(H247,INDEX(RAW_c_TEBB0714_REV01!B:B,MATCH(H247,RAW_c_TEBB0714_REV01!B:B,)+1):'RAW_c_TEBB0714_REV01'!B11318,)+MATCH(H247,RAW_c_TEBB0714_REV01!B:B,),3),INDEX(RAW_c_TEBB0714_REV01!B:D,MATCH(H247,RAW_c_TEBB0714_REV01!B:B,0),3)),"---")))=0,"---",IF(K247&lt;&gt;"---",IF(INDEX(RAW_c_TEBB0714_REV01!B:D,MATCH(H247,RAW_c_TEBB0714_REV01!B:B,0),3)=L247,INDEX(
RAW_c_TEBB0714_REV01!B:D,MATCH(H247,INDEX(RAW_c_TEBB0714_REV01!B:B,MATCH(H247,RAW_c_TEBB0714_REV01!B:B,)+1):'RAW_c_TEBB0714_REV01'!B11318,)+MATCH(H247,RAW_c_TEBB0714_REV01!B:B,),3),INDEX(RAW_c_TEBB0714_REV01!B:D,MATCH(H247,RAW_c_TEBB0714_REV01!B:B,0),3)),"---"))),"---")</f>
        <v>---</v>
      </c>
      <c r="T247">
        <f>COUNTIF(RAW_c_TEBB0714_REV01!B:B,G247)</f>
        <v>93</v>
      </c>
      <c r="U247" t="str">
        <f t="shared" si="23"/>
        <v>16pin_header-2</v>
      </c>
    </row>
    <row r="248" spans="1:21" x14ac:dyDescent="0.25">
      <c r="A248" t="s">
        <v>1090</v>
      </c>
      <c r="B248" t="s">
        <v>1336</v>
      </c>
      <c r="C248" t="s">
        <v>161</v>
      </c>
      <c r="D248" t="s">
        <v>592</v>
      </c>
      <c r="E248" s="84">
        <v>3</v>
      </c>
      <c r="F248" t="str">
        <f t="shared" si="18"/>
        <v>J3-3</v>
      </c>
      <c r="G248" t="str">
        <f>VLOOKUP(F248,RAW_c_TEBB0714_REV01!A:B,2,0)</f>
        <v>B14_L25</v>
      </c>
      <c r="H248" t="str">
        <f t="shared" si="19"/>
        <v>B14_L25</v>
      </c>
      <c r="I248" t="str">
        <f t="shared" si="20"/>
        <v>--</v>
      </c>
      <c r="J248" t="str">
        <f t="shared" si="21"/>
        <v>--</v>
      </c>
      <c r="K248">
        <f>IFERROR(IF(J248="--",IF(G248=H248,VLOOKUP(G248,RAW_c_TEBB0714_REV01!L:N,3,0),SUM(VLOOKUP(H248,RAW_c_TEBB0714_REV01!L:N,3,0),VLOOKUP(G248,RAW_c_TEBB0714_REV01!L:N,3,0))),"---"),"---")</f>
        <v>55.114199999999997</v>
      </c>
      <c r="L248" t="str">
        <f t="shared" si="22"/>
        <v>J3-3</v>
      </c>
      <c r="M248" t="str">
        <f>IFERROR(IF(
COUNTIF(B2B!H:H,(IF(K248&lt;&gt;"---",IF(INDEX(RAW_c_TEBB0714_REV01!B:D,MATCH(H248,RAW_c_TEBB0714_REV01!B:B,0),3)=L248,INDEX(
RAW_c_TEBB0714_REV01!B:D,MATCH(H248,INDEX(RAW_c_TEBB0714_REV01!B:B,MATCH(H248,RAW_c_TEBB0714_REV01!B:B,)+1):'RAW_c_TEBB0714_REV01'!B11319,)+MATCH(H248,RAW_c_TEBB0714_REV01!B:B,),3),INDEX(RAW_c_TEBB0714_REV01!B:D,MATCH(H248,RAW_c_TEBB0714_REV01!B:B,0),3)),"---")))=1,"---",IF(K248&lt;&gt;"---",IF(INDEX(RAW_c_TEBB0714_REV01!B:D,MATCH(H248,RAW_c_TEBB0714_REV01!B:B,0),3)=L248,INDEX(
RAW_c_TEBB0714_REV01!B:D,MATCH(H248,INDEX(RAW_c_TEBB0714_REV01!B:B,MATCH(H248,RAW_c_TEBB0714_REV01!B:B,)+1):'RAW_c_TEBB0714_REV01'!B11319,)+MATCH(H248,RAW_c_TEBB0714_REV01!B:B,),3),INDEX(RAW_c_TEBB0714_REV01!B:D,MATCH(H248,RAW_c_TEBB0714_REV01!B:B,0),3)),"---")),"---")</f>
        <v>---</v>
      </c>
      <c r="N248" t="str">
        <f>IFERROR(IF(AND(B248="B2B",J248="--"),L248,IF(
COUNTIF(B2B!H:H,(IF(K248&lt;&gt;"---",IF(INDEX(RAW_c_TEBB0714_REV01!B:D,MATCH(H248,RAW_c_TEBB0714_REV01!B:B,0),3)=L248,INDEX(
RAW_c_TEBB0714_REV01!B:D,MATCH(H248,INDEX(RAW_c_TEBB0714_REV01!B:B,MATCH(H248,RAW_c_TEBB0714_REV01!B:B,)+1):'RAW_c_TEBB0714_REV01'!B11319,)+MATCH(H248,RAW_c_TEBB0714_REV01!B:B,),3),INDEX(RAW_c_TEBB0714_REV01!B:D,MATCH(H248,RAW_c_TEBB0714_REV01!B:B,0),3)),"---")))=0,"---",IF(K248&lt;&gt;"---",IF(INDEX(RAW_c_TEBB0714_REV01!B:D,MATCH(H248,RAW_c_TEBB0714_REV01!B:B,0),3)=L248,INDEX(
RAW_c_TEBB0714_REV01!B:D,MATCH(H248,INDEX(RAW_c_TEBB0714_REV01!B:B,MATCH(H248,RAW_c_TEBB0714_REV01!B:B,)+1):'RAW_c_TEBB0714_REV01'!B11319,)+MATCH(H248,RAW_c_TEBB0714_REV01!B:B,),3),INDEX(RAW_c_TEBB0714_REV01!B:D,MATCH(H248,RAW_c_TEBB0714_REV01!B:B,0),3)),"---"))),"---")</f>
        <v>JM2-97</v>
      </c>
      <c r="T248">
        <f>COUNTIF(RAW_c_TEBB0714_REV01!B:B,G248)</f>
        <v>3</v>
      </c>
      <c r="U248" t="str">
        <f t="shared" si="23"/>
        <v>16pin_header-3</v>
      </c>
    </row>
    <row r="249" spans="1:21" x14ac:dyDescent="0.25">
      <c r="A249" t="s">
        <v>1091</v>
      </c>
      <c r="B249" t="s">
        <v>1336</v>
      </c>
      <c r="C249" t="s">
        <v>162</v>
      </c>
      <c r="D249" t="s">
        <v>592</v>
      </c>
      <c r="E249" s="84">
        <v>4</v>
      </c>
      <c r="F249" t="str">
        <f t="shared" si="18"/>
        <v>J3-4</v>
      </c>
      <c r="G249" t="str">
        <f>VLOOKUP(F249,RAW_c_TEBB0714_REV01!A:B,2,0)</f>
        <v>TCK</v>
      </c>
      <c r="H249" t="str">
        <f t="shared" si="19"/>
        <v>TCK</v>
      </c>
      <c r="I249" t="str">
        <f t="shared" si="20"/>
        <v>--</v>
      </c>
      <c r="J249" t="str">
        <f t="shared" si="21"/>
        <v>--</v>
      </c>
      <c r="K249">
        <f>IFERROR(IF(J249="--",IF(G249=H249,VLOOKUP(G249,RAW_c_TEBB0714_REV01!L:N,3,0),SUM(VLOOKUP(H249,RAW_c_TEBB0714_REV01!L:N,3,0),VLOOKUP(G249,RAW_c_TEBB0714_REV01!L:N,3,0))),"---"),"---")</f>
        <v>66.574600000000004</v>
      </c>
      <c r="L249" t="str">
        <f t="shared" si="22"/>
        <v>J3-4</v>
      </c>
      <c r="M249" t="str">
        <f>IFERROR(IF(
COUNTIF(B2B!H:H,(IF(K249&lt;&gt;"---",IF(INDEX(RAW_c_TEBB0714_REV01!B:D,MATCH(H249,RAW_c_TEBB0714_REV01!B:B,0),3)=L249,INDEX(
RAW_c_TEBB0714_REV01!B:D,MATCH(H249,INDEX(RAW_c_TEBB0714_REV01!B:B,MATCH(H249,RAW_c_TEBB0714_REV01!B:B,)+1):'RAW_c_TEBB0714_REV01'!B11320,)+MATCH(H249,RAW_c_TEBB0714_REV01!B:B,),3),INDEX(RAW_c_TEBB0714_REV01!B:D,MATCH(H249,RAW_c_TEBB0714_REV01!B:B,0),3)),"---")))=1,"---",IF(K249&lt;&gt;"---",IF(INDEX(RAW_c_TEBB0714_REV01!B:D,MATCH(H249,RAW_c_TEBB0714_REV01!B:B,0),3)=L249,INDEX(
RAW_c_TEBB0714_REV01!B:D,MATCH(H249,INDEX(RAW_c_TEBB0714_REV01!B:B,MATCH(H249,RAW_c_TEBB0714_REV01!B:B,)+1):'RAW_c_TEBB0714_REV01'!B11320,)+MATCH(H249,RAW_c_TEBB0714_REV01!B:B,),3),INDEX(RAW_c_TEBB0714_REV01!B:D,MATCH(H249,RAW_c_TEBB0714_REV01!B:B,0),3)),"---")),"---")</f>
        <v>---</v>
      </c>
      <c r="N249" t="str">
        <f>IFERROR(IF(AND(B249="B2B",J249="--"),L249,IF(
COUNTIF(B2B!H:H,(IF(K249&lt;&gt;"---",IF(INDEX(RAW_c_TEBB0714_REV01!B:D,MATCH(H249,RAW_c_TEBB0714_REV01!B:B,0),3)=L249,INDEX(
RAW_c_TEBB0714_REV01!B:D,MATCH(H249,INDEX(RAW_c_TEBB0714_REV01!B:B,MATCH(H249,RAW_c_TEBB0714_REV01!B:B,)+1):'RAW_c_TEBB0714_REV01'!B11320,)+MATCH(H249,RAW_c_TEBB0714_REV01!B:B,),3),INDEX(RAW_c_TEBB0714_REV01!B:D,MATCH(H249,RAW_c_TEBB0714_REV01!B:B,0),3)),"---")))=0,"---",IF(K249&lt;&gt;"---",IF(INDEX(RAW_c_TEBB0714_REV01!B:D,MATCH(H249,RAW_c_TEBB0714_REV01!B:B,0),3)=L249,INDEX(
RAW_c_TEBB0714_REV01!B:D,MATCH(H249,INDEX(RAW_c_TEBB0714_REV01!B:B,MATCH(H249,RAW_c_TEBB0714_REV01!B:B,)+1):'RAW_c_TEBB0714_REV01'!B11320,)+MATCH(H249,RAW_c_TEBB0714_REV01!B:B,),3),INDEX(RAW_c_TEBB0714_REV01!B:D,MATCH(H249,RAW_c_TEBB0714_REV01!B:B,0),3)),"---"))),"---")</f>
        <v>JM1-90</v>
      </c>
      <c r="T249">
        <f>COUNTIF(RAW_c_TEBB0714_REV01!B:B,G249)</f>
        <v>3</v>
      </c>
      <c r="U249" t="str">
        <f t="shared" si="23"/>
        <v>16pin_header-4</v>
      </c>
    </row>
    <row r="250" spans="1:21" x14ac:dyDescent="0.25">
      <c r="A250" t="s">
        <v>1092</v>
      </c>
      <c r="B250" t="s">
        <v>1336</v>
      </c>
      <c r="C250" t="s">
        <v>163</v>
      </c>
      <c r="D250" t="s">
        <v>592</v>
      </c>
      <c r="E250" s="84">
        <v>5</v>
      </c>
      <c r="F250" t="str">
        <f t="shared" si="18"/>
        <v>J3-5</v>
      </c>
      <c r="G250" t="str">
        <f>VLOOKUP(F250,RAW_c_TEBB0714_REV01!A:B,2,0)</f>
        <v>3.3V</v>
      </c>
      <c r="H250" t="str">
        <f t="shared" si="19"/>
        <v>3.3V</v>
      </c>
      <c r="I250" t="str">
        <f t="shared" si="20"/>
        <v>--</v>
      </c>
      <c r="J250" t="str">
        <f t="shared" si="21"/>
        <v>--</v>
      </c>
      <c r="K250">
        <f>IFERROR(IF(J250="--",IF(G250=H250,VLOOKUP(G250,RAW_c_TEBB0714_REV01!L:N,3,0),SUM(VLOOKUP(H250,RAW_c_TEBB0714_REV01!L:N,3,0),VLOOKUP(G250,RAW_c_TEBB0714_REV01!L:N,3,0))),"---"),"---")</f>
        <v>24.667899999999999</v>
      </c>
      <c r="L250" t="str">
        <f t="shared" si="22"/>
        <v>J3-5</v>
      </c>
      <c r="M250" t="str">
        <f>IFERROR(IF(
COUNTIF(B2B!H:H,(IF(K250&lt;&gt;"---",IF(INDEX(RAW_c_TEBB0714_REV01!B:D,MATCH(H250,RAW_c_TEBB0714_REV01!B:B,0),3)=L250,INDEX(
RAW_c_TEBB0714_REV01!B:D,MATCH(H250,INDEX(RAW_c_TEBB0714_REV01!B:B,MATCH(H250,RAW_c_TEBB0714_REV01!B:B,)+1):'RAW_c_TEBB0714_REV01'!B11321,)+MATCH(H250,RAW_c_TEBB0714_REV01!B:B,),3),INDEX(RAW_c_TEBB0714_REV01!B:D,MATCH(H250,RAW_c_TEBB0714_REV01!B:B,0),3)),"---")))=1,"---",IF(K250&lt;&gt;"---",IF(INDEX(RAW_c_TEBB0714_REV01!B:D,MATCH(H250,RAW_c_TEBB0714_REV01!B:B,0),3)=L250,INDEX(
RAW_c_TEBB0714_REV01!B:D,MATCH(H250,INDEX(RAW_c_TEBB0714_REV01!B:B,MATCH(H250,RAW_c_TEBB0714_REV01!B:B,)+1):'RAW_c_TEBB0714_REV01'!B11321,)+MATCH(H250,RAW_c_TEBB0714_REV01!B:B,),3),INDEX(RAW_c_TEBB0714_REV01!B:D,MATCH(H250,RAW_c_TEBB0714_REV01!B:B,0),3)),"---")),"---")</f>
        <v>J4-5</v>
      </c>
      <c r="N250" t="str">
        <f>IFERROR(IF(AND(B250="B2B",J250="--"),L250,IF(
COUNTIF(B2B!H:H,(IF(K250&lt;&gt;"---",IF(INDEX(RAW_c_TEBB0714_REV01!B:D,MATCH(H250,RAW_c_TEBB0714_REV01!B:B,0),3)=L250,INDEX(
RAW_c_TEBB0714_REV01!B:D,MATCH(H250,INDEX(RAW_c_TEBB0714_REV01!B:B,MATCH(H250,RAW_c_TEBB0714_REV01!B:B,)+1):'RAW_c_TEBB0714_REV01'!B11321,)+MATCH(H250,RAW_c_TEBB0714_REV01!B:B,),3),INDEX(RAW_c_TEBB0714_REV01!B:D,MATCH(H250,RAW_c_TEBB0714_REV01!B:B,0),3)),"---")))=0,"---",IF(K250&lt;&gt;"---",IF(INDEX(RAW_c_TEBB0714_REV01!B:D,MATCH(H250,RAW_c_TEBB0714_REV01!B:B,0),3)=L250,INDEX(
RAW_c_TEBB0714_REV01!B:D,MATCH(H250,INDEX(RAW_c_TEBB0714_REV01!B:B,MATCH(H250,RAW_c_TEBB0714_REV01!B:B,)+1):'RAW_c_TEBB0714_REV01'!B11321,)+MATCH(H250,RAW_c_TEBB0714_REV01!B:B,),3),INDEX(RAW_c_TEBB0714_REV01!B:D,MATCH(H250,RAW_c_TEBB0714_REV01!B:B,0),3)),"---"))),"---")</f>
        <v>---</v>
      </c>
      <c r="T250">
        <f>COUNTIF(RAW_c_TEBB0714_REV01!B:B,G250)</f>
        <v>16</v>
      </c>
      <c r="U250" t="str">
        <f t="shared" si="23"/>
        <v>16pin_header-5</v>
      </c>
    </row>
    <row r="251" spans="1:21" x14ac:dyDescent="0.25">
      <c r="A251" t="s">
        <v>1093</v>
      </c>
      <c r="B251" t="s">
        <v>1336</v>
      </c>
      <c r="C251" t="s">
        <v>164</v>
      </c>
      <c r="D251" t="s">
        <v>592</v>
      </c>
      <c r="E251" s="84">
        <v>6</v>
      </c>
      <c r="F251" t="str">
        <f t="shared" si="18"/>
        <v>J3-6</v>
      </c>
      <c r="G251" t="str">
        <f>VLOOKUP(F251,RAW_c_TEBB0714_REV01!A:B,2,0)</f>
        <v>V_CFG</v>
      </c>
      <c r="H251" t="str">
        <f t="shared" si="19"/>
        <v>V_CFG</v>
      </c>
      <c r="I251" t="str">
        <f t="shared" si="20"/>
        <v>--</v>
      </c>
      <c r="J251" t="str">
        <f t="shared" si="21"/>
        <v>--</v>
      </c>
      <c r="K251">
        <f>IFERROR(IF(J251="--",IF(G251=H251,VLOOKUP(G251,RAW_c_TEBB0714_REV01!L:N,3,0),SUM(VLOOKUP(H251,RAW_c_TEBB0714_REV01!L:N,3,0),VLOOKUP(G251,RAW_c_TEBB0714_REV01!L:N,3,0))),"---"),"---")</f>
        <v>98.972700000000003</v>
      </c>
      <c r="L251" t="str">
        <f t="shared" si="22"/>
        <v>J3-6</v>
      </c>
      <c r="M251" t="str">
        <f>IFERROR(IF(
COUNTIF(B2B!H:H,(IF(K251&lt;&gt;"---",IF(INDEX(RAW_c_TEBB0714_REV01!B:D,MATCH(H251,RAW_c_TEBB0714_REV01!B:B,0),3)=L251,INDEX(
RAW_c_TEBB0714_REV01!B:D,MATCH(H251,INDEX(RAW_c_TEBB0714_REV01!B:B,MATCH(H251,RAW_c_TEBB0714_REV01!B:B,)+1):'RAW_c_TEBB0714_REV01'!B11322,)+MATCH(H251,RAW_c_TEBB0714_REV01!B:B,),3),INDEX(RAW_c_TEBB0714_REV01!B:D,MATCH(H251,RAW_c_TEBB0714_REV01!B:B,0),3)),"---")))=1,"---",IF(K251&lt;&gt;"---",IF(INDEX(RAW_c_TEBB0714_REV01!B:D,MATCH(H251,RAW_c_TEBB0714_REV01!B:B,0),3)=L251,INDEX(
RAW_c_TEBB0714_REV01!B:D,MATCH(H251,INDEX(RAW_c_TEBB0714_REV01!B:B,MATCH(H251,RAW_c_TEBB0714_REV01!B:B,)+1):'RAW_c_TEBB0714_REV01'!B11322,)+MATCH(H251,RAW_c_TEBB0714_REV01!B:B,),3),INDEX(RAW_c_TEBB0714_REV01!B:D,MATCH(H251,RAW_c_TEBB0714_REV01!B:B,0),3)),"---")),"---")</f>
        <v>J17-6</v>
      </c>
      <c r="N251" t="str">
        <f>IFERROR(IF(AND(B251="B2B",J251="--"),L251,IF(
COUNTIF(B2B!H:H,(IF(K251&lt;&gt;"---",IF(INDEX(RAW_c_TEBB0714_REV01!B:D,MATCH(H251,RAW_c_TEBB0714_REV01!B:B,0),3)=L251,INDEX(
RAW_c_TEBB0714_REV01!B:D,MATCH(H251,INDEX(RAW_c_TEBB0714_REV01!B:B,MATCH(H251,RAW_c_TEBB0714_REV01!B:B,)+1):'RAW_c_TEBB0714_REV01'!B11322,)+MATCH(H251,RAW_c_TEBB0714_REV01!B:B,),3),INDEX(RAW_c_TEBB0714_REV01!B:D,MATCH(H251,RAW_c_TEBB0714_REV01!B:B,0),3)),"---")))=0,"---",IF(K251&lt;&gt;"---",IF(INDEX(RAW_c_TEBB0714_REV01!B:D,MATCH(H251,RAW_c_TEBB0714_REV01!B:B,0),3)=L251,INDEX(
RAW_c_TEBB0714_REV01!B:D,MATCH(H251,INDEX(RAW_c_TEBB0714_REV01!B:B,MATCH(H251,RAW_c_TEBB0714_REV01!B:B,)+1):'RAW_c_TEBB0714_REV01'!B11322,)+MATCH(H251,RAW_c_TEBB0714_REV01!B:B,),3),INDEX(RAW_c_TEBB0714_REV01!B:D,MATCH(H251,RAW_c_TEBB0714_REV01!B:B,0),3)),"---"))),"---")</f>
        <v>---</v>
      </c>
      <c r="T251">
        <f>COUNTIF(RAW_c_TEBB0714_REV01!B:B,G251)</f>
        <v>8</v>
      </c>
      <c r="U251" t="str">
        <f t="shared" si="23"/>
        <v>16pin_header-6</v>
      </c>
    </row>
    <row r="252" spans="1:21" x14ac:dyDescent="0.25">
      <c r="A252" t="s">
        <v>1094</v>
      </c>
      <c r="B252" t="s">
        <v>1336</v>
      </c>
      <c r="C252" t="s">
        <v>165</v>
      </c>
      <c r="D252" t="s">
        <v>592</v>
      </c>
      <c r="E252" s="84">
        <v>7</v>
      </c>
      <c r="F252" t="str">
        <f t="shared" si="18"/>
        <v>J3-7</v>
      </c>
      <c r="G252" t="str">
        <f>VLOOKUP(F252,RAW_c_TEBB0714_REV01!A:B,2,0)</f>
        <v>B14_L0</v>
      </c>
      <c r="H252" t="str">
        <f t="shared" si="19"/>
        <v>B14_L0</v>
      </c>
      <c r="I252" t="str">
        <f t="shared" si="20"/>
        <v>--</v>
      </c>
      <c r="J252" t="str">
        <f t="shared" si="21"/>
        <v>--</v>
      </c>
      <c r="K252">
        <f>IFERROR(IF(J252="--",IF(G252=H252,VLOOKUP(G252,RAW_c_TEBB0714_REV01!L:N,3,0),SUM(VLOOKUP(H252,RAW_c_TEBB0714_REV01!L:N,3,0),VLOOKUP(G252,RAW_c_TEBB0714_REV01!L:N,3,0))),"---"),"---")</f>
        <v>56.376600000000003</v>
      </c>
      <c r="L252" t="str">
        <f t="shared" si="22"/>
        <v>J3-7</v>
      </c>
      <c r="M252" t="str">
        <f>IFERROR(IF(
COUNTIF(B2B!H:H,(IF(K252&lt;&gt;"---",IF(INDEX(RAW_c_TEBB0714_REV01!B:D,MATCH(H252,RAW_c_TEBB0714_REV01!B:B,0),3)=L252,INDEX(
RAW_c_TEBB0714_REV01!B:D,MATCH(H252,INDEX(RAW_c_TEBB0714_REV01!B:B,MATCH(H252,RAW_c_TEBB0714_REV01!B:B,)+1):'RAW_c_TEBB0714_REV01'!B11323,)+MATCH(H252,RAW_c_TEBB0714_REV01!B:B,),3),INDEX(RAW_c_TEBB0714_REV01!B:D,MATCH(H252,RAW_c_TEBB0714_REV01!B:B,0),3)),"---")))=1,"---",IF(K252&lt;&gt;"---",IF(INDEX(RAW_c_TEBB0714_REV01!B:D,MATCH(H252,RAW_c_TEBB0714_REV01!B:B,0),3)=L252,INDEX(
RAW_c_TEBB0714_REV01!B:D,MATCH(H252,INDEX(RAW_c_TEBB0714_REV01!B:B,MATCH(H252,RAW_c_TEBB0714_REV01!B:B,)+1):'RAW_c_TEBB0714_REV01'!B11323,)+MATCH(H252,RAW_c_TEBB0714_REV01!B:B,),3),INDEX(RAW_c_TEBB0714_REV01!B:D,MATCH(H252,RAW_c_TEBB0714_REV01!B:B,0),3)),"---")),"---")</f>
        <v>---</v>
      </c>
      <c r="N252" t="str">
        <f>IFERROR(IF(AND(B252="B2B",J252="--"),L252,IF(
COUNTIF(B2B!H:H,(IF(K252&lt;&gt;"---",IF(INDEX(RAW_c_TEBB0714_REV01!B:D,MATCH(H252,RAW_c_TEBB0714_REV01!B:B,0),3)=L252,INDEX(
RAW_c_TEBB0714_REV01!B:D,MATCH(H252,INDEX(RAW_c_TEBB0714_REV01!B:B,MATCH(H252,RAW_c_TEBB0714_REV01!B:B,)+1):'RAW_c_TEBB0714_REV01'!B11323,)+MATCH(H252,RAW_c_TEBB0714_REV01!B:B,),3),INDEX(RAW_c_TEBB0714_REV01!B:D,MATCH(H252,RAW_c_TEBB0714_REV01!B:B,0),3)),"---")))=0,"---",IF(K252&lt;&gt;"---",IF(INDEX(RAW_c_TEBB0714_REV01!B:D,MATCH(H252,RAW_c_TEBB0714_REV01!B:B,0),3)=L252,INDEX(
RAW_c_TEBB0714_REV01!B:D,MATCH(H252,INDEX(RAW_c_TEBB0714_REV01!B:B,MATCH(H252,RAW_c_TEBB0714_REV01!B:B,)+1):'RAW_c_TEBB0714_REV01'!B11323,)+MATCH(H252,RAW_c_TEBB0714_REV01!B:B,),3),INDEX(RAW_c_TEBB0714_REV01!B:D,MATCH(H252,RAW_c_TEBB0714_REV01!B:B,0),3)),"---"))),"---")</f>
        <v>JM2-99</v>
      </c>
      <c r="T252">
        <f>COUNTIF(RAW_c_TEBB0714_REV01!B:B,G252)</f>
        <v>3</v>
      </c>
      <c r="U252" t="str">
        <f t="shared" si="23"/>
        <v>16pin_header-7</v>
      </c>
    </row>
    <row r="253" spans="1:21" x14ac:dyDescent="0.25">
      <c r="A253" t="s">
        <v>1095</v>
      </c>
      <c r="B253" t="s">
        <v>1336</v>
      </c>
      <c r="C253" t="s">
        <v>166</v>
      </c>
      <c r="D253" t="s">
        <v>592</v>
      </c>
      <c r="E253" s="84">
        <v>8</v>
      </c>
      <c r="F253" t="str">
        <f t="shared" si="18"/>
        <v>J3-8</v>
      </c>
      <c r="G253" t="str">
        <f>VLOOKUP(F253,RAW_c_TEBB0714_REV01!A:B,2,0)</f>
        <v>TDO</v>
      </c>
      <c r="H253" t="str">
        <f t="shared" si="19"/>
        <v>TDO</v>
      </c>
      <c r="I253" t="str">
        <f t="shared" si="20"/>
        <v>--</v>
      </c>
      <c r="J253" t="str">
        <f t="shared" si="21"/>
        <v>--</v>
      </c>
      <c r="K253">
        <f>IFERROR(IF(J253="--",IF(G253=H253,VLOOKUP(G253,RAW_c_TEBB0714_REV01!L:N,3,0),SUM(VLOOKUP(H253,RAW_c_TEBB0714_REV01!L:N,3,0),VLOOKUP(G253,RAW_c_TEBB0714_REV01!L:N,3,0))),"---"),"---")</f>
        <v>65.299599999999998</v>
      </c>
      <c r="L253" t="str">
        <f t="shared" si="22"/>
        <v>J3-8</v>
      </c>
      <c r="M253" t="str">
        <f>IFERROR(IF(
COUNTIF(B2B!H:H,(IF(K253&lt;&gt;"---",IF(INDEX(RAW_c_TEBB0714_REV01!B:D,MATCH(H253,RAW_c_TEBB0714_REV01!B:B,0),3)=L253,INDEX(
RAW_c_TEBB0714_REV01!B:D,MATCH(H253,INDEX(RAW_c_TEBB0714_REV01!B:B,MATCH(H253,RAW_c_TEBB0714_REV01!B:B,)+1):'RAW_c_TEBB0714_REV01'!B11324,)+MATCH(H253,RAW_c_TEBB0714_REV01!B:B,),3),INDEX(RAW_c_TEBB0714_REV01!B:D,MATCH(H253,RAW_c_TEBB0714_REV01!B:B,0),3)),"---")))=1,"---",IF(K253&lt;&gt;"---",IF(INDEX(RAW_c_TEBB0714_REV01!B:D,MATCH(H253,RAW_c_TEBB0714_REV01!B:B,0),3)=L253,INDEX(
RAW_c_TEBB0714_REV01!B:D,MATCH(H253,INDEX(RAW_c_TEBB0714_REV01!B:B,MATCH(H253,RAW_c_TEBB0714_REV01!B:B,)+1):'RAW_c_TEBB0714_REV01'!B11324,)+MATCH(H253,RAW_c_TEBB0714_REV01!B:B,),3),INDEX(RAW_c_TEBB0714_REV01!B:D,MATCH(H253,RAW_c_TEBB0714_REV01!B:B,0),3)),"---")),"---")</f>
        <v>---</v>
      </c>
      <c r="N253" t="str">
        <f>IFERROR(IF(AND(B253="B2B",J253="--"),L253,IF(
COUNTIF(B2B!H:H,(IF(K253&lt;&gt;"---",IF(INDEX(RAW_c_TEBB0714_REV01!B:D,MATCH(H253,RAW_c_TEBB0714_REV01!B:B,0),3)=L253,INDEX(
RAW_c_TEBB0714_REV01!B:D,MATCH(H253,INDEX(RAW_c_TEBB0714_REV01!B:B,MATCH(H253,RAW_c_TEBB0714_REV01!B:B,)+1):'RAW_c_TEBB0714_REV01'!B11324,)+MATCH(H253,RAW_c_TEBB0714_REV01!B:B,),3),INDEX(RAW_c_TEBB0714_REV01!B:D,MATCH(H253,RAW_c_TEBB0714_REV01!B:B,0),3)),"---")))=0,"---",IF(K253&lt;&gt;"---",IF(INDEX(RAW_c_TEBB0714_REV01!B:D,MATCH(H253,RAW_c_TEBB0714_REV01!B:B,0),3)=L253,INDEX(
RAW_c_TEBB0714_REV01!B:D,MATCH(H253,INDEX(RAW_c_TEBB0714_REV01!B:B,MATCH(H253,RAW_c_TEBB0714_REV01!B:B,)+1):'RAW_c_TEBB0714_REV01'!B11324,)+MATCH(H253,RAW_c_TEBB0714_REV01!B:B,),3),INDEX(RAW_c_TEBB0714_REV01!B:D,MATCH(H253,RAW_c_TEBB0714_REV01!B:B,0),3)),"---"))),"---")</f>
        <v>JM1-88</v>
      </c>
      <c r="T253">
        <f>COUNTIF(RAW_c_TEBB0714_REV01!B:B,G253)</f>
        <v>3</v>
      </c>
      <c r="U253" t="str">
        <f t="shared" si="23"/>
        <v>16pin_header-8</v>
      </c>
    </row>
    <row r="254" spans="1:21" x14ac:dyDescent="0.25">
      <c r="A254" t="s">
        <v>1096</v>
      </c>
      <c r="B254" t="s">
        <v>1336</v>
      </c>
      <c r="C254" t="s">
        <v>167</v>
      </c>
      <c r="D254" t="s">
        <v>592</v>
      </c>
      <c r="E254" s="84">
        <v>9</v>
      </c>
      <c r="F254" t="str">
        <f t="shared" si="18"/>
        <v>J3-9</v>
      </c>
      <c r="G254" t="str">
        <f>VLOOKUP(F254,RAW_c_TEBB0714_REV01!A:B,2,0)</f>
        <v>BOOTMODE</v>
      </c>
      <c r="H254" t="str">
        <f t="shared" si="19"/>
        <v>BOOTMODE</v>
      </c>
      <c r="I254" t="str">
        <f t="shared" si="20"/>
        <v>--</v>
      </c>
      <c r="J254" t="str">
        <f t="shared" si="21"/>
        <v>--</v>
      </c>
      <c r="K254">
        <f>IFERROR(IF(J254="--",IF(G254=H254,VLOOKUP(G254,RAW_c_TEBB0714_REV01!L:N,3,0),SUM(VLOOKUP(H254,RAW_c_TEBB0714_REV01!L:N,3,0),VLOOKUP(G254,RAW_c_TEBB0714_REV01!L:N,3,0))),"---"),"---")</f>
        <v>60.537799999999997</v>
      </c>
      <c r="L254" t="str">
        <f t="shared" si="22"/>
        <v>J3-9</v>
      </c>
      <c r="M254" t="str">
        <f>IFERROR(IF(
COUNTIF(B2B!H:H,(IF(K254&lt;&gt;"---",IF(INDEX(RAW_c_TEBB0714_REV01!B:D,MATCH(H254,RAW_c_TEBB0714_REV01!B:B,0),3)=L254,INDEX(
RAW_c_TEBB0714_REV01!B:D,MATCH(H254,INDEX(RAW_c_TEBB0714_REV01!B:B,MATCH(H254,RAW_c_TEBB0714_REV01!B:B,)+1):'RAW_c_TEBB0714_REV01'!B11325,)+MATCH(H254,RAW_c_TEBB0714_REV01!B:B,),3),INDEX(RAW_c_TEBB0714_REV01!B:D,MATCH(H254,RAW_c_TEBB0714_REV01!B:B,0),3)),"---")))=1,"---",IF(K254&lt;&gt;"---",IF(INDEX(RAW_c_TEBB0714_REV01!B:D,MATCH(H254,RAW_c_TEBB0714_REV01!B:B,0),3)=L254,INDEX(
RAW_c_TEBB0714_REV01!B:D,MATCH(H254,INDEX(RAW_c_TEBB0714_REV01!B:B,MATCH(H254,RAW_c_TEBB0714_REV01!B:B,)+1):'RAW_c_TEBB0714_REV01'!B11325,)+MATCH(H254,RAW_c_TEBB0714_REV01!B:B,),3),INDEX(RAW_c_TEBB0714_REV01!B:D,MATCH(H254,RAW_c_TEBB0714_REV01!B:B,0),3)),"---")),"---")</f>
        <v>---</v>
      </c>
      <c r="N254" t="str">
        <f>IFERROR(IF(AND(B254="B2B",J254="--"),L254,IF(
COUNTIF(B2B!H:H,(IF(K254&lt;&gt;"---",IF(INDEX(RAW_c_TEBB0714_REV01!B:D,MATCH(H254,RAW_c_TEBB0714_REV01!B:B,0),3)=L254,INDEX(
RAW_c_TEBB0714_REV01!B:D,MATCH(H254,INDEX(RAW_c_TEBB0714_REV01!B:B,MATCH(H254,RAW_c_TEBB0714_REV01!B:B,)+1):'RAW_c_TEBB0714_REV01'!B11325,)+MATCH(H254,RAW_c_TEBB0714_REV01!B:B,),3),INDEX(RAW_c_TEBB0714_REV01!B:D,MATCH(H254,RAW_c_TEBB0714_REV01!B:B,0),3)),"---")))=0,"---",IF(K254&lt;&gt;"---",IF(INDEX(RAW_c_TEBB0714_REV01!B:D,MATCH(H254,RAW_c_TEBB0714_REV01!B:B,0),3)=L254,INDEX(
RAW_c_TEBB0714_REV01!B:D,MATCH(H254,INDEX(RAW_c_TEBB0714_REV01!B:B,MATCH(H254,RAW_c_TEBB0714_REV01!B:B,)+1):'RAW_c_TEBB0714_REV01'!B11325,)+MATCH(H254,RAW_c_TEBB0714_REV01!B:B,),3),INDEX(RAW_c_TEBB0714_REV01!B:D,MATCH(H254,RAW_c_TEBB0714_REV01!B:B,0),3)),"---"))),"---")</f>
        <v>JM2-100</v>
      </c>
      <c r="T254">
        <f>COUNTIF(RAW_c_TEBB0714_REV01!B:B,G254)</f>
        <v>3</v>
      </c>
      <c r="U254" t="str">
        <f t="shared" si="23"/>
        <v>16pin_header-9</v>
      </c>
    </row>
    <row r="255" spans="1:21" x14ac:dyDescent="0.25">
      <c r="A255" t="s">
        <v>1097</v>
      </c>
      <c r="B255" t="s">
        <v>1336</v>
      </c>
      <c r="C255" t="s">
        <v>168</v>
      </c>
      <c r="D255" t="s">
        <v>592</v>
      </c>
      <c r="E255" s="84">
        <v>10</v>
      </c>
      <c r="F255" t="str">
        <f t="shared" si="18"/>
        <v>J3-10</v>
      </c>
      <c r="G255" t="str">
        <f>VLOOKUP(F255,RAW_c_TEBB0714_REV01!A:B,2,0)</f>
        <v>TDI</v>
      </c>
      <c r="H255" t="str">
        <f t="shared" si="19"/>
        <v>TDI</v>
      </c>
      <c r="I255" t="str">
        <f t="shared" si="20"/>
        <v>--</v>
      </c>
      <c r="J255" t="str">
        <f t="shared" si="21"/>
        <v>--</v>
      </c>
      <c r="K255">
        <f>IFERROR(IF(J255="--",IF(G255=H255,VLOOKUP(G255,RAW_c_TEBB0714_REV01!L:N,3,0),SUM(VLOOKUP(H255,RAW_c_TEBB0714_REV01!L:N,3,0),VLOOKUP(G255,RAW_c_TEBB0714_REV01!L:N,3,0))),"---"),"---")</f>
        <v>59.191800000000001</v>
      </c>
      <c r="L255" t="str">
        <f t="shared" si="22"/>
        <v>J3-10</v>
      </c>
      <c r="M255" t="str">
        <f>IFERROR(IF(
COUNTIF(B2B!H:H,(IF(K255&lt;&gt;"---",IF(INDEX(RAW_c_TEBB0714_REV01!B:D,MATCH(H255,RAW_c_TEBB0714_REV01!B:B,0),3)=L255,INDEX(
RAW_c_TEBB0714_REV01!B:D,MATCH(H255,INDEX(RAW_c_TEBB0714_REV01!B:B,MATCH(H255,RAW_c_TEBB0714_REV01!B:B,)+1):'RAW_c_TEBB0714_REV01'!B11326,)+MATCH(H255,RAW_c_TEBB0714_REV01!B:B,),3),INDEX(RAW_c_TEBB0714_REV01!B:D,MATCH(H255,RAW_c_TEBB0714_REV01!B:B,0),3)),"---")))=1,"---",IF(K255&lt;&gt;"---",IF(INDEX(RAW_c_TEBB0714_REV01!B:D,MATCH(H255,RAW_c_TEBB0714_REV01!B:B,0),3)=L255,INDEX(
RAW_c_TEBB0714_REV01!B:D,MATCH(H255,INDEX(RAW_c_TEBB0714_REV01!B:B,MATCH(H255,RAW_c_TEBB0714_REV01!B:B,)+1):'RAW_c_TEBB0714_REV01'!B11326,)+MATCH(H255,RAW_c_TEBB0714_REV01!B:B,),3),INDEX(RAW_c_TEBB0714_REV01!B:D,MATCH(H255,RAW_c_TEBB0714_REV01!B:B,0),3)),"---")),"---")</f>
        <v>---</v>
      </c>
      <c r="N255" t="str">
        <f>IFERROR(IF(AND(B255="B2B",J255="--"),L255,IF(
COUNTIF(B2B!H:H,(IF(K255&lt;&gt;"---",IF(INDEX(RAW_c_TEBB0714_REV01!B:D,MATCH(H255,RAW_c_TEBB0714_REV01!B:B,0),3)=L255,INDEX(
RAW_c_TEBB0714_REV01!B:D,MATCH(H255,INDEX(RAW_c_TEBB0714_REV01!B:B,MATCH(H255,RAW_c_TEBB0714_REV01!B:B,)+1):'RAW_c_TEBB0714_REV01'!B11326,)+MATCH(H255,RAW_c_TEBB0714_REV01!B:B,),3),INDEX(RAW_c_TEBB0714_REV01!B:D,MATCH(H255,RAW_c_TEBB0714_REV01!B:B,0),3)),"---")))=0,"---",IF(K255&lt;&gt;"---",IF(INDEX(RAW_c_TEBB0714_REV01!B:D,MATCH(H255,RAW_c_TEBB0714_REV01!B:B,0),3)=L255,INDEX(
RAW_c_TEBB0714_REV01!B:D,MATCH(H255,INDEX(RAW_c_TEBB0714_REV01!B:B,MATCH(H255,RAW_c_TEBB0714_REV01!B:B,)+1):'RAW_c_TEBB0714_REV01'!B11326,)+MATCH(H255,RAW_c_TEBB0714_REV01!B:B,),3),INDEX(RAW_c_TEBB0714_REV01!B:D,MATCH(H255,RAW_c_TEBB0714_REV01!B:B,0),3)),"---"))),"---")</f>
        <v>JM1-86</v>
      </c>
      <c r="T255">
        <f>COUNTIF(RAW_c_TEBB0714_REV01!B:B,G255)</f>
        <v>3</v>
      </c>
      <c r="U255" t="str">
        <f t="shared" si="23"/>
        <v>16pin_header-10</v>
      </c>
    </row>
    <row r="256" spans="1:21" x14ac:dyDescent="0.25">
      <c r="A256" t="s">
        <v>1098</v>
      </c>
      <c r="B256" t="s">
        <v>1336</v>
      </c>
      <c r="C256" t="s">
        <v>169</v>
      </c>
      <c r="D256" t="s">
        <v>592</v>
      </c>
      <c r="E256" s="84">
        <v>11</v>
      </c>
      <c r="F256" t="str">
        <f t="shared" si="18"/>
        <v>J3-11</v>
      </c>
      <c r="G256" t="str">
        <f>VLOOKUP(F256,RAW_c_TEBB0714_REV01!A:B,2,0)</f>
        <v>PROG_B</v>
      </c>
      <c r="H256" t="str">
        <f t="shared" si="19"/>
        <v>PROG_B</v>
      </c>
      <c r="I256" t="str">
        <f t="shared" si="20"/>
        <v>--</v>
      </c>
      <c r="J256" t="str">
        <f t="shared" si="21"/>
        <v>--</v>
      </c>
      <c r="K256">
        <f>IFERROR(IF(J256="--",IF(G256=H256,VLOOKUP(G256,RAW_c_TEBB0714_REV01!L:N,3,0),SUM(VLOOKUP(H256,RAW_c_TEBB0714_REV01!L:N,3,0),VLOOKUP(G256,RAW_c_TEBB0714_REV01!L:N,3,0))),"---"),"---")</f>
        <v>57.492400000000004</v>
      </c>
      <c r="L256" t="str">
        <f t="shared" si="22"/>
        <v>J3-11</v>
      </c>
      <c r="M256" t="str">
        <f>IFERROR(IF(
COUNTIF(B2B!H:H,(IF(K256&lt;&gt;"---",IF(INDEX(RAW_c_TEBB0714_REV01!B:D,MATCH(H256,RAW_c_TEBB0714_REV01!B:B,0),3)=L256,INDEX(
RAW_c_TEBB0714_REV01!B:D,MATCH(H256,INDEX(RAW_c_TEBB0714_REV01!B:B,MATCH(H256,RAW_c_TEBB0714_REV01!B:B,)+1):'RAW_c_TEBB0714_REV01'!B11327,)+MATCH(H256,RAW_c_TEBB0714_REV01!B:B,),3),INDEX(RAW_c_TEBB0714_REV01!B:D,MATCH(H256,RAW_c_TEBB0714_REV01!B:B,0),3)),"---")))=1,"---",IF(K256&lt;&gt;"---",IF(INDEX(RAW_c_TEBB0714_REV01!B:D,MATCH(H256,RAW_c_TEBB0714_REV01!B:B,0),3)=L256,INDEX(
RAW_c_TEBB0714_REV01!B:D,MATCH(H256,INDEX(RAW_c_TEBB0714_REV01!B:B,MATCH(H256,RAW_c_TEBB0714_REV01!B:B,)+1):'RAW_c_TEBB0714_REV01'!B11327,)+MATCH(H256,RAW_c_TEBB0714_REV01!B:B,),3),INDEX(RAW_c_TEBB0714_REV01!B:D,MATCH(H256,RAW_c_TEBB0714_REV01!B:B,0),3)),"---")),"---")</f>
        <v>---</v>
      </c>
      <c r="N256" t="str">
        <f>IFERROR(IF(AND(B256="B2B",J256="--"),L256,IF(
COUNTIF(B2B!H:H,(IF(K256&lt;&gt;"---",IF(INDEX(RAW_c_TEBB0714_REV01!B:D,MATCH(H256,RAW_c_TEBB0714_REV01!B:B,0),3)=L256,INDEX(
RAW_c_TEBB0714_REV01!B:D,MATCH(H256,INDEX(RAW_c_TEBB0714_REV01!B:B,MATCH(H256,RAW_c_TEBB0714_REV01!B:B,)+1):'RAW_c_TEBB0714_REV01'!B11327,)+MATCH(H256,RAW_c_TEBB0714_REV01!B:B,),3),INDEX(RAW_c_TEBB0714_REV01!B:D,MATCH(H256,RAW_c_TEBB0714_REV01!B:B,0),3)),"---")))=0,"---",IF(K256&lt;&gt;"---",IF(INDEX(RAW_c_TEBB0714_REV01!B:D,MATCH(H256,RAW_c_TEBB0714_REV01!B:B,0),3)=L256,INDEX(
RAW_c_TEBB0714_REV01!B:D,MATCH(H256,INDEX(RAW_c_TEBB0714_REV01!B:B,MATCH(H256,RAW_c_TEBB0714_REV01!B:B,)+1):'RAW_c_TEBB0714_REV01'!B11327,)+MATCH(H256,RAW_c_TEBB0714_REV01!B:B,),3),INDEX(RAW_c_TEBB0714_REV01!B:D,MATCH(H256,RAW_c_TEBB0714_REV01!B:B,0),3)),"---"))),"---")</f>
        <v>JM1-94</v>
      </c>
      <c r="T256">
        <f>COUNTIF(RAW_c_TEBB0714_REV01!B:B,G256)</f>
        <v>3</v>
      </c>
      <c r="U256" t="str">
        <f t="shared" si="23"/>
        <v>16pin_header-11</v>
      </c>
    </row>
    <row r="257" spans="1:21" x14ac:dyDescent="0.25">
      <c r="A257" t="s">
        <v>1099</v>
      </c>
      <c r="B257" t="s">
        <v>1336</v>
      </c>
      <c r="C257" t="s">
        <v>170</v>
      </c>
      <c r="D257" t="s">
        <v>592</v>
      </c>
      <c r="E257" s="84">
        <v>12</v>
      </c>
      <c r="F257" t="str">
        <f t="shared" si="18"/>
        <v>J3-12</v>
      </c>
      <c r="G257" t="str">
        <f>VLOOKUP(F257,RAW_c_TEBB0714_REV01!A:B,2,0)</f>
        <v>TMS</v>
      </c>
      <c r="H257" t="str">
        <f t="shared" si="19"/>
        <v>TMS</v>
      </c>
      <c r="I257" t="str">
        <f t="shared" si="20"/>
        <v>--</v>
      </c>
      <c r="J257" t="str">
        <f t="shared" si="21"/>
        <v>--</v>
      </c>
      <c r="K257">
        <f>IFERROR(IF(J257="--",IF(G257=H257,VLOOKUP(G257,RAW_c_TEBB0714_REV01!L:N,3,0),SUM(VLOOKUP(H257,RAW_c_TEBB0714_REV01!L:N,3,0),VLOOKUP(G257,RAW_c_TEBB0714_REV01!L:N,3,0))),"---"),"---")</f>
        <v>60.459899999999998</v>
      </c>
      <c r="L257" t="str">
        <f t="shared" si="22"/>
        <v>J3-12</v>
      </c>
      <c r="M257" t="str">
        <f>IFERROR(IF(
COUNTIF(B2B!H:H,(IF(K257&lt;&gt;"---",IF(INDEX(RAW_c_TEBB0714_REV01!B:D,MATCH(H257,RAW_c_TEBB0714_REV01!B:B,0),3)=L257,INDEX(
RAW_c_TEBB0714_REV01!B:D,MATCH(H257,INDEX(RAW_c_TEBB0714_REV01!B:B,MATCH(H257,RAW_c_TEBB0714_REV01!B:B,)+1):'RAW_c_TEBB0714_REV01'!B11328,)+MATCH(H257,RAW_c_TEBB0714_REV01!B:B,),3),INDEX(RAW_c_TEBB0714_REV01!B:D,MATCH(H257,RAW_c_TEBB0714_REV01!B:B,0),3)),"---")))=1,"---",IF(K257&lt;&gt;"---",IF(INDEX(RAW_c_TEBB0714_REV01!B:D,MATCH(H257,RAW_c_TEBB0714_REV01!B:B,0),3)=L257,INDEX(
RAW_c_TEBB0714_REV01!B:D,MATCH(H257,INDEX(RAW_c_TEBB0714_REV01!B:B,MATCH(H257,RAW_c_TEBB0714_REV01!B:B,)+1):'RAW_c_TEBB0714_REV01'!B11328,)+MATCH(H257,RAW_c_TEBB0714_REV01!B:B,),3),INDEX(RAW_c_TEBB0714_REV01!B:D,MATCH(H257,RAW_c_TEBB0714_REV01!B:B,0),3)),"---")),"---")</f>
        <v>---</v>
      </c>
      <c r="N257" t="str">
        <f>IFERROR(IF(AND(B257="B2B",J257="--"),L257,IF(
COUNTIF(B2B!H:H,(IF(K257&lt;&gt;"---",IF(INDEX(RAW_c_TEBB0714_REV01!B:D,MATCH(H257,RAW_c_TEBB0714_REV01!B:B,0),3)=L257,INDEX(
RAW_c_TEBB0714_REV01!B:D,MATCH(H257,INDEX(RAW_c_TEBB0714_REV01!B:B,MATCH(H257,RAW_c_TEBB0714_REV01!B:B,)+1):'RAW_c_TEBB0714_REV01'!B11328,)+MATCH(H257,RAW_c_TEBB0714_REV01!B:B,),3),INDEX(RAW_c_TEBB0714_REV01!B:D,MATCH(H257,RAW_c_TEBB0714_REV01!B:B,0),3)),"---")))=0,"---",IF(K257&lt;&gt;"---",IF(INDEX(RAW_c_TEBB0714_REV01!B:D,MATCH(H257,RAW_c_TEBB0714_REV01!B:B,0),3)=L257,INDEX(
RAW_c_TEBB0714_REV01!B:D,MATCH(H257,INDEX(RAW_c_TEBB0714_REV01!B:B,MATCH(H257,RAW_c_TEBB0714_REV01!B:B,)+1):'RAW_c_TEBB0714_REV01'!B11328,)+MATCH(H257,RAW_c_TEBB0714_REV01!B:B,),3),INDEX(RAW_c_TEBB0714_REV01!B:D,MATCH(H257,RAW_c_TEBB0714_REV01!B:B,0),3)),"---"))),"---")</f>
        <v>JM1-92</v>
      </c>
      <c r="T257">
        <f>COUNTIF(RAW_c_TEBB0714_REV01!B:B,G257)</f>
        <v>3</v>
      </c>
      <c r="U257" t="str">
        <f t="shared" si="23"/>
        <v>16pin_header-12</v>
      </c>
    </row>
    <row r="258" spans="1:21" x14ac:dyDescent="0.25">
      <c r="A258" t="s">
        <v>1100</v>
      </c>
      <c r="B258" t="s">
        <v>1336</v>
      </c>
      <c r="C258" t="s">
        <v>171</v>
      </c>
      <c r="D258" t="s">
        <v>592</v>
      </c>
      <c r="E258" s="84">
        <v>13</v>
      </c>
      <c r="F258" t="str">
        <f t="shared" si="18"/>
        <v>J3-13</v>
      </c>
      <c r="G258" t="str">
        <f>VLOOKUP(F258,RAW_c_TEBB0714_REV01!A:B,2,0)</f>
        <v>XADC_P</v>
      </c>
      <c r="H258" t="str">
        <f t="shared" si="19"/>
        <v>ADC_P</v>
      </c>
      <c r="I258" t="str">
        <f t="shared" si="20"/>
        <v>R3</v>
      </c>
      <c r="J258" t="str">
        <f t="shared" si="21"/>
        <v>--</v>
      </c>
      <c r="K258">
        <f>IFERROR(IF(J258="--",IF(G258=H258,VLOOKUP(G258,RAW_c_TEBB0714_REV01!L:N,3,0),SUM(VLOOKUP(H258,RAW_c_TEBB0714_REV01!L:N,3,0),VLOOKUP(G258,RAW_c_TEBB0714_REV01!L:N,3,0))),"---"),"---")</f>
        <v>39.987499999999997</v>
      </c>
      <c r="L258" t="str">
        <f t="shared" si="22"/>
        <v>J3-13</v>
      </c>
      <c r="M258" t="str">
        <f>IFERROR(IF(
COUNTIF(B2B!H:H,(IF(K258&lt;&gt;"---",IF(INDEX(RAW_c_TEBB0714_REV01!B:D,MATCH(H258,RAW_c_TEBB0714_REV01!B:B,0),3)=L258,INDEX(
RAW_c_TEBB0714_REV01!B:D,MATCH(H258,INDEX(RAW_c_TEBB0714_REV01!B:B,MATCH(H258,RAW_c_TEBB0714_REV01!B:B,)+1):'RAW_c_TEBB0714_REV01'!B11329,)+MATCH(H258,RAW_c_TEBB0714_REV01!B:B,),3),INDEX(RAW_c_TEBB0714_REV01!B:D,MATCH(H258,RAW_c_TEBB0714_REV01!B:B,0),3)),"---")))=1,"---",IF(K258&lt;&gt;"---",IF(INDEX(RAW_c_TEBB0714_REV01!B:D,MATCH(H258,RAW_c_TEBB0714_REV01!B:B,0),3)=L258,INDEX(
RAW_c_TEBB0714_REV01!B:D,MATCH(H258,INDEX(RAW_c_TEBB0714_REV01!B:B,MATCH(H258,RAW_c_TEBB0714_REV01!B:B,)+1):'RAW_c_TEBB0714_REV01'!B11329,)+MATCH(H258,RAW_c_TEBB0714_REV01!B:B,),3),INDEX(RAW_c_TEBB0714_REV01!B:D,MATCH(H258,RAW_c_TEBB0714_REV01!B:B,0),3)),"---")),"---")</f>
        <v>---</v>
      </c>
      <c r="N258" t="str">
        <f>IFERROR(IF(AND(B258="B2B",J258="--"),L258,IF(
COUNTIF(B2B!H:H,(IF(K258&lt;&gt;"---",IF(INDEX(RAW_c_TEBB0714_REV01!B:D,MATCH(H258,RAW_c_TEBB0714_REV01!B:B,0),3)=L258,INDEX(
RAW_c_TEBB0714_REV01!B:D,MATCH(H258,INDEX(RAW_c_TEBB0714_REV01!B:B,MATCH(H258,RAW_c_TEBB0714_REV01!B:B,)+1):'RAW_c_TEBB0714_REV01'!B11329,)+MATCH(H258,RAW_c_TEBB0714_REV01!B:B,),3),INDEX(RAW_c_TEBB0714_REV01!B:D,MATCH(H258,RAW_c_TEBB0714_REV01!B:B,0),3)),"---")))=0,"---",IF(K258&lt;&gt;"---",IF(INDEX(RAW_c_TEBB0714_REV01!B:D,MATCH(H258,RAW_c_TEBB0714_REV01!B:B,0),3)=L258,INDEX(
RAW_c_TEBB0714_REV01!B:D,MATCH(H258,INDEX(RAW_c_TEBB0714_REV01!B:B,MATCH(H258,RAW_c_TEBB0714_REV01!B:B,)+1):'RAW_c_TEBB0714_REV01'!B11329,)+MATCH(H258,RAW_c_TEBB0714_REV01!B:B,),3),INDEX(RAW_c_TEBB0714_REV01!B:D,MATCH(H258,RAW_c_TEBB0714_REV01!B:B,0),3)),"---"))),"---")</f>
        <v>JM1-25</v>
      </c>
      <c r="T258">
        <f>COUNTIF(RAW_c_TEBB0714_REV01!B:B,G258)</f>
        <v>2</v>
      </c>
      <c r="U258" t="str">
        <f t="shared" si="23"/>
        <v>16pin_header-13</v>
      </c>
    </row>
    <row r="259" spans="1:21" x14ac:dyDescent="0.25">
      <c r="A259" t="s">
        <v>1101</v>
      </c>
      <c r="B259" t="s">
        <v>1336</v>
      </c>
      <c r="C259" t="s">
        <v>172</v>
      </c>
      <c r="D259" t="s">
        <v>592</v>
      </c>
      <c r="E259" s="84">
        <v>14</v>
      </c>
      <c r="F259" t="str">
        <f t="shared" si="18"/>
        <v>J3-14</v>
      </c>
      <c r="G259" t="str">
        <f>VLOOKUP(F259,RAW_c_TEBB0714_REV01!A:B,2,0)</f>
        <v>XADC_N</v>
      </c>
      <c r="H259" t="str">
        <f t="shared" si="19"/>
        <v>ADC_N</v>
      </c>
      <c r="I259" t="str">
        <f t="shared" si="20"/>
        <v>R4</v>
      </c>
      <c r="J259" t="str">
        <f t="shared" si="21"/>
        <v>--</v>
      </c>
      <c r="K259">
        <f>IFERROR(IF(J259="--",IF(G259=H259,VLOOKUP(G259,RAW_c_TEBB0714_REV01!L:N,3,0),SUM(VLOOKUP(H259,RAW_c_TEBB0714_REV01!L:N,3,0),VLOOKUP(G259,RAW_c_TEBB0714_REV01!L:N,3,0))),"---"),"---")</f>
        <v>40.650300000000001</v>
      </c>
      <c r="L259" t="str">
        <f t="shared" si="22"/>
        <v>J3-14</v>
      </c>
      <c r="M259" t="str">
        <f>IFERROR(IF(
COUNTIF(B2B!H:H,(IF(K259&lt;&gt;"---",IF(INDEX(RAW_c_TEBB0714_REV01!B:D,MATCH(H259,RAW_c_TEBB0714_REV01!B:B,0),3)=L259,INDEX(
RAW_c_TEBB0714_REV01!B:D,MATCH(H259,INDEX(RAW_c_TEBB0714_REV01!B:B,MATCH(H259,RAW_c_TEBB0714_REV01!B:B,)+1):'RAW_c_TEBB0714_REV01'!B11330,)+MATCH(H259,RAW_c_TEBB0714_REV01!B:B,),3),INDEX(RAW_c_TEBB0714_REV01!B:D,MATCH(H259,RAW_c_TEBB0714_REV01!B:B,0),3)),"---")))=1,"---",IF(K259&lt;&gt;"---",IF(INDEX(RAW_c_TEBB0714_REV01!B:D,MATCH(H259,RAW_c_TEBB0714_REV01!B:B,0),3)=L259,INDEX(
RAW_c_TEBB0714_REV01!B:D,MATCH(H259,INDEX(RAW_c_TEBB0714_REV01!B:B,MATCH(H259,RAW_c_TEBB0714_REV01!B:B,)+1):'RAW_c_TEBB0714_REV01'!B11330,)+MATCH(H259,RAW_c_TEBB0714_REV01!B:B,),3),INDEX(RAW_c_TEBB0714_REV01!B:D,MATCH(H259,RAW_c_TEBB0714_REV01!B:B,0),3)),"---")),"---")</f>
        <v>---</v>
      </c>
      <c r="N259" t="str">
        <f>IFERROR(IF(AND(B259="B2B",J259="--"),L259,IF(
COUNTIF(B2B!H:H,(IF(K259&lt;&gt;"---",IF(INDEX(RAW_c_TEBB0714_REV01!B:D,MATCH(H259,RAW_c_TEBB0714_REV01!B:B,0),3)=L259,INDEX(
RAW_c_TEBB0714_REV01!B:D,MATCH(H259,INDEX(RAW_c_TEBB0714_REV01!B:B,MATCH(H259,RAW_c_TEBB0714_REV01!B:B,)+1):'RAW_c_TEBB0714_REV01'!B11330,)+MATCH(H259,RAW_c_TEBB0714_REV01!B:B,),3),INDEX(RAW_c_TEBB0714_REV01!B:D,MATCH(H259,RAW_c_TEBB0714_REV01!B:B,0),3)),"---")))=0,"---",IF(K259&lt;&gt;"---",IF(INDEX(RAW_c_TEBB0714_REV01!B:D,MATCH(H259,RAW_c_TEBB0714_REV01!B:B,0),3)=L259,INDEX(
RAW_c_TEBB0714_REV01!B:D,MATCH(H259,INDEX(RAW_c_TEBB0714_REV01!B:B,MATCH(H259,RAW_c_TEBB0714_REV01!B:B,)+1):'RAW_c_TEBB0714_REV01'!B11330,)+MATCH(H259,RAW_c_TEBB0714_REV01!B:B,),3),INDEX(RAW_c_TEBB0714_REV01!B:D,MATCH(H259,RAW_c_TEBB0714_REV01!B:B,0),3)),"---"))),"---")</f>
        <v>JM1-27</v>
      </c>
      <c r="T259">
        <f>COUNTIF(RAW_c_TEBB0714_REV01!B:B,G259)</f>
        <v>2</v>
      </c>
      <c r="U259" t="str">
        <f t="shared" si="23"/>
        <v>16pin_header-14</v>
      </c>
    </row>
    <row r="260" spans="1:21" x14ac:dyDescent="0.25">
      <c r="A260" t="s">
        <v>1102</v>
      </c>
      <c r="B260" t="s">
        <v>1336</v>
      </c>
      <c r="C260" t="s">
        <v>173</v>
      </c>
      <c r="D260" t="s">
        <v>592</v>
      </c>
      <c r="E260" s="84">
        <v>15</v>
      </c>
      <c r="F260" t="str">
        <f t="shared" si="18"/>
        <v>J3-15</v>
      </c>
      <c r="G260" t="str">
        <f>VLOOKUP(F260,RAW_c_TEBB0714_REV01!A:B,2,0)</f>
        <v>CLK0_P</v>
      </c>
      <c r="H260" t="str">
        <f t="shared" si="19"/>
        <v>MGT_CLK0_P</v>
      </c>
      <c r="I260" t="str">
        <f t="shared" si="20"/>
        <v>C1</v>
      </c>
      <c r="J260" t="str">
        <f t="shared" si="21"/>
        <v>--</v>
      </c>
      <c r="K260">
        <f>IFERROR(IF(J260="--",IF(G260=H260,VLOOKUP(G260,RAW_c_TEBB0714_REV01!L:N,3,0),SUM(VLOOKUP(H260,RAW_c_TEBB0714_REV01!L:N,3,0),VLOOKUP(G260,RAW_c_TEBB0714_REV01!L:N,3,0))),"---"),"---")</f>
        <v>28.328600000000002</v>
      </c>
      <c r="L260" t="str">
        <f t="shared" si="22"/>
        <v>J3-15</v>
      </c>
      <c r="M260" t="str">
        <f>IFERROR(IF(
COUNTIF(B2B!H:H,(IF(K260&lt;&gt;"---",IF(INDEX(RAW_c_TEBB0714_REV01!B:D,MATCH(H260,RAW_c_TEBB0714_REV01!B:B,0),3)=L260,INDEX(
RAW_c_TEBB0714_REV01!B:D,MATCH(H260,INDEX(RAW_c_TEBB0714_REV01!B:B,MATCH(H260,RAW_c_TEBB0714_REV01!B:B,)+1):'RAW_c_TEBB0714_REV01'!B11331,)+MATCH(H260,RAW_c_TEBB0714_REV01!B:B,),3),INDEX(RAW_c_TEBB0714_REV01!B:D,MATCH(H260,RAW_c_TEBB0714_REV01!B:B,0),3)),"---")))=1,"---",IF(K260&lt;&gt;"---",IF(INDEX(RAW_c_TEBB0714_REV01!B:D,MATCH(H260,RAW_c_TEBB0714_REV01!B:B,0),3)=L260,INDEX(
RAW_c_TEBB0714_REV01!B:D,MATCH(H260,INDEX(RAW_c_TEBB0714_REV01!B:B,MATCH(H260,RAW_c_TEBB0714_REV01!B:B,)+1):'RAW_c_TEBB0714_REV01'!B11331,)+MATCH(H260,RAW_c_TEBB0714_REV01!B:B,),3),INDEX(RAW_c_TEBB0714_REV01!B:D,MATCH(H260,RAW_c_TEBB0714_REV01!B:B,0),3)),"---")),"---")</f>
        <v>---</v>
      </c>
      <c r="N260" t="str">
        <f>IFERROR(IF(AND(B260="B2B",J260="--"),L260,IF(
COUNTIF(B2B!H:H,(IF(K260&lt;&gt;"---",IF(INDEX(RAW_c_TEBB0714_REV01!B:D,MATCH(H260,RAW_c_TEBB0714_REV01!B:B,0),3)=L260,INDEX(
RAW_c_TEBB0714_REV01!B:D,MATCH(H260,INDEX(RAW_c_TEBB0714_REV01!B:B,MATCH(H260,RAW_c_TEBB0714_REV01!B:B,)+1):'RAW_c_TEBB0714_REV01'!B11331,)+MATCH(H260,RAW_c_TEBB0714_REV01!B:B,),3),INDEX(RAW_c_TEBB0714_REV01!B:D,MATCH(H260,RAW_c_TEBB0714_REV01!B:B,0),3)),"---")))=0,"---",IF(K260&lt;&gt;"---",IF(INDEX(RAW_c_TEBB0714_REV01!B:D,MATCH(H260,RAW_c_TEBB0714_REV01!B:B,0),3)=L260,INDEX(
RAW_c_TEBB0714_REV01!B:D,MATCH(H260,INDEX(RAW_c_TEBB0714_REV01!B:B,MATCH(H260,RAW_c_TEBB0714_REV01!B:B,)+1):'RAW_c_TEBB0714_REV01'!B11331,)+MATCH(H260,RAW_c_TEBB0714_REV01!B:B,),3),INDEX(RAW_c_TEBB0714_REV01!B:D,MATCH(H260,RAW_c_TEBB0714_REV01!B:B,0),3)),"---"))),"---")</f>
        <v>JM1-2</v>
      </c>
      <c r="T260">
        <f>COUNTIF(RAW_c_TEBB0714_REV01!B:B,G260)</f>
        <v>2</v>
      </c>
      <c r="U260" t="str">
        <f t="shared" si="23"/>
        <v>16pin_header-15</v>
      </c>
    </row>
    <row r="261" spans="1:21" x14ac:dyDescent="0.25">
      <c r="A261" t="s">
        <v>1103</v>
      </c>
      <c r="B261" t="s">
        <v>1336</v>
      </c>
      <c r="C261" t="s">
        <v>174</v>
      </c>
      <c r="D261" t="s">
        <v>592</v>
      </c>
      <c r="E261" s="84">
        <v>16</v>
      </c>
      <c r="F261" t="str">
        <f t="shared" si="18"/>
        <v>J3-16</v>
      </c>
      <c r="G261" t="str">
        <f>VLOOKUP(F261,RAW_c_TEBB0714_REV01!A:B,2,0)</f>
        <v>CLK0_N</v>
      </c>
      <c r="H261" t="str">
        <f t="shared" si="19"/>
        <v>MGT_CLK0_N</v>
      </c>
      <c r="I261" t="str">
        <f t="shared" si="20"/>
        <v>C2</v>
      </c>
      <c r="J261" t="str">
        <f t="shared" si="21"/>
        <v>--</v>
      </c>
      <c r="K261">
        <f>IFERROR(IF(J261="--",IF(G261=H261,VLOOKUP(G261,RAW_c_TEBB0714_REV01!L:N,3,0),SUM(VLOOKUP(H261,RAW_c_TEBB0714_REV01!L:N,3,0),VLOOKUP(G261,RAW_c_TEBB0714_REV01!L:N,3,0))),"---"),"---")</f>
        <v>28.988600000000002</v>
      </c>
      <c r="L261" t="str">
        <f t="shared" si="22"/>
        <v>J3-16</v>
      </c>
      <c r="M261" t="str">
        <f>IFERROR(IF(
COUNTIF(B2B!H:H,(IF(K261&lt;&gt;"---",IF(INDEX(RAW_c_TEBB0714_REV01!B:D,MATCH(H261,RAW_c_TEBB0714_REV01!B:B,0),3)=L261,INDEX(
RAW_c_TEBB0714_REV01!B:D,MATCH(H261,INDEX(RAW_c_TEBB0714_REV01!B:B,MATCH(H261,RAW_c_TEBB0714_REV01!B:B,)+1):'RAW_c_TEBB0714_REV01'!B11332,)+MATCH(H261,RAW_c_TEBB0714_REV01!B:B,),3),INDEX(RAW_c_TEBB0714_REV01!B:D,MATCH(H261,RAW_c_TEBB0714_REV01!B:B,0),3)),"---")))=1,"---",IF(K261&lt;&gt;"---",IF(INDEX(RAW_c_TEBB0714_REV01!B:D,MATCH(H261,RAW_c_TEBB0714_REV01!B:B,0),3)=L261,INDEX(
RAW_c_TEBB0714_REV01!B:D,MATCH(H261,INDEX(RAW_c_TEBB0714_REV01!B:B,MATCH(H261,RAW_c_TEBB0714_REV01!B:B,)+1):'RAW_c_TEBB0714_REV01'!B11332,)+MATCH(H261,RAW_c_TEBB0714_REV01!B:B,),3),INDEX(RAW_c_TEBB0714_REV01!B:D,MATCH(H261,RAW_c_TEBB0714_REV01!B:B,0),3)),"---")),"---")</f>
        <v>---</v>
      </c>
      <c r="N261" t="str">
        <f>IFERROR(IF(AND(B261="B2B",J261="--"),L261,IF(
COUNTIF(B2B!H:H,(IF(K261&lt;&gt;"---",IF(INDEX(RAW_c_TEBB0714_REV01!B:D,MATCH(H261,RAW_c_TEBB0714_REV01!B:B,0),3)=L261,INDEX(
RAW_c_TEBB0714_REV01!B:D,MATCH(H261,INDEX(RAW_c_TEBB0714_REV01!B:B,MATCH(H261,RAW_c_TEBB0714_REV01!B:B,)+1):'RAW_c_TEBB0714_REV01'!B11332,)+MATCH(H261,RAW_c_TEBB0714_REV01!B:B,),3),INDEX(RAW_c_TEBB0714_REV01!B:D,MATCH(H261,RAW_c_TEBB0714_REV01!B:B,0),3)),"---")))=0,"---",IF(K261&lt;&gt;"---",IF(INDEX(RAW_c_TEBB0714_REV01!B:D,MATCH(H261,RAW_c_TEBB0714_REV01!B:B,0),3)=L261,INDEX(
RAW_c_TEBB0714_REV01!B:D,MATCH(H261,INDEX(RAW_c_TEBB0714_REV01!B:B,MATCH(H261,RAW_c_TEBB0714_REV01!B:B,)+1):'RAW_c_TEBB0714_REV01'!B11332,)+MATCH(H261,RAW_c_TEBB0714_REV01!B:B,),3),INDEX(RAW_c_TEBB0714_REV01!B:D,MATCH(H261,RAW_c_TEBB0714_REV01!B:B,0),3)),"---"))),"---")</f>
        <v>JM1-4</v>
      </c>
      <c r="T261">
        <f>COUNTIF(RAW_c_TEBB0714_REV01!B:B,G261)</f>
        <v>2</v>
      </c>
      <c r="U261" t="str">
        <f t="shared" si="23"/>
        <v>16pin_header-16</v>
      </c>
    </row>
    <row r="262" spans="1:21" x14ac:dyDescent="0.25">
      <c r="A262" t="s">
        <v>1104</v>
      </c>
      <c r="B262" t="s">
        <v>1337</v>
      </c>
      <c r="C262" t="s">
        <v>159</v>
      </c>
      <c r="D262" t="s">
        <v>593</v>
      </c>
      <c r="E262" s="84">
        <v>1</v>
      </c>
      <c r="F262" t="str">
        <f t="shared" si="18"/>
        <v>J4-1</v>
      </c>
      <c r="G262" t="str">
        <f>VLOOKUP(F262,RAW_c_TEBB0714_REV01!A:B,2,0)</f>
        <v>GND</v>
      </c>
      <c r="H262" t="str">
        <f t="shared" si="19"/>
        <v>GND</v>
      </c>
      <c r="I262" t="str">
        <f t="shared" si="20"/>
        <v>--</v>
      </c>
      <c r="J262" t="str">
        <f t="shared" si="21"/>
        <v>---</v>
      </c>
      <c r="K262" t="str">
        <f>IFERROR(IF(J262="--",IF(G262=H262,VLOOKUP(G262,RAW_c_TEBB0714_REV01!L:N,3,0),SUM(VLOOKUP(H262,RAW_c_TEBB0714_REV01!L:N,3,0),VLOOKUP(G262,RAW_c_TEBB0714_REV01!L:N,3,0))),"---"),"---")</f>
        <v>---</v>
      </c>
      <c r="L262" t="str">
        <f t="shared" si="22"/>
        <v>J4-1</v>
      </c>
      <c r="M262" t="str">
        <f>IFERROR(IF(
COUNTIF(B2B!H:H,(IF(K262&lt;&gt;"---",IF(INDEX(RAW_c_TEBB0714_REV01!B:D,MATCH(H262,RAW_c_TEBB0714_REV01!B:B,0),3)=L262,INDEX(
RAW_c_TEBB0714_REV01!B:D,MATCH(H262,INDEX(RAW_c_TEBB0714_REV01!B:B,MATCH(H262,RAW_c_TEBB0714_REV01!B:B,)+1):'RAW_c_TEBB0714_REV01'!B11333,)+MATCH(H262,RAW_c_TEBB0714_REV01!B:B,),3),INDEX(RAW_c_TEBB0714_REV01!B:D,MATCH(H262,RAW_c_TEBB0714_REV01!B:B,0),3)),"---")))=1,"---",IF(K262&lt;&gt;"---",IF(INDEX(RAW_c_TEBB0714_REV01!B:D,MATCH(H262,RAW_c_TEBB0714_REV01!B:B,0),3)=L262,INDEX(
RAW_c_TEBB0714_REV01!B:D,MATCH(H262,INDEX(RAW_c_TEBB0714_REV01!B:B,MATCH(H262,RAW_c_TEBB0714_REV01!B:B,)+1):'RAW_c_TEBB0714_REV01'!B11333,)+MATCH(H262,RAW_c_TEBB0714_REV01!B:B,),3),INDEX(RAW_c_TEBB0714_REV01!B:D,MATCH(H262,RAW_c_TEBB0714_REV01!B:B,0),3)),"---")),"---")</f>
        <v>---</v>
      </c>
      <c r="N262" t="str">
        <f>IFERROR(IF(AND(B262="B2B",J262="--"),L262,IF(
COUNTIF(B2B!H:H,(IF(K262&lt;&gt;"---",IF(INDEX(RAW_c_TEBB0714_REV01!B:D,MATCH(H262,RAW_c_TEBB0714_REV01!B:B,0),3)=L262,INDEX(
RAW_c_TEBB0714_REV01!B:D,MATCH(H262,INDEX(RAW_c_TEBB0714_REV01!B:B,MATCH(H262,RAW_c_TEBB0714_REV01!B:B,)+1):'RAW_c_TEBB0714_REV01'!B11333,)+MATCH(H262,RAW_c_TEBB0714_REV01!B:B,),3),INDEX(RAW_c_TEBB0714_REV01!B:D,MATCH(H262,RAW_c_TEBB0714_REV01!B:B,0),3)),"---")))=0,"---",IF(K262&lt;&gt;"---",IF(INDEX(RAW_c_TEBB0714_REV01!B:D,MATCH(H262,RAW_c_TEBB0714_REV01!B:B,0),3)=L262,INDEX(
RAW_c_TEBB0714_REV01!B:D,MATCH(H262,INDEX(RAW_c_TEBB0714_REV01!B:B,MATCH(H262,RAW_c_TEBB0714_REV01!B:B,)+1):'RAW_c_TEBB0714_REV01'!B11333,)+MATCH(H262,RAW_c_TEBB0714_REV01!B:B,),3),INDEX(RAW_c_TEBB0714_REV01!B:D,MATCH(H262,RAW_c_TEBB0714_REV01!B:B,0),3)),"---"))),"---")</f>
        <v>---</v>
      </c>
      <c r="T262">
        <f>COUNTIF(RAW_c_TEBB0714_REV01!B:B,G262)</f>
        <v>93</v>
      </c>
      <c r="U262" t="str">
        <f t="shared" si="23"/>
        <v>10pin_header-1</v>
      </c>
    </row>
    <row r="263" spans="1:21" x14ac:dyDescent="0.25">
      <c r="A263" t="s">
        <v>1105</v>
      </c>
      <c r="B263" t="s">
        <v>1337</v>
      </c>
      <c r="C263" t="s">
        <v>160</v>
      </c>
      <c r="D263" t="s">
        <v>593</v>
      </c>
      <c r="E263" s="84">
        <v>2</v>
      </c>
      <c r="F263" t="str">
        <f t="shared" ref="F263:F326" si="24">$D263&amp;"-"&amp;$E263</f>
        <v>J4-2</v>
      </c>
      <c r="G263" t="str">
        <f>VLOOKUP(F263,RAW_c_TEBB0714_REV01!A:B,2,0)</f>
        <v>GND</v>
      </c>
      <c r="H263" t="str">
        <f t="shared" ref="H263:H326" si="25">IF(IF(COUNTIF($Q$6:$S$150,G263)&gt;0,"---","--")="---",VLOOKUP(G263,$Q$6:$S$150,3,0),G263)</f>
        <v>GND</v>
      </c>
      <c r="I263" t="str">
        <f t="shared" ref="I263:I326" si="26">IF(IF(COUNTIF($Q$6:$S$150,G263)&gt;0,"---","--")="---",VLOOKUP(G263,$Q$6:$S$150,2,0),"--")</f>
        <v>--</v>
      </c>
      <c r="J263" t="str">
        <f t="shared" ref="J263:J326" si="27">IF(COUNTIF($O$6:$O$100,G263)&gt;0,"---","--")</f>
        <v>---</v>
      </c>
      <c r="K263" t="str">
        <f>IFERROR(IF(J263="--",IF(G263=H263,VLOOKUP(G263,RAW_c_TEBB0714_REV01!L:N,3,0),SUM(VLOOKUP(H263,RAW_c_TEBB0714_REV01!L:N,3,0),VLOOKUP(G263,RAW_c_TEBB0714_REV01!L:N,3,0))),"---"),"---")</f>
        <v>---</v>
      </c>
      <c r="L263" t="str">
        <f t="shared" ref="L263:L326" si="28">$D263&amp;"-"&amp;$E263</f>
        <v>J4-2</v>
      </c>
      <c r="M263" t="str">
        <f>IFERROR(IF(
COUNTIF(B2B!H:H,(IF(K263&lt;&gt;"---",IF(INDEX(RAW_c_TEBB0714_REV01!B:D,MATCH(H263,RAW_c_TEBB0714_REV01!B:B,0),3)=L263,INDEX(
RAW_c_TEBB0714_REV01!B:D,MATCH(H263,INDEX(RAW_c_TEBB0714_REV01!B:B,MATCH(H263,RAW_c_TEBB0714_REV01!B:B,)+1):'RAW_c_TEBB0714_REV01'!B11334,)+MATCH(H263,RAW_c_TEBB0714_REV01!B:B,),3),INDEX(RAW_c_TEBB0714_REV01!B:D,MATCH(H263,RAW_c_TEBB0714_REV01!B:B,0),3)),"---")))=1,"---",IF(K263&lt;&gt;"---",IF(INDEX(RAW_c_TEBB0714_REV01!B:D,MATCH(H263,RAW_c_TEBB0714_REV01!B:B,0),3)=L263,INDEX(
RAW_c_TEBB0714_REV01!B:D,MATCH(H263,INDEX(RAW_c_TEBB0714_REV01!B:B,MATCH(H263,RAW_c_TEBB0714_REV01!B:B,)+1):'RAW_c_TEBB0714_REV01'!B11334,)+MATCH(H263,RAW_c_TEBB0714_REV01!B:B,),3),INDEX(RAW_c_TEBB0714_REV01!B:D,MATCH(H263,RAW_c_TEBB0714_REV01!B:B,0),3)),"---")),"---")</f>
        <v>---</v>
      </c>
      <c r="N263" t="str">
        <f>IFERROR(IF(AND(B263="B2B",J263="--"),L263,IF(
COUNTIF(B2B!H:H,(IF(K263&lt;&gt;"---",IF(INDEX(RAW_c_TEBB0714_REV01!B:D,MATCH(H263,RAW_c_TEBB0714_REV01!B:B,0),3)=L263,INDEX(
RAW_c_TEBB0714_REV01!B:D,MATCH(H263,INDEX(RAW_c_TEBB0714_REV01!B:B,MATCH(H263,RAW_c_TEBB0714_REV01!B:B,)+1):'RAW_c_TEBB0714_REV01'!B11334,)+MATCH(H263,RAW_c_TEBB0714_REV01!B:B,),3),INDEX(RAW_c_TEBB0714_REV01!B:D,MATCH(H263,RAW_c_TEBB0714_REV01!B:B,0),3)),"---")))=0,"---",IF(K263&lt;&gt;"---",IF(INDEX(RAW_c_TEBB0714_REV01!B:D,MATCH(H263,RAW_c_TEBB0714_REV01!B:B,0),3)=L263,INDEX(
RAW_c_TEBB0714_REV01!B:D,MATCH(H263,INDEX(RAW_c_TEBB0714_REV01!B:B,MATCH(H263,RAW_c_TEBB0714_REV01!B:B,)+1):'RAW_c_TEBB0714_REV01'!B11334,)+MATCH(H263,RAW_c_TEBB0714_REV01!B:B,),3),INDEX(RAW_c_TEBB0714_REV01!B:D,MATCH(H263,RAW_c_TEBB0714_REV01!B:B,0),3)),"---"))),"---")</f>
        <v>---</v>
      </c>
      <c r="T263">
        <f>COUNTIF(RAW_c_TEBB0714_REV01!B:B,G263)</f>
        <v>93</v>
      </c>
      <c r="U263" t="str">
        <f t="shared" ref="U263:U326" si="29">$B263&amp;"-"&amp;$C263</f>
        <v>10pin_header-2</v>
      </c>
    </row>
    <row r="264" spans="1:21" x14ac:dyDescent="0.25">
      <c r="A264" t="s">
        <v>1106</v>
      </c>
      <c r="B264" t="s">
        <v>1337</v>
      </c>
      <c r="C264" t="s">
        <v>161</v>
      </c>
      <c r="D264" t="s">
        <v>593</v>
      </c>
      <c r="E264" s="84">
        <v>3</v>
      </c>
      <c r="F264" t="str">
        <f t="shared" si="24"/>
        <v>J4-3</v>
      </c>
      <c r="G264" t="str">
        <f>VLOOKUP(F264,RAW_c_TEBB0714_REV01!A:B,2,0)</f>
        <v>B15_L11_P</v>
      </c>
      <c r="H264" t="str">
        <f t="shared" si="25"/>
        <v>B15_L11_P</v>
      </c>
      <c r="I264" t="str">
        <f t="shared" si="26"/>
        <v>--</v>
      </c>
      <c r="J264" t="str">
        <f t="shared" si="27"/>
        <v>--</v>
      </c>
      <c r="K264">
        <f>IFERROR(IF(J264="--",IF(G264=H264,VLOOKUP(G264,RAW_c_TEBB0714_REV01!L:N,3,0),SUM(VLOOKUP(H264,RAW_c_TEBB0714_REV01!L:N,3,0),VLOOKUP(G264,RAW_c_TEBB0714_REV01!L:N,3,0))),"---"),"---")</f>
        <v>61.603400000000001</v>
      </c>
      <c r="L264" t="str">
        <f t="shared" si="28"/>
        <v>J4-3</v>
      </c>
      <c r="M264" t="str">
        <f>IFERROR(IF(
COUNTIF(B2B!H:H,(IF(K264&lt;&gt;"---",IF(INDEX(RAW_c_TEBB0714_REV01!B:D,MATCH(H264,RAW_c_TEBB0714_REV01!B:B,0),3)=L264,INDEX(
RAW_c_TEBB0714_REV01!B:D,MATCH(H264,INDEX(RAW_c_TEBB0714_REV01!B:B,MATCH(H264,RAW_c_TEBB0714_REV01!B:B,)+1):'RAW_c_TEBB0714_REV01'!B11335,)+MATCH(H264,RAW_c_TEBB0714_REV01!B:B,),3),INDEX(RAW_c_TEBB0714_REV01!B:D,MATCH(H264,RAW_c_TEBB0714_REV01!B:B,0),3)),"---")))=1,"---",IF(K264&lt;&gt;"---",IF(INDEX(RAW_c_TEBB0714_REV01!B:D,MATCH(H264,RAW_c_TEBB0714_REV01!B:B,0),3)=L264,INDEX(
RAW_c_TEBB0714_REV01!B:D,MATCH(H264,INDEX(RAW_c_TEBB0714_REV01!B:B,MATCH(H264,RAW_c_TEBB0714_REV01!B:B,)+1):'RAW_c_TEBB0714_REV01'!B11335,)+MATCH(H264,RAW_c_TEBB0714_REV01!B:B,),3),INDEX(RAW_c_TEBB0714_REV01!B:D,MATCH(H264,RAW_c_TEBB0714_REV01!B:B,0),3)),"---")),"---")</f>
        <v>---</v>
      </c>
      <c r="N264" t="str">
        <f>IFERROR(IF(AND(B264="B2B",J264="--"),L264,IF(
COUNTIF(B2B!H:H,(IF(K264&lt;&gt;"---",IF(INDEX(RAW_c_TEBB0714_REV01!B:D,MATCH(H264,RAW_c_TEBB0714_REV01!B:B,0),3)=L264,INDEX(
RAW_c_TEBB0714_REV01!B:D,MATCH(H264,INDEX(RAW_c_TEBB0714_REV01!B:B,MATCH(H264,RAW_c_TEBB0714_REV01!B:B,)+1):'RAW_c_TEBB0714_REV01'!B11335,)+MATCH(H264,RAW_c_TEBB0714_REV01!B:B,),3),INDEX(RAW_c_TEBB0714_REV01!B:D,MATCH(H264,RAW_c_TEBB0714_REV01!B:B,0),3)),"---")))=0,"---",IF(K264&lt;&gt;"---",IF(INDEX(RAW_c_TEBB0714_REV01!B:D,MATCH(H264,RAW_c_TEBB0714_REV01!B:B,0),3)=L264,INDEX(
RAW_c_TEBB0714_REV01!B:D,MATCH(H264,INDEX(RAW_c_TEBB0714_REV01!B:B,MATCH(H264,RAW_c_TEBB0714_REV01!B:B,)+1):'RAW_c_TEBB0714_REV01'!B11335,)+MATCH(H264,RAW_c_TEBB0714_REV01!B:B,),3),INDEX(RAW_c_TEBB0714_REV01!B:D,MATCH(H264,RAW_c_TEBB0714_REV01!B:B,0),3)),"---"))),"---")</f>
        <v>JM2-28</v>
      </c>
      <c r="T264">
        <f>COUNTIF(RAW_c_TEBB0714_REV01!B:B,G264)</f>
        <v>2</v>
      </c>
      <c r="U264" t="str">
        <f t="shared" si="29"/>
        <v>10pin_header-3</v>
      </c>
    </row>
    <row r="265" spans="1:21" x14ac:dyDescent="0.25">
      <c r="A265" t="s">
        <v>1107</v>
      </c>
      <c r="B265" t="s">
        <v>1337</v>
      </c>
      <c r="C265" t="s">
        <v>162</v>
      </c>
      <c r="D265" t="s">
        <v>593</v>
      </c>
      <c r="E265" s="84">
        <v>4</v>
      </c>
      <c r="F265" t="str">
        <f t="shared" si="24"/>
        <v>J4-4</v>
      </c>
      <c r="G265" t="str">
        <f>VLOOKUP(F265,RAW_c_TEBB0714_REV01!A:B,2,0)</f>
        <v>B15_L11_N</v>
      </c>
      <c r="H265" t="str">
        <f t="shared" si="25"/>
        <v>B15_L11_N</v>
      </c>
      <c r="I265" t="str">
        <f t="shared" si="26"/>
        <v>--</v>
      </c>
      <c r="J265" t="str">
        <f t="shared" si="27"/>
        <v>--</v>
      </c>
      <c r="K265">
        <f>IFERROR(IF(J265="--",IF(G265=H265,VLOOKUP(G265,RAW_c_TEBB0714_REV01!L:N,3,0),SUM(VLOOKUP(H265,RAW_c_TEBB0714_REV01!L:N,3,0),VLOOKUP(G265,RAW_c_TEBB0714_REV01!L:N,3,0))),"---"),"---")</f>
        <v>61.927500000000002</v>
      </c>
      <c r="L265" t="str">
        <f t="shared" si="28"/>
        <v>J4-4</v>
      </c>
      <c r="M265" t="str">
        <f>IFERROR(IF(
COUNTIF(B2B!H:H,(IF(K265&lt;&gt;"---",IF(INDEX(RAW_c_TEBB0714_REV01!B:D,MATCH(H265,RAW_c_TEBB0714_REV01!B:B,0),3)=L265,INDEX(
RAW_c_TEBB0714_REV01!B:D,MATCH(H265,INDEX(RAW_c_TEBB0714_REV01!B:B,MATCH(H265,RAW_c_TEBB0714_REV01!B:B,)+1):'RAW_c_TEBB0714_REV01'!B11336,)+MATCH(H265,RAW_c_TEBB0714_REV01!B:B,),3),INDEX(RAW_c_TEBB0714_REV01!B:D,MATCH(H265,RAW_c_TEBB0714_REV01!B:B,0),3)),"---")))=1,"---",IF(K265&lt;&gt;"---",IF(INDEX(RAW_c_TEBB0714_REV01!B:D,MATCH(H265,RAW_c_TEBB0714_REV01!B:B,0),3)=L265,INDEX(
RAW_c_TEBB0714_REV01!B:D,MATCH(H265,INDEX(RAW_c_TEBB0714_REV01!B:B,MATCH(H265,RAW_c_TEBB0714_REV01!B:B,)+1):'RAW_c_TEBB0714_REV01'!B11336,)+MATCH(H265,RAW_c_TEBB0714_REV01!B:B,),3),INDEX(RAW_c_TEBB0714_REV01!B:D,MATCH(H265,RAW_c_TEBB0714_REV01!B:B,0),3)),"---")),"---")</f>
        <v>---</v>
      </c>
      <c r="N265" t="str">
        <f>IFERROR(IF(AND(B265="B2B",J265="--"),L265,IF(
COUNTIF(B2B!H:H,(IF(K265&lt;&gt;"---",IF(INDEX(RAW_c_TEBB0714_REV01!B:D,MATCH(H265,RAW_c_TEBB0714_REV01!B:B,0),3)=L265,INDEX(
RAW_c_TEBB0714_REV01!B:D,MATCH(H265,INDEX(RAW_c_TEBB0714_REV01!B:B,MATCH(H265,RAW_c_TEBB0714_REV01!B:B,)+1):'RAW_c_TEBB0714_REV01'!B11336,)+MATCH(H265,RAW_c_TEBB0714_REV01!B:B,),3),INDEX(RAW_c_TEBB0714_REV01!B:D,MATCH(H265,RAW_c_TEBB0714_REV01!B:B,0),3)),"---")))=0,"---",IF(K265&lt;&gt;"---",IF(INDEX(RAW_c_TEBB0714_REV01!B:D,MATCH(H265,RAW_c_TEBB0714_REV01!B:B,0),3)=L265,INDEX(
RAW_c_TEBB0714_REV01!B:D,MATCH(H265,INDEX(RAW_c_TEBB0714_REV01!B:B,MATCH(H265,RAW_c_TEBB0714_REV01!B:B,)+1):'RAW_c_TEBB0714_REV01'!B11336,)+MATCH(H265,RAW_c_TEBB0714_REV01!B:B,),3),INDEX(RAW_c_TEBB0714_REV01!B:D,MATCH(H265,RAW_c_TEBB0714_REV01!B:B,0),3)),"---"))),"---")</f>
        <v>JM2-30</v>
      </c>
      <c r="T265">
        <f>COUNTIF(RAW_c_TEBB0714_REV01!B:B,G265)</f>
        <v>2</v>
      </c>
      <c r="U265" t="str">
        <f t="shared" si="29"/>
        <v>10pin_header-4</v>
      </c>
    </row>
    <row r="266" spans="1:21" x14ac:dyDescent="0.25">
      <c r="A266" t="s">
        <v>1108</v>
      </c>
      <c r="B266" t="s">
        <v>1337</v>
      </c>
      <c r="C266" t="s">
        <v>163</v>
      </c>
      <c r="D266" t="s">
        <v>593</v>
      </c>
      <c r="E266" s="84">
        <v>5</v>
      </c>
      <c r="F266" t="str">
        <f t="shared" si="24"/>
        <v>J4-5</v>
      </c>
      <c r="G266" t="str">
        <f>VLOOKUP(F266,RAW_c_TEBB0714_REV01!A:B,2,0)</f>
        <v>3.3V</v>
      </c>
      <c r="H266" t="str">
        <f t="shared" si="25"/>
        <v>3.3V</v>
      </c>
      <c r="I266" t="str">
        <f t="shared" si="26"/>
        <v>--</v>
      </c>
      <c r="J266" t="str">
        <f t="shared" si="27"/>
        <v>--</v>
      </c>
      <c r="K266">
        <f>IFERROR(IF(J266="--",IF(G266=H266,VLOOKUP(G266,RAW_c_TEBB0714_REV01!L:N,3,0),SUM(VLOOKUP(H266,RAW_c_TEBB0714_REV01!L:N,3,0),VLOOKUP(G266,RAW_c_TEBB0714_REV01!L:N,3,0))),"---"),"---")</f>
        <v>24.667899999999999</v>
      </c>
      <c r="L266" t="str">
        <f t="shared" si="28"/>
        <v>J4-5</v>
      </c>
      <c r="M266" t="str">
        <f>IFERROR(IF(
COUNTIF(B2B!H:H,(IF(K266&lt;&gt;"---",IF(INDEX(RAW_c_TEBB0714_REV01!B:D,MATCH(H266,RAW_c_TEBB0714_REV01!B:B,0),3)=L266,INDEX(
RAW_c_TEBB0714_REV01!B:D,MATCH(H266,INDEX(RAW_c_TEBB0714_REV01!B:B,MATCH(H266,RAW_c_TEBB0714_REV01!B:B,)+1):'RAW_c_TEBB0714_REV01'!B11337,)+MATCH(H266,RAW_c_TEBB0714_REV01!B:B,),3),INDEX(RAW_c_TEBB0714_REV01!B:D,MATCH(H266,RAW_c_TEBB0714_REV01!B:B,0),3)),"---")))=1,"---",IF(K266&lt;&gt;"---",IF(INDEX(RAW_c_TEBB0714_REV01!B:D,MATCH(H266,RAW_c_TEBB0714_REV01!B:B,0),3)=L266,INDEX(
RAW_c_TEBB0714_REV01!B:D,MATCH(H266,INDEX(RAW_c_TEBB0714_REV01!B:B,MATCH(H266,RAW_c_TEBB0714_REV01!B:B,)+1):'RAW_c_TEBB0714_REV01'!B11337,)+MATCH(H266,RAW_c_TEBB0714_REV01!B:B,),3),INDEX(RAW_c_TEBB0714_REV01!B:D,MATCH(H266,RAW_c_TEBB0714_REV01!B:B,0),3)),"---")),"---")</f>
        <v>J3-5</v>
      </c>
      <c r="N266" t="str">
        <f>IFERROR(IF(AND(B266="B2B",J266="--"),L266,IF(
COUNTIF(B2B!H:H,(IF(K266&lt;&gt;"---",IF(INDEX(RAW_c_TEBB0714_REV01!B:D,MATCH(H266,RAW_c_TEBB0714_REV01!B:B,0),3)=L266,INDEX(
RAW_c_TEBB0714_REV01!B:D,MATCH(H266,INDEX(RAW_c_TEBB0714_REV01!B:B,MATCH(H266,RAW_c_TEBB0714_REV01!B:B,)+1):'RAW_c_TEBB0714_REV01'!B11337,)+MATCH(H266,RAW_c_TEBB0714_REV01!B:B,),3),INDEX(RAW_c_TEBB0714_REV01!B:D,MATCH(H266,RAW_c_TEBB0714_REV01!B:B,0),3)),"---")))=0,"---",IF(K266&lt;&gt;"---",IF(INDEX(RAW_c_TEBB0714_REV01!B:D,MATCH(H266,RAW_c_TEBB0714_REV01!B:B,0),3)=L266,INDEX(
RAW_c_TEBB0714_REV01!B:D,MATCH(H266,INDEX(RAW_c_TEBB0714_REV01!B:B,MATCH(H266,RAW_c_TEBB0714_REV01!B:B,)+1):'RAW_c_TEBB0714_REV01'!B11337,)+MATCH(H266,RAW_c_TEBB0714_REV01!B:B,),3),INDEX(RAW_c_TEBB0714_REV01!B:D,MATCH(H266,RAW_c_TEBB0714_REV01!B:B,0),3)),"---"))),"---")</f>
        <v>---</v>
      </c>
      <c r="T266">
        <f>COUNTIF(RAW_c_TEBB0714_REV01!B:B,G266)</f>
        <v>16</v>
      </c>
      <c r="U266" t="str">
        <f t="shared" si="29"/>
        <v>10pin_header-5</v>
      </c>
    </row>
    <row r="267" spans="1:21" x14ac:dyDescent="0.25">
      <c r="A267" t="s">
        <v>1109</v>
      </c>
      <c r="B267" t="s">
        <v>1337</v>
      </c>
      <c r="C267" t="s">
        <v>164</v>
      </c>
      <c r="D267" t="s">
        <v>593</v>
      </c>
      <c r="E267" s="84">
        <v>6</v>
      </c>
      <c r="F267" t="str">
        <f t="shared" si="24"/>
        <v>J4-6</v>
      </c>
      <c r="G267" t="str">
        <f>VLOOKUP(F267,RAW_c_TEBB0714_REV01!A:B,2,0)</f>
        <v>3.3V_OUT</v>
      </c>
      <c r="H267" t="str">
        <f t="shared" si="25"/>
        <v>3.3V_OUT</v>
      </c>
      <c r="I267" t="str">
        <f t="shared" si="26"/>
        <v>--</v>
      </c>
      <c r="J267" t="str">
        <f t="shared" si="27"/>
        <v>--</v>
      </c>
      <c r="K267">
        <f>IFERROR(IF(J267="--",IF(G267=H267,VLOOKUP(G267,RAW_c_TEBB0714_REV01!L:N,3,0),SUM(VLOOKUP(H267,RAW_c_TEBB0714_REV01!L:N,3,0),VLOOKUP(G267,RAW_c_TEBB0714_REV01!L:N,3,0))),"---"),"---")</f>
        <v>140.8955</v>
      </c>
      <c r="L267" t="str">
        <f t="shared" si="28"/>
        <v>J4-6</v>
      </c>
      <c r="M267" t="str">
        <f>IFERROR(IF(
COUNTIF(B2B!H:H,(IF(K267&lt;&gt;"---",IF(INDEX(RAW_c_TEBB0714_REV01!B:D,MATCH(H267,RAW_c_TEBB0714_REV01!B:B,0),3)=L267,INDEX(
RAW_c_TEBB0714_REV01!B:D,MATCH(H267,INDEX(RAW_c_TEBB0714_REV01!B:B,MATCH(H267,RAW_c_TEBB0714_REV01!B:B,)+1):'RAW_c_TEBB0714_REV01'!B11338,)+MATCH(H267,RAW_c_TEBB0714_REV01!B:B,),3),INDEX(RAW_c_TEBB0714_REV01!B:D,MATCH(H267,RAW_c_TEBB0714_REV01!B:B,0),3)),"---")))=1,"---",IF(K267&lt;&gt;"---",IF(INDEX(RAW_c_TEBB0714_REV01!B:D,MATCH(H267,RAW_c_TEBB0714_REV01!B:B,0),3)=L267,INDEX(
RAW_c_TEBB0714_REV01!B:D,MATCH(H267,INDEX(RAW_c_TEBB0714_REV01!B:B,MATCH(H267,RAW_c_TEBB0714_REV01!B:B,)+1):'RAW_c_TEBB0714_REV01'!B11338,)+MATCH(H267,RAW_c_TEBB0714_REV01!B:B,),3),INDEX(RAW_c_TEBB0714_REV01!B:D,MATCH(H267,RAW_c_TEBB0714_REV01!B:B,0),3)),"---")),"---")</f>
        <v>J26-6</v>
      </c>
      <c r="N267" t="str">
        <f>IFERROR(IF(AND(B267="B2B",J267="--"),L267,IF(
COUNTIF(B2B!H:H,(IF(K267&lt;&gt;"---",IF(INDEX(RAW_c_TEBB0714_REV01!B:D,MATCH(H267,RAW_c_TEBB0714_REV01!B:B,0),3)=L267,INDEX(
RAW_c_TEBB0714_REV01!B:D,MATCH(H267,INDEX(RAW_c_TEBB0714_REV01!B:B,MATCH(H267,RAW_c_TEBB0714_REV01!B:B,)+1):'RAW_c_TEBB0714_REV01'!B11338,)+MATCH(H267,RAW_c_TEBB0714_REV01!B:B,),3),INDEX(RAW_c_TEBB0714_REV01!B:D,MATCH(H267,RAW_c_TEBB0714_REV01!B:B,0),3)),"---")))=0,"---",IF(K267&lt;&gt;"---",IF(INDEX(RAW_c_TEBB0714_REV01!B:D,MATCH(H267,RAW_c_TEBB0714_REV01!B:B,0),3)=L267,INDEX(
RAW_c_TEBB0714_REV01!B:D,MATCH(H267,INDEX(RAW_c_TEBB0714_REV01!B:B,MATCH(H267,RAW_c_TEBB0714_REV01!B:B,)+1):'RAW_c_TEBB0714_REV01'!B11338,)+MATCH(H267,RAW_c_TEBB0714_REV01!B:B,),3),INDEX(RAW_c_TEBB0714_REV01!B:D,MATCH(H267,RAW_c_TEBB0714_REV01!B:B,0),3)),"---"))),"---")</f>
        <v>---</v>
      </c>
      <c r="T267">
        <f>COUNTIF(RAW_c_TEBB0714_REV01!B:B,G267)</f>
        <v>8</v>
      </c>
      <c r="U267" t="str">
        <f t="shared" si="29"/>
        <v>10pin_header-6</v>
      </c>
    </row>
    <row r="268" spans="1:21" x14ac:dyDescent="0.25">
      <c r="A268" t="s">
        <v>1110</v>
      </c>
      <c r="B268" t="s">
        <v>1337</v>
      </c>
      <c r="C268" t="s">
        <v>165</v>
      </c>
      <c r="D268" t="s">
        <v>593</v>
      </c>
      <c r="E268" s="84">
        <v>7</v>
      </c>
      <c r="F268" t="str">
        <f t="shared" si="24"/>
        <v>J4-7</v>
      </c>
      <c r="G268" t="str">
        <f>VLOOKUP(F268,RAW_c_TEBB0714_REV01!A:B,2,0)</f>
        <v>B15_L3_N</v>
      </c>
      <c r="H268" t="str">
        <f t="shared" si="25"/>
        <v>B15_L3_N</v>
      </c>
      <c r="I268" t="str">
        <f t="shared" si="26"/>
        <v>--</v>
      </c>
      <c r="J268" t="str">
        <f t="shared" si="27"/>
        <v>--</v>
      </c>
      <c r="K268">
        <f>IFERROR(IF(J268="--",IF(G268=H268,VLOOKUP(G268,RAW_c_TEBB0714_REV01!L:N,3,0),SUM(VLOOKUP(H268,RAW_c_TEBB0714_REV01!L:N,3,0),VLOOKUP(G268,RAW_c_TEBB0714_REV01!L:N,3,0))),"---"),"---")</f>
        <v>53.252600000000001</v>
      </c>
      <c r="L268" t="str">
        <f t="shared" si="28"/>
        <v>J4-7</v>
      </c>
      <c r="M268" t="str">
        <f>IFERROR(IF(
COUNTIF(B2B!H:H,(IF(K268&lt;&gt;"---",IF(INDEX(RAW_c_TEBB0714_REV01!B:D,MATCH(H268,RAW_c_TEBB0714_REV01!B:B,0),3)=L268,INDEX(
RAW_c_TEBB0714_REV01!B:D,MATCH(H268,INDEX(RAW_c_TEBB0714_REV01!B:B,MATCH(H268,RAW_c_TEBB0714_REV01!B:B,)+1):'RAW_c_TEBB0714_REV01'!B11339,)+MATCH(H268,RAW_c_TEBB0714_REV01!B:B,),3),INDEX(RAW_c_TEBB0714_REV01!B:D,MATCH(H268,RAW_c_TEBB0714_REV01!B:B,0),3)),"---")))=1,"---",IF(K268&lt;&gt;"---",IF(INDEX(RAW_c_TEBB0714_REV01!B:D,MATCH(H268,RAW_c_TEBB0714_REV01!B:B,0),3)=L268,INDEX(
RAW_c_TEBB0714_REV01!B:D,MATCH(H268,INDEX(RAW_c_TEBB0714_REV01!B:B,MATCH(H268,RAW_c_TEBB0714_REV01!B:B,)+1):'RAW_c_TEBB0714_REV01'!B11339,)+MATCH(H268,RAW_c_TEBB0714_REV01!B:B,),3),INDEX(RAW_c_TEBB0714_REV01!B:D,MATCH(H268,RAW_c_TEBB0714_REV01!B:B,0),3)),"---")),"---")</f>
        <v>---</v>
      </c>
      <c r="N268" t="str">
        <f>IFERROR(IF(AND(B268="B2B",J268="--"),L268,IF(
COUNTIF(B2B!H:H,(IF(K268&lt;&gt;"---",IF(INDEX(RAW_c_TEBB0714_REV01!B:D,MATCH(H268,RAW_c_TEBB0714_REV01!B:B,0),3)=L268,INDEX(
RAW_c_TEBB0714_REV01!B:D,MATCH(H268,INDEX(RAW_c_TEBB0714_REV01!B:B,MATCH(H268,RAW_c_TEBB0714_REV01!B:B,)+1):'RAW_c_TEBB0714_REV01'!B11339,)+MATCH(H268,RAW_c_TEBB0714_REV01!B:B,),3),INDEX(RAW_c_TEBB0714_REV01!B:D,MATCH(H268,RAW_c_TEBB0714_REV01!B:B,0),3)),"---")))=0,"---",IF(K268&lt;&gt;"---",IF(INDEX(RAW_c_TEBB0714_REV01!B:D,MATCH(H268,RAW_c_TEBB0714_REV01!B:B,0),3)=L268,INDEX(
RAW_c_TEBB0714_REV01!B:D,MATCH(H268,INDEX(RAW_c_TEBB0714_REV01!B:B,MATCH(H268,RAW_c_TEBB0714_REV01!B:B,)+1):'RAW_c_TEBB0714_REV01'!B11339,)+MATCH(H268,RAW_c_TEBB0714_REV01!B:B,),3),INDEX(RAW_c_TEBB0714_REV01!B:D,MATCH(H268,RAW_c_TEBB0714_REV01!B:B,0),3)),"---"))),"---")</f>
        <v>JM2-4</v>
      </c>
      <c r="T268">
        <f>COUNTIF(RAW_c_TEBB0714_REV01!B:B,G268)</f>
        <v>2</v>
      </c>
      <c r="U268" t="str">
        <f t="shared" si="29"/>
        <v>10pin_header-7</v>
      </c>
    </row>
    <row r="269" spans="1:21" x14ac:dyDescent="0.25">
      <c r="A269" t="s">
        <v>1111</v>
      </c>
      <c r="B269" t="s">
        <v>1337</v>
      </c>
      <c r="C269" t="s">
        <v>166</v>
      </c>
      <c r="D269" t="s">
        <v>593</v>
      </c>
      <c r="E269" s="84">
        <v>8</v>
      </c>
      <c r="F269" t="str">
        <f t="shared" si="24"/>
        <v>J4-8</v>
      </c>
      <c r="G269" t="str">
        <f>VLOOKUP(F269,RAW_c_TEBB0714_REV01!A:B,2,0)</f>
        <v>B15_L3_P</v>
      </c>
      <c r="H269" t="str">
        <f t="shared" si="25"/>
        <v>B15_L3_P</v>
      </c>
      <c r="I269" t="str">
        <f t="shared" si="26"/>
        <v>--</v>
      </c>
      <c r="J269" t="str">
        <f t="shared" si="27"/>
        <v>--</v>
      </c>
      <c r="K269">
        <f>IFERROR(IF(J269="--",IF(G269=H269,VLOOKUP(G269,RAW_c_TEBB0714_REV01!L:N,3,0),SUM(VLOOKUP(H269,RAW_c_TEBB0714_REV01!L:N,3,0),VLOOKUP(G269,RAW_c_TEBB0714_REV01!L:N,3,0))),"---"),"---")</f>
        <v>53.584000000000003</v>
      </c>
      <c r="L269" t="str">
        <f t="shared" si="28"/>
        <v>J4-8</v>
      </c>
      <c r="M269" t="str">
        <f>IFERROR(IF(
COUNTIF(B2B!H:H,(IF(K269&lt;&gt;"---",IF(INDEX(RAW_c_TEBB0714_REV01!B:D,MATCH(H269,RAW_c_TEBB0714_REV01!B:B,0),3)=L269,INDEX(
RAW_c_TEBB0714_REV01!B:D,MATCH(H269,INDEX(RAW_c_TEBB0714_REV01!B:B,MATCH(H269,RAW_c_TEBB0714_REV01!B:B,)+1):'RAW_c_TEBB0714_REV01'!B11340,)+MATCH(H269,RAW_c_TEBB0714_REV01!B:B,),3),INDEX(RAW_c_TEBB0714_REV01!B:D,MATCH(H269,RAW_c_TEBB0714_REV01!B:B,0),3)),"---")))=1,"---",IF(K269&lt;&gt;"---",IF(INDEX(RAW_c_TEBB0714_REV01!B:D,MATCH(H269,RAW_c_TEBB0714_REV01!B:B,0),3)=L269,INDEX(
RAW_c_TEBB0714_REV01!B:D,MATCH(H269,INDEX(RAW_c_TEBB0714_REV01!B:B,MATCH(H269,RAW_c_TEBB0714_REV01!B:B,)+1):'RAW_c_TEBB0714_REV01'!B11340,)+MATCH(H269,RAW_c_TEBB0714_REV01!B:B,),3),INDEX(RAW_c_TEBB0714_REV01!B:D,MATCH(H269,RAW_c_TEBB0714_REV01!B:B,0),3)),"---")),"---")</f>
        <v>---</v>
      </c>
      <c r="N269" t="str">
        <f>IFERROR(IF(AND(B269="B2B",J269="--"),L269,IF(
COUNTIF(B2B!H:H,(IF(K269&lt;&gt;"---",IF(INDEX(RAW_c_TEBB0714_REV01!B:D,MATCH(H269,RAW_c_TEBB0714_REV01!B:B,0),3)=L269,INDEX(
RAW_c_TEBB0714_REV01!B:D,MATCH(H269,INDEX(RAW_c_TEBB0714_REV01!B:B,MATCH(H269,RAW_c_TEBB0714_REV01!B:B,)+1):'RAW_c_TEBB0714_REV01'!B11340,)+MATCH(H269,RAW_c_TEBB0714_REV01!B:B,),3),INDEX(RAW_c_TEBB0714_REV01!B:D,MATCH(H269,RAW_c_TEBB0714_REV01!B:B,0),3)),"---")))=0,"---",IF(K269&lt;&gt;"---",IF(INDEX(RAW_c_TEBB0714_REV01!B:D,MATCH(H269,RAW_c_TEBB0714_REV01!B:B,0),3)=L269,INDEX(
RAW_c_TEBB0714_REV01!B:D,MATCH(H269,INDEX(RAW_c_TEBB0714_REV01!B:B,MATCH(H269,RAW_c_TEBB0714_REV01!B:B,)+1):'RAW_c_TEBB0714_REV01'!B11340,)+MATCH(H269,RAW_c_TEBB0714_REV01!B:B,),3),INDEX(RAW_c_TEBB0714_REV01!B:D,MATCH(H269,RAW_c_TEBB0714_REV01!B:B,0),3)),"---"))),"---")</f>
        <v>JM2-2</v>
      </c>
      <c r="T269">
        <f>COUNTIF(RAW_c_TEBB0714_REV01!B:B,G269)</f>
        <v>2</v>
      </c>
      <c r="U269" t="str">
        <f t="shared" si="29"/>
        <v>10pin_header-8</v>
      </c>
    </row>
    <row r="270" spans="1:21" x14ac:dyDescent="0.25">
      <c r="A270" t="s">
        <v>1112</v>
      </c>
      <c r="B270" t="s">
        <v>1337</v>
      </c>
      <c r="C270" t="s">
        <v>167</v>
      </c>
      <c r="D270" t="s">
        <v>593</v>
      </c>
      <c r="E270" s="84">
        <v>9</v>
      </c>
      <c r="F270" t="str">
        <f t="shared" si="24"/>
        <v>J4-9</v>
      </c>
      <c r="G270" t="str">
        <f>VLOOKUP(F270,RAW_c_TEBB0714_REV01!A:B,2,0)</f>
        <v>B15_L5_N</v>
      </c>
      <c r="H270" t="str">
        <f t="shared" si="25"/>
        <v>B15_L5_N</v>
      </c>
      <c r="I270" t="str">
        <f t="shared" si="26"/>
        <v>--</v>
      </c>
      <c r="J270" t="str">
        <f t="shared" si="27"/>
        <v>--</v>
      </c>
      <c r="K270">
        <f>IFERROR(IF(J270="--",IF(G270=H270,VLOOKUP(G270,RAW_c_TEBB0714_REV01!L:N,3,0),SUM(VLOOKUP(H270,RAW_c_TEBB0714_REV01!L:N,3,0),VLOOKUP(G270,RAW_c_TEBB0714_REV01!L:N,3,0))),"---"),"---")</f>
        <v>44.7669</v>
      </c>
      <c r="L270" t="str">
        <f t="shared" si="28"/>
        <v>J4-9</v>
      </c>
      <c r="M270" t="str">
        <f>IFERROR(IF(
COUNTIF(B2B!H:H,(IF(K270&lt;&gt;"---",IF(INDEX(RAW_c_TEBB0714_REV01!B:D,MATCH(H270,RAW_c_TEBB0714_REV01!B:B,0),3)=L270,INDEX(
RAW_c_TEBB0714_REV01!B:D,MATCH(H270,INDEX(RAW_c_TEBB0714_REV01!B:B,MATCH(H270,RAW_c_TEBB0714_REV01!B:B,)+1):'RAW_c_TEBB0714_REV01'!B11341,)+MATCH(H270,RAW_c_TEBB0714_REV01!B:B,),3),INDEX(RAW_c_TEBB0714_REV01!B:D,MATCH(H270,RAW_c_TEBB0714_REV01!B:B,0),3)),"---")))=1,"---",IF(K270&lt;&gt;"---",IF(INDEX(RAW_c_TEBB0714_REV01!B:D,MATCH(H270,RAW_c_TEBB0714_REV01!B:B,0),3)=L270,INDEX(
RAW_c_TEBB0714_REV01!B:D,MATCH(H270,INDEX(RAW_c_TEBB0714_REV01!B:B,MATCH(H270,RAW_c_TEBB0714_REV01!B:B,)+1):'RAW_c_TEBB0714_REV01'!B11341,)+MATCH(H270,RAW_c_TEBB0714_REV01!B:B,),3),INDEX(RAW_c_TEBB0714_REV01!B:D,MATCH(H270,RAW_c_TEBB0714_REV01!B:B,0),3)),"---")),"---")</f>
        <v>---</v>
      </c>
      <c r="N270" t="str">
        <f>IFERROR(IF(AND(B270="B2B",J270="--"),L270,IF(
COUNTIF(B2B!H:H,(IF(K270&lt;&gt;"---",IF(INDEX(RAW_c_TEBB0714_REV01!B:D,MATCH(H270,RAW_c_TEBB0714_REV01!B:B,0),3)=L270,INDEX(
RAW_c_TEBB0714_REV01!B:D,MATCH(H270,INDEX(RAW_c_TEBB0714_REV01!B:B,MATCH(H270,RAW_c_TEBB0714_REV01!B:B,)+1):'RAW_c_TEBB0714_REV01'!B11341,)+MATCH(H270,RAW_c_TEBB0714_REV01!B:B,),3),INDEX(RAW_c_TEBB0714_REV01!B:D,MATCH(H270,RAW_c_TEBB0714_REV01!B:B,0),3)),"---")))=0,"---",IF(K270&lt;&gt;"---",IF(INDEX(RAW_c_TEBB0714_REV01!B:D,MATCH(H270,RAW_c_TEBB0714_REV01!B:B,0),3)=L270,INDEX(
RAW_c_TEBB0714_REV01!B:D,MATCH(H270,INDEX(RAW_c_TEBB0714_REV01!B:B,MATCH(H270,RAW_c_TEBB0714_REV01!B:B,)+1):'RAW_c_TEBB0714_REV01'!B11341,)+MATCH(H270,RAW_c_TEBB0714_REV01!B:B,),3),INDEX(RAW_c_TEBB0714_REV01!B:D,MATCH(H270,RAW_c_TEBB0714_REV01!B:B,0),3)),"---"))),"---")</f>
        <v>JM2-8</v>
      </c>
      <c r="T270">
        <f>COUNTIF(RAW_c_TEBB0714_REV01!B:B,G270)</f>
        <v>2</v>
      </c>
      <c r="U270" t="str">
        <f t="shared" si="29"/>
        <v>10pin_header-9</v>
      </c>
    </row>
    <row r="271" spans="1:21" x14ac:dyDescent="0.25">
      <c r="A271" t="s">
        <v>1113</v>
      </c>
      <c r="B271" t="s">
        <v>1337</v>
      </c>
      <c r="C271" t="s">
        <v>168</v>
      </c>
      <c r="D271" t="s">
        <v>593</v>
      </c>
      <c r="E271" s="84">
        <v>10</v>
      </c>
      <c r="F271" t="str">
        <f t="shared" si="24"/>
        <v>J4-10</v>
      </c>
      <c r="G271" t="str">
        <f>VLOOKUP(F271,RAW_c_TEBB0714_REV01!A:B,2,0)</f>
        <v>B15_L5_P</v>
      </c>
      <c r="H271" t="str">
        <f t="shared" si="25"/>
        <v>B15_L5_P</v>
      </c>
      <c r="I271" t="str">
        <f t="shared" si="26"/>
        <v>--</v>
      </c>
      <c r="J271" t="str">
        <f t="shared" si="27"/>
        <v>--</v>
      </c>
      <c r="K271">
        <f>IFERROR(IF(J271="--",IF(G271=H271,VLOOKUP(G271,RAW_c_TEBB0714_REV01!L:N,3,0),SUM(VLOOKUP(H271,RAW_c_TEBB0714_REV01!L:N,3,0),VLOOKUP(G271,RAW_c_TEBB0714_REV01!L:N,3,0))),"---"),"---")</f>
        <v>45.098300000000002</v>
      </c>
      <c r="L271" t="str">
        <f t="shared" si="28"/>
        <v>J4-10</v>
      </c>
      <c r="M271" t="str">
        <f>IFERROR(IF(
COUNTIF(B2B!H:H,(IF(K271&lt;&gt;"---",IF(INDEX(RAW_c_TEBB0714_REV01!B:D,MATCH(H271,RAW_c_TEBB0714_REV01!B:B,0),3)=L271,INDEX(
RAW_c_TEBB0714_REV01!B:D,MATCH(H271,INDEX(RAW_c_TEBB0714_REV01!B:B,MATCH(H271,RAW_c_TEBB0714_REV01!B:B,)+1):'RAW_c_TEBB0714_REV01'!B11342,)+MATCH(H271,RAW_c_TEBB0714_REV01!B:B,),3),INDEX(RAW_c_TEBB0714_REV01!B:D,MATCH(H271,RAW_c_TEBB0714_REV01!B:B,0),3)),"---")))=1,"---",IF(K271&lt;&gt;"---",IF(INDEX(RAW_c_TEBB0714_REV01!B:D,MATCH(H271,RAW_c_TEBB0714_REV01!B:B,0),3)=L271,INDEX(
RAW_c_TEBB0714_REV01!B:D,MATCH(H271,INDEX(RAW_c_TEBB0714_REV01!B:B,MATCH(H271,RAW_c_TEBB0714_REV01!B:B,)+1):'RAW_c_TEBB0714_REV01'!B11342,)+MATCH(H271,RAW_c_TEBB0714_REV01!B:B,),3),INDEX(RAW_c_TEBB0714_REV01!B:D,MATCH(H271,RAW_c_TEBB0714_REV01!B:B,0),3)),"---")),"---")</f>
        <v>---</v>
      </c>
      <c r="N271" t="str">
        <f>IFERROR(IF(AND(B271="B2B",J271="--"),L271,IF(
COUNTIF(B2B!H:H,(IF(K271&lt;&gt;"---",IF(INDEX(RAW_c_TEBB0714_REV01!B:D,MATCH(H271,RAW_c_TEBB0714_REV01!B:B,0),3)=L271,INDEX(
RAW_c_TEBB0714_REV01!B:D,MATCH(H271,INDEX(RAW_c_TEBB0714_REV01!B:B,MATCH(H271,RAW_c_TEBB0714_REV01!B:B,)+1):'RAW_c_TEBB0714_REV01'!B11342,)+MATCH(H271,RAW_c_TEBB0714_REV01!B:B,),3),INDEX(RAW_c_TEBB0714_REV01!B:D,MATCH(H271,RAW_c_TEBB0714_REV01!B:B,0),3)),"---")))=0,"---",IF(K271&lt;&gt;"---",IF(INDEX(RAW_c_TEBB0714_REV01!B:D,MATCH(H271,RAW_c_TEBB0714_REV01!B:B,0),3)=L271,INDEX(
RAW_c_TEBB0714_REV01!B:D,MATCH(H271,INDEX(RAW_c_TEBB0714_REV01!B:B,MATCH(H271,RAW_c_TEBB0714_REV01!B:B,)+1):'RAW_c_TEBB0714_REV01'!B11342,)+MATCH(H271,RAW_c_TEBB0714_REV01!B:B,),3),INDEX(RAW_c_TEBB0714_REV01!B:D,MATCH(H271,RAW_c_TEBB0714_REV01!B:B,0),3)),"---"))),"---")</f>
        <v>JM2-6</v>
      </c>
      <c r="T271">
        <f>COUNTIF(RAW_c_TEBB0714_REV01!B:B,G271)</f>
        <v>2</v>
      </c>
      <c r="U271" t="str">
        <f t="shared" si="29"/>
        <v>10pin_header-10</v>
      </c>
    </row>
    <row r="272" spans="1:21" x14ac:dyDescent="0.25">
      <c r="A272" t="s">
        <v>1114</v>
      </c>
      <c r="B272" t="s">
        <v>1338</v>
      </c>
      <c r="C272" t="s">
        <v>159</v>
      </c>
      <c r="D272" t="s">
        <v>594</v>
      </c>
      <c r="E272" s="84">
        <v>1</v>
      </c>
      <c r="F272" t="str">
        <f t="shared" si="24"/>
        <v>J5-1</v>
      </c>
      <c r="G272" t="str">
        <f>VLOOKUP(F272,RAW_c_TEBB0714_REV01!A:B,2,0)</f>
        <v>MGT_TX3_P</v>
      </c>
      <c r="H272" t="str">
        <f t="shared" si="25"/>
        <v>MGT_TX3_P</v>
      </c>
      <c r="I272" t="str">
        <f t="shared" si="26"/>
        <v>--</v>
      </c>
      <c r="J272" t="str">
        <f t="shared" si="27"/>
        <v>--</v>
      </c>
      <c r="K272">
        <f>IFERROR(IF(J272="--",IF(G272=H272,VLOOKUP(G272,RAW_c_TEBB0714_REV01!L:N,3,0),SUM(VLOOKUP(H272,RAW_c_TEBB0714_REV01!L:N,3,0),VLOOKUP(G272,RAW_c_TEBB0714_REV01!L:N,3,0))),"---"),"---")</f>
        <v>25.017499999999998</v>
      </c>
      <c r="L272" t="str">
        <f t="shared" si="28"/>
        <v>J5-1</v>
      </c>
      <c r="M272" t="str">
        <f>IFERROR(IF(
COUNTIF(B2B!H:H,(IF(K272&lt;&gt;"---",IF(INDEX(RAW_c_TEBB0714_REV01!B:D,MATCH(H272,RAW_c_TEBB0714_REV01!B:B,0),3)=L272,INDEX(
RAW_c_TEBB0714_REV01!B:D,MATCH(H272,INDEX(RAW_c_TEBB0714_REV01!B:B,MATCH(H272,RAW_c_TEBB0714_REV01!B:B,)+1):'RAW_c_TEBB0714_REV01'!B11343,)+MATCH(H272,RAW_c_TEBB0714_REV01!B:B,),3),INDEX(RAW_c_TEBB0714_REV01!B:D,MATCH(H272,RAW_c_TEBB0714_REV01!B:B,0),3)),"---")))=1,"---",IF(K272&lt;&gt;"---",IF(INDEX(RAW_c_TEBB0714_REV01!B:D,MATCH(H272,RAW_c_TEBB0714_REV01!B:B,0),3)=L272,INDEX(
RAW_c_TEBB0714_REV01!B:D,MATCH(H272,INDEX(RAW_c_TEBB0714_REV01!B:B,MATCH(H272,RAW_c_TEBB0714_REV01!B:B,)+1):'RAW_c_TEBB0714_REV01'!B11343,)+MATCH(H272,RAW_c_TEBB0714_REV01!B:B,),3),INDEX(RAW_c_TEBB0714_REV01!B:D,MATCH(H272,RAW_c_TEBB0714_REV01!B:B,0),3)),"---")),"---")</f>
        <v>---</v>
      </c>
      <c r="N272" t="str">
        <f>IFERROR(IF(AND(B272="B2B",J272="--"),L272,IF(
COUNTIF(B2B!H:H,(IF(K272&lt;&gt;"---",IF(INDEX(RAW_c_TEBB0714_REV01!B:D,MATCH(H272,RAW_c_TEBB0714_REV01!B:B,0),3)=L272,INDEX(
RAW_c_TEBB0714_REV01!B:D,MATCH(H272,INDEX(RAW_c_TEBB0714_REV01!B:B,MATCH(H272,RAW_c_TEBB0714_REV01!B:B,)+1):'RAW_c_TEBB0714_REV01'!B11343,)+MATCH(H272,RAW_c_TEBB0714_REV01!B:B,),3),INDEX(RAW_c_TEBB0714_REV01!B:D,MATCH(H272,RAW_c_TEBB0714_REV01!B:B,0),3)),"---")))=0,"---",IF(K272&lt;&gt;"---",IF(INDEX(RAW_c_TEBB0714_REV01!B:D,MATCH(H272,RAW_c_TEBB0714_REV01!B:B,0),3)=L272,INDEX(
RAW_c_TEBB0714_REV01!B:D,MATCH(H272,INDEX(RAW_c_TEBB0714_REV01!B:B,MATCH(H272,RAW_c_TEBB0714_REV01!B:B,)+1):'RAW_c_TEBB0714_REV01'!B11343,)+MATCH(H272,RAW_c_TEBB0714_REV01!B:B,),3),INDEX(RAW_c_TEBB0714_REV01!B:D,MATCH(H272,RAW_c_TEBB0714_REV01!B:B,0),3)),"---"))),"---")</f>
        <v>JM1-8</v>
      </c>
      <c r="T272">
        <f>COUNTIF(RAW_c_TEBB0714_REV01!B:B,G272)</f>
        <v>2</v>
      </c>
      <c r="U272" t="str">
        <f t="shared" si="29"/>
        <v>Coaxial-1</v>
      </c>
    </row>
    <row r="273" spans="1:21" x14ac:dyDescent="0.25">
      <c r="A273" t="s">
        <v>1115</v>
      </c>
      <c r="B273" t="s">
        <v>1338</v>
      </c>
      <c r="C273" t="s">
        <v>275</v>
      </c>
      <c r="D273" t="s">
        <v>594</v>
      </c>
      <c r="E273" s="84">
        <v>2</v>
      </c>
      <c r="F273" t="str">
        <f t="shared" si="24"/>
        <v>J5-2</v>
      </c>
      <c r="G273" t="str">
        <f>VLOOKUP(F273,RAW_c_TEBB0714_REV01!A:B,2,0)</f>
        <v>GND</v>
      </c>
      <c r="H273" t="str">
        <f t="shared" si="25"/>
        <v>GND</v>
      </c>
      <c r="I273" t="str">
        <f t="shared" si="26"/>
        <v>--</v>
      </c>
      <c r="J273" t="str">
        <f t="shared" si="27"/>
        <v>---</v>
      </c>
      <c r="K273" t="str">
        <f>IFERROR(IF(J273="--",IF(G273=H273,VLOOKUP(G273,RAW_c_TEBB0714_REV01!L:N,3,0),SUM(VLOOKUP(H273,RAW_c_TEBB0714_REV01!L:N,3,0),VLOOKUP(G273,RAW_c_TEBB0714_REV01!L:N,3,0))),"---"),"---")</f>
        <v>---</v>
      </c>
      <c r="L273" t="str">
        <f t="shared" si="28"/>
        <v>J5-2</v>
      </c>
      <c r="M273" t="str">
        <f>IFERROR(IF(
COUNTIF(B2B!H:H,(IF(K273&lt;&gt;"---",IF(INDEX(RAW_c_TEBB0714_REV01!B:D,MATCH(H273,RAW_c_TEBB0714_REV01!B:B,0),3)=L273,INDEX(
RAW_c_TEBB0714_REV01!B:D,MATCH(H273,INDEX(RAW_c_TEBB0714_REV01!B:B,MATCH(H273,RAW_c_TEBB0714_REV01!B:B,)+1):'RAW_c_TEBB0714_REV01'!B11344,)+MATCH(H273,RAW_c_TEBB0714_REV01!B:B,),3),INDEX(RAW_c_TEBB0714_REV01!B:D,MATCH(H273,RAW_c_TEBB0714_REV01!B:B,0),3)),"---")))=1,"---",IF(K273&lt;&gt;"---",IF(INDEX(RAW_c_TEBB0714_REV01!B:D,MATCH(H273,RAW_c_TEBB0714_REV01!B:B,0),3)=L273,INDEX(
RAW_c_TEBB0714_REV01!B:D,MATCH(H273,INDEX(RAW_c_TEBB0714_REV01!B:B,MATCH(H273,RAW_c_TEBB0714_REV01!B:B,)+1):'RAW_c_TEBB0714_REV01'!B11344,)+MATCH(H273,RAW_c_TEBB0714_REV01!B:B,),3),INDEX(RAW_c_TEBB0714_REV01!B:D,MATCH(H273,RAW_c_TEBB0714_REV01!B:B,0),3)),"---")),"---")</f>
        <v>---</v>
      </c>
      <c r="N273" t="str">
        <f>IFERROR(IF(AND(B273="B2B",J273="--"),L273,IF(
COUNTIF(B2B!H:H,(IF(K273&lt;&gt;"---",IF(INDEX(RAW_c_TEBB0714_REV01!B:D,MATCH(H273,RAW_c_TEBB0714_REV01!B:B,0),3)=L273,INDEX(
RAW_c_TEBB0714_REV01!B:D,MATCH(H273,INDEX(RAW_c_TEBB0714_REV01!B:B,MATCH(H273,RAW_c_TEBB0714_REV01!B:B,)+1):'RAW_c_TEBB0714_REV01'!B11344,)+MATCH(H273,RAW_c_TEBB0714_REV01!B:B,),3),INDEX(RAW_c_TEBB0714_REV01!B:D,MATCH(H273,RAW_c_TEBB0714_REV01!B:B,0),3)),"---")))=0,"---",IF(K273&lt;&gt;"---",IF(INDEX(RAW_c_TEBB0714_REV01!B:D,MATCH(H273,RAW_c_TEBB0714_REV01!B:B,0),3)=L273,INDEX(
RAW_c_TEBB0714_REV01!B:D,MATCH(H273,INDEX(RAW_c_TEBB0714_REV01!B:B,MATCH(H273,RAW_c_TEBB0714_REV01!B:B,)+1):'RAW_c_TEBB0714_REV01'!B11344,)+MATCH(H273,RAW_c_TEBB0714_REV01!B:B,),3),INDEX(RAW_c_TEBB0714_REV01!B:D,MATCH(H273,RAW_c_TEBB0714_REV01!B:B,0),3)),"---"))),"---")</f>
        <v>---</v>
      </c>
      <c r="T273">
        <f>COUNTIF(RAW_c_TEBB0714_REV01!B:B,G273)</f>
        <v>93</v>
      </c>
      <c r="U273" t="str">
        <f t="shared" si="29"/>
        <v>Coaxial-GND</v>
      </c>
    </row>
    <row r="274" spans="1:21" x14ac:dyDescent="0.25">
      <c r="A274" t="s">
        <v>1116</v>
      </c>
      <c r="B274" t="s">
        <v>1338</v>
      </c>
      <c r="C274" t="s">
        <v>275</v>
      </c>
      <c r="D274" t="s">
        <v>594</v>
      </c>
      <c r="E274" s="84">
        <v>3</v>
      </c>
      <c r="F274" t="str">
        <f t="shared" si="24"/>
        <v>J5-3</v>
      </c>
      <c r="G274" t="str">
        <f>VLOOKUP(F274,RAW_c_TEBB0714_REV01!A:B,2,0)</f>
        <v>GND</v>
      </c>
      <c r="H274" t="str">
        <f t="shared" si="25"/>
        <v>GND</v>
      </c>
      <c r="I274" t="str">
        <f t="shared" si="26"/>
        <v>--</v>
      </c>
      <c r="J274" t="str">
        <f t="shared" si="27"/>
        <v>---</v>
      </c>
      <c r="K274" t="str">
        <f>IFERROR(IF(J274="--",IF(G274=H274,VLOOKUP(G274,RAW_c_TEBB0714_REV01!L:N,3,0),SUM(VLOOKUP(H274,RAW_c_TEBB0714_REV01!L:N,3,0),VLOOKUP(G274,RAW_c_TEBB0714_REV01!L:N,3,0))),"---"),"---")</f>
        <v>---</v>
      </c>
      <c r="L274" t="str">
        <f t="shared" si="28"/>
        <v>J5-3</v>
      </c>
      <c r="M274" t="str">
        <f>IFERROR(IF(
COUNTIF(B2B!H:H,(IF(K274&lt;&gt;"---",IF(INDEX(RAW_c_TEBB0714_REV01!B:D,MATCH(H274,RAW_c_TEBB0714_REV01!B:B,0),3)=L274,INDEX(
RAW_c_TEBB0714_REV01!B:D,MATCH(H274,INDEX(RAW_c_TEBB0714_REV01!B:B,MATCH(H274,RAW_c_TEBB0714_REV01!B:B,)+1):'RAW_c_TEBB0714_REV01'!B11345,)+MATCH(H274,RAW_c_TEBB0714_REV01!B:B,),3),INDEX(RAW_c_TEBB0714_REV01!B:D,MATCH(H274,RAW_c_TEBB0714_REV01!B:B,0),3)),"---")))=1,"---",IF(K274&lt;&gt;"---",IF(INDEX(RAW_c_TEBB0714_REV01!B:D,MATCH(H274,RAW_c_TEBB0714_REV01!B:B,0),3)=L274,INDEX(
RAW_c_TEBB0714_REV01!B:D,MATCH(H274,INDEX(RAW_c_TEBB0714_REV01!B:B,MATCH(H274,RAW_c_TEBB0714_REV01!B:B,)+1):'RAW_c_TEBB0714_REV01'!B11345,)+MATCH(H274,RAW_c_TEBB0714_REV01!B:B,),3),INDEX(RAW_c_TEBB0714_REV01!B:D,MATCH(H274,RAW_c_TEBB0714_REV01!B:B,0),3)),"---")),"---")</f>
        <v>---</v>
      </c>
      <c r="N274" t="str">
        <f>IFERROR(IF(AND(B274="B2B",J274="--"),L274,IF(
COUNTIF(B2B!H:H,(IF(K274&lt;&gt;"---",IF(INDEX(RAW_c_TEBB0714_REV01!B:D,MATCH(H274,RAW_c_TEBB0714_REV01!B:B,0),3)=L274,INDEX(
RAW_c_TEBB0714_REV01!B:D,MATCH(H274,INDEX(RAW_c_TEBB0714_REV01!B:B,MATCH(H274,RAW_c_TEBB0714_REV01!B:B,)+1):'RAW_c_TEBB0714_REV01'!B11345,)+MATCH(H274,RAW_c_TEBB0714_REV01!B:B,),3),INDEX(RAW_c_TEBB0714_REV01!B:D,MATCH(H274,RAW_c_TEBB0714_REV01!B:B,0),3)),"---")))=0,"---",IF(K274&lt;&gt;"---",IF(INDEX(RAW_c_TEBB0714_REV01!B:D,MATCH(H274,RAW_c_TEBB0714_REV01!B:B,0),3)=L274,INDEX(
RAW_c_TEBB0714_REV01!B:D,MATCH(H274,INDEX(RAW_c_TEBB0714_REV01!B:B,MATCH(H274,RAW_c_TEBB0714_REV01!B:B,)+1):'RAW_c_TEBB0714_REV01'!B11345,)+MATCH(H274,RAW_c_TEBB0714_REV01!B:B,),3),INDEX(RAW_c_TEBB0714_REV01!B:D,MATCH(H274,RAW_c_TEBB0714_REV01!B:B,0),3)),"---"))),"---")</f>
        <v>---</v>
      </c>
      <c r="T274">
        <f>COUNTIF(RAW_c_TEBB0714_REV01!B:B,G274)</f>
        <v>93</v>
      </c>
      <c r="U274" t="str">
        <f t="shared" si="29"/>
        <v>Coaxial-GND</v>
      </c>
    </row>
    <row r="275" spans="1:21" x14ac:dyDescent="0.25">
      <c r="A275" t="s">
        <v>1117</v>
      </c>
      <c r="B275" t="s">
        <v>1338</v>
      </c>
      <c r="C275" t="s">
        <v>159</v>
      </c>
      <c r="D275" t="s">
        <v>695</v>
      </c>
      <c r="E275" s="84">
        <v>1</v>
      </c>
      <c r="F275" t="str">
        <f t="shared" si="24"/>
        <v>J6-1</v>
      </c>
      <c r="G275" t="str">
        <f>VLOOKUP(F275,RAW_c_TEBB0714_REV01!A:B,2,0)</f>
        <v>MGT_TX3_N</v>
      </c>
      <c r="H275" t="str">
        <f t="shared" si="25"/>
        <v>MGT_TX3_N</v>
      </c>
      <c r="I275" t="str">
        <f t="shared" si="26"/>
        <v>--</v>
      </c>
      <c r="J275" t="str">
        <f t="shared" si="27"/>
        <v>--</v>
      </c>
      <c r="K275">
        <f>IFERROR(IF(J275="--",IF(G275=H275,VLOOKUP(G275,RAW_c_TEBB0714_REV01!L:N,3,0),SUM(VLOOKUP(H275,RAW_c_TEBB0714_REV01!L:N,3,0),VLOOKUP(G275,RAW_c_TEBB0714_REV01!L:N,3,0))),"---"),"---")</f>
        <v>25.3489</v>
      </c>
      <c r="L275" t="str">
        <f t="shared" si="28"/>
        <v>J6-1</v>
      </c>
      <c r="M275" t="str">
        <f>IFERROR(IF(
COUNTIF(B2B!H:H,(IF(K275&lt;&gt;"---",IF(INDEX(RAW_c_TEBB0714_REV01!B:D,MATCH(H275,RAW_c_TEBB0714_REV01!B:B,0),3)=L275,INDEX(
RAW_c_TEBB0714_REV01!B:D,MATCH(H275,INDEX(RAW_c_TEBB0714_REV01!B:B,MATCH(H275,RAW_c_TEBB0714_REV01!B:B,)+1):'RAW_c_TEBB0714_REV01'!B11346,)+MATCH(H275,RAW_c_TEBB0714_REV01!B:B,),3),INDEX(RAW_c_TEBB0714_REV01!B:D,MATCH(H275,RAW_c_TEBB0714_REV01!B:B,0),3)),"---")))=1,"---",IF(K275&lt;&gt;"---",IF(INDEX(RAW_c_TEBB0714_REV01!B:D,MATCH(H275,RAW_c_TEBB0714_REV01!B:B,0),3)=L275,INDEX(
RAW_c_TEBB0714_REV01!B:D,MATCH(H275,INDEX(RAW_c_TEBB0714_REV01!B:B,MATCH(H275,RAW_c_TEBB0714_REV01!B:B,)+1):'RAW_c_TEBB0714_REV01'!B11346,)+MATCH(H275,RAW_c_TEBB0714_REV01!B:B,),3),INDEX(RAW_c_TEBB0714_REV01!B:D,MATCH(H275,RAW_c_TEBB0714_REV01!B:B,0),3)),"---")),"---")</f>
        <v>---</v>
      </c>
      <c r="N275" t="str">
        <f>IFERROR(IF(AND(B275="B2B",J275="--"),L275,IF(
COUNTIF(B2B!H:H,(IF(K275&lt;&gt;"---",IF(INDEX(RAW_c_TEBB0714_REV01!B:D,MATCH(H275,RAW_c_TEBB0714_REV01!B:B,0),3)=L275,INDEX(
RAW_c_TEBB0714_REV01!B:D,MATCH(H275,INDEX(RAW_c_TEBB0714_REV01!B:B,MATCH(H275,RAW_c_TEBB0714_REV01!B:B,)+1):'RAW_c_TEBB0714_REV01'!B11346,)+MATCH(H275,RAW_c_TEBB0714_REV01!B:B,),3),INDEX(RAW_c_TEBB0714_REV01!B:D,MATCH(H275,RAW_c_TEBB0714_REV01!B:B,0),3)),"---")))=0,"---",IF(K275&lt;&gt;"---",IF(INDEX(RAW_c_TEBB0714_REV01!B:D,MATCH(H275,RAW_c_TEBB0714_REV01!B:B,0),3)=L275,INDEX(
RAW_c_TEBB0714_REV01!B:D,MATCH(H275,INDEX(RAW_c_TEBB0714_REV01!B:B,MATCH(H275,RAW_c_TEBB0714_REV01!B:B,)+1):'RAW_c_TEBB0714_REV01'!B11346,)+MATCH(H275,RAW_c_TEBB0714_REV01!B:B,),3),INDEX(RAW_c_TEBB0714_REV01!B:D,MATCH(H275,RAW_c_TEBB0714_REV01!B:B,0),3)),"---"))),"---")</f>
        <v>JM1-10</v>
      </c>
      <c r="T275">
        <f>COUNTIF(RAW_c_TEBB0714_REV01!B:B,G275)</f>
        <v>2</v>
      </c>
      <c r="U275" t="str">
        <f t="shared" si="29"/>
        <v>Coaxial-1</v>
      </c>
    </row>
    <row r="276" spans="1:21" x14ac:dyDescent="0.25">
      <c r="A276" t="s">
        <v>1118</v>
      </c>
      <c r="B276" t="s">
        <v>1338</v>
      </c>
      <c r="C276" t="s">
        <v>275</v>
      </c>
      <c r="D276" t="s">
        <v>695</v>
      </c>
      <c r="E276" s="84">
        <v>2</v>
      </c>
      <c r="F276" t="str">
        <f t="shared" si="24"/>
        <v>J6-2</v>
      </c>
      <c r="G276" t="str">
        <f>VLOOKUP(F276,RAW_c_TEBB0714_REV01!A:B,2,0)</f>
        <v>GND</v>
      </c>
      <c r="H276" t="str">
        <f t="shared" si="25"/>
        <v>GND</v>
      </c>
      <c r="I276" t="str">
        <f t="shared" si="26"/>
        <v>--</v>
      </c>
      <c r="J276" t="str">
        <f t="shared" si="27"/>
        <v>---</v>
      </c>
      <c r="K276" t="str">
        <f>IFERROR(IF(J276="--",IF(G276=H276,VLOOKUP(G276,RAW_c_TEBB0714_REV01!L:N,3,0),SUM(VLOOKUP(H276,RAW_c_TEBB0714_REV01!L:N,3,0),VLOOKUP(G276,RAW_c_TEBB0714_REV01!L:N,3,0))),"---"),"---")</f>
        <v>---</v>
      </c>
      <c r="L276" t="str">
        <f t="shared" si="28"/>
        <v>J6-2</v>
      </c>
      <c r="M276" t="str">
        <f>IFERROR(IF(
COUNTIF(B2B!H:H,(IF(K276&lt;&gt;"---",IF(INDEX(RAW_c_TEBB0714_REV01!B:D,MATCH(H276,RAW_c_TEBB0714_REV01!B:B,0),3)=L276,INDEX(
RAW_c_TEBB0714_REV01!B:D,MATCH(H276,INDEX(RAW_c_TEBB0714_REV01!B:B,MATCH(H276,RAW_c_TEBB0714_REV01!B:B,)+1):'RAW_c_TEBB0714_REV01'!B11347,)+MATCH(H276,RAW_c_TEBB0714_REV01!B:B,),3),INDEX(RAW_c_TEBB0714_REV01!B:D,MATCH(H276,RAW_c_TEBB0714_REV01!B:B,0),3)),"---")))=1,"---",IF(K276&lt;&gt;"---",IF(INDEX(RAW_c_TEBB0714_REV01!B:D,MATCH(H276,RAW_c_TEBB0714_REV01!B:B,0),3)=L276,INDEX(
RAW_c_TEBB0714_REV01!B:D,MATCH(H276,INDEX(RAW_c_TEBB0714_REV01!B:B,MATCH(H276,RAW_c_TEBB0714_REV01!B:B,)+1):'RAW_c_TEBB0714_REV01'!B11347,)+MATCH(H276,RAW_c_TEBB0714_REV01!B:B,),3),INDEX(RAW_c_TEBB0714_REV01!B:D,MATCH(H276,RAW_c_TEBB0714_REV01!B:B,0),3)),"---")),"---")</f>
        <v>---</v>
      </c>
      <c r="N276" t="str">
        <f>IFERROR(IF(AND(B276="B2B",J276="--"),L276,IF(
COUNTIF(B2B!H:H,(IF(K276&lt;&gt;"---",IF(INDEX(RAW_c_TEBB0714_REV01!B:D,MATCH(H276,RAW_c_TEBB0714_REV01!B:B,0),3)=L276,INDEX(
RAW_c_TEBB0714_REV01!B:D,MATCH(H276,INDEX(RAW_c_TEBB0714_REV01!B:B,MATCH(H276,RAW_c_TEBB0714_REV01!B:B,)+1):'RAW_c_TEBB0714_REV01'!B11347,)+MATCH(H276,RAW_c_TEBB0714_REV01!B:B,),3),INDEX(RAW_c_TEBB0714_REV01!B:D,MATCH(H276,RAW_c_TEBB0714_REV01!B:B,0),3)),"---")))=0,"---",IF(K276&lt;&gt;"---",IF(INDEX(RAW_c_TEBB0714_REV01!B:D,MATCH(H276,RAW_c_TEBB0714_REV01!B:B,0),3)=L276,INDEX(
RAW_c_TEBB0714_REV01!B:D,MATCH(H276,INDEX(RAW_c_TEBB0714_REV01!B:B,MATCH(H276,RAW_c_TEBB0714_REV01!B:B,)+1):'RAW_c_TEBB0714_REV01'!B11347,)+MATCH(H276,RAW_c_TEBB0714_REV01!B:B,),3),INDEX(RAW_c_TEBB0714_REV01!B:D,MATCH(H276,RAW_c_TEBB0714_REV01!B:B,0),3)),"---"))),"---")</f>
        <v>---</v>
      </c>
      <c r="T276">
        <f>COUNTIF(RAW_c_TEBB0714_REV01!B:B,G276)</f>
        <v>93</v>
      </c>
      <c r="U276" t="str">
        <f t="shared" si="29"/>
        <v>Coaxial-GND</v>
      </c>
    </row>
    <row r="277" spans="1:21" x14ac:dyDescent="0.25">
      <c r="A277" t="s">
        <v>1119</v>
      </c>
      <c r="B277" t="s">
        <v>1338</v>
      </c>
      <c r="C277" t="s">
        <v>275</v>
      </c>
      <c r="D277" t="s">
        <v>695</v>
      </c>
      <c r="E277" s="84">
        <v>3</v>
      </c>
      <c r="F277" t="str">
        <f t="shared" si="24"/>
        <v>J6-3</v>
      </c>
      <c r="G277" t="str">
        <f>VLOOKUP(F277,RAW_c_TEBB0714_REV01!A:B,2,0)</f>
        <v>GND</v>
      </c>
      <c r="H277" t="str">
        <f t="shared" si="25"/>
        <v>GND</v>
      </c>
      <c r="I277" t="str">
        <f t="shared" si="26"/>
        <v>--</v>
      </c>
      <c r="J277" t="str">
        <f t="shared" si="27"/>
        <v>---</v>
      </c>
      <c r="K277" t="str">
        <f>IFERROR(IF(J277="--",IF(G277=H277,VLOOKUP(G277,RAW_c_TEBB0714_REV01!L:N,3,0),SUM(VLOOKUP(H277,RAW_c_TEBB0714_REV01!L:N,3,0),VLOOKUP(G277,RAW_c_TEBB0714_REV01!L:N,3,0))),"---"),"---")</f>
        <v>---</v>
      </c>
      <c r="L277" t="str">
        <f t="shared" si="28"/>
        <v>J6-3</v>
      </c>
      <c r="M277" t="str">
        <f>IFERROR(IF(
COUNTIF(B2B!H:H,(IF(K277&lt;&gt;"---",IF(INDEX(RAW_c_TEBB0714_REV01!B:D,MATCH(H277,RAW_c_TEBB0714_REV01!B:B,0),3)=L277,INDEX(
RAW_c_TEBB0714_REV01!B:D,MATCH(H277,INDEX(RAW_c_TEBB0714_REV01!B:B,MATCH(H277,RAW_c_TEBB0714_REV01!B:B,)+1):'RAW_c_TEBB0714_REV01'!B11348,)+MATCH(H277,RAW_c_TEBB0714_REV01!B:B,),3),INDEX(RAW_c_TEBB0714_REV01!B:D,MATCH(H277,RAW_c_TEBB0714_REV01!B:B,0),3)),"---")))=1,"---",IF(K277&lt;&gt;"---",IF(INDEX(RAW_c_TEBB0714_REV01!B:D,MATCH(H277,RAW_c_TEBB0714_REV01!B:B,0),3)=L277,INDEX(
RAW_c_TEBB0714_REV01!B:D,MATCH(H277,INDEX(RAW_c_TEBB0714_REV01!B:B,MATCH(H277,RAW_c_TEBB0714_REV01!B:B,)+1):'RAW_c_TEBB0714_REV01'!B11348,)+MATCH(H277,RAW_c_TEBB0714_REV01!B:B,),3),INDEX(RAW_c_TEBB0714_REV01!B:D,MATCH(H277,RAW_c_TEBB0714_REV01!B:B,0),3)),"---")),"---")</f>
        <v>---</v>
      </c>
      <c r="N277" t="str">
        <f>IFERROR(IF(AND(B277="B2B",J277="--"),L277,IF(
COUNTIF(B2B!H:H,(IF(K277&lt;&gt;"---",IF(INDEX(RAW_c_TEBB0714_REV01!B:D,MATCH(H277,RAW_c_TEBB0714_REV01!B:B,0),3)=L277,INDEX(
RAW_c_TEBB0714_REV01!B:D,MATCH(H277,INDEX(RAW_c_TEBB0714_REV01!B:B,MATCH(H277,RAW_c_TEBB0714_REV01!B:B,)+1):'RAW_c_TEBB0714_REV01'!B11348,)+MATCH(H277,RAW_c_TEBB0714_REV01!B:B,),3),INDEX(RAW_c_TEBB0714_REV01!B:D,MATCH(H277,RAW_c_TEBB0714_REV01!B:B,0),3)),"---")))=0,"---",IF(K277&lt;&gt;"---",IF(INDEX(RAW_c_TEBB0714_REV01!B:D,MATCH(H277,RAW_c_TEBB0714_REV01!B:B,0),3)=L277,INDEX(
RAW_c_TEBB0714_REV01!B:D,MATCH(H277,INDEX(RAW_c_TEBB0714_REV01!B:B,MATCH(H277,RAW_c_TEBB0714_REV01!B:B,)+1):'RAW_c_TEBB0714_REV01'!B11348,)+MATCH(H277,RAW_c_TEBB0714_REV01!B:B,),3),INDEX(RAW_c_TEBB0714_REV01!B:D,MATCH(H277,RAW_c_TEBB0714_REV01!B:B,0),3)),"---"))),"---")</f>
        <v>---</v>
      </c>
      <c r="T277">
        <f>COUNTIF(RAW_c_TEBB0714_REV01!B:B,G277)</f>
        <v>93</v>
      </c>
      <c r="U277" t="str">
        <f t="shared" si="29"/>
        <v>Coaxial-GND</v>
      </c>
    </row>
    <row r="278" spans="1:21" x14ac:dyDescent="0.25">
      <c r="A278" t="s">
        <v>1120</v>
      </c>
      <c r="B278" t="s">
        <v>1338</v>
      </c>
      <c r="C278" t="s">
        <v>159</v>
      </c>
      <c r="D278" t="s">
        <v>696</v>
      </c>
      <c r="E278" s="84">
        <v>1</v>
      </c>
      <c r="F278" t="str">
        <f t="shared" si="24"/>
        <v>J7-1</v>
      </c>
      <c r="G278" t="str">
        <f>VLOOKUP(F278,RAW_c_TEBB0714_REV01!A:B,2,0)</f>
        <v>MGT_RX3_P</v>
      </c>
      <c r="H278" t="str">
        <f t="shared" si="25"/>
        <v>MGT_RX3_P</v>
      </c>
      <c r="I278" t="str">
        <f t="shared" si="26"/>
        <v>--</v>
      </c>
      <c r="J278" t="str">
        <f t="shared" si="27"/>
        <v>--</v>
      </c>
      <c r="K278">
        <f>IFERROR(IF(J278="--",IF(G278=H278,VLOOKUP(G278,RAW_c_TEBB0714_REV01!L:N,3,0),SUM(VLOOKUP(H278,RAW_c_TEBB0714_REV01!L:N,3,0),VLOOKUP(G278,RAW_c_TEBB0714_REV01!L:N,3,0))),"---"),"---")</f>
        <v>20.495799999999999</v>
      </c>
      <c r="L278" t="str">
        <f t="shared" si="28"/>
        <v>J7-1</v>
      </c>
      <c r="M278" t="str">
        <f>IFERROR(IF(
COUNTIF(B2B!H:H,(IF(K278&lt;&gt;"---",IF(INDEX(RAW_c_TEBB0714_REV01!B:D,MATCH(H278,RAW_c_TEBB0714_REV01!B:B,0),3)=L278,INDEX(
RAW_c_TEBB0714_REV01!B:D,MATCH(H278,INDEX(RAW_c_TEBB0714_REV01!B:B,MATCH(H278,RAW_c_TEBB0714_REV01!B:B,)+1):'RAW_c_TEBB0714_REV01'!B11349,)+MATCH(H278,RAW_c_TEBB0714_REV01!B:B,),3),INDEX(RAW_c_TEBB0714_REV01!B:D,MATCH(H278,RAW_c_TEBB0714_REV01!B:B,0),3)),"---")))=1,"---",IF(K278&lt;&gt;"---",IF(INDEX(RAW_c_TEBB0714_REV01!B:D,MATCH(H278,RAW_c_TEBB0714_REV01!B:B,0),3)=L278,INDEX(
RAW_c_TEBB0714_REV01!B:D,MATCH(H278,INDEX(RAW_c_TEBB0714_REV01!B:B,MATCH(H278,RAW_c_TEBB0714_REV01!B:B,)+1):'RAW_c_TEBB0714_REV01'!B11349,)+MATCH(H278,RAW_c_TEBB0714_REV01!B:B,),3),INDEX(RAW_c_TEBB0714_REV01!B:D,MATCH(H278,RAW_c_TEBB0714_REV01!B:B,0),3)),"---")),"---")</f>
        <v>---</v>
      </c>
      <c r="N278" t="str">
        <f>IFERROR(IF(AND(B278="B2B",J278="--"),L278,IF(
COUNTIF(B2B!H:H,(IF(K278&lt;&gt;"---",IF(INDEX(RAW_c_TEBB0714_REV01!B:D,MATCH(H278,RAW_c_TEBB0714_REV01!B:B,0),3)=L278,INDEX(
RAW_c_TEBB0714_REV01!B:D,MATCH(H278,INDEX(RAW_c_TEBB0714_REV01!B:B,MATCH(H278,RAW_c_TEBB0714_REV01!B:B,)+1):'RAW_c_TEBB0714_REV01'!B11349,)+MATCH(H278,RAW_c_TEBB0714_REV01!B:B,),3),INDEX(RAW_c_TEBB0714_REV01!B:D,MATCH(H278,RAW_c_TEBB0714_REV01!B:B,0),3)),"---")))=0,"---",IF(K278&lt;&gt;"---",IF(INDEX(RAW_c_TEBB0714_REV01!B:D,MATCH(H278,RAW_c_TEBB0714_REV01!B:B,0),3)=L278,INDEX(
RAW_c_TEBB0714_REV01!B:D,MATCH(H278,INDEX(RAW_c_TEBB0714_REV01!B:B,MATCH(H278,RAW_c_TEBB0714_REV01!B:B,)+1):'RAW_c_TEBB0714_REV01'!B11349,)+MATCH(H278,RAW_c_TEBB0714_REV01!B:B,),3),INDEX(RAW_c_TEBB0714_REV01!B:D,MATCH(H278,RAW_c_TEBB0714_REV01!B:B,0),3)),"---"))),"---")</f>
        <v>JM1-1</v>
      </c>
      <c r="T278">
        <f>COUNTIF(RAW_c_TEBB0714_REV01!B:B,G278)</f>
        <v>2</v>
      </c>
      <c r="U278" t="str">
        <f t="shared" si="29"/>
        <v>Coaxial-1</v>
      </c>
    </row>
    <row r="279" spans="1:21" x14ac:dyDescent="0.25">
      <c r="A279" t="s">
        <v>1121</v>
      </c>
      <c r="B279" t="s">
        <v>1338</v>
      </c>
      <c r="C279" t="s">
        <v>275</v>
      </c>
      <c r="D279" t="s">
        <v>696</v>
      </c>
      <c r="E279" s="84">
        <v>2</v>
      </c>
      <c r="F279" t="str">
        <f t="shared" si="24"/>
        <v>J7-2</v>
      </c>
      <c r="G279" t="str">
        <f>VLOOKUP(F279,RAW_c_TEBB0714_REV01!A:B,2,0)</f>
        <v>GND</v>
      </c>
      <c r="H279" t="str">
        <f t="shared" si="25"/>
        <v>GND</v>
      </c>
      <c r="I279" t="str">
        <f t="shared" si="26"/>
        <v>--</v>
      </c>
      <c r="J279" t="str">
        <f t="shared" si="27"/>
        <v>---</v>
      </c>
      <c r="K279" t="str">
        <f>IFERROR(IF(J279="--",IF(G279=H279,VLOOKUP(G279,RAW_c_TEBB0714_REV01!L:N,3,0),SUM(VLOOKUP(H279,RAW_c_TEBB0714_REV01!L:N,3,0),VLOOKUP(G279,RAW_c_TEBB0714_REV01!L:N,3,0))),"---"),"---")</f>
        <v>---</v>
      </c>
      <c r="L279" t="str">
        <f t="shared" si="28"/>
        <v>J7-2</v>
      </c>
      <c r="M279" t="str">
        <f>IFERROR(IF(
COUNTIF(B2B!H:H,(IF(K279&lt;&gt;"---",IF(INDEX(RAW_c_TEBB0714_REV01!B:D,MATCH(H279,RAW_c_TEBB0714_REV01!B:B,0),3)=L279,INDEX(
RAW_c_TEBB0714_REV01!B:D,MATCH(H279,INDEX(RAW_c_TEBB0714_REV01!B:B,MATCH(H279,RAW_c_TEBB0714_REV01!B:B,)+1):'RAW_c_TEBB0714_REV01'!B11350,)+MATCH(H279,RAW_c_TEBB0714_REV01!B:B,),3),INDEX(RAW_c_TEBB0714_REV01!B:D,MATCH(H279,RAW_c_TEBB0714_REV01!B:B,0),3)),"---")))=1,"---",IF(K279&lt;&gt;"---",IF(INDEX(RAW_c_TEBB0714_REV01!B:D,MATCH(H279,RAW_c_TEBB0714_REV01!B:B,0),3)=L279,INDEX(
RAW_c_TEBB0714_REV01!B:D,MATCH(H279,INDEX(RAW_c_TEBB0714_REV01!B:B,MATCH(H279,RAW_c_TEBB0714_REV01!B:B,)+1):'RAW_c_TEBB0714_REV01'!B11350,)+MATCH(H279,RAW_c_TEBB0714_REV01!B:B,),3),INDEX(RAW_c_TEBB0714_REV01!B:D,MATCH(H279,RAW_c_TEBB0714_REV01!B:B,0),3)),"---")),"---")</f>
        <v>---</v>
      </c>
      <c r="N279" t="str">
        <f>IFERROR(IF(AND(B279="B2B",J279="--"),L279,IF(
COUNTIF(B2B!H:H,(IF(K279&lt;&gt;"---",IF(INDEX(RAW_c_TEBB0714_REV01!B:D,MATCH(H279,RAW_c_TEBB0714_REV01!B:B,0),3)=L279,INDEX(
RAW_c_TEBB0714_REV01!B:D,MATCH(H279,INDEX(RAW_c_TEBB0714_REV01!B:B,MATCH(H279,RAW_c_TEBB0714_REV01!B:B,)+1):'RAW_c_TEBB0714_REV01'!B11350,)+MATCH(H279,RAW_c_TEBB0714_REV01!B:B,),3),INDEX(RAW_c_TEBB0714_REV01!B:D,MATCH(H279,RAW_c_TEBB0714_REV01!B:B,0),3)),"---")))=0,"---",IF(K279&lt;&gt;"---",IF(INDEX(RAW_c_TEBB0714_REV01!B:D,MATCH(H279,RAW_c_TEBB0714_REV01!B:B,0),3)=L279,INDEX(
RAW_c_TEBB0714_REV01!B:D,MATCH(H279,INDEX(RAW_c_TEBB0714_REV01!B:B,MATCH(H279,RAW_c_TEBB0714_REV01!B:B,)+1):'RAW_c_TEBB0714_REV01'!B11350,)+MATCH(H279,RAW_c_TEBB0714_REV01!B:B,),3),INDEX(RAW_c_TEBB0714_REV01!B:D,MATCH(H279,RAW_c_TEBB0714_REV01!B:B,0),3)),"---"))),"---")</f>
        <v>---</v>
      </c>
      <c r="T279">
        <f>COUNTIF(RAW_c_TEBB0714_REV01!B:B,G279)</f>
        <v>93</v>
      </c>
      <c r="U279" t="str">
        <f t="shared" si="29"/>
        <v>Coaxial-GND</v>
      </c>
    </row>
    <row r="280" spans="1:21" x14ac:dyDescent="0.25">
      <c r="A280" t="s">
        <v>1122</v>
      </c>
      <c r="B280" t="s">
        <v>1338</v>
      </c>
      <c r="C280" t="s">
        <v>275</v>
      </c>
      <c r="D280" t="s">
        <v>696</v>
      </c>
      <c r="E280" s="84">
        <v>3</v>
      </c>
      <c r="F280" t="str">
        <f t="shared" si="24"/>
        <v>J7-3</v>
      </c>
      <c r="G280" t="str">
        <f>VLOOKUP(F280,RAW_c_TEBB0714_REV01!A:B,2,0)</f>
        <v>GND</v>
      </c>
      <c r="H280" t="str">
        <f t="shared" si="25"/>
        <v>GND</v>
      </c>
      <c r="I280" t="str">
        <f t="shared" si="26"/>
        <v>--</v>
      </c>
      <c r="J280" t="str">
        <f t="shared" si="27"/>
        <v>---</v>
      </c>
      <c r="K280" t="str">
        <f>IFERROR(IF(J280="--",IF(G280=H280,VLOOKUP(G280,RAW_c_TEBB0714_REV01!L:N,3,0),SUM(VLOOKUP(H280,RAW_c_TEBB0714_REV01!L:N,3,0),VLOOKUP(G280,RAW_c_TEBB0714_REV01!L:N,3,0))),"---"),"---")</f>
        <v>---</v>
      </c>
      <c r="L280" t="str">
        <f t="shared" si="28"/>
        <v>J7-3</v>
      </c>
      <c r="M280" t="str">
        <f>IFERROR(IF(
COUNTIF(B2B!H:H,(IF(K280&lt;&gt;"---",IF(INDEX(RAW_c_TEBB0714_REV01!B:D,MATCH(H280,RAW_c_TEBB0714_REV01!B:B,0),3)=L280,INDEX(
RAW_c_TEBB0714_REV01!B:D,MATCH(H280,INDEX(RAW_c_TEBB0714_REV01!B:B,MATCH(H280,RAW_c_TEBB0714_REV01!B:B,)+1):'RAW_c_TEBB0714_REV01'!B11351,)+MATCH(H280,RAW_c_TEBB0714_REV01!B:B,),3),INDEX(RAW_c_TEBB0714_REV01!B:D,MATCH(H280,RAW_c_TEBB0714_REV01!B:B,0),3)),"---")))=1,"---",IF(K280&lt;&gt;"---",IF(INDEX(RAW_c_TEBB0714_REV01!B:D,MATCH(H280,RAW_c_TEBB0714_REV01!B:B,0),3)=L280,INDEX(
RAW_c_TEBB0714_REV01!B:D,MATCH(H280,INDEX(RAW_c_TEBB0714_REV01!B:B,MATCH(H280,RAW_c_TEBB0714_REV01!B:B,)+1):'RAW_c_TEBB0714_REV01'!B11351,)+MATCH(H280,RAW_c_TEBB0714_REV01!B:B,),3),INDEX(RAW_c_TEBB0714_REV01!B:D,MATCH(H280,RAW_c_TEBB0714_REV01!B:B,0),3)),"---")),"---")</f>
        <v>---</v>
      </c>
      <c r="N280" t="str">
        <f>IFERROR(IF(AND(B280="B2B",J280="--"),L280,IF(
COUNTIF(B2B!H:H,(IF(K280&lt;&gt;"---",IF(INDEX(RAW_c_TEBB0714_REV01!B:D,MATCH(H280,RAW_c_TEBB0714_REV01!B:B,0),3)=L280,INDEX(
RAW_c_TEBB0714_REV01!B:D,MATCH(H280,INDEX(RAW_c_TEBB0714_REV01!B:B,MATCH(H280,RAW_c_TEBB0714_REV01!B:B,)+1):'RAW_c_TEBB0714_REV01'!B11351,)+MATCH(H280,RAW_c_TEBB0714_REV01!B:B,),3),INDEX(RAW_c_TEBB0714_REV01!B:D,MATCH(H280,RAW_c_TEBB0714_REV01!B:B,0),3)),"---")))=0,"---",IF(K280&lt;&gt;"---",IF(INDEX(RAW_c_TEBB0714_REV01!B:D,MATCH(H280,RAW_c_TEBB0714_REV01!B:B,0),3)=L280,INDEX(
RAW_c_TEBB0714_REV01!B:D,MATCH(H280,INDEX(RAW_c_TEBB0714_REV01!B:B,MATCH(H280,RAW_c_TEBB0714_REV01!B:B,)+1):'RAW_c_TEBB0714_REV01'!B11351,)+MATCH(H280,RAW_c_TEBB0714_REV01!B:B,),3),INDEX(RAW_c_TEBB0714_REV01!B:D,MATCH(H280,RAW_c_TEBB0714_REV01!B:B,0),3)),"---"))),"---")</f>
        <v>---</v>
      </c>
      <c r="T280">
        <f>COUNTIF(RAW_c_TEBB0714_REV01!B:B,G280)</f>
        <v>93</v>
      </c>
      <c r="U280" t="str">
        <f t="shared" si="29"/>
        <v>Coaxial-GND</v>
      </c>
    </row>
    <row r="281" spans="1:21" x14ac:dyDescent="0.25">
      <c r="A281" t="s">
        <v>1123</v>
      </c>
      <c r="B281" t="s">
        <v>1338</v>
      </c>
      <c r="C281" t="s">
        <v>159</v>
      </c>
      <c r="D281" t="s">
        <v>697</v>
      </c>
      <c r="E281" s="84">
        <v>1</v>
      </c>
      <c r="F281" t="str">
        <f t="shared" si="24"/>
        <v>J8-1</v>
      </c>
      <c r="G281" t="str">
        <f>VLOOKUP(F281,RAW_c_TEBB0714_REV01!A:B,2,0)</f>
        <v>MGT_RX3_N</v>
      </c>
      <c r="H281" t="str">
        <f t="shared" si="25"/>
        <v>MGT_RX3_N</v>
      </c>
      <c r="I281" t="str">
        <f t="shared" si="26"/>
        <v>--</v>
      </c>
      <c r="J281" t="str">
        <f t="shared" si="27"/>
        <v>--</v>
      </c>
      <c r="K281">
        <f>IFERROR(IF(J281="--",IF(G281=H281,VLOOKUP(G281,RAW_c_TEBB0714_REV01!L:N,3,0),SUM(VLOOKUP(H281,RAW_c_TEBB0714_REV01!L:N,3,0),VLOOKUP(G281,RAW_c_TEBB0714_REV01!L:N,3,0))),"---"),"---")</f>
        <v>20.827200000000001</v>
      </c>
      <c r="L281" t="str">
        <f t="shared" si="28"/>
        <v>J8-1</v>
      </c>
      <c r="M281" t="str">
        <f>IFERROR(IF(
COUNTIF(B2B!H:H,(IF(K281&lt;&gt;"---",IF(INDEX(RAW_c_TEBB0714_REV01!B:D,MATCH(H281,RAW_c_TEBB0714_REV01!B:B,0),3)=L281,INDEX(
RAW_c_TEBB0714_REV01!B:D,MATCH(H281,INDEX(RAW_c_TEBB0714_REV01!B:B,MATCH(H281,RAW_c_TEBB0714_REV01!B:B,)+1):'RAW_c_TEBB0714_REV01'!B11352,)+MATCH(H281,RAW_c_TEBB0714_REV01!B:B,),3),INDEX(RAW_c_TEBB0714_REV01!B:D,MATCH(H281,RAW_c_TEBB0714_REV01!B:B,0),3)),"---")))=1,"---",IF(K281&lt;&gt;"---",IF(INDEX(RAW_c_TEBB0714_REV01!B:D,MATCH(H281,RAW_c_TEBB0714_REV01!B:B,0),3)=L281,INDEX(
RAW_c_TEBB0714_REV01!B:D,MATCH(H281,INDEX(RAW_c_TEBB0714_REV01!B:B,MATCH(H281,RAW_c_TEBB0714_REV01!B:B,)+1):'RAW_c_TEBB0714_REV01'!B11352,)+MATCH(H281,RAW_c_TEBB0714_REV01!B:B,),3),INDEX(RAW_c_TEBB0714_REV01!B:D,MATCH(H281,RAW_c_TEBB0714_REV01!B:B,0),3)),"---")),"---")</f>
        <v>---</v>
      </c>
      <c r="N281" t="str">
        <f>IFERROR(IF(AND(B281="B2B",J281="--"),L281,IF(
COUNTIF(B2B!H:H,(IF(K281&lt;&gt;"---",IF(INDEX(RAW_c_TEBB0714_REV01!B:D,MATCH(H281,RAW_c_TEBB0714_REV01!B:B,0),3)=L281,INDEX(
RAW_c_TEBB0714_REV01!B:D,MATCH(H281,INDEX(RAW_c_TEBB0714_REV01!B:B,MATCH(H281,RAW_c_TEBB0714_REV01!B:B,)+1):'RAW_c_TEBB0714_REV01'!B11352,)+MATCH(H281,RAW_c_TEBB0714_REV01!B:B,),3),INDEX(RAW_c_TEBB0714_REV01!B:D,MATCH(H281,RAW_c_TEBB0714_REV01!B:B,0),3)),"---")))=0,"---",IF(K281&lt;&gt;"---",IF(INDEX(RAW_c_TEBB0714_REV01!B:D,MATCH(H281,RAW_c_TEBB0714_REV01!B:B,0),3)=L281,INDEX(
RAW_c_TEBB0714_REV01!B:D,MATCH(H281,INDEX(RAW_c_TEBB0714_REV01!B:B,MATCH(H281,RAW_c_TEBB0714_REV01!B:B,)+1):'RAW_c_TEBB0714_REV01'!B11352,)+MATCH(H281,RAW_c_TEBB0714_REV01!B:B,),3),INDEX(RAW_c_TEBB0714_REV01!B:D,MATCH(H281,RAW_c_TEBB0714_REV01!B:B,0),3)),"---"))),"---")</f>
        <v>JM1-3</v>
      </c>
      <c r="T281">
        <f>COUNTIF(RAW_c_TEBB0714_REV01!B:B,G281)</f>
        <v>2</v>
      </c>
      <c r="U281" t="str">
        <f t="shared" si="29"/>
        <v>Coaxial-1</v>
      </c>
    </row>
    <row r="282" spans="1:21" x14ac:dyDescent="0.25">
      <c r="A282" t="s">
        <v>1124</v>
      </c>
      <c r="B282" t="s">
        <v>1338</v>
      </c>
      <c r="C282" t="s">
        <v>275</v>
      </c>
      <c r="D282" t="s">
        <v>697</v>
      </c>
      <c r="E282" s="84">
        <v>2</v>
      </c>
      <c r="F282" t="str">
        <f t="shared" si="24"/>
        <v>J8-2</v>
      </c>
      <c r="G282" t="str">
        <f>VLOOKUP(F282,RAW_c_TEBB0714_REV01!A:B,2,0)</f>
        <v>GND</v>
      </c>
      <c r="H282" t="str">
        <f t="shared" si="25"/>
        <v>GND</v>
      </c>
      <c r="I282" t="str">
        <f t="shared" si="26"/>
        <v>--</v>
      </c>
      <c r="J282" t="str">
        <f t="shared" si="27"/>
        <v>---</v>
      </c>
      <c r="K282" t="str">
        <f>IFERROR(IF(J282="--",IF(G282=H282,VLOOKUP(G282,RAW_c_TEBB0714_REV01!L:N,3,0),SUM(VLOOKUP(H282,RAW_c_TEBB0714_REV01!L:N,3,0),VLOOKUP(G282,RAW_c_TEBB0714_REV01!L:N,3,0))),"---"),"---")</f>
        <v>---</v>
      </c>
      <c r="L282" t="str">
        <f t="shared" si="28"/>
        <v>J8-2</v>
      </c>
      <c r="M282" t="str">
        <f>IFERROR(IF(
COUNTIF(B2B!H:H,(IF(K282&lt;&gt;"---",IF(INDEX(RAW_c_TEBB0714_REV01!B:D,MATCH(H282,RAW_c_TEBB0714_REV01!B:B,0),3)=L282,INDEX(
RAW_c_TEBB0714_REV01!B:D,MATCH(H282,INDEX(RAW_c_TEBB0714_REV01!B:B,MATCH(H282,RAW_c_TEBB0714_REV01!B:B,)+1):'RAW_c_TEBB0714_REV01'!B11353,)+MATCH(H282,RAW_c_TEBB0714_REV01!B:B,),3),INDEX(RAW_c_TEBB0714_REV01!B:D,MATCH(H282,RAW_c_TEBB0714_REV01!B:B,0),3)),"---")))=1,"---",IF(K282&lt;&gt;"---",IF(INDEX(RAW_c_TEBB0714_REV01!B:D,MATCH(H282,RAW_c_TEBB0714_REV01!B:B,0),3)=L282,INDEX(
RAW_c_TEBB0714_REV01!B:D,MATCH(H282,INDEX(RAW_c_TEBB0714_REV01!B:B,MATCH(H282,RAW_c_TEBB0714_REV01!B:B,)+1):'RAW_c_TEBB0714_REV01'!B11353,)+MATCH(H282,RAW_c_TEBB0714_REV01!B:B,),3),INDEX(RAW_c_TEBB0714_REV01!B:D,MATCH(H282,RAW_c_TEBB0714_REV01!B:B,0),3)),"---")),"---")</f>
        <v>---</v>
      </c>
      <c r="N282" t="str">
        <f>IFERROR(IF(AND(B282="B2B",J282="--"),L282,IF(
COUNTIF(B2B!H:H,(IF(K282&lt;&gt;"---",IF(INDEX(RAW_c_TEBB0714_REV01!B:D,MATCH(H282,RAW_c_TEBB0714_REV01!B:B,0),3)=L282,INDEX(
RAW_c_TEBB0714_REV01!B:D,MATCH(H282,INDEX(RAW_c_TEBB0714_REV01!B:B,MATCH(H282,RAW_c_TEBB0714_REV01!B:B,)+1):'RAW_c_TEBB0714_REV01'!B11353,)+MATCH(H282,RAW_c_TEBB0714_REV01!B:B,),3),INDEX(RAW_c_TEBB0714_REV01!B:D,MATCH(H282,RAW_c_TEBB0714_REV01!B:B,0),3)),"---")))=0,"---",IF(K282&lt;&gt;"---",IF(INDEX(RAW_c_TEBB0714_REV01!B:D,MATCH(H282,RAW_c_TEBB0714_REV01!B:B,0),3)=L282,INDEX(
RAW_c_TEBB0714_REV01!B:D,MATCH(H282,INDEX(RAW_c_TEBB0714_REV01!B:B,MATCH(H282,RAW_c_TEBB0714_REV01!B:B,)+1):'RAW_c_TEBB0714_REV01'!B11353,)+MATCH(H282,RAW_c_TEBB0714_REV01!B:B,),3),INDEX(RAW_c_TEBB0714_REV01!B:D,MATCH(H282,RAW_c_TEBB0714_REV01!B:B,0),3)),"---"))),"---")</f>
        <v>---</v>
      </c>
      <c r="T282">
        <f>COUNTIF(RAW_c_TEBB0714_REV01!B:B,G282)</f>
        <v>93</v>
      </c>
      <c r="U282" t="str">
        <f t="shared" si="29"/>
        <v>Coaxial-GND</v>
      </c>
    </row>
    <row r="283" spans="1:21" x14ac:dyDescent="0.25">
      <c r="A283" t="s">
        <v>1125</v>
      </c>
      <c r="B283" t="s">
        <v>1338</v>
      </c>
      <c r="C283" t="s">
        <v>275</v>
      </c>
      <c r="D283" t="s">
        <v>697</v>
      </c>
      <c r="E283" s="84">
        <v>3</v>
      </c>
      <c r="F283" t="str">
        <f t="shared" si="24"/>
        <v>J8-3</v>
      </c>
      <c r="G283" t="str">
        <f>VLOOKUP(F283,RAW_c_TEBB0714_REV01!A:B,2,0)</f>
        <v>GND</v>
      </c>
      <c r="H283" t="str">
        <f t="shared" si="25"/>
        <v>GND</v>
      </c>
      <c r="I283" t="str">
        <f t="shared" si="26"/>
        <v>--</v>
      </c>
      <c r="J283" t="str">
        <f t="shared" si="27"/>
        <v>---</v>
      </c>
      <c r="K283" t="str">
        <f>IFERROR(IF(J283="--",IF(G283=H283,VLOOKUP(G283,RAW_c_TEBB0714_REV01!L:N,3,0),SUM(VLOOKUP(H283,RAW_c_TEBB0714_REV01!L:N,3,0),VLOOKUP(G283,RAW_c_TEBB0714_REV01!L:N,3,0))),"---"),"---")</f>
        <v>---</v>
      </c>
      <c r="L283" t="str">
        <f t="shared" si="28"/>
        <v>J8-3</v>
      </c>
      <c r="M283" t="str">
        <f>IFERROR(IF(
COUNTIF(B2B!H:H,(IF(K283&lt;&gt;"---",IF(INDEX(RAW_c_TEBB0714_REV01!B:D,MATCH(H283,RAW_c_TEBB0714_REV01!B:B,0),3)=L283,INDEX(
RAW_c_TEBB0714_REV01!B:D,MATCH(H283,INDEX(RAW_c_TEBB0714_REV01!B:B,MATCH(H283,RAW_c_TEBB0714_REV01!B:B,)+1):'RAW_c_TEBB0714_REV01'!B11354,)+MATCH(H283,RAW_c_TEBB0714_REV01!B:B,),3),INDEX(RAW_c_TEBB0714_REV01!B:D,MATCH(H283,RAW_c_TEBB0714_REV01!B:B,0),3)),"---")))=1,"---",IF(K283&lt;&gt;"---",IF(INDEX(RAW_c_TEBB0714_REV01!B:D,MATCH(H283,RAW_c_TEBB0714_REV01!B:B,0),3)=L283,INDEX(
RAW_c_TEBB0714_REV01!B:D,MATCH(H283,INDEX(RAW_c_TEBB0714_REV01!B:B,MATCH(H283,RAW_c_TEBB0714_REV01!B:B,)+1):'RAW_c_TEBB0714_REV01'!B11354,)+MATCH(H283,RAW_c_TEBB0714_REV01!B:B,),3),INDEX(RAW_c_TEBB0714_REV01!B:D,MATCH(H283,RAW_c_TEBB0714_REV01!B:B,0),3)),"---")),"---")</f>
        <v>---</v>
      </c>
      <c r="N283" t="str">
        <f>IFERROR(IF(AND(B283="B2B",J283="--"),L283,IF(
COUNTIF(B2B!H:H,(IF(K283&lt;&gt;"---",IF(INDEX(RAW_c_TEBB0714_REV01!B:D,MATCH(H283,RAW_c_TEBB0714_REV01!B:B,0),3)=L283,INDEX(
RAW_c_TEBB0714_REV01!B:D,MATCH(H283,INDEX(RAW_c_TEBB0714_REV01!B:B,MATCH(H283,RAW_c_TEBB0714_REV01!B:B,)+1):'RAW_c_TEBB0714_REV01'!B11354,)+MATCH(H283,RAW_c_TEBB0714_REV01!B:B,),3),INDEX(RAW_c_TEBB0714_REV01!B:D,MATCH(H283,RAW_c_TEBB0714_REV01!B:B,0),3)),"---")))=0,"---",IF(K283&lt;&gt;"---",IF(INDEX(RAW_c_TEBB0714_REV01!B:D,MATCH(H283,RAW_c_TEBB0714_REV01!B:B,0),3)=L283,INDEX(
RAW_c_TEBB0714_REV01!B:D,MATCH(H283,INDEX(RAW_c_TEBB0714_REV01!B:B,MATCH(H283,RAW_c_TEBB0714_REV01!B:B,)+1):'RAW_c_TEBB0714_REV01'!B11354,)+MATCH(H283,RAW_c_TEBB0714_REV01!B:B,),3),INDEX(RAW_c_TEBB0714_REV01!B:D,MATCH(H283,RAW_c_TEBB0714_REV01!B:B,0),3)),"---"))),"---")</f>
        <v>---</v>
      </c>
      <c r="T283">
        <f>COUNTIF(RAW_c_TEBB0714_REV01!B:B,G283)</f>
        <v>93</v>
      </c>
      <c r="U283" t="str">
        <f t="shared" si="29"/>
        <v>Coaxial-GND</v>
      </c>
    </row>
    <row r="284" spans="1:21" x14ac:dyDescent="0.25">
      <c r="A284" t="s">
        <v>1126</v>
      </c>
      <c r="B284" t="s">
        <v>1293</v>
      </c>
      <c r="C284" t="s">
        <v>159</v>
      </c>
      <c r="D284" t="s">
        <v>537</v>
      </c>
      <c r="E284" s="84">
        <v>1</v>
      </c>
      <c r="F284" t="str">
        <f t="shared" si="24"/>
        <v>J17-1</v>
      </c>
      <c r="G284" t="str">
        <f>VLOOKUP(F284,RAW_c_TEBB0714_REV01!A:B,2,0)</f>
        <v>GND</v>
      </c>
      <c r="H284" t="str">
        <f t="shared" si="25"/>
        <v>GND</v>
      </c>
      <c r="I284" t="str">
        <f t="shared" si="26"/>
        <v>--</v>
      </c>
      <c r="J284" t="str">
        <f t="shared" si="27"/>
        <v>---</v>
      </c>
      <c r="K284" t="str">
        <f>IFERROR(IF(J284="--",IF(G284=H284,VLOOKUP(G284,RAW_c_TEBB0714_REV01!L:N,3,0),SUM(VLOOKUP(H284,RAW_c_TEBB0714_REV01!L:N,3,0),VLOOKUP(G284,RAW_c_TEBB0714_REV01!L:N,3,0))),"---"),"---")</f>
        <v>---</v>
      </c>
      <c r="L284" t="str">
        <f t="shared" si="28"/>
        <v>J17-1</v>
      </c>
      <c r="M284" t="str">
        <f>IFERROR(IF(
COUNTIF(B2B!H:H,(IF(K284&lt;&gt;"---",IF(INDEX(RAW_c_TEBB0714_REV01!B:D,MATCH(H284,RAW_c_TEBB0714_REV01!B:B,0),3)=L284,INDEX(
RAW_c_TEBB0714_REV01!B:D,MATCH(H284,INDEX(RAW_c_TEBB0714_REV01!B:B,MATCH(H284,RAW_c_TEBB0714_REV01!B:B,)+1):'RAW_c_TEBB0714_REV01'!B11355,)+MATCH(H284,RAW_c_TEBB0714_REV01!B:B,),3),INDEX(RAW_c_TEBB0714_REV01!B:D,MATCH(H284,RAW_c_TEBB0714_REV01!B:B,0),3)),"---")))=1,"---",IF(K284&lt;&gt;"---",IF(INDEX(RAW_c_TEBB0714_REV01!B:D,MATCH(H284,RAW_c_TEBB0714_REV01!B:B,0),3)=L284,INDEX(
RAW_c_TEBB0714_REV01!B:D,MATCH(H284,INDEX(RAW_c_TEBB0714_REV01!B:B,MATCH(H284,RAW_c_TEBB0714_REV01!B:B,)+1):'RAW_c_TEBB0714_REV01'!B11355,)+MATCH(H284,RAW_c_TEBB0714_REV01!B:B,),3),INDEX(RAW_c_TEBB0714_REV01!B:D,MATCH(H284,RAW_c_TEBB0714_REV01!B:B,0),3)),"---")),"---")</f>
        <v>---</v>
      </c>
      <c r="N284" t="str">
        <f>IFERROR(IF(AND(B284="B2B",J284="--"),L284,IF(
COUNTIF(B2B!H:H,(IF(K284&lt;&gt;"---",IF(INDEX(RAW_c_TEBB0714_REV01!B:D,MATCH(H284,RAW_c_TEBB0714_REV01!B:B,0),3)=L284,INDEX(
RAW_c_TEBB0714_REV01!B:D,MATCH(H284,INDEX(RAW_c_TEBB0714_REV01!B:B,MATCH(H284,RAW_c_TEBB0714_REV01!B:B,)+1):'RAW_c_TEBB0714_REV01'!B11355,)+MATCH(H284,RAW_c_TEBB0714_REV01!B:B,),3),INDEX(RAW_c_TEBB0714_REV01!B:D,MATCH(H284,RAW_c_TEBB0714_REV01!B:B,0),3)),"---")))=0,"---",IF(K284&lt;&gt;"---",IF(INDEX(RAW_c_TEBB0714_REV01!B:D,MATCH(H284,RAW_c_TEBB0714_REV01!B:B,0),3)=L284,INDEX(
RAW_c_TEBB0714_REV01!B:D,MATCH(H284,INDEX(RAW_c_TEBB0714_REV01!B:B,MATCH(H284,RAW_c_TEBB0714_REV01!B:B,)+1):'RAW_c_TEBB0714_REV01'!B11355,)+MATCH(H284,RAW_c_TEBB0714_REV01!B:B,),3),INDEX(RAW_c_TEBB0714_REV01!B:D,MATCH(H284,RAW_c_TEBB0714_REV01!B:B,0),3)),"---"))),"---")</f>
        <v>---</v>
      </c>
      <c r="T284">
        <f>COUNTIF(RAW_c_TEBB0714_REV01!B:B,G284)</f>
        <v>93</v>
      </c>
      <c r="U284" t="str">
        <f t="shared" si="29"/>
        <v>50pin_header-1</v>
      </c>
    </row>
    <row r="285" spans="1:21" x14ac:dyDescent="0.25">
      <c r="A285" t="s">
        <v>1127</v>
      </c>
      <c r="B285" t="s">
        <v>1293</v>
      </c>
      <c r="C285" t="s">
        <v>160</v>
      </c>
      <c r="D285" t="s">
        <v>537</v>
      </c>
      <c r="E285" s="84">
        <v>2</v>
      </c>
      <c r="F285" t="str">
        <f t="shared" si="24"/>
        <v>J17-2</v>
      </c>
      <c r="G285" t="str">
        <f>VLOOKUP(F285,RAW_c_TEBB0714_REV01!A:B,2,0)</f>
        <v>GND</v>
      </c>
      <c r="H285" t="str">
        <f t="shared" si="25"/>
        <v>GND</v>
      </c>
      <c r="I285" t="str">
        <f t="shared" si="26"/>
        <v>--</v>
      </c>
      <c r="J285" t="str">
        <f t="shared" si="27"/>
        <v>---</v>
      </c>
      <c r="K285" t="str">
        <f>IFERROR(IF(J285="--",IF(G285=H285,VLOOKUP(G285,RAW_c_TEBB0714_REV01!L:N,3,0),SUM(VLOOKUP(H285,RAW_c_TEBB0714_REV01!L:N,3,0),VLOOKUP(G285,RAW_c_TEBB0714_REV01!L:N,3,0))),"---"),"---")</f>
        <v>---</v>
      </c>
      <c r="L285" t="str">
        <f t="shared" si="28"/>
        <v>J17-2</v>
      </c>
      <c r="M285" t="str">
        <f>IFERROR(IF(
COUNTIF(B2B!H:H,(IF(K285&lt;&gt;"---",IF(INDEX(RAW_c_TEBB0714_REV01!B:D,MATCH(H285,RAW_c_TEBB0714_REV01!B:B,0),3)=L285,INDEX(
RAW_c_TEBB0714_REV01!B:D,MATCH(H285,INDEX(RAW_c_TEBB0714_REV01!B:B,MATCH(H285,RAW_c_TEBB0714_REV01!B:B,)+1):'RAW_c_TEBB0714_REV01'!B11356,)+MATCH(H285,RAW_c_TEBB0714_REV01!B:B,),3),INDEX(RAW_c_TEBB0714_REV01!B:D,MATCH(H285,RAW_c_TEBB0714_REV01!B:B,0),3)),"---")))=1,"---",IF(K285&lt;&gt;"---",IF(INDEX(RAW_c_TEBB0714_REV01!B:D,MATCH(H285,RAW_c_TEBB0714_REV01!B:B,0),3)=L285,INDEX(
RAW_c_TEBB0714_REV01!B:D,MATCH(H285,INDEX(RAW_c_TEBB0714_REV01!B:B,MATCH(H285,RAW_c_TEBB0714_REV01!B:B,)+1):'RAW_c_TEBB0714_REV01'!B11356,)+MATCH(H285,RAW_c_TEBB0714_REV01!B:B,),3),INDEX(RAW_c_TEBB0714_REV01!B:D,MATCH(H285,RAW_c_TEBB0714_REV01!B:B,0),3)),"---")),"---")</f>
        <v>---</v>
      </c>
      <c r="N285" t="str">
        <f>IFERROR(IF(AND(B285="B2B",J285="--"),L285,IF(
COUNTIF(B2B!H:H,(IF(K285&lt;&gt;"---",IF(INDEX(RAW_c_TEBB0714_REV01!B:D,MATCH(H285,RAW_c_TEBB0714_REV01!B:B,0),3)=L285,INDEX(
RAW_c_TEBB0714_REV01!B:D,MATCH(H285,INDEX(RAW_c_TEBB0714_REV01!B:B,MATCH(H285,RAW_c_TEBB0714_REV01!B:B,)+1):'RAW_c_TEBB0714_REV01'!B11356,)+MATCH(H285,RAW_c_TEBB0714_REV01!B:B,),3),INDEX(RAW_c_TEBB0714_REV01!B:D,MATCH(H285,RAW_c_TEBB0714_REV01!B:B,0),3)),"---")))=0,"---",IF(K285&lt;&gt;"---",IF(INDEX(RAW_c_TEBB0714_REV01!B:D,MATCH(H285,RAW_c_TEBB0714_REV01!B:B,0),3)=L285,INDEX(
RAW_c_TEBB0714_REV01!B:D,MATCH(H285,INDEX(RAW_c_TEBB0714_REV01!B:B,MATCH(H285,RAW_c_TEBB0714_REV01!B:B,)+1):'RAW_c_TEBB0714_REV01'!B11356,)+MATCH(H285,RAW_c_TEBB0714_REV01!B:B,),3),INDEX(RAW_c_TEBB0714_REV01!B:D,MATCH(H285,RAW_c_TEBB0714_REV01!B:B,0),3)),"---"))),"---")</f>
        <v>---</v>
      </c>
      <c r="T285">
        <f>COUNTIF(RAW_c_TEBB0714_REV01!B:B,G285)</f>
        <v>93</v>
      </c>
      <c r="U285" t="str">
        <f t="shared" si="29"/>
        <v>50pin_header-2</v>
      </c>
    </row>
    <row r="286" spans="1:21" x14ac:dyDescent="0.25">
      <c r="A286" t="s">
        <v>1128</v>
      </c>
      <c r="B286" t="s">
        <v>1293</v>
      </c>
      <c r="C286" t="s">
        <v>161</v>
      </c>
      <c r="D286" t="s">
        <v>537</v>
      </c>
      <c r="E286" s="84">
        <v>3</v>
      </c>
      <c r="F286" t="str">
        <f t="shared" si="24"/>
        <v>J17-3</v>
      </c>
      <c r="G286" t="str">
        <f>VLOOKUP(F286,RAW_c_TEBB0714_REV01!A:B,2,0)</f>
        <v>B14_L11_P</v>
      </c>
      <c r="H286" t="str">
        <f t="shared" si="25"/>
        <v>B14_L11_P</v>
      </c>
      <c r="I286" t="str">
        <f t="shared" si="26"/>
        <v>--</v>
      </c>
      <c r="J286" t="str">
        <f t="shared" si="27"/>
        <v>--</v>
      </c>
      <c r="K286">
        <f>IFERROR(IF(J286="--",IF(G286=H286,VLOOKUP(G286,RAW_c_TEBB0714_REV01!L:N,3,0),SUM(VLOOKUP(H286,RAW_c_TEBB0714_REV01!L:N,3,0),VLOOKUP(G286,RAW_c_TEBB0714_REV01!L:N,3,0))),"---"),"---")</f>
        <v>44.671599999999998</v>
      </c>
      <c r="L286" t="str">
        <f t="shared" si="28"/>
        <v>J17-3</v>
      </c>
      <c r="M286" t="str">
        <f>IFERROR(IF(
COUNTIF(B2B!H:H,(IF(K286&lt;&gt;"---",IF(INDEX(RAW_c_TEBB0714_REV01!B:D,MATCH(H286,RAW_c_TEBB0714_REV01!B:B,0),3)=L286,INDEX(
RAW_c_TEBB0714_REV01!B:D,MATCH(H286,INDEX(RAW_c_TEBB0714_REV01!B:B,MATCH(H286,RAW_c_TEBB0714_REV01!B:B,)+1):'RAW_c_TEBB0714_REV01'!B11357,)+MATCH(H286,RAW_c_TEBB0714_REV01!B:B,),3),INDEX(RAW_c_TEBB0714_REV01!B:D,MATCH(H286,RAW_c_TEBB0714_REV01!B:B,0),3)),"---")))=1,"---",IF(K286&lt;&gt;"---",IF(INDEX(RAW_c_TEBB0714_REV01!B:D,MATCH(H286,RAW_c_TEBB0714_REV01!B:B,0),3)=L286,INDEX(
RAW_c_TEBB0714_REV01!B:D,MATCH(H286,INDEX(RAW_c_TEBB0714_REV01!B:B,MATCH(H286,RAW_c_TEBB0714_REV01!B:B,)+1):'RAW_c_TEBB0714_REV01'!B11357,)+MATCH(H286,RAW_c_TEBB0714_REV01!B:B,),3),INDEX(RAW_c_TEBB0714_REV01!B:D,MATCH(H286,RAW_c_TEBB0714_REV01!B:B,0),3)),"---")),"---")</f>
        <v>---</v>
      </c>
      <c r="N286" t="str">
        <f>IFERROR(IF(AND(B286="B2B",J286="--"),L286,IF(
COUNTIF(B2B!H:H,(IF(K286&lt;&gt;"---",IF(INDEX(RAW_c_TEBB0714_REV01!B:D,MATCH(H286,RAW_c_TEBB0714_REV01!B:B,0),3)=L286,INDEX(
RAW_c_TEBB0714_REV01!B:D,MATCH(H286,INDEX(RAW_c_TEBB0714_REV01!B:B,MATCH(H286,RAW_c_TEBB0714_REV01!B:B,)+1):'RAW_c_TEBB0714_REV01'!B11357,)+MATCH(H286,RAW_c_TEBB0714_REV01!B:B,),3),INDEX(RAW_c_TEBB0714_REV01!B:D,MATCH(H286,RAW_c_TEBB0714_REV01!B:B,0),3)),"---")))=0,"---",IF(K286&lt;&gt;"---",IF(INDEX(RAW_c_TEBB0714_REV01!B:D,MATCH(H286,RAW_c_TEBB0714_REV01!B:B,0),3)=L286,INDEX(
RAW_c_TEBB0714_REV01!B:D,MATCH(H286,INDEX(RAW_c_TEBB0714_REV01!B:B,MATCH(H286,RAW_c_TEBB0714_REV01!B:B,)+1):'RAW_c_TEBB0714_REV01'!B11357,)+MATCH(H286,RAW_c_TEBB0714_REV01!B:B,),3),INDEX(RAW_c_TEBB0714_REV01!B:D,MATCH(H286,RAW_c_TEBB0714_REV01!B:B,0),3)),"---"))),"---")</f>
        <v>JM2-76</v>
      </c>
      <c r="T286">
        <f>COUNTIF(RAW_c_TEBB0714_REV01!B:B,G286)</f>
        <v>2</v>
      </c>
      <c r="U286" t="str">
        <f t="shared" si="29"/>
        <v>50pin_header-3</v>
      </c>
    </row>
    <row r="287" spans="1:21" x14ac:dyDescent="0.25">
      <c r="A287" t="s">
        <v>1129</v>
      </c>
      <c r="B287" t="s">
        <v>1293</v>
      </c>
      <c r="C287" t="s">
        <v>162</v>
      </c>
      <c r="D287" t="s">
        <v>537</v>
      </c>
      <c r="E287" s="84">
        <v>4</v>
      </c>
      <c r="F287" t="str">
        <f t="shared" si="24"/>
        <v>J17-4</v>
      </c>
      <c r="G287" t="str">
        <f>VLOOKUP(F287,RAW_c_TEBB0714_REV01!A:B,2,0)</f>
        <v>B14_L11_N</v>
      </c>
      <c r="H287" t="str">
        <f t="shared" si="25"/>
        <v>B14_L11_N</v>
      </c>
      <c r="I287" t="str">
        <f t="shared" si="26"/>
        <v>--</v>
      </c>
      <c r="J287" t="str">
        <f t="shared" si="27"/>
        <v>--</v>
      </c>
      <c r="K287">
        <f>IFERROR(IF(J287="--",IF(G287=H287,VLOOKUP(G287,RAW_c_TEBB0714_REV01!L:N,3,0),SUM(VLOOKUP(H287,RAW_c_TEBB0714_REV01!L:N,3,0),VLOOKUP(G287,RAW_c_TEBB0714_REV01!L:N,3,0))),"---"),"---")</f>
        <v>44.340200000000003</v>
      </c>
      <c r="L287" t="str">
        <f t="shared" si="28"/>
        <v>J17-4</v>
      </c>
      <c r="M287" t="str">
        <f>IFERROR(IF(
COUNTIF(B2B!H:H,(IF(K287&lt;&gt;"---",IF(INDEX(RAW_c_TEBB0714_REV01!B:D,MATCH(H287,RAW_c_TEBB0714_REV01!B:B,0),3)=L287,INDEX(
RAW_c_TEBB0714_REV01!B:D,MATCH(H287,INDEX(RAW_c_TEBB0714_REV01!B:B,MATCH(H287,RAW_c_TEBB0714_REV01!B:B,)+1):'RAW_c_TEBB0714_REV01'!B11358,)+MATCH(H287,RAW_c_TEBB0714_REV01!B:B,),3),INDEX(RAW_c_TEBB0714_REV01!B:D,MATCH(H287,RAW_c_TEBB0714_REV01!B:B,0),3)),"---")))=1,"---",IF(K287&lt;&gt;"---",IF(INDEX(RAW_c_TEBB0714_REV01!B:D,MATCH(H287,RAW_c_TEBB0714_REV01!B:B,0),3)=L287,INDEX(
RAW_c_TEBB0714_REV01!B:D,MATCH(H287,INDEX(RAW_c_TEBB0714_REV01!B:B,MATCH(H287,RAW_c_TEBB0714_REV01!B:B,)+1):'RAW_c_TEBB0714_REV01'!B11358,)+MATCH(H287,RAW_c_TEBB0714_REV01!B:B,),3),INDEX(RAW_c_TEBB0714_REV01!B:D,MATCH(H287,RAW_c_TEBB0714_REV01!B:B,0),3)),"---")),"---")</f>
        <v>---</v>
      </c>
      <c r="N287" t="str">
        <f>IFERROR(IF(AND(B287="B2B",J287="--"),L287,IF(
COUNTIF(B2B!H:H,(IF(K287&lt;&gt;"---",IF(INDEX(RAW_c_TEBB0714_REV01!B:D,MATCH(H287,RAW_c_TEBB0714_REV01!B:B,0),3)=L287,INDEX(
RAW_c_TEBB0714_REV01!B:D,MATCH(H287,INDEX(RAW_c_TEBB0714_REV01!B:B,MATCH(H287,RAW_c_TEBB0714_REV01!B:B,)+1):'RAW_c_TEBB0714_REV01'!B11358,)+MATCH(H287,RAW_c_TEBB0714_REV01!B:B,),3),INDEX(RAW_c_TEBB0714_REV01!B:D,MATCH(H287,RAW_c_TEBB0714_REV01!B:B,0),3)),"---")))=0,"---",IF(K287&lt;&gt;"---",IF(INDEX(RAW_c_TEBB0714_REV01!B:D,MATCH(H287,RAW_c_TEBB0714_REV01!B:B,0),3)=L287,INDEX(
RAW_c_TEBB0714_REV01!B:D,MATCH(H287,INDEX(RAW_c_TEBB0714_REV01!B:B,MATCH(H287,RAW_c_TEBB0714_REV01!B:B,)+1):'RAW_c_TEBB0714_REV01'!B11358,)+MATCH(H287,RAW_c_TEBB0714_REV01!B:B,),3),INDEX(RAW_c_TEBB0714_REV01!B:D,MATCH(H287,RAW_c_TEBB0714_REV01!B:B,0),3)),"---"))),"---")</f>
        <v>JM2-74</v>
      </c>
      <c r="T287">
        <f>COUNTIF(RAW_c_TEBB0714_REV01!B:B,G287)</f>
        <v>2</v>
      </c>
      <c r="U287" t="str">
        <f t="shared" si="29"/>
        <v>50pin_header-4</v>
      </c>
    </row>
    <row r="288" spans="1:21" x14ac:dyDescent="0.25">
      <c r="A288" t="s">
        <v>1130</v>
      </c>
      <c r="B288" t="s">
        <v>1293</v>
      </c>
      <c r="C288" t="s">
        <v>163</v>
      </c>
      <c r="D288" t="s">
        <v>537</v>
      </c>
      <c r="E288" s="84">
        <v>5</v>
      </c>
      <c r="F288" t="str">
        <f t="shared" si="24"/>
        <v>J17-5</v>
      </c>
      <c r="G288" t="str">
        <f>VLOOKUP(F288,RAW_c_TEBB0714_REV01!A:B,2,0)</f>
        <v>3.3V</v>
      </c>
      <c r="H288" t="str">
        <f t="shared" si="25"/>
        <v>3.3V</v>
      </c>
      <c r="I288" t="str">
        <f t="shared" si="26"/>
        <v>--</v>
      </c>
      <c r="J288" t="str">
        <f t="shared" si="27"/>
        <v>--</v>
      </c>
      <c r="K288">
        <f>IFERROR(IF(J288="--",IF(G288=H288,VLOOKUP(G288,RAW_c_TEBB0714_REV01!L:N,3,0),SUM(VLOOKUP(H288,RAW_c_TEBB0714_REV01!L:N,3,0),VLOOKUP(G288,RAW_c_TEBB0714_REV01!L:N,3,0))),"---"),"---")</f>
        <v>24.667899999999999</v>
      </c>
      <c r="L288" t="str">
        <f t="shared" si="28"/>
        <v>J17-5</v>
      </c>
      <c r="M288" t="str">
        <f>IFERROR(IF(
COUNTIF(B2B!H:H,(IF(K288&lt;&gt;"---",IF(INDEX(RAW_c_TEBB0714_REV01!B:D,MATCH(H288,RAW_c_TEBB0714_REV01!B:B,0),3)=L288,INDEX(
RAW_c_TEBB0714_REV01!B:D,MATCH(H288,INDEX(RAW_c_TEBB0714_REV01!B:B,MATCH(H288,RAW_c_TEBB0714_REV01!B:B,)+1):'RAW_c_TEBB0714_REV01'!B11359,)+MATCH(H288,RAW_c_TEBB0714_REV01!B:B,),3),INDEX(RAW_c_TEBB0714_REV01!B:D,MATCH(H288,RAW_c_TEBB0714_REV01!B:B,0),3)),"---")))=1,"---",IF(K288&lt;&gt;"---",IF(INDEX(RAW_c_TEBB0714_REV01!B:D,MATCH(H288,RAW_c_TEBB0714_REV01!B:B,0),3)=L288,INDEX(
RAW_c_TEBB0714_REV01!B:D,MATCH(H288,INDEX(RAW_c_TEBB0714_REV01!B:B,MATCH(H288,RAW_c_TEBB0714_REV01!B:B,)+1):'RAW_c_TEBB0714_REV01'!B11359,)+MATCH(H288,RAW_c_TEBB0714_REV01!B:B,),3),INDEX(RAW_c_TEBB0714_REV01!B:D,MATCH(H288,RAW_c_TEBB0714_REV01!B:B,0),3)),"---")),"---")</f>
        <v>J3-5</v>
      </c>
      <c r="N288" t="str">
        <f>IFERROR(IF(AND(B288="B2B",J288="--"),L288,IF(
COUNTIF(B2B!H:H,(IF(K288&lt;&gt;"---",IF(INDEX(RAW_c_TEBB0714_REV01!B:D,MATCH(H288,RAW_c_TEBB0714_REV01!B:B,0),3)=L288,INDEX(
RAW_c_TEBB0714_REV01!B:D,MATCH(H288,INDEX(RAW_c_TEBB0714_REV01!B:B,MATCH(H288,RAW_c_TEBB0714_REV01!B:B,)+1):'RAW_c_TEBB0714_REV01'!B11359,)+MATCH(H288,RAW_c_TEBB0714_REV01!B:B,),3),INDEX(RAW_c_TEBB0714_REV01!B:D,MATCH(H288,RAW_c_TEBB0714_REV01!B:B,0),3)),"---")))=0,"---",IF(K288&lt;&gt;"---",IF(INDEX(RAW_c_TEBB0714_REV01!B:D,MATCH(H288,RAW_c_TEBB0714_REV01!B:B,0),3)=L288,INDEX(
RAW_c_TEBB0714_REV01!B:D,MATCH(H288,INDEX(RAW_c_TEBB0714_REV01!B:B,MATCH(H288,RAW_c_TEBB0714_REV01!B:B,)+1):'RAW_c_TEBB0714_REV01'!B11359,)+MATCH(H288,RAW_c_TEBB0714_REV01!B:B,),3),INDEX(RAW_c_TEBB0714_REV01!B:D,MATCH(H288,RAW_c_TEBB0714_REV01!B:B,0),3)),"---"))),"---")</f>
        <v>---</v>
      </c>
      <c r="T288">
        <f>COUNTIF(RAW_c_TEBB0714_REV01!B:B,G288)</f>
        <v>16</v>
      </c>
      <c r="U288" t="str">
        <f t="shared" si="29"/>
        <v>50pin_header-5</v>
      </c>
    </row>
    <row r="289" spans="1:21" x14ac:dyDescent="0.25">
      <c r="A289" t="s">
        <v>1131</v>
      </c>
      <c r="B289" t="s">
        <v>1293</v>
      </c>
      <c r="C289" t="s">
        <v>164</v>
      </c>
      <c r="D289" t="s">
        <v>537</v>
      </c>
      <c r="E289" s="84">
        <v>6</v>
      </c>
      <c r="F289" t="str">
        <f t="shared" si="24"/>
        <v>J17-6</v>
      </c>
      <c r="G289" t="str">
        <f>VLOOKUP(F289,RAW_c_TEBB0714_REV01!A:B,2,0)</f>
        <v>V_CFG</v>
      </c>
      <c r="H289" t="str">
        <f t="shared" si="25"/>
        <v>V_CFG</v>
      </c>
      <c r="I289" t="str">
        <f t="shared" si="26"/>
        <v>--</v>
      </c>
      <c r="J289" t="str">
        <f t="shared" si="27"/>
        <v>--</v>
      </c>
      <c r="K289">
        <f>IFERROR(IF(J289="--",IF(G289=H289,VLOOKUP(G289,RAW_c_TEBB0714_REV01!L:N,3,0),SUM(VLOOKUP(H289,RAW_c_TEBB0714_REV01!L:N,3,0),VLOOKUP(G289,RAW_c_TEBB0714_REV01!L:N,3,0))),"---"),"---")</f>
        <v>98.972700000000003</v>
      </c>
      <c r="L289" t="str">
        <f t="shared" si="28"/>
        <v>J17-6</v>
      </c>
      <c r="M289" t="str">
        <f>IFERROR(IF(
COUNTIF(B2B!H:H,(IF(K289&lt;&gt;"---",IF(INDEX(RAW_c_TEBB0714_REV01!B:D,MATCH(H289,RAW_c_TEBB0714_REV01!B:B,0),3)=L289,INDEX(
RAW_c_TEBB0714_REV01!B:D,MATCH(H289,INDEX(RAW_c_TEBB0714_REV01!B:B,MATCH(H289,RAW_c_TEBB0714_REV01!B:B,)+1):'RAW_c_TEBB0714_REV01'!B11360,)+MATCH(H289,RAW_c_TEBB0714_REV01!B:B,),3),INDEX(RAW_c_TEBB0714_REV01!B:D,MATCH(H289,RAW_c_TEBB0714_REV01!B:B,0),3)),"---")))=1,"---",IF(K289&lt;&gt;"---",IF(INDEX(RAW_c_TEBB0714_REV01!B:D,MATCH(H289,RAW_c_TEBB0714_REV01!B:B,0),3)=L289,INDEX(
RAW_c_TEBB0714_REV01!B:D,MATCH(H289,INDEX(RAW_c_TEBB0714_REV01!B:B,MATCH(H289,RAW_c_TEBB0714_REV01!B:B,)+1):'RAW_c_TEBB0714_REV01'!B11360,)+MATCH(H289,RAW_c_TEBB0714_REV01!B:B,),3),INDEX(RAW_c_TEBB0714_REV01!B:D,MATCH(H289,RAW_c_TEBB0714_REV01!B:B,0),3)),"---")),"---")</f>
        <v>J3-6</v>
      </c>
      <c r="N289" t="str">
        <f>IFERROR(IF(AND(B289="B2B",J289="--"),L289,IF(
COUNTIF(B2B!H:H,(IF(K289&lt;&gt;"---",IF(INDEX(RAW_c_TEBB0714_REV01!B:D,MATCH(H289,RAW_c_TEBB0714_REV01!B:B,0),3)=L289,INDEX(
RAW_c_TEBB0714_REV01!B:D,MATCH(H289,INDEX(RAW_c_TEBB0714_REV01!B:B,MATCH(H289,RAW_c_TEBB0714_REV01!B:B,)+1):'RAW_c_TEBB0714_REV01'!B11360,)+MATCH(H289,RAW_c_TEBB0714_REV01!B:B,),3),INDEX(RAW_c_TEBB0714_REV01!B:D,MATCH(H289,RAW_c_TEBB0714_REV01!B:B,0),3)),"---")))=0,"---",IF(K289&lt;&gt;"---",IF(INDEX(RAW_c_TEBB0714_REV01!B:D,MATCH(H289,RAW_c_TEBB0714_REV01!B:B,0),3)=L289,INDEX(
RAW_c_TEBB0714_REV01!B:D,MATCH(H289,INDEX(RAW_c_TEBB0714_REV01!B:B,MATCH(H289,RAW_c_TEBB0714_REV01!B:B,)+1):'RAW_c_TEBB0714_REV01'!B11360,)+MATCH(H289,RAW_c_TEBB0714_REV01!B:B,),3),INDEX(RAW_c_TEBB0714_REV01!B:D,MATCH(H289,RAW_c_TEBB0714_REV01!B:B,0),3)),"---"))),"---")</f>
        <v>---</v>
      </c>
      <c r="T289">
        <f>COUNTIF(RAW_c_TEBB0714_REV01!B:B,G289)</f>
        <v>8</v>
      </c>
      <c r="U289" t="str">
        <f t="shared" si="29"/>
        <v>50pin_header-6</v>
      </c>
    </row>
    <row r="290" spans="1:21" x14ac:dyDescent="0.25">
      <c r="A290" t="s">
        <v>1132</v>
      </c>
      <c r="B290" t="s">
        <v>1293</v>
      </c>
      <c r="C290" t="s">
        <v>165</v>
      </c>
      <c r="D290" t="s">
        <v>537</v>
      </c>
      <c r="E290" s="84">
        <v>7</v>
      </c>
      <c r="F290" t="str">
        <f t="shared" si="24"/>
        <v>J17-7</v>
      </c>
      <c r="G290" t="str">
        <f>VLOOKUP(F290,RAW_c_TEBB0714_REV01!A:B,2,0)</f>
        <v>B14_L22_P</v>
      </c>
      <c r="H290" t="str">
        <f t="shared" si="25"/>
        <v>B14_L22_P</v>
      </c>
      <c r="I290" t="str">
        <f t="shared" si="26"/>
        <v>--</v>
      </c>
      <c r="J290" t="str">
        <f t="shared" si="27"/>
        <v>--</v>
      </c>
      <c r="K290">
        <f>IFERROR(IF(J290="--",IF(G290=H290,VLOOKUP(G290,RAW_c_TEBB0714_REV01!L:N,3,0),SUM(VLOOKUP(H290,RAW_c_TEBB0714_REV01!L:N,3,0),VLOOKUP(G290,RAW_c_TEBB0714_REV01!L:N,3,0))),"---"),"---")</f>
        <v>40.630699999999997</v>
      </c>
      <c r="L290" t="str">
        <f t="shared" si="28"/>
        <v>J17-7</v>
      </c>
      <c r="M290" t="str">
        <f>IFERROR(IF(
COUNTIF(B2B!H:H,(IF(K290&lt;&gt;"---",IF(INDEX(RAW_c_TEBB0714_REV01!B:D,MATCH(H290,RAW_c_TEBB0714_REV01!B:B,0),3)=L290,INDEX(
RAW_c_TEBB0714_REV01!B:D,MATCH(H290,INDEX(RAW_c_TEBB0714_REV01!B:B,MATCH(H290,RAW_c_TEBB0714_REV01!B:B,)+1):'RAW_c_TEBB0714_REV01'!B11361,)+MATCH(H290,RAW_c_TEBB0714_REV01!B:B,),3),INDEX(RAW_c_TEBB0714_REV01!B:D,MATCH(H290,RAW_c_TEBB0714_REV01!B:B,0),3)),"---")))=1,"---",IF(K290&lt;&gt;"---",IF(INDEX(RAW_c_TEBB0714_REV01!B:D,MATCH(H290,RAW_c_TEBB0714_REV01!B:B,0),3)=L290,INDEX(
RAW_c_TEBB0714_REV01!B:D,MATCH(H290,INDEX(RAW_c_TEBB0714_REV01!B:B,MATCH(H290,RAW_c_TEBB0714_REV01!B:B,)+1):'RAW_c_TEBB0714_REV01'!B11361,)+MATCH(H290,RAW_c_TEBB0714_REV01!B:B,),3),INDEX(RAW_c_TEBB0714_REV01!B:D,MATCH(H290,RAW_c_TEBB0714_REV01!B:B,0),3)),"---")),"---")</f>
        <v>---</v>
      </c>
      <c r="N290" t="str">
        <f>IFERROR(IF(AND(B290="B2B",J290="--"),L290,IF(
COUNTIF(B2B!H:H,(IF(K290&lt;&gt;"---",IF(INDEX(RAW_c_TEBB0714_REV01!B:D,MATCH(H290,RAW_c_TEBB0714_REV01!B:B,0),3)=L290,INDEX(
RAW_c_TEBB0714_REV01!B:D,MATCH(H290,INDEX(RAW_c_TEBB0714_REV01!B:B,MATCH(H290,RAW_c_TEBB0714_REV01!B:B,)+1):'RAW_c_TEBB0714_REV01'!B11361,)+MATCH(H290,RAW_c_TEBB0714_REV01!B:B,),3),INDEX(RAW_c_TEBB0714_REV01!B:D,MATCH(H290,RAW_c_TEBB0714_REV01!B:B,0),3)),"---")))=0,"---",IF(K290&lt;&gt;"---",IF(INDEX(RAW_c_TEBB0714_REV01!B:D,MATCH(H290,RAW_c_TEBB0714_REV01!B:B,0),3)=L290,INDEX(
RAW_c_TEBB0714_REV01!B:D,MATCH(H290,INDEX(RAW_c_TEBB0714_REV01!B:B,MATCH(H290,RAW_c_TEBB0714_REV01!B:B,)+1):'RAW_c_TEBB0714_REV01'!B11361,)+MATCH(H290,RAW_c_TEBB0714_REV01!B:B,),3),INDEX(RAW_c_TEBB0714_REV01!B:D,MATCH(H290,RAW_c_TEBB0714_REV01!B:B,0),3)),"---"))),"---")</f>
        <v>JM2-98</v>
      </c>
      <c r="T290">
        <f>COUNTIF(RAW_c_TEBB0714_REV01!B:B,G290)</f>
        <v>2</v>
      </c>
      <c r="U290" t="str">
        <f t="shared" si="29"/>
        <v>50pin_header-7</v>
      </c>
    </row>
    <row r="291" spans="1:21" x14ac:dyDescent="0.25">
      <c r="A291" t="s">
        <v>1133</v>
      </c>
      <c r="B291" t="s">
        <v>1293</v>
      </c>
      <c r="C291" t="s">
        <v>166</v>
      </c>
      <c r="D291" t="s">
        <v>537</v>
      </c>
      <c r="E291" s="84">
        <v>8</v>
      </c>
      <c r="F291" t="str">
        <f t="shared" si="24"/>
        <v>J17-8</v>
      </c>
      <c r="G291" t="str">
        <f>VLOOKUP(F291,RAW_c_TEBB0714_REV01!A:B,2,0)</f>
        <v>B14_L22_N</v>
      </c>
      <c r="H291" t="str">
        <f t="shared" si="25"/>
        <v>B14_L22_N</v>
      </c>
      <c r="I291" t="str">
        <f t="shared" si="26"/>
        <v>--</v>
      </c>
      <c r="J291" t="str">
        <f t="shared" si="27"/>
        <v>--</v>
      </c>
      <c r="K291">
        <f>IFERROR(IF(J291="--",IF(G291=H291,VLOOKUP(G291,RAW_c_TEBB0714_REV01!L:N,3,0),SUM(VLOOKUP(H291,RAW_c_TEBB0714_REV01!L:N,3,0),VLOOKUP(G291,RAW_c_TEBB0714_REV01!L:N,3,0))),"---"),"---")</f>
        <v>40.586399999999998</v>
      </c>
      <c r="L291" t="str">
        <f t="shared" si="28"/>
        <v>J17-8</v>
      </c>
      <c r="M291" t="str">
        <f>IFERROR(IF(
COUNTIF(B2B!H:H,(IF(K291&lt;&gt;"---",IF(INDEX(RAW_c_TEBB0714_REV01!B:D,MATCH(H291,RAW_c_TEBB0714_REV01!B:B,0),3)=L291,INDEX(
RAW_c_TEBB0714_REV01!B:D,MATCH(H291,INDEX(RAW_c_TEBB0714_REV01!B:B,MATCH(H291,RAW_c_TEBB0714_REV01!B:B,)+1):'RAW_c_TEBB0714_REV01'!B11362,)+MATCH(H291,RAW_c_TEBB0714_REV01!B:B,),3),INDEX(RAW_c_TEBB0714_REV01!B:D,MATCH(H291,RAW_c_TEBB0714_REV01!B:B,0),3)),"---")))=1,"---",IF(K291&lt;&gt;"---",IF(INDEX(RAW_c_TEBB0714_REV01!B:D,MATCH(H291,RAW_c_TEBB0714_REV01!B:B,0),3)=L291,INDEX(
RAW_c_TEBB0714_REV01!B:D,MATCH(H291,INDEX(RAW_c_TEBB0714_REV01!B:B,MATCH(H291,RAW_c_TEBB0714_REV01!B:B,)+1):'RAW_c_TEBB0714_REV01'!B11362,)+MATCH(H291,RAW_c_TEBB0714_REV01!B:B,),3),INDEX(RAW_c_TEBB0714_REV01!B:D,MATCH(H291,RAW_c_TEBB0714_REV01!B:B,0),3)),"---")),"---")</f>
        <v>---</v>
      </c>
      <c r="N291" t="str">
        <f>IFERROR(IF(AND(B291="B2B",J291="--"),L291,IF(
COUNTIF(B2B!H:H,(IF(K291&lt;&gt;"---",IF(INDEX(RAW_c_TEBB0714_REV01!B:D,MATCH(H291,RAW_c_TEBB0714_REV01!B:B,0),3)=L291,INDEX(
RAW_c_TEBB0714_REV01!B:D,MATCH(H291,INDEX(RAW_c_TEBB0714_REV01!B:B,MATCH(H291,RAW_c_TEBB0714_REV01!B:B,)+1):'RAW_c_TEBB0714_REV01'!B11362,)+MATCH(H291,RAW_c_TEBB0714_REV01!B:B,),3),INDEX(RAW_c_TEBB0714_REV01!B:D,MATCH(H291,RAW_c_TEBB0714_REV01!B:B,0),3)),"---")))=0,"---",IF(K291&lt;&gt;"---",IF(INDEX(RAW_c_TEBB0714_REV01!B:D,MATCH(H291,RAW_c_TEBB0714_REV01!B:B,0),3)=L291,INDEX(
RAW_c_TEBB0714_REV01!B:D,MATCH(H291,INDEX(RAW_c_TEBB0714_REV01!B:B,MATCH(H291,RAW_c_TEBB0714_REV01!B:B,)+1):'RAW_c_TEBB0714_REV01'!B11362,)+MATCH(H291,RAW_c_TEBB0714_REV01!B:B,),3),INDEX(RAW_c_TEBB0714_REV01!B:D,MATCH(H291,RAW_c_TEBB0714_REV01!B:B,0),3)),"---"))),"---")</f>
        <v>JM2-96</v>
      </c>
      <c r="T291">
        <f>COUNTIF(RAW_c_TEBB0714_REV01!B:B,G291)</f>
        <v>2</v>
      </c>
      <c r="U291" t="str">
        <f t="shared" si="29"/>
        <v>50pin_header-8</v>
      </c>
    </row>
    <row r="292" spans="1:21" x14ac:dyDescent="0.25">
      <c r="A292" t="s">
        <v>1134</v>
      </c>
      <c r="B292" t="s">
        <v>1293</v>
      </c>
      <c r="C292" t="s">
        <v>167</v>
      </c>
      <c r="D292" t="s">
        <v>537</v>
      </c>
      <c r="E292" s="84">
        <v>9</v>
      </c>
      <c r="F292" t="str">
        <f t="shared" si="24"/>
        <v>J17-9</v>
      </c>
      <c r="G292" t="str">
        <f>VLOOKUP(F292,RAW_c_TEBB0714_REV01!A:B,2,0)</f>
        <v>B14_L7_P</v>
      </c>
      <c r="H292" t="str">
        <f t="shared" si="25"/>
        <v>B14_L7_P</v>
      </c>
      <c r="I292" t="str">
        <f t="shared" si="26"/>
        <v>--</v>
      </c>
      <c r="J292" t="str">
        <f t="shared" si="27"/>
        <v>--</v>
      </c>
      <c r="K292">
        <f>IFERROR(IF(J292="--",IF(G292=H292,VLOOKUP(G292,RAW_c_TEBB0714_REV01!L:N,3,0),SUM(VLOOKUP(H292,RAW_c_TEBB0714_REV01!L:N,3,0),VLOOKUP(G292,RAW_c_TEBB0714_REV01!L:N,3,0))),"---"),"---")</f>
        <v>30.1587</v>
      </c>
      <c r="L292" t="str">
        <f t="shared" si="28"/>
        <v>J17-9</v>
      </c>
      <c r="M292" t="str">
        <f>IFERROR(IF(
COUNTIF(B2B!H:H,(IF(K292&lt;&gt;"---",IF(INDEX(RAW_c_TEBB0714_REV01!B:D,MATCH(H292,RAW_c_TEBB0714_REV01!B:B,0),3)=L292,INDEX(
RAW_c_TEBB0714_REV01!B:D,MATCH(H292,INDEX(RAW_c_TEBB0714_REV01!B:B,MATCH(H292,RAW_c_TEBB0714_REV01!B:B,)+1):'RAW_c_TEBB0714_REV01'!B11363,)+MATCH(H292,RAW_c_TEBB0714_REV01!B:B,),3),INDEX(RAW_c_TEBB0714_REV01!B:D,MATCH(H292,RAW_c_TEBB0714_REV01!B:B,0),3)),"---")))=1,"---",IF(K292&lt;&gt;"---",IF(INDEX(RAW_c_TEBB0714_REV01!B:D,MATCH(H292,RAW_c_TEBB0714_REV01!B:B,0),3)=L292,INDEX(
RAW_c_TEBB0714_REV01!B:D,MATCH(H292,INDEX(RAW_c_TEBB0714_REV01!B:B,MATCH(H292,RAW_c_TEBB0714_REV01!B:B,)+1):'RAW_c_TEBB0714_REV01'!B11363,)+MATCH(H292,RAW_c_TEBB0714_REV01!B:B,),3),INDEX(RAW_c_TEBB0714_REV01!B:D,MATCH(H292,RAW_c_TEBB0714_REV01!B:B,0),3)),"---")),"---")</f>
        <v>---</v>
      </c>
      <c r="N292" t="str">
        <f>IFERROR(IF(AND(B292="B2B",J292="--"),L292,IF(
COUNTIF(B2B!H:H,(IF(K292&lt;&gt;"---",IF(INDEX(RAW_c_TEBB0714_REV01!B:D,MATCH(H292,RAW_c_TEBB0714_REV01!B:B,0),3)=L292,INDEX(
RAW_c_TEBB0714_REV01!B:D,MATCH(H292,INDEX(RAW_c_TEBB0714_REV01!B:B,MATCH(H292,RAW_c_TEBB0714_REV01!B:B,)+1):'RAW_c_TEBB0714_REV01'!B11363,)+MATCH(H292,RAW_c_TEBB0714_REV01!B:B,),3),INDEX(RAW_c_TEBB0714_REV01!B:D,MATCH(H292,RAW_c_TEBB0714_REV01!B:B,0),3)),"---")))=0,"---",IF(K292&lt;&gt;"---",IF(INDEX(RAW_c_TEBB0714_REV01!B:D,MATCH(H292,RAW_c_TEBB0714_REV01!B:B,0),3)=L292,INDEX(
RAW_c_TEBB0714_REV01!B:D,MATCH(H292,INDEX(RAW_c_TEBB0714_REV01!B:B,MATCH(H292,RAW_c_TEBB0714_REV01!B:B,)+1):'RAW_c_TEBB0714_REV01'!B11363,)+MATCH(H292,RAW_c_TEBB0714_REV01!B:B,),3),INDEX(RAW_c_TEBB0714_REV01!B:D,MATCH(H292,RAW_c_TEBB0714_REV01!B:B,0),3)),"---"))),"---")</f>
        <v>JM2-61</v>
      </c>
      <c r="T292">
        <f>COUNTIF(RAW_c_TEBB0714_REV01!B:B,G292)</f>
        <v>2</v>
      </c>
      <c r="U292" t="str">
        <f t="shared" si="29"/>
        <v>50pin_header-9</v>
      </c>
    </row>
    <row r="293" spans="1:21" x14ac:dyDescent="0.25">
      <c r="A293" t="s">
        <v>1135</v>
      </c>
      <c r="B293" t="s">
        <v>1293</v>
      </c>
      <c r="C293" t="s">
        <v>168</v>
      </c>
      <c r="D293" t="s">
        <v>537</v>
      </c>
      <c r="E293" s="84">
        <v>10</v>
      </c>
      <c r="F293" t="str">
        <f t="shared" si="24"/>
        <v>J17-10</v>
      </c>
      <c r="G293" t="str">
        <f>VLOOKUP(F293,RAW_c_TEBB0714_REV01!A:B,2,0)</f>
        <v>B14_L7_N</v>
      </c>
      <c r="H293" t="str">
        <f t="shared" si="25"/>
        <v>B14_L7_N</v>
      </c>
      <c r="I293" t="str">
        <f t="shared" si="26"/>
        <v>--</v>
      </c>
      <c r="J293" t="str">
        <f t="shared" si="27"/>
        <v>--</v>
      </c>
      <c r="K293">
        <f>IFERROR(IF(J293="--",IF(G293=H293,VLOOKUP(G293,RAW_c_TEBB0714_REV01!L:N,3,0),SUM(VLOOKUP(H293,RAW_c_TEBB0714_REV01!L:N,3,0),VLOOKUP(G293,RAW_c_TEBB0714_REV01!L:N,3,0))),"---"),"---")</f>
        <v>29.827400000000001</v>
      </c>
      <c r="L293" t="str">
        <f t="shared" si="28"/>
        <v>J17-10</v>
      </c>
      <c r="M293" t="str">
        <f>IFERROR(IF(
COUNTIF(B2B!H:H,(IF(K293&lt;&gt;"---",IF(INDEX(RAW_c_TEBB0714_REV01!B:D,MATCH(H293,RAW_c_TEBB0714_REV01!B:B,0),3)=L293,INDEX(
RAW_c_TEBB0714_REV01!B:D,MATCH(H293,INDEX(RAW_c_TEBB0714_REV01!B:B,MATCH(H293,RAW_c_TEBB0714_REV01!B:B,)+1):'RAW_c_TEBB0714_REV01'!B11364,)+MATCH(H293,RAW_c_TEBB0714_REV01!B:B,),3),INDEX(RAW_c_TEBB0714_REV01!B:D,MATCH(H293,RAW_c_TEBB0714_REV01!B:B,0),3)),"---")))=1,"---",IF(K293&lt;&gt;"---",IF(INDEX(RAW_c_TEBB0714_REV01!B:D,MATCH(H293,RAW_c_TEBB0714_REV01!B:B,0),3)=L293,INDEX(
RAW_c_TEBB0714_REV01!B:D,MATCH(H293,INDEX(RAW_c_TEBB0714_REV01!B:B,MATCH(H293,RAW_c_TEBB0714_REV01!B:B,)+1):'RAW_c_TEBB0714_REV01'!B11364,)+MATCH(H293,RAW_c_TEBB0714_REV01!B:B,),3),INDEX(RAW_c_TEBB0714_REV01!B:D,MATCH(H293,RAW_c_TEBB0714_REV01!B:B,0),3)),"---")),"---")</f>
        <v>---</v>
      </c>
      <c r="N293" t="str">
        <f>IFERROR(IF(AND(B293="B2B",J293="--"),L293,IF(
COUNTIF(B2B!H:H,(IF(K293&lt;&gt;"---",IF(INDEX(RAW_c_TEBB0714_REV01!B:D,MATCH(H293,RAW_c_TEBB0714_REV01!B:B,0),3)=L293,INDEX(
RAW_c_TEBB0714_REV01!B:D,MATCH(H293,INDEX(RAW_c_TEBB0714_REV01!B:B,MATCH(H293,RAW_c_TEBB0714_REV01!B:B,)+1):'RAW_c_TEBB0714_REV01'!B11364,)+MATCH(H293,RAW_c_TEBB0714_REV01!B:B,),3),INDEX(RAW_c_TEBB0714_REV01!B:D,MATCH(H293,RAW_c_TEBB0714_REV01!B:B,0),3)),"---")))=0,"---",IF(K293&lt;&gt;"---",IF(INDEX(RAW_c_TEBB0714_REV01!B:D,MATCH(H293,RAW_c_TEBB0714_REV01!B:B,0),3)=L293,INDEX(
RAW_c_TEBB0714_REV01!B:D,MATCH(H293,INDEX(RAW_c_TEBB0714_REV01!B:B,MATCH(H293,RAW_c_TEBB0714_REV01!B:B,)+1):'RAW_c_TEBB0714_REV01'!B11364,)+MATCH(H293,RAW_c_TEBB0714_REV01!B:B,),3),INDEX(RAW_c_TEBB0714_REV01!B:D,MATCH(H293,RAW_c_TEBB0714_REV01!B:B,0),3)),"---"))),"---")</f>
        <v>JM2-59</v>
      </c>
      <c r="T293">
        <f>COUNTIF(RAW_c_TEBB0714_REV01!B:B,G293)</f>
        <v>2</v>
      </c>
      <c r="U293" t="str">
        <f t="shared" si="29"/>
        <v>50pin_header-10</v>
      </c>
    </row>
    <row r="294" spans="1:21" x14ac:dyDescent="0.25">
      <c r="A294" t="s">
        <v>1136</v>
      </c>
      <c r="B294" t="s">
        <v>1293</v>
      </c>
      <c r="C294" t="s">
        <v>169</v>
      </c>
      <c r="D294" t="s">
        <v>537</v>
      </c>
      <c r="E294" s="84">
        <v>11</v>
      </c>
      <c r="F294" t="str">
        <f t="shared" si="24"/>
        <v>J17-11</v>
      </c>
      <c r="G294" t="str">
        <f>VLOOKUP(F294,RAW_c_TEBB0714_REV01!A:B,2,0)</f>
        <v>B14_L19_P</v>
      </c>
      <c r="H294" t="str">
        <f t="shared" si="25"/>
        <v>B14_L19_P</v>
      </c>
      <c r="I294" t="str">
        <f t="shared" si="26"/>
        <v>--</v>
      </c>
      <c r="J294" t="str">
        <f t="shared" si="27"/>
        <v>--</v>
      </c>
      <c r="K294">
        <f>IFERROR(IF(J294="--",IF(G294=H294,VLOOKUP(G294,RAW_c_TEBB0714_REV01!L:N,3,0),SUM(VLOOKUP(H294,RAW_c_TEBB0714_REV01!L:N,3,0),VLOOKUP(G294,RAW_c_TEBB0714_REV01!L:N,3,0))),"---"),"---")</f>
        <v>38.498800000000003</v>
      </c>
      <c r="L294" t="str">
        <f t="shared" si="28"/>
        <v>J17-11</v>
      </c>
      <c r="M294" t="str">
        <f>IFERROR(IF(
COUNTIF(B2B!H:H,(IF(K294&lt;&gt;"---",IF(INDEX(RAW_c_TEBB0714_REV01!B:D,MATCH(H294,RAW_c_TEBB0714_REV01!B:B,0),3)=L294,INDEX(
RAW_c_TEBB0714_REV01!B:D,MATCH(H294,INDEX(RAW_c_TEBB0714_REV01!B:B,MATCH(H294,RAW_c_TEBB0714_REV01!B:B,)+1):'RAW_c_TEBB0714_REV01'!B11365,)+MATCH(H294,RAW_c_TEBB0714_REV01!B:B,),3),INDEX(RAW_c_TEBB0714_REV01!B:D,MATCH(H294,RAW_c_TEBB0714_REV01!B:B,0),3)),"---")))=1,"---",IF(K294&lt;&gt;"---",IF(INDEX(RAW_c_TEBB0714_REV01!B:D,MATCH(H294,RAW_c_TEBB0714_REV01!B:B,0),3)=L294,INDEX(
RAW_c_TEBB0714_REV01!B:D,MATCH(H294,INDEX(RAW_c_TEBB0714_REV01!B:B,MATCH(H294,RAW_c_TEBB0714_REV01!B:B,)+1):'RAW_c_TEBB0714_REV01'!B11365,)+MATCH(H294,RAW_c_TEBB0714_REV01!B:B,),3),INDEX(RAW_c_TEBB0714_REV01!B:D,MATCH(H294,RAW_c_TEBB0714_REV01!B:B,0),3)),"---")),"---")</f>
        <v>---</v>
      </c>
      <c r="N294" t="str">
        <f>IFERROR(IF(AND(B294="B2B",J294="--"),L294,IF(
COUNTIF(B2B!H:H,(IF(K294&lt;&gt;"---",IF(INDEX(RAW_c_TEBB0714_REV01!B:D,MATCH(H294,RAW_c_TEBB0714_REV01!B:B,0),3)=L294,INDEX(
RAW_c_TEBB0714_REV01!B:D,MATCH(H294,INDEX(RAW_c_TEBB0714_REV01!B:B,MATCH(H294,RAW_c_TEBB0714_REV01!B:B,)+1):'RAW_c_TEBB0714_REV01'!B11365,)+MATCH(H294,RAW_c_TEBB0714_REV01!B:B,),3),INDEX(RAW_c_TEBB0714_REV01!B:D,MATCH(H294,RAW_c_TEBB0714_REV01!B:B,0),3)),"---")))=0,"---",IF(K294&lt;&gt;"---",IF(INDEX(RAW_c_TEBB0714_REV01!B:D,MATCH(H294,RAW_c_TEBB0714_REV01!B:B,0),3)=L294,INDEX(
RAW_c_TEBB0714_REV01!B:D,MATCH(H294,INDEX(RAW_c_TEBB0714_REV01!B:B,MATCH(H294,RAW_c_TEBB0714_REV01!B:B,)+1):'RAW_c_TEBB0714_REV01'!B11365,)+MATCH(H294,RAW_c_TEBB0714_REV01!B:B,),3),INDEX(RAW_c_TEBB0714_REV01!B:D,MATCH(H294,RAW_c_TEBB0714_REV01!B:B,0),3)),"---"))),"---")</f>
        <v>JM2-92</v>
      </c>
      <c r="T294">
        <f>COUNTIF(RAW_c_TEBB0714_REV01!B:B,G294)</f>
        <v>2</v>
      </c>
      <c r="U294" t="str">
        <f t="shared" si="29"/>
        <v>50pin_header-11</v>
      </c>
    </row>
    <row r="295" spans="1:21" x14ac:dyDescent="0.25">
      <c r="A295" t="s">
        <v>1137</v>
      </c>
      <c r="B295" t="s">
        <v>1293</v>
      </c>
      <c r="C295" t="s">
        <v>170</v>
      </c>
      <c r="D295" t="s">
        <v>537</v>
      </c>
      <c r="E295" s="84">
        <v>12</v>
      </c>
      <c r="F295" t="str">
        <f t="shared" si="24"/>
        <v>J17-12</v>
      </c>
      <c r="G295" t="str">
        <f>VLOOKUP(F295,RAW_c_TEBB0714_REV01!A:B,2,0)</f>
        <v>B14_L19_N</v>
      </c>
      <c r="H295" t="str">
        <f t="shared" si="25"/>
        <v>B14_L19_N</v>
      </c>
      <c r="I295" t="str">
        <f t="shared" si="26"/>
        <v>--</v>
      </c>
      <c r="J295" t="str">
        <f t="shared" si="27"/>
        <v>--</v>
      </c>
      <c r="K295">
        <f>IFERROR(IF(J295="--",IF(G295=H295,VLOOKUP(G295,RAW_c_TEBB0714_REV01!L:N,3,0),SUM(VLOOKUP(H295,RAW_c_TEBB0714_REV01!L:N,3,0),VLOOKUP(G295,RAW_c_TEBB0714_REV01!L:N,3,0))),"---"),"---")</f>
        <v>38.187600000000003</v>
      </c>
      <c r="L295" t="str">
        <f t="shared" si="28"/>
        <v>J17-12</v>
      </c>
      <c r="M295" t="str">
        <f>IFERROR(IF(
COUNTIF(B2B!H:H,(IF(K295&lt;&gt;"---",IF(INDEX(RAW_c_TEBB0714_REV01!B:D,MATCH(H295,RAW_c_TEBB0714_REV01!B:B,0),3)=L295,INDEX(
RAW_c_TEBB0714_REV01!B:D,MATCH(H295,INDEX(RAW_c_TEBB0714_REV01!B:B,MATCH(H295,RAW_c_TEBB0714_REV01!B:B,)+1):'RAW_c_TEBB0714_REV01'!B11366,)+MATCH(H295,RAW_c_TEBB0714_REV01!B:B,),3),INDEX(RAW_c_TEBB0714_REV01!B:D,MATCH(H295,RAW_c_TEBB0714_REV01!B:B,0),3)),"---")))=1,"---",IF(K295&lt;&gt;"---",IF(INDEX(RAW_c_TEBB0714_REV01!B:D,MATCH(H295,RAW_c_TEBB0714_REV01!B:B,0),3)=L295,INDEX(
RAW_c_TEBB0714_REV01!B:D,MATCH(H295,INDEX(RAW_c_TEBB0714_REV01!B:B,MATCH(H295,RAW_c_TEBB0714_REV01!B:B,)+1):'RAW_c_TEBB0714_REV01'!B11366,)+MATCH(H295,RAW_c_TEBB0714_REV01!B:B,),3),INDEX(RAW_c_TEBB0714_REV01!B:D,MATCH(H295,RAW_c_TEBB0714_REV01!B:B,0),3)),"---")),"---")</f>
        <v>---</v>
      </c>
      <c r="N295" t="str">
        <f>IFERROR(IF(AND(B295="B2B",J295="--"),L295,IF(
COUNTIF(B2B!H:H,(IF(K295&lt;&gt;"---",IF(INDEX(RAW_c_TEBB0714_REV01!B:D,MATCH(H295,RAW_c_TEBB0714_REV01!B:B,0),3)=L295,INDEX(
RAW_c_TEBB0714_REV01!B:D,MATCH(H295,INDEX(RAW_c_TEBB0714_REV01!B:B,MATCH(H295,RAW_c_TEBB0714_REV01!B:B,)+1):'RAW_c_TEBB0714_REV01'!B11366,)+MATCH(H295,RAW_c_TEBB0714_REV01!B:B,),3),INDEX(RAW_c_TEBB0714_REV01!B:D,MATCH(H295,RAW_c_TEBB0714_REV01!B:B,0),3)),"---")))=0,"---",IF(K295&lt;&gt;"---",IF(INDEX(RAW_c_TEBB0714_REV01!B:D,MATCH(H295,RAW_c_TEBB0714_REV01!B:B,0),3)=L295,INDEX(
RAW_c_TEBB0714_REV01!B:D,MATCH(H295,INDEX(RAW_c_TEBB0714_REV01!B:B,MATCH(H295,RAW_c_TEBB0714_REV01!B:B,)+1):'RAW_c_TEBB0714_REV01'!B11366,)+MATCH(H295,RAW_c_TEBB0714_REV01!B:B,),3),INDEX(RAW_c_TEBB0714_REV01!B:D,MATCH(H295,RAW_c_TEBB0714_REV01!B:B,0),3)),"---"))),"---")</f>
        <v>JM2-94</v>
      </c>
      <c r="T295">
        <f>COUNTIF(RAW_c_TEBB0714_REV01!B:B,G295)</f>
        <v>2</v>
      </c>
      <c r="U295" t="str">
        <f t="shared" si="29"/>
        <v>50pin_header-12</v>
      </c>
    </row>
    <row r="296" spans="1:21" x14ac:dyDescent="0.25">
      <c r="A296" t="s">
        <v>1138</v>
      </c>
      <c r="B296" t="s">
        <v>1293</v>
      </c>
      <c r="C296" t="s">
        <v>171</v>
      </c>
      <c r="D296" t="s">
        <v>537</v>
      </c>
      <c r="E296" s="84">
        <v>13</v>
      </c>
      <c r="F296" t="str">
        <f t="shared" si="24"/>
        <v>J17-13</v>
      </c>
      <c r="G296" t="str">
        <f>VLOOKUP(F296,RAW_c_TEBB0714_REV01!A:B,2,0)</f>
        <v>B14_L13_N</v>
      </c>
      <c r="H296" t="str">
        <f t="shared" si="25"/>
        <v>B14_L13_N</v>
      </c>
      <c r="I296" t="str">
        <f t="shared" si="26"/>
        <v>--</v>
      </c>
      <c r="J296" t="str">
        <f t="shared" si="27"/>
        <v>--</v>
      </c>
      <c r="K296">
        <f>IFERROR(IF(J296="--",IF(G296=H296,VLOOKUP(G296,RAW_c_TEBB0714_REV01!L:N,3,0),SUM(VLOOKUP(H296,RAW_c_TEBB0714_REV01!L:N,3,0),VLOOKUP(G296,RAW_c_TEBB0714_REV01!L:N,3,0))),"---"),"---")</f>
        <v>33.772399999999998</v>
      </c>
      <c r="L296" t="str">
        <f t="shared" si="28"/>
        <v>J17-13</v>
      </c>
      <c r="M296" t="str">
        <f>IFERROR(IF(
COUNTIF(B2B!H:H,(IF(K296&lt;&gt;"---",IF(INDEX(RAW_c_TEBB0714_REV01!B:D,MATCH(H296,RAW_c_TEBB0714_REV01!B:B,0),3)=L296,INDEX(
RAW_c_TEBB0714_REV01!B:D,MATCH(H296,INDEX(RAW_c_TEBB0714_REV01!B:B,MATCH(H296,RAW_c_TEBB0714_REV01!B:B,)+1):'RAW_c_TEBB0714_REV01'!B11367,)+MATCH(H296,RAW_c_TEBB0714_REV01!B:B,),3),INDEX(RAW_c_TEBB0714_REV01!B:D,MATCH(H296,RAW_c_TEBB0714_REV01!B:B,0),3)),"---")))=1,"---",IF(K296&lt;&gt;"---",IF(INDEX(RAW_c_TEBB0714_REV01!B:D,MATCH(H296,RAW_c_TEBB0714_REV01!B:B,0),3)=L296,INDEX(
RAW_c_TEBB0714_REV01!B:D,MATCH(H296,INDEX(RAW_c_TEBB0714_REV01!B:B,MATCH(H296,RAW_c_TEBB0714_REV01!B:B,)+1):'RAW_c_TEBB0714_REV01'!B11367,)+MATCH(H296,RAW_c_TEBB0714_REV01!B:B,),3),INDEX(RAW_c_TEBB0714_REV01!B:D,MATCH(H296,RAW_c_TEBB0714_REV01!B:B,0),3)),"---")),"---")</f>
        <v>---</v>
      </c>
      <c r="N296" t="str">
        <f>IFERROR(IF(AND(B296="B2B",J296="--"),L296,IF(
COUNTIF(B2B!H:H,(IF(K296&lt;&gt;"---",IF(INDEX(RAW_c_TEBB0714_REV01!B:D,MATCH(H296,RAW_c_TEBB0714_REV01!B:B,0),3)=L296,INDEX(
RAW_c_TEBB0714_REV01!B:D,MATCH(H296,INDEX(RAW_c_TEBB0714_REV01!B:B,MATCH(H296,RAW_c_TEBB0714_REV01!B:B,)+1):'RAW_c_TEBB0714_REV01'!B11367,)+MATCH(H296,RAW_c_TEBB0714_REV01!B:B,),3),INDEX(RAW_c_TEBB0714_REV01!B:D,MATCH(H296,RAW_c_TEBB0714_REV01!B:B,0),3)),"---")))=0,"---",IF(K296&lt;&gt;"---",IF(INDEX(RAW_c_TEBB0714_REV01!B:D,MATCH(H296,RAW_c_TEBB0714_REV01!B:B,0),3)=L296,INDEX(
RAW_c_TEBB0714_REV01!B:D,MATCH(H296,INDEX(RAW_c_TEBB0714_REV01!B:B,MATCH(H296,RAW_c_TEBB0714_REV01!B:B,)+1):'RAW_c_TEBB0714_REV01'!B11367,)+MATCH(H296,RAW_c_TEBB0714_REV01!B:B,),3),INDEX(RAW_c_TEBB0714_REV01!B:D,MATCH(H296,RAW_c_TEBB0714_REV01!B:B,0),3)),"---"))),"---")</f>
        <v>JM2-86</v>
      </c>
      <c r="T296">
        <f>COUNTIF(RAW_c_TEBB0714_REV01!B:B,G296)</f>
        <v>2</v>
      </c>
      <c r="U296" t="str">
        <f t="shared" si="29"/>
        <v>50pin_header-13</v>
      </c>
    </row>
    <row r="297" spans="1:21" x14ac:dyDescent="0.25">
      <c r="A297" t="s">
        <v>1139</v>
      </c>
      <c r="B297" t="s">
        <v>1293</v>
      </c>
      <c r="C297" t="s">
        <v>172</v>
      </c>
      <c r="D297" t="s">
        <v>537</v>
      </c>
      <c r="E297" s="84">
        <v>14</v>
      </c>
      <c r="F297" t="str">
        <f t="shared" si="24"/>
        <v>J17-14</v>
      </c>
      <c r="G297" t="str">
        <f>VLOOKUP(F297,RAW_c_TEBB0714_REV01!A:B,2,0)</f>
        <v>B14_L13_P</v>
      </c>
      <c r="H297" t="str">
        <f t="shared" si="25"/>
        <v>B14_L13_P</v>
      </c>
      <c r="I297" t="str">
        <f t="shared" si="26"/>
        <v>--</v>
      </c>
      <c r="J297" t="str">
        <f t="shared" si="27"/>
        <v>--</v>
      </c>
      <c r="K297">
        <f>IFERROR(IF(J297="--",IF(G297=H297,VLOOKUP(G297,RAW_c_TEBB0714_REV01!L:N,3,0),SUM(VLOOKUP(H297,RAW_c_TEBB0714_REV01!L:N,3,0),VLOOKUP(G297,RAW_c_TEBB0714_REV01!L:N,3,0))),"---"),"---")</f>
        <v>33.460500000000003</v>
      </c>
      <c r="L297" t="str">
        <f t="shared" si="28"/>
        <v>J17-14</v>
      </c>
      <c r="M297" t="str">
        <f>IFERROR(IF(
COUNTIF(B2B!H:H,(IF(K297&lt;&gt;"---",IF(INDEX(RAW_c_TEBB0714_REV01!B:D,MATCH(H297,RAW_c_TEBB0714_REV01!B:B,0),3)=L297,INDEX(
RAW_c_TEBB0714_REV01!B:D,MATCH(H297,INDEX(RAW_c_TEBB0714_REV01!B:B,MATCH(H297,RAW_c_TEBB0714_REV01!B:B,)+1):'RAW_c_TEBB0714_REV01'!B11368,)+MATCH(H297,RAW_c_TEBB0714_REV01!B:B,),3),INDEX(RAW_c_TEBB0714_REV01!B:D,MATCH(H297,RAW_c_TEBB0714_REV01!B:B,0),3)),"---")))=1,"---",IF(K297&lt;&gt;"---",IF(INDEX(RAW_c_TEBB0714_REV01!B:D,MATCH(H297,RAW_c_TEBB0714_REV01!B:B,0),3)=L297,INDEX(
RAW_c_TEBB0714_REV01!B:D,MATCH(H297,INDEX(RAW_c_TEBB0714_REV01!B:B,MATCH(H297,RAW_c_TEBB0714_REV01!B:B,)+1):'RAW_c_TEBB0714_REV01'!B11368,)+MATCH(H297,RAW_c_TEBB0714_REV01!B:B,),3),INDEX(RAW_c_TEBB0714_REV01!B:D,MATCH(H297,RAW_c_TEBB0714_REV01!B:B,0),3)),"---")),"---")</f>
        <v>---</v>
      </c>
      <c r="N297" t="str">
        <f>IFERROR(IF(AND(B297="B2B",J297="--"),L297,IF(
COUNTIF(B2B!H:H,(IF(K297&lt;&gt;"---",IF(INDEX(RAW_c_TEBB0714_REV01!B:D,MATCH(H297,RAW_c_TEBB0714_REV01!B:B,0),3)=L297,INDEX(
RAW_c_TEBB0714_REV01!B:D,MATCH(H297,INDEX(RAW_c_TEBB0714_REV01!B:B,MATCH(H297,RAW_c_TEBB0714_REV01!B:B,)+1):'RAW_c_TEBB0714_REV01'!B11368,)+MATCH(H297,RAW_c_TEBB0714_REV01!B:B,),3),INDEX(RAW_c_TEBB0714_REV01!B:D,MATCH(H297,RAW_c_TEBB0714_REV01!B:B,0),3)),"---")))=0,"---",IF(K297&lt;&gt;"---",IF(INDEX(RAW_c_TEBB0714_REV01!B:D,MATCH(H297,RAW_c_TEBB0714_REV01!B:B,0),3)=L297,INDEX(
RAW_c_TEBB0714_REV01!B:D,MATCH(H297,INDEX(RAW_c_TEBB0714_REV01!B:B,MATCH(H297,RAW_c_TEBB0714_REV01!B:B,)+1):'RAW_c_TEBB0714_REV01'!B11368,)+MATCH(H297,RAW_c_TEBB0714_REV01!B:B,),3),INDEX(RAW_c_TEBB0714_REV01!B:D,MATCH(H297,RAW_c_TEBB0714_REV01!B:B,0),3)),"---"))),"---")</f>
        <v>JM2-88</v>
      </c>
      <c r="T297">
        <f>COUNTIF(RAW_c_TEBB0714_REV01!B:B,G297)</f>
        <v>2</v>
      </c>
      <c r="U297" t="str">
        <f t="shared" si="29"/>
        <v>50pin_header-14</v>
      </c>
    </row>
    <row r="298" spans="1:21" x14ac:dyDescent="0.25">
      <c r="A298" t="s">
        <v>1140</v>
      </c>
      <c r="B298" t="s">
        <v>1293</v>
      </c>
      <c r="C298" t="s">
        <v>173</v>
      </c>
      <c r="D298" t="s">
        <v>537</v>
      </c>
      <c r="E298" s="84">
        <v>15</v>
      </c>
      <c r="F298" t="str">
        <f t="shared" si="24"/>
        <v>J17-15</v>
      </c>
      <c r="G298" t="str">
        <f>VLOOKUP(F298,RAW_c_TEBB0714_REV01!A:B,2,0)</f>
        <v>B14_L14_N</v>
      </c>
      <c r="H298" t="str">
        <f t="shared" si="25"/>
        <v>B14_L14_N</v>
      </c>
      <c r="I298" t="str">
        <f t="shared" si="26"/>
        <v>--</v>
      </c>
      <c r="J298" t="str">
        <f t="shared" si="27"/>
        <v>--</v>
      </c>
      <c r="K298">
        <f>IFERROR(IF(J298="--",IF(G298=H298,VLOOKUP(G298,RAW_c_TEBB0714_REV01!L:N,3,0),SUM(VLOOKUP(H298,RAW_c_TEBB0714_REV01!L:N,3,0),VLOOKUP(G298,RAW_c_TEBB0714_REV01!L:N,3,0))),"---"),"---")</f>
        <v>34.048900000000003</v>
      </c>
      <c r="L298" t="str">
        <f t="shared" si="28"/>
        <v>J17-15</v>
      </c>
      <c r="M298" t="str">
        <f>IFERROR(IF(
COUNTIF(B2B!H:H,(IF(K298&lt;&gt;"---",IF(INDEX(RAW_c_TEBB0714_REV01!B:D,MATCH(H298,RAW_c_TEBB0714_REV01!B:B,0),3)=L298,INDEX(
RAW_c_TEBB0714_REV01!B:D,MATCH(H298,INDEX(RAW_c_TEBB0714_REV01!B:B,MATCH(H298,RAW_c_TEBB0714_REV01!B:B,)+1):'RAW_c_TEBB0714_REV01'!B11369,)+MATCH(H298,RAW_c_TEBB0714_REV01!B:B,),3),INDEX(RAW_c_TEBB0714_REV01!B:D,MATCH(H298,RAW_c_TEBB0714_REV01!B:B,0),3)),"---")))=1,"---",IF(K298&lt;&gt;"---",IF(INDEX(RAW_c_TEBB0714_REV01!B:D,MATCH(H298,RAW_c_TEBB0714_REV01!B:B,0),3)=L298,INDEX(
RAW_c_TEBB0714_REV01!B:D,MATCH(H298,INDEX(RAW_c_TEBB0714_REV01!B:B,MATCH(H298,RAW_c_TEBB0714_REV01!B:B,)+1):'RAW_c_TEBB0714_REV01'!B11369,)+MATCH(H298,RAW_c_TEBB0714_REV01!B:B,),3),INDEX(RAW_c_TEBB0714_REV01!B:D,MATCH(H298,RAW_c_TEBB0714_REV01!B:B,0),3)),"---")),"---")</f>
        <v>---</v>
      </c>
      <c r="N298" t="str">
        <f>IFERROR(IF(AND(B298="B2B",J298="--"),L298,IF(
COUNTIF(B2B!H:H,(IF(K298&lt;&gt;"---",IF(INDEX(RAW_c_TEBB0714_REV01!B:D,MATCH(H298,RAW_c_TEBB0714_REV01!B:B,0),3)=L298,INDEX(
RAW_c_TEBB0714_REV01!B:D,MATCH(H298,INDEX(RAW_c_TEBB0714_REV01!B:B,MATCH(H298,RAW_c_TEBB0714_REV01!B:B,)+1):'RAW_c_TEBB0714_REV01'!B11369,)+MATCH(H298,RAW_c_TEBB0714_REV01!B:B,),3),INDEX(RAW_c_TEBB0714_REV01!B:D,MATCH(H298,RAW_c_TEBB0714_REV01!B:B,0),3)),"---")))=0,"---",IF(K298&lt;&gt;"---",IF(INDEX(RAW_c_TEBB0714_REV01!B:D,MATCH(H298,RAW_c_TEBB0714_REV01!B:B,0),3)=L298,INDEX(
RAW_c_TEBB0714_REV01!B:D,MATCH(H298,INDEX(RAW_c_TEBB0714_REV01!B:B,MATCH(H298,RAW_c_TEBB0714_REV01!B:B,)+1):'RAW_c_TEBB0714_REV01'!B11369,)+MATCH(H298,RAW_c_TEBB0714_REV01!B:B,),3),INDEX(RAW_c_TEBB0714_REV01!B:D,MATCH(H298,RAW_c_TEBB0714_REV01!B:B,0),3)),"---"))),"---")</f>
        <v>JM2-78</v>
      </c>
      <c r="T298">
        <f>COUNTIF(RAW_c_TEBB0714_REV01!B:B,G298)</f>
        <v>2</v>
      </c>
      <c r="U298" t="str">
        <f t="shared" si="29"/>
        <v>50pin_header-15</v>
      </c>
    </row>
    <row r="299" spans="1:21" x14ac:dyDescent="0.25">
      <c r="A299" t="s">
        <v>1141</v>
      </c>
      <c r="B299" t="s">
        <v>1293</v>
      </c>
      <c r="C299" t="s">
        <v>174</v>
      </c>
      <c r="D299" t="s">
        <v>537</v>
      </c>
      <c r="E299" s="84">
        <v>16</v>
      </c>
      <c r="F299" t="str">
        <f t="shared" si="24"/>
        <v>J17-16</v>
      </c>
      <c r="G299" t="str">
        <f>VLOOKUP(F299,RAW_c_TEBB0714_REV01!A:B,2,0)</f>
        <v>B14_L14_P</v>
      </c>
      <c r="H299" t="str">
        <f t="shared" si="25"/>
        <v>B14_L14_P</v>
      </c>
      <c r="I299" t="str">
        <f t="shared" si="26"/>
        <v>--</v>
      </c>
      <c r="J299" t="str">
        <f t="shared" si="27"/>
        <v>--</v>
      </c>
      <c r="K299">
        <f>IFERROR(IF(J299="--",IF(G299=H299,VLOOKUP(G299,RAW_c_TEBB0714_REV01!L:N,3,0),SUM(VLOOKUP(H299,RAW_c_TEBB0714_REV01!L:N,3,0),VLOOKUP(G299,RAW_c_TEBB0714_REV01!L:N,3,0))),"---"),"---")</f>
        <v>33.737699999999997</v>
      </c>
      <c r="L299" t="str">
        <f t="shared" si="28"/>
        <v>J17-16</v>
      </c>
      <c r="M299" t="str">
        <f>IFERROR(IF(
COUNTIF(B2B!H:H,(IF(K299&lt;&gt;"---",IF(INDEX(RAW_c_TEBB0714_REV01!B:D,MATCH(H299,RAW_c_TEBB0714_REV01!B:B,0),3)=L299,INDEX(
RAW_c_TEBB0714_REV01!B:D,MATCH(H299,INDEX(RAW_c_TEBB0714_REV01!B:B,MATCH(H299,RAW_c_TEBB0714_REV01!B:B,)+1):'RAW_c_TEBB0714_REV01'!B11370,)+MATCH(H299,RAW_c_TEBB0714_REV01!B:B,),3),INDEX(RAW_c_TEBB0714_REV01!B:D,MATCH(H299,RAW_c_TEBB0714_REV01!B:B,0),3)),"---")))=1,"---",IF(K299&lt;&gt;"---",IF(INDEX(RAW_c_TEBB0714_REV01!B:D,MATCH(H299,RAW_c_TEBB0714_REV01!B:B,0),3)=L299,INDEX(
RAW_c_TEBB0714_REV01!B:D,MATCH(H299,INDEX(RAW_c_TEBB0714_REV01!B:B,MATCH(H299,RAW_c_TEBB0714_REV01!B:B,)+1):'RAW_c_TEBB0714_REV01'!B11370,)+MATCH(H299,RAW_c_TEBB0714_REV01!B:B,),3),INDEX(RAW_c_TEBB0714_REV01!B:D,MATCH(H299,RAW_c_TEBB0714_REV01!B:B,0),3)),"---")),"---")</f>
        <v>---</v>
      </c>
      <c r="N299" t="str">
        <f>IFERROR(IF(AND(B299="B2B",J299="--"),L299,IF(
COUNTIF(B2B!H:H,(IF(K299&lt;&gt;"---",IF(INDEX(RAW_c_TEBB0714_REV01!B:D,MATCH(H299,RAW_c_TEBB0714_REV01!B:B,0),3)=L299,INDEX(
RAW_c_TEBB0714_REV01!B:D,MATCH(H299,INDEX(RAW_c_TEBB0714_REV01!B:B,MATCH(H299,RAW_c_TEBB0714_REV01!B:B,)+1):'RAW_c_TEBB0714_REV01'!B11370,)+MATCH(H299,RAW_c_TEBB0714_REV01!B:B,),3),INDEX(RAW_c_TEBB0714_REV01!B:D,MATCH(H299,RAW_c_TEBB0714_REV01!B:B,0),3)),"---")))=0,"---",IF(K299&lt;&gt;"---",IF(INDEX(RAW_c_TEBB0714_REV01!B:D,MATCH(H299,RAW_c_TEBB0714_REV01!B:B,0),3)=L299,INDEX(
RAW_c_TEBB0714_REV01!B:D,MATCH(H299,INDEX(RAW_c_TEBB0714_REV01!B:B,MATCH(H299,RAW_c_TEBB0714_REV01!B:B,)+1):'RAW_c_TEBB0714_REV01'!B11370,)+MATCH(H299,RAW_c_TEBB0714_REV01!B:B,),3),INDEX(RAW_c_TEBB0714_REV01!B:D,MATCH(H299,RAW_c_TEBB0714_REV01!B:B,0),3)),"---"))),"---")</f>
        <v>JM2-80</v>
      </c>
      <c r="T299">
        <f>COUNTIF(RAW_c_TEBB0714_REV01!B:B,G299)</f>
        <v>2</v>
      </c>
      <c r="U299" t="str">
        <f t="shared" si="29"/>
        <v>50pin_header-16</v>
      </c>
    </row>
    <row r="300" spans="1:21" x14ac:dyDescent="0.25">
      <c r="A300" t="s">
        <v>1142</v>
      </c>
      <c r="B300" t="s">
        <v>1293</v>
      </c>
      <c r="C300" t="s">
        <v>175</v>
      </c>
      <c r="D300" t="s">
        <v>537</v>
      </c>
      <c r="E300" s="84">
        <v>17</v>
      </c>
      <c r="F300" t="str">
        <f t="shared" si="24"/>
        <v>J17-17</v>
      </c>
      <c r="G300" t="str">
        <f>VLOOKUP(F300,RAW_c_TEBB0714_REV01!A:B,2,0)</f>
        <v>B14_L5_N</v>
      </c>
      <c r="H300" t="str">
        <f t="shared" si="25"/>
        <v>B14_L5_N</v>
      </c>
      <c r="I300" t="str">
        <f t="shared" si="26"/>
        <v>--</v>
      </c>
      <c r="J300" t="str">
        <f t="shared" si="27"/>
        <v>--</v>
      </c>
      <c r="K300">
        <f>IFERROR(IF(J300="--",IF(G300=H300,VLOOKUP(G300,RAW_c_TEBB0714_REV01!L:N,3,0),SUM(VLOOKUP(H300,RAW_c_TEBB0714_REV01!L:N,3,0),VLOOKUP(G300,RAW_c_TEBB0714_REV01!L:N,3,0))),"---"),"---")</f>
        <v>17.409700000000001</v>
      </c>
      <c r="L300" t="str">
        <f t="shared" si="28"/>
        <v>J17-17</v>
      </c>
      <c r="M300" t="str">
        <f>IFERROR(IF(
COUNTIF(B2B!H:H,(IF(K300&lt;&gt;"---",IF(INDEX(RAW_c_TEBB0714_REV01!B:D,MATCH(H300,RAW_c_TEBB0714_REV01!B:B,0),3)=L300,INDEX(
RAW_c_TEBB0714_REV01!B:D,MATCH(H300,INDEX(RAW_c_TEBB0714_REV01!B:B,MATCH(H300,RAW_c_TEBB0714_REV01!B:B,)+1):'RAW_c_TEBB0714_REV01'!B11371,)+MATCH(H300,RAW_c_TEBB0714_REV01!B:B,),3),INDEX(RAW_c_TEBB0714_REV01!B:D,MATCH(H300,RAW_c_TEBB0714_REV01!B:B,0),3)),"---")))=1,"---",IF(K300&lt;&gt;"---",IF(INDEX(RAW_c_TEBB0714_REV01!B:D,MATCH(H300,RAW_c_TEBB0714_REV01!B:B,0),3)=L300,INDEX(
RAW_c_TEBB0714_REV01!B:D,MATCH(H300,INDEX(RAW_c_TEBB0714_REV01!B:B,MATCH(H300,RAW_c_TEBB0714_REV01!B:B,)+1):'RAW_c_TEBB0714_REV01'!B11371,)+MATCH(H300,RAW_c_TEBB0714_REV01!B:B,),3),INDEX(RAW_c_TEBB0714_REV01!B:D,MATCH(H300,RAW_c_TEBB0714_REV01!B:B,0),3)),"---")),"---")</f>
        <v>---</v>
      </c>
      <c r="N300" t="str">
        <f>IFERROR(IF(AND(B300="B2B",J300="--"),L300,IF(
COUNTIF(B2B!H:H,(IF(K300&lt;&gt;"---",IF(INDEX(RAW_c_TEBB0714_REV01!B:D,MATCH(H300,RAW_c_TEBB0714_REV01!B:B,0),3)=L300,INDEX(
RAW_c_TEBB0714_REV01!B:D,MATCH(H300,INDEX(RAW_c_TEBB0714_REV01!B:B,MATCH(H300,RAW_c_TEBB0714_REV01!B:B,)+1):'RAW_c_TEBB0714_REV01'!B11371,)+MATCH(H300,RAW_c_TEBB0714_REV01!B:B,),3),INDEX(RAW_c_TEBB0714_REV01!B:D,MATCH(H300,RAW_c_TEBB0714_REV01!B:B,0),3)),"---")))=0,"---",IF(K300&lt;&gt;"---",IF(INDEX(RAW_c_TEBB0714_REV01!B:D,MATCH(H300,RAW_c_TEBB0714_REV01!B:B,0),3)=L300,INDEX(
RAW_c_TEBB0714_REV01!B:D,MATCH(H300,INDEX(RAW_c_TEBB0714_REV01!B:B,MATCH(H300,RAW_c_TEBB0714_REV01!B:B,)+1):'RAW_c_TEBB0714_REV01'!B11371,)+MATCH(H300,RAW_c_TEBB0714_REV01!B:B,),3),INDEX(RAW_c_TEBB0714_REV01!B:D,MATCH(H300,RAW_c_TEBB0714_REV01!B:B,0),3)),"---"))),"---")</f>
        <v>JM2-58</v>
      </c>
      <c r="T300">
        <f>COUNTIF(RAW_c_TEBB0714_REV01!B:B,G300)</f>
        <v>2</v>
      </c>
      <c r="U300" t="str">
        <f t="shared" si="29"/>
        <v>50pin_header-17</v>
      </c>
    </row>
    <row r="301" spans="1:21" x14ac:dyDescent="0.25">
      <c r="A301" t="s">
        <v>1143</v>
      </c>
      <c r="B301" t="s">
        <v>1293</v>
      </c>
      <c r="C301" t="s">
        <v>176</v>
      </c>
      <c r="D301" t="s">
        <v>537</v>
      </c>
      <c r="E301" s="84">
        <v>18</v>
      </c>
      <c r="F301" t="str">
        <f t="shared" si="24"/>
        <v>J17-18</v>
      </c>
      <c r="G301" t="str">
        <f>VLOOKUP(F301,RAW_c_TEBB0714_REV01!A:B,2,0)</f>
        <v>B14_L5_P</v>
      </c>
      <c r="H301" t="str">
        <f t="shared" si="25"/>
        <v>B14_L5_P</v>
      </c>
      <c r="I301" t="str">
        <f t="shared" si="26"/>
        <v>--</v>
      </c>
      <c r="J301" t="str">
        <f t="shared" si="27"/>
        <v>--</v>
      </c>
      <c r="K301">
        <f>IFERROR(IF(J301="--",IF(G301=H301,VLOOKUP(G301,RAW_c_TEBB0714_REV01!L:N,3,0),SUM(VLOOKUP(H301,RAW_c_TEBB0714_REV01!L:N,3,0),VLOOKUP(G301,RAW_c_TEBB0714_REV01!L:N,3,0))),"---"),"---")</f>
        <v>17.078299999999999</v>
      </c>
      <c r="L301" t="str">
        <f t="shared" si="28"/>
        <v>J17-18</v>
      </c>
      <c r="M301" t="str">
        <f>IFERROR(IF(
COUNTIF(B2B!H:H,(IF(K301&lt;&gt;"---",IF(INDEX(RAW_c_TEBB0714_REV01!B:D,MATCH(H301,RAW_c_TEBB0714_REV01!B:B,0),3)=L301,INDEX(
RAW_c_TEBB0714_REV01!B:D,MATCH(H301,INDEX(RAW_c_TEBB0714_REV01!B:B,MATCH(H301,RAW_c_TEBB0714_REV01!B:B,)+1):'RAW_c_TEBB0714_REV01'!B11372,)+MATCH(H301,RAW_c_TEBB0714_REV01!B:B,),3),INDEX(RAW_c_TEBB0714_REV01!B:D,MATCH(H301,RAW_c_TEBB0714_REV01!B:B,0),3)),"---")))=1,"---",IF(K301&lt;&gt;"---",IF(INDEX(RAW_c_TEBB0714_REV01!B:D,MATCH(H301,RAW_c_TEBB0714_REV01!B:B,0),3)=L301,INDEX(
RAW_c_TEBB0714_REV01!B:D,MATCH(H301,INDEX(RAW_c_TEBB0714_REV01!B:B,MATCH(H301,RAW_c_TEBB0714_REV01!B:B,)+1):'RAW_c_TEBB0714_REV01'!B11372,)+MATCH(H301,RAW_c_TEBB0714_REV01!B:B,),3),INDEX(RAW_c_TEBB0714_REV01!B:D,MATCH(H301,RAW_c_TEBB0714_REV01!B:B,0),3)),"---")),"---")</f>
        <v>---</v>
      </c>
      <c r="N301" t="str">
        <f>IFERROR(IF(AND(B301="B2B",J301="--"),L301,IF(
COUNTIF(B2B!H:H,(IF(K301&lt;&gt;"---",IF(INDEX(RAW_c_TEBB0714_REV01!B:D,MATCH(H301,RAW_c_TEBB0714_REV01!B:B,0),3)=L301,INDEX(
RAW_c_TEBB0714_REV01!B:D,MATCH(H301,INDEX(RAW_c_TEBB0714_REV01!B:B,MATCH(H301,RAW_c_TEBB0714_REV01!B:B,)+1):'RAW_c_TEBB0714_REV01'!B11372,)+MATCH(H301,RAW_c_TEBB0714_REV01!B:B,),3),INDEX(RAW_c_TEBB0714_REV01!B:D,MATCH(H301,RAW_c_TEBB0714_REV01!B:B,0),3)),"---")))=0,"---",IF(K301&lt;&gt;"---",IF(INDEX(RAW_c_TEBB0714_REV01!B:D,MATCH(H301,RAW_c_TEBB0714_REV01!B:B,0),3)=L301,INDEX(
RAW_c_TEBB0714_REV01!B:D,MATCH(H301,INDEX(RAW_c_TEBB0714_REV01!B:B,MATCH(H301,RAW_c_TEBB0714_REV01!B:B,)+1):'RAW_c_TEBB0714_REV01'!B11372,)+MATCH(H301,RAW_c_TEBB0714_REV01!B:B,),3),INDEX(RAW_c_TEBB0714_REV01!B:D,MATCH(H301,RAW_c_TEBB0714_REV01!B:B,0),3)),"---"))),"---")</f>
        <v>JM2-56</v>
      </c>
      <c r="T301">
        <f>COUNTIF(RAW_c_TEBB0714_REV01!B:B,G301)</f>
        <v>2</v>
      </c>
      <c r="U301" t="str">
        <f t="shared" si="29"/>
        <v>50pin_header-18</v>
      </c>
    </row>
    <row r="302" spans="1:21" x14ac:dyDescent="0.25">
      <c r="A302" t="s">
        <v>1144</v>
      </c>
      <c r="B302" t="s">
        <v>1293</v>
      </c>
      <c r="C302" t="s">
        <v>177</v>
      </c>
      <c r="D302" t="s">
        <v>537</v>
      </c>
      <c r="E302" s="84">
        <v>19</v>
      </c>
      <c r="F302" t="str">
        <f t="shared" si="24"/>
        <v>J17-19</v>
      </c>
      <c r="G302" t="str">
        <f>VLOOKUP(F302,RAW_c_TEBB0714_REV01!A:B,2,0)</f>
        <v>B14_L4_P</v>
      </c>
      <c r="H302" t="str">
        <f t="shared" si="25"/>
        <v>B14_L4_P</v>
      </c>
      <c r="I302" t="str">
        <f t="shared" si="26"/>
        <v>--</v>
      </c>
      <c r="J302" t="str">
        <f t="shared" si="27"/>
        <v>--</v>
      </c>
      <c r="K302">
        <f>IFERROR(IF(J302="--",IF(G302=H302,VLOOKUP(G302,RAW_c_TEBB0714_REV01!L:N,3,0),SUM(VLOOKUP(H302,RAW_c_TEBB0714_REV01!L:N,3,0),VLOOKUP(G302,RAW_c_TEBB0714_REV01!L:N,3,0))),"---"),"---")</f>
        <v>14.1556</v>
      </c>
      <c r="L302" t="str">
        <f t="shared" si="28"/>
        <v>J17-19</v>
      </c>
      <c r="M302" t="str">
        <f>IFERROR(IF(
COUNTIF(B2B!H:H,(IF(K302&lt;&gt;"---",IF(INDEX(RAW_c_TEBB0714_REV01!B:D,MATCH(H302,RAW_c_TEBB0714_REV01!B:B,0),3)=L302,INDEX(
RAW_c_TEBB0714_REV01!B:D,MATCH(H302,INDEX(RAW_c_TEBB0714_REV01!B:B,MATCH(H302,RAW_c_TEBB0714_REV01!B:B,)+1):'RAW_c_TEBB0714_REV01'!B11373,)+MATCH(H302,RAW_c_TEBB0714_REV01!B:B,),3),INDEX(RAW_c_TEBB0714_REV01!B:D,MATCH(H302,RAW_c_TEBB0714_REV01!B:B,0),3)),"---")))=1,"---",IF(K302&lt;&gt;"---",IF(INDEX(RAW_c_TEBB0714_REV01!B:D,MATCH(H302,RAW_c_TEBB0714_REV01!B:B,0),3)=L302,INDEX(
RAW_c_TEBB0714_REV01!B:D,MATCH(H302,INDEX(RAW_c_TEBB0714_REV01!B:B,MATCH(H302,RAW_c_TEBB0714_REV01!B:B,)+1):'RAW_c_TEBB0714_REV01'!B11373,)+MATCH(H302,RAW_c_TEBB0714_REV01!B:B,),3),INDEX(RAW_c_TEBB0714_REV01!B:D,MATCH(H302,RAW_c_TEBB0714_REV01!B:B,0),3)),"---")),"---")</f>
        <v>---</v>
      </c>
      <c r="N302" t="str">
        <f>IFERROR(IF(AND(B302="B2B",J302="--"),L302,IF(
COUNTIF(B2B!H:H,(IF(K302&lt;&gt;"---",IF(INDEX(RAW_c_TEBB0714_REV01!B:D,MATCH(H302,RAW_c_TEBB0714_REV01!B:B,0),3)=L302,INDEX(
RAW_c_TEBB0714_REV01!B:D,MATCH(H302,INDEX(RAW_c_TEBB0714_REV01!B:B,MATCH(H302,RAW_c_TEBB0714_REV01!B:B,)+1):'RAW_c_TEBB0714_REV01'!B11373,)+MATCH(H302,RAW_c_TEBB0714_REV01!B:B,),3),INDEX(RAW_c_TEBB0714_REV01!B:D,MATCH(H302,RAW_c_TEBB0714_REV01!B:B,0),3)),"---")))=0,"---",IF(K302&lt;&gt;"---",IF(INDEX(RAW_c_TEBB0714_REV01!B:D,MATCH(H302,RAW_c_TEBB0714_REV01!B:B,0),3)=L302,INDEX(
RAW_c_TEBB0714_REV01!B:D,MATCH(H302,INDEX(RAW_c_TEBB0714_REV01!B:B,MATCH(H302,RAW_c_TEBB0714_REV01!B:B,)+1):'RAW_c_TEBB0714_REV01'!B11373,)+MATCH(H302,RAW_c_TEBB0714_REV01!B:B,),3),INDEX(RAW_c_TEBB0714_REV01!B:D,MATCH(H302,RAW_c_TEBB0714_REV01!B:B,0),3)),"---"))),"---")</f>
        <v>JM2-55</v>
      </c>
      <c r="T302">
        <f>COUNTIF(RAW_c_TEBB0714_REV01!B:B,G302)</f>
        <v>2</v>
      </c>
      <c r="U302" t="str">
        <f t="shared" si="29"/>
        <v>50pin_header-19</v>
      </c>
    </row>
    <row r="303" spans="1:21" x14ac:dyDescent="0.25">
      <c r="A303" t="s">
        <v>1145</v>
      </c>
      <c r="B303" t="s">
        <v>1293</v>
      </c>
      <c r="C303" t="s">
        <v>178</v>
      </c>
      <c r="D303" t="s">
        <v>537</v>
      </c>
      <c r="E303" s="84">
        <v>20</v>
      </c>
      <c r="F303" t="str">
        <f t="shared" si="24"/>
        <v>J17-20</v>
      </c>
      <c r="G303" t="str">
        <f>VLOOKUP(F303,RAW_c_TEBB0714_REV01!A:B,2,0)</f>
        <v>B14_L4_N</v>
      </c>
      <c r="H303" t="str">
        <f t="shared" si="25"/>
        <v>B14_L4_N</v>
      </c>
      <c r="I303" t="str">
        <f t="shared" si="26"/>
        <v>--</v>
      </c>
      <c r="J303" t="str">
        <f t="shared" si="27"/>
        <v>--</v>
      </c>
      <c r="K303">
        <f>IFERROR(IF(J303="--",IF(G303=H303,VLOOKUP(G303,RAW_c_TEBB0714_REV01!L:N,3,0),SUM(VLOOKUP(H303,RAW_c_TEBB0714_REV01!L:N,3,0),VLOOKUP(G303,RAW_c_TEBB0714_REV01!L:N,3,0))),"---"),"---")</f>
        <v>13.824299999999999</v>
      </c>
      <c r="L303" t="str">
        <f t="shared" si="28"/>
        <v>J17-20</v>
      </c>
      <c r="M303" t="str">
        <f>IFERROR(IF(
COUNTIF(B2B!H:H,(IF(K303&lt;&gt;"---",IF(INDEX(RAW_c_TEBB0714_REV01!B:D,MATCH(H303,RAW_c_TEBB0714_REV01!B:B,0),3)=L303,INDEX(
RAW_c_TEBB0714_REV01!B:D,MATCH(H303,INDEX(RAW_c_TEBB0714_REV01!B:B,MATCH(H303,RAW_c_TEBB0714_REV01!B:B,)+1):'RAW_c_TEBB0714_REV01'!B11374,)+MATCH(H303,RAW_c_TEBB0714_REV01!B:B,),3),INDEX(RAW_c_TEBB0714_REV01!B:D,MATCH(H303,RAW_c_TEBB0714_REV01!B:B,0),3)),"---")))=1,"---",IF(K303&lt;&gt;"---",IF(INDEX(RAW_c_TEBB0714_REV01!B:D,MATCH(H303,RAW_c_TEBB0714_REV01!B:B,0),3)=L303,INDEX(
RAW_c_TEBB0714_REV01!B:D,MATCH(H303,INDEX(RAW_c_TEBB0714_REV01!B:B,MATCH(H303,RAW_c_TEBB0714_REV01!B:B,)+1):'RAW_c_TEBB0714_REV01'!B11374,)+MATCH(H303,RAW_c_TEBB0714_REV01!B:B,),3),INDEX(RAW_c_TEBB0714_REV01!B:D,MATCH(H303,RAW_c_TEBB0714_REV01!B:B,0),3)),"---")),"---")</f>
        <v>---</v>
      </c>
      <c r="N303" t="str">
        <f>IFERROR(IF(AND(B303="B2B",J303="--"),L303,IF(
COUNTIF(B2B!H:H,(IF(K303&lt;&gt;"---",IF(INDEX(RAW_c_TEBB0714_REV01!B:D,MATCH(H303,RAW_c_TEBB0714_REV01!B:B,0),3)=L303,INDEX(
RAW_c_TEBB0714_REV01!B:D,MATCH(H303,INDEX(RAW_c_TEBB0714_REV01!B:B,MATCH(H303,RAW_c_TEBB0714_REV01!B:B,)+1):'RAW_c_TEBB0714_REV01'!B11374,)+MATCH(H303,RAW_c_TEBB0714_REV01!B:B,),3),INDEX(RAW_c_TEBB0714_REV01!B:D,MATCH(H303,RAW_c_TEBB0714_REV01!B:B,0),3)),"---")))=0,"---",IF(K303&lt;&gt;"---",IF(INDEX(RAW_c_TEBB0714_REV01!B:D,MATCH(H303,RAW_c_TEBB0714_REV01!B:B,0),3)=L303,INDEX(
RAW_c_TEBB0714_REV01!B:D,MATCH(H303,INDEX(RAW_c_TEBB0714_REV01!B:B,MATCH(H303,RAW_c_TEBB0714_REV01!B:B,)+1):'RAW_c_TEBB0714_REV01'!B11374,)+MATCH(H303,RAW_c_TEBB0714_REV01!B:B,),3),INDEX(RAW_c_TEBB0714_REV01!B:D,MATCH(H303,RAW_c_TEBB0714_REV01!B:B,0),3)),"---"))),"---")</f>
        <v>JM2-57</v>
      </c>
      <c r="T303">
        <f>COUNTIF(RAW_c_TEBB0714_REV01!B:B,G303)</f>
        <v>2</v>
      </c>
      <c r="U303" t="str">
        <f t="shared" si="29"/>
        <v>50pin_header-20</v>
      </c>
    </row>
    <row r="304" spans="1:21" x14ac:dyDescent="0.25">
      <c r="A304" t="s">
        <v>1146</v>
      </c>
      <c r="B304" t="s">
        <v>1293</v>
      </c>
      <c r="C304" t="s">
        <v>179</v>
      </c>
      <c r="D304" t="s">
        <v>537</v>
      </c>
      <c r="E304" s="84">
        <v>21</v>
      </c>
      <c r="F304" t="str">
        <f t="shared" si="24"/>
        <v>J17-21</v>
      </c>
      <c r="G304" t="str">
        <f>VLOOKUP(F304,RAW_c_TEBB0714_REV01!A:B,2,0)</f>
        <v>B14_L15_N</v>
      </c>
      <c r="H304" t="str">
        <f t="shared" si="25"/>
        <v>B14_L15_N</v>
      </c>
      <c r="I304" t="str">
        <f t="shared" si="26"/>
        <v>--</v>
      </c>
      <c r="J304" t="str">
        <f t="shared" si="27"/>
        <v>--</v>
      </c>
      <c r="K304">
        <f>IFERROR(IF(J304="--",IF(G304=H304,VLOOKUP(G304,RAW_c_TEBB0714_REV01!L:N,3,0),SUM(VLOOKUP(H304,RAW_c_TEBB0714_REV01!L:N,3,0),VLOOKUP(G304,RAW_c_TEBB0714_REV01!L:N,3,0))),"---"),"---")</f>
        <v>11.3424</v>
      </c>
      <c r="L304" t="str">
        <f t="shared" si="28"/>
        <v>J17-21</v>
      </c>
      <c r="M304" t="str">
        <f>IFERROR(IF(
COUNTIF(B2B!H:H,(IF(K304&lt;&gt;"---",IF(INDEX(RAW_c_TEBB0714_REV01!B:D,MATCH(H304,RAW_c_TEBB0714_REV01!B:B,0),3)=L304,INDEX(
RAW_c_TEBB0714_REV01!B:D,MATCH(H304,INDEX(RAW_c_TEBB0714_REV01!B:B,MATCH(H304,RAW_c_TEBB0714_REV01!B:B,)+1):'RAW_c_TEBB0714_REV01'!B11375,)+MATCH(H304,RAW_c_TEBB0714_REV01!B:B,),3),INDEX(RAW_c_TEBB0714_REV01!B:D,MATCH(H304,RAW_c_TEBB0714_REV01!B:B,0),3)),"---")))=1,"---",IF(K304&lt;&gt;"---",IF(INDEX(RAW_c_TEBB0714_REV01!B:D,MATCH(H304,RAW_c_TEBB0714_REV01!B:B,0),3)=L304,INDEX(
RAW_c_TEBB0714_REV01!B:D,MATCH(H304,INDEX(RAW_c_TEBB0714_REV01!B:B,MATCH(H304,RAW_c_TEBB0714_REV01!B:B,)+1):'RAW_c_TEBB0714_REV01'!B11375,)+MATCH(H304,RAW_c_TEBB0714_REV01!B:B,),3),INDEX(RAW_c_TEBB0714_REV01!B:D,MATCH(H304,RAW_c_TEBB0714_REV01!B:B,0),3)),"---")),"---")</f>
        <v>---</v>
      </c>
      <c r="N304" t="str">
        <f>IFERROR(IF(AND(B304="B2B",J304="--"),L304,IF(
COUNTIF(B2B!H:H,(IF(K304&lt;&gt;"---",IF(INDEX(RAW_c_TEBB0714_REV01!B:D,MATCH(H304,RAW_c_TEBB0714_REV01!B:B,0),3)=L304,INDEX(
RAW_c_TEBB0714_REV01!B:D,MATCH(H304,INDEX(RAW_c_TEBB0714_REV01!B:B,MATCH(H304,RAW_c_TEBB0714_REV01!B:B,)+1):'RAW_c_TEBB0714_REV01'!B11375,)+MATCH(H304,RAW_c_TEBB0714_REV01!B:B,),3),INDEX(RAW_c_TEBB0714_REV01!B:D,MATCH(H304,RAW_c_TEBB0714_REV01!B:B,0),3)),"---")))=0,"---",IF(K304&lt;&gt;"---",IF(INDEX(RAW_c_TEBB0714_REV01!B:D,MATCH(H304,RAW_c_TEBB0714_REV01!B:B,0),3)=L304,INDEX(
RAW_c_TEBB0714_REV01!B:D,MATCH(H304,INDEX(RAW_c_TEBB0714_REV01!B:B,MATCH(H304,RAW_c_TEBB0714_REV01!B:B,)+1):'RAW_c_TEBB0714_REV01'!B11375,)+MATCH(H304,RAW_c_TEBB0714_REV01!B:B,),3),INDEX(RAW_c_TEBB0714_REV01!B:D,MATCH(H304,RAW_c_TEBB0714_REV01!B:B,0),3)),"---"))),"---")</f>
        <v>JM2-65</v>
      </c>
      <c r="T304">
        <f>COUNTIF(RAW_c_TEBB0714_REV01!B:B,G304)</f>
        <v>2</v>
      </c>
      <c r="U304" t="str">
        <f t="shared" si="29"/>
        <v>50pin_header-21</v>
      </c>
    </row>
    <row r="305" spans="1:21" x14ac:dyDescent="0.25">
      <c r="A305" t="s">
        <v>1147</v>
      </c>
      <c r="B305" t="s">
        <v>1293</v>
      </c>
      <c r="C305" t="s">
        <v>180</v>
      </c>
      <c r="D305" t="s">
        <v>537</v>
      </c>
      <c r="E305" s="84">
        <v>22</v>
      </c>
      <c r="F305" t="str">
        <f t="shared" si="24"/>
        <v>J17-22</v>
      </c>
      <c r="G305" t="str">
        <f>VLOOKUP(F305,RAW_c_TEBB0714_REV01!A:B,2,0)</f>
        <v>B14_L15_P</v>
      </c>
      <c r="H305" t="str">
        <f t="shared" si="25"/>
        <v>B14_L15_P</v>
      </c>
      <c r="I305" t="str">
        <f t="shared" si="26"/>
        <v>--</v>
      </c>
      <c r="J305" t="str">
        <f t="shared" si="27"/>
        <v>--</v>
      </c>
      <c r="K305">
        <f>IFERROR(IF(J305="--",IF(G305=H305,VLOOKUP(G305,RAW_c_TEBB0714_REV01!L:N,3,0),SUM(VLOOKUP(H305,RAW_c_TEBB0714_REV01!L:N,3,0),VLOOKUP(G305,RAW_c_TEBB0714_REV01!L:N,3,0))),"---"),"---")</f>
        <v>11.010999999999999</v>
      </c>
      <c r="L305" t="str">
        <f t="shared" si="28"/>
        <v>J17-22</v>
      </c>
      <c r="M305" t="str">
        <f>IFERROR(IF(
COUNTIF(B2B!H:H,(IF(K305&lt;&gt;"---",IF(INDEX(RAW_c_TEBB0714_REV01!B:D,MATCH(H305,RAW_c_TEBB0714_REV01!B:B,0),3)=L305,INDEX(
RAW_c_TEBB0714_REV01!B:D,MATCH(H305,INDEX(RAW_c_TEBB0714_REV01!B:B,MATCH(H305,RAW_c_TEBB0714_REV01!B:B,)+1):'RAW_c_TEBB0714_REV01'!B11376,)+MATCH(H305,RAW_c_TEBB0714_REV01!B:B,),3),INDEX(RAW_c_TEBB0714_REV01!B:D,MATCH(H305,RAW_c_TEBB0714_REV01!B:B,0),3)),"---")))=1,"---",IF(K305&lt;&gt;"---",IF(INDEX(RAW_c_TEBB0714_REV01!B:D,MATCH(H305,RAW_c_TEBB0714_REV01!B:B,0),3)=L305,INDEX(
RAW_c_TEBB0714_REV01!B:D,MATCH(H305,INDEX(RAW_c_TEBB0714_REV01!B:B,MATCH(H305,RAW_c_TEBB0714_REV01!B:B,)+1):'RAW_c_TEBB0714_REV01'!B11376,)+MATCH(H305,RAW_c_TEBB0714_REV01!B:B,),3),INDEX(RAW_c_TEBB0714_REV01!B:D,MATCH(H305,RAW_c_TEBB0714_REV01!B:B,0),3)),"---")),"---")</f>
        <v>---</v>
      </c>
      <c r="N305" t="str">
        <f>IFERROR(IF(AND(B305="B2B",J305="--"),L305,IF(
COUNTIF(B2B!H:H,(IF(K305&lt;&gt;"---",IF(INDEX(RAW_c_TEBB0714_REV01!B:D,MATCH(H305,RAW_c_TEBB0714_REV01!B:B,0),3)=L305,INDEX(
RAW_c_TEBB0714_REV01!B:D,MATCH(H305,INDEX(RAW_c_TEBB0714_REV01!B:B,MATCH(H305,RAW_c_TEBB0714_REV01!B:B,)+1):'RAW_c_TEBB0714_REV01'!B11376,)+MATCH(H305,RAW_c_TEBB0714_REV01!B:B,),3),INDEX(RAW_c_TEBB0714_REV01!B:D,MATCH(H305,RAW_c_TEBB0714_REV01!B:B,0),3)),"---")))=0,"---",IF(K305&lt;&gt;"---",IF(INDEX(RAW_c_TEBB0714_REV01!B:D,MATCH(H305,RAW_c_TEBB0714_REV01!B:B,0),3)=L305,INDEX(
RAW_c_TEBB0714_REV01!B:D,MATCH(H305,INDEX(RAW_c_TEBB0714_REV01!B:B,MATCH(H305,RAW_c_TEBB0714_REV01!B:B,)+1):'RAW_c_TEBB0714_REV01'!B11376,)+MATCH(H305,RAW_c_TEBB0714_REV01!B:B,),3),INDEX(RAW_c_TEBB0714_REV01!B:D,MATCH(H305,RAW_c_TEBB0714_REV01!B:B,0),3)),"---"))),"---")</f>
        <v>JM2-63</v>
      </c>
      <c r="T305">
        <f>COUNTIF(RAW_c_TEBB0714_REV01!B:B,G305)</f>
        <v>2</v>
      </c>
      <c r="U305" t="str">
        <f t="shared" si="29"/>
        <v>50pin_header-22</v>
      </c>
    </row>
    <row r="306" spans="1:21" x14ac:dyDescent="0.25">
      <c r="A306" t="s">
        <v>1148</v>
      </c>
      <c r="B306" t="s">
        <v>1293</v>
      </c>
      <c r="C306" t="s">
        <v>181</v>
      </c>
      <c r="D306" t="s">
        <v>537</v>
      </c>
      <c r="E306" s="84">
        <v>23</v>
      </c>
      <c r="F306" t="str">
        <f t="shared" si="24"/>
        <v>J17-23</v>
      </c>
      <c r="G306" t="str">
        <f>VLOOKUP(F306,RAW_c_TEBB0714_REV01!A:B,2,0)</f>
        <v>SPI-DQ3</v>
      </c>
      <c r="H306" t="str">
        <f t="shared" si="25"/>
        <v>SPI-DQ3</v>
      </c>
      <c r="I306" t="str">
        <f t="shared" si="26"/>
        <v>--</v>
      </c>
      <c r="J306" t="str">
        <f t="shared" si="27"/>
        <v>--</v>
      </c>
      <c r="K306">
        <f>IFERROR(IF(J306="--",IF(G306=H306,VLOOKUP(G306,RAW_c_TEBB0714_REV01!L:N,3,0),SUM(VLOOKUP(H306,RAW_c_TEBB0714_REV01!L:N,3,0),VLOOKUP(G306,RAW_c_TEBB0714_REV01!L:N,3,0))),"---"),"---")</f>
        <v>14.172000000000001</v>
      </c>
      <c r="L306" t="str">
        <f t="shared" si="28"/>
        <v>J17-23</v>
      </c>
      <c r="M306" t="str">
        <f>IFERROR(IF(
COUNTIF(B2B!H:H,(IF(K306&lt;&gt;"---",IF(INDEX(RAW_c_TEBB0714_REV01!B:D,MATCH(H306,RAW_c_TEBB0714_REV01!B:B,0),3)=L306,INDEX(
RAW_c_TEBB0714_REV01!B:D,MATCH(H306,INDEX(RAW_c_TEBB0714_REV01!B:B,MATCH(H306,RAW_c_TEBB0714_REV01!B:B,)+1):'RAW_c_TEBB0714_REV01'!B11377,)+MATCH(H306,RAW_c_TEBB0714_REV01!B:B,),3),INDEX(RAW_c_TEBB0714_REV01!B:D,MATCH(H306,RAW_c_TEBB0714_REV01!B:B,0),3)),"---")))=1,"---",IF(K306&lt;&gt;"---",IF(INDEX(RAW_c_TEBB0714_REV01!B:D,MATCH(H306,RAW_c_TEBB0714_REV01!B:B,0),3)=L306,INDEX(
RAW_c_TEBB0714_REV01!B:D,MATCH(H306,INDEX(RAW_c_TEBB0714_REV01!B:B,MATCH(H306,RAW_c_TEBB0714_REV01!B:B,)+1):'RAW_c_TEBB0714_REV01'!B11377,)+MATCH(H306,RAW_c_TEBB0714_REV01!B:B,),3),INDEX(RAW_c_TEBB0714_REV01!B:D,MATCH(H306,RAW_c_TEBB0714_REV01!B:B,0),3)),"---")),"---")</f>
        <v>---</v>
      </c>
      <c r="N306" t="str">
        <f>IFERROR(IF(AND(B306="B2B",J306="--"),L306,IF(
COUNTIF(B2B!H:H,(IF(K306&lt;&gt;"---",IF(INDEX(RAW_c_TEBB0714_REV01!B:D,MATCH(H306,RAW_c_TEBB0714_REV01!B:B,0),3)=L306,INDEX(
RAW_c_TEBB0714_REV01!B:D,MATCH(H306,INDEX(RAW_c_TEBB0714_REV01!B:B,MATCH(H306,RAW_c_TEBB0714_REV01!B:B,)+1):'RAW_c_TEBB0714_REV01'!B11377,)+MATCH(H306,RAW_c_TEBB0714_REV01!B:B,),3),INDEX(RAW_c_TEBB0714_REV01!B:D,MATCH(H306,RAW_c_TEBB0714_REV01!B:B,0),3)),"---")))=0,"---",IF(K306&lt;&gt;"---",IF(INDEX(RAW_c_TEBB0714_REV01!B:D,MATCH(H306,RAW_c_TEBB0714_REV01!B:B,0),3)=L306,INDEX(
RAW_c_TEBB0714_REV01!B:D,MATCH(H306,INDEX(RAW_c_TEBB0714_REV01!B:B,MATCH(H306,RAW_c_TEBB0714_REV01!B:B,)+1):'RAW_c_TEBB0714_REV01'!B11377,)+MATCH(H306,RAW_c_TEBB0714_REV01!B:B,),3),INDEX(RAW_c_TEBB0714_REV01!B:D,MATCH(H306,RAW_c_TEBB0714_REV01!B:B,0),3)),"---"))),"---")</f>
        <v>JM2-70</v>
      </c>
      <c r="T306">
        <f>COUNTIF(RAW_c_TEBB0714_REV01!B:B,G306)</f>
        <v>2</v>
      </c>
      <c r="U306" t="str">
        <f t="shared" si="29"/>
        <v>50pin_header-23</v>
      </c>
    </row>
    <row r="307" spans="1:21" x14ac:dyDescent="0.25">
      <c r="A307" t="s">
        <v>1149</v>
      </c>
      <c r="B307" t="s">
        <v>1293</v>
      </c>
      <c r="C307" t="s">
        <v>182</v>
      </c>
      <c r="D307" t="s">
        <v>537</v>
      </c>
      <c r="E307" s="84">
        <v>24</v>
      </c>
      <c r="F307" t="str">
        <f t="shared" si="24"/>
        <v>J17-24</v>
      </c>
      <c r="G307" t="str">
        <f>VLOOKUP(F307,RAW_c_TEBB0714_REV01!A:B,2,0)</f>
        <v>SPI-DQO</v>
      </c>
      <c r="H307" t="str">
        <f t="shared" si="25"/>
        <v>SPI-DQO</v>
      </c>
      <c r="I307" t="str">
        <f t="shared" si="26"/>
        <v>--</v>
      </c>
      <c r="J307" t="str">
        <f t="shared" si="27"/>
        <v>--</v>
      </c>
      <c r="K307">
        <f>IFERROR(IF(J307="--",IF(G307=H307,VLOOKUP(G307,RAW_c_TEBB0714_REV01!L:N,3,0),SUM(VLOOKUP(H307,RAW_c_TEBB0714_REV01!L:N,3,0),VLOOKUP(G307,RAW_c_TEBB0714_REV01!L:N,3,0))),"---"),"---")</f>
        <v>11.2178</v>
      </c>
      <c r="L307" t="str">
        <f t="shared" si="28"/>
        <v>J17-24</v>
      </c>
      <c r="M307" t="str">
        <f>IFERROR(IF(
COUNTIF(B2B!H:H,(IF(K307&lt;&gt;"---",IF(INDEX(RAW_c_TEBB0714_REV01!B:D,MATCH(H307,RAW_c_TEBB0714_REV01!B:B,0),3)=L307,INDEX(
RAW_c_TEBB0714_REV01!B:D,MATCH(H307,INDEX(RAW_c_TEBB0714_REV01!B:B,MATCH(H307,RAW_c_TEBB0714_REV01!B:B,)+1):'RAW_c_TEBB0714_REV01'!B11378,)+MATCH(H307,RAW_c_TEBB0714_REV01!B:B,),3),INDEX(RAW_c_TEBB0714_REV01!B:D,MATCH(H307,RAW_c_TEBB0714_REV01!B:B,0),3)),"---")))=1,"---",IF(K307&lt;&gt;"---",IF(INDEX(RAW_c_TEBB0714_REV01!B:D,MATCH(H307,RAW_c_TEBB0714_REV01!B:B,0),3)=L307,INDEX(
RAW_c_TEBB0714_REV01!B:D,MATCH(H307,INDEX(RAW_c_TEBB0714_REV01!B:B,MATCH(H307,RAW_c_TEBB0714_REV01!B:B,)+1):'RAW_c_TEBB0714_REV01'!B11378,)+MATCH(H307,RAW_c_TEBB0714_REV01!B:B,),3),INDEX(RAW_c_TEBB0714_REV01!B:D,MATCH(H307,RAW_c_TEBB0714_REV01!B:B,0),3)),"---")),"---")</f>
        <v>---</v>
      </c>
      <c r="N307" t="str">
        <f>IFERROR(IF(AND(B307="B2B",J307="--"),L307,IF(
COUNTIF(B2B!H:H,(IF(K307&lt;&gt;"---",IF(INDEX(RAW_c_TEBB0714_REV01!B:D,MATCH(H307,RAW_c_TEBB0714_REV01!B:B,0),3)=L307,INDEX(
RAW_c_TEBB0714_REV01!B:D,MATCH(H307,INDEX(RAW_c_TEBB0714_REV01!B:B,MATCH(H307,RAW_c_TEBB0714_REV01!B:B,)+1):'RAW_c_TEBB0714_REV01'!B11378,)+MATCH(H307,RAW_c_TEBB0714_REV01!B:B,),3),INDEX(RAW_c_TEBB0714_REV01!B:D,MATCH(H307,RAW_c_TEBB0714_REV01!B:B,0),3)),"---")))=0,"---",IF(K307&lt;&gt;"---",IF(INDEX(RAW_c_TEBB0714_REV01!B:D,MATCH(H307,RAW_c_TEBB0714_REV01!B:B,0),3)=L307,INDEX(
RAW_c_TEBB0714_REV01!B:D,MATCH(H307,INDEX(RAW_c_TEBB0714_REV01!B:B,MATCH(H307,RAW_c_TEBB0714_REV01!B:B,)+1):'RAW_c_TEBB0714_REV01'!B11378,)+MATCH(H307,RAW_c_TEBB0714_REV01!B:B,),3),INDEX(RAW_c_TEBB0714_REV01!B:D,MATCH(H307,RAW_c_TEBB0714_REV01!B:B,0),3)),"---"))),"---")</f>
        <v>JM2-68</v>
      </c>
      <c r="T307">
        <f>COUNTIF(RAW_c_TEBB0714_REV01!B:B,G307)</f>
        <v>2</v>
      </c>
      <c r="U307" t="str">
        <f t="shared" si="29"/>
        <v>50pin_header-24</v>
      </c>
    </row>
    <row r="308" spans="1:21" x14ac:dyDescent="0.25">
      <c r="A308" t="s">
        <v>1150</v>
      </c>
      <c r="B308" t="s">
        <v>1293</v>
      </c>
      <c r="C308" t="s">
        <v>183</v>
      </c>
      <c r="D308" t="s">
        <v>537</v>
      </c>
      <c r="E308" s="84">
        <v>25</v>
      </c>
      <c r="F308" t="str">
        <f t="shared" si="24"/>
        <v>J17-25</v>
      </c>
      <c r="G308" t="str">
        <f>VLOOKUP(F308,RAW_c_TEBB0714_REV01!A:B,2,0)</f>
        <v>SPI-CS</v>
      </c>
      <c r="H308" t="str">
        <f t="shared" si="25"/>
        <v>SPI-CS</v>
      </c>
      <c r="I308" t="str">
        <f t="shared" si="26"/>
        <v>--</v>
      </c>
      <c r="J308" t="str">
        <f t="shared" si="27"/>
        <v>--</v>
      </c>
      <c r="K308">
        <f>IFERROR(IF(J308="--",IF(G308=H308,VLOOKUP(G308,RAW_c_TEBB0714_REV01!L:N,3,0),SUM(VLOOKUP(H308,RAW_c_TEBB0714_REV01!L:N,3,0),VLOOKUP(G308,RAW_c_TEBB0714_REV01!L:N,3,0))),"---"),"---")</f>
        <v>8.0038</v>
      </c>
      <c r="L308" t="str">
        <f t="shared" si="28"/>
        <v>J17-25</v>
      </c>
      <c r="M308" t="str">
        <f>IFERROR(IF(
COUNTIF(B2B!H:H,(IF(K308&lt;&gt;"---",IF(INDEX(RAW_c_TEBB0714_REV01!B:D,MATCH(H308,RAW_c_TEBB0714_REV01!B:B,0),3)=L308,INDEX(
RAW_c_TEBB0714_REV01!B:D,MATCH(H308,INDEX(RAW_c_TEBB0714_REV01!B:B,MATCH(H308,RAW_c_TEBB0714_REV01!B:B,)+1):'RAW_c_TEBB0714_REV01'!B11379,)+MATCH(H308,RAW_c_TEBB0714_REV01!B:B,),3),INDEX(RAW_c_TEBB0714_REV01!B:D,MATCH(H308,RAW_c_TEBB0714_REV01!B:B,0),3)),"---")))=1,"---",IF(K308&lt;&gt;"---",IF(INDEX(RAW_c_TEBB0714_REV01!B:D,MATCH(H308,RAW_c_TEBB0714_REV01!B:B,0),3)=L308,INDEX(
RAW_c_TEBB0714_REV01!B:D,MATCH(H308,INDEX(RAW_c_TEBB0714_REV01!B:B,MATCH(H308,RAW_c_TEBB0714_REV01!B:B,)+1):'RAW_c_TEBB0714_REV01'!B11379,)+MATCH(H308,RAW_c_TEBB0714_REV01!B:B,),3),INDEX(RAW_c_TEBB0714_REV01!B:D,MATCH(H308,RAW_c_TEBB0714_REV01!B:B,0),3)),"---")),"---")</f>
        <v>---</v>
      </c>
      <c r="N308" t="str">
        <f>IFERROR(IF(AND(B308="B2B",J308="--"),L308,IF(
COUNTIF(B2B!H:H,(IF(K308&lt;&gt;"---",IF(INDEX(RAW_c_TEBB0714_REV01!B:D,MATCH(H308,RAW_c_TEBB0714_REV01!B:B,0),3)=L308,INDEX(
RAW_c_TEBB0714_REV01!B:D,MATCH(H308,INDEX(RAW_c_TEBB0714_REV01!B:B,MATCH(H308,RAW_c_TEBB0714_REV01!B:B,)+1):'RAW_c_TEBB0714_REV01'!B11379,)+MATCH(H308,RAW_c_TEBB0714_REV01!B:B,),3),INDEX(RAW_c_TEBB0714_REV01!B:D,MATCH(H308,RAW_c_TEBB0714_REV01!B:B,0),3)),"---")))=0,"---",IF(K308&lt;&gt;"---",IF(INDEX(RAW_c_TEBB0714_REV01!B:D,MATCH(H308,RAW_c_TEBB0714_REV01!B:B,0),3)=L308,INDEX(
RAW_c_TEBB0714_REV01!B:D,MATCH(H308,INDEX(RAW_c_TEBB0714_REV01!B:B,MATCH(H308,RAW_c_TEBB0714_REV01!B:B,)+1):'RAW_c_TEBB0714_REV01'!B11379,)+MATCH(H308,RAW_c_TEBB0714_REV01!B:B,),3),INDEX(RAW_c_TEBB0714_REV01!B:D,MATCH(H308,RAW_c_TEBB0714_REV01!B:B,0),3)),"---"))),"---")</f>
        <v>JM2-69</v>
      </c>
      <c r="T308">
        <f>COUNTIF(RAW_c_TEBB0714_REV01!B:B,G308)</f>
        <v>2</v>
      </c>
      <c r="U308" t="str">
        <f t="shared" si="29"/>
        <v>50pin_header-25</v>
      </c>
    </row>
    <row r="309" spans="1:21" x14ac:dyDescent="0.25">
      <c r="A309" t="s">
        <v>1151</v>
      </c>
      <c r="B309" t="s">
        <v>1293</v>
      </c>
      <c r="C309" t="s">
        <v>184</v>
      </c>
      <c r="D309" t="s">
        <v>537</v>
      </c>
      <c r="E309" s="84">
        <v>26</v>
      </c>
      <c r="F309" t="str">
        <f t="shared" si="24"/>
        <v>J17-26</v>
      </c>
      <c r="G309" t="str">
        <f>VLOOKUP(F309,RAW_c_TEBB0714_REV01!A:B,2,0)</f>
        <v>SPI-CLK</v>
      </c>
      <c r="H309" t="str">
        <f t="shared" si="25"/>
        <v>SPI-CLK</v>
      </c>
      <c r="I309" t="str">
        <f t="shared" si="26"/>
        <v>--</v>
      </c>
      <c r="J309" t="str">
        <f t="shared" si="27"/>
        <v>--</v>
      </c>
      <c r="K309">
        <f>IFERROR(IF(J309="--",IF(G309=H309,VLOOKUP(G309,RAW_c_TEBB0714_REV01!L:N,3,0),SUM(VLOOKUP(H309,RAW_c_TEBB0714_REV01!L:N,3,0),VLOOKUP(G309,RAW_c_TEBB0714_REV01!L:N,3,0))),"---"),"---")</f>
        <v>5.2565999999999997</v>
      </c>
      <c r="L309" t="str">
        <f t="shared" si="28"/>
        <v>J17-26</v>
      </c>
      <c r="M309" t="str">
        <f>IFERROR(IF(
COUNTIF(B2B!H:H,(IF(K309&lt;&gt;"---",IF(INDEX(RAW_c_TEBB0714_REV01!B:D,MATCH(H309,RAW_c_TEBB0714_REV01!B:B,0),3)=L309,INDEX(
RAW_c_TEBB0714_REV01!B:D,MATCH(H309,INDEX(RAW_c_TEBB0714_REV01!B:B,MATCH(H309,RAW_c_TEBB0714_REV01!B:B,)+1):'RAW_c_TEBB0714_REV01'!B11380,)+MATCH(H309,RAW_c_TEBB0714_REV01!B:B,),3),INDEX(RAW_c_TEBB0714_REV01!B:D,MATCH(H309,RAW_c_TEBB0714_REV01!B:B,0),3)),"---")))=1,"---",IF(K309&lt;&gt;"---",IF(INDEX(RAW_c_TEBB0714_REV01!B:D,MATCH(H309,RAW_c_TEBB0714_REV01!B:B,0),3)=L309,INDEX(
RAW_c_TEBB0714_REV01!B:D,MATCH(H309,INDEX(RAW_c_TEBB0714_REV01!B:B,MATCH(H309,RAW_c_TEBB0714_REV01!B:B,)+1):'RAW_c_TEBB0714_REV01'!B11380,)+MATCH(H309,RAW_c_TEBB0714_REV01!B:B,),3),INDEX(RAW_c_TEBB0714_REV01!B:D,MATCH(H309,RAW_c_TEBB0714_REV01!B:B,0),3)),"---")),"---")</f>
        <v>---</v>
      </c>
      <c r="N309" t="str">
        <f>IFERROR(IF(AND(B309="B2B",J309="--"),L309,IF(
COUNTIF(B2B!H:H,(IF(K309&lt;&gt;"---",IF(INDEX(RAW_c_TEBB0714_REV01!B:D,MATCH(H309,RAW_c_TEBB0714_REV01!B:B,0),3)=L309,INDEX(
RAW_c_TEBB0714_REV01!B:D,MATCH(H309,INDEX(RAW_c_TEBB0714_REV01!B:B,MATCH(H309,RAW_c_TEBB0714_REV01!B:B,)+1):'RAW_c_TEBB0714_REV01'!B11380,)+MATCH(H309,RAW_c_TEBB0714_REV01!B:B,),3),INDEX(RAW_c_TEBB0714_REV01!B:D,MATCH(H309,RAW_c_TEBB0714_REV01!B:B,0),3)),"---")))=0,"---",IF(K309&lt;&gt;"---",IF(INDEX(RAW_c_TEBB0714_REV01!B:D,MATCH(H309,RAW_c_TEBB0714_REV01!B:B,0),3)=L309,INDEX(
RAW_c_TEBB0714_REV01!B:D,MATCH(H309,INDEX(RAW_c_TEBB0714_REV01!B:B,MATCH(H309,RAW_c_TEBB0714_REV01!B:B,)+1):'RAW_c_TEBB0714_REV01'!B11380,)+MATCH(H309,RAW_c_TEBB0714_REV01!B:B,),3),INDEX(RAW_c_TEBB0714_REV01!B:D,MATCH(H309,RAW_c_TEBB0714_REV01!B:B,0),3)),"---"))),"---")</f>
        <v>JM2-67</v>
      </c>
      <c r="T309">
        <f>COUNTIF(RAW_c_TEBB0714_REV01!B:B,G309)</f>
        <v>2</v>
      </c>
      <c r="U309" t="str">
        <f t="shared" si="29"/>
        <v>50pin_header-26</v>
      </c>
    </row>
    <row r="310" spans="1:21" x14ac:dyDescent="0.25">
      <c r="A310" t="s">
        <v>1152</v>
      </c>
      <c r="B310" t="s">
        <v>1293</v>
      </c>
      <c r="C310" t="s">
        <v>185</v>
      </c>
      <c r="D310" t="s">
        <v>537</v>
      </c>
      <c r="E310" s="84">
        <v>27</v>
      </c>
      <c r="F310" t="str">
        <f t="shared" si="24"/>
        <v>J17-27</v>
      </c>
      <c r="G310" t="str">
        <f>VLOOKUP(F310,RAW_c_TEBB0714_REV01!A:B,2,0)</f>
        <v>SPI-DQ1</v>
      </c>
      <c r="H310" t="str">
        <f t="shared" si="25"/>
        <v>SPI-DQ1</v>
      </c>
      <c r="I310" t="str">
        <f t="shared" si="26"/>
        <v>--</v>
      </c>
      <c r="J310" t="str">
        <f t="shared" si="27"/>
        <v>--</v>
      </c>
      <c r="K310">
        <f>IFERROR(IF(J310="--",IF(G310=H310,VLOOKUP(G310,RAW_c_TEBB0714_REV01!L:N,3,0),SUM(VLOOKUP(H310,RAW_c_TEBB0714_REV01!L:N,3,0),VLOOKUP(G310,RAW_c_TEBB0714_REV01!L:N,3,0))),"---"),"---")</f>
        <v>8.1037999999999997</v>
      </c>
      <c r="L310" t="str">
        <f t="shared" si="28"/>
        <v>J17-27</v>
      </c>
      <c r="M310" t="str">
        <f>IFERROR(IF(
COUNTIF(B2B!H:H,(IF(K310&lt;&gt;"---",IF(INDEX(RAW_c_TEBB0714_REV01!B:D,MATCH(H310,RAW_c_TEBB0714_REV01!B:B,0),3)=L310,INDEX(
RAW_c_TEBB0714_REV01!B:D,MATCH(H310,INDEX(RAW_c_TEBB0714_REV01!B:B,MATCH(H310,RAW_c_TEBB0714_REV01!B:B,)+1):'RAW_c_TEBB0714_REV01'!B11381,)+MATCH(H310,RAW_c_TEBB0714_REV01!B:B,),3),INDEX(RAW_c_TEBB0714_REV01!B:D,MATCH(H310,RAW_c_TEBB0714_REV01!B:B,0),3)),"---")))=1,"---",IF(K310&lt;&gt;"---",IF(INDEX(RAW_c_TEBB0714_REV01!B:D,MATCH(H310,RAW_c_TEBB0714_REV01!B:B,0),3)=L310,INDEX(
RAW_c_TEBB0714_REV01!B:D,MATCH(H310,INDEX(RAW_c_TEBB0714_REV01!B:B,MATCH(H310,RAW_c_TEBB0714_REV01!B:B,)+1):'RAW_c_TEBB0714_REV01'!B11381,)+MATCH(H310,RAW_c_TEBB0714_REV01!B:B,),3),INDEX(RAW_c_TEBB0714_REV01!B:D,MATCH(H310,RAW_c_TEBB0714_REV01!B:B,0),3)),"---")),"---")</f>
        <v>---</v>
      </c>
      <c r="N310" t="str">
        <f>IFERROR(IF(AND(B310="B2B",J310="--"),L310,IF(
COUNTIF(B2B!H:H,(IF(K310&lt;&gt;"---",IF(INDEX(RAW_c_TEBB0714_REV01!B:D,MATCH(H310,RAW_c_TEBB0714_REV01!B:B,0),3)=L310,INDEX(
RAW_c_TEBB0714_REV01!B:D,MATCH(H310,INDEX(RAW_c_TEBB0714_REV01!B:B,MATCH(H310,RAW_c_TEBB0714_REV01!B:B,)+1):'RAW_c_TEBB0714_REV01'!B11381,)+MATCH(H310,RAW_c_TEBB0714_REV01!B:B,),3),INDEX(RAW_c_TEBB0714_REV01!B:D,MATCH(H310,RAW_c_TEBB0714_REV01!B:B,0),3)),"---")))=0,"---",IF(K310&lt;&gt;"---",IF(INDEX(RAW_c_TEBB0714_REV01!B:D,MATCH(H310,RAW_c_TEBB0714_REV01!B:B,0),3)=L310,INDEX(
RAW_c_TEBB0714_REV01!B:D,MATCH(H310,INDEX(RAW_c_TEBB0714_REV01!B:B,MATCH(H310,RAW_c_TEBB0714_REV01!B:B,)+1):'RAW_c_TEBB0714_REV01'!B11381,)+MATCH(H310,RAW_c_TEBB0714_REV01!B:B,),3),INDEX(RAW_c_TEBB0714_REV01!B:D,MATCH(H310,RAW_c_TEBB0714_REV01!B:B,0),3)),"---"))),"---")</f>
        <v>JM2-71</v>
      </c>
      <c r="T310">
        <f>COUNTIF(RAW_c_TEBB0714_REV01!B:B,G310)</f>
        <v>2</v>
      </c>
      <c r="U310" t="str">
        <f t="shared" si="29"/>
        <v>50pin_header-27</v>
      </c>
    </row>
    <row r="311" spans="1:21" x14ac:dyDescent="0.25">
      <c r="A311" t="s">
        <v>1153</v>
      </c>
      <c r="B311" t="s">
        <v>1293</v>
      </c>
      <c r="C311" t="s">
        <v>186</v>
      </c>
      <c r="D311" t="s">
        <v>537</v>
      </c>
      <c r="E311" s="84">
        <v>28</v>
      </c>
      <c r="F311" t="str">
        <f t="shared" si="24"/>
        <v>J17-28</v>
      </c>
      <c r="G311" t="str">
        <f>VLOOKUP(F311,RAW_c_TEBB0714_REV01!A:B,2,0)</f>
        <v>SPI-DQ2</v>
      </c>
      <c r="H311" t="str">
        <f t="shared" si="25"/>
        <v>SPI-DQ2</v>
      </c>
      <c r="I311" t="str">
        <f t="shared" si="26"/>
        <v>--</v>
      </c>
      <c r="J311" t="str">
        <f t="shared" si="27"/>
        <v>--</v>
      </c>
      <c r="K311">
        <f>IFERROR(IF(J311="--",IF(G311=H311,VLOOKUP(G311,RAW_c_TEBB0714_REV01!L:N,3,0),SUM(VLOOKUP(H311,RAW_c_TEBB0714_REV01!L:N,3,0),VLOOKUP(G311,RAW_c_TEBB0714_REV01!L:N,3,0))),"---"),"---")</f>
        <v>5.0716999999999999</v>
      </c>
      <c r="L311" t="str">
        <f t="shared" si="28"/>
        <v>J17-28</v>
      </c>
      <c r="M311" t="str">
        <f>IFERROR(IF(
COUNTIF(B2B!H:H,(IF(K311&lt;&gt;"---",IF(INDEX(RAW_c_TEBB0714_REV01!B:D,MATCH(H311,RAW_c_TEBB0714_REV01!B:B,0),3)=L311,INDEX(
RAW_c_TEBB0714_REV01!B:D,MATCH(H311,INDEX(RAW_c_TEBB0714_REV01!B:B,MATCH(H311,RAW_c_TEBB0714_REV01!B:B,)+1):'RAW_c_TEBB0714_REV01'!B11382,)+MATCH(H311,RAW_c_TEBB0714_REV01!B:B,),3),INDEX(RAW_c_TEBB0714_REV01!B:D,MATCH(H311,RAW_c_TEBB0714_REV01!B:B,0),3)),"---")))=1,"---",IF(K311&lt;&gt;"---",IF(INDEX(RAW_c_TEBB0714_REV01!B:D,MATCH(H311,RAW_c_TEBB0714_REV01!B:B,0),3)=L311,INDEX(
RAW_c_TEBB0714_REV01!B:D,MATCH(H311,INDEX(RAW_c_TEBB0714_REV01!B:B,MATCH(H311,RAW_c_TEBB0714_REV01!B:B,)+1):'RAW_c_TEBB0714_REV01'!B11382,)+MATCH(H311,RAW_c_TEBB0714_REV01!B:B,),3),INDEX(RAW_c_TEBB0714_REV01!B:D,MATCH(H311,RAW_c_TEBB0714_REV01!B:B,0),3)),"---")),"---")</f>
        <v>---</v>
      </c>
      <c r="N311" t="str">
        <f>IFERROR(IF(AND(B311="B2B",J311="--"),L311,IF(
COUNTIF(B2B!H:H,(IF(K311&lt;&gt;"---",IF(INDEX(RAW_c_TEBB0714_REV01!B:D,MATCH(H311,RAW_c_TEBB0714_REV01!B:B,0),3)=L311,INDEX(
RAW_c_TEBB0714_REV01!B:D,MATCH(H311,INDEX(RAW_c_TEBB0714_REV01!B:B,MATCH(H311,RAW_c_TEBB0714_REV01!B:B,)+1):'RAW_c_TEBB0714_REV01'!B11382,)+MATCH(H311,RAW_c_TEBB0714_REV01!B:B,),3),INDEX(RAW_c_TEBB0714_REV01!B:D,MATCH(H311,RAW_c_TEBB0714_REV01!B:B,0),3)),"---")))=0,"---",IF(K311&lt;&gt;"---",IF(INDEX(RAW_c_TEBB0714_REV01!B:D,MATCH(H311,RAW_c_TEBB0714_REV01!B:B,0),3)=L311,INDEX(
RAW_c_TEBB0714_REV01!B:D,MATCH(H311,INDEX(RAW_c_TEBB0714_REV01!B:B,MATCH(H311,RAW_c_TEBB0714_REV01!B:B,)+1):'RAW_c_TEBB0714_REV01'!B11382,)+MATCH(H311,RAW_c_TEBB0714_REV01!B:B,),3),INDEX(RAW_c_TEBB0714_REV01!B:D,MATCH(H311,RAW_c_TEBB0714_REV01!B:B,0),3)),"---"))),"---")</f>
        <v>JM2-73</v>
      </c>
      <c r="T311">
        <f>COUNTIF(RAW_c_TEBB0714_REV01!B:B,G311)</f>
        <v>2</v>
      </c>
      <c r="U311" t="str">
        <f t="shared" si="29"/>
        <v>50pin_header-28</v>
      </c>
    </row>
    <row r="312" spans="1:21" x14ac:dyDescent="0.25">
      <c r="A312" t="s">
        <v>1154</v>
      </c>
      <c r="B312" t="s">
        <v>1293</v>
      </c>
      <c r="C312" t="s">
        <v>187</v>
      </c>
      <c r="D312" t="s">
        <v>537</v>
      </c>
      <c r="E312" s="84">
        <v>29</v>
      </c>
      <c r="F312" t="str">
        <f t="shared" si="24"/>
        <v>J17-29</v>
      </c>
      <c r="G312" t="str">
        <f>VLOOKUP(F312,RAW_c_TEBB0714_REV01!A:B,2,0)</f>
        <v>B14_L10_P</v>
      </c>
      <c r="H312" t="str">
        <f t="shared" si="25"/>
        <v>B14_L10_P</v>
      </c>
      <c r="I312" t="str">
        <f t="shared" si="26"/>
        <v>--</v>
      </c>
      <c r="J312" t="str">
        <f t="shared" si="27"/>
        <v>--</v>
      </c>
      <c r="K312">
        <f>IFERROR(IF(J312="--",IF(G312=H312,VLOOKUP(G312,RAW_c_TEBB0714_REV01!L:N,3,0),SUM(VLOOKUP(H312,RAW_c_TEBB0714_REV01!L:N,3,0),VLOOKUP(G312,RAW_c_TEBB0714_REV01!L:N,3,0))),"---"),"---")</f>
        <v>8.7479999999999993</v>
      </c>
      <c r="L312" t="str">
        <f t="shared" si="28"/>
        <v>J17-29</v>
      </c>
      <c r="M312" t="str">
        <f>IFERROR(IF(
COUNTIF(B2B!H:H,(IF(K312&lt;&gt;"---",IF(INDEX(RAW_c_TEBB0714_REV01!B:D,MATCH(H312,RAW_c_TEBB0714_REV01!B:B,0),3)=L312,INDEX(
RAW_c_TEBB0714_REV01!B:D,MATCH(H312,INDEX(RAW_c_TEBB0714_REV01!B:B,MATCH(H312,RAW_c_TEBB0714_REV01!B:B,)+1):'RAW_c_TEBB0714_REV01'!B11383,)+MATCH(H312,RAW_c_TEBB0714_REV01!B:B,),3),INDEX(RAW_c_TEBB0714_REV01!B:D,MATCH(H312,RAW_c_TEBB0714_REV01!B:B,0),3)),"---")))=1,"---",IF(K312&lt;&gt;"---",IF(INDEX(RAW_c_TEBB0714_REV01!B:D,MATCH(H312,RAW_c_TEBB0714_REV01!B:B,0),3)=L312,INDEX(
RAW_c_TEBB0714_REV01!B:D,MATCH(H312,INDEX(RAW_c_TEBB0714_REV01!B:B,MATCH(H312,RAW_c_TEBB0714_REV01!B:B,)+1):'RAW_c_TEBB0714_REV01'!B11383,)+MATCH(H312,RAW_c_TEBB0714_REV01!B:B,),3),INDEX(RAW_c_TEBB0714_REV01!B:D,MATCH(H312,RAW_c_TEBB0714_REV01!B:B,0),3)),"---")),"---")</f>
        <v>---</v>
      </c>
      <c r="N312" t="str">
        <f>IFERROR(IF(AND(B312="B2B",J312="--"),L312,IF(
COUNTIF(B2B!H:H,(IF(K312&lt;&gt;"---",IF(INDEX(RAW_c_TEBB0714_REV01!B:D,MATCH(H312,RAW_c_TEBB0714_REV01!B:B,0),3)=L312,INDEX(
RAW_c_TEBB0714_REV01!B:D,MATCH(H312,INDEX(RAW_c_TEBB0714_REV01!B:B,MATCH(H312,RAW_c_TEBB0714_REV01!B:B,)+1):'RAW_c_TEBB0714_REV01'!B11383,)+MATCH(H312,RAW_c_TEBB0714_REV01!B:B,),3),INDEX(RAW_c_TEBB0714_REV01!B:D,MATCH(H312,RAW_c_TEBB0714_REV01!B:B,0),3)),"---")))=0,"---",IF(K312&lt;&gt;"---",IF(INDEX(RAW_c_TEBB0714_REV01!B:D,MATCH(H312,RAW_c_TEBB0714_REV01!B:B,0),3)=L312,INDEX(
RAW_c_TEBB0714_REV01!B:D,MATCH(H312,INDEX(RAW_c_TEBB0714_REV01!B:B,MATCH(H312,RAW_c_TEBB0714_REV01!B:B,)+1):'RAW_c_TEBB0714_REV01'!B11383,)+MATCH(H312,RAW_c_TEBB0714_REV01!B:B,),3),INDEX(RAW_c_TEBB0714_REV01!B:D,MATCH(H312,RAW_c_TEBB0714_REV01!B:B,0),3)),"---"))),"---")</f>
        <v>JM2-75</v>
      </c>
      <c r="T312">
        <f>COUNTIF(RAW_c_TEBB0714_REV01!B:B,G312)</f>
        <v>2</v>
      </c>
      <c r="U312" t="str">
        <f t="shared" si="29"/>
        <v>50pin_header-29</v>
      </c>
    </row>
    <row r="313" spans="1:21" x14ac:dyDescent="0.25">
      <c r="A313" t="s">
        <v>1155</v>
      </c>
      <c r="B313" t="s">
        <v>1293</v>
      </c>
      <c r="C313" t="s">
        <v>188</v>
      </c>
      <c r="D313" t="s">
        <v>537</v>
      </c>
      <c r="E313" s="84">
        <v>30</v>
      </c>
      <c r="F313" t="str">
        <f t="shared" si="24"/>
        <v>J17-30</v>
      </c>
      <c r="G313" t="str">
        <f>VLOOKUP(F313,RAW_c_TEBB0714_REV01!A:B,2,0)</f>
        <v>B14_L10_N</v>
      </c>
      <c r="H313" t="str">
        <f t="shared" si="25"/>
        <v>B14_L10_N</v>
      </c>
      <c r="I313" t="str">
        <f t="shared" si="26"/>
        <v>--</v>
      </c>
      <c r="J313" t="str">
        <f t="shared" si="27"/>
        <v>--</v>
      </c>
      <c r="K313">
        <f>IFERROR(IF(J313="--",IF(G313=H313,VLOOKUP(G313,RAW_c_TEBB0714_REV01!L:N,3,0),SUM(VLOOKUP(H313,RAW_c_TEBB0714_REV01!L:N,3,0),VLOOKUP(G313,RAW_c_TEBB0714_REV01!L:N,3,0))),"---"),"---")</f>
        <v>8.4167000000000005</v>
      </c>
      <c r="L313" t="str">
        <f t="shared" si="28"/>
        <v>J17-30</v>
      </c>
      <c r="M313" t="str">
        <f>IFERROR(IF(
COUNTIF(B2B!H:H,(IF(K313&lt;&gt;"---",IF(INDEX(RAW_c_TEBB0714_REV01!B:D,MATCH(H313,RAW_c_TEBB0714_REV01!B:B,0),3)=L313,INDEX(
RAW_c_TEBB0714_REV01!B:D,MATCH(H313,INDEX(RAW_c_TEBB0714_REV01!B:B,MATCH(H313,RAW_c_TEBB0714_REV01!B:B,)+1):'RAW_c_TEBB0714_REV01'!B11384,)+MATCH(H313,RAW_c_TEBB0714_REV01!B:B,),3),INDEX(RAW_c_TEBB0714_REV01!B:D,MATCH(H313,RAW_c_TEBB0714_REV01!B:B,0),3)),"---")))=1,"---",IF(K313&lt;&gt;"---",IF(INDEX(RAW_c_TEBB0714_REV01!B:D,MATCH(H313,RAW_c_TEBB0714_REV01!B:B,0),3)=L313,INDEX(
RAW_c_TEBB0714_REV01!B:D,MATCH(H313,INDEX(RAW_c_TEBB0714_REV01!B:B,MATCH(H313,RAW_c_TEBB0714_REV01!B:B,)+1):'RAW_c_TEBB0714_REV01'!B11384,)+MATCH(H313,RAW_c_TEBB0714_REV01!B:B,),3),INDEX(RAW_c_TEBB0714_REV01!B:D,MATCH(H313,RAW_c_TEBB0714_REV01!B:B,0),3)),"---")),"---")</f>
        <v>---</v>
      </c>
      <c r="N313" t="str">
        <f>IFERROR(IF(AND(B313="B2B",J313="--"),L313,IF(
COUNTIF(B2B!H:H,(IF(K313&lt;&gt;"---",IF(INDEX(RAW_c_TEBB0714_REV01!B:D,MATCH(H313,RAW_c_TEBB0714_REV01!B:B,0),3)=L313,INDEX(
RAW_c_TEBB0714_REV01!B:D,MATCH(H313,INDEX(RAW_c_TEBB0714_REV01!B:B,MATCH(H313,RAW_c_TEBB0714_REV01!B:B,)+1):'RAW_c_TEBB0714_REV01'!B11384,)+MATCH(H313,RAW_c_TEBB0714_REV01!B:B,),3),INDEX(RAW_c_TEBB0714_REV01!B:D,MATCH(H313,RAW_c_TEBB0714_REV01!B:B,0),3)),"---")))=0,"---",IF(K313&lt;&gt;"---",IF(INDEX(RAW_c_TEBB0714_REV01!B:D,MATCH(H313,RAW_c_TEBB0714_REV01!B:B,0),3)=L313,INDEX(
RAW_c_TEBB0714_REV01!B:D,MATCH(H313,INDEX(RAW_c_TEBB0714_REV01!B:B,MATCH(H313,RAW_c_TEBB0714_REV01!B:B,)+1):'RAW_c_TEBB0714_REV01'!B11384,)+MATCH(H313,RAW_c_TEBB0714_REV01!B:B,),3),INDEX(RAW_c_TEBB0714_REV01!B:D,MATCH(H313,RAW_c_TEBB0714_REV01!B:B,0),3)),"---"))),"---")</f>
        <v>JM2-77</v>
      </c>
      <c r="T313">
        <f>COUNTIF(RAW_c_TEBB0714_REV01!B:B,G313)</f>
        <v>2</v>
      </c>
      <c r="U313" t="str">
        <f t="shared" si="29"/>
        <v>50pin_header-30</v>
      </c>
    </row>
    <row r="314" spans="1:21" x14ac:dyDescent="0.25">
      <c r="A314" t="s">
        <v>1156</v>
      </c>
      <c r="B314" t="s">
        <v>1293</v>
      </c>
      <c r="C314" t="s">
        <v>189</v>
      </c>
      <c r="D314" t="s">
        <v>537</v>
      </c>
      <c r="E314" s="84">
        <v>31</v>
      </c>
      <c r="F314" t="str">
        <f t="shared" si="24"/>
        <v>J17-31</v>
      </c>
      <c r="G314" t="str">
        <f>VLOOKUP(F314,RAW_c_TEBB0714_REV01!A:B,2,0)</f>
        <v>B14_L16_P</v>
      </c>
      <c r="H314" t="str">
        <f t="shared" si="25"/>
        <v>B14_L16_P</v>
      </c>
      <c r="I314" t="str">
        <f t="shared" si="26"/>
        <v>--</v>
      </c>
      <c r="J314" t="str">
        <f t="shared" si="27"/>
        <v>--</v>
      </c>
      <c r="K314">
        <f>IFERROR(IF(J314="--",IF(G314=H314,VLOOKUP(G314,RAW_c_TEBB0714_REV01!L:N,3,0),SUM(VLOOKUP(H314,RAW_c_TEBB0714_REV01!L:N,3,0),VLOOKUP(G314,RAW_c_TEBB0714_REV01!L:N,3,0))),"---"),"---")</f>
        <v>9.3858999999999995</v>
      </c>
      <c r="L314" t="str">
        <f t="shared" si="28"/>
        <v>J17-31</v>
      </c>
      <c r="M314" t="str">
        <f>IFERROR(IF(
COUNTIF(B2B!H:H,(IF(K314&lt;&gt;"---",IF(INDEX(RAW_c_TEBB0714_REV01!B:D,MATCH(H314,RAW_c_TEBB0714_REV01!B:B,0),3)=L314,INDEX(
RAW_c_TEBB0714_REV01!B:D,MATCH(H314,INDEX(RAW_c_TEBB0714_REV01!B:B,MATCH(H314,RAW_c_TEBB0714_REV01!B:B,)+1):'RAW_c_TEBB0714_REV01'!B11385,)+MATCH(H314,RAW_c_TEBB0714_REV01!B:B,),3),INDEX(RAW_c_TEBB0714_REV01!B:D,MATCH(H314,RAW_c_TEBB0714_REV01!B:B,0),3)),"---")))=1,"---",IF(K314&lt;&gt;"---",IF(INDEX(RAW_c_TEBB0714_REV01!B:D,MATCH(H314,RAW_c_TEBB0714_REV01!B:B,0),3)=L314,INDEX(
RAW_c_TEBB0714_REV01!B:D,MATCH(H314,INDEX(RAW_c_TEBB0714_REV01!B:B,MATCH(H314,RAW_c_TEBB0714_REV01!B:B,)+1):'RAW_c_TEBB0714_REV01'!B11385,)+MATCH(H314,RAW_c_TEBB0714_REV01!B:B,),3),INDEX(RAW_c_TEBB0714_REV01!B:D,MATCH(H314,RAW_c_TEBB0714_REV01!B:B,0),3)),"---")),"---")</f>
        <v>---</v>
      </c>
      <c r="N314" t="str">
        <f>IFERROR(IF(AND(B314="B2B",J314="--"),L314,IF(
COUNTIF(B2B!H:H,(IF(K314&lt;&gt;"---",IF(INDEX(RAW_c_TEBB0714_REV01!B:D,MATCH(H314,RAW_c_TEBB0714_REV01!B:B,0),3)=L314,INDEX(
RAW_c_TEBB0714_REV01!B:D,MATCH(H314,INDEX(RAW_c_TEBB0714_REV01!B:B,MATCH(H314,RAW_c_TEBB0714_REV01!B:B,)+1):'RAW_c_TEBB0714_REV01'!B11385,)+MATCH(H314,RAW_c_TEBB0714_REV01!B:B,),3),INDEX(RAW_c_TEBB0714_REV01!B:D,MATCH(H314,RAW_c_TEBB0714_REV01!B:B,0),3)),"---")))=0,"---",IF(K314&lt;&gt;"---",IF(INDEX(RAW_c_TEBB0714_REV01!B:D,MATCH(H314,RAW_c_TEBB0714_REV01!B:B,0),3)=L314,INDEX(
RAW_c_TEBB0714_REV01!B:D,MATCH(H314,INDEX(RAW_c_TEBB0714_REV01!B:B,MATCH(H314,RAW_c_TEBB0714_REV01!B:B,)+1):'RAW_c_TEBB0714_REV01'!B11385,)+MATCH(H314,RAW_c_TEBB0714_REV01!B:B,),3),INDEX(RAW_c_TEBB0714_REV01!B:D,MATCH(H314,RAW_c_TEBB0714_REV01!B:B,0),3)),"---"))),"---")</f>
        <v>JM2-79</v>
      </c>
      <c r="T314">
        <f>COUNTIF(RAW_c_TEBB0714_REV01!B:B,G314)</f>
        <v>2</v>
      </c>
      <c r="U314" t="str">
        <f t="shared" si="29"/>
        <v>50pin_header-31</v>
      </c>
    </row>
    <row r="315" spans="1:21" x14ac:dyDescent="0.25">
      <c r="A315" t="s">
        <v>1157</v>
      </c>
      <c r="B315" t="s">
        <v>1293</v>
      </c>
      <c r="C315" t="s">
        <v>190</v>
      </c>
      <c r="D315" t="s">
        <v>537</v>
      </c>
      <c r="E315" s="84">
        <v>32</v>
      </c>
      <c r="F315" t="str">
        <f t="shared" si="24"/>
        <v>J17-32</v>
      </c>
      <c r="G315" t="str">
        <f>VLOOKUP(F315,RAW_c_TEBB0714_REV01!A:B,2,0)</f>
        <v>B14_L16_N</v>
      </c>
      <c r="H315" t="str">
        <f t="shared" si="25"/>
        <v>B14_L16_N</v>
      </c>
      <c r="I315" t="str">
        <f t="shared" si="26"/>
        <v>--</v>
      </c>
      <c r="J315" t="str">
        <f t="shared" si="27"/>
        <v>--</v>
      </c>
      <c r="K315">
        <f>IFERROR(IF(J315="--",IF(G315=H315,VLOOKUP(G315,RAW_c_TEBB0714_REV01!L:N,3,0),SUM(VLOOKUP(H315,RAW_c_TEBB0714_REV01!L:N,3,0),VLOOKUP(G315,RAW_c_TEBB0714_REV01!L:N,3,0))),"---"),"---")</f>
        <v>9.0546000000000006</v>
      </c>
      <c r="L315" t="str">
        <f t="shared" si="28"/>
        <v>J17-32</v>
      </c>
      <c r="M315" t="str">
        <f>IFERROR(IF(
COUNTIF(B2B!H:H,(IF(K315&lt;&gt;"---",IF(INDEX(RAW_c_TEBB0714_REV01!B:D,MATCH(H315,RAW_c_TEBB0714_REV01!B:B,0),3)=L315,INDEX(
RAW_c_TEBB0714_REV01!B:D,MATCH(H315,INDEX(RAW_c_TEBB0714_REV01!B:B,MATCH(H315,RAW_c_TEBB0714_REV01!B:B,)+1):'RAW_c_TEBB0714_REV01'!B11386,)+MATCH(H315,RAW_c_TEBB0714_REV01!B:B,),3),INDEX(RAW_c_TEBB0714_REV01!B:D,MATCH(H315,RAW_c_TEBB0714_REV01!B:B,0),3)),"---")))=1,"---",IF(K315&lt;&gt;"---",IF(INDEX(RAW_c_TEBB0714_REV01!B:D,MATCH(H315,RAW_c_TEBB0714_REV01!B:B,0),3)=L315,INDEX(
RAW_c_TEBB0714_REV01!B:D,MATCH(H315,INDEX(RAW_c_TEBB0714_REV01!B:B,MATCH(H315,RAW_c_TEBB0714_REV01!B:B,)+1):'RAW_c_TEBB0714_REV01'!B11386,)+MATCH(H315,RAW_c_TEBB0714_REV01!B:B,),3),INDEX(RAW_c_TEBB0714_REV01!B:D,MATCH(H315,RAW_c_TEBB0714_REV01!B:B,0),3)),"---")),"---")</f>
        <v>---</v>
      </c>
      <c r="N315" t="str">
        <f>IFERROR(IF(AND(B315="B2B",J315="--"),L315,IF(
COUNTIF(B2B!H:H,(IF(K315&lt;&gt;"---",IF(INDEX(RAW_c_TEBB0714_REV01!B:D,MATCH(H315,RAW_c_TEBB0714_REV01!B:B,0),3)=L315,INDEX(
RAW_c_TEBB0714_REV01!B:D,MATCH(H315,INDEX(RAW_c_TEBB0714_REV01!B:B,MATCH(H315,RAW_c_TEBB0714_REV01!B:B,)+1):'RAW_c_TEBB0714_REV01'!B11386,)+MATCH(H315,RAW_c_TEBB0714_REV01!B:B,),3),INDEX(RAW_c_TEBB0714_REV01!B:D,MATCH(H315,RAW_c_TEBB0714_REV01!B:B,0),3)),"---")))=0,"---",IF(K315&lt;&gt;"---",IF(INDEX(RAW_c_TEBB0714_REV01!B:D,MATCH(H315,RAW_c_TEBB0714_REV01!B:B,0),3)=L315,INDEX(
RAW_c_TEBB0714_REV01!B:D,MATCH(H315,INDEX(RAW_c_TEBB0714_REV01!B:B,MATCH(H315,RAW_c_TEBB0714_REV01!B:B,)+1):'RAW_c_TEBB0714_REV01'!B11386,)+MATCH(H315,RAW_c_TEBB0714_REV01!B:B,),3),INDEX(RAW_c_TEBB0714_REV01!B:D,MATCH(H315,RAW_c_TEBB0714_REV01!B:B,0),3)),"---"))),"---")</f>
        <v>JM2-81</v>
      </c>
      <c r="T315">
        <f>COUNTIF(RAW_c_TEBB0714_REV01!B:B,G315)</f>
        <v>2</v>
      </c>
      <c r="U315" t="str">
        <f t="shared" si="29"/>
        <v>50pin_header-32</v>
      </c>
    </row>
    <row r="316" spans="1:21" x14ac:dyDescent="0.25">
      <c r="A316" t="s">
        <v>1158</v>
      </c>
      <c r="B316" t="s">
        <v>1293</v>
      </c>
      <c r="C316" t="s">
        <v>191</v>
      </c>
      <c r="D316" t="s">
        <v>537</v>
      </c>
      <c r="E316" s="84">
        <v>33</v>
      </c>
      <c r="F316" t="str">
        <f t="shared" si="24"/>
        <v>J17-33</v>
      </c>
      <c r="G316" t="str">
        <f>VLOOKUP(F316,RAW_c_TEBB0714_REV01!A:B,2,0)</f>
        <v>B14_L18_N</v>
      </c>
      <c r="H316" t="str">
        <f t="shared" si="25"/>
        <v>B14_L18_N</v>
      </c>
      <c r="I316" t="str">
        <f t="shared" si="26"/>
        <v>--</v>
      </c>
      <c r="J316" t="str">
        <f t="shared" si="27"/>
        <v>--</v>
      </c>
      <c r="K316">
        <f>IFERROR(IF(J316="--",IF(G316=H316,VLOOKUP(G316,RAW_c_TEBB0714_REV01!L:N,3,0),SUM(VLOOKUP(H316,RAW_c_TEBB0714_REV01!L:N,3,0),VLOOKUP(G316,RAW_c_TEBB0714_REV01!L:N,3,0))),"---"),"---")</f>
        <v>10.166</v>
      </c>
      <c r="L316" t="str">
        <f t="shared" si="28"/>
        <v>J17-33</v>
      </c>
      <c r="M316" t="str">
        <f>IFERROR(IF(
COUNTIF(B2B!H:H,(IF(K316&lt;&gt;"---",IF(INDEX(RAW_c_TEBB0714_REV01!B:D,MATCH(H316,RAW_c_TEBB0714_REV01!B:B,0),3)=L316,INDEX(
RAW_c_TEBB0714_REV01!B:D,MATCH(H316,INDEX(RAW_c_TEBB0714_REV01!B:B,MATCH(H316,RAW_c_TEBB0714_REV01!B:B,)+1):'RAW_c_TEBB0714_REV01'!B11387,)+MATCH(H316,RAW_c_TEBB0714_REV01!B:B,),3),INDEX(RAW_c_TEBB0714_REV01!B:D,MATCH(H316,RAW_c_TEBB0714_REV01!B:B,0),3)),"---")))=1,"---",IF(K316&lt;&gt;"---",IF(INDEX(RAW_c_TEBB0714_REV01!B:D,MATCH(H316,RAW_c_TEBB0714_REV01!B:B,0),3)=L316,INDEX(
RAW_c_TEBB0714_REV01!B:D,MATCH(H316,INDEX(RAW_c_TEBB0714_REV01!B:B,MATCH(H316,RAW_c_TEBB0714_REV01!B:B,)+1):'RAW_c_TEBB0714_REV01'!B11387,)+MATCH(H316,RAW_c_TEBB0714_REV01!B:B,),3),INDEX(RAW_c_TEBB0714_REV01!B:D,MATCH(H316,RAW_c_TEBB0714_REV01!B:B,0),3)),"---")),"---")</f>
        <v>---</v>
      </c>
      <c r="N316" t="str">
        <f>IFERROR(IF(AND(B316="B2B",J316="--"),L316,IF(
COUNTIF(B2B!H:H,(IF(K316&lt;&gt;"---",IF(INDEX(RAW_c_TEBB0714_REV01!B:D,MATCH(H316,RAW_c_TEBB0714_REV01!B:B,0),3)=L316,INDEX(
RAW_c_TEBB0714_REV01!B:D,MATCH(H316,INDEX(RAW_c_TEBB0714_REV01!B:B,MATCH(H316,RAW_c_TEBB0714_REV01!B:B,)+1):'RAW_c_TEBB0714_REV01'!B11387,)+MATCH(H316,RAW_c_TEBB0714_REV01!B:B,),3),INDEX(RAW_c_TEBB0714_REV01!B:D,MATCH(H316,RAW_c_TEBB0714_REV01!B:B,0),3)),"---")))=0,"---",IF(K316&lt;&gt;"---",IF(INDEX(RAW_c_TEBB0714_REV01!B:D,MATCH(H316,RAW_c_TEBB0714_REV01!B:B,0),3)=L316,INDEX(
RAW_c_TEBB0714_REV01!B:D,MATCH(H316,INDEX(RAW_c_TEBB0714_REV01!B:B,MATCH(H316,RAW_c_TEBB0714_REV01!B:B,)+1):'RAW_c_TEBB0714_REV01'!B11387,)+MATCH(H316,RAW_c_TEBB0714_REV01!B:B,),3),INDEX(RAW_c_TEBB0714_REV01!B:D,MATCH(H316,RAW_c_TEBB0714_REV01!B:B,0),3)),"---"))),"---")</f>
        <v>JM2-85</v>
      </c>
      <c r="T316">
        <f>COUNTIF(RAW_c_TEBB0714_REV01!B:B,G316)</f>
        <v>2</v>
      </c>
      <c r="U316" t="str">
        <f t="shared" si="29"/>
        <v>50pin_header-33</v>
      </c>
    </row>
    <row r="317" spans="1:21" x14ac:dyDescent="0.25">
      <c r="A317" t="s">
        <v>1159</v>
      </c>
      <c r="B317" t="s">
        <v>1293</v>
      </c>
      <c r="C317" t="s">
        <v>192</v>
      </c>
      <c r="D317" t="s">
        <v>537</v>
      </c>
      <c r="E317" s="84">
        <v>34</v>
      </c>
      <c r="F317" t="str">
        <f t="shared" si="24"/>
        <v>J17-34</v>
      </c>
      <c r="G317" t="str">
        <f>VLOOKUP(F317,RAW_c_TEBB0714_REV01!A:B,2,0)</f>
        <v>B14_L18_P</v>
      </c>
      <c r="H317" t="str">
        <f t="shared" si="25"/>
        <v>B14_L18_P</v>
      </c>
      <c r="I317" t="str">
        <f t="shared" si="26"/>
        <v>--</v>
      </c>
      <c r="J317" t="str">
        <f t="shared" si="27"/>
        <v>--</v>
      </c>
      <c r="K317">
        <f>IFERROR(IF(J317="--",IF(G317=H317,VLOOKUP(G317,RAW_c_TEBB0714_REV01!L:N,3,0),SUM(VLOOKUP(H317,RAW_c_TEBB0714_REV01!L:N,3,0),VLOOKUP(G317,RAW_c_TEBB0714_REV01!L:N,3,0))),"---"),"---")</f>
        <v>9.8346999999999998</v>
      </c>
      <c r="L317" t="str">
        <f t="shared" si="28"/>
        <v>J17-34</v>
      </c>
      <c r="M317" t="str">
        <f>IFERROR(IF(
COUNTIF(B2B!H:H,(IF(K317&lt;&gt;"---",IF(INDEX(RAW_c_TEBB0714_REV01!B:D,MATCH(H317,RAW_c_TEBB0714_REV01!B:B,0),3)=L317,INDEX(
RAW_c_TEBB0714_REV01!B:D,MATCH(H317,INDEX(RAW_c_TEBB0714_REV01!B:B,MATCH(H317,RAW_c_TEBB0714_REV01!B:B,)+1):'RAW_c_TEBB0714_REV01'!B11388,)+MATCH(H317,RAW_c_TEBB0714_REV01!B:B,),3),INDEX(RAW_c_TEBB0714_REV01!B:D,MATCH(H317,RAW_c_TEBB0714_REV01!B:B,0),3)),"---")))=1,"---",IF(K317&lt;&gt;"---",IF(INDEX(RAW_c_TEBB0714_REV01!B:D,MATCH(H317,RAW_c_TEBB0714_REV01!B:B,0),3)=L317,INDEX(
RAW_c_TEBB0714_REV01!B:D,MATCH(H317,INDEX(RAW_c_TEBB0714_REV01!B:B,MATCH(H317,RAW_c_TEBB0714_REV01!B:B,)+1):'RAW_c_TEBB0714_REV01'!B11388,)+MATCH(H317,RAW_c_TEBB0714_REV01!B:B,),3),INDEX(RAW_c_TEBB0714_REV01!B:D,MATCH(H317,RAW_c_TEBB0714_REV01!B:B,0),3)),"---")),"---")</f>
        <v>---</v>
      </c>
      <c r="N317" t="str">
        <f>IFERROR(IF(AND(B317="B2B",J317="--"),L317,IF(
COUNTIF(B2B!H:H,(IF(K317&lt;&gt;"---",IF(INDEX(RAW_c_TEBB0714_REV01!B:D,MATCH(H317,RAW_c_TEBB0714_REV01!B:B,0),3)=L317,INDEX(
RAW_c_TEBB0714_REV01!B:D,MATCH(H317,INDEX(RAW_c_TEBB0714_REV01!B:B,MATCH(H317,RAW_c_TEBB0714_REV01!B:B,)+1):'RAW_c_TEBB0714_REV01'!B11388,)+MATCH(H317,RAW_c_TEBB0714_REV01!B:B,),3),INDEX(RAW_c_TEBB0714_REV01!B:D,MATCH(H317,RAW_c_TEBB0714_REV01!B:B,0),3)),"---")))=0,"---",IF(K317&lt;&gt;"---",IF(INDEX(RAW_c_TEBB0714_REV01!B:D,MATCH(H317,RAW_c_TEBB0714_REV01!B:B,0),3)=L317,INDEX(
RAW_c_TEBB0714_REV01!B:D,MATCH(H317,INDEX(RAW_c_TEBB0714_REV01!B:B,MATCH(H317,RAW_c_TEBB0714_REV01!B:B,)+1):'RAW_c_TEBB0714_REV01'!B11388,)+MATCH(H317,RAW_c_TEBB0714_REV01!B:B,),3),INDEX(RAW_c_TEBB0714_REV01!B:D,MATCH(H317,RAW_c_TEBB0714_REV01!B:B,0),3)),"---"))),"---")</f>
        <v>JM2-87</v>
      </c>
      <c r="T317">
        <f>COUNTIF(RAW_c_TEBB0714_REV01!B:B,G317)</f>
        <v>2</v>
      </c>
      <c r="U317" t="str">
        <f t="shared" si="29"/>
        <v>50pin_header-34</v>
      </c>
    </row>
    <row r="318" spans="1:21" x14ac:dyDescent="0.25">
      <c r="A318" t="s">
        <v>1160</v>
      </c>
      <c r="B318" t="s">
        <v>1293</v>
      </c>
      <c r="C318" t="s">
        <v>193</v>
      </c>
      <c r="D318" t="s">
        <v>537</v>
      </c>
      <c r="E318" s="84">
        <v>35</v>
      </c>
      <c r="F318" t="str">
        <f t="shared" si="24"/>
        <v>J17-35</v>
      </c>
      <c r="G318" t="str">
        <f>VLOOKUP(F318,RAW_c_TEBB0714_REV01!A:B,2,0)</f>
        <v>B14_L17_N</v>
      </c>
      <c r="H318" t="str">
        <f t="shared" si="25"/>
        <v>B14_L17_N</v>
      </c>
      <c r="I318" t="str">
        <f t="shared" si="26"/>
        <v>--</v>
      </c>
      <c r="J318" t="str">
        <f t="shared" si="27"/>
        <v>--</v>
      </c>
      <c r="K318">
        <f>IFERROR(IF(J318="--",IF(G318=H318,VLOOKUP(G318,RAW_c_TEBB0714_REV01!L:N,3,0),SUM(VLOOKUP(H318,RAW_c_TEBB0714_REV01!L:N,3,0),VLOOKUP(G318,RAW_c_TEBB0714_REV01!L:N,3,0))),"---"),"---")</f>
        <v>11.579599999999999</v>
      </c>
      <c r="L318" t="str">
        <f t="shared" si="28"/>
        <v>J17-35</v>
      </c>
      <c r="M318" t="str">
        <f>IFERROR(IF(
COUNTIF(B2B!H:H,(IF(K318&lt;&gt;"---",IF(INDEX(RAW_c_TEBB0714_REV01!B:D,MATCH(H318,RAW_c_TEBB0714_REV01!B:B,0),3)=L318,INDEX(
RAW_c_TEBB0714_REV01!B:D,MATCH(H318,INDEX(RAW_c_TEBB0714_REV01!B:B,MATCH(H318,RAW_c_TEBB0714_REV01!B:B,)+1):'RAW_c_TEBB0714_REV01'!B11389,)+MATCH(H318,RAW_c_TEBB0714_REV01!B:B,),3),INDEX(RAW_c_TEBB0714_REV01!B:D,MATCH(H318,RAW_c_TEBB0714_REV01!B:B,0),3)),"---")))=1,"---",IF(K318&lt;&gt;"---",IF(INDEX(RAW_c_TEBB0714_REV01!B:D,MATCH(H318,RAW_c_TEBB0714_REV01!B:B,0),3)=L318,INDEX(
RAW_c_TEBB0714_REV01!B:D,MATCH(H318,INDEX(RAW_c_TEBB0714_REV01!B:B,MATCH(H318,RAW_c_TEBB0714_REV01!B:B,)+1):'RAW_c_TEBB0714_REV01'!B11389,)+MATCH(H318,RAW_c_TEBB0714_REV01!B:B,),3),INDEX(RAW_c_TEBB0714_REV01!B:D,MATCH(H318,RAW_c_TEBB0714_REV01!B:B,0),3)),"---")),"---")</f>
        <v>---</v>
      </c>
      <c r="N318" t="str">
        <f>IFERROR(IF(AND(B318="B2B",J318="--"),L318,IF(
COUNTIF(B2B!H:H,(IF(K318&lt;&gt;"---",IF(INDEX(RAW_c_TEBB0714_REV01!B:D,MATCH(H318,RAW_c_TEBB0714_REV01!B:B,0),3)=L318,INDEX(
RAW_c_TEBB0714_REV01!B:D,MATCH(H318,INDEX(RAW_c_TEBB0714_REV01!B:B,MATCH(H318,RAW_c_TEBB0714_REV01!B:B,)+1):'RAW_c_TEBB0714_REV01'!B11389,)+MATCH(H318,RAW_c_TEBB0714_REV01!B:B,),3),INDEX(RAW_c_TEBB0714_REV01!B:D,MATCH(H318,RAW_c_TEBB0714_REV01!B:B,0),3)),"---")))=0,"---",IF(K318&lt;&gt;"---",IF(INDEX(RAW_c_TEBB0714_REV01!B:D,MATCH(H318,RAW_c_TEBB0714_REV01!B:B,0),3)=L318,INDEX(
RAW_c_TEBB0714_REV01!B:D,MATCH(H318,INDEX(RAW_c_TEBB0714_REV01!B:B,MATCH(H318,RAW_c_TEBB0714_REV01!B:B,)+1):'RAW_c_TEBB0714_REV01'!B11389,)+MATCH(H318,RAW_c_TEBB0714_REV01!B:B,),3),INDEX(RAW_c_TEBB0714_REV01!B:D,MATCH(H318,RAW_c_TEBB0714_REV01!B:B,0),3)),"---"))),"---")</f>
        <v>JM2-89</v>
      </c>
      <c r="T318">
        <f>COUNTIF(RAW_c_TEBB0714_REV01!B:B,G318)</f>
        <v>2</v>
      </c>
      <c r="U318" t="str">
        <f t="shared" si="29"/>
        <v>50pin_header-35</v>
      </c>
    </row>
    <row r="319" spans="1:21" x14ac:dyDescent="0.25">
      <c r="A319" t="s">
        <v>1161</v>
      </c>
      <c r="B319" t="s">
        <v>1293</v>
      </c>
      <c r="C319" t="s">
        <v>194</v>
      </c>
      <c r="D319" t="s">
        <v>537</v>
      </c>
      <c r="E319" s="84">
        <v>36</v>
      </c>
      <c r="F319" t="str">
        <f t="shared" si="24"/>
        <v>J17-36</v>
      </c>
      <c r="G319" t="str">
        <f>VLOOKUP(F319,RAW_c_TEBB0714_REV01!A:B,2,0)</f>
        <v>B14_L17_P</v>
      </c>
      <c r="H319" t="str">
        <f t="shared" si="25"/>
        <v>B14_L17_P</v>
      </c>
      <c r="I319" t="str">
        <f t="shared" si="26"/>
        <v>--</v>
      </c>
      <c r="J319" t="str">
        <f t="shared" si="27"/>
        <v>--</v>
      </c>
      <c r="K319">
        <f>IFERROR(IF(J319="--",IF(G319=H319,VLOOKUP(G319,RAW_c_TEBB0714_REV01!L:N,3,0),SUM(VLOOKUP(H319,RAW_c_TEBB0714_REV01!L:N,3,0),VLOOKUP(G319,RAW_c_TEBB0714_REV01!L:N,3,0))),"---"),"---")</f>
        <v>11.248200000000001</v>
      </c>
      <c r="L319" t="str">
        <f t="shared" si="28"/>
        <v>J17-36</v>
      </c>
      <c r="M319" t="str">
        <f>IFERROR(IF(
COUNTIF(B2B!H:H,(IF(K319&lt;&gt;"---",IF(INDEX(RAW_c_TEBB0714_REV01!B:D,MATCH(H319,RAW_c_TEBB0714_REV01!B:B,0),3)=L319,INDEX(
RAW_c_TEBB0714_REV01!B:D,MATCH(H319,INDEX(RAW_c_TEBB0714_REV01!B:B,MATCH(H319,RAW_c_TEBB0714_REV01!B:B,)+1):'RAW_c_TEBB0714_REV01'!B11390,)+MATCH(H319,RAW_c_TEBB0714_REV01!B:B,),3),INDEX(RAW_c_TEBB0714_REV01!B:D,MATCH(H319,RAW_c_TEBB0714_REV01!B:B,0),3)),"---")))=1,"---",IF(K319&lt;&gt;"---",IF(INDEX(RAW_c_TEBB0714_REV01!B:D,MATCH(H319,RAW_c_TEBB0714_REV01!B:B,0),3)=L319,INDEX(
RAW_c_TEBB0714_REV01!B:D,MATCH(H319,INDEX(RAW_c_TEBB0714_REV01!B:B,MATCH(H319,RAW_c_TEBB0714_REV01!B:B,)+1):'RAW_c_TEBB0714_REV01'!B11390,)+MATCH(H319,RAW_c_TEBB0714_REV01!B:B,),3),INDEX(RAW_c_TEBB0714_REV01!B:D,MATCH(H319,RAW_c_TEBB0714_REV01!B:B,0),3)),"---")),"---")</f>
        <v>---</v>
      </c>
      <c r="N319" t="str">
        <f>IFERROR(IF(AND(B319="B2B",J319="--"),L319,IF(
COUNTIF(B2B!H:H,(IF(K319&lt;&gt;"---",IF(INDEX(RAW_c_TEBB0714_REV01!B:D,MATCH(H319,RAW_c_TEBB0714_REV01!B:B,0),3)=L319,INDEX(
RAW_c_TEBB0714_REV01!B:D,MATCH(H319,INDEX(RAW_c_TEBB0714_REV01!B:B,MATCH(H319,RAW_c_TEBB0714_REV01!B:B,)+1):'RAW_c_TEBB0714_REV01'!B11390,)+MATCH(H319,RAW_c_TEBB0714_REV01!B:B,),3),INDEX(RAW_c_TEBB0714_REV01!B:D,MATCH(H319,RAW_c_TEBB0714_REV01!B:B,0),3)),"---")))=0,"---",IF(K319&lt;&gt;"---",IF(INDEX(RAW_c_TEBB0714_REV01!B:D,MATCH(H319,RAW_c_TEBB0714_REV01!B:B,0),3)=L319,INDEX(
RAW_c_TEBB0714_REV01!B:D,MATCH(H319,INDEX(RAW_c_TEBB0714_REV01!B:B,MATCH(H319,RAW_c_TEBB0714_REV01!B:B,)+1):'RAW_c_TEBB0714_REV01'!B11390,)+MATCH(H319,RAW_c_TEBB0714_REV01!B:B,),3),INDEX(RAW_c_TEBB0714_REV01!B:D,MATCH(H319,RAW_c_TEBB0714_REV01!B:B,0),3)),"---"))),"---")</f>
        <v>JM2-91</v>
      </c>
      <c r="T319">
        <f>COUNTIF(RAW_c_TEBB0714_REV01!B:B,G319)</f>
        <v>2</v>
      </c>
      <c r="U319" t="str">
        <f t="shared" si="29"/>
        <v>50pin_header-36</v>
      </c>
    </row>
    <row r="320" spans="1:21" x14ac:dyDescent="0.25">
      <c r="A320" t="s">
        <v>1162</v>
      </c>
      <c r="B320" t="s">
        <v>1293</v>
      </c>
      <c r="C320" t="s">
        <v>195</v>
      </c>
      <c r="D320" t="s">
        <v>537</v>
      </c>
      <c r="E320" s="84">
        <v>37</v>
      </c>
      <c r="F320" t="str">
        <f t="shared" si="24"/>
        <v>J17-37</v>
      </c>
      <c r="G320" t="str">
        <f>VLOOKUP(F320,RAW_c_TEBB0714_REV01!A:B,2,0)</f>
        <v>B14_L20_P</v>
      </c>
      <c r="H320" t="str">
        <f t="shared" si="25"/>
        <v>B14_L20_P</v>
      </c>
      <c r="I320" t="str">
        <f t="shared" si="26"/>
        <v>--</v>
      </c>
      <c r="J320" t="str">
        <f t="shared" si="27"/>
        <v>--</v>
      </c>
      <c r="K320">
        <f>IFERROR(IF(J320="--",IF(G320=H320,VLOOKUP(G320,RAW_c_TEBB0714_REV01!L:N,3,0),SUM(VLOOKUP(H320,RAW_c_TEBB0714_REV01!L:N,3,0),VLOOKUP(G320,RAW_c_TEBB0714_REV01!L:N,3,0))),"---"),"---")</f>
        <v>13.0631</v>
      </c>
      <c r="L320" t="str">
        <f t="shared" si="28"/>
        <v>J17-37</v>
      </c>
      <c r="M320" t="str">
        <f>IFERROR(IF(
COUNTIF(B2B!H:H,(IF(K320&lt;&gt;"---",IF(INDEX(RAW_c_TEBB0714_REV01!B:D,MATCH(H320,RAW_c_TEBB0714_REV01!B:B,0),3)=L320,INDEX(
RAW_c_TEBB0714_REV01!B:D,MATCH(H320,INDEX(RAW_c_TEBB0714_REV01!B:B,MATCH(H320,RAW_c_TEBB0714_REV01!B:B,)+1):'RAW_c_TEBB0714_REV01'!B11391,)+MATCH(H320,RAW_c_TEBB0714_REV01!B:B,),3),INDEX(RAW_c_TEBB0714_REV01!B:D,MATCH(H320,RAW_c_TEBB0714_REV01!B:B,0),3)),"---")))=1,"---",IF(K320&lt;&gt;"---",IF(INDEX(RAW_c_TEBB0714_REV01!B:D,MATCH(H320,RAW_c_TEBB0714_REV01!B:B,0),3)=L320,INDEX(
RAW_c_TEBB0714_REV01!B:D,MATCH(H320,INDEX(RAW_c_TEBB0714_REV01!B:B,MATCH(H320,RAW_c_TEBB0714_REV01!B:B,)+1):'RAW_c_TEBB0714_REV01'!B11391,)+MATCH(H320,RAW_c_TEBB0714_REV01!B:B,),3),INDEX(RAW_c_TEBB0714_REV01!B:D,MATCH(H320,RAW_c_TEBB0714_REV01!B:B,0),3)),"---")),"---")</f>
        <v>---</v>
      </c>
      <c r="N320" t="str">
        <f>IFERROR(IF(AND(B320="B2B",J320="--"),L320,IF(
COUNTIF(B2B!H:H,(IF(K320&lt;&gt;"---",IF(INDEX(RAW_c_TEBB0714_REV01!B:D,MATCH(H320,RAW_c_TEBB0714_REV01!B:B,0),3)=L320,INDEX(
RAW_c_TEBB0714_REV01!B:D,MATCH(H320,INDEX(RAW_c_TEBB0714_REV01!B:B,MATCH(H320,RAW_c_TEBB0714_REV01!B:B,)+1):'RAW_c_TEBB0714_REV01'!B11391,)+MATCH(H320,RAW_c_TEBB0714_REV01!B:B,),3),INDEX(RAW_c_TEBB0714_REV01!B:D,MATCH(H320,RAW_c_TEBB0714_REV01!B:B,0),3)),"---")))=0,"---",IF(K320&lt;&gt;"---",IF(INDEX(RAW_c_TEBB0714_REV01!B:D,MATCH(H320,RAW_c_TEBB0714_REV01!B:B,0),3)=L320,INDEX(
RAW_c_TEBB0714_REV01!B:D,MATCH(H320,INDEX(RAW_c_TEBB0714_REV01!B:B,MATCH(H320,RAW_c_TEBB0714_REV01!B:B,)+1):'RAW_c_TEBB0714_REV01'!B11391,)+MATCH(H320,RAW_c_TEBB0714_REV01!B:B,),3),INDEX(RAW_c_TEBB0714_REV01!B:D,MATCH(H320,RAW_c_TEBB0714_REV01!B:B,0),3)),"---"))),"---")</f>
        <v>JM2-93</v>
      </c>
      <c r="T320">
        <f>COUNTIF(RAW_c_TEBB0714_REV01!B:B,G320)</f>
        <v>2</v>
      </c>
      <c r="U320" t="str">
        <f t="shared" si="29"/>
        <v>50pin_header-37</v>
      </c>
    </row>
    <row r="321" spans="1:21" x14ac:dyDescent="0.25">
      <c r="A321" t="s">
        <v>1163</v>
      </c>
      <c r="B321" t="s">
        <v>1293</v>
      </c>
      <c r="C321" t="s">
        <v>196</v>
      </c>
      <c r="D321" t="s">
        <v>537</v>
      </c>
      <c r="E321" s="84">
        <v>38</v>
      </c>
      <c r="F321" t="str">
        <f t="shared" si="24"/>
        <v>J17-38</v>
      </c>
      <c r="G321" t="str">
        <f>VLOOKUP(F321,RAW_c_TEBB0714_REV01!A:B,2,0)</f>
        <v>B14_L20_N</v>
      </c>
      <c r="H321" t="str">
        <f t="shared" si="25"/>
        <v>B14_L20_N</v>
      </c>
      <c r="I321" t="str">
        <f t="shared" si="26"/>
        <v>--</v>
      </c>
      <c r="J321" t="str">
        <f t="shared" si="27"/>
        <v>--</v>
      </c>
      <c r="K321">
        <f>IFERROR(IF(J321="--",IF(G321=H321,VLOOKUP(G321,RAW_c_TEBB0714_REV01!L:N,3,0),SUM(VLOOKUP(H321,RAW_c_TEBB0714_REV01!L:N,3,0),VLOOKUP(G321,RAW_c_TEBB0714_REV01!L:N,3,0))),"---"),"---")</f>
        <v>12.7318</v>
      </c>
      <c r="L321" t="str">
        <f t="shared" si="28"/>
        <v>J17-38</v>
      </c>
      <c r="M321" t="str">
        <f>IFERROR(IF(
COUNTIF(B2B!H:H,(IF(K321&lt;&gt;"---",IF(INDEX(RAW_c_TEBB0714_REV01!B:D,MATCH(H321,RAW_c_TEBB0714_REV01!B:B,0),3)=L321,INDEX(
RAW_c_TEBB0714_REV01!B:D,MATCH(H321,INDEX(RAW_c_TEBB0714_REV01!B:B,MATCH(H321,RAW_c_TEBB0714_REV01!B:B,)+1):'RAW_c_TEBB0714_REV01'!B11392,)+MATCH(H321,RAW_c_TEBB0714_REV01!B:B,),3),INDEX(RAW_c_TEBB0714_REV01!B:D,MATCH(H321,RAW_c_TEBB0714_REV01!B:B,0),3)),"---")))=1,"---",IF(K321&lt;&gt;"---",IF(INDEX(RAW_c_TEBB0714_REV01!B:D,MATCH(H321,RAW_c_TEBB0714_REV01!B:B,0),3)=L321,INDEX(
RAW_c_TEBB0714_REV01!B:D,MATCH(H321,INDEX(RAW_c_TEBB0714_REV01!B:B,MATCH(H321,RAW_c_TEBB0714_REV01!B:B,)+1):'RAW_c_TEBB0714_REV01'!B11392,)+MATCH(H321,RAW_c_TEBB0714_REV01!B:B,),3),INDEX(RAW_c_TEBB0714_REV01!B:D,MATCH(H321,RAW_c_TEBB0714_REV01!B:B,0),3)),"---")),"---")</f>
        <v>---</v>
      </c>
      <c r="N321" t="str">
        <f>IFERROR(IF(AND(B321="B2B",J321="--"),L321,IF(
COUNTIF(B2B!H:H,(IF(K321&lt;&gt;"---",IF(INDEX(RAW_c_TEBB0714_REV01!B:D,MATCH(H321,RAW_c_TEBB0714_REV01!B:B,0),3)=L321,INDEX(
RAW_c_TEBB0714_REV01!B:D,MATCH(H321,INDEX(RAW_c_TEBB0714_REV01!B:B,MATCH(H321,RAW_c_TEBB0714_REV01!B:B,)+1):'RAW_c_TEBB0714_REV01'!B11392,)+MATCH(H321,RAW_c_TEBB0714_REV01!B:B,),3),INDEX(RAW_c_TEBB0714_REV01!B:D,MATCH(H321,RAW_c_TEBB0714_REV01!B:B,0),3)),"---")))=0,"---",IF(K321&lt;&gt;"---",IF(INDEX(RAW_c_TEBB0714_REV01!B:D,MATCH(H321,RAW_c_TEBB0714_REV01!B:B,0),3)=L321,INDEX(
RAW_c_TEBB0714_REV01!B:D,MATCH(H321,INDEX(RAW_c_TEBB0714_REV01!B:B,MATCH(H321,RAW_c_TEBB0714_REV01!B:B,)+1):'RAW_c_TEBB0714_REV01'!B11392,)+MATCH(H321,RAW_c_TEBB0714_REV01!B:B,),3),INDEX(RAW_c_TEBB0714_REV01!B:D,MATCH(H321,RAW_c_TEBB0714_REV01!B:B,0),3)),"---"))),"---")</f>
        <v>JM2-95</v>
      </c>
      <c r="T321">
        <f>COUNTIF(RAW_c_TEBB0714_REV01!B:B,G321)</f>
        <v>2</v>
      </c>
      <c r="U321" t="str">
        <f t="shared" si="29"/>
        <v>50pin_header-38</v>
      </c>
    </row>
    <row r="322" spans="1:21" x14ac:dyDescent="0.25">
      <c r="A322" t="s">
        <v>1164</v>
      </c>
      <c r="B322" t="s">
        <v>1293</v>
      </c>
      <c r="C322" t="s">
        <v>197</v>
      </c>
      <c r="D322" t="s">
        <v>537</v>
      </c>
      <c r="E322" s="84">
        <v>39</v>
      </c>
      <c r="F322" t="str">
        <f t="shared" si="24"/>
        <v>J17-39</v>
      </c>
      <c r="G322" t="str">
        <f>VLOOKUP(F322,RAW_c_TEBB0714_REV01!A:B,2,0)</f>
        <v>B14_L24_P</v>
      </c>
      <c r="H322" t="str">
        <f t="shared" si="25"/>
        <v>B14_L24_P</v>
      </c>
      <c r="I322" t="str">
        <f t="shared" si="26"/>
        <v>--</v>
      </c>
      <c r="J322" t="str">
        <f t="shared" si="27"/>
        <v>--</v>
      </c>
      <c r="K322">
        <f>IFERROR(IF(J322="--",IF(G322=H322,VLOOKUP(G322,RAW_c_TEBB0714_REV01!L:N,3,0),SUM(VLOOKUP(H322,RAW_c_TEBB0714_REV01!L:N,3,0),VLOOKUP(G322,RAW_c_TEBB0714_REV01!L:N,3,0))),"---"),"---")</f>
        <v>35.938099999999999</v>
      </c>
      <c r="L322" t="str">
        <f t="shared" si="28"/>
        <v>J17-39</v>
      </c>
      <c r="M322" t="str">
        <f>IFERROR(IF(
COUNTIF(B2B!H:H,(IF(K322&lt;&gt;"---",IF(INDEX(RAW_c_TEBB0714_REV01!B:D,MATCH(H322,RAW_c_TEBB0714_REV01!B:B,0),3)=L322,INDEX(
RAW_c_TEBB0714_REV01!B:D,MATCH(H322,INDEX(RAW_c_TEBB0714_REV01!B:B,MATCH(H322,RAW_c_TEBB0714_REV01!B:B,)+1):'RAW_c_TEBB0714_REV01'!B11393,)+MATCH(H322,RAW_c_TEBB0714_REV01!B:B,),3),INDEX(RAW_c_TEBB0714_REV01!B:D,MATCH(H322,RAW_c_TEBB0714_REV01!B:B,0),3)),"---")))=1,"---",IF(K322&lt;&gt;"---",IF(INDEX(RAW_c_TEBB0714_REV01!B:D,MATCH(H322,RAW_c_TEBB0714_REV01!B:B,0),3)=L322,INDEX(
RAW_c_TEBB0714_REV01!B:D,MATCH(H322,INDEX(RAW_c_TEBB0714_REV01!B:B,MATCH(H322,RAW_c_TEBB0714_REV01!B:B,)+1):'RAW_c_TEBB0714_REV01'!B11393,)+MATCH(H322,RAW_c_TEBB0714_REV01!B:B,),3),INDEX(RAW_c_TEBB0714_REV01!B:D,MATCH(H322,RAW_c_TEBB0714_REV01!B:B,0),3)),"---")),"---")</f>
        <v>---</v>
      </c>
      <c r="N322" t="str">
        <f>IFERROR(IF(AND(B322="B2B",J322="--"),L322,IF(
COUNTIF(B2B!H:H,(IF(K322&lt;&gt;"---",IF(INDEX(RAW_c_TEBB0714_REV01!B:D,MATCH(H322,RAW_c_TEBB0714_REV01!B:B,0),3)=L322,INDEX(
RAW_c_TEBB0714_REV01!B:D,MATCH(H322,INDEX(RAW_c_TEBB0714_REV01!B:B,MATCH(H322,RAW_c_TEBB0714_REV01!B:B,)+1):'RAW_c_TEBB0714_REV01'!B11393,)+MATCH(H322,RAW_c_TEBB0714_REV01!B:B,),3),INDEX(RAW_c_TEBB0714_REV01!B:D,MATCH(H322,RAW_c_TEBB0714_REV01!B:B,0),3)),"---")))=0,"---",IF(K322&lt;&gt;"---",IF(INDEX(RAW_c_TEBB0714_REV01!B:D,MATCH(H322,RAW_c_TEBB0714_REV01!B:B,0),3)=L322,INDEX(
RAW_c_TEBB0714_REV01!B:D,MATCH(H322,INDEX(RAW_c_TEBB0714_REV01!B:B,MATCH(H322,RAW_c_TEBB0714_REV01!B:B,)+1):'RAW_c_TEBB0714_REV01'!B11393,)+MATCH(H322,RAW_c_TEBB0714_REV01!B:B,),3),INDEX(RAW_c_TEBB0714_REV01!B:D,MATCH(H322,RAW_c_TEBB0714_REV01!B:B,0),3)),"---"))),"---")</f>
        <v>JM1-87</v>
      </c>
      <c r="T322">
        <f>COUNTIF(RAW_c_TEBB0714_REV01!B:B,G322)</f>
        <v>2</v>
      </c>
      <c r="U322" t="str">
        <f t="shared" si="29"/>
        <v>50pin_header-39</v>
      </c>
    </row>
    <row r="323" spans="1:21" x14ac:dyDescent="0.25">
      <c r="A323" t="s">
        <v>1165</v>
      </c>
      <c r="B323" t="s">
        <v>1293</v>
      </c>
      <c r="C323" t="s">
        <v>198</v>
      </c>
      <c r="D323" t="s">
        <v>537</v>
      </c>
      <c r="E323" s="84">
        <v>40</v>
      </c>
      <c r="F323" t="str">
        <f t="shared" si="24"/>
        <v>J17-40</v>
      </c>
      <c r="G323" t="str">
        <f>VLOOKUP(F323,RAW_c_TEBB0714_REV01!A:B,2,0)</f>
        <v>B14_L24_N</v>
      </c>
      <c r="H323" t="str">
        <f t="shared" si="25"/>
        <v>B14_L24_N</v>
      </c>
      <c r="I323" t="str">
        <f t="shared" si="26"/>
        <v>--</v>
      </c>
      <c r="J323" t="str">
        <f t="shared" si="27"/>
        <v>--</v>
      </c>
      <c r="K323">
        <f>IFERROR(IF(J323="--",IF(G323=H323,VLOOKUP(G323,RAW_c_TEBB0714_REV01!L:N,3,0),SUM(VLOOKUP(H323,RAW_c_TEBB0714_REV01!L:N,3,0),VLOOKUP(G323,RAW_c_TEBB0714_REV01!L:N,3,0))),"---"),"---")</f>
        <v>35.606699999999996</v>
      </c>
      <c r="L323" t="str">
        <f t="shared" si="28"/>
        <v>J17-40</v>
      </c>
      <c r="M323" t="str">
        <f>IFERROR(IF(
COUNTIF(B2B!H:H,(IF(K323&lt;&gt;"---",IF(INDEX(RAW_c_TEBB0714_REV01!B:D,MATCH(H323,RAW_c_TEBB0714_REV01!B:B,0),3)=L323,INDEX(
RAW_c_TEBB0714_REV01!B:D,MATCH(H323,INDEX(RAW_c_TEBB0714_REV01!B:B,MATCH(H323,RAW_c_TEBB0714_REV01!B:B,)+1):'RAW_c_TEBB0714_REV01'!B11394,)+MATCH(H323,RAW_c_TEBB0714_REV01!B:B,),3),INDEX(RAW_c_TEBB0714_REV01!B:D,MATCH(H323,RAW_c_TEBB0714_REV01!B:B,0),3)),"---")))=1,"---",IF(K323&lt;&gt;"---",IF(INDEX(RAW_c_TEBB0714_REV01!B:D,MATCH(H323,RAW_c_TEBB0714_REV01!B:B,0),3)=L323,INDEX(
RAW_c_TEBB0714_REV01!B:D,MATCH(H323,INDEX(RAW_c_TEBB0714_REV01!B:B,MATCH(H323,RAW_c_TEBB0714_REV01!B:B,)+1):'RAW_c_TEBB0714_REV01'!B11394,)+MATCH(H323,RAW_c_TEBB0714_REV01!B:B,),3),INDEX(RAW_c_TEBB0714_REV01!B:D,MATCH(H323,RAW_c_TEBB0714_REV01!B:B,0),3)),"---")),"---")</f>
        <v>---</v>
      </c>
      <c r="N323" t="str">
        <f>IFERROR(IF(AND(B323="B2B",J323="--"),L323,IF(
COUNTIF(B2B!H:H,(IF(K323&lt;&gt;"---",IF(INDEX(RAW_c_TEBB0714_REV01!B:D,MATCH(H323,RAW_c_TEBB0714_REV01!B:B,0),3)=L323,INDEX(
RAW_c_TEBB0714_REV01!B:D,MATCH(H323,INDEX(RAW_c_TEBB0714_REV01!B:B,MATCH(H323,RAW_c_TEBB0714_REV01!B:B,)+1):'RAW_c_TEBB0714_REV01'!B11394,)+MATCH(H323,RAW_c_TEBB0714_REV01!B:B,),3),INDEX(RAW_c_TEBB0714_REV01!B:D,MATCH(H323,RAW_c_TEBB0714_REV01!B:B,0),3)),"---")))=0,"---",IF(K323&lt;&gt;"---",IF(INDEX(RAW_c_TEBB0714_REV01!B:D,MATCH(H323,RAW_c_TEBB0714_REV01!B:B,0),3)=L323,INDEX(
RAW_c_TEBB0714_REV01!B:D,MATCH(H323,INDEX(RAW_c_TEBB0714_REV01!B:B,MATCH(H323,RAW_c_TEBB0714_REV01!B:B,)+1):'RAW_c_TEBB0714_REV01'!B11394,)+MATCH(H323,RAW_c_TEBB0714_REV01!B:B,),3),INDEX(RAW_c_TEBB0714_REV01!B:D,MATCH(H323,RAW_c_TEBB0714_REV01!B:B,0),3)),"---"))),"---")</f>
        <v>JM1-85</v>
      </c>
      <c r="T323">
        <f>COUNTIF(RAW_c_TEBB0714_REV01!B:B,G323)</f>
        <v>2</v>
      </c>
      <c r="U323" t="str">
        <f t="shared" si="29"/>
        <v>50pin_header-40</v>
      </c>
    </row>
    <row r="324" spans="1:21" x14ac:dyDescent="0.25">
      <c r="A324" t="s">
        <v>1166</v>
      </c>
      <c r="B324" t="s">
        <v>1293</v>
      </c>
      <c r="C324" t="s">
        <v>199</v>
      </c>
      <c r="D324" t="s">
        <v>537</v>
      </c>
      <c r="E324" s="84">
        <v>41</v>
      </c>
      <c r="F324" t="str">
        <f t="shared" si="24"/>
        <v>J17-41</v>
      </c>
      <c r="G324" t="str">
        <f>VLOOKUP(F324,RAW_c_TEBB0714_REV01!A:B,2,0)</f>
        <v>B14_L23_P</v>
      </c>
      <c r="H324" t="str">
        <f t="shared" si="25"/>
        <v>B14_L23_P</v>
      </c>
      <c r="I324" t="str">
        <f t="shared" si="26"/>
        <v>--</v>
      </c>
      <c r="J324" t="str">
        <f t="shared" si="27"/>
        <v>--</v>
      </c>
      <c r="K324">
        <f>IFERROR(IF(J324="--",IF(G324=H324,VLOOKUP(G324,RAW_c_TEBB0714_REV01!L:N,3,0),SUM(VLOOKUP(H324,RAW_c_TEBB0714_REV01!L:N,3,0),VLOOKUP(G324,RAW_c_TEBB0714_REV01!L:N,3,0))),"---"),"---")</f>
        <v>35.135300000000001</v>
      </c>
      <c r="L324" t="str">
        <f t="shared" si="28"/>
        <v>J17-41</v>
      </c>
      <c r="M324" t="str">
        <f>IFERROR(IF(
COUNTIF(B2B!H:H,(IF(K324&lt;&gt;"---",IF(INDEX(RAW_c_TEBB0714_REV01!B:D,MATCH(H324,RAW_c_TEBB0714_REV01!B:B,0),3)=L324,INDEX(
RAW_c_TEBB0714_REV01!B:D,MATCH(H324,INDEX(RAW_c_TEBB0714_REV01!B:B,MATCH(H324,RAW_c_TEBB0714_REV01!B:B,)+1):'RAW_c_TEBB0714_REV01'!B11395,)+MATCH(H324,RAW_c_TEBB0714_REV01!B:B,),3),INDEX(RAW_c_TEBB0714_REV01!B:D,MATCH(H324,RAW_c_TEBB0714_REV01!B:B,0),3)),"---")))=1,"---",IF(K324&lt;&gt;"---",IF(INDEX(RAW_c_TEBB0714_REV01!B:D,MATCH(H324,RAW_c_TEBB0714_REV01!B:B,0),3)=L324,INDEX(
RAW_c_TEBB0714_REV01!B:D,MATCH(H324,INDEX(RAW_c_TEBB0714_REV01!B:B,MATCH(H324,RAW_c_TEBB0714_REV01!B:B,)+1):'RAW_c_TEBB0714_REV01'!B11395,)+MATCH(H324,RAW_c_TEBB0714_REV01!B:B,),3),INDEX(RAW_c_TEBB0714_REV01!B:D,MATCH(H324,RAW_c_TEBB0714_REV01!B:B,0),3)),"---")),"---")</f>
        <v>---</v>
      </c>
      <c r="N324" t="str">
        <f>IFERROR(IF(AND(B324="B2B",J324="--"),L324,IF(
COUNTIF(B2B!H:H,(IF(K324&lt;&gt;"---",IF(INDEX(RAW_c_TEBB0714_REV01!B:D,MATCH(H324,RAW_c_TEBB0714_REV01!B:B,0),3)=L324,INDEX(
RAW_c_TEBB0714_REV01!B:D,MATCH(H324,INDEX(RAW_c_TEBB0714_REV01!B:B,MATCH(H324,RAW_c_TEBB0714_REV01!B:B,)+1):'RAW_c_TEBB0714_REV01'!B11395,)+MATCH(H324,RAW_c_TEBB0714_REV01!B:B,),3),INDEX(RAW_c_TEBB0714_REV01!B:D,MATCH(H324,RAW_c_TEBB0714_REV01!B:B,0),3)),"---")))=0,"---",IF(K324&lt;&gt;"---",IF(INDEX(RAW_c_TEBB0714_REV01!B:D,MATCH(H324,RAW_c_TEBB0714_REV01!B:B,0),3)=L324,INDEX(
RAW_c_TEBB0714_REV01!B:D,MATCH(H324,INDEX(RAW_c_TEBB0714_REV01!B:B,MATCH(H324,RAW_c_TEBB0714_REV01!B:B,)+1):'RAW_c_TEBB0714_REV01'!B11395,)+MATCH(H324,RAW_c_TEBB0714_REV01!B:B,),3),INDEX(RAW_c_TEBB0714_REV01!B:D,MATCH(H324,RAW_c_TEBB0714_REV01!B:B,0),3)),"---"))),"---")</f>
        <v>JM1-91</v>
      </c>
      <c r="T324">
        <f>COUNTIF(RAW_c_TEBB0714_REV01!B:B,G324)</f>
        <v>2</v>
      </c>
      <c r="U324" t="str">
        <f t="shared" si="29"/>
        <v>50pin_header-41</v>
      </c>
    </row>
    <row r="325" spans="1:21" x14ac:dyDescent="0.25">
      <c r="A325" t="s">
        <v>1167</v>
      </c>
      <c r="B325" t="s">
        <v>1293</v>
      </c>
      <c r="C325" t="s">
        <v>200</v>
      </c>
      <c r="D325" t="s">
        <v>537</v>
      </c>
      <c r="E325" s="84">
        <v>42</v>
      </c>
      <c r="F325" t="str">
        <f t="shared" si="24"/>
        <v>J17-42</v>
      </c>
      <c r="G325" t="str">
        <f>VLOOKUP(F325,RAW_c_TEBB0714_REV01!A:B,2,0)</f>
        <v>B14_L23_N</v>
      </c>
      <c r="H325" t="str">
        <f t="shared" si="25"/>
        <v>B14_L23_N</v>
      </c>
      <c r="I325" t="str">
        <f t="shared" si="26"/>
        <v>--</v>
      </c>
      <c r="J325" t="str">
        <f t="shared" si="27"/>
        <v>--</v>
      </c>
      <c r="K325">
        <f>IFERROR(IF(J325="--",IF(G325=H325,VLOOKUP(G325,RAW_c_TEBB0714_REV01!L:N,3,0),SUM(VLOOKUP(H325,RAW_c_TEBB0714_REV01!L:N,3,0),VLOOKUP(G325,RAW_c_TEBB0714_REV01!L:N,3,0))),"---"),"---")</f>
        <v>34.803899999999999</v>
      </c>
      <c r="L325" t="str">
        <f t="shared" si="28"/>
        <v>J17-42</v>
      </c>
      <c r="M325" t="str">
        <f>IFERROR(IF(
COUNTIF(B2B!H:H,(IF(K325&lt;&gt;"---",IF(INDEX(RAW_c_TEBB0714_REV01!B:D,MATCH(H325,RAW_c_TEBB0714_REV01!B:B,0),3)=L325,INDEX(
RAW_c_TEBB0714_REV01!B:D,MATCH(H325,INDEX(RAW_c_TEBB0714_REV01!B:B,MATCH(H325,RAW_c_TEBB0714_REV01!B:B,)+1):'RAW_c_TEBB0714_REV01'!B11396,)+MATCH(H325,RAW_c_TEBB0714_REV01!B:B,),3),INDEX(RAW_c_TEBB0714_REV01!B:D,MATCH(H325,RAW_c_TEBB0714_REV01!B:B,0),3)),"---")))=1,"---",IF(K325&lt;&gt;"---",IF(INDEX(RAW_c_TEBB0714_REV01!B:D,MATCH(H325,RAW_c_TEBB0714_REV01!B:B,0),3)=L325,INDEX(
RAW_c_TEBB0714_REV01!B:D,MATCH(H325,INDEX(RAW_c_TEBB0714_REV01!B:B,MATCH(H325,RAW_c_TEBB0714_REV01!B:B,)+1):'RAW_c_TEBB0714_REV01'!B11396,)+MATCH(H325,RAW_c_TEBB0714_REV01!B:B,),3),INDEX(RAW_c_TEBB0714_REV01!B:D,MATCH(H325,RAW_c_TEBB0714_REV01!B:B,0),3)),"---")),"---")</f>
        <v>---</v>
      </c>
      <c r="N325" t="str">
        <f>IFERROR(IF(AND(B325="B2B",J325="--"),L325,IF(
COUNTIF(B2B!H:H,(IF(K325&lt;&gt;"---",IF(INDEX(RAW_c_TEBB0714_REV01!B:D,MATCH(H325,RAW_c_TEBB0714_REV01!B:B,0),3)=L325,INDEX(
RAW_c_TEBB0714_REV01!B:D,MATCH(H325,INDEX(RAW_c_TEBB0714_REV01!B:B,MATCH(H325,RAW_c_TEBB0714_REV01!B:B,)+1):'RAW_c_TEBB0714_REV01'!B11396,)+MATCH(H325,RAW_c_TEBB0714_REV01!B:B,),3),INDEX(RAW_c_TEBB0714_REV01!B:D,MATCH(H325,RAW_c_TEBB0714_REV01!B:B,0),3)),"---")))=0,"---",IF(K325&lt;&gt;"---",IF(INDEX(RAW_c_TEBB0714_REV01!B:D,MATCH(H325,RAW_c_TEBB0714_REV01!B:B,0),3)=L325,INDEX(
RAW_c_TEBB0714_REV01!B:D,MATCH(H325,INDEX(RAW_c_TEBB0714_REV01!B:B,MATCH(H325,RAW_c_TEBB0714_REV01!B:B,)+1):'RAW_c_TEBB0714_REV01'!B11396,)+MATCH(H325,RAW_c_TEBB0714_REV01!B:B,),3),INDEX(RAW_c_TEBB0714_REV01!B:D,MATCH(H325,RAW_c_TEBB0714_REV01!B:B,0),3)),"---"))),"---")</f>
        <v>JM1-89</v>
      </c>
      <c r="T325">
        <f>COUNTIF(RAW_c_TEBB0714_REV01!B:B,G325)</f>
        <v>2</v>
      </c>
      <c r="U325" t="str">
        <f t="shared" si="29"/>
        <v>50pin_header-42</v>
      </c>
    </row>
    <row r="326" spans="1:21" x14ac:dyDescent="0.25">
      <c r="A326" t="s">
        <v>1168</v>
      </c>
      <c r="B326" t="s">
        <v>1293</v>
      </c>
      <c r="C326" t="s">
        <v>201</v>
      </c>
      <c r="D326" t="s">
        <v>537</v>
      </c>
      <c r="E326" s="84">
        <v>43</v>
      </c>
      <c r="F326" t="str">
        <f t="shared" si="24"/>
        <v>J17-43</v>
      </c>
      <c r="G326" t="str">
        <f>VLOOKUP(F326,RAW_c_TEBB0714_REV01!A:B,2,0)</f>
        <v>B14_L21_P</v>
      </c>
      <c r="H326" t="str">
        <f t="shared" si="25"/>
        <v>B14_L21_P</v>
      </c>
      <c r="I326" t="str">
        <f t="shared" si="26"/>
        <v>--</v>
      </c>
      <c r="J326" t="str">
        <f t="shared" si="27"/>
        <v>--</v>
      </c>
      <c r="K326">
        <f>IFERROR(IF(J326="--",IF(G326=H326,VLOOKUP(G326,RAW_c_TEBB0714_REV01!L:N,3,0),SUM(VLOOKUP(H326,RAW_c_TEBB0714_REV01!L:N,3,0),VLOOKUP(G326,RAW_c_TEBB0714_REV01!L:N,3,0))),"---"),"---")</f>
        <v>50.151600000000002</v>
      </c>
      <c r="L326" t="str">
        <f t="shared" si="28"/>
        <v>J17-43</v>
      </c>
      <c r="M326" t="str">
        <f>IFERROR(IF(
COUNTIF(B2B!H:H,(IF(K326&lt;&gt;"---",IF(INDEX(RAW_c_TEBB0714_REV01!B:D,MATCH(H326,RAW_c_TEBB0714_REV01!B:B,0),3)=L326,INDEX(
RAW_c_TEBB0714_REV01!B:D,MATCH(H326,INDEX(RAW_c_TEBB0714_REV01!B:B,MATCH(H326,RAW_c_TEBB0714_REV01!B:B,)+1):'RAW_c_TEBB0714_REV01'!B11397,)+MATCH(H326,RAW_c_TEBB0714_REV01!B:B,),3),INDEX(RAW_c_TEBB0714_REV01!B:D,MATCH(H326,RAW_c_TEBB0714_REV01!B:B,0),3)),"---")))=1,"---",IF(K326&lt;&gt;"---",IF(INDEX(RAW_c_TEBB0714_REV01!B:D,MATCH(H326,RAW_c_TEBB0714_REV01!B:B,0),3)=L326,INDEX(
RAW_c_TEBB0714_REV01!B:D,MATCH(H326,INDEX(RAW_c_TEBB0714_REV01!B:B,MATCH(H326,RAW_c_TEBB0714_REV01!B:B,)+1):'RAW_c_TEBB0714_REV01'!B11397,)+MATCH(H326,RAW_c_TEBB0714_REV01!B:B,),3),INDEX(RAW_c_TEBB0714_REV01!B:D,MATCH(H326,RAW_c_TEBB0714_REV01!B:B,0),3)),"---")),"---")</f>
        <v>---</v>
      </c>
      <c r="N326" t="str">
        <f>IFERROR(IF(AND(B326="B2B",J326="--"),L326,IF(
COUNTIF(B2B!H:H,(IF(K326&lt;&gt;"---",IF(INDEX(RAW_c_TEBB0714_REV01!B:D,MATCH(H326,RAW_c_TEBB0714_REV01!B:B,0),3)=L326,INDEX(
RAW_c_TEBB0714_REV01!B:D,MATCH(H326,INDEX(RAW_c_TEBB0714_REV01!B:B,MATCH(H326,RAW_c_TEBB0714_REV01!B:B,)+1):'RAW_c_TEBB0714_REV01'!B11397,)+MATCH(H326,RAW_c_TEBB0714_REV01!B:B,),3),INDEX(RAW_c_TEBB0714_REV01!B:D,MATCH(H326,RAW_c_TEBB0714_REV01!B:B,0),3)),"---")))=0,"---",IF(K326&lt;&gt;"---",IF(INDEX(RAW_c_TEBB0714_REV01!B:D,MATCH(H326,RAW_c_TEBB0714_REV01!B:B,0),3)=L326,INDEX(
RAW_c_TEBB0714_REV01!B:D,MATCH(H326,INDEX(RAW_c_TEBB0714_REV01!B:B,MATCH(H326,RAW_c_TEBB0714_REV01!B:B,)+1):'RAW_c_TEBB0714_REV01'!B11397,)+MATCH(H326,RAW_c_TEBB0714_REV01!B:B,),3),INDEX(RAW_c_TEBB0714_REV01!B:D,MATCH(H326,RAW_c_TEBB0714_REV01!B:B,0),3)),"---"))),"---")</f>
        <v>JM1-93</v>
      </c>
      <c r="T326">
        <f>COUNTIF(RAW_c_TEBB0714_REV01!B:B,G326)</f>
        <v>2</v>
      </c>
      <c r="U326" t="str">
        <f t="shared" si="29"/>
        <v>50pin_header-43</v>
      </c>
    </row>
    <row r="327" spans="1:21" x14ac:dyDescent="0.25">
      <c r="A327" t="s">
        <v>1169</v>
      </c>
      <c r="B327" t="s">
        <v>1293</v>
      </c>
      <c r="C327" t="s">
        <v>202</v>
      </c>
      <c r="D327" t="s">
        <v>537</v>
      </c>
      <c r="E327" s="84">
        <v>44</v>
      </c>
      <c r="F327" t="str">
        <f t="shared" ref="F327:F390" si="30">$D327&amp;"-"&amp;$E327</f>
        <v>J17-44</v>
      </c>
      <c r="G327" t="str">
        <f>VLOOKUP(F327,RAW_c_TEBB0714_REV01!A:B,2,0)</f>
        <v>B14_L21_N</v>
      </c>
      <c r="H327" t="str">
        <f t="shared" ref="H327:H390" si="31">IF(IF(COUNTIF($Q$6:$S$150,G327)&gt;0,"---","--")="---",VLOOKUP(G327,$Q$6:$S$150,3,0),G327)</f>
        <v>B14_L21_N</v>
      </c>
      <c r="I327" t="str">
        <f t="shared" ref="I327:I390" si="32">IF(IF(COUNTIF($Q$6:$S$150,G327)&gt;0,"---","--")="---",VLOOKUP(G327,$Q$6:$S$150,2,0),"--")</f>
        <v>--</v>
      </c>
      <c r="J327" t="str">
        <f t="shared" ref="J327:J390" si="33">IF(COUNTIF($O$6:$O$100,G327)&gt;0,"---","--")</f>
        <v>--</v>
      </c>
      <c r="K327">
        <f>IFERROR(IF(J327="--",IF(G327=H327,VLOOKUP(G327,RAW_c_TEBB0714_REV01!L:N,3,0),SUM(VLOOKUP(H327,RAW_c_TEBB0714_REV01!L:N,3,0),VLOOKUP(G327,RAW_c_TEBB0714_REV01!L:N,3,0))),"---"),"---")</f>
        <v>49.157499999999999</v>
      </c>
      <c r="L327" t="str">
        <f t="shared" ref="L327:L390" si="34">$D327&amp;"-"&amp;$E327</f>
        <v>J17-44</v>
      </c>
      <c r="M327" t="str">
        <f>IFERROR(IF(
COUNTIF(B2B!H:H,(IF(K327&lt;&gt;"---",IF(INDEX(RAW_c_TEBB0714_REV01!B:D,MATCH(H327,RAW_c_TEBB0714_REV01!B:B,0),3)=L327,INDEX(
RAW_c_TEBB0714_REV01!B:D,MATCH(H327,INDEX(RAW_c_TEBB0714_REV01!B:B,MATCH(H327,RAW_c_TEBB0714_REV01!B:B,)+1):'RAW_c_TEBB0714_REV01'!B11398,)+MATCH(H327,RAW_c_TEBB0714_REV01!B:B,),3),INDEX(RAW_c_TEBB0714_REV01!B:D,MATCH(H327,RAW_c_TEBB0714_REV01!B:B,0),3)),"---")))=1,"---",IF(K327&lt;&gt;"---",IF(INDEX(RAW_c_TEBB0714_REV01!B:D,MATCH(H327,RAW_c_TEBB0714_REV01!B:B,0),3)=L327,INDEX(
RAW_c_TEBB0714_REV01!B:D,MATCH(H327,INDEX(RAW_c_TEBB0714_REV01!B:B,MATCH(H327,RAW_c_TEBB0714_REV01!B:B,)+1):'RAW_c_TEBB0714_REV01'!B11398,)+MATCH(H327,RAW_c_TEBB0714_REV01!B:B,),3),INDEX(RAW_c_TEBB0714_REV01!B:D,MATCH(H327,RAW_c_TEBB0714_REV01!B:B,0),3)),"---")),"---")</f>
        <v>---</v>
      </c>
      <c r="N327" t="str">
        <f>IFERROR(IF(AND(B327="B2B",J327="--"),L327,IF(
COUNTIF(B2B!H:H,(IF(K327&lt;&gt;"---",IF(INDEX(RAW_c_TEBB0714_REV01!B:D,MATCH(H327,RAW_c_TEBB0714_REV01!B:B,0),3)=L327,INDEX(
RAW_c_TEBB0714_REV01!B:D,MATCH(H327,INDEX(RAW_c_TEBB0714_REV01!B:B,MATCH(H327,RAW_c_TEBB0714_REV01!B:B,)+1):'RAW_c_TEBB0714_REV01'!B11398,)+MATCH(H327,RAW_c_TEBB0714_REV01!B:B,),3),INDEX(RAW_c_TEBB0714_REV01!B:D,MATCH(H327,RAW_c_TEBB0714_REV01!B:B,0),3)),"---")))=0,"---",IF(K327&lt;&gt;"---",IF(INDEX(RAW_c_TEBB0714_REV01!B:D,MATCH(H327,RAW_c_TEBB0714_REV01!B:B,0),3)=L327,INDEX(
RAW_c_TEBB0714_REV01!B:D,MATCH(H327,INDEX(RAW_c_TEBB0714_REV01!B:B,MATCH(H327,RAW_c_TEBB0714_REV01!B:B,)+1):'RAW_c_TEBB0714_REV01'!B11398,)+MATCH(H327,RAW_c_TEBB0714_REV01!B:B,),3),INDEX(RAW_c_TEBB0714_REV01!B:D,MATCH(H327,RAW_c_TEBB0714_REV01!B:B,0),3)),"---"))),"---")</f>
        <v>JM1-95</v>
      </c>
      <c r="T327">
        <f>COUNTIF(RAW_c_TEBB0714_REV01!B:B,G327)</f>
        <v>2</v>
      </c>
      <c r="U327" t="str">
        <f t="shared" ref="U327:U390" si="35">$B327&amp;"-"&amp;$C327</f>
        <v>50pin_header-44</v>
      </c>
    </row>
    <row r="328" spans="1:21" x14ac:dyDescent="0.25">
      <c r="A328" t="s">
        <v>1170</v>
      </c>
      <c r="B328" t="s">
        <v>1293</v>
      </c>
      <c r="C328" t="s">
        <v>203</v>
      </c>
      <c r="D328" t="s">
        <v>537</v>
      </c>
      <c r="E328" s="84">
        <v>45</v>
      </c>
      <c r="F328" t="str">
        <f t="shared" si="30"/>
        <v>J17-45</v>
      </c>
      <c r="G328" t="str">
        <f>VLOOKUP(F328,RAW_c_TEBB0714_REV01!A:B,2,0)</f>
        <v>V_CFG</v>
      </c>
      <c r="H328" t="str">
        <f t="shared" si="31"/>
        <v>V_CFG</v>
      </c>
      <c r="I328" t="str">
        <f t="shared" si="32"/>
        <v>--</v>
      </c>
      <c r="J328" t="str">
        <f t="shared" si="33"/>
        <v>--</v>
      </c>
      <c r="K328">
        <f>IFERROR(IF(J328="--",IF(G328=H328,VLOOKUP(G328,RAW_c_TEBB0714_REV01!L:N,3,0),SUM(VLOOKUP(H328,RAW_c_TEBB0714_REV01!L:N,3,0),VLOOKUP(G328,RAW_c_TEBB0714_REV01!L:N,3,0))),"---"),"---")</f>
        <v>98.972700000000003</v>
      </c>
      <c r="L328" t="str">
        <f t="shared" si="34"/>
        <v>J17-45</v>
      </c>
      <c r="M328" t="str">
        <f>IFERROR(IF(
COUNTIF(B2B!H:H,(IF(K328&lt;&gt;"---",IF(INDEX(RAW_c_TEBB0714_REV01!B:D,MATCH(H328,RAW_c_TEBB0714_REV01!B:B,0),3)=L328,INDEX(
RAW_c_TEBB0714_REV01!B:D,MATCH(H328,INDEX(RAW_c_TEBB0714_REV01!B:B,MATCH(H328,RAW_c_TEBB0714_REV01!B:B,)+1):'RAW_c_TEBB0714_REV01'!B11399,)+MATCH(H328,RAW_c_TEBB0714_REV01!B:B,),3),INDEX(RAW_c_TEBB0714_REV01!B:D,MATCH(H328,RAW_c_TEBB0714_REV01!B:B,0),3)),"---")))=1,"---",IF(K328&lt;&gt;"---",IF(INDEX(RAW_c_TEBB0714_REV01!B:D,MATCH(H328,RAW_c_TEBB0714_REV01!B:B,0),3)=L328,INDEX(
RAW_c_TEBB0714_REV01!B:D,MATCH(H328,INDEX(RAW_c_TEBB0714_REV01!B:B,MATCH(H328,RAW_c_TEBB0714_REV01!B:B,)+1):'RAW_c_TEBB0714_REV01'!B11399,)+MATCH(H328,RAW_c_TEBB0714_REV01!B:B,),3),INDEX(RAW_c_TEBB0714_REV01!B:D,MATCH(H328,RAW_c_TEBB0714_REV01!B:B,0),3)),"---")),"---")</f>
        <v>J3-6</v>
      </c>
      <c r="N328" t="str">
        <f>IFERROR(IF(AND(B328="B2B",J328="--"),L328,IF(
COUNTIF(B2B!H:H,(IF(K328&lt;&gt;"---",IF(INDEX(RAW_c_TEBB0714_REV01!B:D,MATCH(H328,RAW_c_TEBB0714_REV01!B:B,0),3)=L328,INDEX(
RAW_c_TEBB0714_REV01!B:D,MATCH(H328,INDEX(RAW_c_TEBB0714_REV01!B:B,MATCH(H328,RAW_c_TEBB0714_REV01!B:B,)+1):'RAW_c_TEBB0714_REV01'!B11399,)+MATCH(H328,RAW_c_TEBB0714_REV01!B:B,),3),INDEX(RAW_c_TEBB0714_REV01!B:D,MATCH(H328,RAW_c_TEBB0714_REV01!B:B,0),3)),"---")))=0,"---",IF(K328&lt;&gt;"---",IF(INDEX(RAW_c_TEBB0714_REV01!B:D,MATCH(H328,RAW_c_TEBB0714_REV01!B:B,0),3)=L328,INDEX(
RAW_c_TEBB0714_REV01!B:D,MATCH(H328,INDEX(RAW_c_TEBB0714_REV01!B:B,MATCH(H328,RAW_c_TEBB0714_REV01!B:B,)+1):'RAW_c_TEBB0714_REV01'!B11399,)+MATCH(H328,RAW_c_TEBB0714_REV01!B:B,),3),INDEX(RAW_c_TEBB0714_REV01!B:D,MATCH(H328,RAW_c_TEBB0714_REV01!B:B,0),3)),"---"))),"---")</f>
        <v>---</v>
      </c>
      <c r="T328">
        <f>COUNTIF(RAW_c_TEBB0714_REV01!B:B,G328)</f>
        <v>8</v>
      </c>
      <c r="U328" t="str">
        <f t="shared" si="35"/>
        <v>50pin_header-45</v>
      </c>
    </row>
    <row r="329" spans="1:21" x14ac:dyDescent="0.25">
      <c r="A329" t="s">
        <v>1171</v>
      </c>
      <c r="B329" t="s">
        <v>1293</v>
      </c>
      <c r="C329" t="s">
        <v>204</v>
      </c>
      <c r="D329" t="s">
        <v>537</v>
      </c>
      <c r="E329" s="84">
        <v>46</v>
      </c>
      <c r="F329" t="str">
        <f t="shared" si="30"/>
        <v>J17-46</v>
      </c>
      <c r="G329" t="str">
        <f>VLOOKUP(F329,RAW_c_TEBB0714_REV01!A:B,2,0)</f>
        <v>3.3V</v>
      </c>
      <c r="H329" t="str">
        <f t="shared" si="31"/>
        <v>3.3V</v>
      </c>
      <c r="I329" t="str">
        <f t="shared" si="32"/>
        <v>--</v>
      </c>
      <c r="J329" t="str">
        <f t="shared" si="33"/>
        <v>--</v>
      </c>
      <c r="K329">
        <f>IFERROR(IF(J329="--",IF(G329=H329,VLOOKUP(G329,RAW_c_TEBB0714_REV01!L:N,3,0),SUM(VLOOKUP(H329,RAW_c_TEBB0714_REV01!L:N,3,0),VLOOKUP(G329,RAW_c_TEBB0714_REV01!L:N,3,0))),"---"),"---")</f>
        <v>24.667899999999999</v>
      </c>
      <c r="L329" t="str">
        <f t="shared" si="34"/>
        <v>J17-46</v>
      </c>
      <c r="M329" t="str">
        <f>IFERROR(IF(
COUNTIF(B2B!H:H,(IF(K329&lt;&gt;"---",IF(INDEX(RAW_c_TEBB0714_REV01!B:D,MATCH(H329,RAW_c_TEBB0714_REV01!B:B,0),3)=L329,INDEX(
RAW_c_TEBB0714_REV01!B:D,MATCH(H329,INDEX(RAW_c_TEBB0714_REV01!B:B,MATCH(H329,RAW_c_TEBB0714_REV01!B:B,)+1):'RAW_c_TEBB0714_REV01'!B11400,)+MATCH(H329,RAW_c_TEBB0714_REV01!B:B,),3),INDEX(RAW_c_TEBB0714_REV01!B:D,MATCH(H329,RAW_c_TEBB0714_REV01!B:B,0),3)),"---")))=1,"---",IF(K329&lt;&gt;"---",IF(INDEX(RAW_c_TEBB0714_REV01!B:D,MATCH(H329,RAW_c_TEBB0714_REV01!B:B,0),3)=L329,INDEX(
RAW_c_TEBB0714_REV01!B:D,MATCH(H329,INDEX(RAW_c_TEBB0714_REV01!B:B,MATCH(H329,RAW_c_TEBB0714_REV01!B:B,)+1):'RAW_c_TEBB0714_REV01'!B11400,)+MATCH(H329,RAW_c_TEBB0714_REV01!B:B,),3),INDEX(RAW_c_TEBB0714_REV01!B:D,MATCH(H329,RAW_c_TEBB0714_REV01!B:B,0),3)),"---")),"---")</f>
        <v>J3-5</v>
      </c>
      <c r="N329" t="str">
        <f>IFERROR(IF(AND(B329="B2B",J329="--"),L329,IF(
COUNTIF(B2B!H:H,(IF(K329&lt;&gt;"---",IF(INDEX(RAW_c_TEBB0714_REV01!B:D,MATCH(H329,RAW_c_TEBB0714_REV01!B:B,0),3)=L329,INDEX(
RAW_c_TEBB0714_REV01!B:D,MATCH(H329,INDEX(RAW_c_TEBB0714_REV01!B:B,MATCH(H329,RAW_c_TEBB0714_REV01!B:B,)+1):'RAW_c_TEBB0714_REV01'!B11400,)+MATCH(H329,RAW_c_TEBB0714_REV01!B:B,),3),INDEX(RAW_c_TEBB0714_REV01!B:D,MATCH(H329,RAW_c_TEBB0714_REV01!B:B,0),3)),"---")))=0,"---",IF(K329&lt;&gt;"---",IF(INDEX(RAW_c_TEBB0714_REV01!B:D,MATCH(H329,RAW_c_TEBB0714_REV01!B:B,0),3)=L329,INDEX(
RAW_c_TEBB0714_REV01!B:D,MATCH(H329,INDEX(RAW_c_TEBB0714_REV01!B:B,MATCH(H329,RAW_c_TEBB0714_REV01!B:B,)+1):'RAW_c_TEBB0714_REV01'!B11400,)+MATCH(H329,RAW_c_TEBB0714_REV01!B:B,),3),INDEX(RAW_c_TEBB0714_REV01!B:D,MATCH(H329,RAW_c_TEBB0714_REV01!B:B,0),3)),"---"))),"---")</f>
        <v>---</v>
      </c>
      <c r="T329">
        <f>COUNTIF(RAW_c_TEBB0714_REV01!B:B,G329)</f>
        <v>16</v>
      </c>
      <c r="U329" t="str">
        <f t="shared" si="35"/>
        <v>50pin_header-46</v>
      </c>
    </row>
    <row r="330" spans="1:21" x14ac:dyDescent="0.25">
      <c r="A330" t="s">
        <v>1172</v>
      </c>
      <c r="B330" t="s">
        <v>1293</v>
      </c>
      <c r="C330" t="s">
        <v>205</v>
      </c>
      <c r="D330" t="s">
        <v>537</v>
      </c>
      <c r="E330" s="84">
        <v>47</v>
      </c>
      <c r="F330" t="str">
        <f t="shared" si="30"/>
        <v>J17-47</v>
      </c>
      <c r="G330" t="str">
        <f>VLOOKUP(F330,RAW_c_TEBB0714_REV01!A:B,2,0)</f>
        <v>B14_L12_N</v>
      </c>
      <c r="H330" t="str">
        <f t="shared" si="31"/>
        <v>B14_L12_N</v>
      </c>
      <c r="I330" t="str">
        <f t="shared" si="32"/>
        <v>--</v>
      </c>
      <c r="J330" t="str">
        <f t="shared" si="33"/>
        <v>--</v>
      </c>
      <c r="K330">
        <f>IFERROR(IF(J330="--",IF(G330=H330,VLOOKUP(G330,RAW_c_TEBB0714_REV01!L:N,3,0),SUM(VLOOKUP(H330,RAW_c_TEBB0714_REV01!L:N,3,0),VLOOKUP(G330,RAW_c_TEBB0714_REV01!L:N,3,0))),"---"),"---")</f>
        <v>53.452500000000001</v>
      </c>
      <c r="L330" t="str">
        <f t="shared" si="34"/>
        <v>J17-47</v>
      </c>
      <c r="M330" t="str">
        <f>IFERROR(IF(
COUNTIF(B2B!H:H,(IF(K330&lt;&gt;"---",IF(INDEX(RAW_c_TEBB0714_REV01!B:D,MATCH(H330,RAW_c_TEBB0714_REV01!B:B,0),3)=L330,INDEX(
RAW_c_TEBB0714_REV01!B:D,MATCH(H330,INDEX(RAW_c_TEBB0714_REV01!B:B,MATCH(H330,RAW_c_TEBB0714_REV01!B:B,)+1):'RAW_c_TEBB0714_REV01'!B11401,)+MATCH(H330,RAW_c_TEBB0714_REV01!B:B,),3),INDEX(RAW_c_TEBB0714_REV01!B:D,MATCH(H330,RAW_c_TEBB0714_REV01!B:B,0),3)),"---")))=1,"---",IF(K330&lt;&gt;"---",IF(INDEX(RAW_c_TEBB0714_REV01!B:D,MATCH(H330,RAW_c_TEBB0714_REV01!B:B,0),3)=L330,INDEX(
RAW_c_TEBB0714_REV01!B:D,MATCH(H330,INDEX(RAW_c_TEBB0714_REV01!B:B,MATCH(H330,RAW_c_TEBB0714_REV01!B:B,)+1):'RAW_c_TEBB0714_REV01'!B11401,)+MATCH(H330,RAW_c_TEBB0714_REV01!B:B,),3),INDEX(RAW_c_TEBB0714_REV01!B:D,MATCH(H330,RAW_c_TEBB0714_REV01!B:B,0),3)),"---")),"---")</f>
        <v>---</v>
      </c>
      <c r="N330" t="str">
        <f>IFERROR(IF(AND(B330="B2B",J330="--"),L330,IF(
COUNTIF(B2B!H:H,(IF(K330&lt;&gt;"---",IF(INDEX(RAW_c_TEBB0714_REV01!B:D,MATCH(H330,RAW_c_TEBB0714_REV01!B:B,0),3)=L330,INDEX(
RAW_c_TEBB0714_REV01!B:D,MATCH(H330,INDEX(RAW_c_TEBB0714_REV01!B:B,MATCH(H330,RAW_c_TEBB0714_REV01!B:B,)+1):'RAW_c_TEBB0714_REV01'!B11401,)+MATCH(H330,RAW_c_TEBB0714_REV01!B:B,),3),INDEX(RAW_c_TEBB0714_REV01!B:D,MATCH(H330,RAW_c_TEBB0714_REV01!B:B,0),3)),"---")))=0,"---",IF(K330&lt;&gt;"---",IF(INDEX(RAW_c_TEBB0714_REV01!B:D,MATCH(H330,RAW_c_TEBB0714_REV01!B:B,0),3)=L330,INDEX(
RAW_c_TEBB0714_REV01!B:D,MATCH(H330,INDEX(RAW_c_TEBB0714_REV01!B:B,MATCH(H330,RAW_c_TEBB0714_REV01!B:B,)+1):'RAW_c_TEBB0714_REV01'!B11401,)+MATCH(H330,RAW_c_TEBB0714_REV01!B:B,),3),INDEX(RAW_c_TEBB0714_REV01!B:D,MATCH(H330,RAW_c_TEBB0714_REV01!B:B,0),3)),"---"))),"---")</f>
        <v>JM2-84</v>
      </c>
      <c r="T330">
        <f>COUNTIF(RAW_c_TEBB0714_REV01!B:B,G330)</f>
        <v>2</v>
      </c>
      <c r="U330" t="str">
        <f t="shared" si="35"/>
        <v>50pin_header-47</v>
      </c>
    </row>
    <row r="331" spans="1:21" x14ac:dyDescent="0.25">
      <c r="A331" t="s">
        <v>1173</v>
      </c>
      <c r="B331" t="s">
        <v>1293</v>
      </c>
      <c r="C331" t="s">
        <v>206</v>
      </c>
      <c r="D331" t="s">
        <v>537</v>
      </c>
      <c r="E331" s="84">
        <v>48</v>
      </c>
      <c r="F331" t="str">
        <f t="shared" si="30"/>
        <v>J17-48</v>
      </c>
      <c r="G331" t="str">
        <f>VLOOKUP(F331,RAW_c_TEBB0714_REV01!A:B,2,0)</f>
        <v>B14_L12_P</v>
      </c>
      <c r="H331" t="str">
        <f t="shared" si="31"/>
        <v>B14_L12_P</v>
      </c>
      <c r="I331" t="str">
        <f t="shared" si="32"/>
        <v>--</v>
      </c>
      <c r="J331" t="str">
        <f t="shared" si="33"/>
        <v>--</v>
      </c>
      <c r="K331">
        <f>IFERROR(IF(J331="--",IF(G331=H331,VLOOKUP(G331,RAW_c_TEBB0714_REV01!L:N,3,0),SUM(VLOOKUP(H331,RAW_c_TEBB0714_REV01!L:N,3,0),VLOOKUP(G331,RAW_c_TEBB0714_REV01!L:N,3,0))),"---"),"---")</f>
        <v>53.783900000000003</v>
      </c>
      <c r="L331" t="str">
        <f t="shared" si="34"/>
        <v>J17-48</v>
      </c>
      <c r="M331" t="str">
        <f>IFERROR(IF(
COUNTIF(B2B!H:H,(IF(K331&lt;&gt;"---",IF(INDEX(RAW_c_TEBB0714_REV01!B:D,MATCH(H331,RAW_c_TEBB0714_REV01!B:B,0),3)=L331,INDEX(
RAW_c_TEBB0714_REV01!B:D,MATCH(H331,INDEX(RAW_c_TEBB0714_REV01!B:B,MATCH(H331,RAW_c_TEBB0714_REV01!B:B,)+1):'RAW_c_TEBB0714_REV01'!B11402,)+MATCH(H331,RAW_c_TEBB0714_REV01!B:B,),3),INDEX(RAW_c_TEBB0714_REV01!B:D,MATCH(H331,RAW_c_TEBB0714_REV01!B:B,0),3)),"---")))=1,"---",IF(K331&lt;&gt;"---",IF(INDEX(RAW_c_TEBB0714_REV01!B:D,MATCH(H331,RAW_c_TEBB0714_REV01!B:B,0),3)=L331,INDEX(
RAW_c_TEBB0714_REV01!B:D,MATCH(H331,INDEX(RAW_c_TEBB0714_REV01!B:B,MATCH(H331,RAW_c_TEBB0714_REV01!B:B,)+1):'RAW_c_TEBB0714_REV01'!B11402,)+MATCH(H331,RAW_c_TEBB0714_REV01!B:B,),3),INDEX(RAW_c_TEBB0714_REV01!B:D,MATCH(H331,RAW_c_TEBB0714_REV01!B:B,0),3)),"---")),"---")</f>
        <v>---</v>
      </c>
      <c r="N331" t="str">
        <f>IFERROR(IF(AND(B331="B2B",J331="--"),L331,IF(
COUNTIF(B2B!H:H,(IF(K331&lt;&gt;"---",IF(INDEX(RAW_c_TEBB0714_REV01!B:D,MATCH(H331,RAW_c_TEBB0714_REV01!B:B,0),3)=L331,INDEX(
RAW_c_TEBB0714_REV01!B:D,MATCH(H331,INDEX(RAW_c_TEBB0714_REV01!B:B,MATCH(H331,RAW_c_TEBB0714_REV01!B:B,)+1):'RAW_c_TEBB0714_REV01'!B11402,)+MATCH(H331,RAW_c_TEBB0714_REV01!B:B,),3),INDEX(RAW_c_TEBB0714_REV01!B:D,MATCH(H331,RAW_c_TEBB0714_REV01!B:B,0),3)),"---")))=0,"---",IF(K331&lt;&gt;"---",IF(INDEX(RAW_c_TEBB0714_REV01!B:D,MATCH(H331,RAW_c_TEBB0714_REV01!B:B,0),3)=L331,INDEX(
RAW_c_TEBB0714_REV01!B:D,MATCH(H331,INDEX(RAW_c_TEBB0714_REV01!B:B,MATCH(H331,RAW_c_TEBB0714_REV01!B:B,)+1):'RAW_c_TEBB0714_REV01'!B11402,)+MATCH(H331,RAW_c_TEBB0714_REV01!B:B,),3),INDEX(RAW_c_TEBB0714_REV01!B:D,MATCH(H331,RAW_c_TEBB0714_REV01!B:B,0),3)),"---"))),"---")</f>
        <v>JM2-82</v>
      </c>
      <c r="T331">
        <f>COUNTIF(RAW_c_TEBB0714_REV01!B:B,G331)</f>
        <v>2</v>
      </c>
      <c r="U331" t="str">
        <f t="shared" si="35"/>
        <v>50pin_header-48</v>
      </c>
    </row>
    <row r="332" spans="1:21" x14ac:dyDescent="0.25">
      <c r="A332" t="s">
        <v>1174</v>
      </c>
      <c r="B332" t="s">
        <v>1293</v>
      </c>
      <c r="C332" t="s">
        <v>207</v>
      </c>
      <c r="D332" t="s">
        <v>537</v>
      </c>
      <c r="E332" s="84">
        <v>49</v>
      </c>
      <c r="F332" t="str">
        <f t="shared" si="30"/>
        <v>J17-49</v>
      </c>
      <c r="G332" t="str">
        <f>VLOOKUP(F332,RAW_c_TEBB0714_REV01!A:B,2,0)</f>
        <v>GND</v>
      </c>
      <c r="H332" t="str">
        <f t="shared" si="31"/>
        <v>GND</v>
      </c>
      <c r="I332" t="str">
        <f t="shared" si="32"/>
        <v>--</v>
      </c>
      <c r="J332" t="str">
        <f t="shared" si="33"/>
        <v>---</v>
      </c>
      <c r="K332" t="str">
        <f>IFERROR(IF(J332="--",IF(G332=H332,VLOOKUP(G332,RAW_c_TEBB0714_REV01!L:N,3,0),SUM(VLOOKUP(H332,RAW_c_TEBB0714_REV01!L:N,3,0),VLOOKUP(G332,RAW_c_TEBB0714_REV01!L:N,3,0))),"---"),"---")</f>
        <v>---</v>
      </c>
      <c r="L332" t="str">
        <f t="shared" si="34"/>
        <v>J17-49</v>
      </c>
      <c r="M332" t="str">
        <f>IFERROR(IF(
COUNTIF(B2B!H:H,(IF(K332&lt;&gt;"---",IF(INDEX(RAW_c_TEBB0714_REV01!B:D,MATCH(H332,RAW_c_TEBB0714_REV01!B:B,0),3)=L332,INDEX(
RAW_c_TEBB0714_REV01!B:D,MATCH(H332,INDEX(RAW_c_TEBB0714_REV01!B:B,MATCH(H332,RAW_c_TEBB0714_REV01!B:B,)+1):'RAW_c_TEBB0714_REV01'!B11403,)+MATCH(H332,RAW_c_TEBB0714_REV01!B:B,),3),INDEX(RAW_c_TEBB0714_REV01!B:D,MATCH(H332,RAW_c_TEBB0714_REV01!B:B,0),3)),"---")))=1,"---",IF(K332&lt;&gt;"---",IF(INDEX(RAW_c_TEBB0714_REV01!B:D,MATCH(H332,RAW_c_TEBB0714_REV01!B:B,0),3)=L332,INDEX(
RAW_c_TEBB0714_REV01!B:D,MATCH(H332,INDEX(RAW_c_TEBB0714_REV01!B:B,MATCH(H332,RAW_c_TEBB0714_REV01!B:B,)+1):'RAW_c_TEBB0714_REV01'!B11403,)+MATCH(H332,RAW_c_TEBB0714_REV01!B:B,),3),INDEX(RAW_c_TEBB0714_REV01!B:D,MATCH(H332,RAW_c_TEBB0714_REV01!B:B,0),3)),"---")),"---")</f>
        <v>---</v>
      </c>
      <c r="N332" t="str">
        <f>IFERROR(IF(AND(B332="B2B",J332="--"),L332,IF(
COUNTIF(B2B!H:H,(IF(K332&lt;&gt;"---",IF(INDEX(RAW_c_TEBB0714_REV01!B:D,MATCH(H332,RAW_c_TEBB0714_REV01!B:B,0),3)=L332,INDEX(
RAW_c_TEBB0714_REV01!B:D,MATCH(H332,INDEX(RAW_c_TEBB0714_REV01!B:B,MATCH(H332,RAW_c_TEBB0714_REV01!B:B,)+1):'RAW_c_TEBB0714_REV01'!B11403,)+MATCH(H332,RAW_c_TEBB0714_REV01!B:B,),3),INDEX(RAW_c_TEBB0714_REV01!B:D,MATCH(H332,RAW_c_TEBB0714_REV01!B:B,0),3)),"---")))=0,"---",IF(K332&lt;&gt;"---",IF(INDEX(RAW_c_TEBB0714_REV01!B:D,MATCH(H332,RAW_c_TEBB0714_REV01!B:B,0),3)=L332,INDEX(
RAW_c_TEBB0714_REV01!B:D,MATCH(H332,INDEX(RAW_c_TEBB0714_REV01!B:B,MATCH(H332,RAW_c_TEBB0714_REV01!B:B,)+1):'RAW_c_TEBB0714_REV01'!B11403,)+MATCH(H332,RAW_c_TEBB0714_REV01!B:B,),3),INDEX(RAW_c_TEBB0714_REV01!B:D,MATCH(H332,RAW_c_TEBB0714_REV01!B:B,0),3)),"---"))),"---")</f>
        <v>---</v>
      </c>
      <c r="T332">
        <f>COUNTIF(RAW_c_TEBB0714_REV01!B:B,G332)</f>
        <v>93</v>
      </c>
      <c r="U332" t="str">
        <f t="shared" si="35"/>
        <v>50pin_header-49</v>
      </c>
    </row>
    <row r="333" spans="1:21" x14ac:dyDescent="0.25">
      <c r="A333" t="s">
        <v>1175</v>
      </c>
      <c r="B333" t="s">
        <v>1293</v>
      </c>
      <c r="C333" t="s">
        <v>208</v>
      </c>
      <c r="D333" t="s">
        <v>537</v>
      </c>
      <c r="E333" s="84">
        <v>50</v>
      </c>
      <c r="F333" t="str">
        <f t="shared" si="30"/>
        <v>J17-50</v>
      </c>
      <c r="G333" t="str">
        <f>VLOOKUP(F333,RAW_c_TEBB0714_REV01!A:B,2,0)</f>
        <v>GND</v>
      </c>
      <c r="H333" t="str">
        <f t="shared" si="31"/>
        <v>GND</v>
      </c>
      <c r="I333" t="str">
        <f t="shared" si="32"/>
        <v>--</v>
      </c>
      <c r="J333" t="str">
        <f t="shared" si="33"/>
        <v>---</v>
      </c>
      <c r="K333" t="str">
        <f>IFERROR(IF(J333="--",IF(G333=H333,VLOOKUP(G333,RAW_c_TEBB0714_REV01!L:N,3,0),SUM(VLOOKUP(H333,RAW_c_TEBB0714_REV01!L:N,3,0),VLOOKUP(G333,RAW_c_TEBB0714_REV01!L:N,3,0))),"---"),"---")</f>
        <v>---</v>
      </c>
      <c r="L333" t="str">
        <f t="shared" si="34"/>
        <v>J17-50</v>
      </c>
      <c r="M333" t="str">
        <f>IFERROR(IF(
COUNTIF(B2B!H:H,(IF(K333&lt;&gt;"---",IF(INDEX(RAW_c_TEBB0714_REV01!B:D,MATCH(H333,RAW_c_TEBB0714_REV01!B:B,0),3)=L333,INDEX(
RAW_c_TEBB0714_REV01!B:D,MATCH(H333,INDEX(RAW_c_TEBB0714_REV01!B:B,MATCH(H333,RAW_c_TEBB0714_REV01!B:B,)+1):'RAW_c_TEBB0714_REV01'!B11404,)+MATCH(H333,RAW_c_TEBB0714_REV01!B:B,),3),INDEX(RAW_c_TEBB0714_REV01!B:D,MATCH(H333,RAW_c_TEBB0714_REV01!B:B,0),3)),"---")))=1,"---",IF(K333&lt;&gt;"---",IF(INDEX(RAW_c_TEBB0714_REV01!B:D,MATCH(H333,RAW_c_TEBB0714_REV01!B:B,0),3)=L333,INDEX(
RAW_c_TEBB0714_REV01!B:D,MATCH(H333,INDEX(RAW_c_TEBB0714_REV01!B:B,MATCH(H333,RAW_c_TEBB0714_REV01!B:B,)+1):'RAW_c_TEBB0714_REV01'!B11404,)+MATCH(H333,RAW_c_TEBB0714_REV01!B:B,),3),INDEX(RAW_c_TEBB0714_REV01!B:D,MATCH(H333,RAW_c_TEBB0714_REV01!B:B,0),3)),"---")),"---")</f>
        <v>---</v>
      </c>
      <c r="N333" t="str">
        <f>IFERROR(IF(AND(B333="B2B",J333="--"),L333,IF(
COUNTIF(B2B!H:H,(IF(K333&lt;&gt;"---",IF(INDEX(RAW_c_TEBB0714_REV01!B:D,MATCH(H333,RAW_c_TEBB0714_REV01!B:B,0),3)=L333,INDEX(
RAW_c_TEBB0714_REV01!B:D,MATCH(H333,INDEX(RAW_c_TEBB0714_REV01!B:B,MATCH(H333,RAW_c_TEBB0714_REV01!B:B,)+1):'RAW_c_TEBB0714_REV01'!B11404,)+MATCH(H333,RAW_c_TEBB0714_REV01!B:B,),3),INDEX(RAW_c_TEBB0714_REV01!B:D,MATCH(H333,RAW_c_TEBB0714_REV01!B:B,0),3)),"---")))=0,"---",IF(K333&lt;&gt;"---",IF(INDEX(RAW_c_TEBB0714_REV01!B:D,MATCH(H333,RAW_c_TEBB0714_REV01!B:B,0),3)=L333,INDEX(
RAW_c_TEBB0714_REV01!B:D,MATCH(H333,INDEX(RAW_c_TEBB0714_REV01!B:B,MATCH(H333,RAW_c_TEBB0714_REV01!B:B,)+1):'RAW_c_TEBB0714_REV01'!B11404,)+MATCH(H333,RAW_c_TEBB0714_REV01!B:B,),3),INDEX(RAW_c_TEBB0714_REV01!B:D,MATCH(H333,RAW_c_TEBB0714_REV01!B:B,0),3)),"---"))),"---")</f>
        <v>---</v>
      </c>
      <c r="T333">
        <f>COUNTIF(RAW_c_TEBB0714_REV01!B:B,G333)</f>
        <v>93</v>
      </c>
      <c r="U333" t="str">
        <f t="shared" si="35"/>
        <v>50pin_header-50</v>
      </c>
    </row>
    <row r="334" spans="1:21" x14ac:dyDescent="0.25">
      <c r="A334" t="s">
        <v>1176</v>
      </c>
      <c r="B334" t="s">
        <v>1293</v>
      </c>
      <c r="C334" t="s">
        <v>159</v>
      </c>
      <c r="D334" t="s">
        <v>895</v>
      </c>
      <c r="E334" s="84">
        <v>1</v>
      </c>
      <c r="F334" t="str">
        <f t="shared" si="30"/>
        <v>J20-1</v>
      </c>
      <c r="G334" t="str">
        <f>VLOOKUP(F334,RAW_c_TEBB0714_REV01!A:B,2,0)</f>
        <v>GND</v>
      </c>
      <c r="H334" t="str">
        <f t="shared" si="31"/>
        <v>GND</v>
      </c>
      <c r="I334" t="str">
        <f t="shared" si="32"/>
        <v>--</v>
      </c>
      <c r="J334" t="str">
        <f t="shared" si="33"/>
        <v>---</v>
      </c>
      <c r="K334" t="str">
        <f>IFERROR(IF(J334="--",IF(G334=H334,VLOOKUP(G334,RAW_c_TEBB0714_REV01!L:N,3,0),SUM(VLOOKUP(H334,RAW_c_TEBB0714_REV01!L:N,3,0),VLOOKUP(G334,RAW_c_TEBB0714_REV01!L:N,3,0))),"---"),"---")</f>
        <v>---</v>
      </c>
      <c r="L334" t="str">
        <f t="shared" si="34"/>
        <v>J20-1</v>
      </c>
      <c r="M334" t="str">
        <f>IFERROR(IF(
COUNTIF(B2B!H:H,(IF(K334&lt;&gt;"---",IF(INDEX(RAW_c_TEBB0714_REV01!B:D,MATCH(H334,RAW_c_TEBB0714_REV01!B:B,0),3)=L334,INDEX(
RAW_c_TEBB0714_REV01!B:D,MATCH(H334,INDEX(RAW_c_TEBB0714_REV01!B:B,MATCH(H334,RAW_c_TEBB0714_REV01!B:B,)+1):'RAW_c_TEBB0714_REV01'!B11405,)+MATCH(H334,RAW_c_TEBB0714_REV01!B:B,),3),INDEX(RAW_c_TEBB0714_REV01!B:D,MATCH(H334,RAW_c_TEBB0714_REV01!B:B,0),3)),"---")))=1,"---",IF(K334&lt;&gt;"---",IF(INDEX(RAW_c_TEBB0714_REV01!B:D,MATCH(H334,RAW_c_TEBB0714_REV01!B:B,0),3)=L334,INDEX(
RAW_c_TEBB0714_REV01!B:D,MATCH(H334,INDEX(RAW_c_TEBB0714_REV01!B:B,MATCH(H334,RAW_c_TEBB0714_REV01!B:B,)+1):'RAW_c_TEBB0714_REV01'!B11405,)+MATCH(H334,RAW_c_TEBB0714_REV01!B:B,),3),INDEX(RAW_c_TEBB0714_REV01!B:D,MATCH(H334,RAW_c_TEBB0714_REV01!B:B,0),3)),"---")),"---")</f>
        <v>---</v>
      </c>
      <c r="N334" t="str">
        <f>IFERROR(IF(AND(B334="B2B",J334="--"),L334,IF(
COUNTIF(B2B!H:H,(IF(K334&lt;&gt;"---",IF(INDEX(RAW_c_TEBB0714_REV01!B:D,MATCH(H334,RAW_c_TEBB0714_REV01!B:B,0),3)=L334,INDEX(
RAW_c_TEBB0714_REV01!B:D,MATCH(H334,INDEX(RAW_c_TEBB0714_REV01!B:B,MATCH(H334,RAW_c_TEBB0714_REV01!B:B,)+1):'RAW_c_TEBB0714_REV01'!B11405,)+MATCH(H334,RAW_c_TEBB0714_REV01!B:B,),3),INDEX(RAW_c_TEBB0714_REV01!B:D,MATCH(H334,RAW_c_TEBB0714_REV01!B:B,0),3)),"---")))=0,"---",IF(K334&lt;&gt;"---",IF(INDEX(RAW_c_TEBB0714_REV01!B:D,MATCH(H334,RAW_c_TEBB0714_REV01!B:B,0),3)=L334,INDEX(
RAW_c_TEBB0714_REV01!B:D,MATCH(H334,INDEX(RAW_c_TEBB0714_REV01!B:B,MATCH(H334,RAW_c_TEBB0714_REV01!B:B,)+1):'RAW_c_TEBB0714_REV01'!B11405,)+MATCH(H334,RAW_c_TEBB0714_REV01!B:B,),3),INDEX(RAW_c_TEBB0714_REV01!B:D,MATCH(H334,RAW_c_TEBB0714_REV01!B:B,0),3)),"---"))),"---")</f>
        <v>---</v>
      </c>
      <c r="T334">
        <f>COUNTIF(RAW_c_TEBB0714_REV01!B:B,G334)</f>
        <v>93</v>
      </c>
      <c r="U334" t="str">
        <f t="shared" si="35"/>
        <v>50pin_header-1</v>
      </c>
    </row>
    <row r="335" spans="1:21" x14ac:dyDescent="0.25">
      <c r="A335" t="s">
        <v>1177</v>
      </c>
      <c r="B335" t="s">
        <v>1293</v>
      </c>
      <c r="C335" t="s">
        <v>160</v>
      </c>
      <c r="D335" t="s">
        <v>895</v>
      </c>
      <c r="E335" s="84">
        <v>2</v>
      </c>
      <c r="F335" t="str">
        <f t="shared" si="30"/>
        <v>J20-2</v>
      </c>
      <c r="G335" t="str">
        <f>VLOOKUP(F335,RAW_c_TEBB0714_REV01!A:B,2,0)</f>
        <v>GND</v>
      </c>
      <c r="H335" t="str">
        <f t="shared" si="31"/>
        <v>GND</v>
      </c>
      <c r="I335" t="str">
        <f t="shared" si="32"/>
        <v>--</v>
      </c>
      <c r="J335" t="str">
        <f t="shared" si="33"/>
        <v>---</v>
      </c>
      <c r="K335" t="str">
        <f>IFERROR(IF(J335="--",IF(G335=H335,VLOOKUP(G335,RAW_c_TEBB0714_REV01!L:N,3,0),SUM(VLOOKUP(H335,RAW_c_TEBB0714_REV01!L:N,3,0),VLOOKUP(G335,RAW_c_TEBB0714_REV01!L:N,3,0))),"---"),"---")</f>
        <v>---</v>
      </c>
      <c r="L335" t="str">
        <f t="shared" si="34"/>
        <v>J20-2</v>
      </c>
      <c r="M335" t="str">
        <f>IFERROR(IF(
COUNTIF(B2B!H:H,(IF(K335&lt;&gt;"---",IF(INDEX(RAW_c_TEBB0714_REV01!B:D,MATCH(H335,RAW_c_TEBB0714_REV01!B:B,0),3)=L335,INDEX(
RAW_c_TEBB0714_REV01!B:D,MATCH(H335,INDEX(RAW_c_TEBB0714_REV01!B:B,MATCH(H335,RAW_c_TEBB0714_REV01!B:B,)+1):'RAW_c_TEBB0714_REV01'!B11406,)+MATCH(H335,RAW_c_TEBB0714_REV01!B:B,),3),INDEX(RAW_c_TEBB0714_REV01!B:D,MATCH(H335,RAW_c_TEBB0714_REV01!B:B,0),3)),"---")))=1,"---",IF(K335&lt;&gt;"---",IF(INDEX(RAW_c_TEBB0714_REV01!B:D,MATCH(H335,RAW_c_TEBB0714_REV01!B:B,0),3)=L335,INDEX(
RAW_c_TEBB0714_REV01!B:D,MATCH(H335,INDEX(RAW_c_TEBB0714_REV01!B:B,MATCH(H335,RAW_c_TEBB0714_REV01!B:B,)+1):'RAW_c_TEBB0714_REV01'!B11406,)+MATCH(H335,RAW_c_TEBB0714_REV01!B:B,),3),INDEX(RAW_c_TEBB0714_REV01!B:D,MATCH(H335,RAW_c_TEBB0714_REV01!B:B,0),3)),"---")),"---")</f>
        <v>---</v>
      </c>
      <c r="N335" t="str">
        <f>IFERROR(IF(AND(B335="B2B",J335="--"),L335,IF(
COUNTIF(B2B!H:H,(IF(K335&lt;&gt;"---",IF(INDEX(RAW_c_TEBB0714_REV01!B:D,MATCH(H335,RAW_c_TEBB0714_REV01!B:B,0),3)=L335,INDEX(
RAW_c_TEBB0714_REV01!B:D,MATCH(H335,INDEX(RAW_c_TEBB0714_REV01!B:B,MATCH(H335,RAW_c_TEBB0714_REV01!B:B,)+1):'RAW_c_TEBB0714_REV01'!B11406,)+MATCH(H335,RAW_c_TEBB0714_REV01!B:B,),3),INDEX(RAW_c_TEBB0714_REV01!B:D,MATCH(H335,RAW_c_TEBB0714_REV01!B:B,0),3)),"---")))=0,"---",IF(K335&lt;&gt;"---",IF(INDEX(RAW_c_TEBB0714_REV01!B:D,MATCH(H335,RAW_c_TEBB0714_REV01!B:B,0),3)=L335,INDEX(
RAW_c_TEBB0714_REV01!B:D,MATCH(H335,INDEX(RAW_c_TEBB0714_REV01!B:B,MATCH(H335,RAW_c_TEBB0714_REV01!B:B,)+1):'RAW_c_TEBB0714_REV01'!B11406,)+MATCH(H335,RAW_c_TEBB0714_REV01!B:B,),3),INDEX(RAW_c_TEBB0714_REV01!B:D,MATCH(H335,RAW_c_TEBB0714_REV01!B:B,0),3)),"---"))),"---")</f>
        <v>---</v>
      </c>
      <c r="T335">
        <f>COUNTIF(RAW_c_TEBB0714_REV01!B:B,G335)</f>
        <v>93</v>
      </c>
      <c r="U335" t="str">
        <f t="shared" si="35"/>
        <v>50pin_header-2</v>
      </c>
    </row>
    <row r="336" spans="1:21" x14ac:dyDescent="0.25">
      <c r="A336" t="s">
        <v>1178</v>
      </c>
      <c r="B336" t="s">
        <v>1293</v>
      </c>
      <c r="C336" t="s">
        <v>161</v>
      </c>
      <c r="D336" t="s">
        <v>895</v>
      </c>
      <c r="E336" s="84">
        <v>3</v>
      </c>
      <c r="F336" t="str">
        <f t="shared" si="30"/>
        <v>J20-3</v>
      </c>
      <c r="G336" t="str">
        <f>VLOOKUP(F336,RAW_c_TEBB0714_REV01!A:B,2,0)</f>
        <v>B34_L14_P</v>
      </c>
      <c r="H336" t="str">
        <f t="shared" si="31"/>
        <v>B34_L14_P</v>
      </c>
      <c r="I336" t="str">
        <f t="shared" si="32"/>
        <v>--</v>
      </c>
      <c r="J336" t="str">
        <f t="shared" si="33"/>
        <v>--</v>
      </c>
      <c r="K336">
        <f>IFERROR(IF(J336="--",IF(G336=H336,VLOOKUP(G336,RAW_c_TEBB0714_REV01!L:N,3,0),SUM(VLOOKUP(H336,RAW_c_TEBB0714_REV01!L:N,3,0),VLOOKUP(G336,RAW_c_TEBB0714_REV01!L:N,3,0))),"---"),"---")</f>
        <v>28.145199999999999</v>
      </c>
      <c r="L336" t="str">
        <f t="shared" si="34"/>
        <v>J20-3</v>
      </c>
      <c r="M336" t="str">
        <f>IFERROR(IF(
COUNTIF(B2B!H:H,(IF(K336&lt;&gt;"---",IF(INDEX(RAW_c_TEBB0714_REV01!B:D,MATCH(H336,RAW_c_TEBB0714_REV01!B:B,0),3)=L336,INDEX(
RAW_c_TEBB0714_REV01!B:D,MATCH(H336,INDEX(RAW_c_TEBB0714_REV01!B:B,MATCH(H336,RAW_c_TEBB0714_REV01!B:B,)+1):'RAW_c_TEBB0714_REV01'!B11407,)+MATCH(H336,RAW_c_TEBB0714_REV01!B:B,),3),INDEX(RAW_c_TEBB0714_REV01!B:D,MATCH(H336,RAW_c_TEBB0714_REV01!B:B,0),3)),"---")))=1,"---",IF(K336&lt;&gt;"---",IF(INDEX(RAW_c_TEBB0714_REV01!B:D,MATCH(H336,RAW_c_TEBB0714_REV01!B:B,0),3)=L336,INDEX(
RAW_c_TEBB0714_REV01!B:D,MATCH(H336,INDEX(RAW_c_TEBB0714_REV01!B:B,MATCH(H336,RAW_c_TEBB0714_REV01!B:B,)+1):'RAW_c_TEBB0714_REV01'!B11407,)+MATCH(H336,RAW_c_TEBB0714_REV01!B:B,),3),INDEX(RAW_c_TEBB0714_REV01!B:D,MATCH(H336,RAW_c_TEBB0714_REV01!B:B,0),3)),"---")),"---")</f>
        <v>---</v>
      </c>
      <c r="N336" t="str">
        <f>IFERROR(IF(AND(B336="B2B",J336="--"),L336,IF(
COUNTIF(B2B!H:H,(IF(K336&lt;&gt;"---",IF(INDEX(RAW_c_TEBB0714_REV01!B:D,MATCH(H336,RAW_c_TEBB0714_REV01!B:B,0),3)=L336,INDEX(
RAW_c_TEBB0714_REV01!B:D,MATCH(H336,INDEX(RAW_c_TEBB0714_REV01!B:B,MATCH(H336,RAW_c_TEBB0714_REV01!B:B,)+1):'RAW_c_TEBB0714_REV01'!B11407,)+MATCH(H336,RAW_c_TEBB0714_REV01!B:B,),3),INDEX(RAW_c_TEBB0714_REV01!B:D,MATCH(H336,RAW_c_TEBB0714_REV01!B:B,0),3)),"---")))=0,"---",IF(K336&lt;&gt;"---",IF(INDEX(RAW_c_TEBB0714_REV01!B:D,MATCH(H336,RAW_c_TEBB0714_REV01!B:B,0),3)=L336,INDEX(
RAW_c_TEBB0714_REV01!B:D,MATCH(H336,INDEX(RAW_c_TEBB0714_REV01!B:B,MATCH(H336,RAW_c_TEBB0714_REV01!B:B,)+1):'RAW_c_TEBB0714_REV01'!B11407,)+MATCH(H336,RAW_c_TEBB0714_REV01!B:B,),3),INDEX(RAW_c_TEBB0714_REV01!B:D,MATCH(H336,RAW_c_TEBB0714_REV01!B:B,0),3)),"---"))),"---")</f>
        <v>JM1-58</v>
      </c>
      <c r="T336">
        <f>COUNTIF(RAW_c_TEBB0714_REV01!B:B,G336)</f>
        <v>2</v>
      </c>
      <c r="U336" t="str">
        <f t="shared" si="35"/>
        <v>50pin_header-3</v>
      </c>
    </row>
    <row r="337" spans="1:21" x14ac:dyDescent="0.25">
      <c r="A337" t="s">
        <v>1179</v>
      </c>
      <c r="B337" t="s">
        <v>1293</v>
      </c>
      <c r="C337" t="s">
        <v>162</v>
      </c>
      <c r="D337" t="s">
        <v>895</v>
      </c>
      <c r="E337" s="84">
        <v>4</v>
      </c>
      <c r="F337" t="str">
        <f t="shared" si="30"/>
        <v>J20-4</v>
      </c>
      <c r="G337" t="str">
        <f>VLOOKUP(F337,RAW_c_TEBB0714_REV01!A:B,2,0)</f>
        <v>B34_L14_N</v>
      </c>
      <c r="H337" t="str">
        <f t="shared" si="31"/>
        <v>B34_L14_N</v>
      </c>
      <c r="I337" t="str">
        <f t="shared" si="32"/>
        <v>--</v>
      </c>
      <c r="J337" t="str">
        <f t="shared" si="33"/>
        <v>--</v>
      </c>
      <c r="K337">
        <f>IFERROR(IF(J337="--",IF(G337=H337,VLOOKUP(G337,RAW_c_TEBB0714_REV01!L:N,3,0),SUM(VLOOKUP(H337,RAW_c_TEBB0714_REV01!L:N,3,0),VLOOKUP(G337,RAW_c_TEBB0714_REV01!L:N,3,0))),"---"),"---")</f>
        <v>27.8139</v>
      </c>
      <c r="L337" t="str">
        <f t="shared" si="34"/>
        <v>J20-4</v>
      </c>
      <c r="M337" t="str">
        <f>IFERROR(IF(
COUNTIF(B2B!H:H,(IF(K337&lt;&gt;"---",IF(INDEX(RAW_c_TEBB0714_REV01!B:D,MATCH(H337,RAW_c_TEBB0714_REV01!B:B,0),3)=L337,INDEX(
RAW_c_TEBB0714_REV01!B:D,MATCH(H337,INDEX(RAW_c_TEBB0714_REV01!B:B,MATCH(H337,RAW_c_TEBB0714_REV01!B:B,)+1):'RAW_c_TEBB0714_REV01'!B11408,)+MATCH(H337,RAW_c_TEBB0714_REV01!B:B,),3),INDEX(RAW_c_TEBB0714_REV01!B:D,MATCH(H337,RAW_c_TEBB0714_REV01!B:B,0),3)),"---")))=1,"---",IF(K337&lt;&gt;"---",IF(INDEX(RAW_c_TEBB0714_REV01!B:D,MATCH(H337,RAW_c_TEBB0714_REV01!B:B,0),3)=L337,INDEX(
RAW_c_TEBB0714_REV01!B:D,MATCH(H337,INDEX(RAW_c_TEBB0714_REV01!B:B,MATCH(H337,RAW_c_TEBB0714_REV01!B:B,)+1):'RAW_c_TEBB0714_REV01'!B11408,)+MATCH(H337,RAW_c_TEBB0714_REV01!B:B,),3),INDEX(RAW_c_TEBB0714_REV01!B:D,MATCH(H337,RAW_c_TEBB0714_REV01!B:B,0),3)),"---")),"---")</f>
        <v>---</v>
      </c>
      <c r="N337" t="str">
        <f>IFERROR(IF(AND(B337="B2B",J337="--"),L337,IF(
COUNTIF(B2B!H:H,(IF(K337&lt;&gt;"---",IF(INDEX(RAW_c_TEBB0714_REV01!B:D,MATCH(H337,RAW_c_TEBB0714_REV01!B:B,0),3)=L337,INDEX(
RAW_c_TEBB0714_REV01!B:D,MATCH(H337,INDEX(RAW_c_TEBB0714_REV01!B:B,MATCH(H337,RAW_c_TEBB0714_REV01!B:B,)+1):'RAW_c_TEBB0714_REV01'!B11408,)+MATCH(H337,RAW_c_TEBB0714_REV01!B:B,),3),INDEX(RAW_c_TEBB0714_REV01!B:D,MATCH(H337,RAW_c_TEBB0714_REV01!B:B,0),3)),"---")))=0,"---",IF(K337&lt;&gt;"---",IF(INDEX(RAW_c_TEBB0714_REV01!B:D,MATCH(H337,RAW_c_TEBB0714_REV01!B:B,0),3)=L337,INDEX(
RAW_c_TEBB0714_REV01!B:D,MATCH(H337,INDEX(RAW_c_TEBB0714_REV01!B:B,MATCH(H337,RAW_c_TEBB0714_REV01!B:B,)+1):'RAW_c_TEBB0714_REV01'!B11408,)+MATCH(H337,RAW_c_TEBB0714_REV01!B:B,),3),INDEX(RAW_c_TEBB0714_REV01!B:D,MATCH(H337,RAW_c_TEBB0714_REV01!B:B,0),3)),"---"))),"---")</f>
        <v>JM1-60</v>
      </c>
      <c r="T337">
        <f>COUNTIF(RAW_c_TEBB0714_REV01!B:B,G337)</f>
        <v>2</v>
      </c>
      <c r="U337" t="str">
        <f t="shared" si="35"/>
        <v>50pin_header-4</v>
      </c>
    </row>
    <row r="338" spans="1:21" x14ac:dyDescent="0.25">
      <c r="A338" t="s">
        <v>1180</v>
      </c>
      <c r="B338" t="s">
        <v>1293</v>
      </c>
      <c r="C338" t="s">
        <v>163</v>
      </c>
      <c r="D338" t="s">
        <v>895</v>
      </c>
      <c r="E338" s="84">
        <v>5</v>
      </c>
      <c r="F338" t="str">
        <f t="shared" si="30"/>
        <v>J20-5</v>
      </c>
      <c r="G338" t="str">
        <f>VLOOKUP(F338,RAW_c_TEBB0714_REV01!A:B,2,0)</f>
        <v>3.3V</v>
      </c>
      <c r="H338" t="str">
        <f t="shared" si="31"/>
        <v>3.3V</v>
      </c>
      <c r="I338" t="str">
        <f t="shared" si="32"/>
        <v>--</v>
      </c>
      <c r="J338" t="str">
        <f t="shared" si="33"/>
        <v>--</v>
      </c>
      <c r="K338">
        <f>IFERROR(IF(J338="--",IF(G338=H338,VLOOKUP(G338,RAW_c_TEBB0714_REV01!L:N,3,0),SUM(VLOOKUP(H338,RAW_c_TEBB0714_REV01!L:N,3,0),VLOOKUP(G338,RAW_c_TEBB0714_REV01!L:N,3,0))),"---"),"---")</f>
        <v>24.667899999999999</v>
      </c>
      <c r="L338" t="str">
        <f t="shared" si="34"/>
        <v>J20-5</v>
      </c>
      <c r="M338" t="str">
        <f>IFERROR(IF(
COUNTIF(B2B!H:H,(IF(K338&lt;&gt;"---",IF(INDEX(RAW_c_TEBB0714_REV01!B:D,MATCH(H338,RAW_c_TEBB0714_REV01!B:B,0),3)=L338,INDEX(
RAW_c_TEBB0714_REV01!B:D,MATCH(H338,INDEX(RAW_c_TEBB0714_REV01!B:B,MATCH(H338,RAW_c_TEBB0714_REV01!B:B,)+1):'RAW_c_TEBB0714_REV01'!B11409,)+MATCH(H338,RAW_c_TEBB0714_REV01!B:B,),3),INDEX(RAW_c_TEBB0714_REV01!B:D,MATCH(H338,RAW_c_TEBB0714_REV01!B:B,0),3)),"---")))=1,"---",IF(K338&lt;&gt;"---",IF(INDEX(RAW_c_TEBB0714_REV01!B:D,MATCH(H338,RAW_c_TEBB0714_REV01!B:B,0),3)=L338,INDEX(
RAW_c_TEBB0714_REV01!B:D,MATCH(H338,INDEX(RAW_c_TEBB0714_REV01!B:B,MATCH(H338,RAW_c_TEBB0714_REV01!B:B,)+1):'RAW_c_TEBB0714_REV01'!B11409,)+MATCH(H338,RAW_c_TEBB0714_REV01!B:B,),3),INDEX(RAW_c_TEBB0714_REV01!B:D,MATCH(H338,RAW_c_TEBB0714_REV01!B:B,0),3)),"---")),"---")</f>
        <v>J3-5</v>
      </c>
      <c r="N338" t="str">
        <f>IFERROR(IF(AND(B338="B2B",J338="--"),L338,IF(
COUNTIF(B2B!H:H,(IF(K338&lt;&gt;"---",IF(INDEX(RAW_c_TEBB0714_REV01!B:D,MATCH(H338,RAW_c_TEBB0714_REV01!B:B,0),3)=L338,INDEX(
RAW_c_TEBB0714_REV01!B:D,MATCH(H338,INDEX(RAW_c_TEBB0714_REV01!B:B,MATCH(H338,RAW_c_TEBB0714_REV01!B:B,)+1):'RAW_c_TEBB0714_REV01'!B11409,)+MATCH(H338,RAW_c_TEBB0714_REV01!B:B,),3),INDEX(RAW_c_TEBB0714_REV01!B:D,MATCH(H338,RAW_c_TEBB0714_REV01!B:B,0),3)),"---")))=0,"---",IF(K338&lt;&gt;"---",IF(INDEX(RAW_c_TEBB0714_REV01!B:D,MATCH(H338,RAW_c_TEBB0714_REV01!B:B,0),3)=L338,INDEX(
RAW_c_TEBB0714_REV01!B:D,MATCH(H338,INDEX(RAW_c_TEBB0714_REV01!B:B,MATCH(H338,RAW_c_TEBB0714_REV01!B:B,)+1):'RAW_c_TEBB0714_REV01'!B11409,)+MATCH(H338,RAW_c_TEBB0714_REV01!B:B,),3),INDEX(RAW_c_TEBB0714_REV01!B:D,MATCH(H338,RAW_c_TEBB0714_REV01!B:B,0),3)),"---"))),"---")</f>
        <v>---</v>
      </c>
      <c r="T338">
        <f>COUNTIF(RAW_c_TEBB0714_REV01!B:B,G338)</f>
        <v>16</v>
      </c>
      <c r="U338" t="str">
        <f t="shared" si="35"/>
        <v>50pin_header-5</v>
      </c>
    </row>
    <row r="339" spans="1:21" x14ac:dyDescent="0.25">
      <c r="A339" t="s">
        <v>1181</v>
      </c>
      <c r="B339" t="s">
        <v>1293</v>
      </c>
      <c r="C339" t="s">
        <v>164</v>
      </c>
      <c r="D339" t="s">
        <v>895</v>
      </c>
      <c r="E339" s="84">
        <v>6</v>
      </c>
      <c r="F339" t="str">
        <f t="shared" si="30"/>
        <v>J20-6</v>
      </c>
      <c r="G339" t="str">
        <f>VLOOKUP(F339,RAW_c_TEBB0714_REV01!A:B,2,0)</f>
        <v>VCCIO34</v>
      </c>
      <c r="H339" t="str">
        <f t="shared" si="31"/>
        <v>VCCIO34</v>
      </c>
      <c r="I339" t="str">
        <f t="shared" si="32"/>
        <v>--</v>
      </c>
      <c r="J339" t="str">
        <f t="shared" si="33"/>
        <v>--</v>
      </c>
      <c r="K339">
        <f>IFERROR(IF(J339="--",IF(G339=H339,VLOOKUP(G339,RAW_c_TEBB0714_REV01!L:N,3,0),SUM(VLOOKUP(H339,RAW_c_TEBB0714_REV01!L:N,3,0),VLOOKUP(G339,RAW_c_TEBB0714_REV01!L:N,3,0))),"---"),"---")</f>
        <v>97.983400000000003</v>
      </c>
      <c r="L339" t="str">
        <f t="shared" si="34"/>
        <v>J20-6</v>
      </c>
      <c r="M339" t="str">
        <f>IFERROR(IF(
COUNTIF(B2B!H:H,(IF(K339&lt;&gt;"---",IF(INDEX(RAW_c_TEBB0714_REV01!B:D,MATCH(H339,RAW_c_TEBB0714_REV01!B:B,0),3)=L339,INDEX(
RAW_c_TEBB0714_REV01!B:D,MATCH(H339,INDEX(RAW_c_TEBB0714_REV01!B:B,MATCH(H339,RAW_c_TEBB0714_REV01!B:B,)+1):'RAW_c_TEBB0714_REV01'!B11410,)+MATCH(H339,RAW_c_TEBB0714_REV01!B:B,),3),INDEX(RAW_c_TEBB0714_REV01!B:D,MATCH(H339,RAW_c_TEBB0714_REV01!B:B,0),3)),"---")))=1,"---",IF(K339&lt;&gt;"---",IF(INDEX(RAW_c_TEBB0714_REV01!B:D,MATCH(H339,RAW_c_TEBB0714_REV01!B:B,0),3)=L339,INDEX(
RAW_c_TEBB0714_REV01!B:D,MATCH(H339,INDEX(RAW_c_TEBB0714_REV01!B:B,MATCH(H339,RAW_c_TEBB0714_REV01!B:B,)+1):'RAW_c_TEBB0714_REV01'!B11410,)+MATCH(H339,RAW_c_TEBB0714_REV01!B:B,),3),INDEX(RAW_c_TEBB0714_REV01!B:D,MATCH(H339,RAW_c_TEBB0714_REV01!B:B,0),3)),"---")),"---")</f>
        <v>J20-45</v>
      </c>
      <c r="N339" t="str">
        <f>IFERROR(IF(AND(B339="B2B",J339="--"),L339,IF(
COUNTIF(B2B!H:H,(IF(K339&lt;&gt;"---",IF(INDEX(RAW_c_TEBB0714_REV01!B:D,MATCH(H339,RAW_c_TEBB0714_REV01!B:B,0),3)=L339,INDEX(
RAW_c_TEBB0714_REV01!B:D,MATCH(H339,INDEX(RAW_c_TEBB0714_REV01!B:B,MATCH(H339,RAW_c_TEBB0714_REV01!B:B,)+1):'RAW_c_TEBB0714_REV01'!B11410,)+MATCH(H339,RAW_c_TEBB0714_REV01!B:B,),3),INDEX(RAW_c_TEBB0714_REV01!B:D,MATCH(H339,RAW_c_TEBB0714_REV01!B:B,0),3)),"---")))=0,"---",IF(K339&lt;&gt;"---",IF(INDEX(RAW_c_TEBB0714_REV01!B:D,MATCH(H339,RAW_c_TEBB0714_REV01!B:B,0),3)=L339,INDEX(
RAW_c_TEBB0714_REV01!B:D,MATCH(H339,INDEX(RAW_c_TEBB0714_REV01!B:B,MATCH(H339,RAW_c_TEBB0714_REV01!B:B,)+1):'RAW_c_TEBB0714_REV01'!B11410,)+MATCH(H339,RAW_c_TEBB0714_REV01!B:B,),3),INDEX(RAW_c_TEBB0714_REV01!B:D,MATCH(H339,RAW_c_TEBB0714_REV01!B:B,0),3)),"---"))),"---")</f>
        <v>---</v>
      </c>
      <c r="T339">
        <f>COUNTIF(RAW_c_TEBB0714_REV01!B:B,G339)</f>
        <v>6</v>
      </c>
      <c r="U339" t="str">
        <f t="shared" si="35"/>
        <v>50pin_header-6</v>
      </c>
    </row>
    <row r="340" spans="1:21" x14ac:dyDescent="0.25">
      <c r="A340" t="s">
        <v>1182</v>
      </c>
      <c r="B340" t="s">
        <v>1293</v>
      </c>
      <c r="C340" t="s">
        <v>165</v>
      </c>
      <c r="D340" t="s">
        <v>895</v>
      </c>
      <c r="E340" s="84">
        <v>7</v>
      </c>
      <c r="F340" t="str">
        <f t="shared" si="30"/>
        <v>J20-7</v>
      </c>
      <c r="G340" t="str">
        <f>VLOOKUP(F340,RAW_c_TEBB0714_REV01!A:B,2,0)</f>
        <v>B34_L24_P</v>
      </c>
      <c r="H340" t="str">
        <f t="shared" si="31"/>
        <v>B34_L24_P</v>
      </c>
      <c r="I340" t="str">
        <f t="shared" si="32"/>
        <v>--</v>
      </c>
      <c r="J340" t="str">
        <f t="shared" si="33"/>
        <v>--</v>
      </c>
      <c r="K340">
        <f>IFERROR(IF(J340="--",IF(G340=H340,VLOOKUP(G340,RAW_c_TEBB0714_REV01!L:N,3,0),SUM(VLOOKUP(H340,RAW_c_TEBB0714_REV01!L:N,3,0),VLOOKUP(G340,RAW_c_TEBB0714_REV01!L:N,3,0))),"---"),"---")</f>
        <v>13.2377</v>
      </c>
      <c r="L340" t="str">
        <f t="shared" si="34"/>
        <v>J20-7</v>
      </c>
      <c r="M340" t="str">
        <f>IFERROR(IF(
COUNTIF(B2B!H:H,(IF(K340&lt;&gt;"---",IF(INDEX(RAW_c_TEBB0714_REV01!B:D,MATCH(H340,RAW_c_TEBB0714_REV01!B:B,0),3)=L340,INDEX(
RAW_c_TEBB0714_REV01!B:D,MATCH(H340,INDEX(RAW_c_TEBB0714_REV01!B:B,MATCH(H340,RAW_c_TEBB0714_REV01!B:B,)+1):'RAW_c_TEBB0714_REV01'!B11411,)+MATCH(H340,RAW_c_TEBB0714_REV01!B:B,),3),INDEX(RAW_c_TEBB0714_REV01!B:D,MATCH(H340,RAW_c_TEBB0714_REV01!B:B,0),3)),"---")))=1,"---",IF(K340&lt;&gt;"---",IF(INDEX(RAW_c_TEBB0714_REV01!B:D,MATCH(H340,RAW_c_TEBB0714_REV01!B:B,0),3)=L340,INDEX(
RAW_c_TEBB0714_REV01!B:D,MATCH(H340,INDEX(RAW_c_TEBB0714_REV01!B:B,MATCH(H340,RAW_c_TEBB0714_REV01!B:B,)+1):'RAW_c_TEBB0714_REV01'!B11411,)+MATCH(H340,RAW_c_TEBB0714_REV01!B:B,),3),INDEX(RAW_c_TEBB0714_REV01!B:D,MATCH(H340,RAW_c_TEBB0714_REV01!B:B,0),3)),"---")),"---")</f>
        <v>---</v>
      </c>
      <c r="N340" t="str">
        <f>IFERROR(IF(AND(B340="B2B",J340="--"),L340,IF(
COUNTIF(B2B!H:H,(IF(K340&lt;&gt;"---",IF(INDEX(RAW_c_TEBB0714_REV01!B:D,MATCH(H340,RAW_c_TEBB0714_REV01!B:B,0),3)=L340,INDEX(
RAW_c_TEBB0714_REV01!B:D,MATCH(H340,INDEX(RAW_c_TEBB0714_REV01!B:B,MATCH(H340,RAW_c_TEBB0714_REV01!B:B,)+1):'RAW_c_TEBB0714_REV01'!B11411,)+MATCH(H340,RAW_c_TEBB0714_REV01!B:B,),3),INDEX(RAW_c_TEBB0714_REV01!B:D,MATCH(H340,RAW_c_TEBB0714_REV01!B:B,0),3)),"---")))=0,"---",IF(K340&lt;&gt;"---",IF(INDEX(RAW_c_TEBB0714_REV01!B:D,MATCH(H340,RAW_c_TEBB0714_REV01!B:B,0),3)=L340,INDEX(
RAW_c_TEBB0714_REV01!B:D,MATCH(H340,INDEX(RAW_c_TEBB0714_REV01!B:B,MATCH(H340,RAW_c_TEBB0714_REV01!B:B,)+1):'RAW_c_TEBB0714_REV01'!B11411,)+MATCH(H340,RAW_c_TEBB0714_REV01!B:B,),3),INDEX(RAW_c_TEBB0714_REV01!B:D,MATCH(H340,RAW_c_TEBB0714_REV01!B:B,0),3)),"---"))),"---")</f>
        <v>JM1-82</v>
      </c>
      <c r="T340">
        <f>COUNTIF(RAW_c_TEBB0714_REV01!B:B,G340)</f>
        <v>2</v>
      </c>
      <c r="U340" t="str">
        <f t="shared" si="35"/>
        <v>50pin_header-7</v>
      </c>
    </row>
    <row r="341" spans="1:21" x14ac:dyDescent="0.25">
      <c r="A341" t="s">
        <v>1183</v>
      </c>
      <c r="B341" t="s">
        <v>1293</v>
      </c>
      <c r="C341" t="s">
        <v>166</v>
      </c>
      <c r="D341" t="s">
        <v>895</v>
      </c>
      <c r="E341" s="84">
        <v>8</v>
      </c>
      <c r="F341" t="str">
        <f t="shared" si="30"/>
        <v>J20-8</v>
      </c>
      <c r="G341" t="str">
        <f>VLOOKUP(F341,RAW_c_TEBB0714_REV01!A:B,2,0)</f>
        <v>B34_L24_N</v>
      </c>
      <c r="H341" t="str">
        <f t="shared" si="31"/>
        <v>B34_L24_N</v>
      </c>
      <c r="I341" t="str">
        <f t="shared" si="32"/>
        <v>--</v>
      </c>
      <c r="J341" t="str">
        <f t="shared" si="33"/>
        <v>--</v>
      </c>
      <c r="K341">
        <f>IFERROR(IF(J341="--",IF(G341=H341,VLOOKUP(G341,RAW_c_TEBB0714_REV01!L:N,3,0),SUM(VLOOKUP(H341,RAW_c_TEBB0714_REV01!L:N,3,0),VLOOKUP(G341,RAW_c_TEBB0714_REV01!L:N,3,0))),"---"),"---")</f>
        <v>12.9063</v>
      </c>
      <c r="L341" t="str">
        <f t="shared" si="34"/>
        <v>J20-8</v>
      </c>
      <c r="M341" t="str">
        <f>IFERROR(IF(
COUNTIF(B2B!H:H,(IF(K341&lt;&gt;"---",IF(INDEX(RAW_c_TEBB0714_REV01!B:D,MATCH(H341,RAW_c_TEBB0714_REV01!B:B,0),3)=L341,INDEX(
RAW_c_TEBB0714_REV01!B:D,MATCH(H341,INDEX(RAW_c_TEBB0714_REV01!B:B,MATCH(H341,RAW_c_TEBB0714_REV01!B:B,)+1):'RAW_c_TEBB0714_REV01'!B11412,)+MATCH(H341,RAW_c_TEBB0714_REV01!B:B,),3),INDEX(RAW_c_TEBB0714_REV01!B:D,MATCH(H341,RAW_c_TEBB0714_REV01!B:B,0),3)),"---")))=1,"---",IF(K341&lt;&gt;"---",IF(INDEX(RAW_c_TEBB0714_REV01!B:D,MATCH(H341,RAW_c_TEBB0714_REV01!B:B,0),3)=L341,INDEX(
RAW_c_TEBB0714_REV01!B:D,MATCH(H341,INDEX(RAW_c_TEBB0714_REV01!B:B,MATCH(H341,RAW_c_TEBB0714_REV01!B:B,)+1):'RAW_c_TEBB0714_REV01'!B11412,)+MATCH(H341,RAW_c_TEBB0714_REV01!B:B,),3),INDEX(RAW_c_TEBB0714_REV01!B:D,MATCH(H341,RAW_c_TEBB0714_REV01!B:B,0),3)),"---")),"---")</f>
        <v>---</v>
      </c>
      <c r="N341" t="str">
        <f>IFERROR(IF(AND(B341="B2B",J341="--"),L341,IF(
COUNTIF(B2B!H:H,(IF(K341&lt;&gt;"---",IF(INDEX(RAW_c_TEBB0714_REV01!B:D,MATCH(H341,RAW_c_TEBB0714_REV01!B:B,0),3)=L341,INDEX(
RAW_c_TEBB0714_REV01!B:D,MATCH(H341,INDEX(RAW_c_TEBB0714_REV01!B:B,MATCH(H341,RAW_c_TEBB0714_REV01!B:B,)+1):'RAW_c_TEBB0714_REV01'!B11412,)+MATCH(H341,RAW_c_TEBB0714_REV01!B:B,),3),INDEX(RAW_c_TEBB0714_REV01!B:D,MATCH(H341,RAW_c_TEBB0714_REV01!B:B,0),3)),"---")))=0,"---",IF(K341&lt;&gt;"---",IF(INDEX(RAW_c_TEBB0714_REV01!B:D,MATCH(H341,RAW_c_TEBB0714_REV01!B:B,0),3)=L341,INDEX(
RAW_c_TEBB0714_REV01!B:D,MATCH(H341,INDEX(RAW_c_TEBB0714_REV01!B:B,MATCH(H341,RAW_c_TEBB0714_REV01!B:B,)+1):'RAW_c_TEBB0714_REV01'!B11412,)+MATCH(H341,RAW_c_TEBB0714_REV01!B:B,),3),INDEX(RAW_c_TEBB0714_REV01!B:D,MATCH(H341,RAW_c_TEBB0714_REV01!B:B,0),3)),"---"))),"---")</f>
        <v>JM1-80</v>
      </c>
      <c r="T341">
        <f>COUNTIF(RAW_c_TEBB0714_REV01!B:B,G341)</f>
        <v>2</v>
      </c>
      <c r="U341" t="str">
        <f t="shared" si="35"/>
        <v>50pin_header-8</v>
      </c>
    </row>
    <row r="342" spans="1:21" x14ac:dyDescent="0.25">
      <c r="A342" t="s">
        <v>1184</v>
      </c>
      <c r="B342" t="s">
        <v>1293</v>
      </c>
      <c r="C342" t="s">
        <v>167</v>
      </c>
      <c r="D342" t="s">
        <v>895</v>
      </c>
      <c r="E342" s="84">
        <v>9</v>
      </c>
      <c r="F342" t="str">
        <f t="shared" si="30"/>
        <v>J20-9</v>
      </c>
      <c r="G342" t="str">
        <f>VLOOKUP(F342,RAW_c_TEBB0714_REV01!A:B,2,0)</f>
        <v>B34_L20_P</v>
      </c>
      <c r="H342" t="str">
        <f t="shared" si="31"/>
        <v>B34_L20_P</v>
      </c>
      <c r="I342" t="str">
        <f t="shared" si="32"/>
        <v>--</v>
      </c>
      <c r="J342" t="str">
        <f t="shared" si="33"/>
        <v>--</v>
      </c>
      <c r="K342">
        <f>IFERROR(IF(J342="--",IF(G342=H342,VLOOKUP(G342,RAW_c_TEBB0714_REV01!L:N,3,0),SUM(VLOOKUP(H342,RAW_c_TEBB0714_REV01!L:N,3,0),VLOOKUP(G342,RAW_c_TEBB0714_REV01!L:N,3,0))),"---"),"---")</f>
        <v>11.9598</v>
      </c>
      <c r="L342" t="str">
        <f t="shared" si="34"/>
        <v>J20-9</v>
      </c>
      <c r="M342" t="str">
        <f>IFERROR(IF(
COUNTIF(B2B!H:H,(IF(K342&lt;&gt;"---",IF(INDEX(RAW_c_TEBB0714_REV01!B:D,MATCH(H342,RAW_c_TEBB0714_REV01!B:B,0),3)=L342,INDEX(
RAW_c_TEBB0714_REV01!B:D,MATCH(H342,INDEX(RAW_c_TEBB0714_REV01!B:B,MATCH(H342,RAW_c_TEBB0714_REV01!B:B,)+1):'RAW_c_TEBB0714_REV01'!B11413,)+MATCH(H342,RAW_c_TEBB0714_REV01!B:B,),3),INDEX(RAW_c_TEBB0714_REV01!B:D,MATCH(H342,RAW_c_TEBB0714_REV01!B:B,0),3)),"---")))=1,"---",IF(K342&lt;&gt;"---",IF(INDEX(RAW_c_TEBB0714_REV01!B:D,MATCH(H342,RAW_c_TEBB0714_REV01!B:B,0),3)=L342,INDEX(
RAW_c_TEBB0714_REV01!B:D,MATCH(H342,INDEX(RAW_c_TEBB0714_REV01!B:B,MATCH(H342,RAW_c_TEBB0714_REV01!B:B,)+1):'RAW_c_TEBB0714_REV01'!B11413,)+MATCH(H342,RAW_c_TEBB0714_REV01!B:B,),3),INDEX(RAW_c_TEBB0714_REV01!B:D,MATCH(H342,RAW_c_TEBB0714_REV01!B:B,0),3)),"---")),"---")</f>
        <v>---</v>
      </c>
      <c r="N342" t="str">
        <f>IFERROR(IF(AND(B342="B2B",J342="--"),L342,IF(
COUNTIF(B2B!H:H,(IF(K342&lt;&gt;"---",IF(INDEX(RAW_c_TEBB0714_REV01!B:D,MATCH(H342,RAW_c_TEBB0714_REV01!B:B,0),3)=L342,INDEX(
RAW_c_TEBB0714_REV01!B:D,MATCH(H342,INDEX(RAW_c_TEBB0714_REV01!B:B,MATCH(H342,RAW_c_TEBB0714_REV01!B:B,)+1):'RAW_c_TEBB0714_REV01'!B11413,)+MATCH(H342,RAW_c_TEBB0714_REV01!B:B,),3),INDEX(RAW_c_TEBB0714_REV01!B:D,MATCH(H342,RAW_c_TEBB0714_REV01!B:B,0),3)),"---")))=0,"---",IF(K342&lt;&gt;"---",IF(INDEX(RAW_c_TEBB0714_REV01!B:D,MATCH(H342,RAW_c_TEBB0714_REV01!B:B,0),3)=L342,INDEX(
RAW_c_TEBB0714_REV01!B:D,MATCH(H342,INDEX(RAW_c_TEBB0714_REV01!B:B,MATCH(H342,RAW_c_TEBB0714_REV01!B:B,)+1):'RAW_c_TEBB0714_REV01'!B11413,)+MATCH(H342,RAW_c_TEBB0714_REV01!B:B,),3),INDEX(RAW_c_TEBB0714_REV01!B:D,MATCH(H342,RAW_c_TEBB0714_REV01!B:B,0),3)),"---"))),"---")</f>
        <v>JM1-78</v>
      </c>
      <c r="T342">
        <f>COUNTIF(RAW_c_TEBB0714_REV01!B:B,G342)</f>
        <v>2</v>
      </c>
      <c r="U342" t="str">
        <f t="shared" si="35"/>
        <v>50pin_header-9</v>
      </c>
    </row>
    <row r="343" spans="1:21" x14ac:dyDescent="0.25">
      <c r="A343" t="s">
        <v>1185</v>
      </c>
      <c r="B343" t="s">
        <v>1293</v>
      </c>
      <c r="C343" t="s">
        <v>168</v>
      </c>
      <c r="D343" t="s">
        <v>895</v>
      </c>
      <c r="E343" s="84">
        <v>10</v>
      </c>
      <c r="F343" t="str">
        <f t="shared" si="30"/>
        <v>J20-10</v>
      </c>
      <c r="G343" t="str">
        <f>VLOOKUP(F343,RAW_c_TEBB0714_REV01!A:B,2,0)</f>
        <v>B34_L20_N</v>
      </c>
      <c r="H343" t="str">
        <f t="shared" si="31"/>
        <v>B34_L20_N</v>
      </c>
      <c r="I343" t="str">
        <f t="shared" si="32"/>
        <v>--</v>
      </c>
      <c r="J343" t="str">
        <f t="shared" si="33"/>
        <v>--</v>
      </c>
      <c r="K343">
        <f>IFERROR(IF(J343="--",IF(G343=H343,VLOOKUP(G343,RAW_c_TEBB0714_REV01!L:N,3,0),SUM(VLOOKUP(H343,RAW_c_TEBB0714_REV01!L:N,3,0),VLOOKUP(G343,RAW_c_TEBB0714_REV01!L:N,3,0))),"---"),"---")</f>
        <v>11.628500000000001</v>
      </c>
      <c r="L343" t="str">
        <f t="shared" si="34"/>
        <v>J20-10</v>
      </c>
      <c r="M343" t="str">
        <f>IFERROR(IF(
COUNTIF(B2B!H:H,(IF(K343&lt;&gt;"---",IF(INDEX(RAW_c_TEBB0714_REV01!B:D,MATCH(H343,RAW_c_TEBB0714_REV01!B:B,0),3)=L343,INDEX(
RAW_c_TEBB0714_REV01!B:D,MATCH(H343,INDEX(RAW_c_TEBB0714_REV01!B:B,MATCH(H343,RAW_c_TEBB0714_REV01!B:B,)+1):'RAW_c_TEBB0714_REV01'!B11414,)+MATCH(H343,RAW_c_TEBB0714_REV01!B:B,),3),INDEX(RAW_c_TEBB0714_REV01!B:D,MATCH(H343,RAW_c_TEBB0714_REV01!B:B,0),3)),"---")))=1,"---",IF(K343&lt;&gt;"---",IF(INDEX(RAW_c_TEBB0714_REV01!B:D,MATCH(H343,RAW_c_TEBB0714_REV01!B:B,0),3)=L343,INDEX(
RAW_c_TEBB0714_REV01!B:D,MATCH(H343,INDEX(RAW_c_TEBB0714_REV01!B:B,MATCH(H343,RAW_c_TEBB0714_REV01!B:B,)+1):'RAW_c_TEBB0714_REV01'!B11414,)+MATCH(H343,RAW_c_TEBB0714_REV01!B:B,),3),INDEX(RAW_c_TEBB0714_REV01!B:D,MATCH(H343,RAW_c_TEBB0714_REV01!B:B,0),3)),"---")),"---")</f>
        <v>---</v>
      </c>
      <c r="N343" t="str">
        <f>IFERROR(IF(AND(B343="B2B",J343="--"),L343,IF(
COUNTIF(B2B!H:H,(IF(K343&lt;&gt;"---",IF(INDEX(RAW_c_TEBB0714_REV01!B:D,MATCH(H343,RAW_c_TEBB0714_REV01!B:B,0),3)=L343,INDEX(
RAW_c_TEBB0714_REV01!B:D,MATCH(H343,INDEX(RAW_c_TEBB0714_REV01!B:B,MATCH(H343,RAW_c_TEBB0714_REV01!B:B,)+1):'RAW_c_TEBB0714_REV01'!B11414,)+MATCH(H343,RAW_c_TEBB0714_REV01!B:B,),3),INDEX(RAW_c_TEBB0714_REV01!B:D,MATCH(H343,RAW_c_TEBB0714_REV01!B:B,0),3)),"---")))=0,"---",IF(K343&lt;&gt;"---",IF(INDEX(RAW_c_TEBB0714_REV01!B:D,MATCH(H343,RAW_c_TEBB0714_REV01!B:B,0),3)=L343,INDEX(
RAW_c_TEBB0714_REV01!B:D,MATCH(H343,INDEX(RAW_c_TEBB0714_REV01!B:B,MATCH(H343,RAW_c_TEBB0714_REV01!B:B,)+1):'RAW_c_TEBB0714_REV01'!B11414,)+MATCH(H343,RAW_c_TEBB0714_REV01!B:B,),3),INDEX(RAW_c_TEBB0714_REV01!B:D,MATCH(H343,RAW_c_TEBB0714_REV01!B:B,0),3)),"---"))),"---")</f>
        <v>JM1-76</v>
      </c>
      <c r="T343">
        <f>COUNTIF(RAW_c_TEBB0714_REV01!B:B,G343)</f>
        <v>2</v>
      </c>
      <c r="U343" t="str">
        <f t="shared" si="35"/>
        <v>50pin_header-10</v>
      </c>
    </row>
    <row r="344" spans="1:21" x14ac:dyDescent="0.25">
      <c r="A344" t="s">
        <v>1186</v>
      </c>
      <c r="B344" t="s">
        <v>1293</v>
      </c>
      <c r="C344" t="s">
        <v>169</v>
      </c>
      <c r="D344" t="s">
        <v>895</v>
      </c>
      <c r="E344" s="84">
        <v>11</v>
      </c>
      <c r="F344" t="str">
        <f t="shared" si="30"/>
        <v>J20-11</v>
      </c>
      <c r="G344" t="str">
        <f>VLOOKUP(F344,RAW_c_TEBB0714_REV01!A:B,2,0)</f>
        <v>B34_L18_N</v>
      </c>
      <c r="H344" t="str">
        <f t="shared" si="31"/>
        <v>B34_L18_N</v>
      </c>
      <c r="I344" t="str">
        <f t="shared" si="32"/>
        <v>--</v>
      </c>
      <c r="J344" t="str">
        <f t="shared" si="33"/>
        <v>--</v>
      </c>
      <c r="K344">
        <f>IFERROR(IF(J344="--",IF(G344=H344,VLOOKUP(G344,RAW_c_TEBB0714_REV01!L:N,3,0),SUM(VLOOKUP(H344,RAW_c_TEBB0714_REV01!L:N,3,0),VLOOKUP(G344,RAW_c_TEBB0714_REV01!L:N,3,0))),"---"),"---")</f>
        <v>10.475099999999999</v>
      </c>
      <c r="L344" t="str">
        <f t="shared" si="34"/>
        <v>J20-11</v>
      </c>
      <c r="M344" t="str">
        <f>IFERROR(IF(
COUNTIF(B2B!H:H,(IF(K344&lt;&gt;"---",IF(INDEX(RAW_c_TEBB0714_REV01!B:D,MATCH(H344,RAW_c_TEBB0714_REV01!B:B,0),3)=L344,INDEX(
RAW_c_TEBB0714_REV01!B:D,MATCH(H344,INDEX(RAW_c_TEBB0714_REV01!B:B,MATCH(H344,RAW_c_TEBB0714_REV01!B:B,)+1):'RAW_c_TEBB0714_REV01'!B11415,)+MATCH(H344,RAW_c_TEBB0714_REV01!B:B,),3),INDEX(RAW_c_TEBB0714_REV01!B:D,MATCH(H344,RAW_c_TEBB0714_REV01!B:B,0),3)),"---")))=1,"---",IF(K344&lt;&gt;"---",IF(INDEX(RAW_c_TEBB0714_REV01!B:D,MATCH(H344,RAW_c_TEBB0714_REV01!B:B,0),3)=L344,INDEX(
RAW_c_TEBB0714_REV01!B:D,MATCH(H344,INDEX(RAW_c_TEBB0714_REV01!B:B,MATCH(H344,RAW_c_TEBB0714_REV01!B:B,)+1):'RAW_c_TEBB0714_REV01'!B11415,)+MATCH(H344,RAW_c_TEBB0714_REV01!B:B,),3),INDEX(RAW_c_TEBB0714_REV01!B:D,MATCH(H344,RAW_c_TEBB0714_REV01!B:B,0),3)),"---")),"---")</f>
        <v>---</v>
      </c>
      <c r="N344" t="str">
        <f>IFERROR(IF(AND(B344="B2B",J344="--"),L344,IF(
COUNTIF(B2B!H:H,(IF(K344&lt;&gt;"---",IF(INDEX(RAW_c_TEBB0714_REV01!B:D,MATCH(H344,RAW_c_TEBB0714_REV01!B:B,0),3)=L344,INDEX(
RAW_c_TEBB0714_REV01!B:D,MATCH(H344,INDEX(RAW_c_TEBB0714_REV01!B:B,MATCH(H344,RAW_c_TEBB0714_REV01!B:B,)+1):'RAW_c_TEBB0714_REV01'!B11415,)+MATCH(H344,RAW_c_TEBB0714_REV01!B:B,),3),INDEX(RAW_c_TEBB0714_REV01!B:D,MATCH(H344,RAW_c_TEBB0714_REV01!B:B,0),3)),"---")))=0,"---",IF(K344&lt;&gt;"---",IF(INDEX(RAW_c_TEBB0714_REV01!B:D,MATCH(H344,RAW_c_TEBB0714_REV01!B:B,0),3)=L344,INDEX(
RAW_c_TEBB0714_REV01!B:D,MATCH(H344,INDEX(RAW_c_TEBB0714_REV01!B:B,MATCH(H344,RAW_c_TEBB0714_REV01!B:B,)+1):'RAW_c_TEBB0714_REV01'!B11415,)+MATCH(H344,RAW_c_TEBB0714_REV01!B:B,),3),INDEX(RAW_c_TEBB0714_REV01!B:D,MATCH(H344,RAW_c_TEBB0714_REV01!B:B,0),3)),"---"))),"---")</f>
        <v>JM1-74</v>
      </c>
      <c r="T344">
        <f>COUNTIF(RAW_c_TEBB0714_REV01!B:B,G344)</f>
        <v>2</v>
      </c>
      <c r="U344" t="str">
        <f t="shared" si="35"/>
        <v>50pin_header-11</v>
      </c>
    </row>
    <row r="345" spans="1:21" x14ac:dyDescent="0.25">
      <c r="A345" t="s">
        <v>1187</v>
      </c>
      <c r="B345" t="s">
        <v>1293</v>
      </c>
      <c r="C345" t="s">
        <v>170</v>
      </c>
      <c r="D345" t="s">
        <v>895</v>
      </c>
      <c r="E345" s="84">
        <v>12</v>
      </c>
      <c r="F345" t="str">
        <f t="shared" si="30"/>
        <v>J20-12</v>
      </c>
      <c r="G345" t="str">
        <f>VLOOKUP(F345,RAW_c_TEBB0714_REV01!A:B,2,0)</f>
        <v>B34_L18_P</v>
      </c>
      <c r="H345" t="str">
        <f t="shared" si="31"/>
        <v>B34_L18_P</v>
      </c>
      <c r="I345" t="str">
        <f t="shared" si="32"/>
        <v>--</v>
      </c>
      <c r="J345" t="str">
        <f t="shared" si="33"/>
        <v>--</v>
      </c>
      <c r="K345">
        <f>IFERROR(IF(J345="--",IF(G345=H345,VLOOKUP(G345,RAW_c_TEBB0714_REV01!L:N,3,0),SUM(VLOOKUP(H345,RAW_c_TEBB0714_REV01!L:N,3,0),VLOOKUP(G345,RAW_c_TEBB0714_REV01!L:N,3,0))),"---"),"---")</f>
        <v>10.143700000000001</v>
      </c>
      <c r="L345" t="str">
        <f t="shared" si="34"/>
        <v>J20-12</v>
      </c>
      <c r="M345" t="str">
        <f>IFERROR(IF(
COUNTIF(B2B!H:H,(IF(K345&lt;&gt;"---",IF(INDEX(RAW_c_TEBB0714_REV01!B:D,MATCH(H345,RAW_c_TEBB0714_REV01!B:B,0),3)=L345,INDEX(
RAW_c_TEBB0714_REV01!B:D,MATCH(H345,INDEX(RAW_c_TEBB0714_REV01!B:B,MATCH(H345,RAW_c_TEBB0714_REV01!B:B,)+1):'RAW_c_TEBB0714_REV01'!B11416,)+MATCH(H345,RAW_c_TEBB0714_REV01!B:B,),3),INDEX(RAW_c_TEBB0714_REV01!B:D,MATCH(H345,RAW_c_TEBB0714_REV01!B:B,0),3)),"---")))=1,"---",IF(K345&lt;&gt;"---",IF(INDEX(RAW_c_TEBB0714_REV01!B:D,MATCH(H345,RAW_c_TEBB0714_REV01!B:B,0),3)=L345,INDEX(
RAW_c_TEBB0714_REV01!B:D,MATCH(H345,INDEX(RAW_c_TEBB0714_REV01!B:B,MATCH(H345,RAW_c_TEBB0714_REV01!B:B,)+1):'RAW_c_TEBB0714_REV01'!B11416,)+MATCH(H345,RAW_c_TEBB0714_REV01!B:B,),3),INDEX(RAW_c_TEBB0714_REV01!B:D,MATCH(H345,RAW_c_TEBB0714_REV01!B:B,0),3)),"---")),"---")</f>
        <v>---</v>
      </c>
      <c r="N345" t="str">
        <f>IFERROR(IF(AND(B345="B2B",J345="--"),L345,IF(
COUNTIF(B2B!H:H,(IF(K345&lt;&gt;"---",IF(INDEX(RAW_c_TEBB0714_REV01!B:D,MATCH(H345,RAW_c_TEBB0714_REV01!B:B,0),3)=L345,INDEX(
RAW_c_TEBB0714_REV01!B:D,MATCH(H345,INDEX(RAW_c_TEBB0714_REV01!B:B,MATCH(H345,RAW_c_TEBB0714_REV01!B:B,)+1):'RAW_c_TEBB0714_REV01'!B11416,)+MATCH(H345,RAW_c_TEBB0714_REV01!B:B,),3),INDEX(RAW_c_TEBB0714_REV01!B:D,MATCH(H345,RAW_c_TEBB0714_REV01!B:B,0),3)),"---")))=0,"---",IF(K345&lt;&gt;"---",IF(INDEX(RAW_c_TEBB0714_REV01!B:D,MATCH(H345,RAW_c_TEBB0714_REV01!B:B,0),3)=L345,INDEX(
RAW_c_TEBB0714_REV01!B:D,MATCH(H345,INDEX(RAW_c_TEBB0714_REV01!B:B,MATCH(H345,RAW_c_TEBB0714_REV01!B:B,)+1):'RAW_c_TEBB0714_REV01'!B11416,)+MATCH(H345,RAW_c_TEBB0714_REV01!B:B,),3),INDEX(RAW_c_TEBB0714_REV01!B:D,MATCH(H345,RAW_c_TEBB0714_REV01!B:B,0),3)),"---"))),"---")</f>
        <v>JM1-72</v>
      </c>
      <c r="T345">
        <f>COUNTIF(RAW_c_TEBB0714_REV01!B:B,G345)</f>
        <v>2</v>
      </c>
      <c r="U345" t="str">
        <f t="shared" si="35"/>
        <v>50pin_header-12</v>
      </c>
    </row>
    <row r="346" spans="1:21" x14ac:dyDescent="0.25">
      <c r="A346" t="s">
        <v>1188</v>
      </c>
      <c r="B346" t="s">
        <v>1293</v>
      </c>
      <c r="C346" t="s">
        <v>171</v>
      </c>
      <c r="D346" t="s">
        <v>895</v>
      </c>
      <c r="E346" s="84">
        <v>13</v>
      </c>
      <c r="F346" t="str">
        <f t="shared" si="30"/>
        <v>J20-13</v>
      </c>
      <c r="G346" t="str">
        <f>VLOOKUP(F346,RAW_c_TEBB0714_REV01!A:B,2,0)</f>
        <v>B34_L16_P</v>
      </c>
      <c r="H346" t="str">
        <f t="shared" si="31"/>
        <v>B34_L16_P</v>
      </c>
      <c r="I346" t="str">
        <f t="shared" si="32"/>
        <v>--</v>
      </c>
      <c r="J346" t="str">
        <f t="shared" si="33"/>
        <v>--</v>
      </c>
      <c r="K346">
        <f>IFERROR(IF(J346="--",IF(G346=H346,VLOOKUP(G346,RAW_c_TEBB0714_REV01!L:N,3,0),SUM(VLOOKUP(H346,RAW_c_TEBB0714_REV01!L:N,3,0),VLOOKUP(G346,RAW_c_TEBB0714_REV01!L:N,3,0))),"---"),"---")</f>
        <v>9.1734000000000009</v>
      </c>
      <c r="L346" t="str">
        <f t="shared" si="34"/>
        <v>J20-13</v>
      </c>
      <c r="M346" t="str">
        <f>IFERROR(IF(
COUNTIF(B2B!H:H,(IF(K346&lt;&gt;"---",IF(INDEX(RAW_c_TEBB0714_REV01!B:D,MATCH(H346,RAW_c_TEBB0714_REV01!B:B,0),3)=L346,INDEX(
RAW_c_TEBB0714_REV01!B:D,MATCH(H346,INDEX(RAW_c_TEBB0714_REV01!B:B,MATCH(H346,RAW_c_TEBB0714_REV01!B:B,)+1):'RAW_c_TEBB0714_REV01'!B11417,)+MATCH(H346,RAW_c_TEBB0714_REV01!B:B,),3),INDEX(RAW_c_TEBB0714_REV01!B:D,MATCH(H346,RAW_c_TEBB0714_REV01!B:B,0),3)),"---")))=1,"---",IF(K346&lt;&gt;"---",IF(INDEX(RAW_c_TEBB0714_REV01!B:D,MATCH(H346,RAW_c_TEBB0714_REV01!B:B,0),3)=L346,INDEX(
RAW_c_TEBB0714_REV01!B:D,MATCH(H346,INDEX(RAW_c_TEBB0714_REV01!B:B,MATCH(H346,RAW_c_TEBB0714_REV01!B:B,)+1):'RAW_c_TEBB0714_REV01'!B11417,)+MATCH(H346,RAW_c_TEBB0714_REV01!B:B,),3),INDEX(RAW_c_TEBB0714_REV01!B:D,MATCH(H346,RAW_c_TEBB0714_REV01!B:B,0),3)),"---")),"---")</f>
        <v>---</v>
      </c>
      <c r="N346" t="str">
        <f>IFERROR(IF(AND(B346="B2B",J346="--"),L346,IF(
COUNTIF(B2B!H:H,(IF(K346&lt;&gt;"---",IF(INDEX(RAW_c_TEBB0714_REV01!B:D,MATCH(H346,RAW_c_TEBB0714_REV01!B:B,0),3)=L346,INDEX(
RAW_c_TEBB0714_REV01!B:D,MATCH(H346,INDEX(RAW_c_TEBB0714_REV01!B:B,MATCH(H346,RAW_c_TEBB0714_REV01!B:B,)+1):'RAW_c_TEBB0714_REV01'!B11417,)+MATCH(H346,RAW_c_TEBB0714_REV01!B:B,),3),INDEX(RAW_c_TEBB0714_REV01!B:D,MATCH(H346,RAW_c_TEBB0714_REV01!B:B,0),3)),"---")))=0,"---",IF(K346&lt;&gt;"---",IF(INDEX(RAW_c_TEBB0714_REV01!B:D,MATCH(H346,RAW_c_TEBB0714_REV01!B:B,0),3)=L346,INDEX(
RAW_c_TEBB0714_REV01!B:D,MATCH(H346,INDEX(RAW_c_TEBB0714_REV01!B:B,MATCH(H346,RAW_c_TEBB0714_REV01!B:B,)+1):'RAW_c_TEBB0714_REV01'!B11417,)+MATCH(H346,RAW_c_TEBB0714_REV01!B:B,),3),INDEX(RAW_c_TEBB0714_REV01!B:D,MATCH(H346,RAW_c_TEBB0714_REV01!B:B,0),3)),"---"))),"---")</f>
        <v>JM1-70</v>
      </c>
      <c r="T346">
        <f>COUNTIF(RAW_c_TEBB0714_REV01!B:B,G346)</f>
        <v>2</v>
      </c>
      <c r="U346" t="str">
        <f t="shared" si="35"/>
        <v>50pin_header-13</v>
      </c>
    </row>
    <row r="347" spans="1:21" x14ac:dyDescent="0.25">
      <c r="A347" t="s">
        <v>1189</v>
      </c>
      <c r="B347" t="s">
        <v>1293</v>
      </c>
      <c r="C347" t="s">
        <v>172</v>
      </c>
      <c r="D347" t="s">
        <v>895</v>
      </c>
      <c r="E347" s="84">
        <v>14</v>
      </c>
      <c r="F347" t="str">
        <f t="shared" si="30"/>
        <v>J20-14</v>
      </c>
      <c r="G347" t="str">
        <f>VLOOKUP(F347,RAW_c_TEBB0714_REV01!A:B,2,0)</f>
        <v>B34_L16_N</v>
      </c>
      <c r="H347" t="str">
        <f t="shared" si="31"/>
        <v>B34_L16_N</v>
      </c>
      <c r="I347" t="str">
        <f t="shared" si="32"/>
        <v>--</v>
      </c>
      <c r="J347" t="str">
        <f t="shared" si="33"/>
        <v>--</v>
      </c>
      <c r="K347">
        <f>IFERROR(IF(J347="--",IF(G347=H347,VLOOKUP(G347,RAW_c_TEBB0714_REV01!L:N,3,0),SUM(VLOOKUP(H347,RAW_c_TEBB0714_REV01!L:N,3,0),VLOOKUP(G347,RAW_c_TEBB0714_REV01!L:N,3,0))),"---"),"---")</f>
        <v>8.8421000000000003</v>
      </c>
      <c r="L347" t="str">
        <f t="shared" si="34"/>
        <v>J20-14</v>
      </c>
      <c r="M347" t="str">
        <f>IFERROR(IF(
COUNTIF(B2B!H:H,(IF(K347&lt;&gt;"---",IF(INDEX(RAW_c_TEBB0714_REV01!B:D,MATCH(H347,RAW_c_TEBB0714_REV01!B:B,0),3)=L347,INDEX(
RAW_c_TEBB0714_REV01!B:D,MATCH(H347,INDEX(RAW_c_TEBB0714_REV01!B:B,MATCH(H347,RAW_c_TEBB0714_REV01!B:B,)+1):'RAW_c_TEBB0714_REV01'!B11418,)+MATCH(H347,RAW_c_TEBB0714_REV01!B:B,),3),INDEX(RAW_c_TEBB0714_REV01!B:D,MATCH(H347,RAW_c_TEBB0714_REV01!B:B,0),3)),"---")))=1,"---",IF(K347&lt;&gt;"---",IF(INDEX(RAW_c_TEBB0714_REV01!B:D,MATCH(H347,RAW_c_TEBB0714_REV01!B:B,0),3)=L347,INDEX(
RAW_c_TEBB0714_REV01!B:D,MATCH(H347,INDEX(RAW_c_TEBB0714_REV01!B:B,MATCH(H347,RAW_c_TEBB0714_REV01!B:B,)+1):'RAW_c_TEBB0714_REV01'!B11418,)+MATCH(H347,RAW_c_TEBB0714_REV01!B:B,),3),INDEX(RAW_c_TEBB0714_REV01!B:D,MATCH(H347,RAW_c_TEBB0714_REV01!B:B,0),3)),"---")),"---")</f>
        <v>---</v>
      </c>
      <c r="N347" t="str">
        <f>IFERROR(IF(AND(B347="B2B",J347="--"),L347,IF(
COUNTIF(B2B!H:H,(IF(K347&lt;&gt;"---",IF(INDEX(RAW_c_TEBB0714_REV01!B:D,MATCH(H347,RAW_c_TEBB0714_REV01!B:B,0),3)=L347,INDEX(
RAW_c_TEBB0714_REV01!B:D,MATCH(H347,INDEX(RAW_c_TEBB0714_REV01!B:B,MATCH(H347,RAW_c_TEBB0714_REV01!B:B,)+1):'RAW_c_TEBB0714_REV01'!B11418,)+MATCH(H347,RAW_c_TEBB0714_REV01!B:B,),3),INDEX(RAW_c_TEBB0714_REV01!B:D,MATCH(H347,RAW_c_TEBB0714_REV01!B:B,0),3)),"---")))=0,"---",IF(K347&lt;&gt;"---",IF(INDEX(RAW_c_TEBB0714_REV01!B:D,MATCH(H347,RAW_c_TEBB0714_REV01!B:B,0),3)=L347,INDEX(
RAW_c_TEBB0714_REV01!B:D,MATCH(H347,INDEX(RAW_c_TEBB0714_REV01!B:B,MATCH(H347,RAW_c_TEBB0714_REV01!B:B,)+1):'RAW_c_TEBB0714_REV01'!B11418,)+MATCH(H347,RAW_c_TEBB0714_REV01!B:B,),3),INDEX(RAW_c_TEBB0714_REV01!B:D,MATCH(H347,RAW_c_TEBB0714_REV01!B:B,0),3)),"---"))),"---")</f>
        <v>JM1-68</v>
      </c>
      <c r="T347">
        <f>COUNTIF(RAW_c_TEBB0714_REV01!B:B,G347)</f>
        <v>2</v>
      </c>
      <c r="U347" t="str">
        <f t="shared" si="35"/>
        <v>50pin_header-14</v>
      </c>
    </row>
    <row r="348" spans="1:21" x14ac:dyDescent="0.25">
      <c r="A348" t="s">
        <v>1190</v>
      </c>
      <c r="B348" t="s">
        <v>1293</v>
      </c>
      <c r="C348" t="s">
        <v>173</v>
      </c>
      <c r="D348" t="s">
        <v>895</v>
      </c>
      <c r="E348" s="84">
        <v>15</v>
      </c>
      <c r="F348" t="str">
        <f t="shared" si="30"/>
        <v>J20-15</v>
      </c>
      <c r="G348" t="str">
        <f>VLOOKUP(F348,RAW_c_TEBB0714_REV01!A:B,2,0)</f>
        <v>B34_L15_P</v>
      </c>
      <c r="H348" t="str">
        <f t="shared" si="31"/>
        <v>B34_L15_P</v>
      </c>
      <c r="I348" t="str">
        <f t="shared" si="32"/>
        <v>--</v>
      </c>
      <c r="J348" t="str">
        <f t="shared" si="33"/>
        <v>--</v>
      </c>
      <c r="K348">
        <f>IFERROR(IF(J348="--",IF(G348=H348,VLOOKUP(G348,RAW_c_TEBB0714_REV01!L:N,3,0),SUM(VLOOKUP(H348,RAW_c_TEBB0714_REV01!L:N,3,0),VLOOKUP(G348,RAW_c_TEBB0714_REV01!L:N,3,0))),"---"),"---")</f>
        <v>8.7426999999999992</v>
      </c>
      <c r="L348" t="str">
        <f t="shared" si="34"/>
        <v>J20-15</v>
      </c>
      <c r="M348" t="str">
        <f>IFERROR(IF(
COUNTIF(B2B!H:H,(IF(K348&lt;&gt;"---",IF(INDEX(RAW_c_TEBB0714_REV01!B:D,MATCH(H348,RAW_c_TEBB0714_REV01!B:B,0),3)=L348,INDEX(
RAW_c_TEBB0714_REV01!B:D,MATCH(H348,INDEX(RAW_c_TEBB0714_REV01!B:B,MATCH(H348,RAW_c_TEBB0714_REV01!B:B,)+1):'RAW_c_TEBB0714_REV01'!B11419,)+MATCH(H348,RAW_c_TEBB0714_REV01!B:B,),3),INDEX(RAW_c_TEBB0714_REV01!B:D,MATCH(H348,RAW_c_TEBB0714_REV01!B:B,0),3)),"---")))=1,"---",IF(K348&lt;&gt;"---",IF(INDEX(RAW_c_TEBB0714_REV01!B:D,MATCH(H348,RAW_c_TEBB0714_REV01!B:B,0),3)=L348,INDEX(
RAW_c_TEBB0714_REV01!B:D,MATCH(H348,INDEX(RAW_c_TEBB0714_REV01!B:B,MATCH(H348,RAW_c_TEBB0714_REV01!B:B,)+1):'RAW_c_TEBB0714_REV01'!B11419,)+MATCH(H348,RAW_c_TEBB0714_REV01!B:B,),3),INDEX(RAW_c_TEBB0714_REV01!B:D,MATCH(H348,RAW_c_TEBB0714_REV01!B:B,0),3)),"---")),"---")</f>
        <v>---</v>
      </c>
      <c r="N348" t="str">
        <f>IFERROR(IF(AND(B348="B2B",J348="--"),L348,IF(
COUNTIF(B2B!H:H,(IF(K348&lt;&gt;"---",IF(INDEX(RAW_c_TEBB0714_REV01!B:D,MATCH(H348,RAW_c_TEBB0714_REV01!B:B,0),3)=L348,INDEX(
RAW_c_TEBB0714_REV01!B:D,MATCH(H348,INDEX(RAW_c_TEBB0714_REV01!B:B,MATCH(H348,RAW_c_TEBB0714_REV01!B:B,)+1):'RAW_c_TEBB0714_REV01'!B11419,)+MATCH(H348,RAW_c_TEBB0714_REV01!B:B,),3),INDEX(RAW_c_TEBB0714_REV01!B:D,MATCH(H348,RAW_c_TEBB0714_REV01!B:B,0),3)),"---")))=0,"---",IF(K348&lt;&gt;"---",IF(INDEX(RAW_c_TEBB0714_REV01!B:D,MATCH(H348,RAW_c_TEBB0714_REV01!B:B,0),3)=L348,INDEX(
RAW_c_TEBB0714_REV01!B:D,MATCH(H348,INDEX(RAW_c_TEBB0714_REV01!B:B,MATCH(H348,RAW_c_TEBB0714_REV01!B:B,)+1):'RAW_c_TEBB0714_REV01'!B11419,)+MATCH(H348,RAW_c_TEBB0714_REV01!B:B,),3),INDEX(RAW_c_TEBB0714_REV01!B:D,MATCH(H348,RAW_c_TEBB0714_REV01!B:B,0),3)),"---"))),"---")</f>
        <v>JM1-64</v>
      </c>
      <c r="T348">
        <f>COUNTIF(RAW_c_TEBB0714_REV01!B:B,G348)</f>
        <v>2</v>
      </c>
      <c r="U348" t="str">
        <f t="shared" si="35"/>
        <v>50pin_header-15</v>
      </c>
    </row>
    <row r="349" spans="1:21" x14ac:dyDescent="0.25">
      <c r="A349" t="s">
        <v>1191</v>
      </c>
      <c r="B349" t="s">
        <v>1293</v>
      </c>
      <c r="C349" t="s">
        <v>174</v>
      </c>
      <c r="D349" t="s">
        <v>895</v>
      </c>
      <c r="E349" s="84">
        <v>16</v>
      </c>
      <c r="F349" t="str">
        <f t="shared" si="30"/>
        <v>J20-16</v>
      </c>
      <c r="G349" t="str">
        <f>VLOOKUP(F349,RAW_c_TEBB0714_REV01!A:B,2,0)</f>
        <v>B34_L15_N</v>
      </c>
      <c r="H349" t="str">
        <f t="shared" si="31"/>
        <v>B34_L15_N</v>
      </c>
      <c r="I349" t="str">
        <f t="shared" si="32"/>
        <v>--</v>
      </c>
      <c r="J349" t="str">
        <f t="shared" si="33"/>
        <v>--</v>
      </c>
      <c r="K349">
        <f>IFERROR(IF(J349="--",IF(G349=H349,VLOOKUP(G349,RAW_c_TEBB0714_REV01!L:N,3,0),SUM(VLOOKUP(H349,RAW_c_TEBB0714_REV01!L:N,3,0),VLOOKUP(G349,RAW_c_TEBB0714_REV01!L:N,3,0))),"---"),"---")</f>
        <v>8.4113000000000007</v>
      </c>
      <c r="L349" t="str">
        <f t="shared" si="34"/>
        <v>J20-16</v>
      </c>
      <c r="M349" t="str">
        <f>IFERROR(IF(
COUNTIF(B2B!H:H,(IF(K349&lt;&gt;"---",IF(INDEX(RAW_c_TEBB0714_REV01!B:D,MATCH(H349,RAW_c_TEBB0714_REV01!B:B,0),3)=L349,INDEX(
RAW_c_TEBB0714_REV01!B:D,MATCH(H349,INDEX(RAW_c_TEBB0714_REV01!B:B,MATCH(H349,RAW_c_TEBB0714_REV01!B:B,)+1):'RAW_c_TEBB0714_REV01'!B11420,)+MATCH(H349,RAW_c_TEBB0714_REV01!B:B,),3),INDEX(RAW_c_TEBB0714_REV01!B:D,MATCH(H349,RAW_c_TEBB0714_REV01!B:B,0),3)),"---")))=1,"---",IF(K349&lt;&gt;"---",IF(INDEX(RAW_c_TEBB0714_REV01!B:D,MATCH(H349,RAW_c_TEBB0714_REV01!B:B,0),3)=L349,INDEX(
RAW_c_TEBB0714_REV01!B:D,MATCH(H349,INDEX(RAW_c_TEBB0714_REV01!B:B,MATCH(H349,RAW_c_TEBB0714_REV01!B:B,)+1):'RAW_c_TEBB0714_REV01'!B11420,)+MATCH(H349,RAW_c_TEBB0714_REV01!B:B,),3),INDEX(RAW_c_TEBB0714_REV01!B:D,MATCH(H349,RAW_c_TEBB0714_REV01!B:B,0),3)),"---")),"---")</f>
        <v>---</v>
      </c>
      <c r="N349" t="str">
        <f>IFERROR(IF(AND(B349="B2B",J349="--"),L349,IF(
COUNTIF(B2B!H:H,(IF(K349&lt;&gt;"---",IF(INDEX(RAW_c_TEBB0714_REV01!B:D,MATCH(H349,RAW_c_TEBB0714_REV01!B:B,0),3)=L349,INDEX(
RAW_c_TEBB0714_REV01!B:D,MATCH(H349,INDEX(RAW_c_TEBB0714_REV01!B:B,MATCH(H349,RAW_c_TEBB0714_REV01!B:B,)+1):'RAW_c_TEBB0714_REV01'!B11420,)+MATCH(H349,RAW_c_TEBB0714_REV01!B:B,),3),INDEX(RAW_c_TEBB0714_REV01!B:D,MATCH(H349,RAW_c_TEBB0714_REV01!B:B,0),3)),"---")))=0,"---",IF(K349&lt;&gt;"---",IF(INDEX(RAW_c_TEBB0714_REV01!B:D,MATCH(H349,RAW_c_TEBB0714_REV01!B:B,0),3)=L349,INDEX(
RAW_c_TEBB0714_REV01!B:D,MATCH(H349,INDEX(RAW_c_TEBB0714_REV01!B:B,MATCH(H349,RAW_c_TEBB0714_REV01!B:B,)+1):'RAW_c_TEBB0714_REV01'!B11420,)+MATCH(H349,RAW_c_TEBB0714_REV01!B:B,),3),INDEX(RAW_c_TEBB0714_REV01!B:D,MATCH(H349,RAW_c_TEBB0714_REV01!B:B,0),3)),"---"))),"---")</f>
        <v>JM1-62</v>
      </c>
      <c r="T349">
        <f>COUNTIF(RAW_c_TEBB0714_REV01!B:B,G349)</f>
        <v>2</v>
      </c>
      <c r="U349" t="str">
        <f t="shared" si="35"/>
        <v>50pin_header-16</v>
      </c>
    </row>
    <row r="350" spans="1:21" x14ac:dyDescent="0.25">
      <c r="A350" t="s">
        <v>1192</v>
      </c>
      <c r="B350" t="s">
        <v>1293</v>
      </c>
      <c r="C350" t="s">
        <v>175</v>
      </c>
      <c r="D350" t="s">
        <v>895</v>
      </c>
      <c r="E350" s="84">
        <v>17</v>
      </c>
      <c r="F350" t="str">
        <f t="shared" si="30"/>
        <v>J20-17</v>
      </c>
      <c r="G350" t="str">
        <f>VLOOKUP(F350,RAW_c_TEBB0714_REV01!A:B,2,0)</f>
        <v>B34_L22_N</v>
      </c>
      <c r="H350" t="str">
        <f t="shared" si="31"/>
        <v>B34_L22_N</v>
      </c>
      <c r="I350" t="str">
        <f t="shared" si="32"/>
        <v>--</v>
      </c>
      <c r="J350" t="str">
        <f t="shared" si="33"/>
        <v>--</v>
      </c>
      <c r="K350">
        <f>IFERROR(IF(J350="--",IF(G350=H350,VLOOKUP(G350,RAW_c_TEBB0714_REV01!L:N,3,0),SUM(VLOOKUP(H350,RAW_c_TEBB0714_REV01!L:N,3,0),VLOOKUP(G350,RAW_c_TEBB0714_REV01!L:N,3,0))),"---"),"---")</f>
        <v>17.979700000000001</v>
      </c>
      <c r="L350" t="str">
        <f t="shared" si="34"/>
        <v>J20-17</v>
      </c>
      <c r="M350" t="str">
        <f>IFERROR(IF(
COUNTIF(B2B!H:H,(IF(K350&lt;&gt;"---",IF(INDEX(RAW_c_TEBB0714_REV01!B:D,MATCH(H350,RAW_c_TEBB0714_REV01!B:B,0),3)=L350,INDEX(
RAW_c_TEBB0714_REV01!B:D,MATCH(H350,INDEX(RAW_c_TEBB0714_REV01!B:B,MATCH(H350,RAW_c_TEBB0714_REV01!B:B,)+1):'RAW_c_TEBB0714_REV01'!B11421,)+MATCH(H350,RAW_c_TEBB0714_REV01!B:B,),3),INDEX(RAW_c_TEBB0714_REV01!B:D,MATCH(H350,RAW_c_TEBB0714_REV01!B:B,0),3)),"---")))=1,"---",IF(K350&lt;&gt;"---",IF(INDEX(RAW_c_TEBB0714_REV01!B:D,MATCH(H350,RAW_c_TEBB0714_REV01!B:B,0),3)=L350,INDEX(
RAW_c_TEBB0714_REV01!B:D,MATCH(H350,INDEX(RAW_c_TEBB0714_REV01!B:B,MATCH(H350,RAW_c_TEBB0714_REV01!B:B,)+1):'RAW_c_TEBB0714_REV01'!B11421,)+MATCH(H350,RAW_c_TEBB0714_REV01!B:B,),3),INDEX(RAW_c_TEBB0714_REV01!B:D,MATCH(H350,RAW_c_TEBB0714_REV01!B:B,0),3)),"---")),"---")</f>
        <v>---</v>
      </c>
      <c r="N350" t="str">
        <f>IFERROR(IF(AND(B350="B2B",J350="--"),L350,IF(
COUNTIF(B2B!H:H,(IF(K350&lt;&gt;"---",IF(INDEX(RAW_c_TEBB0714_REV01!B:D,MATCH(H350,RAW_c_TEBB0714_REV01!B:B,0),3)=L350,INDEX(
RAW_c_TEBB0714_REV01!B:D,MATCH(H350,INDEX(RAW_c_TEBB0714_REV01!B:B,MATCH(H350,RAW_c_TEBB0714_REV01!B:B,)+1):'RAW_c_TEBB0714_REV01'!B11421,)+MATCH(H350,RAW_c_TEBB0714_REV01!B:B,),3),INDEX(RAW_c_TEBB0714_REV01!B:D,MATCH(H350,RAW_c_TEBB0714_REV01!B:B,0),3)),"---")))=0,"---",IF(K350&lt;&gt;"---",IF(INDEX(RAW_c_TEBB0714_REV01!B:D,MATCH(H350,RAW_c_TEBB0714_REV01!B:B,0),3)=L350,INDEX(
RAW_c_TEBB0714_REV01!B:D,MATCH(H350,INDEX(RAW_c_TEBB0714_REV01!B:B,MATCH(H350,RAW_c_TEBB0714_REV01!B:B,)+1):'RAW_c_TEBB0714_REV01'!B11421,)+MATCH(H350,RAW_c_TEBB0714_REV01!B:B,),3),INDEX(RAW_c_TEBB0714_REV01!B:D,MATCH(H350,RAW_c_TEBB0714_REV01!B:B,0),3)),"---"))),"---")</f>
        <v>JM1-75</v>
      </c>
      <c r="T350">
        <f>COUNTIF(RAW_c_TEBB0714_REV01!B:B,G350)</f>
        <v>2</v>
      </c>
      <c r="U350" t="str">
        <f t="shared" si="35"/>
        <v>50pin_header-17</v>
      </c>
    </row>
    <row r="351" spans="1:21" x14ac:dyDescent="0.25">
      <c r="A351" t="s">
        <v>1193</v>
      </c>
      <c r="B351" t="s">
        <v>1293</v>
      </c>
      <c r="C351" t="s">
        <v>176</v>
      </c>
      <c r="D351" t="s">
        <v>895</v>
      </c>
      <c r="E351" s="84">
        <v>18</v>
      </c>
      <c r="F351" t="str">
        <f t="shared" si="30"/>
        <v>J20-18</v>
      </c>
      <c r="G351" t="str">
        <f>VLOOKUP(F351,RAW_c_TEBB0714_REV01!A:B,2,0)</f>
        <v>B34_L22_P</v>
      </c>
      <c r="H351" t="str">
        <f t="shared" si="31"/>
        <v>B34_L22_P</v>
      </c>
      <c r="I351" t="str">
        <f t="shared" si="32"/>
        <v>--</v>
      </c>
      <c r="J351" t="str">
        <f t="shared" si="33"/>
        <v>--</v>
      </c>
      <c r="K351">
        <f>IFERROR(IF(J351="--",IF(G351=H351,VLOOKUP(G351,RAW_c_TEBB0714_REV01!L:N,3,0),SUM(VLOOKUP(H351,RAW_c_TEBB0714_REV01!L:N,3,0),VLOOKUP(G351,RAW_c_TEBB0714_REV01!L:N,3,0))),"---"),"---")</f>
        <v>17.562999999999999</v>
      </c>
      <c r="L351" t="str">
        <f t="shared" si="34"/>
        <v>J20-18</v>
      </c>
      <c r="M351" t="str">
        <f>IFERROR(IF(
COUNTIF(B2B!H:H,(IF(K351&lt;&gt;"---",IF(INDEX(RAW_c_TEBB0714_REV01!B:D,MATCH(H351,RAW_c_TEBB0714_REV01!B:B,0),3)=L351,INDEX(
RAW_c_TEBB0714_REV01!B:D,MATCH(H351,INDEX(RAW_c_TEBB0714_REV01!B:B,MATCH(H351,RAW_c_TEBB0714_REV01!B:B,)+1):'RAW_c_TEBB0714_REV01'!B11422,)+MATCH(H351,RAW_c_TEBB0714_REV01!B:B,),3),INDEX(RAW_c_TEBB0714_REV01!B:D,MATCH(H351,RAW_c_TEBB0714_REV01!B:B,0),3)),"---")))=1,"---",IF(K351&lt;&gt;"---",IF(INDEX(RAW_c_TEBB0714_REV01!B:D,MATCH(H351,RAW_c_TEBB0714_REV01!B:B,0),3)=L351,INDEX(
RAW_c_TEBB0714_REV01!B:D,MATCH(H351,INDEX(RAW_c_TEBB0714_REV01!B:B,MATCH(H351,RAW_c_TEBB0714_REV01!B:B,)+1):'RAW_c_TEBB0714_REV01'!B11422,)+MATCH(H351,RAW_c_TEBB0714_REV01!B:B,),3),INDEX(RAW_c_TEBB0714_REV01!B:D,MATCH(H351,RAW_c_TEBB0714_REV01!B:B,0),3)),"---")),"---")</f>
        <v>---</v>
      </c>
      <c r="N351" t="str">
        <f>IFERROR(IF(AND(B351="B2B",J351="--"),L351,IF(
COUNTIF(B2B!H:H,(IF(K351&lt;&gt;"---",IF(INDEX(RAW_c_TEBB0714_REV01!B:D,MATCH(H351,RAW_c_TEBB0714_REV01!B:B,0),3)=L351,INDEX(
RAW_c_TEBB0714_REV01!B:D,MATCH(H351,INDEX(RAW_c_TEBB0714_REV01!B:B,MATCH(H351,RAW_c_TEBB0714_REV01!B:B,)+1):'RAW_c_TEBB0714_REV01'!B11422,)+MATCH(H351,RAW_c_TEBB0714_REV01!B:B,),3),INDEX(RAW_c_TEBB0714_REV01!B:D,MATCH(H351,RAW_c_TEBB0714_REV01!B:B,0),3)),"---")))=0,"---",IF(K351&lt;&gt;"---",IF(INDEX(RAW_c_TEBB0714_REV01!B:D,MATCH(H351,RAW_c_TEBB0714_REV01!B:B,0),3)=L351,INDEX(
RAW_c_TEBB0714_REV01!B:D,MATCH(H351,INDEX(RAW_c_TEBB0714_REV01!B:B,MATCH(H351,RAW_c_TEBB0714_REV01!B:B,)+1):'RAW_c_TEBB0714_REV01'!B11422,)+MATCH(H351,RAW_c_TEBB0714_REV01!B:B,),3),INDEX(RAW_c_TEBB0714_REV01!B:D,MATCH(H351,RAW_c_TEBB0714_REV01!B:B,0),3)),"---"))),"---")</f>
        <v>JM1-77</v>
      </c>
      <c r="T351">
        <f>COUNTIF(RAW_c_TEBB0714_REV01!B:B,G351)</f>
        <v>2</v>
      </c>
      <c r="U351" t="str">
        <f t="shared" si="35"/>
        <v>50pin_header-18</v>
      </c>
    </row>
    <row r="352" spans="1:21" x14ac:dyDescent="0.25">
      <c r="A352" t="s">
        <v>1194</v>
      </c>
      <c r="B352" t="s">
        <v>1293</v>
      </c>
      <c r="C352" t="s">
        <v>177</v>
      </c>
      <c r="D352" t="s">
        <v>895</v>
      </c>
      <c r="E352" s="84">
        <v>19</v>
      </c>
      <c r="F352" t="str">
        <f t="shared" si="30"/>
        <v>J20-19</v>
      </c>
      <c r="G352" t="str">
        <f>VLOOKUP(F352,RAW_c_TEBB0714_REV01!A:B,2,0)</f>
        <v>B34_L21_N</v>
      </c>
      <c r="H352" t="str">
        <f t="shared" si="31"/>
        <v>B34_L21_N</v>
      </c>
      <c r="I352" t="str">
        <f t="shared" si="32"/>
        <v>--</v>
      </c>
      <c r="J352" t="str">
        <f t="shared" si="33"/>
        <v>--</v>
      </c>
      <c r="K352">
        <f>IFERROR(IF(J352="--",IF(G352=H352,VLOOKUP(G352,RAW_c_TEBB0714_REV01!L:N,3,0),SUM(VLOOKUP(H352,RAW_c_TEBB0714_REV01!L:N,3,0),VLOOKUP(G352,RAW_c_TEBB0714_REV01!L:N,3,0))),"---"),"---")</f>
        <v>15.9214</v>
      </c>
      <c r="L352" t="str">
        <f t="shared" si="34"/>
        <v>J20-19</v>
      </c>
      <c r="M352" t="str">
        <f>IFERROR(IF(
COUNTIF(B2B!H:H,(IF(K352&lt;&gt;"---",IF(INDEX(RAW_c_TEBB0714_REV01!B:D,MATCH(H352,RAW_c_TEBB0714_REV01!B:B,0),3)=L352,INDEX(
RAW_c_TEBB0714_REV01!B:D,MATCH(H352,INDEX(RAW_c_TEBB0714_REV01!B:B,MATCH(H352,RAW_c_TEBB0714_REV01!B:B,)+1):'RAW_c_TEBB0714_REV01'!B11423,)+MATCH(H352,RAW_c_TEBB0714_REV01!B:B,),3),INDEX(RAW_c_TEBB0714_REV01!B:D,MATCH(H352,RAW_c_TEBB0714_REV01!B:B,0),3)),"---")))=1,"---",IF(K352&lt;&gt;"---",IF(INDEX(RAW_c_TEBB0714_REV01!B:D,MATCH(H352,RAW_c_TEBB0714_REV01!B:B,0),3)=L352,INDEX(
RAW_c_TEBB0714_REV01!B:D,MATCH(H352,INDEX(RAW_c_TEBB0714_REV01!B:B,MATCH(H352,RAW_c_TEBB0714_REV01!B:B,)+1):'RAW_c_TEBB0714_REV01'!B11423,)+MATCH(H352,RAW_c_TEBB0714_REV01!B:B,),3),INDEX(RAW_c_TEBB0714_REV01!B:D,MATCH(H352,RAW_c_TEBB0714_REV01!B:B,0),3)),"---")),"---")</f>
        <v>---</v>
      </c>
      <c r="N352" t="str">
        <f>IFERROR(IF(AND(B352="B2B",J352="--"),L352,IF(
COUNTIF(B2B!H:H,(IF(K352&lt;&gt;"---",IF(INDEX(RAW_c_TEBB0714_REV01!B:D,MATCH(H352,RAW_c_TEBB0714_REV01!B:B,0),3)=L352,INDEX(
RAW_c_TEBB0714_REV01!B:D,MATCH(H352,INDEX(RAW_c_TEBB0714_REV01!B:B,MATCH(H352,RAW_c_TEBB0714_REV01!B:B,)+1):'RAW_c_TEBB0714_REV01'!B11423,)+MATCH(H352,RAW_c_TEBB0714_REV01!B:B,),3),INDEX(RAW_c_TEBB0714_REV01!B:D,MATCH(H352,RAW_c_TEBB0714_REV01!B:B,0),3)),"---")))=0,"---",IF(K352&lt;&gt;"---",IF(INDEX(RAW_c_TEBB0714_REV01!B:D,MATCH(H352,RAW_c_TEBB0714_REV01!B:B,0),3)=L352,INDEX(
RAW_c_TEBB0714_REV01!B:D,MATCH(H352,INDEX(RAW_c_TEBB0714_REV01!B:B,MATCH(H352,RAW_c_TEBB0714_REV01!B:B,)+1):'RAW_c_TEBB0714_REV01'!B11423,)+MATCH(H352,RAW_c_TEBB0714_REV01!B:B,),3),INDEX(RAW_c_TEBB0714_REV01!B:D,MATCH(H352,RAW_c_TEBB0714_REV01!B:B,0),3)),"---"))),"---")</f>
        <v>JM1-69</v>
      </c>
      <c r="T352">
        <f>COUNTIF(RAW_c_TEBB0714_REV01!B:B,G352)</f>
        <v>2</v>
      </c>
      <c r="U352" t="str">
        <f t="shared" si="35"/>
        <v>50pin_header-19</v>
      </c>
    </row>
    <row r="353" spans="1:21" x14ac:dyDescent="0.25">
      <c r="A353" t="s">
        <v>1195</v>
      </c>
      <c r="B353" t="s">
        <v>1293</v>
      </c>
      <c r="C353" t="s">
        <v>178</v>
      </c>
      <c r="D353" t="s">
        <v>895</v>
      </c>
      <c r="E353" s="84">
        <v>20</v>
      </c>
      <c r="F353" t="str">
        <f t="shared" si="30"/>
        <v>J20-20</v>
      </c>
      <c r="G353" t="str">
        <f>VLOOKUP(F353,RAW_c_TEBB0714_REV01!A:B,2,0)</f>
        <v>B34_L21_P</v>
      </c>
      <c r="H353" t="str">
        <f t="shared" si="31"/>
        <v>B34_L21_P</v>
      </c>
      <c r="I353" t="str">
        <f t="shared" si="32"/>
        <v>--</v>
      </c>
      <c r="J353" t="str">
        <f t="shared" si="33"/>
        <v>--</v>
      </c>
      <c r="K353">
        <f>IFERROR(IF(J353="--",IF(G353=H353,VLOOKUP(G353,RAW_c_TEBB0714_REV01!L:N,3,0),SUM(VLOOKUP(H353,RAW_c_TEBB0714_REV01!L:N,3,0),VLOOKUP(G353,RAW_c_TEBB0714_REV01!L:N,3,0))),"---"),"---")</f>
        <v>15.541700000000001</v>
      </c>
      <c r="L353" t="str">
        <f t="shared" si="34"/>
        <v>J20-20</v>
      </c>
      <c r="M353" t="str">
        <f>IFERROR(IF(
COUNTIF(B2B!H:H,(IF(K353&lt;&gt;"---",IF(INDEX(RAW_c_TEBB0714_REV01!B:D,MATCH(H353,RAW_c_TEBB0714_REV01!B:B,0),3)=L353,INDEX(
RAW_c_TEBB0714_REV01!B:D,MATCH(H353,INDEX(RAW_c_TEBB0714_REV01!B:B,MATCH(H353,RAW_c_TEBB0714_REV01!B:B,)+1):'RAW_c_TEBB0714_REV01'!B11424,)+MATCH(H353,RAW_c_TEBB0714_REV01!B:B,),3),INDEX(RAW_c_TEBB0714_REV01!B:D,MATCH(H353,RAW_c_TEBB0714_REV01!B:B,0),3)),"---")))=1,"---",IF(K353&lt;&gt;"---",IF(INDEX(RAW_c_TEBB0714_REV01!B:D,MATCH(H353,RAW_c_TEBB0714_REV01!B:B,0),3)=L353,INDEX(
RAW_c_TEBB0714_REV01!B:D,MATCH(H353,INDEX(RAW_c_TEBB0714_REV01!B:B,MATCH(H353,RAW_c_TEBB0714_REV01!B:B,)+1):'RAW_c_TEBB0714_REV01'!B11424,)+MATCH(H353,RAW_c_TEBB0714_REV01!B:B,),3),INDEX(RAW_c_TEBB0714_REV01!B:D,MATCH(H353,RAW_c_TEBB0714_REV01!B:B,0),3)),"---")),"---")</f>
        <v>---</v>
      </c>
      <c r="N353" t="str">
        <f>IFERROR(IF(AND(B353="B2B",J353="--"),L353,IF(
COUNTIF(B2B!H:H,(IF(K353&lt;&gt;"---",IF(INDEX(RAW_c_TEBB0714_REV01!B:D,MATCH(H353,RAW_c_TEBB0714_REV01!B:B,0),3)=L353,INDEX(
RAW_c_TEBB0714_REV01!B:D,MATCH(H353,INDEX(RAW_c_TEBB0714_REV01!B:B,MATCH(H353,RAW_c_TEBB0714_REV01!B:B,)+1):'RAW_c_TEBB0714_REV01'!B11424,)+MATCH(H353,RAW_c_TEBB0714_REV01!B:B,),3),INDEX(RAW_c_TEBB0714_REV01!B:D,MATCH(H353,RAW_c_TEBB0714_REV01!B:B,0),3)),"---")))=0,"---",IF(K353&lt;&gt;"---",IF(INDEX(RAW_c_TEBB0714_REV01!B:D,MATCH(H353,RAW_c_TEBB0714_REV01!B:B,0),3)=L353,INDEX(
RAW_c_TEBB0714_REV01!B:D,MATCH(H353,INDEX(RAW_c_TEBB0714_REV01!B:B,MATCH(H353,RAW_c_TEBB0714_REV01!B:B,)+1):'RAW_c_TEBB0714_REV01'!B11424,)+MATCH(H353,RAW_c_TEBB0714_REV01!B:B,),3),INDEX(RAW_c_TEBB0714_REV01!B:D,MATCH(H353,RAW_c_TEBB0714_REV01!B:B,0),3)),"---"))),"---")</f>
        <v>JM1-67</v>
      </c>
      <c r="T353">
        <f>COUNTIF(RAW_c_TEBB0714_REV01!B:B,G353)</f>
        <v>2</v>
      </c>
      <c r="U353" t="str">
        <f t="shared" si="35"/>
        <v>50pin_header-20</v>
      </c>
    </row>
    <row r="354" spans="1:21" x14ac:dyDescent="0.25">
      <c r="A354" t="s">
        <v>1196</v>
      </c>
      <c r="B354" t="s">
        <v>1293</v>
      </c>
      <c r="C354" t="s">
        <v>179</v>
      </c>
      <c r="D354" t="s">
        <v>895</v>
      </c>
      <c r="E354" s="84">
        <v>21</v>
      </c>
      <c r="F354" t="str">
        <f t="shared" si="30"/>
        <v>J20-21</v>
      </c>
      <c r="G354" t="str">
        <f>VLOOKUP(F354,RAW_c_TEBB0714_REV01!A:B,2,0)</f>
        <v>B34_L8_N</v>
      </c>
      <c r="H354" t="str">
        <f t="shared" si="31"/>
        <v>B34_L8_N</v>
      </c>
      <c r="I354" t="str">
        <f t="shared" si="32"/>
        <v>--</v>
      </c>
      <c r="J354" t="str">
        <f t="shared" si="33"/>
        <v>--</v>
      </c>
      <c r="K354">
        <f>IFERROR(IF(J354="--",IF(G354=H354,VLOOKUP(G354,RAW_c_TEBB0714_REV01!L:N,3,0),SUM(VLOOKUP(H354,RAW_c_TEBB0714_REV01!L:N,3,0),VLOOKUP(G354,RAW_c_TEBB0714_REV01!L:N,3,0))),"---"),"---")</f>
        <v>10.7163</v>
      </c>
      <c r="L354" t="str">
        <f t="shared" si="34"/>
        <v>J20-21</v>
      </c>
      <c r="M354" t="str">
        <f>IFERROR(IF(
COUNTIF(B2B!H:H,(IF(K354&lt;&gt;"---",IF(INDEX(RAW_c_TEBB0714_REV01!B:D,MATCH(H354,RAW_c_TEBB0714_REV01!B:B,0),3)=L354,INDEX(
RAW_c_TEBB0714_REV01!B:D,MATCH(H354,INDEX(RAW_c_TEBB0714_REV01!B:B,MATCH(H354,RAW_c_TEBB0714_REV01!B:B,)+1):'RAW_c_TEBB0714_REV01'!B11425,)+MATCH(H354,RAW_c_TEBB0714_REV01!B:B,),3),INDEX(RAW_c_TEBB0714_REV01!B:D,MATCH(H354,RAW_c_TEBB0714_REV01!B:B,0),3)),"---")))=1,"---",IF(K354&lt;&gt;"---",IF(INDEX(RAW_c_TEBB0714_REV01!B:D,MATCH(H354,RAW_c_TEBB0714_REV01!B:B,0),3)=L354,INDEX(
RAW_c_TEBB0714_REV01!B:D,MATCH(H354,INDEX(RAW_c_TEBB0714_REV01!B:B,MATCH(H354,RAW_c_TEBB0714_REV01!B:B,)+1):'RAW_c_TEBB0714_REV01'!B11425,)+MATCH(H354,RAW_c_TEBB0714_REV01!B:B,),3),INDEX(RAW_c_TEBB0714_REV01!B:D,MATCH(H354,RAW_c_TEBB0714_REV01!B:B,0),3)),"---")),"---")</f>
        <v>---</v>
      </c>
      <c r="N354" t="str">
        <f>IFERROR(IF(AND(B354="B2B",J354="--"),L354,IF(
COUNTIF(B2B!H:H,(IF(K354&lt;&gt;"---",IF(INDEX(RAW_c_TEBB0714_REV01!B:D,MATCH(H354,RAW_c_TEBB0714_REV01!B:B,0),3)=L354,INDEX(
RAW_c_TEBB0714_REV01!B:D,MATCH(H354,INDEX(RAW_c_TEBB0714_REV01!B:B,MATCH(H354,RAW_c_TEBB0714_REV01!B:B,)+1):'RAW_c_TEBB0714_REV01'!B11425,)+MATCH(H354,RAW_c_TEBB0714_REV01!B:B,),3),INDEX(RAW_c_TEBB0714_REV01!B:D,MATCH(H354,RAW_c_TEBB0714_REV01!B:B,0),3)),"---")))=0,"---",IF(K354&lt;&gt;"---",IF(INDEX(RAW_c_TEBB0714_REV01!B:D,MATCH(H354,RAW_c_TEBB0714_REV01!B:B,0),3)=L354,INDEX(
RAW_c_TEBB0714_REV01!B:D,MATCH(H354,INDEX(RAW_c_TEBB0714_REV01!B:B,MATCH(H354,RAW_c_TEBB0714_REV01!B:B,)+1):'RAW_c_TEBB0714_REV01'!B11425,)+MATCH(H354,RAW_c_TEBB0714_REV01!B:B,),3),INDEX(RAW_c_TEBB0714_REV01!B:D,MATCH(H354,RAW_c_TEBB0714_REV01!B:B,0),3)),"---"))),"---")</f>
        <v>JM1-52</v>
      </c>
      <c r="T354">
        <f>COUNTIF(RAW_c_TEBB0714_REV01!B:B,G354)</f>
        <v>2</v>
      </c>
      <c r="U354" t="str">
        <f t="shared" si="35"/>
        <v>50pin_header-21</v>
      </c>
    </row>
    <row r="355" spans="1:21" x14ac:dyDescent="0.25">
      <c r="A355" t="s">
        <v>1197</v>
      </c>
      <c r="B355" t="s">
        <v>1293</v>
      </c>
      <c r="C355" t="s">
        <v>180</v>
      </c>
      <c r="D355" t="s">
        <v>895</v>
      </c>
      <c r="E355" s="84">
        <v>22</v>
      </c>
      <c r="F355" t="str">
        <f t="shared" si="30"/>
        <v>J20-22</v>
      </c>
      <c r="G355" t="str">
        <f>VLOOKUP(F355,RAW_c_TEBB0714_REV01!A:B,2,0)</f>
        <v>B34_L8_P</v>
      </c>
      <c r="H355" t="str">
        <f t="shared" si="31"/>
        <v>B34_L8_P</v>
      </c>
      <c r="I355" t="str">
        <f t="shared" si="32"/>
        <v>--</v>
      </c>
      <c r="J355" t="str">
        <f t="shared" si="33"/>
        <v>--</v>
      </c>
      <c r="K355">
        <f>IFERROR(IF(J355="--",IF(G355=H355,VLOOKUP(G355,RAW_c_TEBB0714_REV01!L:N,3,0),SUM(VLOOKUP(H355,RAW_c_TEBB0714_REV01!L:N,3,0),VLOOKUP(G355,RAW_c_TEBB0714_REV01!L:N,3,0))),"---"),"---")</f>
        <v>10.256600000000001</v>
      </c>
      <c r="L355" t="str">
        <f t="shared" si="34"/>
        <v>J20-22</v>
      </c>
      <c r="M355" t="str">
        <f>IFERROR(IF(
COUNTIF(B2B!H:H,(IF(K355&lt;&gt;"---",IF(INDEX(RAW_c_TEBB0714_REV01!B:D,MATCH(H355,RAW_c_TEBB0714_REV01!B:B,0),3)=L355,INDEX(
RAW_c_TEBB0714_REV01!B:D,MATCH(H355,INDEX(RAW_c_TEBB0714_REV01!B:B,MATCH(H355,RAW_c_TEBB0714_REV01!B:B,)+1):'RAW_c_TEBB0714_REV01'!B11426,)+MATCH(H355,RAW_c_TEBB0714_REV01!B:B,),3),INDEX(RAW_c_TEBB0714_REV01!B:D,MATCH(H355,RAW_c_TEBB0714_REV01!B:B,0),3)),"---")))=1,"---",IF(K355&lt;&gt;"---",IF(INDEX(RAW_c_TEBB0714_REV01!B:D,MATCH(H355,RAW_c_TEBB0714_REV01!B:B,0),3)=L355,INDEX(
RAW_c_TEBB0714_REV01!B:D,MATCH(H355,INDEX(RAW_c_TEBB0714_REV01!B:B,MATCH(H355,RAW_c_TEBB0714_REV01!B:B,)+1):'RAW_c_TEBB0714_REV01'!B11426,)+MATCH(H355,RAW_c_TEBB0714_REV01!B:B,),3),INDEX(RAW_c_TEBB0714_REV01!B:D,MATCH(H355,RAW_c_TEBB0714_REV01!B:B,0),3)),"---")),"---")</f>
        <v>---</v>
      </c>
      <c r="N355" t="str">
        <f>IFERROR(IF(AND(B355="B2B",J355="--"),L355,IF(
COUNTIF(B2B!H:H,(IF(K355&lt;&gt;"---",IF(INDEX(RAW_c_TEBB0714_REV01!B:D,MATCH(H355,RAW_c_TEBB0714_REV01!B:B,0),3)=L355,INDEX(
RAW_c_TEBB0714_REV01!B:D,MATCH(H355,INDEX(RAW_c_TEBB0714_REV01!B:B,MATCH(H355,RAW_c_TEBB0714_REV01!B:B,)+1):'RAW_c_TEBB0714_REV01'!B11426,)+MATCH(H355,RAW_c_TEBB0714_REV01!B:B,),3),INDEX(RAW_c_TEBB0714_REV01!B:D,MATCH(H355,RAW_c_TEBB0714_REV01!B:B,0),3)),"---")))=0,"---",IF(K355&lt;&gt;"---",IF(INDEX(RAW_c_TEBB0714_REV01!B:D,MATCH(H355,RAW_c_TEBB0714_REV01!B:B,0),3)=L355,INDEX(
RAW_c_TEBB0714_REV01!B:D,MATCH(H355,INDEX(RAW_c_TEBB0714_REV01!B:B,MATCH(H355,RAW_c_TEBB0714_REV01!B:B,)+1):'RAW_c_TEBB0714_REV01'!B11426,)+MATCH(H355,RAW_c_TEBB0714_REV01!B:B,),3),INDEX(RAW_c_TEBB0714_REV01!B:D,MATCH(H355,RAW_c_TEBB0714_REV01!B:B,0),3)),"---"))),"---")</f>
        <v>JM1-50</v>
      </c>
      <c r="T355">
        <f>COUNTIF(RAW_c_TEBB0714_REV01!B:B,G355)</f>
        <v>2</v>
      </c>
      <c r="U355" t="str">
        <f t="shared" si="35"/>
        <v>50pin_header-22</v>
      </c>
    </row>
    <row r="356" spans="1:21" x14ac:dyDescent="0.25">
      <c r="A356" t="s">
        <v>1198</v>
      </c>
      <c r="B356" t="s">
        <v>1293</v>
      </c>
      <c r="C356" t="s">
        <v>181</v>
      </c>
      <c r="D356" t="s">
        <v>895</v>
      </c>
      <c r="E356" s="84">
        <v>23</v>
      </c>
      <c r="F356" t="str">
        <f t="shared" si="30"/>
        <v>J20-23</v>
      </c>
      <c r="G356" t="str">
        <f>VLOOKUP(F356,RAW_c_TEBB0714_REV01!A:B,2,0)</f>
        <v>B34_L12_N</v>
      </c>
      <c r="H356" t="str">
        <f t="shared" si="31"/>
        <v>B34_L12_N</v>
      </c>
      <c r="I356" t="str">
        <f t="shared" si="32"/>
        <v>--</v>
      </c>
      <c r="J356" t="str">
        <f t="shared" si="33"/>
        <v>--</v>
      </c>
      <c r="K356">
        <f>IFERROR(IF(J356="--",IF(G356=H356,VLOOKUP(G356,RAW_c_TEBB0714_REV01!L:N,3,0),SUM(VLOOKUP(H356,RAW_c_TEBB0714_REV01!L:N,3,0),VLOOKUP(G356,RAW_c_TEBB0714_REV01!L:N,3,0))),"---"),"---")</f>
        <v>20.9099</v>
      </c>
      <c r="L356" t="str">
        <f t="shared" si="34"/>
        <v>J20-23</v>
      </c>
      <c r="M356" t="str">
        <f>IFERROR(IF(
COUNTIF(B2B!H:H,(IF(K356&lt;&gt;"---",IF(INDEX(RAW_c_TEBB0714_REV01!B:D,MATCH(H356,RAW_c_TEBB0714_REV01!B:B,0),3)=L356,INDEX(
RAW_c_TEBB0714_REV01!B:D,MATCH(H356,INDEX(RAW_c_TEBB0714_REV01!B:B,MATCH(H356,RAW_c_TEBB0714_REV01!B:B,)+1):'RAW_c_TEBB0714_REV01'!B11427,)+MATCH(H356,RAW_c_TEBB0714_REV01!B:B,),3),INDEX(RAW_c_TEBB0714_REV01!B:D,MATCH(H356,RAW_c_TEBB0714_REV01!B:B,0),3)),"---")))=1,"---",IF(K356&lt;&gt;"---",IF(INDEX(RAW_c_TEBB0714_REV01!B:D,MATCH(H356,RAW_c_TEBB0714_REV01!B:B,0),3)=L356,INDEX(
RAW_c_TEBB0714_REV01!B:D,MATCH(H356,INDEX(RAW_c_TEBB0714_REV01!B:B,MATCH(H356,RAW_c_TEBB0714_REV01!B:B,)+1):'RAW_c_TEBB0714_REV01'!B11427,)+MATCH(H356,RAW_c_TEBB0714_REV01!B:B,),3),INDEX(RAW_c_TEBB0714_REV01!B:D,MATCH(H356,RAW_c_TEBB0714_REV01!B:B,0),3)),"---")),"---")</f>
        <v>---</v>
      </c>
      <c r="N356" t="str">
        <f>IFERROR(IF(AND(B356="B2B",J356="--"),L356,IF(
COUNTIF(B2B!H:H,(IF(K356&lt;&gt;"---",IF(INDEX(RAW_c_TEBB0714_REV01!B:D,MATCH(H356,RAW_c_TEBB0714_REV01!B:B,0),3)=L356,INDEX(
RAW_c_TEBB0714_REV01!B:D,MATCH(H356,INDEX(RAW_c_TEBB0714_REV01!B:B,MATCH(H356,RAW_c_TEBB0714_REV01!B:B,)+1):'RAW_c_TEBB0714_REV01'!B11427,)+MATCH(H356,RAW_c_TEBB0714_REV01!B:B,),3),INDEX(RAW_c_TEBB0714_REV01!B:D,MATCH(H356,RAW_c_TEBB0714_REV01!B:B,0),3)),"---")))=0,"---",IF(K356&lt;&gt;"---",IF(INDEX(RAW_c_TEBB0714_REV01!B:D,MATCH(H356,RAW_c_TEBB0714_REV01!B:B,0),3)=L356,INDEX(
RAW_c_TEBB0714_REV01!B:D,MATCH(H356,INDEX(RAW_c_TEBB0714_REV01!B:B,MATCH(H356,RAW_c_TEBB0714_REV01!B:B,)+1):'RAW_c_TEBB0714_REV01'!B11427,)+MATCH(H356,RAW_c_TEBB0714_REV01!B:B,),3),INDEX(RAW_c_TEBB0714_REV01!B:D,MATCH(H356,RAW_c_TEBB0714_REV01!B:B,0),3)),"---"))),"---")</f>
        <v>JM1-57</v>
      </c>
      <c r="T356">
        <f>COUNTIF(RAW_c_TEBB0714_REV01!B:B,G356)</f>
        <v>2</v>
      </c>
      <c r="U356" t="str">
        <f t="shared" si="35"/>
        <v>50pin_header-23</v>
      </c>
    </row>
    <row r="357" spans="1:21" x14ac:dyDescent="0.25">
      <c r="A357" t="s">
        <v>1199</v>
      </c>
      <c r="B357" t="s">
        <v>1293</v>
      </c>
      <c r="C357" t="s">
        <v>182</v>
      </c>
      <c r="D357" t="s">
        <v>895</v>
      </c>
      <c r="E357" s="84">
        <v>24</v>
      </c>
      <c r="F357" t="str">
        <f t="shared" si="30"/>
        <v>J20-24</v>
      </c>
      <c r="G357" t="str">
        <f>VLOOKUP(F357,RAW_c_TEBB0714_REV01!A:B,2,0)</f>
        <v>B34_L12_P</v>
      </c>
      <c r="H357" t="str">
        <f t="shared" si="31"/>
        <v>B34_L12_P</v>
      </c>
      <c r="I357" t="str">
        <f t="shared" si="32"/>
        <v>--</v>
      </c>
      <c r="J357" t="str">
        <f t="shared" si="33"/>
        <v>--</v>
      </c>
      <c r="K357">
        <f>IFERROR(IF(J357="--",IF(G357=H357,VLOOKUP(G357,RAW_c_TEBB0714_REV01!L:N,3,0),SUM(VLOOKUP(H357,RAW_c_TEBB0714_REV01!L:N,3,0),VLOOKUP(G357,RAW_c_TEBB0714_REV01!L:N,3,0))),"---"),"---")</f>
        <v>20.631599999999999</v>
      </c>
      <c r="L357" t="str">
        <f t="shared" si="34"/>
        <v>J20-24</v>
      </c>
      <c r="M357" t="str">
        <f>IFERROR(IF(
COUNTIF(B2B!H:H,(IF(K357&lt;&gt;"---",IF(INDEX(RAW_c_TEBB0714_REV01!B:D,MATCH(H357,RAW_c_TEBB0714_REV01!B:B,0),3)=L357,INDEX(
RAW_c_TEBB0714_REV01!B:D,MATCH(H357,INDEX(RAW_c_TEBB0714_REV01!B:B,MATCH(H357,RAW_c_TEBB0714_REV01!B:B,)+1):'RAW_c_TEBB0714_REV01'!B11428,)+MATCH(H357,RAW_c_TEBB0714_REV01!B:B,),3),INDEX(RAW_c_TEBB0714_REV01!B:D,MATCH(H357,RAW_c_TEBB0714_REV01!B:B,0),3)),"---")))=1,"---",IF(K357&lt;&gt;"---",IF(INDEX(RAW_c_TEBB0714_REV01!B:D,MATCH(H357,RAW_c_TEBB0714_REV01!B:B,0),3)=L357,INDEX(
RAW_c_TEBB0714_REV01!B:D,MATCH(H357,INDEX(RAW_c_TEBB0714_REV01!B:B,MATCH(H357,RAW_c_TEBB0714_REV01!B:B,)+1):'RAW_c_TEBB0714_REV01'!B11428,)+MATCH(H357,RAW_c_TEBB0714_REV01!B:B,),3),INDEX(RAW_c_TEBB0714_REV01!B:D,MATCH(H357,RAW_c_TEBB0714_REV01!B:B,0),3)),"---")),"---")</f>
        <v>---</v>
      </c>
      <c r="N357" t="str">
        <f>IFERROR(IF(AND(B357="B2B",J357="--"),L357,IF(
COUNTIF(B2B!H:H,(IF(K357&lt;&gt;"---",IF(INDEX(RAW_c_TEBB0714_REV01!B:D,MATCH(H357,RAW_c_TEBB0714_REV01!B:B,0),3)=L357,INDEX(
RAW_c_TEBB0714_REV01!B:D,MATCH(H357,INDEX(RAW_c_TEBB0714_REV01!B:B,MATCH(H357,RAW_c_TEBB0714_REV01!B:B,)+1):'RAW_c_TEBB0714_REV01'!B11428,)+MATCH(H357,RAW_c_TEBB0714_REV01!B:B,),3),INDEX(RAW_c_TEBB0714_REV01!B:D,MATCH(H357,RAW_c_TEBB0714_REV01!B:B,0),3)),"---")))=0,"---",IF(K357&lt;&gt;"---",IF(INDEX(RAW_c_TEBB0714_REV01!B:D,MATCH(H357,RAW_c_TEBB0714_REV01!B:B,0),3)=L357,INDEX(
RAW_c_TEBB0714_REV01!B:D,MATCH(H357,INDEX(RAW_c_TEBB0714_REV01!B:B,MATCH(H357,RAW_c_TEBB0714_REV01!B:B,)+1):'RAW_c_TEBB0714_REV01'!B11428,)+MATCH(H357,RAW_c_TEBB0714_REV01!B:B,),3),INDEX(RAW_c_TEBB0714_REV01!B:D,MATCH(H357,RAW_c_TEBB0714_REV01!B:B,0),3)),"---"))),"---")</f>
        <v>JM1-59</v>
      </c>
      <c r="T357">
        <f>COUNTIF(RAW_c_TEBB0714_REV01!B:B,G357)</f>
        <v>2</v>
      </c>
      <c r="U357" t="str">
        <f t="shared" si="35"/>
        <v>50pin_header-24</v>
      </c>
    </row>
    <row r="358" spans="1:21" x14ac:dyDescent="0.25">
      <c r="A358" t="s">
        <v>1200</v>
      </c>
      <c r="B358" t="s">
        <v>1293</v>
      </c>
      <c r="C358" t="s">
        <v>183</v>
      </c>
      <c r="D358" t="s">
        <v>895</v>
      </c>
      <c r="E358" s="84">
        <v>25</v>
      </c>
      <c r="F358" t="str">
        <f t="shared" si="30"/>
        <v>J20-25</v>
      </c>
      <c r="G358" t="str">
        <f>VLOOKUP(F358,RAW_c_TEBB0714_REV01!A:B,2,0)</f>
        <v>B34_L9_N</v>
      </c>
      <c r="H358" t="str">
        <f t="shared" si="31"/>
        <v>B34_L9_N</v>
      </c>
      <c r="I358" t="str">
        <f t="shared" si="32"/>
        <v>--</v>
      </c>
      <c r="J358" t="str">
        <f t="shared" si="33"/>
        <v>--</v>
      </c>
      <c r="K358">
        <f>IFERROR(IF(J358="--",IF(G358=H358,VLOOKUP(G358,RAW_c_TEBB0714_REV01!L:N,3,0),SUM(VLOOKUP(H358,RAW_c_TEBB0714_REV01!L:N,3,0),VLOOKUP(G358,RAW_c_TEBB0714_REV01!L:N,3,0))),"---"),"---")</f>
        <v>14.161799999999999</v>
      </c>
      <c r="L358" t="str">
        <f t="shared" si="34"/>
        <v>J20-25</v>
      </c>
      <c r="M358" t="str">
        <f>IFERROR(IF(
COUNTIF(B2B!H:H,(IF(K358&lt;&gt;"---",IF(INDEX(RAW_c_TEBB0714_REV01!B:D,MATCH(H358,RAW_c_TEBB0714_REV01!B:B,0),3)=L358,INDEX(
RAW_c_TEBB0714_REV01!B:D,MATCH(H358,INDEX(RAW_c_TEBB0714_REV01!B:B,MATCH(H358,RAW_c_TEBB0714_REV01!B:B,)+1):'RAW_c_TEBB0714_REV01'!B11429,)+MATCH(H358,RAW_c_TEBB0714_REV01!B:B,),3),INDEX(RAW_c_TEBB0714_REV01!B:D,MATCH(H358,RAW_c_TEBB0714_REV01!B:B,0),3)),"---")))=1,"---",IF(K358&lt;&gt;"---",IF(INDEX(RAW_c_TEBB0714_REV01!B:D,MATCH(H358,RAW_c_TEBB0714_REV01!B:B,0),3)=L358,INDEX(
RAW_c_TEBB0714_REV01!B:D,MATCH(H358,INDEX(RAW_c_TEBB0714_REV01!B:B,MATCH(H358,RAW_c_TEBB0714_REV01!B:B,)+1):'RAW_c_TEBB0714_REV01'!B11429,)+MATCH(H358,RAW_c_TEBB0714_REV01!B:B,),3),INDEX(RAW_c_TEBB0714_REV01!B:D,MATCH(H358,RAW_c_TEBB0714_REV01!B:B,0),3)),"---")),"---")</f>
        <v>---</v>
      </c>
      <c r="N358" t="str">
        <f>IFERROR(IF(AND(B358="B2B",J358="--"),L358,IF(
COUNTIF(B2B!H:H,(IF(K358&lt;&gt;"---",IF(INDEX(RAW_c_TEBB0714_REV01!B:D,MATCH(H358,RAW_c_TEBB0714_REV01!B:B,0),3)=L358,INDEX(
RAW_c_TEBB0714_REV01!B:D,MATCH(H358,INDEX(RAW_c_TEBB0714_REV01!B:B,MATCH(H358,RAW_c_TEBB0714_REV01!B:B,)+1):'RAW_c_TEBB0714_REV01'!B11429,)+MATCH(H358,RAW_c_TEBB0714_REV01!B:B,),3),INDEX(RAW_c_TEBB0714_REV01!B:D,MATCH(H358,RAW_c_TEBB0714_REV01!B:B,0),3)),"---")))=0,"---",IF(K358&lt;&gt;"---",IF(INDEX(RAW_c_TEBB0714_REV01!B:D,MATCH(H358,RAW_c_TEBB0714_REV01!B:B,0),3)=L358,INDEX(
RAW_c_TEBB0714_REV01!B:D,MATCH(H358,INDEX(RAW_c_TEBB0714_REV01!B:B,MATCH(H358,RAW_c_TEBB0714_REV01!B:B,)+1):'RAW_c_TEBB0714_REV01'!B11429,)+MATCH(H358,RAW_c_TEBB0714_REV01!B:B,),3),INDEX(RAW_c_TEBB0714_REV01!B:D,MATCH(H358,RAW_c_TEBB0714_REV01!B:B,0),3)),"---"))),"---")</f>
        <v>JM1-46</v>
      </c>
      <c r="T358">
        <f>COUNTIF(RAW_c_TEBB0714_REV01!B:B,G358)</f>
        <v>2</v>
      </c>
      <c r="U358" t="str">
        <f t="shared" si="35"/>
        <v>50pin_header-25</v>
      </c>
    </row>
    <row r="359" spans="1:21" x14ac:dyDescent="0.25">
      <c r="A359" t="s">
        <v>1201</v>
      </c>
      <c r="B359" t="s">
        <v>1293</v>
      </c>
      <c r="C359" t="s">
        <v>184</v>
      </c>
      <c r="D359" t="s">
        <v>895</v>
      </c>
      <c r="E359" s="84">
        <v>26</v>
      </c>
      <c r="F359" t="str">
        <f t="shared" si="30"/>
        <v>J20-26</v>
      </c>
      <c r="G359" t="str">
        <f>VLOOKUP(F359,RAW_c_TEBB0714_REV01!A:B,2,0)</f>
        <v>B34_L9_P</v>
      </c>
      <c r="H359" t="str">
        <f t="shared" si="31"/>
        <v>B34_L9_P</v>
      </c>
      <c r="I359" t="str">
        <f t="shared" si="32"/>
        <v>--</v>
      </c>
      <c r="J359" t="str">
        <f t="shared" si="33"/>
        <v>--</v>
      </c>
      <c r="K359">
        <f>IFERROR(IF(J359="--",IF(G359=H359,VLOOKUP(G359,RAW_c_TEBB0714_REV01!L:N,3,0),SUM(VLOOKUP(H359,RAW_c_TEBB0714_REV01!L:N,3,0),VLOOKUP(G359,RAW_c_TEBB0714_REV01!L:N,3,0))),"---"),"---")</f>
        <v>13.813700000000001</v>
      </c>
      <c r="L359" t="str">
        <f t="shared" si="34"/>
        <v>J20-26</v>
      </c>
      <c r="M359" t="str">
        <f>IFERROR(IF(
COUNTIF(B2B!H:H,(IF(K359&lt;&gt;"---",IF(INDEX(RAW_c_TEBB0714_REV01!B:D,MATCH(H359,RAW_c_TEBB0714_REV01!B:B,0),3)=L359,INDEX(
RAW_c_TEBB0714_REV01!B:D,MATCH(H359,INDEX(RAW_c_TEBB0714_REV01!B:B,MATCH(H359,RAW_c_TEBB0714_REV01!B:B,)+1):'RAW_c_TEBB0714_REV01'!B11430,)+MATCH(H359,RAW_c_TEBB0714_REV01!B:B,),3),INDEX(RAW_c_TEBB0714_REV01!B:D,MATCH(H359,RAW_c_TEBB0714_REV01!B:B,0),3)),"---")))=1,"---",IF(K359&lt;&gt;"---",IF(INDEX(RAW_c_TEBB0714_REV01!B:D,MATCH(H359,RAW_c_TEBB0714_REV01!B:B,0),3)=L359,INDEX(
RAW_c_TEBB0714_REV01!B:D,MATCH(H359,INDEX(RAW_c_TEBB0714_REV01!B:B,MATCH(H359,RAW_c_TEBB0714_REV01!B:B,)+1):'RAW_c_TEBB0714_REV01'!B11430,)+MATCH(H359,RAW_c_TEBB0714_REV01!B:B,),3),INDEX(RAW_c_TEBB0714_REV01!B:D,MATCH(H359,RAW_c_TEBB0714_REV01!B:B,0),3)),"---")),"---")</f>
        <v>---</v>
      </c>
      <c r="N359" t="str">
        <f>IFERROR(IF(AND(B359="B2B",J359="--"),L359,IF(
COUNTIF(B2B!H:H,(IF(K359&lt;&gt;"---",IF(INDEX(RAW_c_TEBB0714_REV01!B:D,MATCH(H359,RAW_c_TEBB0714_REV01!B:B,0),3)=L359,INDEX(
RAW_c_TEBB0714_REV01!B:D,MATCH(H359,INDEX(RAW_c_TEBB0714_REV01!B:B,MATCH(H359,RAW_c_TEBB0714_REV01!B:B,)+1):'RAW_c_TEBB0714_REV01'!B11430,)+MATCH(H359,RAW_c_TEBB0714_REV01!B:B,),3),INDEX(RAW_c_TEBB0714_REV01!B:D,MATCH(H359,RAW_c_TEBB0714_REV01!B:B,0),3)),"---")))=0,"---",IF(K359&lt;&gt;"---",IF(INDEX(RAW_c_TEBB0714_REV01!B:D,MATCH(H359,RAW_c_TEBB0714_REV01!B:B,0),3)=L359,INDEX(
RAW_c_TEBB0714_REV01!B:D,MATCH(H359,INDEX(RAW_c_TEBB0714_REV01!B:B,MATCH(H359,RAW_c_TEBB0714_REV01!B:B,)+1):'RAW_c_TEBB0714_REV01'!B11430,)+MATCH(H359,RAW_c_TEBB0714_REV01!B:B,),3),INDEX(RAW_c_TEBB0714_REV01!B:D,MATCH(H359,RAW_c_TEBB0714_REV01!B:B,0),3)),"---"))),"---")</f>
        <v>JM1-44</v>
      </c>
      <c r="T359">
        <f>COUNTIF(RAW_c_TEBB0714_REV01!B:B,G359)</f>
        <v>2</v>
      </c>
      <c r="U359" t="str">
        <f t="shared" si="35"/>
        <v>50pin_header-26</v>
      </c>
    </row>
    <row r="360" spans="1:21" x14ac:dyDescent="0.25">
      <c r="A360" t="s">
        <v>1202</v>
      </c>
      <c r="B360" t="s">
        <v>1293</v>
      </c>
      <c r="C360" t="s">
        <v>185</v>
      </c>
      <c r="D360" t="s">
        <v>895</v>
      </c>
      <c r="E360" s="84">
        <v>27</v>
      </c>
      <c r="F360" t="str">
        <f t="shared" si="30"/>
        <v>J20-27</v>
      </c>
      <c r="G360" t="str">
        <f>VLOOKUP(F360,RAW_c_TEBB0714_REV01!A:B,2,0)</f>
        <v>B34_L11_P</v>
      </c>
      <c r="H360" t="str">
        <f t="shared" si="31"/>
        <v>B34_L11_P</v>
      </c>
      <c r="I360" t="str">
        <f t="shared" si="32"/>
        <v>--</v>
      </c>
      <c r="J360" t="str">
        <f t="shared" si="33"/>
        <v>--</v>
      </c>
      <c r="K360">
        <f>IFERROR(IF(J360="--",IF(G360=H360,VLOOKUP(G360,RAW_c_TEBB0714_REV01!L:N,3,0),SUM(VLOOKUP(H360,RAW_c_TEBB0714_REV01!L:N,3,0),VLOOKUP(G360,RAW_c_TEBB0714_REV01!L:N,3,0))),"---"),"---")</f>
        <v>22.374600000000001</v>
      </c>
      <c r="L360" t="str">
        <f t="shared" si="34"/>
        <v>J20-27</v>
      </c>
      <c r="M360" t="str">
        <f>IFERROR(IF(
COUNTIF(B2B!H:H,(IF(K360&lt;&gt;"---",IF(INDEX(RAW_c_TEBB0714_REV01!B:D,MATCH(H360,RAW_c_TEBB0714_REV01!B:B,0),3)=L360,INDEX(
RAW_c_TEBB0714_REV01!B:D,MATCH(H360,INDEX(RAW_c_TEBB0714_REV01!B:B,MATCH(H360,RAW_c_TEBB0714_REV01!B:B,)+1):'RAW_c_TEBB0714_REV01'!B11431,)+MATCH(H360,RAW_c_TEBB0714_REV01!B:B,),3),INDEX(RAW_c_TEBB0714_REV01!B:D,MATCH(H360,RAW_c_TEBB0714_REV01!B:B,0),3)),"---")))=1,"---",IF(K360&lt;&gt;"---",IF(INDEX(RAW_c_TEBB0714_REV01!B:D,MATCH(H360,RAW_c_TEBB0714_REV01!B:B,0),3)=L360,INDEX(
RAW_c_TEBB0714_REV01!B:D,MATCH(H360,INDEX(RAW_c_TEBB0714_REV01!B:B,MATCH(H360,RAW_c_TEBB0714_REV01!B:B,)+1):'RAW_c_TEBB0714_REV01'!B11431,)+MATCH(H360,RAW_c_TEBB0714_REV01!B:B,),3),INDEX(RAW_c_TEBB0714_REV01!B:D,MATCH(H360,RAW_c_TEBB0714_REV01!B:B,0),3)),"---")),"---")</f>
        <v>---</v>
      </c>
      <c r="N360" t="str">
        <f>IFERROR(IF(AND(B360="B2B",J360="--"),L360,IF(
COUNTIF(B2B!H:H,(IF(K360&lt;&gt;"---",IF(INDEX(RAW_c_TEBB0714_REV01!B:D,MATCH(H360,RAW_c_TEBB0714_REV01!B:B,0),3)=L360,INDEX(
RAW_c_TEBB0714_REV01!B:D,MATCH(H360,INDEX(RAW_c_TEBB0714_REV01!B:B,MATCH(H360,RAW_c_TEBB0714_REV01!B:B,)+1):'RAW_c_TEBB0714_REV01'!B11431,)+MATCH(H360,RAW_c_TEBB0714_REV01!B:B,),3),INDEX(RAW_c_TEBB0714_REV01!B:D,MATCH(H360,RAW_c_TEBB0714_REV01!B:B,0),3)),"---")))=0,"---",IF(K360&lt;&gt;"---",IF(INDEX(RAW_c_TEBB0714_REV01!B:D,MATCH(H360,RAW_c_TEBB0714_REV01!B:B,0),3)=L360,INDEX(
RAW_c_TEBB0714_REV01!B:D,MATCH(H360,INDEX(RAW_c_TEBB0714_REV01!B:B,MATCH(H360,RAW_c_TEBB0714_REV01!B:B,)+1):'RAW_c_TEBB0714_REV01'!B11431,)+MATCH(H360,RAW_c_TEBB0714_REV01!B:B,),3),INDEX(RAW_c_TEBB0714_REV01!B:D,MATCH(H360,RAW_c_TEBB0714_REV01!B:B,0),3)),"---"))),"---")</f>
        <v>JM1-55</v>
      </c>
      <c r="T360">
        <f>COUNTIF(RAW_c_TEBB0714_REV01!B:B,G360)</f>
        <v>2</v>
      </c>
      <c r="U360" t="str">
        <f t="shared" si="35"/>
        <v>50pin_header-27</v>
      </c>
    </row>
    <row r="361" spans="1:21" x14ac:dyDescent="0.25">
      <c r="A361" t="s">
        <v>1203</v>
      </c>
      <c r="B361" t="s">
        <v>1293</v>
      </c>
      <c r="C361" t="s">
        <v>186</v>
      </c>
      <c r="D361" t="s">
        <v>895</v>
      </c>
      <c r="E361" s="84">
        <v>28</v>
      </c>
      <c r="F361" t="str">
        <f t="shared" si="30"/>
        <v>J20-28</v>
      </c>
      <c r="G361" t="str">
        <f>VLOOKUP(F361,RAW_c_TEBB0714_REV01!A:B,2,0)</f>
        <v>B34_L11_N</v>
      </c>
      <c r="H361" t="str">
        <f t="shared" si="31"/>
        <v>B34_L11_N</v>
      </c>
      <c r="I361" t="str">
        <f t="shared" si="32"/>
        <v>--</v>
      </c>
      <c r="J361" t="str">
        <f t="shared" si="33"/>
        <v>--</v>
      </c>
      <c r="K361">
        <f>IFERROR(IF(J361="--",IF(G361=H361,VLOOKUP(G361,RAW_c_TEBB0714_REV01!L:N,3,0),SUM(VLOOKUP(H361,RAW_c_TEBB0714_REV01!L:N,3,0),VLOOKUP(G361,RAW_c_TEBB0714_REV01!L:N,3,0))),"---"),"---")</f>
        <v>22.013200000000001</v>
      </c>
      <c r="L361" t="str">
        <f t="shared" si="34"/>
        <v>J20-28</v>
      </c>
      <c r="M361" t="str">
        <f>IFERROR(IF(
COUNTIF(B2B!H:H,(IF(K361&lt;&gt;"---",IF(INDEX(RAW_c_TEBB0714_REV01!B:D,MATCH(H361,RAW_c_TEBB0714_REV01!B:B,0),3)=L361,INDEX(
RAW_c_TEBB0714_REV01!B:D,MATCH(H361,INDEX(RAW_c_TEBB0714_REV01!B:B,MATCH(H361,RAW_c_TEBB0714_REV01!B:B,)+1):'RAW_c_TEBB0714_REV01'!B11432,)+MATCH(H361,RAW_c_TEBB0714_REV01!B:B,),3),INDEX(RAW_c_TEBB0714_REV01!B:D,MATCH(H361,RAW_c_TEBB0714_REV01!B:B,0),3)),"---")))=1,"---",IF(K361&lt;&gt;"---",IF(INDEX(RAW_c_TEBB0714_REV01!B:D,MATCH(H361,RAW_c_TEBB0714_REV01!B:B,0),3)=L361,INDEX(
RAW_c_TEBB0714_REV01!B:D,MATCH(H361,INDEX(RAW_c_TEBB0714_REV01!B:B,MATCH(H361,RAW_c_TEBB0714_REV01!B:B,)+1):'RAW_c_TEBB0714_REV01'!B11432,)+MATCH(H361,RAW_c_TEBB0714_REV01!B:B,),3),INDEX(RAW_c_TEBB0714_REV01!B:D,MATCH(H361,RAW_c_TEBB0714_REV01!B:B,0),3)),"---")),"---")</f>
        <v>---</v>
      </c>
      <c r="N361" t="str">
        <f>IFERROR(IF(AND(B361="B2B",J361="--"),L361,IF(
COUNTIF(B2B!H:H,(IF(K361&lt;&gt;"---",IF(INDEX(RAW_c_TEBB0714_REV01!B:D,MATCH(H361,RAW_c_TEBB0714_REV01!B:B,0),3)=L361,INDEX(
RAW_c_TEBB0714_REV01!B:D,MATCH(H361,INDEX(RAW_c_TEBB0714_REV01!B:B,MATCH(H361,RAW_c_TEBB0714_REV01!B:B,)+1):'RAW_c_TEBB0714_REV01'!B11432,)+MATCH(H361,RAW_c_TEBB0714_REV01!B:B,),3),INDEX(RAW_c_TEBB0714_REV01!B:D,MATCH(H361,RAW_c_TEBB0714_REV01!B:B,0),3)),"---")))=0,"---",IF(K361&lt;&gt;"---",IF(INDEX(RAW_c_TEBB0714_REV01!B:D,MATCH(H361,RAW_c_TEBB0714_REV01!B:B,0),3)=L361,INDEX(
RAW_c_TEBB0714_REV01!B:D,MATCH(H361,INDEX(RAW_c_TEBB0714_REV01!B:B,MATCH(H361,RAW_c_TEBB0714_REV01!B:B,)+1):'RAW_c_TEBB0714_REV01'!B11432,)+MATCH(H361,RAW_c_TEBB0714_REV01!B:B,),3),INDEX(RAW_c_TEBB0714_REV01!B:D,MATCH(H361,RAW_c_TEBB0714_REV01!B:B,0),3)),"---"))),"---")</f>
        <v>JM1-53</v>
      </c>
      <c r="T361">
        <f>COUNTIF(RAW_c_TEBB0714_REV01!B:B,G361)</f>
        <v>2</v>
      </c>
      <c r="U361" t="str">
        <f t="shared" si="35"/>
        <v>50pin_header-28</v>
      </c>
    </row>
    <row r="362" spans="1:21" x14ac:dyDescent="0.25">
      <c r="A362" t="s">
        <v>1204</v>
      </c>
      <c r="B362" t="s">
        <v>1293</v>
      </c>
      <c r="C362" t="s">
        <v>187</v>
      </c>
      <c r="D362" t="s">
        <v>895</v>
      </c>
      <c r="E362" s="84">
        <v>29</v>
      </c>
      <c r="F362" t="str">
        <f t="shared" si="30"/>
        <v>J20-29</v>
      </c>
      <c r="G362" t="str">
        <f>VLOOKUP(F362,RAW_c_TEBB0714_REV01!A:B,2,0)</f>
        <v>B34_L10_N</v>
      </c>
      <c r="H362" t="str">
        <f t="shared" si="31"/>
        <v>B34_L10_N</v>
      </c>
      <c r="I362" t="str">
        <f t="shared" si="32"/>
        <v>--</v>
      </c>
      <c r="J362" t="str">
        <f t="shared" si="33"/>
        <v>--</v>
      </c>
      <c r="K362">
        <f>IFERROR(IF(J362="--",IF(G362=H362,VLOOKUP(G362,RAW_c_TEBB0714_REV01!L:N,3,0),SUM(VLOOKUP(H362,RAW_c_TEBB0714_REV01!L:N,3,0),VLOOKUP(G362,RAW_c_TEBB0714_REV01!L:N,3,0))),"---"),"---")</f>
        <v>24.536200000000001</v>
      </c>
      <c r="L362" t="str">
        <f t="shared" si="34"/>
        <v>J20-29</v>
      </c>
      <c r="M362" t="str">
        <f>IFERROR(IF(
COUNTIF(B2B!H:H,(IF(K362&lt;&gt;"---",IF(INDEX(RAW_c_TEBB0714_REV01!B:D,MATCH(H362,RAW_c_TEBB0714_REV01!B:B,0),3)=L362,INDEX(
RAW_c_TEBB0714_REV01!B:D,MATCH(H362,INDEX(RAW_c_TEBB0714_REV01!B:B,MATCH(H362,RAW_c_TEBB0714_REV01!B:B,)+1):'RAW_c_TEBB0714_REV01'!B11433,)+MATCH(H362,RAW_c_TEBB0714_REV01!B:B,),3),INDEX(RAW_c_TEBB0714_REV01!B:D,MATCH(H362,RAW_c_TEBB0714_REV01!B:B,0),3)),"---")))=1,"---",IF(K362&lt;&gt;"---",IF(INDEX(RAW_c_TEBB0714_REV01!B:D,MATCH(H362,RAW_c_TEBB0714_REV01!B:B,0),3)=L362,INDEX(
RAW_c_TEBB0714_REV01!B:D,MATCH(H362,INDEX(RAW_c_TEBB0714_REV01!B:B,MATCH(H362,RAW_c_TEBB0714_REV01!B:B,)+1):'RAW_c_TEBB0714_REV01'!B11433,)+MATCH(H362,RAW_c_TEBB0714_REV01!B:B,),3),INDEX(RAW_c_TEBB0714_REV01!B:D,MATCH(H362,RAW_c_TEBB0714_REV01!B:B,0),3)),"---")),"---")</f>
        <v>---</v>
      </c>
      <c r="N362" t="str">
        <f>IFERROR(IF(AND(B362="B2B",J362="--"),L362,IF(
COUNTIF(B2B!H:H,(IF(K362&lt;&gt;"---",IF(INDEX(RAW_c_TEBB0714_REV01!B:D,MATCH(H362,RAW_c_TEBB0714_REV01!B:B,0),3)=L362,INDEX(
RAW_c_TEBB0714_REV01!B:D,MATCH(H362,INDEX(RAW_c_TEBB0714_REV01!B:B,MATCH(H362,RAW_c_TEBB0714_REV01!B:B,)+1):'RAW_c_TEBB0714_REV01'!B11433,)+MATCH(H362,RAW_c_TEBB0714_REV01!B:B,),3),INDEX(RAW_c_TEBB0714_REV01!B:D,MATCH(H362,RAW_c_TEBB0714_REV01!B:B,0),3)),"---")))=0,"---",IF(K362&lt;&gt;"---",IF(INDEX(RAW_c_TEBB0714_REV01!B:D,MATCH(H362,RAW_c_TEBB0714_REV01!B:B,0),3)=L362,INDEX(
RAW_c_TEBB0714_REV01!B:D,MATCH(H362,INDEX(RAW_c_TEBB0714_REV01!B:B,MATCH(H362,RAW_c_TEBB0714_REV01!B:B,)+1):'RAW_c_TEBB0714_REV01'!B11433,)+MATCH(H362,RAW_c_TEBB0714_REV01!B:B,),3),INDEX(RAW_c_TEBB0714_REV01!B:D,MATCH(H362,RAW_c_TEBB0714_REV01!B:B,0),3)),"---"))),"---")</f>
        <v>JM1-51</v>
      </c>
      <c r="T362">
        <f>COUNTIF(RAW_c_TEBB0714_REV01!B:B,G362)</f>
        <v>2</v>
      </c>
      <c r="U362" t="str">
        <f t="shared" si="35"/>
        <v>50pin_header-29</v>
      </c>
    </row>
    <row r="363" spans="1:21" x14ac:dyDescent="0.25">
      <c r="A363" t="s">
        <v>1205</v>
      </c>
      <c r="B363" t="s">
        <v>1293</v>
      </c>
      <c r="C363" t="s">
        <v>188</v>
      </c>
      <c r="D363" t="s">
        <v>895</v>
      </c>
      <c r="E363" s="84">
        <v>30</v>
      </c>
      <c r="F363" t="str">
        <f t="shared" si="30"/>
        <v>J20-30</v>
      </c>
      <c r="G363" t="str">
        <f>VLOOKUP(F363,RAW_c_TEBB0714_REV01!A:B,2,0)</f>
        <v>B34_L10_P</v>
      </c>
      <c r="H363" t="str">
        <f t="shared" si="31"/>
        <v>B34_L10_P</v>
      </c>
      <c r="I363" t="str">
        <f t="shared" si="32"/>
        <v>--</v>
      </c>
      <c r="J363" t="str">
        <f t="shared" si="33"/>
        <v>--</v>
      </c>
      <c r="K363">
        <f>IFERROR(IF(J363="--",IF(G363=H363,VLOOKUP(G363,RAW_c_TEBB0714_REV01!L:N,3,0),SUM(VLOOKUP(H363,RAW_c_TEBB0714_REV01!L:N,3,0),VLOOKUP(G363,RAW_c_TEBB0714_REV01!L:N,3,0))),"---"),"---")</f>
        <v>24.1557</v>
      </c>
      <c r="L363" t="str">
        <f t="shared" si="34"/>
        <v>J20-30</v>
      </c>
      <c r="M363" t="str">
        <f>IFERROR(IF(
COUNTIF(B2B!H:H,(IF(K363&lt;&gt;"---",IF(INDEX(RAW_c_TEBB0714_REV01!B:D,MATCH(H363,RAW_c_TEBB0714_REV01!B:B,0),3)=L363,INDEX(
RAW_c_TEBB0714_REV01!B:D,MATCH(H363,INDEX(RAW_c_TEBB0714_REV01!B:B,MATCH(H363,RAW_c_TEBB0714_REV01!B:B,)+1):'RAW_c_TEBB0714_REV01'!B11434,)+MATCH(H363,RAW_c_TEBB0714_REV01!B:B,),3),INDEX(RAW_c_TEBB0714_REV01!B:D,MATCH(H363,RAW_c_TEBB0714_REV01!B:B,0),3)),"---")))=1,"---",IF(K363&lt;&gt;"---",IF(INDEX(RAW_c_TEBB0714_REV01!B:D,MATCH(H363,RAW_c_TEBB0714_REV01!B:B,0),3)=L363,INDEX(
RAW_c_TEBB0714_REV01!B:D,MATCH(H363,INDEX(RAW_c_TEBB0714_REV01!B:B,MATCH(H363,RAW_c_TEBB0714_REV01!B:B,)+1):'RAW_c_TEBB0714_REV01'!B11434,)+MATCH(H363,RAW_c_TEBB0714_REV01!B:B,),3),INDEX(RAW_c_TEBB0714_REV01!B:D,MATCH(H363,RAW_c_TEBB0714_REV01!B:B,0),3)),"---")),"---")</f>
        <v>---</v>
      </c>
      <c r="N363" t="str">
        <f>IFERROR(IF(AND(B363="B2B",J363="--"),L363,IF(
COUNTIF(B2B!H:H,(IF(K363&lt;&gt;"---",IF(INDEX(RAW_c_TEBB0714_REV01!B:D,MATCH(H363,RAW_c_TEBB0714_REV01!B:B,0),3)=L363,INDEX(
RAW_c_TEBB0714_REV01!B:D,MATCH(H363,INDEX(RAW_c_TEBB0714_REV01!B:B,MATCH(H363,RAW_c_TEBB0714_REV01!B:B,)+1):'RAW_c_TEBB0714_REV01'!B11434,)+MATCH(H363,RAW_c_TEBB0714_REV01!B:B,),3),INDEX(RAW_c_TEBB0714_REV01!B:D,MATCH(H363,RAW_c_TEBB0714_REV01!B:B,0),3)),"---")))=0,"---",IF(K363&lt;&gt;"---",IF(INDEX(RAW_c_TEBB0714_REV01!B:D,MATCH(H363,RAW_c_TEBB0714_REV01!B:B,0),3)=L363,INDEX(
RAW_c_TEBB0714_REV01!B:D,MATCH(H363,INDEX(RAW_c_TEBB0714_REV01!B:B,MATCH(H363,RAW_c_TEBB0714_REV01!B:B,)+1):'RAW_c_TEBB0714_REV01'!B11434,)+MATCH(H363,RAW_c_TEBB0714_REV01!B:B,),3),INDEX(RAW_c_TEBB0714_REV01!B:D,MATCH(H363,RAW_c_TEBB0714_REV01!B:B,0),3)),"---"))),"---")</f>
        <v>JM1-49</v>
      </c>
      <c r="T363">
        <f>COUNTIF(RAW_c_TEBB0714_REV01!B:B,G363)</f>
        <v>2</v>
      </c>
      <c r="U363" t="str">
        <f t="shared" si="35"/>
        <v>50pin_header-30</v>
      </c>
    </row>
    <row r="364" spans="1:21" x14ac:dyDescent="0.25">
      <c r="A364" t="s">
        <v>1206</v>
      </c>
      <c r="B364" t="s">
        <v>1293</v>
      </c>
      <c r="C364" t="s">
        <v>189</v>
      </c>
      <c r="D364" t="s">
        <v>895</v>
      </c>
      <c r="E364" s="84">
        <v>31</v>
      </c>
      <c r="F364" t="str">
        <f t="shared" si="30"/>
        <v>J20-31</v>
      </c>
      <c r="G364" t="str">
        <f>VLOOKUP(F364,RAW_c_TEBB0714_REV01!A:B,2,0)</f>
        <v>B34_L3_N</v>
      </c>
      <c r="H364" t="str">
        <f t="shared" si="31"/>
        <v>B34_L3_N</v>
      </c>
      <c r="I364" t="str">
        <f t="shared" si="32"/>
        <v>--</v>
      </c>
      <c r="J364" t="str">
        <f t="shared" si="33"/>
        <v>--</v>
      </c>
      <c r="K364">
        <f>IFERROR(IF(J364="--",IF(G364=H364,VLOOKUP(G364,RAW_c_TEBB0714_REV01!L:N,3,0),SUM(VLOOKUP(H364,RAW_c_TEBB0714_REV01!L:N,3,0),VLOOKUP(G364,RAW_c_TEBB0714_REV01!L:N,3,0))),"---"),"---")</f>
        <v>20.360499999999998</v>
      </c>
      <c r="L364" t="str">
        <f t="shared" si="34"/>
        <v>J20-31</v>
      </c>
      <c r="M364" t="str">
        <f>IFERROR(IF(
COUNTIF(B2B!H:H,(IF(K364&lt;&gt;"---",IF(INDEX(RAW_c_TEBB0714_REV01!B:D,MATCH(H364,RAW_c_TEBB0714_REV01!B:B,0),3)=L364,INDEX(
RAW_c_TEBB0714_REV01!B:D,MATCH(H364,INDEX(RAW_c_TEBB0714_REV01!B:B,MATCH(H364,RAW_c_TEBB0714_REV01!B:B,)+1):'RAW_c_TEBB0714_REV01'!B11435,)+MATCH(H364,RAW_c_TEBB0714_REV01!B:B,),3),INDEX(RAW_c_TEBB0714_REV01!B:D,MATCH(H364,RAW_c_TEBB0714_REV01!B:B,0),3)),"---")))=1,"---",IF(K364&lt;&gt;"---",IF(INDEX(RAW_c_TEBB0714_REV01!B:D,MATCH(H364,RAW_c_TEBB0714_REV01!B:B,0),3)=L364,INDEX(
RAW_c_TEBB0714_REV01!B:D,MATCH(H364,INDEX(RAW_c_TEBB0714_REV01!B:B,MATCH(H364,RAW_c_TEBB0714_REV01!B:B,)+1):'RAW_c_TEBB0714_REV01'!B11435,)+MATCH(H364,RAW_c_TEBB0714_REV01!B:B,),3),INDEX(RAW_c_TEBB0714_REV01!B:D,MATCH(H364,RAW_c_TEBB0714_REV01!B:B,0),3)),"---")),"---")</f>
        <v>---</v>
      </c>
      <c r="N364" t="str">
        <f>IFERROR(IF(AND(B364="B2B",J364="--"),L364,IF(
COUNTIF(B2B!H:H,(IF(K364&lt;&gt;"---",IF(INDEX(RAW_c_TEBB0714_REV01!B:D,MATCH(H364,RAW_c_TEBB0714_REV01!B:B,0),3)=L364,INDEX(
RAW_c_TEBB0714_REV01!B:D,MATCH(H364,INDEX(RAW_c_TEBB0714_REV01!B:B,MATCH(H364,RAW_c_TEBB0714_REV01!B:B,)+1):'RAW_c_TEBB0714_REV01'!B11435,)+MATCH(H364,RAW_c_TEBB0714_REV01!B:B,),3),INDEX(RAW_c_TEBB0714_REV01!B:D,MATCH(H364,RAW_c_TEBB0714_REV01!B:B,0),3)),"---")))=0,"---",IF(K364&lt;&gt;"---",IF(INDEX(RAW_c_TEBB0714_REV01!B:D,MATCH(H364,RAW_c_TEBB0714_REV01!B:B,0),3)=L364,INDEX(
RAW_c_TEBB0714_REV01!B:D,MATCH(H364,INDEX(RAW_c_TEBB0714_REV01!B:B,MATCH(H364,RAW_c_TEBB0714_REV01!B:B,)+1):'RAW_c_TEBB0714_REV01'!B11435,)+MATCH(H364,RAW_c_TEBB0714_REV01!B:B,),3),INDEX(RAW_c_TEBB0714_REV01!B:D,MATCH(H364,RAW_c_TEBB0714_REV01!B:B,0),3)),"---"))),"---")</f>
        <v>JM1-42</v>
      </c>
      <c r="T364">
        <f>COUNTIF(RAW_c_TEBB0714_REV01!B:B,G364)</f>
        <v>2</v>
      </c>
      <c r="U364" t="str">
        <f t="shared" si="35"/>
        <v>50pin_header-31</v>
      </c>
    </row>
    <row r="365" spans="1:21" x14ac:dyDescent="0.25">
      <c r="A365" t="s">
        <v>1207</v>
      </c>
      <c r="B365" t="s">
        <v>1293</v>
      </c>
      <c r="C365" t="s">
        <v>190</v>
      </c>
      <c r="D365" t="s">
        <v>895</v>
      </c>
      <c r="E365" s="84">
        <v>32</v>
      </c>
      <c r="F365" t="str">
        <f t="shared" si="30"/>
        <v>J20-32</v>
      </c>
      <c r="G365" t="str">
        <f>VLOOKUP(F365,RAW_c_TEBB0714_REV01!A:B,2,0)</f>
        <v>B34_L3_P</v>
      </c>
      <c r="H365" t="str">
        <f t="shared" si="31"/>
        <v>B34_L3_P</v>
      </c>
      <c r="I365" t="str">
        <f t="shared" si="32"/>
        <v>--</v>
      </c>
      <c r="J365" t="str">
        <f t="shared" si="33"/>
        <v>--</v>
      </c>
      <c r="K365">
        <f>IFERROR(IF(J365="--",IF(G365=H365,VLOOKUP(G365,RAW_c_TEBB0714_REV01!L:N,3,0),SUM(VLOOKUP(H365,RAW_c_TEBB0714_REV01!L:N,3,0),VLOOKUP(G365,RAW_c_TEBB0714_REV01!L:N,3,0))),"---"),"---")</f>
        <v>20.029199999999999</v>
      </c>
      <c r="L365" t="str">
        <f t="shared" si="34"/>
        <v>J20-32</v>
      </c>
      <c r="M365" t="str">
        <f>IFERROR(IF(
COUNTIF(B2B!H:H,(IF(K365&lt;&gt;"---",IF(INDEX(RAW_c_TEBB0714_REV01!B:D,MATCH(H365,RAW_c_TEBB0714_REV01!B:B,0),3)=L365,INDEX(
RAW_c_TEBB0714_REV01!B:D,MATCH(H365,INDEX(RAW_c_TEBB0714_REV01!B:B,MATCH(H365,RAW_c_TEBB0714_REV01!B:B,)+1):'RAW_c_TEBB0714_REV01'!B11436,)+MATCH(H365,RAW_c_TEBB0714_REV01!B:B,),3),INDEX(RAW_c_TEBB0714_REV01!B:D,MATCH(H365,RAW_c_TEBB0714_REV01!B:B,0),3)),"---")))=1,"---",IF(K365&lt;&gt;"---",IF(INDEX(RAW_c_TEBB0714_REV01!B:D,MATCH(H365,RAW_c_TEBB0714_REV01!B:B,0),3)=L365,INDEX(
RAW_c_TEBB0714_REV01!B:D,MATCH(H365,INDEX(RAW_c_TEBB0714_REV01!B:B,MATCH(H365,RAW_c_TEBB0714_REV01!B:B,)+1):'RAW_c_TEBB0714_REV01'!B11436,)+MATCH(H365,RAW_c_TEBB0714_REV01!B:B,),3),INDEX(RAW_c_TEBB0714_REV01!B:D,MATCH(H365,RAW_c_TEBB0714_REV01!B:B,0),3)),"---")),"---")</f>
        <v>---</v>
      </c>
      <c r="N365" t="str">
        <f>IFERROR(IF(AND(B365="B2B",J365="--"),L365,IF(
COUNTIF(B2B!H:H,(IF(K365&lt;&gt;"---",IF(INDEX(RAW_c_TEBB0714_REV01!B:D,MATCH(H365,RAW_c_TEBB0714_REV01!B:B,0),3)=L365,INDEX(
RAW_c_TEBB0714_REV01!B:D,MATCH(H365,INDEX(RAW_c_TEBB0714_REV01!B:B,MATCH(H365,RAW_c_TEBB0714_REV01!B:B,)+1):'RAW_c_TEBB0714_REV01'!B11436,)+MATCH(H365,RAW_c_TEBB0714_REV01!B:B,),3),INDEX(RAW_c_TEBB0714_REV01!B:D,MATCH(H365,RAW_c_TEBB0714_REV01!B:B,0),3)),"---")))=0,"---",IF(K365&lt;&gt;"---",IF(INDEX(RAW_c_TEBB0714_REV01!B:D,MATCH(H365,RAW_c_TEBB0714_REV01!B:B,0),3)=L365,INDEX(
RAW_c_TEBB0714_REV01!B:D,MATCH(H365,INDEX(RAW_c_TEBB0714_REV01!B:B,MATCH(H365,RAW_c_TEBB0714_REV01!B:B,)+1):'RAW_c_TEBB0714_REV01'!B11436,)+MATCH(H365,RAW_c_TEBB0714_REV01!B:B,),3),INDEX(RAW_c_TEBB0714_REV01!B:D,MATCH(H365,RAW_c_TEBB0714_REV01!B:B,0),3)),"---"))),"---")</f>
        <v>JM1-40</v>
      </c>
      <c r="T365">
        <f>COUNTIF(RAW_c_TEBB0714_REV01!B:B,G365)</f>
        <v>2</v>
      </c>
      <c r="U365" t="str">
        <f t="shared" si="35"/>
        <v>50pin_header-32</v>
      </c>
    </row>
    <row r="366" spans="1:21" x14ac:dyDescent="0.25">
      <c r="A366" t="s">
        <v>1208</v>
      </c>
      <c r="B366" t="s">
        <v>1293</v>
      </c>
      <c r="C366" t="s">
        <v>191</v>
      </c>
      <c r="D366" t="s">
        <v>895</v>
      </c>
      <c r="E366" s="84">
        <v>33</v>
      </c>
      <c r="F366" t="str">
        <f t="shared" si="30"/>
        <v>J20-33</v>
      </c>
      <c r="G366" t="str">
        <f>VLOOKUP(F366,RAW_c_TEBB0714_REV01!A:B,2,0)</f>
        <v>B34_L5_N</v>
      </c>
      <c r="H366" t="str">
        <f t="shared" si="31"/>
        <v>B34_L5_N</v>
      </c>
      <c r="I366" t="str">
        <f t="shared" si="32"/>
        <v>--</v>
      </c>
      <c r="J366" t="str">
        <f t="shared" si="33"/>
        <v>--</v>
      </c>
      <c r="K366">
        <f>IFERROR(IF(J366="--",IF(G366=H366,VLOOKUP(G366,RAW_c_TEBB0714_REV01!L:N,3,0),SUM(VLOOKUP(H366,RAW_c_TEBB0714_REV01!L:N,3,0),VLOOKUP(G366,RAW_c_TEBB0714_REV01!L:N,3,0))),"---"),"---")</f>
        <v>27.403099999999998</v>
      </c>
      <c r="L366" t="str">
        <f t="shared" si="34"/>
        <v>J20-33</v>
      </c>
      <c r="M366" t="str">
        <f>IFERROR(IF(
COUNTIF(B2B!H:H,(IF(K366&lt;&gt;"---",IF(INDEX(RAW_c_TEBB0714_REV01!B:D,MATCH(H366,RAW_c_TEBB0714_REV01!B:B,0),3)=L366,INDEX(
RAW_c_TEBB0714_REV01!B:D,MATCH(H366,INDEX(RAW_c_TEBB0714_REV01!B:B,MATCH(H366,RAW_c_TEBB0714_REV01!B:B,)+1):'RAW_c_TEBB0714_REV01'!B11437,)+MATCH(H366,RAW_c_TEBB0714_REV01!B:B,),3),INDEX(RAW_c_TEBB0714_REV01!B:D,MATCH(H366,RAW_c_TEBB0714_REV01!B:B,0),3)),"---")))=1,"---",IF(K366&lt;&gt;"---",IF(INDEX(RAW_c_TEBB0714_REV01!B:D,MATCH(H366,RAW_c_TEBB0714_REV01!B:B,0),3)=L366,INDEX(
RAW_c_TEBB0714_REV01!B:D,MATCH(H366,INDEX(RAW_c_TEBB0714_REV01!B:B,MATCH(H366,RAW_c_TEBB0714_REV01!B:B,)+1):'RAW_c_TEBB0714_REV01'!B11437,)+MATCH(H366,RAW_c_TEBB0714_REV01!B:B,),3),INDEX(RAW_c_TEBB0714_REV01!B:D,MATCH(H366,RAW_c_TEBB0714_REV01!B:B,0),3)),"---")),"---")</f>
        <v>---</v>
      </c>
      <c r="N366" t="str">
        <f>IFERROR(IF(AND(B366="B2B",J366="--"),L366,IF(
COUNTIF(B2B!H:H,(IF(K366&lt;&gt;"---",IF(INDEX(RAW_c_TEBB0714_REV01!B:D,MATCH(H366,RAW_c_TEBB0714_REV01!B:B,0),3)=L366,INDEX(
RAW_c_TEBB0714_REV01!B:D,MATCH(H366,INDEX(RAW_c_TEBB0714_REV01!B:B,MATCH(H366,RAW_c_TEBB0714_REV01!B:B,)+1):'RAW_c_TEBB0714_REV01'!B11437,)+MATCH(H366,RAW_c_TEBB0714_REV01!B:B,),3),INDEX(RAW_c_TEBB0714_REV01!B:D,MATCH(H366,RAW_c_TEBB0714_REV01!B:B,0),3)),"---")))=0,"---",IF(K366&lt;&gt;"---",IF(INDEX(RAW_c_TEBB0714_REV01!B:D,MATCH(H366,RAW_c_TEBB0714_REV01!B:B,0),3)=L366,INDEX(
RAW_c_TEBB0714_REV01!B:D,MATCH(H366,INDEX(RAW_c_TEBB0714_REV01!B:B,MATCH(H366,RAW_c_TEBB0714_REV01!B:B,)+1):'RAW_c_TEBB0714_REV01'!B11437,)+MATCH(H366,RAW_c_TEBB0714_REV01!B:B,),3),INDEX(RAW_c_TEBB0714_REV01!B:D,MATCH(H366,RAW_c_TEBB0714_REV01!B:B,0),3)),"---"))),"---")</f>
        <v>JM1-45</v>
      </c>
      <c r="T366">
        <f>COUNTIF(RAW_c_TEBB0714_REV01!B:B,G366)</f>
        <v>2</v>
      </c>
      <c r="U366" t="str">
        <f t="shared" si="35"/>
        <v>50pin_header-33</v>
      </c>
    </row>
    <row r="367" spans="1:21" x14ac:dyDescent="0.25">
      <c r="A367" t="s">
        <v>1209</v>
      </c>
      <c r="B367" t="s">
        <v>1293</v>
      </c>
      <c r="C367" t="s">
        <v>192</v>
      </c>
      <c r="D367" t="s">
        <v>895</v>
      </c>
      <c r="E367" s="84">
        <v>34</v>
      </c>
      <c r="F367" t="str">
        <f t="shared" si="30"/>
        <v>J20-34</v>
      </c>
      <c r="G367" t="str">
        <f>VLOOKUP(F367,RAW_c_TEBB0714_REV01!A:B,2,0)</f>
        <v>B34_L5_P</v>
      </c>
      <c r="H367" t="str">
        <f t="shared" si="31"/>
        <v>B34_L5_P</v>
      </c>
      <c r="I367" t="str">
        <f t="shared" si="32"/>
        <v>--</v>
      </c>
      <c r="J367" t="str">
        <f t="shared" si="33"/>
        <v>--</v>
      </c>
      <c r="K367">
        <f>IFERROR(IF(J367="--",IF(G367=H367,VLOOKUP(G367,RAW_c_TEBB0714_REV01!L:N,3,0),SUM(VLOOKUP(H367,RAW_c_TEBB0714_REV01!L:N,3,0),VLOOKUP(G367,RAW_c_TEBB0714_REV01!L:N,3,0))),"---"),"---")</f>
        <v>27.081800000000001</v>
      </c>
      <c r="L367" t="str">
        <f t="shared" si="34"/>
        <v>J20-34</v>
      </c>
      <c r="M367" t="str">
        <f>IFERROR(IF(
COUNTIF(B2B!H:H,(IF(K367&lt;&gt;"---",IF(INDEX(RAW_c_TEBB0714_REV01!B:D,MATCH(H367,RAW_c_TEBB0714_REV01!B:B,0),3)=L367,INDEX(
RAW_c_TEBB0714_REV01!B:D,MATCH(H367,INDEX(RAW_c_TEBB0714_REV01!B:B,MATCH(H367,RAW_c_TEBB0714_REV01!B:B,)+1):'RAW_c_TEBB0714_REV01'!B11438,)+MATCH(H367,RAW_c_TEBB0714_REV01!B:B,),3),INDEX(RAW_c_TEBB0714_REV01!B:D,MATCH(H367,RAW_c_TEBB0714_REV01!B:B,0),3)),"---")))=1,"---",IF(K367&lt;&gt;"---",IF(INDEX(RAW_c_TEBB0714_REV01!B:D,MATCH(H367,RAW_c_TEBB0714_REV01!B:B,0),3)=L367,INDEX(
RAW_c_TEBB0714_REV01!B:D,MATCH(H367,INDEX(RAW_c_TEBB0714_REV01!B:B,MATCH(H367,RAW_c_TEBB0714_REV01!B:B,)+1):'RAW_c_TEBB0714_REV01'!B11438,)+MATCH(H367,RAW_c_TEBB0714_REV01!B:B,),3),INDEX(RAW_c_TEBB0714_REV01!B:D,MATCH(H367,RAW_c_TEBB0714_REV01!B:B,0),3)),"---")),"---")</f>
        <v>---</v>
      </c>
      <c r="N367" t="str">
        <f>IFERROR(IF(AND(B367="B2B",J367="--"),L367,IF(
COUNTIF(B2B!H:H,(IF(K367&lt;&gt;"---",IF(INDEX(RAW_c_TEBB0714_REV01!B:D,MATCH(H367,RAW_c_TEBB0714_REV01!B:B,0),3)=L367,INDEX(
RAW_c_TEBB0714_REV01!B:D,MATCH(H367,INDEX(RAW_c_TEBB0714_REV01!B:B,MATCH(H367,RAW_c_TEBB0714_REV01!B:B,)+1):'RAW_c_TEBB0714_REV01'!B11438,)+MATCH(H367,RAW_c_TEBB0714_REV01!B:B,),3),INDEX(RAW_c_TEBB0714_REV01!B:D,MATCH(H367,RAW_c_TEBB0714_REV01!B:B,0),3)),"---")))=0,"---",IF(K367&lt;&gt;"---",IF(INDEX(RAW_c_TEBB0714_REV01!B:D,MATCH(H367,RAW_c_TEBB0714_REV01!B:B,0),3)=L367,INDEX(
RAW_c_TEBB0714_REV01!B:D,MATCH(H367,INDEX(RAW_c_TEBB0714_REV01!B:B,MATCH(H367,RAW_c_TEBB0714_REV01!B:B,)+1):'RAW_c_TEBB0714_REV01'!B11438,)+MATCH(H367,RAW_c_TEBB0714_REV01!B:B,),3),INDEX(RAW_c_TEBB0714_REV01!B:D,MATCH(H367,RAW_c_TEBB0714_REV01!B:B,0),3)),"---"))),"---")</f>
        <v>JM1-43</v>
      </c>
      <c r="T367">
        <f>COUNTIF(RAW_c_TEBB0714_REV01!B:B,G367)</f>
        <v>2</v>
      </c>
      <c r="U367" t="str">
        <f t="shared" si="35"/>
        <v>50pin_header-34</v>
      </c>
    </row>
    <row r="368" spans="1:21" x14ac:dyDescent="0.25">
      <c r="A368" t="s">
        <v>1210</v>
      </c>
      <c r="B368" t="s">
        <v>1293</v>
      </c>
      <c r="C368" t="s">
        <v>193</v>
      </c>
      <c r="D368" t="s">
        <v>895</v>
      </c>
      <c r="E368" s="84">
        <v>35</v>
      </c>
      <c r="F368" t="str">
        <f t="shared" si="30"/>
        <v>J20-35</v>
      </c>
      <c r="G368" t="str">
        <f>VLOOKUP(F368,RAW_c_TEBB0714_REV01!A:B,2,0)</f>
        <v>B34_L1_N</v>
      </c>
      <c r="H368" t="str">
        <f t="shared" si="31"/>
        <v>B34_L1_N</v>
      </c>
      <c r="I368" t="str">
        <f t="shared" si="32"/>
        <v>--</v>
      </c>
      <c r="J368" t="str">
        <f t="shared" si="33"/>
        <v>--</v>
      </c>
      <c r="K368">
        <f>IFERROR(IF(J368="--",IF(G368=H368,VLOOKUP(G368,RAW_c_TEBB0714_REV01!L:N,3,0),SUM(VLOOKUP(H368,RAW_c_TEBB0714_REV01!L:N,3,0),VLOOKUP(G368,RAW_c_TEBB0714_REV01!L:N,3,0))),"---"),"---")</f>
        <v>27.971</v>
      </c>
      <c r="L368" t="str">
        <f t="shared" si="34"/>
        <v>J20-35</v>
      </c>
      <c r="M368" t="str">
        <f>IFERROR(IF(
COUNTIF(B2B!H:H,(IF(K368&lt;&gt;"---",IF(INDEX(RAW_c_TEBB0714_REV01!B:D,MATCH(H368,RAW_c_TEBB0714_REV01!B:B,0),3)=L368,INDEX(
RAW_c_TEBB0714_REV01!B:D,MATCH(H368,INDEX(RAW_c_TEBB0714_REV01!B:B,MATCH(H368,RAW_c_TEBB0714_REV01!B:B,)+1):'RAW_c_TEBB0714_REV01'!B11439,)+MATCH(H368,RAW_c_TEBB0714_REV01!B:B,),3),INDEX(RAW_c_TEBB0714_REV01!B:D,MATCH(H368,RAW_c_TEBB0714_REV01!B:B,0),3)),"---")))=1,"---",IF(K368&lt;&gt;"---",IF(INDEX(RAW_c_TEBB0714_REV01!B:D,MATCH(H368,RAW_c_TEBB0714_REV01!B:B,0),3)=L368,INDEX(
RAW_c_TEBB0714_REV01!B:D,MATCH(H368,INDEX(RAW_c_TEBB0714_REV01!B:B,MATCH(H368,RAW_c_TEBB0714_REV01!B:B,)+1):'RAW_c_TEBB0714_REV01'!B11439,)+MATCH(H368,RAW_c_TEBB0714_REV01!B:B,),3),INDEX(RAW_c_TEBB0714_REV01!B:D,MATCH(H368,RAW_c_TEBB0714_REV01!B:B,0),3)),"---")),"---")</f>
        <v>---</v>
      </c>
      <c r="N368" t="str">
        <f>IFERROR(IF(AND(B368="B2B",J368="--"),L368,IF(
COUNTIF(B2B!H:H,(IF(K368&lt;&gt;"---",IF(INDEX(RAW_c_TEBB0714_REV01!B:D,MATCH(H368,RAW_c_TEBB0714_REV01!B:B,0),3)=L368,INDEX(
RAW_c_TEBB0714_REV01!B:D,MATCH(H368,INDEX(RAW_c_TEBB0714_REV01!B:B,MATCH(H368,RAW_c_TEBB0714_REV01!B:B,)+1):'RAW_c_TEBB0714_REV01'!B11439,)+MATCH(H368,RAW_c_TEBB0714_REV01!B:B,),3),INDEX(RAW_c_TEBB0714_REV01!B:D,MATCH(H368,RAW_c_TEBB0714_REV01!B:B,0),3)),"---")))=0,"---",IF(K368&lt;&gt;"---",IF(INDEX(RAW_c_TEBB0714_REV01!B:D,MATCH(H368,RAW_c_TEBB0714_REV01!B:B,0),3)=L368,INDEX(
RAW_c_TEBB0714_REV01!B:D,MATCH(H368,INDEX(RAW_c_TEBB0714_REV01!B:B,MATCH(H368,RAW_c_TEBB0714_REV01!B:B,)+1):'RAW_c_TEBB0714_REV01'!B11439,)+MATCH(H368,RAW_c_TEBB0714_REV01!B:B,),3),INDEX(RAW_c_TEBB0714_REV01!B:D,MATCH(H368,RAW_c_TEBB0714_REV01!B:B,0),3)),"---"))),"---")</f>
        <v>JM1-37</v>
      </c>
      <c r="T368">
        <f>COUNTIF(RAW_c_TEBB0714_REV01!B:B,G368)</f>
        <v>2</v>
      </c>
      <c r="U368" t="str">
        <f t="shared" si="35"/>
        <v>50pin_header-35</v>
      </c>
    </row>
    <row r="369" spans="1:21" x14ac:dyDescent="0.25">
      <c r="A369" t="s">
        <v>1211</v>
      </c>
      <c r="B369" t="s">
        <v>1293</v>
      </c>
      <c r="C369" t="s">
        <v>194</v>
      </c>
      <c r="D369" t="s">
        <v>895</v>
      </c>
      <c r="E369" s="84">
        <v>36</v>
      </c>
      <c r="F369" t="str">
        <f t="shared" si="30"/>
        <v>J20-36</v>
      </c>
      <c r="G369" t="str">
        <f>VLOOKUP(F369,RAW_c_TEBB0714_REV01!A:B,2,0)</f>
        <v>B34_L1_P</v>
      </c>
      <c r="H369" t="str">
        <f t="shared" si="31"/>
        <v>B34_L1_P</v>
      </c>
      <c r="I369" t="str">
        <f t="shared" si="32"/>
        <v>--</v>
      </c>
      <c r="J369" t="str">
        <f t="shared" si="33"/>
        <v>--</v>
      </c>
      <c r="K369">
        <f>IFERROR(IF(J369="--",IF(G369=H369,VLOOKUP(G369,RAW_c_TEBB0714_REV01!L:N,3,0),SUM(VLOOKUP(H369,RAW_c_TEBB0714_REV01!L:N,3,0),VLOOKUP(G369,RAW_c_TEBB0714_REV01!L:N,3,0))),"---"),"---")</f>
        <v>27.5367</v>
      </c>
      <c r="L369" t="str">
        <f t="shared" si="34"/>
        <v>J20-36</v>
      </c>
      <c r="M369" t="str">
        <f>IFERROR(IF(
COUNTIF(B2B!H:H,(IF(K369&lt;&gt;"---",IF(INDEX(RAW_c_TEBB0714_REV01!B:D,MATCH(H369,RAW_c_TEBB0714_REV01!B:B,0),3)=L369,INDEX(
RAW_c_TEBB0714_REV01!B:D,MATCH(H369,INDEX(RAW_c_TEBB0714_REV01!B:B,MATCH(H369,RAW_c_TEBB0714_REV01!B:B,)+1):'RAW_c_TEBB0714_REV01'!B11440,)+MATCH(H369,RAW_c_TEBB0714_REV01!B:B,),3),INDEX(RAW_c_TEBB0714_REV01!B:D,MATCH(H369,RAW_c_TEBB0714_REV01!B:B,0),3)),"---")))=1,"---",IF(K369&lt;&gt;"---",IF(INDEX(RAW_c_TEBB0714_REV01!B:D,MATCH(H369,RAW_c_TEBB0714_REV01!B:B,0),3)=L369,INDEX(
RAW_c_TEBB0714_REV01!B:D,MATCH(H369,INDEX(RAW_c_TEBB0714_REV01!B:B,MATCH(H369,RAW_c_TEBB0714_REV01!B:B,)+1):'RAW_c_TEBB0714_REV01'!B11440,)+MATCH(H369,RAW_c_TEBB0714_REV01!B:B,),3),INDEX(RAW_c_TEBB0714_REV01!B:D,MATCH(H369,RAW_c_TEBB0714_REV01!B:B,0),3)),"---")),"---")</f>
        <v>---</v>
      </c>
      <c r="N369" t="str">
        <f>IFERROR(IF(AND(B369="B2B",J369="--"),L369,IF(
COUNTIF(B2B!H:H,(IF(K369&lt;&gt;"---",IF(INDEX(RAW_c_TEBB0714_REV01!B:D,MATCH(H369,RAW_c_TEBB0714_REV01!B:B,0),3)=L369,INDEX(
RAW_c_TEBB0714_REV01!B:D,MATCH(H369,INDEX(RAW_c_TEBB0714_REV01!B:B,MATCH(H369,RAW_c_TEBB0714_REV01!B:B,)+1):'RAW_c_TEBB0714_REV01'!B11440,)+MATCH(H369,RAW_c_TEBB0714_REV01!B:B,),3),INDEX(RAW_c_TEBB0714_REV01!B:D,MATCH(H369,RAW_c_TEBB0714_REV01!B:B,0),3)),"---")))=0,"---",IF(K369&lt;&gt;"---",IF(INDEX(RAW_c_TEBB0714_REV01!B:D,MATCH(H369,RAW_c_TEBB0714_REV01!B:B,0),3)=L369,INDEX(
RAW_c_TEBB0714_REV01!B:D,MATCH(H369,INDEX(RAW_c_TEBB0714_REV01!B:B,MATCH(H369,RAW_c_TEBB0714_REV01!B:B,)+1):'RAW_c_TEBB0714_REV01'!B11440,)+MATCH(H369,RAW_c_TEBB0714_REV01!B:B,),3),INDEX(RAW_c_TEBB0714_REV01!B:D,MATCH(H369,RAW_c_TEBB0714_REV01!B:B,0),3)),"---"))),"---")</f>
        <v>JM1-35</v>
      </c>
      <c r="T369">
        <f>COUNTIF(RAW_c_TEBB0714_REV01!B:B,G369)</f>
        <v>2</v>
      </c>
      <c r="U369" t="str">
        <f t="shared" si="35"/>
        <v>50pin_header-36</v>
      </c>
    </row>
    <row r="370" spans="1:21" x14ac:dyDescent="0.25">
      <c r="A370" t="s">
        <v>1212</v>
      </c>
      <c r="B370" t="s">
        <v>1293</v>
      </c>
      <c r="C370" t="s">
        <v>195</v>
      </c>
      <c r="D370" t="s">
        <v>895</v>
      </c>
      <c r="E370" s="84">
        <v>37</v>
      </c>
      <c r="F370" t="str">
        <f t="shared" si="30"/>
        <v>J20-37</v>
      </c>
      <c r="G370" t="str">
        <f>VLOOKUP(F370,RAW_c_TEBB0714_REV01!A:B,2,0)</f>
        <v>B34_L23_N</v>
      </c>
      <c r="H370" t="str">
        <f t="shared" si="31"/>
        <v>B34_L23_N</v>
      </c>
      <c r="I370" t="str">
        <f t="shared" si="32"/>
        <v>--</v>
      </c>
      <c r="J370" t="str">
        <f t="shared" si="33"/>
        <v>--</v>
      </c>
      <c r="K370">
        <f>IFERROR(IF(J370="--",IF(G370=H370,VLOOKUP(G370,RAW_c_TEBB0714_REV01!L:N,3,0),SUM(VLOOKUP(H370,RAW_c_TEBB0714_REV01!L:N,3,0),VLOOKUP(G370,RAW_c_TEBB0714_REV01!L:N,3,0))),"---"),"---")</f>
        <v>50.4666</v>
      </c>
      <c r="L370" t="str">
        <f t="shared" si="34"/>
        <v>J20-37</v>
      </c>
      <c r="M370" t="str">
        <f>IFERROR(IF(
COUNTIF(B2B!H:H,(IF(K370&lt;&gt;"---",IF(INDEX(RAW_c_TEBB0714_REV01!B:D,MATCH(H370,RAW_c_TEBB0714_REV01!B:B,0),3)=L370,INDEX(
RAW_c_TEBB0714_REV01!B:D,MATCH(H370,INDEX(RAW_c_TEBB0714_REV01!B:B,MATCH(H370,RAW_c_TEBB0714_REV01!B:B,)+1):'RAW_c_TEBB0714_REV01'!B11441,)+MATCH(H370,RAW_c_TEBB0714_REV01!B:B,),3),INDEX(RAW_c_TEBB0714_REV01!B:D,MATCH(H370,RAW_c_TEBB0714_REV01!B:B,0),3)),"---")))=1,"---",IF(K370&lt;&gt;"---",IF(INDEX(RAW_c_TEBB0714_REV01!B:D,MATCH(H370,RAW_c_TEBB0714_REV01!B:B,0),3)=L370,INDEX(
RAW_c_TEBB0714_REV01!B:D,MATCH(H370,INDEX(RAW_c_TEBB0714_REV01!B:B,MATCH(H370,RAW_c_TEBB0714_REV01!B:B,)+1):'RAW_c_TEBB0714_REV01'!B11441,)+MATCH(H370,RAW_c_TEBB0714_REV01!B:B,),3),INDEX(RAW_c_TEBB0714_REV01!B:D,MATCH(H370,RAW_c_TEBB0714_REV01!B:B,0),3)),"---")),"---")</f>
        <v>---</v>
      </c>
      <c r="N370" t="str">
        <f>IFERROR(IF(AND(B370="B2B",J370="--"),L370,IF(
COUNTIF(B2B!H:H,(IF(K370&lt;&gt;"---",IF(INDEX(RAW_c_TEBB0714_REV01!B:D,MATCH(H370,RAW_c_TEBB0714_REV01!B:B,0),3)=L370,INDEX(
RAW_c_TEBB0714_REV01!B:D,MATCH(H370,INDEX(RAW_c_TEBB0714_REV01!B:B,MATCH(H370,RAW_c_TEBB0714_REV01!B:B,)+1):'RAW_c_TEBB0714_REV01'!B11441,)+MATCH(H370,RAW_c_TEBB0714_REV01!B:B,),3),INDEX(RAW_c_TEBB0714_REV01!B:D,MATCH(H370,RAW_c_TEBB0714_REV01!B:B,0),3)),"---")))=0,"---",IF(K370&lt;&gt;"---",IF(INDEX(RAW_c_TEBB0714_REV01!B:D,MATCH(H370,RAW_c_TEBB0714_REV01!B:B,0),3)=L370,INDEX(
RAW_c_TEBB0714_REV01!B:D,MATCH(H370,INDEX(RAW_c_TEBB0714_REV01!B:B,MATCH(H370,RAW_c_TEBB0714_REV01!B:B,)+1):'RAW_c_TEBB0714_REV01'!B11441,)+MATCH(H370,RAW_c_TEBB0714_REV01!B:B,),3),INDEX(RAW_c_TEBB0714_REV01!B:D,MATCH(H370,RAW_c_TEBB0714_REV01!B:B,0),3)),"---"))),"---")</f>
        <v>JM1-79</v>
      </c>
      <c r="T370">
        <f>COUNTIF(RAW_c_TEBB0714_REV01!B:B,G370)</f>
        <v>2</v>
      </c>
      <c r="U370" t="str">
        <f t="shared" si="35"/>
        <v>50pin_header-37</v>
      </c>
    </row>
    <row r="371" spans="1:21" x14ac:dyDescent="0.25">
      <c r="A371" t="s">
        <v>1213</v>
      </c>
      <c r="B371" t="s">
        <v>1293</v>
      </c>
      <c r="C371" t="s">
        <v>196</v>
      </c>
      <c r="D371" t="s">
        <v>895</v>
      </c>
      <c r="E371" s="84">
        <v>38</v>
      </c>
      <c r="F371" t="str">
        <f t="shared" si="30"/>
        <v>J20-38</v>
      </c>
      <c r="G371" t="str">
        <f>VLOOKUP(F371,RAW_c_TEBB0714_REV01!A:B,2,0)</f>
        <v>B34_L23_P</v>
      </c>
      <c r="H371" t="str">
        <f t="shared" si="31"/>
        <v>B34_L23_P</v>
      </c>
      <c r="I371" t="str">
        <f t="shared" si="32"/>
        <v>--</v>
      </c>
      <c r="J371" t="str">
        <f t="shared" si="33"/>
        <v>--</v>
      </c>
      <c r="K371">
        <f>IFERROR(IF(J371="--",IF(G371=H371,VLOOKUP(G371,RAW_c_TEBB0714_REV01!L:N,3,0),SUM(VLOOKUP(H371,RAW_c_TEBB0714_REV01!L:N,3,0),VLOOKUP(G371,RAW_c_TEBB0714_REV01!L:N,3,0))),"---"),"---")</f>
        <v>50.257599999999996</v>
      </c>
      <c r="L371" t="str">
        <f t="shared" si="34"/>
        <v>J20-38</v>
      </c>
      <c r="M371" t="str">
        <f>IFERROR(IF(
COUNTIF(B2B!H:H,(IF(K371&lt;&gt;"---",IF(INDEX(RAW_c_TEBB0714_REV01!B:D,MATCH(H371,RAW_c_TEBB0714_REV01!B:B,0),3)=L371,INDEX(
RAW_c_TEBB0714_REV01!B:D,MATCH(H371,INDEX(RAW_c_TEBB0714_REV01!B:B,MATCH(H371,RAW_c_TEBB0714_REV01!B:B,)+1):'RAW_c_TEBB0714_REV01'!B11442,)+MATCH(H371,RAW_c_TEBB0714_REV01!B:B,),3),INDEX(RAW_c_TEBB0714_REV01!B:D,MATCH(H371,RAW_c_TEBB0714_REV01!B:B,0),3)),"---")))=1,"---",IF(K371&lt;&gt;"---",IF(INDEX(RAW_c_TEBB0714_REV01!B:D,MATCH(H371,RAW_c_TEBB0714_REV01!B:B,0),3)=L371,INDEX(
RAW_c_TEBB0714_REV01!B:D,MATCH(H371,INDEX(RAW_c_TEBB0714_REV01!B:B,MATCH(H371,RAW_c_TEBB0714_REV01!B:B,)+1):'RAW_c_TEBB0714_REV01'!B11442,)+MATCH(H371,RAW_c_TEBB0714_REV01!B:B,),3),INDEX(RAW_c_TEBB0714_REV01!B:D,MATCH(H371,RAW_c_TEBB0714_REV01!B:B,0),3)),"---")),"---")</f>
        <v>---</v>
      </c>
      <c r="N371" t="str">
        <f>IFERROR(IF(AND(B371="B2B",J371="--"),L371,IF(
COUNTIF(B2B!H:H,(IF(K371&lt;&gt;"---",IF(INDEX(RAW_c_TEBB0714_REV01!B:D,MATCH(H371,RAW_c_TEBB0714_REV01!B:B,0),3)=L371,INDEX(
RAW_c_TEBB0714_REV01!B:D,MATCH(H371,INDEX(RAW_c_TEBB0714_REV01!B:B,MATCH(H371,RAW_c_TEBB0714_REV01!B:B,)+1):'RAW_c_TEBB0714_REV01'!B11442,)+MATCH(H371,RAW_c_TEBB0714_REV01!B:B,),3),INDEX(RAW_c_TEBB0714_REV01!B:D,MATCH(H371,RAW_c_TEBB0714_REV01!B:B,0),3)),"---")))=0,"---",IF(K371&lt;&gt;"---",IF(INDEX(RAW_c_TEBB0714_REV01!B:D,MATCH(H371,RAW_c_TEBB0714_REV01!B:B,0),3)=L371,INDEX(
RAW_c_TEBB0714_REV01!B:D,MATCH(H371,INDEX(RAW_c_TEBB0714_REV01!B:B,MATCH(H371,RAW_c_TEBB0714_REV01!B:B,)+1):'RAW_c_TEBB0714_REV01'!B11442,)+MATCH(H371,RAW_c_TEBB0714_REV01!B:B,),3),INDEX(RAW_c_TEBB0714_REV01!B:D,MATCH(H371,RAW_c_TEBB0714_REV01!B:B,0),3)),"---"))),"---")</f>
        <v>JM1-81</v>
      </c>
      <c r="T371">
        <f>COUNTIF(RAW_c_TEBB0714_REV01!B:B,G371)</f>
        <v>2</v>
      </c>
      <c r="U371" t="str">
        <f t="shared" si="35"/>
        <v>50pin_header-38</v>
      </c>
    </row>
    <row r="372" spans="1:21" x14ac:dyDescent="0.25">
      <c r="A372" t="s">
        <v>1214</v>
      </c>
      <c r="B372" t="s">
        <v>1293</v>
      </c>
      <c r="C372" t="s">
        <v>197</v>
      </c>
      <c r="D372" t="s">
        <v>895</v>
      </c>
      <c r="E372" s="84">
        <v>39</v>
      </c>
      <c r="F372" t="str">
        <f t="shared" si="30"/>
        <v>J20-39</v>
      </c>
      <c r="G372" t="str">
        <f>VLOOKUP(F372,RAW_c_TEBB0714_REV01!A:B,2,0)</f>
        <v>B34_L2_N</v>
      </c>
      <c r="H372" t="str">
        <f t="shared" si="31"/>
        <v>B34_L2_N</v>
      </c>
      <c r="I372" t="str">
        <f t="shared" si="32"/>
        <v>--</v>
      </c>
      <c r="J372" t="str">
        <f t="shared" si="33"/>
        <v>--</v>
      </c>
      <c r="K372">
        <f>IFERROR(IF(J372="--",IF(G372=H372,VLOOKUP(G372,RAW_c_TEBB0714_REV01!L:N,3,0),SUM(VLOOKUP(H372,RAW_c_TEBB0714_REV01!L:N,3,0),VLOOKUP(G372,RAW_c_TEBB0714_REV01!L:N,3,0))),"---"),"---")</f>
        <v>33.110399999999998</v>
      </c>
      <c r="L372" t="str">
        <f t="shared" si="34"/>
        <v>J20-39</v>
      </c>
      <c r="M372" t="str">
        <f>IFERROR(IF(
COUNTIF(B2B!H:H,(IF(K372&lt;&gt;"---",IF(INDEX(RAW_c_TEBB0714_REV01!B:D,MATCH(H372,RAW_c_TEBB0714_REV01!B:B,0),3)=L372,INDEX(
RAW_c_TEBB0714_REV01!B:D,MATCH(H372,INDEX(RAW_c_TEBB0714_REV01!B:B,MATCH(H372,RAW_c_TEBB0714_REV01!B:B,)+1):'RAW_c_TEBB0714_REV01'!B11443,)+MATCH(H372,RAW_c_TEBB0714_REV01!B:B,),3),INDEX(RAW_c_TEBB0714_REV01!B:D,MATCH(H372,RAW_c_TEBB0714_REV01!B:B,0),3)),"---")))=1,"---",IF(K372&lt;&gt;"---",IF(INDEX(RAW_c_TEBB0714_REV01!B:D,MATCH(H372,RAW_c_TEBB0714_REV01!B:B,0),3)=L372,INDEX(
RAW_c_TEBB0714_REV01!B:D,MATCH(H372,INDEX(RAW_c_TEBB0714_REV01!B:B,MATCH(H372,RAW_c_TEBB0714_REV01!B:B,)+1):'RAW_c_TEBB0714_REV01'!B11443,)+MATCH(H372,RAW_c_TEBB0714_REV01!B:B,),3),INDEX(RAW_c_TEBB0714_REV01!B:D,MATCH(H372,RAW_c_TEBB0714_REV01!B:B,0),3)),"---")),"---")</f>
        <v>---</v>
      </c>
      <c r="N372" t="str">
        <f>IFERROR(IF(AND(B372="B2B",J372="--"),L372,IF(
COUNTIF(B2B!H:H,(IF(K372&lt;&gt;"---",IF(INDEX(RAW_c_TEBB0714_REV01!B:D,MATCH(H372,RAW_c_TEBB0714_REV01!B:B,0),3)=L372,INDEX(
RAW_c_TEBB0714_REV01!B:D,MATCH(H372,INDEX(RAW_c_TEBB0714_REV01!B:B,MATCH(H372,RAW_c_TEBB0714_REV01!B:B,)+1):'RAW_c_TEBB0714_REV01'!B11443,)+MATCH(H372,RAW_c_TEBB0714_REV01!B:B,),3),INDEX(RAW_c_TEBB0714_REV01!B:D,MATCH(H372,RAW_c_TEBB0714_REV01!B:B,0),3)),"---")))=0,"---",IF(K372&lt;&gt;"---",IF(INDEX(RAW_c_TEBB0714_REV01!B:D,MATCH(H372,RAW_c_TEBB0714_REV01!B:B,0),3)=L372,INDEX(
RAW_c_TEBB0714_REV01!B:D,MATCH(H372,INDEX(RAW_c_TEBB0714_REV01!B:B,MATCH(H372,RAW_c_TEBB0714_REV01!B:B,)+1):'RAW_c_TEBB0714_REV01'!B11443,)+MATCH(H372,RAW_c_TEBB0714_REV01!B:B,),3),INDEX(RAW_c_TEBB0714_REV01!B:D,MATCH(H372,RAW_c_TEBB0714_REV01!B:B,0),3)),"---"))),"---")</f>
        <v>JM1-33</v>
      </c>
      <c r="T372">
        <f>COUNTIF(RAW_c_TEBB0714_REV01!B:B,G372)</f>
        <v>2</v>
      </c>
      <c r="U372" t="str">
        <f t="shared" si="35"/>
        <v>50pin_header-39</v>
      </c>
    </row>
    <row r="373" spans="1:21" x14ac:dyDescent="0.25">
      <c r="A373" t="s">
        <v>1215</v>
      </c>
      <c r="B373" t="s">
        <v>1293</v>
      </c>
      <c r="C373" t="s">
        <v>198</v>
      </c>
      <c r="D373" t="s">
        <v>895</v>
      </c>
      <c r="E373" s="84">
        <v>40</v>
      </c>
      <c r="F373" t="str">
        <f t="shared" si="30"/>
        <v>J20-40</v>
      </c>
      <c r="G373" t="str">
        <f>VLOOKUP(F373,RAW_c_TEBB0714_REV01!A:B,2,0)</f>
        <v>B34_L2_P</v>
      </c>
      <c r="H373" t="str">
        <f t="shared" si="31"/>
        <v>B34_L2_P</v>
      </c>
      <c r="I373" t="str">
        <f t="shared" si="32"/>
        <v>--</v>
      </c>
      <c r="J373" t="str">
        <f t="shared" si="33"/>
        <v>--</v>
      </c>
      <c r="K373">
        <f>IFERROR(IF(J373="--",IF(G373=H373,VLOOKUP(G373,RAW_c_TEBB0714_REV01!L:N,3,0),SUM(VLOOKUP(H373,RAW_c_TEBB0714_REV01!L:N,3,0),VLOOKUP(G373,RAW_c_TEBB0714_REV01!L:N,3,0))),"---"),"---")</f>
        <v>32.760599999999997</v>
      </c>
      <c r="L373" t="str">
        <f t="shared" si="34"/>
        <v>J20-40</v>
      </c>
      <c r="M373" t="str">
        <f>IFERROR(IF(
COUNTIF(B2B!H:H,(IF(K373&lt;&gt;"---",IF(INDEX(RAW_c_TEBB0714_REV01!B:D,MATCH(H373,RAW_c_TEBB0714_REV01!B:B,0),3)=L373,INDEX(
RAW_c_TEBB0714_REV01!B:D,MATCH(H373,INDEX(RAW_c_TEBB0714_REV01!B:B,MATCH(H373,RAW_c_TEBB0714_REV01!B:B,)+1):'RAW_c_TEBB0714_REV01'!B11444,)+MATCH(H373,RAW_c_TEBB0714_REV01!B:B,),3),INDEX(RAW_c_TEBB0714_REV01!B:D,MATCH(H373,RAW_c_TEBB0714_REV01!B:B,0),3)),"---")))=1,"---",IF(K373&lt;&gt;"---",IF(INDEX(RAW_c_TEBB0714_REV01!B:D,MATCH(H373,RAW_c_TEBB0714_REV01!B:B,0),3)=L373,INDEX(
RAW_c_TEBB0714_REV01!B:D,MATCH(H373,INDEX(RAW_c_TEBB0714_REV01!B:B,MATCH(H373,RAW_c_TEBB0714_REV01!B:B,)+1):'RAW_c_TEBB0714_REV01'!B11444,)+MATCH(H373,RAW_c_TEBB0714_REV01!B:B,),3),INDEX(RAW_c_TEBB0714_REV01!B:D,MATCH(H373,RAW_c_TEBB0714_REV01!B:B,0),3)),"---")),"---")</f>
        <v>---</v>
      </c>
      <c r="N373" t="str">
        <f>IFERROR(IF(AND(B373="B2B",J373="--"),L373,IF(
COUNTIF(B2B!H:H,(IF(K373&lt;&gt;"---",IF(INDEX(RAW_c_TEBB0714_REV01!B:D,MATCH(H373,RAW_c_TEBB0714_REV01!B:B,0),3)=L373,INDEX(
RAW_c_TEBB0714_REV01!B:D,MATCH(H373,INDEX(RAW_c_TEBB0714_REV01!B:B,MATCH(H373,RAW_c_TEBB0714_REV01!B:B,)+1):'RAW_c_TEBB0714_REV01'!B11444,)+MATCH(H373,RAW_c_TEBB0714_REV01!B:B,),3),INDEX(RAW_c_TEBB0714_REV01!B:D,MATCH(H373,RAW_c_TEBB0714_REV01!B:B,0),3)),"---")))=0,"---",IF(K373&lt;&gt;"---",IF(INDEX(RAW_c_TEBB0714_REV01!B:D,MATCH(H373,RAW_c_TEBB0714_REV01!B:B,0),3)=L373,INDEX(
RAW_c_TEBB0714_REV01!B:D,MATCH(H373,INDEX(RAW_c_TEBB0714_REV01!B:B,MATCH(H373,RAW_c_TEBB0714_REV01!B:B,)+1):'RAW_c_TEBB0714_REV01'!B11444,)+MATCH(H373,RAW_c_TEBB0714_REV01!B:B,),3),INDEX(RAW_c_TEBB0714_REV01!B:D,MATCH(H373,RAW_c_TEBB0714_REV01!B:B,0),3)),"---"))),"---")</f>
        <v>JM1-31</v>
      </c>
      <c r="T373">
        <f>COUNTIF(RAW_c_TEBB0714_REV01!B:B,G373)</f>
        <v>2</v>
      </c>
      <c r="U373" t="str">
        <f t="shared" si="35"/>
        <v>50pin_header-40</v>
      </c>
    </row>
    <row r="374" spans="1:21" x14ac:dyDescent="0.25">
      <c r="A374" t="s">
        <v>1216</v>
      </c>
      <c r="B374" t="s">
        <v>1293</v>
      </c>
      <c r="C374" t="s">
        <v>199</v>
      </c>
      <c r="D374" t="s">
        <v>895</v>
      </c>
      <c r="E374" s="84">
        <v>41</v>
      </c>
      <c r="F374" t="str">
        <f t="shared" si="30"/>
        <v>J20-41</v>
      </c>
      <c r="G374" t="str">
        <f>VLOOKUP(F374,RAW_c_TEBB0714_REV01!A:B,2,0)</f>
        <v>B34_L7_N</v>
      </c>
      <c r="H374" t="str">
        <f t="shared" si="31"/>
        <v>B34_L7_N</v>
      </c>
      <c r="I374" t="str">
        <f t="shared" si="32"/>
        <v>--</v>
      </c>
      <c r="J374" t="str">
        <f t="shared" si="33"/>
        <v>--</v>
      </c>
      <c r="K374">
        <f>IFERROR(IF(J374="--",IF(G374=H374,VLOOKUP(G374,RAW_c_TEBB0714_REV01!L:N,3,0),SUM(VLOOKUP(H374,RAW_c_TEBB0714_REV01!L:N,3,0),VLOOKUP(G374,RAW_c_TEBB0714_REV01!L:N,3,0))),"---"),"---")</f>
        <v>31.922499999999999</v>
      </c>
      <c r="L374" t="str">
        <f t="shared" si="34"/>
        <v>J20-41</v>
      </c>
      <c r="M374" t="str">
        <f>IFERROR(IF(
COUNTIF(B2B!H:H,(IF(K374&lt;&gt;"---",IF(INDEX(RAW_c_TEBB0714_REV01!B:D,MATCH(H374,RAW_c_TEBB0714_REV01!B:B,0),3)=L374,INDEX(
RAW_c_TEBB0714_REV01!B:D,MATCH(H374,INDEX(RAW_c_TEBB0714_REV01!B:B,MATCH(H374,RAW_c_TEBB0714_REV01!B:B,)+1):'RAW_c_TEBB0714_REV01'!B11445,)+MATCH(H374,RAW_c_TEBB0714_REV01!B:B,),3),INDEX(RAW_c_TEBB0714_REV01!B:D,MATCH(H374,RAW_c_TEBB0714_REV01!B:B,0),3)),"---")))=1,"---",IF(K374&lt;&gt;"---",IF(INDEX(RAW_c_TEBB0714_REV01!B:D,MATCH(H374,RAW_c_TEBB0714_REV01!B:B,0),3)=L374,INDEX(
RAW_c_TEBB0714_REV01!B:D,MATCH(H374,INDEX(RAW_c_TEBB0714_REV01!B:B,MATCH(H374,RAW_c_TEBB0714_REV01!B:B,)+1):'RAW_c_TEBB0714_REV01'!B11445,)+MATCH(H374,RAW_c_TEBB0714_REV01!B:B,),3),INDEX(RAW_c_TEBB0714_REV01!B:D,MATCH(H374,RAW_c_TEBB0714_REV01!B:B,0),3)),"---")),"---")</f>
        <v>---</v>
      </c>
      <c r="N374" t="str">
        <f>IFERROR(IF(AND(B374="B2B",J374="--"),L374,IF(
COUNTIF(B2B!H:H,(IF(K374&lt;&gt;"---",IF(INDEX(RAW_c_TEBB0714_REV01!B:D,MATCH(H374,RAW_c_TEBB0714_REV01!B:B,0),3)=L374,INDEX(
RAW_c_TEBB0714_REV01!B:D,MATCH(H374,INDEX(RAW_c_TEBB0714_REV01!B:B,MATCH(H374,RAW_c_TEBB0714_REV01!B:B,)+1):'RAW_c_TEBB0714_REV01'!B11445,)+MATCH(H374,RAW_c_TEBB0714_REV01!B:B,),3),INDEX(RAW_c_TEBB0714_REV01!B:D,MATCH(H374,RAW_c_TEBB0714_REV01!B:B,0),3)),"---")))=0,"---",IF(K374&lt;&gt;"---",IF(INDEX(RAW_c_TEBB0714_REV01!B:D,MATCH(H374,RAW_c_TEBB0714_REV01!B:B,0),3)=L374,INDEX(
RAW_c_TEBB0714_REV01!B:D,MATCH(H374,INDEX(RAW_c_TEBB0714_REV01!B:B,MATCH(H374,RAW_c_TEBB0714_REV01!B:B,)+1):'RAW_c_TEBB0714_REV01'!B11445,)+MATCH(H374,RAW_c_TEBB0714_REV01!B:B,),3),INDEX(RAW_c_TEBB0714_REV01!B:D,MATCH(H374,RAW_c_TEBB0714_REV01!B:B,0),3)),"---"))),"---")</f>
        <v>JM1-38</v>
      </c>
      <c r="T374">
        <f>COUNTIF(RAW_c_TEBB0714_REV01!B:B,G374)</f>
        <v>2</v>
      </c>
      <c r="U374" t="str">
        <f t="shared" si="35"/>
        <v>50pin_header-41</v>
      </c>
    </row>
    <row r="375" spans="1:21" x14ac:dyDescent="0.25">
      <c r="A375" t="s">
        <v>1217</v>
      </c>
      <c r="B375" t="s">
        <v>1293</v>
      </c>
      <c r="C375" t="s">
        <v>200</v>
      </c>
      <c r="D375" t="s">
        <v>895</v>
      </c>
      <c r="E375" s="84">
        <v>42</v>
      </c>
      <c r="F375" t="str">
        <f t="shared" si="30"/>
        <v>J20-42</v>
      </c>
      <c r="G375" t="str">
        <f>VLOOKUP(F375,RAW_c_TEBB0714_REV01!A:B,2,0)</f>
        <v>B34_L7_P</v>
      </c>
      <c r="H375" t="str">
        <f t="shared" si="31"/>
        <v>B34_L7_P</v>
      </c>
      <c r="I375" t="str">
        <f t="shared" si="32"/>
        <v>--</v>
      </c>
      <c r="J375" t="str">
        <f t="shared" si="33"/>
        <v>--</v>
      </c>
      <c r="K375">
        <f>IFERROR(IF(J375="--",IF(G375=H375,VLOOKUP(G375,RAW_c_TEBB0714_REV01!L:N,3,0),SUM(VLOOKUP(H375,RAW_c_TEBB0714_REV01!L:N,3,0),VLOOKUP(G375,RAW_c_TEBB0714_REV01!L:N,3,0))),"---"),"---")</f>
        <v>31.591100000000001</v>
      </c>
      <c r="L375" t="str">
        <f t="shared" si="34"/>
        <v>J20-42</v>
      </c>
      <c r="M375" t="str">
        <f>IFERROR(IF(
COUNTIF(B2B!H:H,(IF(K375&lt;&gt;"---",IF(INDEX(RAW_c_TEBB0714_REV01!B:D,MATCH(H375,RAW_c_TEBB0714_REV01!B:B,0),3)=L375,INDEX(
RAW_c_TEBB0714_REV01!B:D,MATCH(H375,INDEX(RAW_c_TEBB0714_REV01!B:B,MATCH(H375,RAW_c_TEBB0714_REV01!B:B,)+1):'RAW_c_TEBB0714_REV01'!B11446,)+MATCH(H375,RAW_c_TEBB0714_REV01!B:B,),3),INDEX(RAW_c_TEBB0714_REV01!B:D,MATCH(H375,RAW_c_TEBB0714_REV01!B:B,0),3)),"---")))=1,"---",IF(K375&lt;&gt;"---",IF(INDEX(RAW_c_TEBB0714_REV01!B:D,MATCH(H375,RAW_c_TEBB0714_REV01!B:B,0),3)=L375,INDEX(
RAW_c_TEBB0714_REV01!B:D,MATCH(H375,INDEX(RAW_c_TEBB0714_REV01!B:B,MATCH(H375,RAW_c_TEBB0714_REV01!B:B,)+1):'RAW_c_TEBB0714_REV01'!B11446,)+MATCH(H375,RAW_c_TEBB0714_REV01!B:B,),3),INDEX(RAW_c_TEBB0714_REV01!B:D,MATCH(H375,RAW_c_TEBB0714_REV01!B:B,0),3)),"---")),"---")</f>
        <v>---</v>
      </c>
      <c r="N375" t="str">
        <f>IFERROR(IF(AND(B375="B2B",J375="--"),L375,IF(
COUNTIF(B2B!H:H,(IF(K375&lt;&gt;"---",IF(INDEX(RAW_c_TEBB0714_REV01!B:D,MATCH(H375,RAW_c_TEBB0714_REV01!B:B,0),3)=L375,INDEX(
RAW_c_TEBB0714_REV01!B:D,MATCH(H375,INDEX(RAW_c_TEBB0714_REV01!B:B,MATCH(H375,RAW_c_TEBB0714_REV01!B:B,)+1):'RAW_c_TEBB0714_REV01'!B11446,)+MATCH(H375,RAW_c_TEBB0714_REV01!B:B,),3),INDEX(RAW_c_TEBB0714_REV01!B:D,MATCH(H375,RAW_c_TEBB0714_REV01!B:B,0),3)),"---")))=0,"---",IF(K375&lt;&gt;"---",IF(INDEX(RAW_c_TEBB0714_REV01!B:D,MATCH(H375,RAW_c_TEBB0714_REV01!B:B,0),3)=L375,INDEX(
RAW_c_TEBB0714_REV01!B:D,MATCH(H375,INDEX(RAW_c_TEBB0714_REV01!B:B,MATCH(H375,RAW_c_TEBB0714_REV01!B:B,)+1):'RAW_c_TEBB0714_REV01'!B11446,)+MATCH(H375,RAW_c_TEBB0714_REV01!B:B,),3),INDEX(RAW_c_TEBB0714_REV01!B:D,MATCH(H375,RAW_c_TEBB0714_REV01!B:B,0),3)),"---"))),"---")</f>
        <v>JM1-36</v>
      </c>
      <c r="T375">
        <f>COUNTIF(RAW_c_TEBB0714_REV01!B:B,G375)</f>
        <v>2</v>
      </c>
      <c r="U375" t="str">
        <f t="shared" si="35"/>
        <v>50pin_header-42</v>
      </c>
    </row>
    <row r="376" spans="1:21" x14ac:dyDescent="0.25">
      <c r="A376" t="s">
        <v>1218</v>
      </c>
      <c r="B376" t="s">
        <v>1293</v>
      </c>
      <c r="C376" t="s">
        <v>201</v>
      </c>
      <c r="D376" t="s">
        <v>895</v>
      </c>
      <c r="E376" s="84">
        <v>43</v>
      </c>
      <c r="F376" t="str">
        <f t="shared" si="30"/>
        <v>J20-43</v>
      </c>
      <c r="G376" t="str">
        <f>VLOOKUP(F376,RAW_c_TEBB0714_REV01!A:B,2,0)</f>
        <v>B34_L6_N</v>
      </c>
      <c r="H376" t="str">
        <f t="shared" si="31"/>
        <v>B34_L6_N</v>
      </c>
      <c r="I376" t="str">
        <f t="shared" si="32"/>
        <v>--</v>
      </c>
      <c r="J376" t="str">
        <f t="shared" si="33"/>
        <v>--</v>
      </c>
      <c r="K376">
        <f>IFERROR(IF(J376="--",IF(G376=H376,VLOOKUP(G376,RAW_c_TEBB0714_REV01!L:N,3,0),SUM(VLOOKUP(H376,RAW_c_TEBB0714_REV01!L:N,3,0),VLOOKUP(G376,RAW_c_TEBB0714_REV01!L:N,3,0))),"---"),"---")</f>
        <v>33.643000000000001</v>
      </c>
      <c r="L376" t="str">
        <f t="shared" si="34"/>
        <v>J20-43</v>
      </c>
      <c r="M376" t="str">
        <f>IFERROR(IF(
COUNTIF(B2B!H:H,(IF(K376&lt;&gt;"---",IF(INDEX(RAW_c_TEBB0714_REV01!B:D,MATCH(H376,RAW_c_TEBB0714_REV01!B:B,0),3)=L376,INDEX(
RAW_c_TEBB0714_REV01!B:D,MATCH(H376,INDEX(RAW_c_TEBB0714_REV01!B:B,MATCH(H376,RAW_c_TEBB0714_REV01!B:B,)+1):'RAW_c_TEBB0714_REV01'!B11447,)+MATCH(H376,RAW_c_TEBB0714_REV01!B:B,),3),INDEX(RAW_c_TEBB0714_REV01!B:D,MATCH(H376,RAW_c_TEBB0714_REV01!B:B,0),3)),"---")))=1,"---",IF(K376&lt;&gt;"---",IF(INDEX(RAW_c_TEBB0714_REV01!B:D,MATCH(H376,RAW_c_TEBB0714_REV01!B:B,0),3)=L376,INDEX(
RAW_c_TEBB0714_REV01!B:D,MATCH(H376,INDEX(RAW_c_TEBB0714_REV01!B:B,MATCH(H376,RAW_c_TEBB0714_REV01!B:B,)+1):'RAW_c_TEBB0714_REV01'!B11447,)+MATCH(H376,RAW_c_TEBB0714_REV01!B:B,),3),INDEX(RAW_c_TEBB0714_REV01!B:D,MATCH(H376,RAW_c_TEBB0714_REV01!B:B,0),3)),"---")),"---")</f>
        <v>---</v>
      </c>
      <c r="N376" t="str">
        <f>IFERROR(IF(AND(B376="B2B",J376="--"),L376,IF(
COUNTIF(B2B!H:H,(IF(K376&lt;&gt;"---",IF(INDEX(RAW_c_TEBB0714_REV01!B:D,MATCH(H376,RAW_c_TEBB0714_REV01!B:B,0),3)=L376,INDEX(
RAW_c_TEBB0714_REV01!B:D,MATCH(H376,INDEX(RAW_c_TEBB0714_REV01!B:B,MATCH(H376,RAW_c_TEBB0714_REV01!B:B,)+1):'RAW_c_TEBB0714_REV01'!B11447,)+MATCH(H376,RAW_c_TEBB0714_REV01!B:B,),3),INDEX(RAW_c_TEBB0714_REV01!B:D,MATCH(H376,RAW_c_TEBB0714_REV01!B:B,0),3)),"---")))=0,"---",IF(K376&lt;&gt;"---",IF(INDEX(RAW_c_TEBB0714_REV01!B:D,MATCH(H376,RAW_c_TEBB0714_REV01!B:B,0),3)=L376,INDEX(
RAW_c_TEBB0714_REV01!B:D,MATCH(H376,INDEX(RAW_c_TEBB0714_REV01!B:B,MATCH(H376,RAW_c_TEBB0714_REV01!B:B,)+1):'RAW_c_TEBB0714_REV01'!B11447,)+MATCH(H376,RAW_c_TEBB0714_REV01!B:B,),3),INDEX(RAW_c_TEBB0714_REV01!B:D,MATCH(H376,RAW_c_TEBB0714_REV01!B:B,0),3)),"---"))),"---")</f>
        <v>JM1-34</v>
      </c>
      <c r="T376">
        <f>COUNTIF(RAW_c_TEBB0714_REV01!B:B,G376)</f>
        <v>2</v>
      </c>
      <c r="U376" t="str">
        <f t="shared" si="35"/>
        <v>50pin_header-43</v>
      </c>
    </row>
    <row r="377" spans="1:21" x14ac:dyDescent="0.25">
      <c r="A377" t="s">
        <v>1219</v>
      </c>
      <c r="B377" t="s">
        <v>1293</v>
      </c>
      <c r="C377" t="s">
        <v>202</v>
      </c>
      <c r="D377" t="s">
        <v>895</v>
      </c>
      <c r="E377" s="84">
        <v>44</v>
      </c>
      <c r="F377" t="str">
        <f t="shared" si="30"/>
        <v>J20-44</v>
      </c>
      <c r="G377" t="str">
        <f>VLOOKUP(F377,RAW_c_TEBB0714_REV01!A:B,2,0)</f>
        <v>B34_L6_P</v>
      </c>
      <c r="H377" t="str">
        <f t="shared" si="31"/>
        <v>B34_L6_P</v>
      </c>
      <c r="I377" t="str">
        <f t="shared" si="32"/>
        <v>--</v>
      </c>
      <c r="J377" t="str">
        <f t="shared" si="33"/>
        <v>--</v>
      </c>
      <c r="K377">
        <f>IFERROR(IF(J377="--",IF(G377=H377,VLOOKUP(G377,RAW_c_TEBB0714_REV01!L:N,3,0),SUM(VLOOKUP(H377,RAW_c_TEBB0714_REV01!L:N,3,0),VLOOKUP(G377,RAW_c_TEBB0714_REV01!L:N,3,0))),"---"),"---")</f>
        <v>33.311700000000002</v>
      </c>
      <c r="L377" t="str">
        <f t="shared" si="34"/>
        <v>J20-44</v>
      </c>
      <c r="M377" t="str">
        <f>IFERROR(IF(
COUNTIF(B2B!H:H,(IF(K377&lt;&gt;"---",IF(INDEX(RAW_c_TEBB0714_REV01!B:D,MATCH(H377,RAW_c_TEBB0714_REV01!B:B,0),3)=L377,INDEX(
RAW_c_TEBB0714_REV01!B:D,MATCH(H377,INDEX(RAW_c_TEBB0714_REV01!B:B,MATCH(H377,RAW_c_TEBB0714_REV01!B:B,)+1):'RAW_c_TEBB0714_REV01'!B11448,)+MATCH(H377,RAW_c_TEBB0714_REV01!B:B,),3),INDEX(RAW_c_TEBB0714_REV01!B:D,MATCH(H377,RAW_c_TEBB0714_REV01!B:B,0),3)),"---")))=1,"---",IF(K377&lt;&gt;"---",IF(INDEX(RAW_c_TEBB0714_REV01!B:D,MATCH(H377,RAW_c_TEBB0714_REV01!B:B,0),3)=L377,INDEX(
RAW_c_TEBB0714_REV01!B:D,MATCH(H377,INDEX(RAW_c_TEBB0714_REV01!B:B,MATCH(H377,RAW_c_TEBB0714_REV01!B:B,)+1):'RAW_c_TEBB0714_REV01'!B11448,)+MATCH(H377,RAW_c_TEBB0714_REV01!B:B,),3),INDEX(RAW_c_TEBB0714_REV01!B:D,MATCH(H377,RAW_c_TEBB0714_REV01!B:B,0),3)),"---")),"---")</f>
        <v>---</v>
      </c>
      <c r="N377" t="str">
        <f>IFERROR(IF(AND(B377="B2B",J377="--"),L377,IF(
COUNTIF(B2B!H:H,(IF(K377&lt;&gt;"---",IF(INDEX(RAW_c_TEBB0714_REV01!B:D,MATCH(H377,RAW_c_TEBB0714_REV01!B:B,0),3)=L377,INDEX(
RAW_c_TEBB0714_REV01!B:D,MATCH(H377,INDEX(RAW_c_TEBB0714_REV01!B:B,MATCH(H377,RAW_c_TEBB0714_REV01!B:B,)+1):'RAW_c_TEBB0714_REV01'!B11448,)+MATCH(H377,RAW_c_TEBB0714_REV01!B:B,),3),INDEX(RAW_c_TEBB0714_REV01!B:D,MATCH(H377,RAW_c_TEBB0714_REV01!B:B,0),3)),"---")))=0,"---",IF(K377&lt;&gt;"---",IF(INDEX(RAW_c_TEBB0714_REV01!B:D,MATCH(H377,RAW_c_TEBB0714_REV01!B:B,0),3)=L377,INDEX(
RAW_c_TEBB0714_REV01!B:D,MATCH(H377,INDEX(RAW_c_TEBB0714_REV01!B:B,MATCH(H377,RAW_c_TEBB0714_REV01!B:B,)+1):'RAW_c_TEBB0714_REV01'!B11448,)+MATCH(H377,RAW_c_TEBB0714_REV01!B:B,),3),INDEX(RAW_c_TEBB0714_REV01!B:D,MATCH(H377,RAW_c_TEBB0714_REV01!B:B,0),3)),"---"))),"---")</f>
        <v>JM1-32</v>
      </c>
      <c r="T377">
        <f>COUNTIF(RAW_c_TEBB0714_REV01!B:B,G377)</f>
        <v>2</v>
      </c>
      <c r="U377" t="str">
        <f t="shared" si="35"/>
        <v>50pin_header-44</v>
      </c>
    </row>
    <row r="378" spans="1:21" x14ac:dyDescent="0.25">
      <c r="A378" t="s">
        <v>1220</v>
      </c>
      <c r="B378" t="s">
        <v>1293</v>
      </c>
      <c r="C378" t="s">
        <v>203</v>
      </c>
      <c r="D378" t="s">
        <v>895</v>
      </c>
      <c r="E378" s="84">
        <v>45</v>
      </c>
      <c r="F378" t="str">
        <f t="shared" si="30"/>
        <v>J20-45</v>
      </c>
      <c r="G378" t="str">
        <f>VLOOKUP(F378,RAW_c_TEBB0714_REV01!A:B,2,0)</f>
        <v>VCCIO34</v>
      </c>
      <c r="H378" t="str">
        <f t="shared" si="31"/>
        <v>VCCIO34</v>
      </c>
      <c r="I378" t="str">
        <f t="shared" si="32"/>
        <v>--</v>
      </c>
      <c r="J378" t="str">
        <f t="shared" si="33"/>
        <v>--</v>
      </c>
      <c r="K378">
        <f>IFERROR(IF(J378="--",IF(G378=H378,VLOOKUP(G378,RAW_c_TEBB0714_REV01!L:N,3,0),SUM(VLOOKUP(H378,RAW_c_TEBB0714_REV01!L:N,3,0),VLOOKUP(G378,RAW_c_TEBB0714_REV01!L:N,3,0))),"---"),"---")</f>
        <v>97.983400000000003</v>
      </c>
      <c r="L378" t="str">
        <f t="shared" si="34"/>
        <v>J20-45</v>
      </c>
      <c r="M378" t="str">
        <f>IFERROR(IF(
COUNTIF(B2B!H:H,(IF(K378&lt;&gt;"---",IF(INDEX(RAW_c_TEBB0714_REV01!B:D,MATCH(H378,RAW_c_TEBB0714_REV01!B:B,0),3)=L378,INDEX(
RAW_c_TEBB0714_REV01!B:D,MATCH(H378,INDEX(RAW_c_TEBB0714_REV01!B:B,MATCH(H378,RAW_c_TEBB0714_REV01!B:B,)+1):'RAW_c_TEBB0714_REV01'!B11449,)+MATCH(H378,RAW_c_TEBB0714_REV01!B:B,),3),INDEX(RAW_c_TEBB0714_REV01!B:D,MATCH(H378,RAW_c_TEBB0714_REV01!B:B,0),3)),"---")))=1,"---",IF(K378&lt;&gt;"---",IF(INDEX(RAW_c_TEBB0714_REV01!B:D,MATCH(H378,RAW_c_TEBB0714_REV01!B:B,0),3)=L378,INDEX(
RAW_c_TEBB0714_REV01!B:D,MATCH(H378,INDEX(RAW_c_TEBB0714_REV01!B:B,MATCH(H378,RAW_c_TEBB0714_REV01!B:B,)+1):'RAW_c_TEBB0714_REV01'!B11449,)+MATCH(H378,RAW_c_TEBB0714_REV01!B:B,),3),INDEX(RAW_c_TEBB0714_REV01!B:D,MATCH(H378,RAW_c_TEBB0714_REV01!B:B,0),3)),"---")),"---")</f>
        <v>J20-6</v>
      </c>
      <c r="N378" t="str">
        <f>IFERROR(IF(AND(B378="B2B",J378="--"),L378,IF(
COUNTIF(B2B!H:H,(IF(K378&lt;&gt;"---",IF(INDEX(RAW_c_TEBB0714_REV01!B:D,MATCH(H378,RAW_c_TEBB0714_REV01!B:B,0),3)=L378,INDEX(
RAW_c_TEBB0714_REV01!B:D,MATCH(H378,INDEX(RAW_c_TEBB0714_REV01!B:B,MATCH(H378,RAW_c_TEBB0714_REV01!B:B,)+1):'RAW_c_TEBB0714_REV01'!B11449,)+MATCH(H378,RAW_c_TEBB0714_REV01!B:B,),3),INDEX(RAW_c_TEBB0714_REV01!B:D,MATCH(H378,RAW_c_TEBB0714_REV01!B:B,0),3)),"---")))=0,"---",IF(K378&lt;&gt;"---",IF(INDEX(RAW_c_TEBB0714_REV01!B:D,MATCH(H378,RAW_c_TEBB0714_REV01!B:B,0),3)=L378,INDEX(
RAW_c_TEBB0714_REV01!B:D,MATCH(H378,INDEX(RAW_c_TEBB0714_REV01!B:B,MATCH(H378,RAW_c_TEBB0714_REV01!B:B,)+1):'RAW_c_TEBB0714_REV01'!B11449,)+MATCH(H378,RAW_c_TEBB0714_REV01!B:B,),3),INDEX(RAW_c_TEBB0714_REV01!B:D,MATCH(H378,RAW_c_TEBB0714_REV01!B:B,0),3)),"---"))),"---")</f>
        <v>---</v>
      </c>
      <c r="T378">
        <f>COUNTIF(RAW_c_TEBB0714_REV01!B:B,G378)</f>
        <v>6</v>
      </c>
      <c r="U378" t="str">
        <f t="shared" si="35"/>
        <v>50pin_header-45</v>
      </c>
    </row>
    <row r="379" spans="1:21" x14ac:dyDescent="0.25">
      <c r="A379" t="s">
        <v>1221</v>
      </c>
      <c r="B379" t="s">
        <v>1293</v>
      </c>
      <c r="C379" t="s">
        <v>204</v>
      </c>
      <c r="D379" t="s">
        <v>895</v>
      </c>
      <c r="E379" s="84">
        <v>46</v>
      </c>
      <c r="F379" t="str">
        <f t="shared" si="30"/>
        <v>J20-46</v>
      </c>
      <c r="G379" t="str">
        <f>VLOOKUP(F379,RAW_c_TEBB0714_REV01!A:B,2,0)</f>
        <v>3.3V</v>
      </c>
      <c r="H379" t="str">
        <f t="shared" si="31"/>
        <v>3.3V</v>
      </c>
      <c r="I379" t="str">
        <f t="shared" si="32"/>
        <v>--</v>
      </c>
      <c r="J379" t="str">
        <f t="shared" si="33"/>
        <v>--</v>
      </c>
      <c r="K379">
        <f>IFERROR(IF(J379="--",IF(G379=H379,VLOOKUP(G379,RAW_c_TEBB0714_REV01!L:N,3,0),SUM(VLOOKUP(H379,RAW_c_TEBB0714_REV01!L:N,3,0),VLOOKUP(G379,RAW_c_TEBB0714_REV01!L:N,3,0))),"---"),"---")</f>
        <v>24.667899999999999</v>
      </c>
      <c r="L379" t="str">
        <f t="shared" si="34"/>
        <v>J20-46</v>
      </c>
      <c r="M379" t="str">
        <f>IFERROR(IF(
COUNTIF(B2B!H:H,(IF(K379&lt;&gt;"---",IF(INDEX(RAW_c_TEBB0714_REV01!B:D,MATCH(H379,RAW_c_TEBB0714_REV01!B:B,0),3)=L379,INDEX(
RAW_c_TEBB0714_REV01!B:D,MATCH(H379,INDEX(RAW_c_TEBB0714_REV01!B:B,MATCH(H379,RAW_c_TEBB0714_REV01!B:B,)+1):'RAW_c_TEBB0714_REV01'!B11450,)+MATCH(H379,RAW_c_TEBB0714_REV01!B:B,),3),INDEX(RAW_c_TEBB0714_REV01!B:D,MATCH(H379,RAW_c_TEBB0714_REV01!B:B,0),3)),"---")))=1,"---",IF(K379&lt;&gt;"---",IF(INDEX(RAW_c_TEBB0714_REV01!B:D,MATCH(H379,RAW_c_TEBB0714_REV01!B:B,0),3)=L379,INDEX(
RAW_c_TEBB0714_REV01!B:D,MATCH(H379,INDEX(RAW_c_TEBB0714_REV01!B:B,MATCH(H379,RAW_c_TEBB0714_REV01!B:B,)+1):'RAW_c_TEBB0714_REV01'!B11450,)+MATCH(H379,RAW_c_TEBB0714_REV01!B:B,),3),INDEX(RAW_c_TEBB0714_REV01!B:D,MATCH(H379,RAW_c_TEBB0714_REV01!B:B,0),3)),"---")),"---")</f>
        <v>J3-5</v>
      </c>
      <c r="N379" t="str">
        <f>IFERROR(IF(AND(B379="B2B",J379="--"),L379,IF(
COUNTIF(B2B!H:H,(IF(K379&lt;&gt;"---",IF(INDEX(RAW_c_TEBB0714_REV01!B:D,MATCH(H379,RAW_c_TEBB0714_REV01!B:B,0),3)=L379,INDEX(
RAW_c_TEBB0714_REV01!B:D,MATCH(H379,INDEX(RAW_c_TEBB0714_REV01!B:B,MATCH(H379,RAW_c_TEBB0714_REV01!B:B,)+1):'RAW_c_TEBB0714_REV01'!B11450,)+MATCH(H379,RAW_c_TEBB0714_REV01!B:B,),3),INDEX(RAW_c_TEBB0714_REV01!B:D,MATCH(H379,RAW_c_TEBB0714_REV01!B:B,0),3)),"---")))=0,"---",IF(K379&lt;&gt;"---",IF(INDEX(RAW_c_TEBB0714_REV01!B:D,MATCH(H379,RAW_c_TEBB0714_REV01!B:B,0),3)=L379,INDEX(
RAW_c_TEBB0714_REV01!B:D,MATCH(H379,INDEX(RAW_c_TEBB0714_REV01!B:B,MATCH(H379,RAW_c_TEBB0714_REV01!B:B,)+1):'RAW_c_TEBB0714_REV01'!B11450,)+MATCH(H379,RAW_c_TEBB0714_REV01!B:B,),3),INDEX(RAW_c_TEBB0714_REV01!B:D,MATCH(H379,RAW_c_TEBB0714_REV01!B:B,0),3)),"---"))),"---")</f>
        <v>---</v>
      </c>
      <c r="T379">
        <f>COUNTIF(RAW_c_TEBB0714_REV01!B:B,G379)</f>
        <v>16</v>
      </c>
      <c r="U379" t="str">
        <f t="shared" si="35"/>
        <v>50pin_header-46</v>
      </c>
    </row>
    <row r="380" spans="1:21" x14ac:dyDescent="0.25">
      <c r="A380" t="s">
        <v>1222</v>
      </c>
      <c r="B380" t="s">
        <v>1293</v>
      </c>
      <c r="C380" t="s">
        <v>205</v>
      </c>
      <c r="D380" t="s">
        <v>895</v>
      </c>
      <c r="E380" s="84">
        <v>47</v>
      </c>
      <c r="F380" t="str">
        <f t="shared" si="30"/>
        <v>J20-47</v>
      </c>
      <c r="G380" t="str">
        <f>VLOOKUP(F380,RAW_c_TEBB0714_REV01!A:B,2,0)</f>
        <v>B34_L13_N</v>
      </c>
      <c r="H380" t="str">
        <f t="shared" si="31"/>
        <v>B34_L13_N</v>
      </c>
      <c r="I380" t="str">
        <f t="shared" si="32"/>
        <v>--</v>
      </c>
      <c r="J380" t="str">
        <f t="shared" si="33"/>
        <v>--</v>
      </c>
      <c r="K380">
        <f>IFERROR(IF(J380="--",IF(G380=H380,VLOOKUP(G380,RAW_c_TEBB0714_REV01!L:N,3,0),SUM(VLOOKUP(H380,RAW_c_TEBB0714_REV01!L:N,3,0),VLOOKUP(G380,RAW_c_TEBB0714_REV01!L:N,3,0))),"---"),"---")</f>
        <v>49.293500000000002</v>
      </c>
      <c r="L380" t="str">
        <f t="shared" si="34"/>
        <v>J20-47</v>
      </c>
      <c r="M380" t="str">
        <f>IFERROR(IF(
COUNTIF(B2B!H:H,(IF(K380&lt;&gt;"---",IF(INDEX(RAW_c_TEBB0714_REV01!B:D,MATCH(H380,RAW_c_TEBB0714_REV01!B:B,0),3)=L380,INDEX(
RAW_c_TEBB0714_REV01!B:D,MATCH(H380,INDEX(RAW_c_TEBB0714_REV01!B:B,MATCH(H380,RAW_c_TEBB0714_REV01!B:B,)+1):'RAW_c_TEBB0714_REV01'!B11451,)+MATCH(H380,RAW_c_TEBB0714_REV01!B:B,),3),INDEX(RAW_c_TEBB0714_REV01!B:D,MATCH(H380,RAW_c_TEBB0714_REV01!B:B,0),3)),"---")))=1,"---",IF(K380&lt;&gt;"---",IF(INDEX(RAW_c_TEBB0714_REV01!B:D,MATCH(H380,RAW_c_TEBB0714_REV01!B:B,0),3)=L380,INDEX(
RAW_c_TEBB0714_REV01!B:D,MATCH(H380,INDEX(RAW_c_TEBB0714_REV01!B:B,MATCH(H380,RAW_c_TEBB0714_REV01!B:B,)+1):'RAW_c_TEBB0714_REV01'!B11451,)+MATCH(H380,RAW_c_TEBB0714_REV01!B:B,),3),INDEX(RAW_c_TEBB0714_REV01!B:D,MATCH(H380,RAW_c_TEBB0714_REV01!B:B,0),3)),"---")),"---")</f>
        <v>---</v>
      </c>
      <c r="N380" t="str">
        <f>IFERROR(IF(AND(B380="B2B",J380="--"),L380,IF(
COUNTIF(B2B!H:H,(IF(K380&lt;&gt;"---",IF(INDEX(RAW_c_TEBB0714_REV01!B:D,MATCH(H380,RAW_c_TEBB0714_REV01!B:B,0),3)=L380,INDEX(
RAW_c_TEBB0714_REV01!B:D,MATCH(H380,INDEX(RAW_c_TEBB0714_REV01!B:B,MATCH(H380,RAW_c_TEBB0714_REV01!B:B,)+1):'RAW_c_TEBB0714_REV01'!B11451,)+MATCH(H380,RAW_c_TEBB0714_REV01!B:B,),3),INDEX(RAW_c_TEBB0714_REV01!B:D,MATCH(H380,RAW_c_TEBB0714_REV01!B:B,0),3)),"---")))=0,"---",IF(K380&lt;&gt;"---",IF(INDEX(RAW_c_TEBB0714_REV01!B:D,MATCH(H380,RAW_c_TEBB0714_REV01!B:B,0),3)=L380,INDEX(
RAW_c_TEBB0714_REV01!B:D,MATCH(H380,INDEX(RAW_c_TEBB0714_REV01!B:B,MATCH(H380,RAW_c_TEBB0714_REV01!B:B,)+1):'RAW_c_TEBB0714_REV01'!B11451,)+MATCH(H380,RAW_c_TEBB0714_REV01!B:B,),3),INDEX(RAW_c_TEBB0714_REV01!B:D,MATCH(H380,RAW_c_TEBB0714_REV01!B:B,0),3)),"---"))),"---")</f>
        <v>JM1-56</v>
      </c>
      <c r="T380">
        <f>COUNTIF(RAW_c_TEBB0714_REV01!B:B,G380)</f>
        <v>2</v>
      </c>
      <c r="U380" t="str">
        <f t="shared" si="35"/>
        <v>50pin_header-47</v>
      </c>
    </row>
    <row r="381" spans="1:21" x14ac:dyDescent="0.25">
      <c r="A381" t="s">
        <v>1223</v>
      </c>
      <c r="B381" t="s">
        <v>1293</v>
      </c>
      <c r="C381" t="s">
        <v>206</v>
      </c>
      <c r="D381" t="s">
        <v>895</v>
      </c>
      <c r="E381" s="84">
        <v>48</v>
      </c>
      <c r="F381" t="str">
        <f t="shared" si="30"/>
        <v>J20-48</v>
      </c>
      <c r="G381" t="str">
        <f>VLOOKUP(F381,RAW_c_TEBB0714_REV01!A:B,2,0)</f>
        <v>B34_L13_P</v>
      </c>
      <c r="H381" t="str">
        <f t="shared" si="31"/>
        <v>B34_L13_P</v>
      </c>
      <c r="I381" t="str">
        <f t="shared" si="32"/>
        <v>--</v>
      </c>
      <c r="J381" t="str">
        <f t="shared" si="33"/>
        <v>--</v>
      </c>
      <c r="K381">
        <f>IFERROR(IF(J381="--",IF(G381=H381,VLOOKUP(G381,RAW_c_TEBB0714_REV01!L:N,3,0),SUM(VLOOKUP(H381,RAW_c_TEBB0714_REV01!L:N,3,0),VLOOKUP(G381,RAW_c_TEBB0714_REV01!L:N,3,0))),"---"),"---")</f>
        <v>48.9621</v>
      </c>
      <c r="L381" t="str">
        <f t="shared" si="34"/>
        <v>J20-48</v>
      </c>
      <c r="M381" t="str">
        <f>IFERROR(IF(
COUNTIF(B2B!H:H,(IF(K381&lt;&gt;"---",IF(INDEX(RAW_c_TEBB0714_REV01!B:D,MATCH(H381,RAW_c_TEBB0714_REV01!B:B,0),3)=L381,INDEX(
RAW_c_TEBB0714_REV01!B:D,MATCH(H381,INDEX(RAW_c_TEBB0714_REV01!B:B,MATCH(H381,RAW_c_TEBB0714_REV01!B:B,)+1):'RAW_c_TEBB0714_REV01'!B11452,)+MATCH(H381,RAW_c_TEBB0714_REV01!B:B,),3),INDEX(RAW_c_TEBB0714_REV01!B:D,MATCH(H381,RAW_c_TEBB0714_REV01!B:B,0),3)),"---")))=1,"---",IF(K381&lt;&gt;"---",IF(INDEX(RAW_c_TEBB0714_REV01!B:D,MATCH(H381,RAW_c_TEBB0714_REV01!B:B,0),3)=L381,INDEX(
RAW_c_TEBB0714_REV01!B:D,MATCH(H381,INDEX(RAW_c_TEBB0714_REV01!B:B,MATCH(H381,RAW_c_TEBB0714_REV01!B:B,)+1):'RAW_c_TEBB0714_REV01'!B11452,)+MATCH(H381,RAW_c_TEBB0714_REV01!B:B,),3),INDEX(RAW_c_TEBB0714_REV01!B:D,MATCH(H381,RAW_c_TEBB0714_REV01!B:B,0),3)),"---")),"---")</f>
        <v>---</v>
      </c>
      <c r="N381" t="str">
        <f>IFERROR(IF(AND(B381="B2B",J381="--"),L381,IF(
COUNTIF(B2B!H:H,(IF(K381&lt;&gt;"---",IF(INDEX(RAW_c_TEBB0714_REV01!B:D,MATCH(H381,RAW_c_TEBB0714_REV01!B:B,0),3)=L381,INDEX(
RAW_c_TEBB0714_REV01!B:D,MATCH(H381,INDEX(RAW_c_TEBB0714_REV01!B:B,MATCH(H381,RAW_c_TEBB0714_REV01!B:B,)+1):'RAW_c_TEBB0714_REV01'!B11452,)+MATCH(H381,RAW_c_TEBB0714_REV01!B:B,),3),INDEX(RAW_c_TEBB0714_REV01!B:D,MATCH(H381,RAW_c_TEBB0714_REV01!B:B,0),3)),"---")))=0,"---",IF(K381&lt;&gt;"---",IF(INDEX(RAW_c_TEBB0714_REV01!B:D,MATCH(H381,RAW_c_TEBB0714_REV01!B:B,0),3)=L381,INDEX(
RAW_c_TEBB0714_REV01!B:D,MATCH(H381,INDEX(RAW_c_TEBB0714_REV01!B:B,MATCH(H381,RAW_c_TEBB0714_REV01!B:B,)+1):'RAW_c_TEBB0714_REV01'!B11452,)+MATCH(H381,RAW_c_TEBB0714_REV01!B:B,),3),INDEX(RAW_c_TEBB0714_REV01!B:D,MATCH(H381,RAW_c_TEBB0714_REV01!B:B,0),3)),"---"))),"---")</f>
        <v>JM1-54</v>
      </c>
      <c r="T381">
        <f>COUNTIF(RAW_c_TEBB0714_REV01!B:B,G381)</f>
        <v>2</v>
      </c>
      <c r="U381" t="str">
        <f t="shared" si="35"/>
        <v>50pin_header-48</v>
      </c>
    </row>
    <row r="382" spans="1:21" x14ac:dyDescent="0.25">
      <c r="A382" t="s">
        <v>1224</v>
      </c>
      <c r="B382" t="s">
        <v>1293</v>
      </c>
      <c r="C382" t="s">
        <v>207</v>
      </c>
      <c r="D382" t="s">
        <v>895</v>
      </c>
      <c r="E382" s="84">
        <v>49</v>
      </c>
      <c r="F382" t="str">
        <f t="shared" si="30"/>
        <v>J20-49</v>
      </c>
      <c r="G382" t="str">
        <f>VLOOKUP(F382,RAW_c_TEBB0714_REV01!A:B,2,0)</f>
        <v>GND</v>
      </c>
      <c r="H382" t="str">
        <f t="shared" si="31"/>
        <v>GND</v>
      </c>
      <c r="I382" t="str">
        <f t="shared" si="32"/>
        <v>--</v>
      </c>
      <c r="J382" t="str">
        <f t="shared" si="33"/>
        <v>---</v>
      </c>
      <c r="K382" t="str">
        <f>IFERROR(IF(J382="--",IF(G382=H382,VLOOKUP(G382,RAW_c_TEBB0714_REV01!L:N,3,0),SUM(VLOOKUP(H382,RAW_c_TEBB0714_REV01!L:N,3,0),VLOOKUP(G382,RAW_c_TEBB0714_REV01!L:N,3,0))),"---"),"---")</f>
        <v>---</v>
      </c>
      <c r="L382" t="str">
        <f t="shared" si="34"/>
        <v>J20-49</v>
      </c>
      <c r="M382" t="str">
        <f>IFERROR(IF(
COUNTIF(B2B!H:H,(IF(K382&lt;&gt;"---",IF(INDEX(RAW_c_TEBB0714_REV01!B:D,MATCH(H382,RAW_c_TEBB0714_REV01!B:B,0),3)=L382,INDEX(
RAW_c_TEBB0714_REV01!B:D,MATCH(H382,INDEX(RAW_c_TEBB0714_REV01!B:B,MATCH(H382,RAW_c_TEBB0714_REV01!B:B,)+1):'RAW_c_TEBB0714_REV01'!B11453,)+MATCH(H382,RAW_c_TEBB0714_REV01!B:B,),3),INDEX(RAW_c_TEBB0714_REV01!B:D,MATCH(H382,RAW_c_TEBB0714_REV01!B:B,0),3)),"---")))=1,"---",IF(K382&lt;&gt;"---",IF(INDEX(RAW_c_TEBB0714_REV01!B:D,MATCH(H382,RAW_c_TEBB0714_REV01!B:B,0),3)=L382,INDEX(
RAW_c_TEBB0714_REV01!B:D,MATCH(H382,INDEX(RAW_c_TEBB0714_REV01!B:B,MATCH(H382,RAW_c_TEBB0714_REV01!B:B,)+1):'RAW_c_TEBB0714_REV01'!B11453,)+MATCH(H382,RAW_c_TEBB0714_REV01!B:B,),3),INDEX(RAW_c_TEBB0714_REV01!B:D,MATCH(H382,RAW_c_TEBB0714_REV01!B:B,0),3)),"---")),"---")</f>
        <v>---</v>
      </c>
      <c r="N382" t="str">
        <f>IFERROR(IF(AND(B382="B2B",J382="--"),L382,IF(
COUNTIF(B2B!H:H,(IF(K382&lt;&gt;"---",IF(INDEX(RAW_c_TEBB0714_REV01!B:D,MATCH(H382,RAW_c_TEBB0714_REV01!B:B,0),3)=L382,INDEX(
RAW_c_TEBB0714_REV01!B:D,MATCH(H382,INDEX(RAW_c_TEBB0714_REV01!B:B,MATCH(H382,RAW_c_TEBB0714_REV01!B:B,)+1):'RAW_c_TEBB0714_REV01'!B11453,)+MATCH(H382,RAW_c_TEBB0714_REV01!B:B,),3),INDEX(RAW_c_TEBB0714_REV01!B:D,MATCH(H382,RAW_c_TEBB0714_REV01!B:B,0),3)),"---")))=0,"---",IF(K382&lt;&gt;"---",IF(INDEX(RAW_c_TEBB0714_REV01!B:D,MATCH(H382,RAW_c_TEBB0714_REV01!B:B,0),3)=L382,INDEX(
RAW_c_TEBB0714_REV01!B:D,MATCH(H382,INDEX(RAW_c_TEBB0714_REV01!B:B,MATCH(H382,RAW_c_TEBB0714_REV01!B:B,)+1):'RAW_c_TEBB0714_REV01'!B11453,)+MATCH(H382,RAW_c_TEBB0714_REV01!B:B,),3),INDEX(RAW_c_TEBB0714_REV01!B:D,MATCH(H382,RAW_c_TEBB0714_REV01!B:B,0),3)),"---"))),"---")</f>
        <v>---</v>
      </c>
      <c r="T382">
        <f>COUNTIF(RAW_c_TEBB0714_REV01!B:B,G382)</f>
        <v>93</v>
      </c>
      <c r="U382" t="str">
        <f t="shared" si="35"/>
        <v>50pin_header-49</v>
      </c>
    </row>
    <row r="383" spans="1:21" x14ac:dyDescent="0.25">
      <c r="A383" t="s">
        <v>1225</v>
      </c>
      <c r="B383" t="s">
        <v>1293</v>
      </c>
      <c r="C383" t="s">
        <v>208</v>
      </c>
      <c r="D383" t="s">
        <v>895</v>
      </c>
      <c r="E383" s="84">
        <v>50</v>
      </c>
      <c r="F383" t="str">
        <f t="shared" si="30"/>
        <v>J20-50</v>
      </c>
      <c r="G383" t="str">
        <f>VLOOKUP(F383,RAW_c_TEBB0714_REV01!A:B,2,0)</f>
        <v>GND</v>
      </c>
      <c r="H383" t="str">
        <f t="shared" si="31"/>
        <v>GND</v>
      </c>
      <c r="I383" t="str">
        <f t="shared" si="32"/>
        <v>--</v>
      </c>
      <c r="J383" t="str">
        <f t="shared" si="33"/>
        <v>---</v>
      </c>
      <c r="K383" t="str">
        <f>IFERROR(IF(J383="--",IF(G383=H383,VLOOKUP(G383,RAW_c_TEBB0714_REV01!L:N,3,0),SUM(VLOOKUP(H383,RAW_c_TEBB0714_REV01!L:N,3,0),VLOOKUP(G383,RAW_c_TEBB0714_REV01!L:N,3,0))),"---"),"---")</f>
        <v>---</v>
      </c>
      <c r="L383" t="str">
        <f t="shared" si="34"/>
        <v>J20-50</v>
      </c>
      <c r="M383" t="str">
        <f>IFERROR(IF(
COUNTIF(B2B!H:H,(IF(K383&lt;&gt;"---",IF(INDEX(RAW_c_TEBB0714_REV01!B:D,MATCH(H383,RAW_c_TEBB0714_REV01!B:B,0),3)=L383,INDEX(
RAW_c_TEBB0714_REV01!B:D,MATCH(H383,INDEX(RAW_c_TEBB0714_REV01!B:B,MATCH(H383,RAW_c_TEBB0714_REV01!B:B,)+1):'RAW_c_TEBB0714_REV01'!B11454,)+MATCH(H383,RAW_c_TEBB0714_REV01!B:B,),3),INDEX(RAW_c_TEBB0714_REV01!B:D,MATCH(H383,RAW_c_TEBB0714_REV01!B:B,0),3)),"---")))=1,"---",IF(K383&lt;&gt;"---",IF(INDEX(RAW_c_TEBB0714_REV01!B:D,MATCH(H383,RAW_c_TEBB0714_REV01!B:B,0),3)=L383,INDEX(
RAW_c_TEBB0714_REV01!B:D,MATCH(H383,INDEX(RAW_c_TEBB0714_REV01!B:B,MATCH(H383,RAW_c_TEBB0714_REV01!B:B,)+1):'RAW_c_TEBB0714_REV01'!B11454,)+MATCH(H383,RAW_c_TEBB0714_REV01!B:B,),3),INDEX(RAW_c_TEBB0714_REV01!B:D,MATCH(H383,RAW_c_TEBB0714_REV01!B:B,0),3)),"---")),"---")</f>
        <v>---</v>
      </c>
      <c r="N383" t="str">
        <f>IFERROR(IF(AND(B383="B2B",J383="--"),L383,IF(
COUNTIF(B2B!H:H,(IF(K383&lt;&gt;"---",IF(INDEX(RAW_c_TEBB0714_REV01!B:D,MATCH(H383,RAW_c_TEBB0714_REV01!B:B,0),3)=L383,INDEX(
RAW_c_TEBB0714_REV01!B:D,MATCH(H383,INDEX(RAW_c_TEBB0714_REV01!B:B,MATCH(H383,RAW_c_TEBB0714_REV01!B:B,)+1):'RAW_c_TEBB0714_REV01'!B11454,)+MATCH(H383,RAW_c_TEBB0714_REV01!B:B,),3),INDEX(RAW_c_TEBB0714_REV01!B:D,MATCH(H383,RAW_c_TEBB0714_REV01!B:B,0),3)),"---")))=0,"---",IF(K383&lt;&gt;"---",IF(INDEX(RAW_c_TEBB0714_REV01!B:D,MATCH(H383,RAW_c_TEBB0714_REV01!B:B,0),3)=L383,INDEX(
RAW_c_TEBB0714_REV01!B:D,MATCH(H383,INDEX(RAW_c_TEBB0714_REV01!B:B,MATCH(H383,RAW_c_TEBB0714_REV01!B:B,)+1):'RAW_c_TEBB0714_REV01'!B11454,)+MATCH(H383,RAW_c_TEBB0714_REV01!B:B,),3),INDEX(RAW_c_TEBB0714_REV01!B:D,MATCH(H383,RAW_c_TEBB0714_REV01!B:B,0),3)),"---"))),"---")</f>
        <v>---</v>
      </c>
      <c r="T383">
        <f>COUNTIF(RAW_c_TEBB0714_REV01!B:B,G383)</f>
        <v>93</v>
      </c>
      <c r="U383" t="str">
        <f t="shared" si="35"/>
        <v>50pin_header-50</v>
      </c>
    </row>
    <row r="384" spans="1:21" x14ac:dyDescent="0.25">
      <c r="A384" t="s">
        <v>1226</v>
      </c>
      <c r="B384" t="s">
        <v>1295</v>
      </c>
      <c r="C384" t="s">
        <v>159</v>
      </c>
      <c r="D384" t="s">
        <v>918</v>
      </c>
      <c r="E384" s="84">
        <v>1</v>
      </c>
      <c r="F384" t="str">
        <f t="shared" si="30"/>
        <v>J26-1</v>
      </c>
      <c r="G384" t="str">
        <f>VLOOKUP(F384,RAW_c_TEBB0714_REV01!A:B,2,0)</f>
        <v>VCCIO34</v>
      </c>
      <c r="H384" t="str">
        <f t="shared" si="31"/>
        <v>VCCIO34</v>
      </c>
      <c r="I384" t="str">
        <f t="shared" si="32"/>
        <v>--</v>
      </c>
      <c r="J384" t="str">
        <f t="shared" si="33"/>
        <v>--</v>
      </c>
      <c r="K384">
        <f>IFERROR(IF(J384="--",IF(G384=H384,VLOOKUP(G384,RAW_c_TEBB0714_REV01!L:N,3,0),SUM(VLOOKUP(H384,RAW_c_TEBB0714_REV01!L:N,3,0),VLOOKUP(G384,RAW_c_TEBB0714_REV01!L:N,3,0))),"---"),"---")</f>
        <v>97.983400000000003</v>
      </c>
      <c r="L384" t="str">
        <f t="shared" si="34"/>
        <v>J26-1</v>
      </c>
      <c r="M384" t="str">
        <f>IFERROR(IF(
COUNTIF(B2B!H:H,(IF(K384&lt;&gt;"---",IF(INDEX(RAW_c_TEBB0714_REV01!B:D,MATCH(H384,RAW_c_TEBB0714_REV01!B:B,0),3)=L384,INDEX(
RAW_c_TEBB0714_REV01!B:D,MATCH(H384,INDEX(RAW_c_TEBB0714_REV01!B:B,MATCH(H384,RAW_c_TEBB0714_REV01!B:B,)+1):'RAW_c_TEBB0714_REV01'!B11455,)+MATCH(H384,RAW_c_TEBB0714_REV01!B:B,),3),INDEX(RAW_c_TEBB0714_REV01!B:D,MATCH(H384,RAW_c_TEBB0714_REV01!B:B,0),3)),"---")))=1,"---",IF(K384&lt;&gt;"---",IF(INDEX(RAW_c_TEBB0714_REV01!B:D,MATCH(H384,RAW_c_TEBB0714_REV01!B:B,0),3)=L384,INDEX(
RAW_c_TEBB0714_REV01!B:D,MATCH(H384,INDEX(RAW_c_TEBB0714_REV01!B:B,MATCH(H384,RAW_c_TEBB0714_REV01!B:B,)+1):'RAW_c_TEBB0714_REV01'!B11455,)+MATCH(H384,RAW_c_TEBB0714_REV01!B:B,),3),INDEX(RAW_c_TEBB0714_REV01!B:D,MATCH(H384,RAW_c_TEBB0714_REV01!B:B,0),3)),"---")),"---")</f>
        <v>J20-6</v>
      </c>
      <c r="N384" t="str">
        <f>IFERROR(IF(AND(B384="B2B",J384="--"),L384,IF(
COUNTIF(B2B!H:H,(IF(K384&lt;&gt;"---",IF(INDEX(RAW_c_TEBB0714_REV01!B:D,MATCH(H384,RAW_c_TEBB0714_REV01!B:B,0),3)=L384,INDEX(
RAW_c_TEBB0714_REV01!B:D,MATCH(H384,INDEX(RAW_c_TEBB0714_REV01!B:B,MATCH(H384,RAW_c_TEBB0714_REV01!B:B,)+1):'RAW_c_TEBB0714_REV01'!B11455,)+MATCH(H384,RAW_c_TEBB0714_REV01!B:B,),3),INDEX(RAW_c_TEBB0714_REV01!B:D,MATCH(H384,RAW_c_TEBB0714_REV01!B:B,0),3)),"---")))=0,"---",IF(K384&lt;&gt;"---",IF(INDEX(RAW_c_TEBB0714_REV01!B:D,MATCH(H384,RAW_c_TEBB0714_REV01!B:B,0),3)=L384,INDEX(
RAW_c_TEBB0714_REV01!B:D,MATCH(H384,INDEX(RAW_c_TEBB0714_REV01!B:B,MATCH(H384,RAW_c_TEBB0714_REV01!B:B,)+1):'RAW_c_TEBB0714_REV01'!B11455,)+MATCH(H384,RAW_c_TEBB0714_REV01!B:B,),3),INDEX(RAW_c_TEBB0714_REV01!B:D,MATCH(H384,RAW_c_TEBB0714_REV01!B:B,0),3)),"---"))),"---")</f>
        <v>---</v>
      </c>
      <c r="T384">
        <f>COUNTIF(RAW_c_TEBB0714_REV01!B:B,G384)</f>
        <v>6</v>
      </c>
      <c r="U384" t="str">
        <f t="shared" si="35"/>
        <v>6pin_header-1</v>
      </c>
    </row>
    <row r="385" spans="1:21" x14ac:dyDescent="0.25">
      <c r="A385" t="s">
        <v>1227</v>
      </c>
      <c r="B385" t="s">
        <v>1295</v>
      </c>
      <c r="C385" t="s">
        <v>160</v>
      </c>
      <c r="D385" t="s">
        <v>918</v>
      </c>
      <c r="E385" s="84">
        <v>2</v>
      </c>
      <c r="F385" t="str">
        <f t="shared" si="30"/>
        <v>J26-2</v>
      </c>
      <c r="G385" t="str">
        <f>VLOOKUP(F385,RAW_c_TEBB0714_REV01!A:B,2,0)</f>
        <v>1.8V</v>
      </c>
      <c r="H385" t="str">
        <f t="shared" si="31"/>
        <v>1.8V</v>
      </c>
      <c r="I385" t="str">
        <f t="shared" si="32"/>
        <v>--</v>
      </c>
      <c r="J385" t="str">
        <f t="shared" si="33"/>
        <v>--</v>
      </c>
      <c r="K385">
        <f>IFERROR(IF(J385="--",IF(G385=H385,VLOOKUP(G385,RAW_c_TEBB0714_REV01!L:N,3,0),SUM(VLOOKUP(H385,RAW_c_TEBB0714_REV01!L:N,3,0),VLOOKUP(G385,RAW_c_TEBB0714_REV01!L:N,3,0))),"---"),"---")</f>
        <v>72.834900000000005</v>
      </c>
      <c r="L385" t="str">
        <f t="shared" si="34"/>
        <v>J26-2</v>
      </c>
      <c r="M385" t="str">
        <f>IFERROR(IF(
COUNTIF(B2B!H:H,(IF(K385&lt;&gt;"---",IF(INDEX(RAW_c_TEBB0714_REV01!B:D,MATCH(H385,RAW_c_TEBB0714_REV01!B:B,0),3)=L385,INDEX(
RAW_c_TEBB0714_REV01!B:D,MATCH(H385,INDEX(RAW_c_TEBB0714_REV01!B:B,MATCH(H385,RAW_c_TEBB0714_REV01!B:B,)+1):'RAW_c_TEBB0714_REV01'!B11456,)+MATCH(H385,RAW_c_TEBB0714_REV01!B:B,),3),INDEX(RAW_c_TEBB0714_REV01!B:D,MATCH(H385,RAW_c_TEBB0714_REV01!B:B,0),3)),"---")))=1,"---",IF(K385&lt;&gt;"---",IF(INDEX(RAW_c_TEBB0714_REV01!B:D,MATCH(H385,RAW_c_TEBB0714_REV01!B:B,0),3)=L385,INDEX(
RAW_c_TEBB0714_REV01!B:D,MATCH(H385,INDEX(RAW_c_TEBB0714_REV01!B:B,MATCH(H385,RAW_c_TEBB0714_REV01!B:B,)+1):'RAW_c_TEBB0714_REV01'!B11456,)+MATCH(H385,RAW_c_TEBB0714_REV01!B:B,),3),INDEX(RAW_c_TEBB0714_REV01!B:D,MATCH(H385,RAW_c_TEBB0714_REV01!B:B,0),3)),"---")),"---")</f>
        <v>J27-2</v>
      </c>
      <c r="N385" t="str">
        <f>IFERROR(IF(AND(B385="B2B",J385="--"),L385,IF(
COUNTIF(B2B!H:H,(IF(K385&lt;&gt;"---",IF(INDEX(RAW_c_TEBB0714_REV01!B:D,MATCH(H385,RAW_c_TEBB0714_REV01!B:B,0),3)=L385,INDEX(
RAW_c_TEBB0714_REV01!B:D,MATCH(H385,INDEX(RAW_c_TEBB0714_REV01!B:B,MATCH(H385,RAW_c_TEBB0714_REV01!B:B,)+1):'RAW_c_TEBB0714_REV01'!B11456,)+MATCH(H385,RAW_c_TEBB0714_REV01!B:B,),3),INDEX(RAW_c_TEBB0714_REV01!B:D,MATCH(H385,RAW_c_TEBB0714_REV01!B:B,0),3)),"---")))=0,"---",IF(K385&lt;&gt;"---",IF(INDEX(RAW_c_TEBB0714_REV01!B:D,MATCH(H385,RAW_c_TEBB0714_REV01!B:B,0),3)=L385,INDEX(
RAW_c_TEBB0714_REV01!B:D,MATCH(H385,INDEX(RAW_c_TEBB0714_REV01!B:B,MATCH(H385,RAW_c_TEBB0714_REV01!B:B,)+1):'RAW_c_TEBB0714_REV01'!B11456,)+MATCH(H385,RAW_c_TEBB0714_REV01!B:B,),3),INDEX(RAW_c_TEBB0714_REV01!B:D,MATCH(H385,RAW_c_TEBB0714_REV01!B:B,0),3)),"---"))),"---")</f>
        <v>---</v>
      </c>
      <c r="T385">
        <f>COUNTIF(RAW_c_TEBB0714_REV01!B:B,G385)</f>
        <v>3</v>
      </c>
      <c r="U385" t="str">
        <f t="shared" si="35"/>
        <v>6pin_header-2</v>
      </c>
    </row>
    <row r="386" spans="1:21" x14ac:dyDescent="0.25">
      <c r="A386" t="s">
        <v>1228</v>
      </c>
      <c r="B386" t="s">
        <v>1295</v>
      </c>
      <c r="C386" t="s">
        <v>161</v>
      </c>
      <c r="D386" t="s">
        <v>918</v>
      </c>
      <c r="E386" s="84">
        <v>3</v>
      </c>
      <c r="F386" t="str">
        <f t="shared" si="30"/>
        <v>J26-3</v>
      </c>
      <c r="G386" t="str">
        <f>VLOOKUP(F386,RAW_c_TEBB0714_REV01!A:B,2,0)</f>
        <v>VCCIO34</v>
      </c>
      <c r="H386" t="str">
        <f t="shared" si="31"/>
        <v>VCCIO34</v>
      </c>
      <c r="I386" t="str">
        <f t="shared" si="32"/>
        <v>--</v>
      </c>
      <c r="J386" t="str">
        <f t="shared" si="33"/>
        <v>--</v>
      </c>
      <c r="K386">
        <f>IFERROR(IF(J386="--",IF(G386=H386,VLOOKUP(G386,RAW_c_TEBB0714_REV01!L:N,3,0),SUM(VLOOKUP(H386,RAW_c_TEBB0714_REV01!L:N,3,0),VLOOKUP(G386,RAW_c_TEBB0714_REV01!L:N,3,0))),"---"),"---")</f>
        <v>97.983400000000003</v>
      </c>
      <c r="L386" t="str">
        <f t="shared" si="34"/>
        <v>J26-3</v>
      </c>
      <c r="M386" t="str">
        <f>IFERROR(IF(
COUNTIF(B2B!H:H,(IF(K386&lt;&gt;"---",IF(INDEX(RAW_c_TEBB0714_REV01!B:D,MATCH(H386,RAW_c_TEBB0714_REV01!B:B,0),3)=L386,INDEX(
RAW_c_TEBB0714_REV01!B:D,MATCH(H386,INDEX(RAW_c_TEBB0714_REV01!B:B,MATCH(H386,RAW_c_TEBB0714_REV01!B:B,)+1):'RAW_c_TEBB0714_REV01'!B11457,)+MATCH(H386,RAW_c_TEBB0714_REV01!B:B,),3),INDEX(RAW_c_TEBB0714_REV01!B:D,MATCH(H386,RAW_c_TEBB0714_REV01!B:B,0),3)),"---")))=1,"---",IF(K386&lt;&gt;"---",IF(INDEX(RAW_c_TEBB0714_REV01!B:D,MATCH(H386,RAW_c_TEBB0714_REV01!B:B,0),3)=L386,INDEX(
RAW_c_TEBB0714_REV01!B:D,MATCH(H386,INDEX(RAW_c_TEBB0714_REV01!B:B,MATCH(H386,RAW_c_TEBB0714_REV01!B:B,)+1):'RAW_c_TEBB0714_REV01'!B11457,)+MATCH(H386,RAW_c_TEBB0714_REV01!B:B,),3),INDEX(RAW_c_TEBB0714_REV01!B:D,MATCH(H386,RAW_c_TEBB0714_REV01!B:B,0),3)),"---")),"---")</f>
        <v>J20-6</v>
      </c>
      <c r="N386" t="str">
        <f>IFERROR(IF(AND(B386="B2B",J386="--"),L386,IF(
COUNTIF(B2B!H:H,(IF(K386&lt;&gt;"---",IF(INDEX(RAW_c_TEBB0714_REV01!B:D,MATCH(H386,RAW_c_TEBB0714_REV01!B:B,0),3)=L386,INDEX(
RAW_c_TEBB0714_REV01!B:D,MATCH(H386,INDEX(RAW_c_TEBB0714_REV01!B:B,MATCH(H386,RAW_c_TEBB0714_REV01!B:B,)+1):'RAW_c_TEBB0714_REV01'!B11457,)+MATCH(H386,RAW_c_TEBB0714_REV01!B:B,),3),INDEX(RAW_c_TEBB0714_REV01!B:D,MATCH(H386,RAW_c_TEBB0714_REV01!B:B,0),3)),"---")))=0,"---",IF(K386&lt;&gt;"---",IF(INDEX(RAW_c_TEBB0714_REV01!B:D,MATCH(H386,RAW_c_TEBB0714_REV01!B:B,0),3)=L386,INDEX(
RAW_c_TEBB0714_REV01!B:D,MATCH(H386,INDEX(RAW_c_TEBB0714_REV01!B:B,MATCH(H386,RAW_c_TEBB0714_REV01!B:B,)+1):'RAW_c_TEBB0714_REV01'!B11457,)+MATCH(H386,RAW_c_TEBB0714_REV01!B:B,),3),INDEX(RAW_c_TEBB0714_REV01!B:D,MATCH(H386,RAW_c_TEBB0714_REV01!B:B,0),3)),"---"))),"---")</f>
        <v>---</v>
      </c>
      <c r="T386">
        <f>COUNTIF(RAW_c_TEBB0714_REV01!B:B,G386)</f>
        <v>6</v>
      </c>
      <c r="U386" t="str">
        <f t="shared" si="35"/>
        <v>6pin_header-3</v>
      </c>
    </row>
    <row r="387" spans="1:21" x14ac:dyDescent="0.25">
      <c r="A387" t="s">
        <v>1229</v>
      </c>
      <c r="B387" t="s">
        <v>1295</v>
      </c>
      <c r="C387" t="s">
        <v>162</v>
      </c>
      <c r="D387" t="s">
        <v>918</v>
      </c>
      <c r="E387" s="84">
        <v>4</v>
      </c>
      <c r="F387" t="str">
        <f t="shared" si="30"/>
        <v>J26-4</v>
      </c>
      <c r="G387" t="str">
        <f>VLOOKUP(F387,RAW_c_TEBB0714_REV01!A:B,2,0)</f>
        <v>2.5V</v>
      </c>
      <c r="H387" t="str">
        <f t="shared" si="31"/>
        <v>2.5V</v>
      </c>
      <c r="I387" t="str">
        <f t="shared" si="32"/>
        <v>--</v>
      </c>
      <c r="J387" t="str">
        <f t="shared" si="33"/>
        <v>--</v>
      </c>
      <c r="K387">
        <f>IFERROR(IF(J387="--",IF(G387=H387,VLOOKUP(G387,RAW_c_TEBB0714_REV01!L:N,3,0),SUM(VLOOKUP(H387,RAW_c_TEBB0714_REV01!L:N,3,0),VLOOKUP(G387,RAW_c_TEBB0714_REV01!L:N,3,0))),"---"),"---")</f>
        <v>9.8393999999999995</v>
      </c>
      <c r="L387" t="str">
        <f t="shared" si="34"/>
        <v>J26-4</v>
      </c>
      <c r="M387" t="str">
        <f>IFERROR(IF(
COUNTIF(B2B!H:H,(IF(K387&lt;&gt;"---",IF(INDEX(RAW_c_TEBB0714_REV01!B:D,MATCH(H387,RAW_c_TEBB0714_REV01!B:B,0),3)=L387,INDEX(
RAW_c_TEBB0714_REV01!B:D,MATCH(H387,INDEX(RAW_c_TEBB0714_REV01!B:B,MATCH(H387,RAW_c_TEBB0714_REV01!B:B,)+1):'RAW_c_TEBB0714_REV01'!B11458,)+MATCH(H387,RAW_c_TEBB0714_REV01!B:B,),3),INDEX(RAW_c_TEBB0714_REV01!B:D,MATCH(H387,RAW_c_TEBB0714_REV01!B:B,0),3)),"---")))=1,"---",IF(K387&lt;&gt;"---",IF(INDEX(RAW_c_TEBB0714_REV01!B:D,MATCH(H387,RAW_c_TEBB0714_REV01!B:B,0),3)=L387,INDEX(
RAW_c_TEBB0714_REV01!B:D,MATCH(H387,INDEX(RAW_c_TEBB0714_REV01!B:B,MATCH(H387,RAW_c_TEBB0714_REV01!B:B,)+1):'RAW_c_TEBB0714_REV01'!B11458,)+MATCH(H387,RAW_c_TEBB0714_REV01!B:B,),3),INDEX(RAW_c_TEBB0714_REV01!B:D,MATCH(H387,RAW_c_TEBB0714_REV01!B:B,0),3)),"---")),"---")</f>
        <v>U1-5</v>
      </c>
      <c r="N387" t="str">
        <f>IFERROR(IF(AND(B387="B2B",J387="--"),L387,IF(
COUNTIF(B2B!H:H,(IF(K387&lt;&gt;"---",IF(INDEX(RAW_c_TEBB0714_REV01!B:D,MATCH(H387,RAW_c_TEBB0714_REV01!B:B,0),3)=L387,INDEX(
RAW_c_TEBB0714_REV01!B:D,MATCH(H387,INDEX(RAW_c_TEBB0714_REV01!B:B,MATCH(H387,RAW_c_TEBB0714_REV01!B:B,)+1):'RAW_c_TEBB0714_REV01'!B11458,)+MATCH(H387,RAW_c_TEBB0714_REV01!B:B,),3),INDEX(RAW_c_TEBB0714_REV01!B:D,MATCH(H387,RAW_c_TEBB0714_REV01!B:B,0),3)),"---")))=0,"---",IF(K387&lt;&gt;"---",IF(INDEX(RAW_c_TEBB0714_REV01!B:D,MATCH(H387,RAW_c_TEBB0714_REV01!B:B,0),3)=L387,INDEX(
RAW_c_TEBB0714_REV01!B:D,MATCH(H387,INDEX(RAW_c_TEBB0714_REV01!B:B,MATCH(H387,RAW_c_TEBB0714_REV01!B:B,)+1):'RAW_c_TEBB0714_REV01'!B11458,)+MATCH(H387,RAW_c_TEBB0714_REV01!B:B,),3),INDEX(RAW_c_TEBB0714_REV01!B:D,MATCH(H387,RAW_c_TEBB0714_REV01!B:B,0),3)),"---"))),"---")</f>
        <v>---</v>
      </c>
      <c r="T387">
        <f>COUNTIF(RAW_c_TEBB0714_REV01!B:B,G387)</f>
        <v>3</v>
      </c>
      <c r="U387" t="str">
        <f t="shared" si="35"/>
        <v>6pin_header-4</v>
      </c>
    </row>
    <row r="388" spans="1:21" x14ac:dyDescent="0.25">
      <c r="A388" t="s">
        <v>1230</v>
      </c>
      <c r="B388" t="s">
        <v>1295</v>
      </c>
      <c r="C388" t="s">
        <v>163</v>
      </c>
      <c r="D388" t="s">
        <v>918</v>
      </c>
      <c r="E388" s="84">
        <v>5</v>
      </c>
      <c r="F388" t="str">
        <f t="shared" si="30"/>
        <v>J26-5</v>
      </c>
      <c r="G388" t="str">
        <f>VLOOKUP(F388,RAW_c_TEBB0714_REV01!A:B,2,0)</f>
        <v>VCCIO34</v>
      </c>
      <c r="H388" t="str">
        <f t="shared" si="31"/>
        <v>VCCIO34</v>
      </c>
      <c r="I388" t="str">
        <f t="shared" si="32"/>
        <v>--</v>
      </c>
      <c r="J388" t="str">
        <f t="shared" si="33"/>
        <v>--</v>
      </c>
      <c r="K388">
        <f>IFERROR(IF(J388="--",IF(G388=H388,VLOOKUP(G388,RAW_c_TEBB0714_REV01!L:N,3,0),SUM(VLOOKUP(H388,RAW_c_TEBB0714_REV01!L:N,3,0),VLOOKUP(G388,RAW_c_TEBB0714_REV01!L:N,3,0))),"---"),"---")</f>
        <v>97.983400000000003</v>
      </c>
      <c r="L388" t="str">
        <f t="shared" si="34"/>
        <v>J26-5</v>
      </c>
      <c r="M388" t="str">
        <f>IFERROR(IF(
COUNTIF(B2B!H:H,(IF(K388&lt;&gt;"---",IF(INDEX(RAW_c_TEBB0714_REV01!B:D,MATCH(H388,RAW_c_TEBB0714_REV01!B:B,0),3)=L388,INDEX(
RAW_c_TEBB0714_REV01!B:D,MATCH(H388,INDEX(RAW_c_TEBB0714_REV01!B:B,MATCH(H388,RAW_c_TEBB0714_REV01!B:B,)+1):'RAW_c_TEBB0714_REV01'!B11459,)+MATCH(H388,RAW_c_TEBB0714_REV01!B:B,),3),INDEX(RAW_c_TEBB0714_REV01!B:D,MATCH(H388,RAW_c_TEBB0714_REV01!B:B,0),3)),"---")))=1,"---",IF(K388&lt;&gt;"---",IF(INDEX(RAW_c_TEBB0714_REV01!B:D,MATCH(H388,RAW_c_TEBB0714_REV01!B:B,0),3)=L388,INDEX(
RAW_c_TEBB0714_REV01!B:D,MATCH(H388,INDEX(RAW_c_TEBB0714_REV01!B:B,MATCH(H388,RAW_c_TEBB0714_REV01!B:B,)+1):'RAW_c_TEBB0714_REV01'!B11459,)+MATCH(H388,RAW_c_TEBB0714_REV01!B:B,),3),INDEX(RAW_c_TEBB0714_REV01!B:D,MATCH(H388,RAW_c_TEBB0714_REV01!B:B,0),3)),"---")),"---")</f>
        <v>J20-6</v>
      </c>
      <c r="N388" t="str">
        <f>IFERROR(IF(AND(B388="B2B",J388="--"),L388,IF(
COUNTIF(B2B!H:H,(IF(K388&lt;&gt;"---",IF(INDEX(RAW_c_TEBB0714_REV01!B:D,MATCH(H388,RAW_c_TEBB0714_REV01!B:B,0),3)=L388,INDEX(
RAW_c_TEBB0714_REV01!B:D,MATCH(H388,INDEX(RAW_c_TEBB0714_REV01!B:B,MATCH(H388,RAW_c_TEBB0714_REV01!B:B,)+1):'RAW_c_TEBB0714_REV01'!B11459,)+MATCH(H388,RAW_c_TEBB0714_REV01!B:B,),3),INDEX(RAW_c_TEBB0714_REV01!B:D,MATCH(H388,RAW_c_TEBB0714_REV01!B:B,0),3)),"---")))=0,"---",IF(K388&lt;&gt;"---",IF(INDEX(RAW_c_TEBB0714_REV01!B:D,MATCH(H388,RAW_c_TEBB0714_REV01!B:B,0),3)=L388,INDEX(
RAW_c_TEBB0714_REV01!B:D,MATCH(H388,INDEX(RAW_c_TEBB0714_REV01!B:B,MATCH(H388,RAW_c_TEBB0714_REV01!B:B,)+1):'RAW_c_TEBB0714_REV01'!B11459,)+MATCH(H388,RAW_c_TEBB0714_REV01!B:B,),3),INDEX(RAW_c_TEBB0714_REV01!B:D,MATCH(H388,RAW_c_TEBB0714_REV01!B:B,0),3)),"---"))),"---")</f>
        <v>---</v>
      </c>
      <c r="T388">
        <f>COUNTIF(RAW_c_TEBB0714_REV01!B:B,G388)</f>
        <v>6</v>
      </c>
      <c r="U388" t="str">
        <f t="shared" si="35"/>
        <v>6pin_header-5</v>
      </c>
    </row>
    <row r="389" spans="1:21" x14ac:dyDescent="0.25">
      <c r="A389" t="s">
        <v>1231</v>
      </c>
      <c r="B389" t="s">
        <v>1295</v>
      </c>
      <c r="C389" t="s">
        <v>164</v>
      </c>
      <c r="D389" t="s">
        <v>918</v>
      </c>
      <c r="E389" s="84">
        <v>6</v>
      </c>
      <c r="F389" t="str">
        <f t="shared" si="30"/>
        <v>J26-6</v>
      </c>
      <c r="G389" t="str">
        <f>VLOOKUP(F389,RAW_c_TEBB0714_REV01!A:B,2,0)</f>
        <v>3.3V_OUT</v>
      </c>
      <c r="H389" t="str">
        <f t="shared" si="31"/>
        <v>3.3V_OUT</v>
      </c>
      <c r="I389" t="str">
        <f t="shared" si="32"/>
        <v>--</v>
      </c>
      <c r="J389" t="str">
        <f t="shared" si="33"/>
        <v>--</v>
      </c>
      <c r="K389">
        <f>IFERROR(IF(J389="--",IF(G389=H389,VLOOKUP(G389,RAW_c_TEBB0714_REV01!L:N,3,0),SUM(VLOOKUP(H389,RAW_c_TEBB0714_REV01!L:N,3,0),VLOOKUP(G389,RAW_c_TEBB0714_REV01!L:N,3,0))),"---"),"---")</f>
        <v>140.8955</v>
      </c>
      <c r="L389" t="str">
        <f t="shared" si="34"/>
        <v>J26-6</v>
      </c>
      <c r="M389" t="str">
        <f>IFERROR(IF(
COUNTIF(B2B!H:H,(IF(K389&lt;&gt;"---",IF(INDEX(RAW_c_TEBB0714_REV01!B:D,MATCH(H389,RAW_c_TEBB0714_REV01!B:B,0),3)=L389,INDEX(
RAW_c_TEBB0714_REV01!B:D,MATCH(H389,INDEX(RAW_c_TEBB0714_REV01!B:B,MATCH(H389,RAW_c_TEBB0714_REV01!B:B,)+1):'RAW_c_TEBB0714_REV01'!B11460,)+MATCH(H389,RAW_c_TEBB0714_REV01!B:B,),3),INDEX(RAW_c_TEBB0714_REV01!B:D,MATCH(H389,RAW_c_TEBB0714_REV01!B:B,0),3)),"---")))=1,"---",IF(K389&lt;&gt;"---",IF(INDEX(RAW_c_TEBB0714_REV01!B:D,MATCH(H389,RAW_c_TEBB0714_REV01!B:B,0),3)=L389,INDEX(
RAW_c_TEBB0714_REV01!B:D,MATCH(H389,INDEX(RAW_c_TEBB0714_REV01!B:B,MATCH(H389,RAW_c_TEBB0714_REV01!B:B,)+1):'RAW_c_TEBB0714_REV01'!B11460,)+MATCH(H389,RAW_c_TEBB0714_REV01!B:B,),3),INDEX(RAW_c_TEBB0714_REV01!B:D,MATCH(H389,RAW_c_TEBB0714_REV01!B:B,0),3)),"---")),"---")</f>
        <v>J4-6</v>
      </c>
      <c r="N389" t="str">
        <f>IFERROR(IF(AND(B389="B2B",J389="--"),L389,IF(
COUNTIF(B2B!H:H,(IF(K389&lt;&gt;"---",IF(INDEX(RAW_c_TEBB0714_REV01!B:D,MATCH(H389,RAW_c_TEBB0714_REV01!B:B,0),3)=L389,INDEX(
RAW_c_TEBB0714_REV01!B:D,MATCH(H389,INDEX(RAW_c_TEBB0714_REV01!B:B,MATCH(H389,RAW_c_TEBB0714_REV01!B:B,)+1):'RAW_c_TEBB0714_REV01'!B11460,)+MATCH(H389,RAW_c_TEBB0714_REV01!B:B,),3),INDEX(RAW_c_TEBB0714_REV01!B:D,MATCH(H389,RAW_c_TEBB0714_REV01!B:B,0),3)),"---")))=0,"---",IF(K389&lt;&gt;"---",IF(INDEX(RAW_c_TEBB0714_REV01!B:D,MATCH(H389,RAW_c_TEBB0714_REV01!B:B,0),3)=L389,INDEX(
RAW_c_TEBB0714_REV01!B:D,MATCH(H389,INDEX(RAW_c_TEBB0714_REV01!B:B,MATCH(H389,RAW_c_TEBB0714_REV01!B:B,)+1):'RAW_c_TEBB0714_REV01'!B11460,)+MATCH(H389,RAW_c_TEBB0714_REV01!B:B,),3),INDEX(RAW_c_TEBB0714_REV01!B:D,MATCH(H389,RAW_c_TEBB0714_REV01!B:B,0),3)),"---"))),"---")</f>
        <v>---</v>
      </c>
      <c r="T389">
        <f>COUNTIF(RAW_c_TEBB0714_REV01!B:B,G389)</f>
        <v>8</v>
      </c>
      <c r="U389" t="str">
        <f t="shared" si="35"/>
        <v>6pin_header-6</v>
      </c>
    </row>
    <row r="390" spans="1:21" x14ac:dyDescent="0.25">
      <c r="A390" t="s">
        <v>1232</v>
      </c>
      <c r="B390" t="s">
        <v>1295</v>
      </c>
      <c r="C390" t="s">
        <v>159</v>
      </c>
      <c r="D390" t="s">
        <v>919</v>
      </c>
      <c r="E390" s="84">
        <v>1</v>
      </c>
      <c r="F390" t="str">
        <f t="shared" si="30"/>
        <v>J27-1</v>
      </c>
      <c r="G390" t="str">
        <f>VLOOKUP(F390,RAW_c_TEBB0714_REV01!A:B,2,0)</f>
        <v>V_CFG</v>
      </c>
      <c r="H390" t="str">
        <f t="shared" si="31"/>
        <v>V_CFG</v>
      </c>
      <c r="I390" t="str">
        <f t="shared" si="32"/>
        <v>--</v>
      </c>
      <c r="J390" t="str">
        <f t="shared" si="33"/>
        <v>--</v>
      </c>
      <c r="K390">
        <f>IFERROR(IF(J390="--",IF(G390=H390,VLOOKUP(G390,RAW_c_TEBB0714_REV01!L:N,3,0),SUM(VLOOKUP(H390,RAW_c_TEBB0714_REV01!L:N,3,0),VLOOKUP(G390,RAW_c_TEBB0714_REV01!L:N,3,0))),"---"),"---")</f>
        <v>98.972700000000003</v>
      </c>
      <c r="L390" t="str">
        <f t="shared" si="34"/>
        <v>J27-1</v>
      </c>
      <c r="M390" t="str">
        <f>IFERROR(IF(
COUNTIF(B2B!H:H,(IF(K390&lt;&gt;"---",IF(INDEX(RAW_c_TEBB0714_REV01!B:D,MATCH(H390,RAW_c_TEBB0714_REV01!B:B,0),3)=L390,INDEX(
RAW_c_TEBB0714_REV01!B:D,MATCH(H390,INDEX(RAW_c_TEBB0714_REV01!B:B,MATCH(H390,RAW_c_TEBB0714_REV01!B:B,)+1):'RAW_c_TEBB0714_REV01'!B11461,)+MATCH(H390,RAW_c_TEBB0714_REV01!B:B,),3),INDEX(RAW_c_TEBB0714_REV01!B:D,MATCH(H390,RAW_c_TEBB0714_REV01!B:B,0),3)),"---")))=1,"---",IF(K390&lt;&gt;"---",IF(INDEX(RAW_c_TEBB0714_REV01!B:D,MATCH(H390,RAW_c_TEBB0714_REV01!B:B,0),3)=L390,INDEX(
RAW_c_TEBB0714_REV01!B:D,MATCH(H390,INDEX(RAW_c_TEBB0714_REV01!B:B,MATCH(H390,RAW_c_TEBB0714_REV01!B:B,)+1):'RAW_c_TEBB0714_REV01'!B11461,)+MATCH(H390,RAW_c_TEBB0714_REV01!B:B,),3),INDEX(RAW_c_TEBB0714_REV01!B:D,MATCH(H390,RAW_c_TEBB0714_REV01!B:B,0),3)),"---")),"---")</f>
        <v>J3-6</v>
      </c>
      <c r="N390" t="str">
        <f>IFERROR(IF(AND(B390="B2B",J390="--"),L390,IF(
COUNTIF(B2B!H:H,(IF(K390&lt;&gt;"---",IF(INDEX(RAW_c_TEBB0714_REV01!B:D,MATCH(H390,RAW_c_TEBB0714_REV01!B:B,0),3)=L390,INDEX(
RAW_c_TEBB0714_REV01!B:D,MATCH(H390,INDEX(RAW_c_TEBB0714_REV01!B:B,MATCH(H390,RAW_c_TEBB0714_REV01!B:B,)+1):'RAW_c_TEBB0714_REV01'!B11461,)+MATCH(H390,RAW_c_TEBB0714_REV01!B:B,),3),INDEX(RAW_c_TEBB0714_REV01!B:D,MATCH(H390,RAW_c_TEBB0714_REV01!B:B,0),3)),"---")))=0,"---",IF(K390&lt;&gt;"---",IF(INDEX(RAW_c_TEBB0714_REV01!B:D,MATCH(H390,RAW_c_TEBB0714_REV01!B:B,0),3)=L390,INDEX(
RAW_c_TEBB0714_REV01!B:D,MATCH(H390,INDEX(RAW_c_TEBB0714_REV01!B:B,MATCH(H390,RAW_c_TEBB0714_REV01!B:B,)+1):'RAW_c_TEBB0714_REV01'!B11461,)+MATCH(H390,RAW_c_TEBB0714_REV01!B:B,),3),INDEX(RAW_c_TEBB0714_REV01!B:D,MATCH(H390,RAW_c_TEBB0714_REV01!B:B,0),3)),"---"))),"---")</f>
        <v>---</v>
      </c>
      <c r="T390">
        <f>COUNTIF(RAW_c_TEBB0714_REV01!B:B,G390)</f>
        <v>8</v>
      </c>
      <c r="U390" t="str">
        <f t="shared" si="35"/>
        <v>6pin_header-1</v>
      </c>
    </row>
    <row r="391" spans="1:21" x14ac:dyDescent="0.25">
      <c r="A391" t="s">
        <v>1233</v>
      </c>
      <c r="B391" t="s">
        <v>1295</v>
      </c>
      <c r="C391" t="s">
        <v>160</v>
      </c>
      <c r="D391" t="s">
        <v>919</v>
      </c>
      <c r="E391" s="84">
        <v>2</v>
      </c>
      <c r="F391" t="str">
        <f t="shared" ref="F391:F408" si="36">$D391&amp;"-"&amp;$E391</f>
        <v>J27-2</v>
      </c>
      <c r="G391" t="str">
        <f>VLOOKUP(F391,RAW_c_TEBB0714_REV01!A:B,2,0)</f>
        <v>1.8V</v>
      </c>
      <c r="H391" t="str">
        <f t="shared" ref="H391:H408" si="37">IF(IF(COUNTIF($Q$6:$S$150,G391)&gt;0,"---","--")="---",VLOOKUP(G391,$Q$6:$S$150,3,0),G391)</f>
        <v>1.8V</v>
      </c>
      <c r="I391" t="str">
        <f t="shared" ref="I391:I408" si="38">IF(IF(COUNTIF($Q$6:$S$150,G391)&gt;0,"---","--")="---",VLOOKUP(G391,$Q$6:$S$150,2,0),"--")</f>
        <v>--</v>
      </c>
      <c r="J391" t="str">
        <f t="shared" ref="J391:J408" si="39">IF(COUNTIF($O$6:$O$100,G391)&gt;0,"---","--")</f>
        <v>--</v>
      </c>
      <c r="K391">
        <f>IFERROR(IF(J391="--",IF(G391=H391,VLOOKUP(G391,RAW_c_TEBB0714_REV01!L:N,3,0),SUM(VLOOKUP(H391,RAW_c_TEBB0714_REV01!L:N,3,0),VLOOKUP(G391,RAW_c_TEBB0714_REV01!L:N,3,0))),"---"),"---")</f>
        <v>72.834900000000005</v>
      </c>
      <c r="L391" t="str">
        <f t="shared" ref="L391:L408" si="40">$D391&amp;"-"&amp;$E391</f>
        <v>J27-2</v>
      </c>
      <c r="M391" t="str">
        <f>IFERROR(IF(
COUNTIF(B2B!H:H,(IF(K391&lt;&gt;"---",IF(INDEX(RAW_c_TEBB0714_REV01!B:D,MATCH(H391,RAW_c_TEBB0714_REV01!B:B,0),3)=L391,INDEX(
RAW_c_TEBB0714_REV01!B:D,MATCH(H391,INDEX(RAW_c_TEBB0714_REV01!B:B,MATCH(H391,RAW_c_TEBB0714_REV01!B:B,)+1):'RAW_c_TEBB0714_REV01'!B11462,)+MATCH(H391,RAW_c_TEBB0714_REV01!B:B,),3),INDEX(RAW_c_TEBB0714_REV01!B:D,MATCH(H391,RAW_c_TEBB0714_REV01!B:B,0),3)),"---")))=1,"---",IF(K391&lt;&gt;"---",IF(INDEX(RAW_c_TEBB0714_REV01!B:D,MATCH(H391,RAW_c_TEBB0714_REV01!B:B,0),3)=L391,INDEX(
RAW_c_TEBB0714_REV01!B:D,MATCH(H391,INDEX(RAW_c_TEBB0714_REV01!B:B,MATCH(H391,RAW_c_TEBB0714_REV01!B:B,)+1):'RAW_c_TEBB0714_REV01'!B11462,)+MATCH(H391,RAW_c_TEBB0714_REV01!B:B,),3),INDEX(RAW_c_TEBB0714_REV01!B:D,MATCH(H391,RAW_c_TEBB0714_REV01!B:B,0),3)),"---")),"---")</f>
        <v>J26-2</v>
      </c>
      <c r="N391" t="str">
        <f>IFERROR(IF(AND(B391="B2B",J391="--"),L391,IF(
COUNTIF(B2B!H:H,(IF(K391&lt;&gt;"---",IF(INDEX(RAW_c_TEBB0714_REV01!B:D,MATCH(H391,RAW_c_TEBB0714_REV01!B:B,0),3)=L391,INDEX(
RAW_c_TEBB0714_REV01!B:D,MATCH(H391,INDEX(RAW_c_TEBB0714_REV01!B:B,MATCH(H391,RAW_c_TEBB0714_REV01!B:B,)+1):'RAW_c_TEBB0714_REV01'!B11462,)+MATCH(H391,RAW_c_TEBB0714_REV01!B:B,),3),INDEX(RAW_c_TEBB0714_REV01!B:D,MATCH(H391,RAW_c_TEBB0714_REV01!B:B,0),3)),"---")))=0,"---",IF(K391&lt;&gt;"---",IF(INDEX(RAW_c_TEBB0714_REV01!B:D,MATCH(H391,RAW_c_TEBB0714_REV01!B:B,0),3)=L391,INDEX(
RAW_c_TEBB0714_REV01!B:D,MATCH(H391,INDEX(RAW_c_TEBB0714_REV01!B:B,MATCH(H391,RAW_c_TEBB0714_REV01!B:B,)+1):'RAW_c_TEBB0714_REV01'!B11462,)+MATCH(H391,RAW_c_TEBB0714_REV01!B:B,),3),INDEX(RAW_c_TEBB0714_REV01!B:D,MATCH(H391,RAW_c_TEBB0714_REV01!B:B,0),3)),"---"))),"---")</f>
        <v>---</v>
      </c>
      <c r="T391">
        <f>COUNTIF(RAW_c_TEBB0714_REV01!B:B,G391)</f>
        <v>3</v>
      </c>
      <c r="U391" t="str">
        <f t="shared" ref="U391:U408" si="41">$B391&amp;"-"&amp;$C391</f>
        <v>6pin_header-2</v>
      </c>
    </row>
    <row r="392" spans="1:21" x14ac:dyDescent="0.25">
      <c r="A392" t="s">
        <v>1234</v>
      </c>
      <c r="B392" t="s">
        <v>1295</v>
      </c>
      <c r="C392" t="s">
        <v>161</v>
      </c>
      <c r="D392" t="s">
        <v>919</v>
      </c>
      <c r="E392" s="84">
        <v>3</v>
      </c>
      <c r="F392" t="str">
        <f t="shared" si="36"/>
        <v>J27-3</v>
      </c>
      <c r="G392" t="str">
        <f>VLOOKUP(F392,RAW_c_TEBB0714_REV01!A:B,2,0)</f>
        <v>V_CFG</v>
      </c>
      <c r="H392" t="str">
        <f t="shared" si="37"/>
        <v>V_CFG</v>
      </c>
      <c r="I392" t="str">
        <f t="shared" si="38"/>
        <v>--</v>
      </c>
      <c r="J392" t="str">
        <f t="shared" si="39"/>
        <v>--</v>
      </c>
      <c r="K392">
        <f>IFERROR(IF(J392="--",IF(G392=H392,VLOOKUP(G392,RAW_c_TEBB0714_REV01!L:N,3,0),SUM(VLOOKUP(H392,RAW_c_TEBB0714_REV01!L:N,3,0),VLOOKUP(G392,RAW_c_TEBB0714_REV01!L:N,3,0))),"---"),"---")</f>
        <v>98.972700000000003</v>
      </c>
      <c r="L392" t="str">
        <f t="shared" si="40"/>
        <v>J27-3</v>
      </c>
      <c r="M392" t="str">
        <f>IFERROR(IF(
COUNTIF(B2B!H:H,(IF(K392&lt;&gt;"---",IF(INDEX(RAW_c_TEBB0714_REV01!B:D,MATCH(H392,RAW_c_TEBB0714_REV01!B:B,0),3)=L392,INDEX(
RAW_c_TEBB0714_REV01!B:D,MATCH(H392,INDEX(RAW_c_TEBB0714_REV01!B:B,MATCH(H392,RAW_c_TEBB0714_REV01!B:B,)+1):'RAW_c_TEBB0714_REV01'!B11463,)+MATCH(H392,RAW_c_TEBB0714_REV01!B:B,),3),INDEX(RAW_c_TEBB0714_REV01!B:D,MATCH(H392,RAW_c_TEBB0714_REV01!B:B,0),3)),"---")))=1,"---",IF(K392&lt;&gt;"---",IF(INDEX(RAW_c_TEBB0714_REV01!B:D,MATCH(H392,RAW_c_TEBB0714_REV01!B:B,0),3)=L392,INDEX(
RAW_c_TEBB0714_REV01!B:D,MATCH(H392,INDEX(RAW_c_TEBB0714_REV01!B:B,MATCH(H392,RAW_c_TEBB0714_REV01!B:B,)+1):'RAW_c_TEBB0714_REV01'!B11463,)+MATCH(H392,RAW_c_TEBB0714_REV01!B:B,),3),INDEX(RAW_c_TEBB0714_REV01!B:D,MATCH(H392,RAW_c_TEBB0714_REV01!B:B,0),3)),"---")),"---")</f>
        <v>J3-6</v>
      </c>
      <c r="N392" t="str">
        <f>IFERROR(IF(AND(B392="B2B",J392="--"),L392,IF(
COUNTIF(B2B!H:H,(IF(K392&lt;&gt;"---",IF(INDEX(RAW_c_TEBB0714_REV01!B:D,MATCH(H392,RAW_c_TEBB0714_REV01!B:B,0),3)=L392,INDEX(
RAW_c_TEBB0714_REV01!B:D,MATCH(H392,INDEX(RAW_c_TEBB0714_REV01!B:B,MATCH(H392,RAW_c_TEBB0714_REV01!B:B,)+1):'RAW_c_TEBB0714_REV01'!B11463,)+MATCH(H392,RAW_c_TEBB0714_REV01!B:B,),3),INDEX(RAW_c_TEBB0714_REV01!B:D,MATCH(H392,RAW_c_TEBB0714_REV01!B:B,0),3)),"---")))=0,"---",IF(K392&lt;&gt;"---",IF(INDEX(RAW_c_TEBB0714_REV01!B:D,MATCH(H392,RAW_c_TEBB0714_REV01!B:B,0),3)=L392,INDEX(
RAW_c_TEBB0714_REV01!B:D,MATCH(H392,INDEX(RAW_c_TEBB0714_REV01!B:B,MATCH(H392,RAW_c_TEBB0714_REV01!B:B,)+1):'RAW_c_TEBB0714_REV01'!B11463,)+MATCH(H392,RAW_c_TEBB0714_REV01!B:B,),3),INDEX(RAW_c_TEBB0714_REV01!B:D,MATCH(H392,RAW_c_TEBB0714_REV01!B:B,0),3)),"---"))),"---")</f>
        <v>---</v>
      </c>
      <c r="T392">
        <f>COUNTIF(RAW_c_TEBB0714_REV01!B:B,G392)</f>
        <v>8</v>
      </c>
      <c r="U392" t="str">
        <f t="shared" si="41"/>
        <v>6pin_header-3</v>
      </c>
    </row>
    <row r="393" spans="1:21" x14ac:dyDescent="0.25">
      <c r="A393" t="s">
        <v>1235</v>
      </c>
      <c r="B393" t="s">
        <v>1295</v>
      </c>
      <c r="C393" t="s">
        <v>162</v>
      </c>
      <c r="D393" t="s">
        <v>919</v>
      </c>
      <c r="E393" s="84">
        <v>4</v>
      </c>
      <c r="F393" t="str">
        <f t="shared" si="36"/>
        <v>J27-4</v>
      </c>
      <c r="G393" t="str">
        <f>VLOOKUP(F393,RAW_c_TEBB0714_REV01!A:B,2,0)</f>
        <v>V_CFG0</v>
      </c>
      <c r="H393" t="str">
        <f t="shared" si="37"/>
        <v>V_CFG0</v>
      </c>
      <c r="I393" t="str">
        <f t="shared" si="38"/>
        <v>--</v>
      </c>
      <c r="J393" t="str">
        <f t="shared" si="39"/>
        <v>--</v>
      </c>
      <c r="K393">
        <f>IFERROR(IF(J393="--",IF(G393=H393,VLOOKUP(G393,RAW_c_TEBB0714_REV01!L:N,3,0),SUM(VLOOKUP(H393,RAW_c_TEBB0714_REV01!L:N,3,0),VLOOKUP(G393,RAW_c_TEBB0714_REV01!L:N,3,0))),"---"),"---")</f>
        <v>43.526299999999999</v>
      </c>
      <c r="L393" t="str">
        <f t="shared" si="40"/>
        <v>J27-4</v>
      </c>
      <c r="M393" t="str">
        <f>IFERROR(IF(
COUNTIF(B2B!H:H,(IF(K393&lt;&gt;"---",IF(INDEX(RAW_c_TEBB0714_REV01!B:D,MATCH(H393,RAW_c_TEBB0714_REV01!B:B,0),3)=L393,INDEX(
RAW_c_TEBB0714_REV01!B:D,MATCH(H393,INDEX(RAW_c_TEBB0714_REV01!B:B,MATCH(H393,RAW_c_TEBB0714_REV01!B:B,)+1):'RAW_c_TEBB0714_REV01'!B11464,)+MATCH(H393,RAW_c_TEBB0714_REV01!B:B,),3),INDEX(RAW_c_TEBB0714_REV01!B:D,MATCH(H393,RAW_c_TEBB0714_REV01!B:B,0),3)),"---")))=1,"---",IF(K393&lt;&gt;"---",IF(INDEX(RAW_c_TEBB0714_REV01!B:D,MATCH(H393,RAW_c_TEBB0714_REV01!B:B,0),3)=L393,INDEX(
RAW_c_TEBB0714_REV01!B:D,MATCH(H393,INDEX(RAW_c_TEBB0714_REV01!B:B,MATCH(H393,RAW_c_TEBB0714_REV01!B:B,)+1):'RAW_c_TEBB0714_REV01'!B11464,)+MATCH(H393,RAW_c_TEBB0714_REV01!B:B,),3),INDEX(RAW_c_TEBB0714_REV01!B:D,MATCH(H393,RAW_c_TEBB0714_REV01!B:B,0),3)),"---")),"---")</f>
        <v>---</v>
      </c>
      <c r="N393" t="str">
        <f>IFERROR(IF(AND(B393="B2B",J393="--"),L393,IF(
COUNTIF(B2B!H:H,(IF(K393&lt;&gt;"---",IF(INDEX(RAW_c_TEBB0714_REV01!B:D,MATCH(H393,RAW_c_TEBB0714_REV01!B:B,0),3)=L393,INDEX(
RAW_c_TEBB0714_REV01!B:D,MATCH(H393,INDEX(RAW_c_TEBB0714_REV01!B:B,MATCH(H393,RAW_c_TEBB0714_REV01!B:B,)+1):'RAW_c_TEBB0714_REV01'!B11464,)+MATCH(H393,RAW_c_TEBB0714_REV01!B:B,),3),INDEX(RAW_c_TEBB0714_REV01!B:D,MATCH(H393,RAW_c_TEBB0714_REV01!B:B,0),3)),"---")))=0,"---",IF(K393&lt;&gt;"---",IF(INDEX(RAW_c_TEBB0714_REV01!B:D,MATCH(H393,RAW_c_TEBB0714_REV01!B:B,0),3)=L393,INDEX(
RAW_c_TEBB0714_REV01!B:D,MATCH(H393,INDEX(RAW_c_TEBB0714_REV01!B:B,MATCH(H393,RAW_c_TEBB0714_REV01!B:B,)+1):'RAW_c_TEBB0714_REV01'!B11464,)+MATCH(H393,RAW_c_TEBB0714_REV01!B:B,),3),INDEX(RAW_c_TEBB0714_REV01!B:D,MATCH(H393,RAW_c_TEBB0714_REV01!B:B,0),3)),"---"))),"---")</f>
        <v>JM2-53</v>
      </c>
      <c r="T393">
        <f>COUNTIF(RAW_c_TEBB0714_REV01!B:B,G393)</f>
        <v>2</v>
      </c>
      <c r="U393" t="str">
        <f t="shared" si="41"/>
        <v>6pin_header-4</v>
      </c>
    </row>
    <row r="394" spans="1:21" x14ac:dyDescent="0.25">
      <c r="A394" t="s">
        <v>1236</v>
      </c>
      <c r="B394" t="s">
        <v>1295</v>
      </c>
      <c r="C394" t="s">
        <v>163</v>
      </c>
      <c r="D394" t="s">
        <v>919</v>
      </c>
      <c r="E394" s="84">
        <v>5</v>
      </c>
      <c r="F394" t="str">
        <f t="shared" si="36"/>
        <v>J27-5</v>
      </c>
      <c r="G394" t="str">
        <f>VLOOKUP(F394,RAW_c_TEBB0714_REV01!A:B,2,0)</f>
        <v>V_CFG</v>
      </c>
      <c r="H394" t="str">
        <f t="shared" si="37"/>
        <v>V_CFG</v>
      </c>
      <c r="I394" t="str">
        <f t="shared" si="38"/>
        <v>--</v>
      </c>
      <c r="J394" t="str">
        <f t="shared" si="39"/>
        <v>--</v>
      </c>
      <c r="K394">
        <f>IFERROR(IF(J394="--",IF(G394=H394,VLOOKUP(G394,RAW_c_TEBB0714_REV01!L:N,3,0),SUM(VLOOKUP(H394,RAW_c_TEBB0714_REV01!L:N,3,0),VLOOKUP(G394,RAW_c_TEBB0714_REV01!L:N,3,0))),"---"),"---")</f>
        <v>98.972700000000003</v>
      </c>
      <c r="L394" t="str">
        <f t="shared" si="40"/>
        <v>J27-5</v>
      </c>
      <c r="M394" t="str">
        <f>IFERROR(IF(
COUNTIF(B2B!H:H,(IF(K394&lt;&gt;"---",IF(INDEX(RAW_c_TEBB0714_REV01!B:D,MATCH(H394,RAW_c_TEBB0714_REV01!B:B,0),3)=L394,INDEX(
RAW_c_TEBB0714_REV01!B:D,MATCH(H394,INDEX(RAW_c_TEBB0714_REV01!B:B,MATCH(H394,RAW_c_TEBB0714_REV01!B:B,)+1):'RAW_c_TEBB0714_REV01'!B11465,)+MATCH(H394,RAW_c_TEBB0714_REV01!B:B,),3),INDEX(RAW_c_TEBB0714_REV01!B:D,MATCH(H394,RAW_c_TEBB0714_REV01!B:B,0),3)),"---")))=1,"---",IF(K394&lt;&gt;"---",IF(INDEX(RAW_c_TEBB0714_REV01!B:D,MATCH(H394,RAW_c_TEBB0714_REV01!B:B,0),3)=L394,INDEX(
RAW_c_TEBB0714_REV01!B:D,MATCH(H394,INDEX(RAW_c_TEBB0714_REV01!B:B,MATCH(H394,RAW_c_TEBB0714_REV01!B:B,)+1):'RAW_c_TEBB0714_REV01'!B11465,)+MATCH(H394,RAW_c_TEBB0714_REV01!B:B,),3),INDEX(RAW_c_TEBB0714_REV01!B:D,MATCH(H394,RAW_c_TEBB0714_REV01!B:B,0),3)),"---")),"---")</f>
        <v>J3-6</v>
      </c>
      <c r="N394" t="str">
        <f>IFERROR(IF(AND(B394="B2B",J394="--"),L394,IF(
COUNTIF(B2B!H:H,(IF(K394&lt;&gt;"---",IF(INDEX(RAW_c_TEBB0714_REV01!B:D,MATCH(H394,RAW_c_TEBB0714_REV01!B:B,0),3)=L394,INDEX(
RAW_c_TEBB0714_REV01!B:D,MATCH(H394,INDEX(RAW_c_TEBB0714_REV01!B:B,MATCH(H394,RAW_c_TEBB0714_REV01!B:B,)+1):'RAW_c_TEBB0714_REV01'!B11465,)+MATCH(H394,RAW_c_TEBB0714_REV01!B:B,),3),INDEX(RAW_c_TEBB0714_REV01!B:D,MATCH(H394,RAW_c_TEBB0714_REV01!B:B,0),3)),"---")))=0,"---",IF(K394&lt;&gt;"---",IF(INDEX(RAW_c_TEBB0714_REV01!B:D,MATCH(H394,RAW_c_TEBB0714_REV01!B:B,0),3)=L394,INDEX(
RAW_c_TEBB0714_REV01!B:D,MATCH(H394,INDEX(RAW_c_TEBB0714_REV01!B:B,MATCH(H394,RAW_c_TEBB0714_REV01!B:B,)+1):'RAW_c_TEBB0714_REV01'!B11465,)+MATCH(H394,RAW_c_TEBB0714_REV01!B:B,),3),INDEX(RAW_c_TEBB0714_REV01!B:D,MATCH(H394,RAW_c_TEBB0714_REV01!B:B,0),3)),"---"))),"---")</f>
        <v>---</v>
      </c>
      <c r="T394">
        <f>COUNTIF(RAW_c_TEBB0714_REV01!B:B,G394)</f>
        <v>8</v>
      </c>
      <c r="U394" t="str">
        <f t="shared" si="41"/>
        <v>6pin_header-5</v>
      </c>
    </row>
    <row r="395" spans="1:21" x14ac:dyDescent="0.25">
      <c r="A395" t="s">
        <v>1237</v>
      </c>
      <c r="B395" t="s">
        <v>1295</v>
      </c>
      <c r="C395" t="s">
        <v>164</v>
      </c>
      <c r="D395" t="s">
        <v>919</v>
      </c>
      <c r="E395" s="84">
        <v>6</v>
      </c>
      <c r="F395" t="str">
        <f t="shared" si="36"/>
        <v>J27-6</v>
      </c>
      <c r="G395" t="str">
        <f>VLOOKUP(F395,RAW_c_TEBB0714_REV01!A:B,2,0)</f>
        <v>3.3V_OUT</v>
      </c>
      <c r="H395" t="str">
        <f t="shared" si="37"/>
        <v>3.3V_OUT</v>
      </c>
      <c r="I395" t="str">
        <f t="shared" si="38"/>
        <v>--</v>
      </c>
      <c r="J395" t="str">
        <f t="shared" si="39"/>
        <v>--</v>
      </c>
      <c r="K395">
        <f>IFERROR(IF(J395="--",IF(G395=H395,VLOOKUP(G395,RAW_c_TEBB0714_REV01!L:N,3,0),SUM(VLOOKUP(H395,RAW_c_TEBB0714_REV01!L:N,3,0),VLOOKUP(G395,RAW_c_TEBB0714_REV01!L:N,3,0))),"---"),"---")</f>
        <v>140.8955</v>
      </c>
      <c r="L395" t="str">
        <f t="shared" si="40"/>
        <v>J27-6</v>
      </c>
      <c r="M395" t="str">
        <f>IFERROR(IF(
COUNTIF(B2B!H:H,(IF(K395&lt;&gt;"---",IF(INDEX(RAW_c_TEBB0714_REV01!B:D,MATCH(H395,RAW_c_TEBB0714_REV01!B:B,0),3)=L395,INDEX(
RAW_c_TEBB0714_REV01!B:D,MATCH(H395,INDEX(RAW_c_TEBB0714_REV01!B:B,MATCH(H395,RAW_c_TEBB0714_REV01!B:B,)+1):'RAW_c_TEBB0714_REV01'!B11466,)+MATCH(H395,RAW_c_TEBB0714_REV01!B:B,),3),INDEX(RAW_c_TEBB0714_REV01!B:D,MATCH(H395,RAW_c_TEBB0714_REV01!B:B,0),3)),"---")))=1,"---",IF(K395&lt;&gt;"---",IF(INDEX(RAW_c_TEBB0714_REV01!B:D,MATCH(H395,RAW_c_TEBB0714_REV01!B:B,0),3)=L395,INDEX(
RAW_c_TEBB0714_REV01!B:D,MATCH(H395,INDEX(RAW_c_TEBB0714_REV01!B:B,MATCH(H395,RAW_c_TEBB0714_REV01!B:B,)+1):'RAW_c_TEBB0714_REV01'!B11466,)+MATCH(H395,RAW_c_TEBB0714_REV01!B:B,),3),INDEX(RAW_c_TEBB0714_REV01!B:D,MATCH(H395,RAW_c_TEBB0714_REV01!B:B,0),3)),"---")),"---")</f>
        <v>J4-6</v>
      </c>
      <c r="N395" t="str">
        <f>IFERROR(IF(AND(B395="B2B",J395="--"),L395,IF(
COUNTIF(B2B!H:H,(IF(K395&lt;&gt;"---",IF(INDEX(RAW_c_TEBB0714_REV01!B:D,MATCH(H395,RAW_c_TEBB0714_REV01!B:B,0),3)=L395,INDEX(
RAW_c_TEBB0714_REV01!B:D,MATCH(H395,INDEX(RAW_c_TEBB0714_REV01!B:B,MATCH(H395,RAW_c_TEBB0714_REV01!B:B,)+1):'RAW_c_TEBB0714_REV01'!B11466,)+MATCH(H395,RAW_c_TEBB0714_REV01!B:B,),3),INDEX(RAW_c_TEBB0714_REV01!B:D,MATCH(H395,RAW_c_TEBB0714_REV01!B:B,0),3)),"---")))=0,"---",IF(K395&lt;&gt;"---",IF(INDEX(RAW_c_TEBB0714_REV01!B:D,MATCH(H395,RAW_c_TEBB0714_REV01!B:B,0),3)=L395,INDEX(
RAW_c_TEBB0714_REV01!B:D,MATCH(H395,INDEX(RAW_c_TEBB0714_REV01!B:B,MATCH(H395,RAW_c_TEBB0714_REV01!B:B,)+1):'RAW_c_TEBB0714_REV01'!B11466,)+MATCH(H395,RAW_c_TEBB0714_REV01!B:B,),3),INDEX(RAW_c_TEBB0714_REV01!B:D,MATCH(H395,RAW_c_TEBB0714_REV01!B:B,0),3)),"---"))),"---")</f>
        <v>---</v>
      </c>
      <c r="T395">
        <f>COUNTIF(RAW_c_TEBB0714_REV01!B:B,G395)</f>
        <v>8</v>
      </c>
      <c r="U395" t="str">
        <f t="shared" si="41"/>
        <v>6pin_header-6</v>
      </c>
    </row>
    <row r="396" spans="1:21" x14ac:dyDescent="0.25">
      <c r="A396" t="s">
        <v>1238</v>
      </c>
      <c r="B396" t="s">
        <v>1253</v>
      </c>
      <c r="C396" t="s">
        <v>275</v>
      </c>
      <c r="D396" t="s">
        <v>1252</v>
      </c>
      <c r="E396" s="84">
        <v>1</v>
      </c>
      <c r="F396" t="str">
        <f t="shared" si="36"/>
        <v>JX1-1</v>
      </c>
      <c r="G396" t="str">
        <f>VLOOKUP(F396,RAW_c_TEBB0714_REV01!A:B,2,0)</f>
        <v>GND</v>
      </c>
      <c r="H396" t="str">
        <f t="shared" si="37"/>
        <v>GND</v>
      </c>
      <c r="I396" t="str">
        <f t="shared" si="38"/>
        <v>--</v>
      </c>
      <c r="J396" t="str">
        <f t="shared" si="39"/>
        <v>---</v>
      </c>
      <c r="K396" t="str">
        <f>IFERROR(IF(J396="--",IF(G396=H396,VLOOKUP(G396,RAW_c_TEBB0714_REV01!L:N,3,0),SUM(VLOOKUP(H396,RAW_c_TEBB0714_REV01!L:N,3,0),VLOOKUP(G396,RAW_c_TEBB0714_REV01!L:N,3,0))),"---"),"---")</f>
        <v>---</v>
      </c>
      <c r="L396" t="str">
        <f t="shared" si="40"/>
        <v>JX1-1</v>
      </c>
      <c r="M396" t="str">
        <f>IFERROR(IF(
COUNTIF(B2B!H:H,(IF(K396&lt;&gt;"---",IF(INDEX(RAW_c_TEBB0714_REV01!B:D,MATCH(H396,RAW_c_TEBB0714_REV01!B:B,0),3)=L396,INDEX(
RAW_c_TEBB0714_REV01!B:D,MATCH(H396,INDEX(RAW_c_TEBB0714_REV01!B:B,MATCH(H396,RAW_c_TEBB0714_REV01!B:B,)+1):'RAW_c_TEBB0714_REV01'!B11467,)+MATCH(H396,RAW_c_TEBB0714_REV01!B:B,),3),INDEX(RAW_c_TEBB0714_REV01!B:D,MATCH(H396,RAW_c_TEBB0714_REV01!B:B,0),3)),"---")))=1,"---",IF(K396&lt;&gt;"---",IF(INDEX(RAW_c_TEBB0714_REV01!B:D,MATCH(H396,RAW_c_TEBB0714_REV01!B:B,0),3)=L396,INDEX(
RAW_c_TEBB0714_REV01!B:D,MATCH(H396,INDEX(RAW_c_TEBB0714_REV01!B:B,MATCH(H396,RAW_c_TEBB0714_REV01!B:B,)+1):'RAW_c_TEBB0714_REV01'!B11467,)+MATCH(H396,RAW_c_TEBB0714_REV01!B:B,),3),INDEX(RAW_c_TEBB0714_REV01!B:D,MATCH(H396,RAW_c_TEBB0714_REV01!B:B,0),3)),"---")),"---")</f>
        <v>---</v>
      </c>
      <c r="N396" t="str">
        <f>IFERROR(IF(AND(B396="B2B",J396="--"),L396,IF(
COUNTIF(B2B!H:H,(IF(K396&lt;&gt;"---",IF(INDEX(RAW_c_TEBB0714_REV01!B:D,MATCH(H396,RAW_c_TEBB0714_REV01!B:B,0),3)=L396,INDEX(
RAW_c_TEBB0714_REV01!B:D,MATCH(H396,INDEX(RAW_c_TEBB0714_REV01!B:B,MATCH(H396,RAW_c_TEBB0714_REV01!B:B,)+1):'RAW_c_TEBB0714_REV01'!B11467,)+MATCH(H396,RAW_c_TEBB0714_REV01!B:B,),3),INDEX(RAW_c_TEBB0714_REV01!B:D,MATCH(H396,RAW_c_TEBB0714_REV01!B:B,0),3)),"---")))=0,"---",IF(K396&lt;&gt;"---",IF(INDEX(RAW_c_TEBB0714_REV01!B:D,MATCH(H396,RAW_c_TEBB0714_REV01!B:B,0),3)=L396,INDEX(
RAW_c_TEBB0714_REV01!B:D,MATCH(H396,INDEX(RAW_c_TEBB0714_REV01!B:B,MATCH(H396,RAW_c_TEBB0714_REV01!B:B,)+1):'RAW_c_TEBB0714_REV01'!B11467,)+MATCH(H396,RAW_c_TEBB0714_REV01!B:B,),3),INDEX(RAW_c_TEBB0714_REV01!B:D,MATCH(H396,RAW_c_TEBB0714_REV01!B:B,0),3)),"---"))),"---")</f>
        <v>---</v>
      </c>
      <c r="T396">
        <f>COUNTIF(RAW_c_TEBB0714_REV01!B:B,G396)</f>
        <v>93</v>
      </c>
      <c r="U396" t="str">
        <f t="shared" si="41"/>
        <v>TE0790-Base-GND</v>
      </c>
    </row>
    <row r="397" spans="1:21" x14ac:dyDescent="0.25">
      <c r="A397" t="s">
        <v>1239</v>
      </c>
      <c r="B397" t="s">
        <v>1253</v>
      </c>
      <c r="C397" t="s">
        <v>275</v>
      </c>
      <c r="D397" t="s">
        <v>1252</v>
      </c>
      <c r="E397" s="84">
        <v>2</v>
      </c>
      <c r="F397" t="str">
        <f t="shared" si="36"/>
        <v>JX1-2</v>
      </c>
      <c r="G397" t="str">
        <f>VLOOKUP(F397,RAW_c_TEBB0714_REV01!A:B,2,0)</f>
        <v>GND</v>
      </c>
      <c r="H397" t="str">
        <f t="shared" si="37"/>
        <v>GND</v>
      </c>
      <c r="I397" t="str">
        <f t="shared" si="38"/>
        <v>--</v>
      </c>
      <c r="J397" t="str">
        <f t="shared" si="39"/>
        <v>---</v>
      </c>
      <c r="K397" t="str">
        <f>IFERROR(IF(J397="--",IF(G397=H397,VLOOKUP(G397,RAW_c_TEBB0714_REV01!L:N,3,0),SUM(VLOOKUP(H397,RAW_c_TEBB0714_REV01!L:N,3,0),VLOOKUP(G397,RAW_c_TEBB0714_REV01!L:N,3,0))),"---"),"---")</f>
        <v>---</v>
      </c>
      <c r="L397" t="str">
        <f t="shared" si="40"/>
        <v>JX1-2</v>
      </c>
      <c r="M397" t="str">
        <f>IFERROR(IF(
COUNTIF(B2B!H:H,(IF(K397&lt;&gt;"---",IF(INDEX(RAW_c_TEBB0714_REV01!B:D,MATCH(H397,RAW_c_TEBB0714_REV01!B:B,0),3)=L397,INDEX(
RAW_c_TEBB0714_REV01!B:D,MATCH(H397,INDEX(RAW_c_TEBB0714_REV01!B:B,MATCH(H397,RAW_c_TEBB0714_REV01!B:B,)+1):'RAW_c_TEBB0714_REV01'!B11468,)+MATCH(H397,RAW_c_TEBB0714_REV01!B:B,),3),INDEX(RAW_c_TEBB0714_REV01!B:D,MATCH(H397,RAW_c_TEBB0714_REV01!B:B,0),3)),"---")))=1,"---",IF(K397&lt;&gt;"---",IF(INDEX(RAW_c_TEBB0714_REV01!B:D,MATCH(H397,RAW_c_TEBB0714_REV01!B:B,0),3)=L397,INDEX(
RAW_c_TEBB0714_REV01!B:D,MATCH(H397,INDEX(RAW_c_TEBB0714_REV01!B:B,MATCH(H397,RAW_c_TEBB0714_REV01!B:B,)+1):'RAW_c_TEBB0714_REV01'!B11468,)+MATCH(H397,RAW_c_TEBB0714_REV01!B:B,),3),INDEX(RAW_c_TEBB0714_REV01!B:D,MATCH(H397,RAW_c_TEBB0714_REV01!B:B,0),3)),"---")),"---")</f>
        <v>---</v>
      </c>
      <c r="N397" t="str">
        <f>IFERROR(IF(AND(B397="B2B",J397="--"),L397,IF(
COUNTIF(B2B!H:H,(IF(K397&lt;&gt;"---",IF(INDEX(RAW_c_TEBB0714_REV01!B:D,MATCH(H397,RAW_c_TEBB0714_REV01!B:B,0),3)=L397,INDEX(
RAW_c_TEBB0714_REV01!B:D,MATCH(H397,INDEX(RAW_c_TEBB0714_REV01!B:B,MATCH(H397,RAW_c_TEBB0714_REV01!B:B,)+1):'RAW_c_TEBB0714_REV01'!B11468,)+MATCH(H397,RAW_c_TEBB0714_REV01!B:B,),3),INDEX(RAW_c_TEBB0714_REV01!B:D,MATCH(H397,RAW_c_TEBB0714_REV01!B:B,0),3)),"---")))=0,"---",IF(K397&lt;&gt;"---",IF(INDEX(RAW_c_TEBB0714_REV01!B:D,MATCH(H397,RAW_c_TEBB0714_REV01!B:B,0),3)=L397,INDEX(
RAW_c_TEBB0714_REV01!B:D,MATCH(H397,INDEX(RAW_c_TEBB0714_REV01!B:B,MATCH(H397,RAW_c_TEBB0714_REV01!B:B,)+1):'RAW_c_TEBB0714_REV01'!B11468,)+MATCH(H397,RAW_c_TEBB0714_REV01!B:B,),3),INDEX(RAW_c_TEBB0714_REV01!B:D,MATCH(H397,RAW_c_TEBB0714_REV01!B:B,0),3)),"---"))),"---")</f>
        <v>---</v>
      </c>
      <c r="T397">
        <f>COUNTIF(RAW_c_TEBB0714_REV01!B:B,G397)</f>
        <v>93</v>
      </c>
      <c r="U397" t="str">
        <f t="shared" si="41"/>
        <v>TE0790-Base-GND</v>
      </c>
    </row>
    <row r="398" spans="1:21" x14ac:dyDescent="0.25">
      <c r="A398" t="s">
        <v>1240</v>
      </c>
      <c r="B398" t="s">
        <v>1253</v>
      </c>
      <c r="C398" t="s">
        <v>780</v>
      </c>
      <c r="D398" t="s">
        <v>1252</v>
      </c>
      <c r="E398" s="84">
        <v>3</v>
      </c>
      <c r="F398" t="str">
        <f t="shared" si="36"/>
        <v>JX1-3</v>
      </c>
      <c r="G398" t="str">
        <f>VLOOKUP(F398,RAW_c_TEBB0714_REV01!A:B,2,0)</f>
        <v>B14_L25</v>
      </c>
      <c r="H398" t="str">
        <f t="shared" si="37"/>
        <v>B14_L25</v>
      </c>
      <c r="I398" t="str">
        <f t="shared" si="38"/>
        <v>--</v>
      </c>
      <c r="J398" t="str">
        <f t="shared" si="39"/>
        <v>--</v>
      </c>
      <c r="K398">
        <f>IFERROR(IF(J398="--",IF(G398=H398,VLOOKUP(G398,RAW_c_TEBB0714_REV01!L:N,3,0),SUM(VLOOKUP(H398,RAW_c_TEBB0714_REV01!L:N,3,0),VLOOKUP(G398,RAW_c_TEBB0714_REV01!L:N,3,0))),"---"),"---")</f>
        <v>55.114199999999997</v>
      </c>
      <c r="L398" t="str">
        <f t="shared" si="40"/>
        <v>JX1-3</v>
      </c>
      <c r="M398" t="str">
        <f>IFERROR(IF(
COUNTIF(B2B!H:H,(IF(K398&lt;&gt;"---",IF(INDEX(RAW_c_TEBB0714_REV01!B:D,MATCH(H398,RAW_c_TEBB0714_REV01!B:B,0),3)=L398,INDEX(
RAW_c_TEBB0714_REV01!B:D,MATCH(H398,INDEX(RAW_c_TEBB0714_REV01!B:B,MATCH(H398,RAW_c_TEBB0714_REV01!B:B,)+1):'RAW_c_TEBB0714_REV01'!B11469,)+MATCH(H398,RAW_c_TEBB0714_REV01!B:B,),3),INDEX(RAW_c_TEBB0714_REV01!B:D,MATCH(H398,RAW_c_TEBB0714_REV01!B:B,0),3)),"---")))=1,"---",IF(K398&lt;&gt;"---",IF(INDEX(RAW_c_TEBB0714_REV01!B:D,MATCH(H398,RAW_c_TEBB0714_REV01!B:B,0),3)=L398,INDEX(
RAW_c_TEBB0714_REV01!B:D,MATCH(H398,INDEX(RAW_c_TEBB0714_REV01!B:B,MATCH(H398,RAW_c_TEBB0714_REV01!B:B,)+1):'RAW_c_TEBB0714_REV01'!B11469,)+MATCH(H398,RAW_c_TEBB0714_REV01!B:B,),3),INDEX(RAW_c_TEBB0714_REV01!B:D,MATCH(H398,RAW_c_TEBB0714_REV01!B:B,0),3)),"---")),"---")</f>
        <v>J3-3</v>
      </c>
      <c r="N398" t="str">
        <f>IFERROR(IF(AND(B398="B2B",J398="--"),L398,IF(
COUNTIF(B2B!H:H,(IF(K398&lt;&gt;"---",IF(INDEX(RAW_c_TEBB0714_REV01!B:D,MATCH(H398,RAW_c_TEBB0714_REV01!B:B,0),3)=L398,INDEX(
RAW_c_TEBB0714_REV01!B:D,MATCH(H398,INDEX(RAW_c_TEBB0714_REV01!B:B,MATCH(H398,RAW_c_TEBB0714_REV01!B:B,)+1):'RAW_c_TEBB0714_REV01'!B11469,)+MATCH(H398,RAW_c_TEBB0714_REV01!B:B,),3),INDEX(RAW_c_TEBB0714_REV01!B:D,MATCH(H398,RAW_c_TEBB0714_REV01!B:B,0),3)),"---")))=0,"---",IF(K398&lt;&gt;"---",IF(INDEX(RAW_c_TEBB0714_REV01!B:D,MATCH(H398,RAW_c_TEBB0714_REV01!B:B,0),3)=L398,INDEX(
RAW_c_TEBB0714_REV01!B:D,MATCH(H398,INDEX(RAW_c_TEBB0714_REV01!B:B,MATCH(H398,RAW_c_TEBB0714_REV01!B:B,)+1):'RAW_c_TEBB0714_REV01'!B11469,)+MATCH(H398,RAW_c_TEBB0714_REV01!B:B,),3),INDEX(RAW_c_TEBB0714_REV01!B:D,MATCH(H398,RAW_c_TEBB0714_REV01!B:B,0),3)),"---"))),"---")</f>
        <v>---</v>
      </c>
      <c r="T398">
        <f>COUNTIF(RAW_c_TEBB0714_REV01!B:B,G398)</f>
        <v>3</v>
      </c>
      <c r="U398" t="str">
        <f t="shared" si="41"/>
        <v>TE0790-Base-A</v>
      </c>
    </row>
    <row r="399" spans="1:21" x14ac:dyDescent="0.25">
      <c r="A399" t="s">
        <v>1241</v>
      </c>
      <c r="B399" t="s">
        <v>1253</v>
      </c>
      <c r="C399" t="s">
        <v>1254</v>
      </c>
      <c r="D399" t="s">
        <v>1252</v>
      </c>
      <c r="E399" s="84">
        <v>4</v>
      </c>
      <c r="F399" t="str">
        <f t="shared" si="36"/>
        <v>JX1-4</v>
      </c>
      <c r="G399" t="str">
        <f>VLOOKUP(F399,RAW_c_TEBB0714_REV01!A:B,2,0)</f>
        <v>TCK</v>
      </c>
      <c r="H399" t="str">
        <f t="shared" si="37"/>
        <v>TCK</v>
      </c>
      <c r="I399" t="str">
        <f t="shared" si="38"/>
        <v>--</v>
      </c>
      <c r="J399" t="str">
        <f t="shared" si="39"/>
        <v>--</v>
      </c>
      <c r="K399">
        <f>IFERROR(IF(J399="--",IF(G399=H399,VLOOKUP(G399,RAW_c_TEBB0714_REV01!L:N,3,0),SUM(VLOOKUP(H399,RAW_c_TEBB0714_REV01!L:N,3,0),VLOOKUP(G399,RAW_c_TEBB0714_REV01!L:N,3,0))),"---"),"---")</f>
        <v>66.574600000000004</v>
      </c>
      <c r="L399" t="str">
        <f t="shared" si="40"/>
        <v>JX1-4</v>
      </c>
      <c r="M399" t="str">
        <f>IFERROR(IF(
COUNTIF(B2B!H:H,(IF(K399&lt;&gt;"---",IF(INDEX(RAW_c_TEBB0714_REV01!B:D,MATCH(H399,RAW_c_TEBB0714_REV01!B:B,0),3)=L399,INDEX(
RAW_c_TEBB0714_REV01!B:D,MATCH(H399,INDEX(RAW_c_TEBB0714_REV01!B:B,MATCH(H399,RAW_c_TEBB0714_REV01!B:B,)+1):'RAW_c_TEBB0714_REV01'!B11470,)+MATCH(H399,RAW_c_TEBB0714_REV01!B:B,),3),INDEX(RAW_c_TEBB0714_REV01!B:D,MATCH(H399,RAW_c_TEBB0714_REV01!B:B,0),3)),"---")))=1,"---",IF(K399&lt;&gt;"---",IF(INDEX(RAW_c_TEBB0714_REV01!B:D,MATCH(H399,RAW_c_TEBB0714_REV01!B:B,0),3)=L399,INDEX(
RAW_c_TEBB0714_REV01!B:D,MATCH(H399,INDEX(RAW_c_TEBB0714_REV01!B:B,MATCH(H399,RAW_c_TEBB0714_REV01!B:B,)+1):'RAW_c_TEBB0714_REV01'!B11470,)+MATCH(H399,RAW_c_TEBB0714_REV01!B:B,),3),INDEX(RAW_c_TEBB0714_REV01!B:D,MATCH(H399,RAW_c_TEBB0714_REV01!B:B,0),3)),"---")),"---")</f>
        <v>J3-4</v>
      </c>
      <c r="N399" t="str">
        <f>IFERROR(IF(AND(B399="B2B",J399="--"),L399,IF(
COUNTIF(B2B!H:H,(IF(K399&lt;&gt;"---",IF(INDEX(RAW_c_TEBB0714_REV01!B:D,MATCH(H399,RAW_c_TEBB0714_REV01!B:B,0),3)=L399,INDEX(
RAW_c_TEBB0714_REV01!B:D,MATCH(H399,INDEX(RAW_c_TEBB0714_REV01!B:B,MATCH(H399,RAW_c_TEBB0714_REV01!B:B,)+1):'RAW_c_TEBB0714_REV01'!B11470,)+MATCH(H399,RAW_c_TEBB0714_REV01!B:B,),3),INDEX(RAW_c_TEBB0714_REV01!B:D,MATCH(H399,RAW_c_TEBB0714_REV01!B:B,0),3)),"---")))=0,"---",IF(K399&lt;&gt;"---",IF(INDEX(RAW_c_TEBB0714_REV01!B:D,MATCH(H399,RAW_c_TEBB0714_REV01!B:B,0),3)=L399,INDEX(
RAW_c_TEBB0714_REV01!B:D,MATCH(H399,INDEX(RAW_c_TEBB0714_REV01!B:B,MATCH(H399,RAW_c_TEBB0714_REV01!B:B,)+1):'RAW_c_TEBB0714_REV01'!B11470,)+MATCH(H399,RAW_c_TEBB0714_REV01!B:B,),3),INDEX(RAW_c_TEBB0714_REV01!B:D,MATCH(H399,RAW_c_TEBB0714_REV01!B:B,0),3)),"---"))),"---")</f>
        <v>---</v>
      </c>
      <c r="T399">
        <f>COUNTIF(RAW_c_TEBB0714_REV01!B:B,G399)</f>
        <v>3</v>
      </c>
      <c r="U399" t="str">
        <f t="shared" si="41"/>
        <v>TE0790-Base-C</v>
      </c>
    </row>
    <row r="400" spans="1:21" x14ac:dyDescent="0.25">
      <c r="A400" t="s">
        <v>1242</v>
      </c>
      <c r="B400" t="s">
        <v>1253</v>
      </c>
      <c r="C400" t="s">
        <v>277</v>
      </c>
      <c r="D400" t="s">
        <v>1252</v>
      </c>
      <c r="E400" s="84">
        <v>5</v>
      </c>
      <c r="F400" t="str">
        <f t="shared" si="36"/>
        <v>JX1-5</v>
      </c>
      <c r="G400" t="str">
        <f>VLOOKUP(F400,RAW_c_TEBB0714_REV01!A:B,2,0)</f>
        <v>3.3V</v>
      </c>
      <c r="H400" t="str">
        <f t="shared" si="37"/>
        <v>3.3V</v>
      </c>
      <c r="I400" t="str">
        <f t="shared" si="38"/>
        <v>--</v>
      </c>
      <c r="J400" t="str">
        <f t="shared" si="39"/>
        <v>--</v>
      </c>
      <c r="K400">
        <f>IFERROR(IF(J400="--",IF(G400=H400,VLOOKUP(G400,RAW_c_TEBB0714_REV01!L:N,3,0),SUM(VLOOKUP(H400,RAW_c_TEBB0714_REV01!L:N,3,0),VLOOKUP(G400,RAW_c_TEBB0714_REV01!L:N,3,0))),"---"),"---")</f>
        <v>24.667899999999999</v>
      </c>
      <c r="L400" t="str">
        <f t="shared" si="40"/>
        <v>JX1-5</v>
      </c>
      <c r="M400" t="str">
        <f>IFERROR(IF(
COUNTIF(B2B!H:H,(IF(K400&lt;&gt;"---",IF(INDEX(RAW_c_TEBB0714_REV01!B:D,MATCH(H400,RAW_c_TEBB0714_REV01!B:B,0),3)=L400,INDEX(
RAW_c_TEBB0714_REV01!B:D,MATCH(H400,INDEX(RAW_c_TEBB0714_REV01!B:B,MATCH(H400,RAW_c_TEBB0714_REV01!B:B,)+1):'RAW_c_TEBB0714_REV01'!B11471,)+MATCH(H400,RAW_c_TEBB0714_REV01!B:B,),3),INDEX(RAW_c_TEBB0714_REV01!B:D,MATCH(H400,RAW_c_TEBB0714_REV01!B:B,0),3)),"---")))=1,"---",IF(K400&lt;&gt;"---",IF(INDEX(RAW_c_TEBB0714_REV01!B:D,MATCH(H400,RAW_c_TEBB0714_REV01!B:B,0),3)=L400,INDEX(
RAW_c_TEBB0714_REV01!B:D,MATCH(H400,INDEX(RAW_c_TEBB0714_REV01!B:B,MATCH(H400,RAW_c_TEBB0714_REV01!B:B,)+1):'RAW_c_TEBB0714_REV01'!B11471,)+MATCH(H400,RAW_c_TEBB0714_REV01!B:B,),3),INDEX(RAW_c_TEBB0714_REV01!B:D,MATCH(H400,RAW_c_TEBB0714_REV01!B:B,0),3)),"---")),"---")</f>
        <v>J3-5</v>
      </c>
      <c r="N400" t="str">
        <f>IFERROR(IF(AND(B400="B2B",J400="--"),L400,IF(
COUNTIF(B2B!H:H,(IF(K400&lt;&gt;"---",IF(INDEX(RAW_c_TEBB0714_REV01!B:D,MATCH(H400,RAW_c_TEBB0714_REV01!B:B,0),3)=L400,INDEX(
RAW_c_TEBB0714_REV01!B:D,MATCH(H400,INDEX(RAW_c_TEBB0714_REV01!B:B,MATCH(H400,RAW_c_TEBB0714_REV01!B:B,)+1):'RAW_c_TEBB0714_REV01'!B11471,)+MATCH(H400,RAW_c_TEBB0714_REV01!B:B,),3),INDEX(RAW_c_TEBB0714_REV01!B:D,MATCH(H400,RAW_c_TEBB0714_REV01!B:B,0),3)),"---")))=0,"---",IF(K400&lt;&gt;"---",IF(INDEX(RAW_c_TEBB0714_REV01!B:D,MATCH(H400,RAW_c_TEBB0714_REV01!B:B,0),3)=L400,INDEX(
RAW_c_TEBB0714_REV01!B:D,MATCH(H400,INDEX(RAW_c_TEBB0714_REV01!B:B,MATCH(H400,RAW_c_TEBB0714_REV01!B:B,)+1):'RAW_c_TEBB0714_REV01'!B11471,)+MATCH(H400,RAW_c_TEBB0714_REV01!B:B,),3),INDEX(RAW_c_TEBB0714_REV01!B:D,MATCH(H400,RAW_c_TEBB0714_REV01!B:B,0),3)),"---"))),"---")</f>
        <v>---</v>
      </c>
      <c r="T400">
        <f>COUNTIF(RAW_c_TEBB0714_REV01!B:B,G400)</f>
        <v>16</v>
      </c>
      <c r="U400" t="str">
        <f t="shared" si="41"/>
        <v>TE0790-Base-3.3V</v>
      </c>
    </row>
    <row r="401" spans="1:21" x14ac:dyDescent="0.25">
      <c r="A401" t="s">
        <v>1243</v>
      </c>
      <c r="B401" t="s">
        <v>1253</v>
      </c>
      <c r="C401" t="s">
        <v>1255</v>
      </c>
      <c r="D401" t="s">
        <v>1252</v>
      </c>
      <c r="E401" s="84">
        <v>6</v>
      </c>
      <c r="F401" t="str">
        <f t="shared" si="36"/>
        <v>JX1-6</v>
      </c>
      <c r="G401" t="str">
        <f>VLOOKUP(F401,RAW_c_TEBB0714_REV01!A:B,2,0)</f>
        <v>V_CFG</v>
      </c>
      <c r="H401" t="str">
        <f t="shared" si="37"/>
        <v>V_CFG</v>
      </c>
      <c r="I401" t="str">
        <f t="shared" si="38"/>
        <v>--</v>
      </c>
      <c r="J401" t="str">
        <f t="shared" si="39"/>
        <v>--</v>
      </c>
      <c r="K401">
        <f>IFERROR(IF(J401="--",IF(G401=H401,VLOOKUP(G401,RAW_c_TEBB0714_REV01!L:N,3,0),SUM(VLOOKUP(H401,RAW_c_TEBB0714_REV01!L:N,3,0),VLOOKUP(G401,RAW_c_TEBB0714_REV01!L:N,3,0))),"---"),"---")</f>
        <v>98.972700000000003</v>
      </c>
      <c r="L401" t="str">
        <f t="shared" si="40"/>
        <v>JX1-6</v>
      </c>
      <c r="M401" t="str">
        <f>IFERROR(IF(
COUNTIF(B2B!H:H,(IF(K401&lt;&gt;"---",IF(INDEX(RAW_c_TEBB0714_REV01!B:D,MATCH(H401,RAW_c_TEBB0714_REV01!B:B,0),3)=L401,INDEX(
RAW_c_TEBB0714_REV01!B:D,MATCH(H401,INDEX(RAW_c_TEBB0714_REV01!B:B,MATCH(H401,RAW_c_TEBB0714_REV01!B:B,)+1):'RAW_c_TEBB0714_REV01'!B11472,)+MATCH(H401,RAW_c_TEBB0714_REV01!B:B,),3),INDEX(RAW_c_TEBB0714_REV01!B:D,MATCH(H401,RAW_c_TEBB0714_REV01!B:B,0),3)),"---")))=1,"---",IF(K401&lt;&gt;"---",IF(INDEX(RAW_c_TEBB0714_REV01!B:D,MATCH(H401,RAW_c_TEBB0714_REV01!B:B,0),3)=L401,INDEX(
RAW_c_TEBB0714_REV01!B:D,MATCH(H401,INDEX(RAW_c_TEBB0714_REV01!B:B,MATCH(H401,RAW_c_TEBB0714_REV01!B:B,)+1):'RAW_c_TEBB0714_REV01'!B11472,)+MATCH(H401,RAW_c_TEBB0714_REV01!B:B,),3),INDEX(RAW_c_TEBB0714_REV01!B:D,MATCH(H401,RAW_c_TEBB0714_REV01!B:B,0),3)),"---")),"---")</f>
        <v>J3-6</v>
      </c>
      <c r="N401" t="str">
        <f>IFERROR(IF(AND(B401="B2B",J401="--"),L401,IF(
COUNTIF(B2B!H:H,(IF(K401&lt;&gt;"---",IF(INDEX(RAW_c_TEBB0714_REV01!B:D,MATCH(H401,RAW_c_TEBB0714_REV01!B:B,0),3)=L401,INDEX(
RAW_c_TEBB0714_REV01!B:D,MATCH(H401,INDEX(RAW_c_TEBB0714_REV01!B:B,MATCH(H401,RAW_c_TEBB0714_REV01!B:B,)+1):'RAW_c_TEBB0714_REV01'!B11472,)+MATCH(H401,RAW_c_TEBB0714_REV01!B:B,),3),INDEX(RAW_c_TEBB0714_REV01!B:D,MATCH(H401,RAW_c_TEBB0714_REV01!B:B,0),3)),"---")))=0,"---",IF(K401&lt;&gt;"---",IF(INDEX(RAW_c_TEBB0714_REV01!B:D,MATCH(H401,RAW_c_TEBB0714_REV01!B:B,0),3)=L401,INDEX(
RAW_c_TEBB0714_REV01!B:D,MATCH(H401,INDEX(RAW_c_TEBB0714_REV01!B:B,MATCH(H401,RAW_c_TEBB0714_REV01!B:B,)+1):'RAW_c_TEBB0714_REV01'!B11472,)+MATCH(H401,RAW_c_TEBB0714_REV01!B:B,),3),INDEX(RAW_c_TEBB0714_REV01!B:D,MATCH(H401,RAW_c_TEBB0714_REV01!B:B,0),3)),"---"))),"---")</f>
        <v>---</v>
      </c>
      <c r="T401">
        <f>COUNTIF(RAW_c_TEBB0714_REV01!B:B,G401)</f>
        <v>8</v>
      </c>
      <c r="U401" t="str">
        <f t="shared" si="41"/>
        <v>TE0790-Base-VIO</v>
      </c>
    </row>
    <row r="402" spans="1:21" x14ac:dyDescent="0.25">
      <c r="A402" t="s">
        <v>1244</v>
      </c>
      <c r="B402" t="s">
        <v>1253</v>
      </c>
      <c r="C402" t="s">
        <v>1256</v>
      </c>
      <c r="D402" t="s">
        <v>1252</v>
      </c>
      <c r="E402" s="84">
        <v>7</v>
      </c>
      <c r="F402" t="str">
        <f t="shared" si="36"/>
        <v>JX1-7</v>
      </c>
      <c r="G402" t="str">
        <f>VLOOKUP(F402,RAW_c_TEBB0714_REV01!A:B,2,0)</f>
        <v>B14_L0</v>
      </c>
      <c r="H402" t="str">
        <f t="shared" si="37"/>
        <v>B14_L0</v>
      </c>
      <c r="I402" t="str">
        <f t="shared" si="38"/>
        <v>--</v>
      </c>
      <c r="J402" t="str">
        <f t="shared" si="39"/>
        <v>--</v>
      </c>
      <c r="K402">
        <f>IFERROR(IF(J402="--",IF(G402=H402,VLOOKUP(G402,RAW_c_TEBB0714_REV01!L:N,3,0),SUM(VLOOKUP(H402,RAW_c_TEBB0714_REV01!L:N,3,0),VLOOKUP(G402,RAW_c_TEBB0714_REV01!L:N,3,0))),"---"),"---")</f>
        <v>56.376600000000003</v>
      </c>
      <c r="L402" t="str">
        <f t="shared" si="40"/>
        <v>JX1-7</v>
      </c>
      <c r="M402" t="str">
        <f>IFERROR(IF(
COUNTIF(B2B!H:H,(IF(K402&lt;&gt;"---",IF(INDEX(RAW_c_TEBB0714_REV01!B:D,MATCH(H402,RAW_c_TEBB0714_REV01!B:B,0),3)=L402,INDEX(
RAW_c_TEBB0714_REV01!B:D,MATCH(H402,INDEX(RAW_c_TEBB0714_REV01!B:B,MATCH(H402,RAW_c_TEBB0714_REV01!B:B,)+1):'RAW_c_TEBB0714_REV01'!B11473,)+MATCH(H402,RAW_c_TEBB0714_REV01!B:B,),3),INDEX(RAW_c_TEBB0714_REV01!B:D,MATCH(H402,RAW_c_TEBB0714_REV01!B:B,0),3)),"---")))=1,"---",IF(K402&lt;&gt;"---",IF(INDEX(RAW_c_TEBB0714_REV01!B:D,MATCH(H402,RAW_c_TEBB0714_REV01!B:B,0),3)=L402,INDEX(
RAW_c_TEBB0714_REV01!B:D,MATCH(H402,INDEX(RAW_c_TEBB0714_REV01!B:B,MATCH(H402,RAW_c_TEBB0714_REV01!B:B,)+1):'RAW_c_TEBB0714_REV01'!B11473,)+MATCH(H402,RAW_c_TEBB0714_REV01!B:B,),3),INDEX(RAW_c_TEBB0714_REV01!B:D,MATCH(H402,RAW_c_TEBB0714_REV01!B:B,0),3)),"---")),"---")</f>
        <v>J3-7</v>
      </c>
      <c r="N402" t="str">
        <f>IFERROR(IF(AND(B402="B2B",J402="--"),L402,IF(
COUNTIF(B2B!H:H,(IF(K402&lt;&gt;"---",IF(INDEX(RAW_c_TEBB0714_REV01!B:D,MATCH(H402,RAW_c_TEBB0714_REV01!B:B,0),3)=L402,INDEX(
RAW_c_TEBB0714_REV01!B:D,MATCH(H402,INDEX(RAW_c_TEBB0714_REV01!B:B,MATCH(H402,RAW_c_TEBB0714_REV01!B:B,)+1):'RAW_c_TEBB0714_REV01'!B11473,)+MATCH(H402,RAW_c_TEBB0714_REV01!B:B,),3),INDEX(RAW_c_TEBB0714_REV01!B:D,MATCH(H402,RAW_c_TEBB0714_REV01!B:B,0),3)),"---")))=0,"---",IF(K402&lt;&gt;"---",IF(INDEX(RAW_c_TEBB0714_REV01!B:D,MATCH(H402,RAW_c_TEBB0714_REV01!B:B,0),3)=L402,INDEX(
RAW_c_TEBB0714_REV01!B:D,MATCH(H402,INDEX(RAW_c_TEBB0714_REV01!B:B,MATCH(H402,RAW_c_TEBB0714_REV01!B:B,)+1):'RAW_c_TEBB0714_REV01'!B11473,)+MATCH(H402,RAW_c_TEBB0714_REV01!B:B,),3),INDEX(RAW_c_TEBB0714_REV01!B:D,MATCH(H402,RAW_c_TEBB0714_REV01!B:B,0),3)),"---"))),"---")</f>
        <v>---</v>
      </c>
      <c r="T402">
        <f>COUNTIF(RAW_c_TEBB0714_REV01!B:B,G402)</f>
        <v>3</v>
      </c>
      <c r="U402" t="str">
        <f t="shared" si="41"/>
        <v>TE0790-Base-B</v>
      </c>
    </row>
    <row r="403" spans="1:21" x14ac:dyDescent="0.25">
      <c r="A403" t="s">
        <v>1245</v>
      </c>
      <c r="B403" t="s">
        <v>1253</v>
      </c>
      <c r="C403" t="s">
        <v>1257</v>
      </c>
      <c r="D403" t="s">
        <v>1252</v>
      </c>
      <c r="E403" s="84">
        <v>8</v>
      </c>
      <c r="F403" t="str">
        <f t="shared" si="36"/>
        <v>JX1-8</v>
      </c>
      <c r="G403" t="str">
        <f>VLOOKUP(F403,RAW_c_TEBB0714_REV01!A:B,2,0)</f>
        <v>TDO</v>
      </c>
      <c r="H403" t="str">
        <f t="shared" si="37"/>
        <v>TDO</v>
      </c>
      <c r="I403" t="str">
        <f t="shared" si="38"/>
        <v>--</v>
      </c>
      <c r="J403" t="str">
        <f t="shared" si="39"/>
        <v>--</v>
      </c>
      <c r="K403">
        <f>IFERROR(IF(J403="--",IF(G403=H403,VLOOKUP(G403,RAW_c_TEBB0714_REV01!L:N,3,0),SUM(VLOOKUP(H403,RAW_c_TEBB0714_REV01!L:N,3,0),VLOOKUP(G403,RAW_c_TEBB0714_REV01!L:N,3,0))),"---"),"---")</f>
        <v>65.299599999999998</v>
      </c>
      <c r="L403" t="str">
        <f t="shared" si="40"/>
        <v>JX1-8</v>
      </c>
      <c r="M403" t="str">
        <f>IFERROR(IF(
COUNTIF(B2B!H:H,(IF(K403&lt;&gt;"---",IF(INDEX(RAW_c_TEBB0714_REV01!B:D,MATCH(H403,RAW_c_TEBB0714_REV01!B:B,0),3)=L403,INDEX(
RAW_c_TEBB0714_REV01!B:D,MATCH(H403,INDEX(RAW_c_TEBB0714_REV01!B:B,MATCH(H403,RAW_c_TEBB0714_REV01!B:B,)+1):'RAW_c_TEBB0714_REV01'!B11474,)+MATCH(H403,RAW_c_TEBB0714_REV01!B:B,),3),INDEX(RAW_c_TEBB0714_REV01!B:D,MATCH(H403,RAW_c_TEBB0714_REV01!B:B,0),3)),"---")))=1,"---",IF(K403&lt;&gt;"---",IF(INDEX(RAW_c_TEBB0714_REV01!B:D,MATCH(H403,RAW_c_TEBB0714_REV01!B:B,0),3)=L403,INDEX(
RAW_c_TEBB0714_REV01!B:D,MATCH(H403,INDEX(RAW_c_TEBB0714_REV01!B:B,MATCH(H403,RAW_c_TEBB0714_REV01!B:B,)+1):'RAW_c_TEBB0714_REV01'!B11474,)+MATCH(H403,RAW_c_TEBB0714_REV01!B:B,),3),INDEX(RAW_c_TEBB0714_REV01!B:D,MATCH(H403,RAW_c_TEBB0714_REV01!B:B,0),3)),"---")),"---")</f>
        <v>J3-8</v>
      </c>
      <c r="N403" t="str">
        <f>IFERROR(IF(AND(B403="B2B",J403="--"),L403,IF(
COUNTIF(B2B!H:H,(IF(K403&lt;&gt;"---",IF(INDEX(RAW_c_TEBB0714_REV01!B:D,MATCH(H403,RAW_c_TEBB0714_REV01!B:B,0),3)=L403,INDEX(
RAW_c_TEBB0714_REV01!B:D,MATCH(H403,INDEX(RAW_c_TEBB0714_REV01!B:B,MATCH(H403,RAW_c_TEBB0714_REV01!B:B,)+1):'RAW_c_TEBB0714_REV01'!B11474,)+MATCH(H403,RAW_c_TEBB0714_REV01!B:B,),3),INDEX(RAW_c_TEBB0714_REV01!B:D,MATCH(H403,RAW_c_TEBB0714_REV01!B:B,0),3)),"---")))=0,"---",IF(K403&lt;&gt;"---",IF(INDEX(RAW_c_TEBB0714_REV01!B:D,MATCH(H403,RAW_c_TEBB0714_REV01!B:B,0),3)=L403,INDEX(
RAW_c_TEBB0714_REV01!B:D,MATCH(H403,INDEX(RAW_c_TEBB0714_REV01!B:B,MATCH(H403,RAW_c_TEBB0714_REV01!B:B,)+1):'RAW_c_TEBB0714_REV01'!B11474,)+MATCH(H403,RAW_c_TEBB0714_REV01!B:B,),3),INDEX(RAW_c_TEBB0714_REV01!B:D,MATCH(H403,RAW_c_TEBB0714_REV01!B:B,0),3)),"---"))),"---")</f>
        <v>---</v>
      </c>
      <c r="T403">
        <f>COUNTIF(RAW_c_TEBB0714_REV01!B:B,G403)</f>
        <v>3</v>
      </c>
      <c r="U403" t="str">
        <f t="shared" si="41"/>
        <v>TE0790-Base-D</v>
      </c>
    </row>
    <row r="404" spans="1:21" x14ac:dyDescent="0.25">
      <c r="A404" t="s">
        <v>1246</v>
      </c>
      <c r="B404" t="s">
        <v>1253</v>
      </c>
      <c r="C404" t="s">
        <v>1258</v>
      </c>
      <c r="D404" t="s">
        <v>1252</v>
      </c>
      <c r="E404" s="84">
        <v>9</v>
      </c>
      <c r="F404" t="str">
        <f t="shared" si="36"/>
        <v>JX1-9</v>
      </c>
      <c r="G404" t="str">
        <f>VLOOKUP(F404,RAW_c_TEBB0714_REV01!A:B,2,0)</f>
        <v>BOOTMODE</v>
      </c>
      <c r="H404" t="str">
        <f t="shared" si="37"/>
        <v>BOOTMODE</v>
      </c>
      <c r="I404" t="str">
        <f t="shared" si="38"/>
        <v>--</v>
      </c>
      <c r="J404" t="str">
        <f t="shared" si="39"/>
        <v>--</v>
      </c>
      <c r="K404">
        <f>IFERROR(IF(J404="--",IF(G404=H404,VLOOKUP(G404,RAW_c_TEBB0714_REV01!L:N,3,0),SUM(VLOOKUP(H404,RAW_c_TEBB0714_REV01!L:N,3,0),VLOOKUP(G404,RAW_c_TEBB0714_REV01!L:N,3,0))),"---"),"---")</f>
        <v>60.537799999999997</v>
      </c>
      <c r="L404" t="str">
        <f t="shared" si="40"/>
        <v>JX1-9</v>
      </c>
      <c r="M404" t="str">
        <f>IFERROR(IF(
COUNTIF(B2B!H:H,(IF(K404&lt;&gt;"---",IF(INDEX(RAW_c_TEBB0714_REV01!B:D,MATCH(H404,RAW_c_TEBB0714_REV01!B:B,0),3)=L404,INDEX(
RAW_c_TEBB0714_REV01!B:D,MATCH(H404,INDEX(RAW_c_TEBB0714_REV01!B:B,MATCH(H404,RAW_c_TEBB0714_REV01!B:B,)+1):'RAW_c_TEBB0714_REV01'!B11475,)+MATCH(H404,RAW_c_TEBB0714_REV01!B:B,),3),INDEX(RAW_c_TEBB0714_REV01!B:D,MATCH(H404,RAW_c_TEBB0714_REV01!B:B,0),3)),"---")))=1,"---",IF(K404&lt;&gt;"---",IF(INDEX(RAW_c_TEBB0714_REV01!B:D,MATCH(H404,RAW_c_TEBB0714_REV01!B:B,0),3)=L404,INDEX(
RAW_c_TEBB0714_REV01!B:D,MATCH(H404,INDEX(RAW_c_TEBB0714_REV01!B:B,MATCH(H404,RAW_c_TEBB0714_REV01!B:B,)+1):'RAW_c_TEBB0714_REV01'!B11475,)+MATCH(H404,RAW_c_TEBB0714_REV01!B:B,),3),INDEX(RAW_c_TEBB0714_REV01!B:D,MATCH(H404,RAW_c_TEBB0714_REV01!B:B,0),3)),"---")),"---")</f>
        <v>J3-9</v>
      </c>
      <c r="N404" t="str">
        <f>IFERROR(IF(AND(B404="B2B",J404="--"),L404,IF(
COUNTIF(B2B!H:H,(IF(K404&lt;&gt;"---",IF(INDEX(RAW_c_TEBB0714_REV01!B:D,MATCH(H404,RAW_c_TEBB0714_REV01!B:B,0),3)=L404,INDEX(
RAW_c_TEBB0714_REV01!B:D,MATCH(H404,INDEX(RAW_c_TEBB0714_REV01!B:B,MATCH(H404,RAW_c_TEBB0714_REV01!B:B,)+1):'RAW_c_TEBB0714_REV01'!B11475,)+MATCH(H404,RAW_c_TEBB0714_REV01!B:B,),3),INDEX(RAW_c_TEBB0714_REV01!B:D,MATCH(H404,RAW_c_TEBB0714_REV01!B:B,0),3)),"---")))=0,"---",IF(K404&lt;&gt;"---",IF(INDEX(RAW_c_TEBB0714_REV01!B:D,MATCH(H404,RAW_c_TEBB0714_REV01!B:B,0),3)=L404,INDEX(
RAW_c_TEBB0714_REV01!B:D,MATCH(H404,INDEX(RAW_c_TEBB0714_REV01!B:B,MATCH(H404,RAW_c_TEBB0714_REV01!B:B,)+1):'RAW_c_TEBB0714_REV01'!B11475,)+MATCH(H404,RAW_c_TEBB0714_REV01!B:B,),3),INDEX(RAW_c_TEBB0714_REV01!B:D,MATCH(H404,RAW_c_TEBB0714_REV01!B:B,0),3)),"---"))),"---")</f>
        <v>---</v>
      </c>
      <c r="T404">
        <f>COUNTIF(RAW_c_TEBB0714_REV01!B:B,G404)</f>
        <v>3</v>
      </c>
      <c r="U404" t="str">
        <f t="shared" si="41"/>
        <v>TE0790-Base-E</v>
      </c>
    </row>
    <row r="405" spans="1:21" x14ac:dyDescent="0.25">
      <c r="A405" t="s">
        <v>1247</v>
      </c>
      <c r="B405" t="s">
        <v>1253</v>
      </c>
      <c r="C405" t="s">
        <v>1259</v>
      </c>
      <c r="D405" t="s">
        <v>1252</v>
      </c>
      <c r="E405" s="84">
        <v>10</v>
      </c>
      <c r="F405" t="str">
        <f t="shared" si="36"/>
        <v>JX1-10</v>
      </c>
      <c r="G405" t="str">
        <f>VLOOKUP(F405,RAW_c_TEBB0714_REV01!A:B,2,0)</f>
        <v>TDI</v>
      </c>
      <c r="H405" t="str">
        <f t="shared" si="37"/>
        <v>TDI</v>
      </c>
      <c r="I405" t="str">
        <f t="shared" si="38"/>
        <v>--</v>
      </c>
      <c r="J405" t="str">
        <f t="shared" si="39"/>
        <v>--</v>
      </c>
      <c r="K405">
        <f>IFERROR(IF(J405="--",IF(G405=H405,VLOOKUP(G405,RAW_c_TEBB0714_REV01!L:N,3,0),SUM(VLOOKUP(H405,RAW_c_TEBB0714_REV01!L:N,3,0),VLOOKUP(G405,RAW_c_TEBB0714_REV01!L:N,3,0))),"---"),"---")</f>
        <v>59.191800000000001</v>
      </c>
      <c r="L405" t="str">
        <f t="shared" si="40"/>
        <v>JX1-10</v>
      </c>
      <c r="M405" t="str">
        <f>IFERROR(IF(
COUNTIF(B2B!H:H,(IF(K405&lt;&gt;"---",IF(INDEX(RAW_c_TEBB0714_REV01!B:D,MATCH(H405,RAW_c_TEBB0714_REV01!B:B,0),3)=L405,INDEX(
RAW_c_TEBB0714_REV01!B:D,MATCH(H405,INDEX(RAW_c_TEBB0714_REV01!B:B,MATCH(H405,RAW_c_TEBB0714_REV01!B:B,)+1):'RAW_c_TEBB0714_REV01'!B11476,)+MATCH(H405,RAW_c_TEBB0714_REV01!B:B,),3),INDEX(RAW_c_TEBB0714_REV01!B:D,MATCH(H405,RAW_c_TEBB0714_REV01!B:B,0),3)),"---")))=1,"---",IF(K405&lt;&gt;"---",IF(INDEX(RAW_c_TEBB0714_REV01!B:D,MATCH(H405,RAW_c_TEBB0714_REV01!B:B,0),3)=L405,INDEX(
RAW_c_TEBB0714_REV01!B:D,MATCH(H405,INDEX(RAW_c_TEBB0714_REV01!B:B,MATCH(H405,RAW_c_TEBB0714_REV01!B:B,)+1):'RAW_c_TEBB0714_REV01'!B11476,)+MATCH(H405,RAW_c_TEBB0714_REV01!B:B,),3),INDEX(RAW_c_TEBB0714_REV01!B:D,MATCH(H405,RAW_c_TEBB0714_REV01!B:B,0),3)),"---")),"---")</f>
        <v>J3-10</v>
      </c>
      <c r="N405" t="str">
        <f>IFERROR(IF(AND(B405="B2B",J405="--"),L405,IF(
COUNTIF(B2B!H:H,(IF(K405&lt;&gt;"---",IF(INDEX(RAW_c_TEBB0714_REV01!B:D,MATCH(H405,RAW_c_TEBB0714_REV01!B:B,0),3)=L405,INDEX(
RAW_c_TEBB0714_REV01!B:D,MATCH(H405,INDEX(RAW_c_TEBB0714_REV01!B:B,MATCH(H405,RAW_c_TEBB0714_REV01!B:B,)+1):'RAW_c_TEBB0714_REV01'!B11476,)+MATCH(H405,RAW_c_TEBB0714_REV01!B:B,),3),INDEX(RAW_c_TEBB0714_REV01!B:D,MATCH(H405,RAW_c_TEBB0714_REV01!B:B,0),3)),"---")))=0,"---",IF(K405&lt;&gt;"---",IF(INDEX(RAW_c_TEBB0714_REV01!B:D,MATCH(H405,RAW_c_TEBB0714_REV01!B:B,0),3)=L405,INDEX(
RAW_c_TEBB0714_REV01!B:D,MATCH(H405,INDEX(RAW_c_TEBB0714_REV01!B:B,MATCH(H405,RAW_c_TEBB0714_REV01!B:B,)+1):'RAW_c_TEBB0714_REV01'!B11476,)+MATCH(H405,RAW_c_TEBB0714_REV01!B:B,),3),INDEX(RAW_c_TEBB0714_REV01!B:D,MATCH(H405,RAW_c_TEBB0714_REV01!B:B,0),3)),"---"))),"---")</f>
        <v>---</v>
      </c>
      <c r="T405">
        <f>COUNTIF(RAW_c_TEBB0714_REV01!B:B,G405)</f>
        <v>3</v>
      </c>
      <c r="U405" t="str">
        <f t="shared" si="41"/>
        <v>TE0790-Base-F</v>
      </c>
    </row>
    <row r="406" spans="1:21" x14ac:dyDescent="0.25">
      <c r="A406" t="s">
        <v>1248</v>
      </c>
      <c r="B406" t="s">
        <v>1253</v>
      </c>
      <c r="C406" t="s">
        <v>1260</v>
      </c>
      <c r="D406" t="s">
        <v>1252</v>
      </c>
      <c r="E406" s="84">
        <v>11</v>
      </c>
      <c r="F406" t="str">
        <f t="shared" si="36"/>
        <v>JX1-11</v>
      </c>
      <c r="G406" t="str">
        <f>VLOOKUP(F406,RAW_c_TEBB0714_REV01!A:B,2,0)</f>
        <v>PROG_B</v>
      </c>
      <c r="H406" t="str">
        <f t="shared" si="37"/>
        <v>PROG_B</v>
      </c>
      <c r="I406" t="str">
        <f t="shared" si="38"/>
        <v>--</v>
      </c>
      <c r="J406" t="str">
        <f t="shared" si="39"/>
        <v>--</v>
      </c>
      <c r="K406">
        <f>IFERROR(IF(J406="--",IF(G406=H406,VLOOKUP(G406,RAW_c_TEBB0714_REV01!L:N,3,0),SUM(VLOOKUP(H406,RAW_c_TEBB0714_REV01!L:N,3,0),VLOOKUP(G406,RAW_c_TEBB0714_REV01!L:N,3,0))),"---"),"---")</f>
        <v>57.492400000000004</v>
      </c>
      <c r="L406" t="str">
        <f t="shared" si="40"/>
        <v>JX1-11</v>
      </c>
      <c r="M406" t="str">
        <f>IFERROR(IF(
COUNTIF(B2B!H:H,(IF(K406&lt;&gt;"---",IF(INDEX(RAW_c_TEBB0714_REV01!B:D,MATCH(H406,RAW_c_TEBB0714_REV01!B:B,0),3)=L406,INDEX(
RAW_c_TEBB0714_REV01!B:D,MATCH(H406,INDEX(RAW_c_TEBB0714_REV01!B:B,MATCH(H406,RAW_c_TEBB0714_REV01!B:B,)+1):'RAW_c_TEBB0714_REV01'!B11477,)+MATCH(H406,RAW_c_TEBB0714_REV01!B:B,),3),INDEX(RAW_c_TEBB0714_REV01!B:D,MATCH(H406,RAW_c_TEBB0714_REV01!B:B,0),3)),"---")))=1,"---",IF(K406&lt;&gt;"---",IF(INDEX(RAW_c_TEBB0714_REV01!B:D,MATCH(H406,RAW_c_TEBB0714_REV01!B:B,0),3)=L406,INDEX(
RAW_c_TEBB0714_REV01!B:D,MATCH(H406,INDEX(RAW_c_TEBB0714_REV01!B:B,MATCH(H406,RAW_c_TEBB0714_REV01!B:B,)+1):'RAW_c_TEBB0714_REV01'!B11477,)+MATCH(H406,RAW_c_TEBB0714_REV01!B:B,),3),INDEX(RAW_c_TEBB0714_REV01!B:D,MATCH(H406,RAW_c_TEBB0714_REV01!B:B,0),3)),"---")),"---")</f>
        <v>J3-11</v>
      </c>
      <c r="N406" t="str">
        <f>IFERROR(IF(AND(B406="B2B",J406="--"),L406,IF(
COUNTIF(B2B!H:H,(IF(K406&lt;&gt;"---",IF(INDEX(RAW_c_TEBB0714_REV01!B:D,MATCH(H406,RAW_c_TEBB0714_REV01!B:B,0),3)=L406,INDEX(
RAW_c_TEBB0714_REV01!B:D,MATCH(H406,INDEX(RAW_c_TEBB0714_REV01!B:B,MATCH(H406,RAW_c_TEBB0714_REV01!B:B,)+1):'RAW_c_TEBB0714_REV01'!B11477,)+MATCH(H406,RAW_c_TEBB0714_REV01!B:B,),3),INDEX(RAW_c_TEBB0714_REV01!B:D,MATCH(H406,RAW_c_TEBB0714_REV01!B:B,0),3)),"---")))=0,"---",IF(K406&lt;&gt;"---",IF(INDEX(RAW_c_TEBB0714_REV01!B:D,MATCH(H406,RAW_c_TEBB0714_REV01!B:B,0),3)=L406,INDEX(
RAW_c_TEBB0714_REV01!B:D,MATCH(H406,INDEX(RAW_c_TEBB0714_REV01!B:B,MATCH(H406,RAW_c_TEBB0714_REV01!B:B,)+1):'RAW_c_TEBB0714_REV01'!B11477,)+MATCH(H406,RAW_c_TEBB0714_REV01!B:B,),3),INDEX(RAW_c_TEBB0714_REV01!B:D,MATCH(H406,RAW_c_TEBB0714_REV01!B:B,0),3)),"---"))),"---")</f>
        <v>---</v>
      </c>
      <c r="T406">
        <f>COUNTIF(RAW_c_TEBB0714_REV01!B:B,G406)</f>
        <v>3</v>
      </c>
      <c r="U406" t="str">
        <f t="shared" si="41"/>
        <v>TE0790-Base-G</v>
      </c>
    </row>
    <row r="407" spans="1:21" x14ac:dyDescent="0.25">
      <c r="A407" t="s">
        <v>1249</v>
      </c>
      <c r="B407" t="s">
        <v>1253</v>
      </c>
      <c r="C407" t="s">
        <v>1261</v>
      </c>
      <c r="D407" t="s">
        <v>1252</v>
      </c>
      <c r="E407" s="84">
        <v>12</v>
      </c>
      <c r="F407" t="str">
        <f t="shared" si="36"/>
        <v>JX1-12</v>
      </c>
      <c r="G407" t="str">
        <f>VLOOKUP(F407,RAW_c_TEBB0714_REV01!A:B,2,0)</f>
        <v>TMS</v>
      </c>
      <c r="H407" t="str">
        <f t="shared" si="37"/>
        <v>TMS</v>
      </c>
      <c r="I407" t="str">
        <f t="shared" si="38"/>
        <v>--</v>
      </c>
      <c r="J407" t="str">
        <f t="shared" si="39"/>
        <v>--</v>
      </c>
      <c r="K407">
        <f>IFERROR(IF(J407="--",IF(G407=H407,VLOOKUP(G407,RAW_c_TEBB0714_REV01!L:N,3,0),SUM(VLOOKUP(H407,RAW_c_TEBB0714_REV01!L:N,3,0),VLOOKUP(G407,RAW_c_TEBB0714_REV01!L:N,3,0))),"---"),"---")</f>
        <v>60.459899999999998</v>
      </c>
      <c r="L407" t="str">
        <f t="shared" si="40"/>
        <v>JX1-12</v>
      </c>
      <c r="M407" t="str">
        <f>IFERROR(IF(
COUNTIF(B2B!H:H,(IF(K407&lt;&gt;"---",IF(INDEX(RAW_c_TEBB0714_REV01!B:D,MATCH(H407,RAW_c_TEBB0714_REV01!B:B,0),3)=L407,INDEX(
RAW_c_TEBB0714_REV01!B:D,MATCH(H407,INDEX(RAW_c_TEBB0714_REV01!B:B,MATCH(H407,RAW_c_TEBB0714_REV01!B:B,)+1):'RAW_c_TEBB0714_REV01'!B11478,)+MATCH(H407,RAW_c_TEBB0714_REV01!B:B,),3),INDEX(RAW_c_TEBB0714_REV01!B:D,MATCH(H407,RAW_c_TEBB0714_REV01!B:B,0),3)),"---")))=1,"---",IF(K407&lt;&gt;"---",IF(INDEX(RAW_c_TEBB0714_REV01!B:D,MATCH(H407,RAW_c_TEBB0714_REV01!B:B,0),3)=L407,INDEX(
RAW_c_TEBB0714_REV01!B:D,MATCH(H407,INDEX(RAW_c_TEBB0714_REV01!B:B,MATCH(H407,RAW_c_TEBB0714_REV01!B:B,)+1):'RAW_c_TEBB0714_REV01'!B11478,)+MATCH(H407,RAW_c_TEBB0714_REV01!B:B,),3),INDEX(RAW_c_TEBB0714_REV01!B:D,MATCH(H407,RAW_c_TEBB0714_REV01!B:B,0),3)),"---")),"---")</f>
        <v>J3-12</v>
      </c>
      <c r="N407" t="str">
        <f>IFERROR(IF(AND(B407="B2B",J407="--"),L407,IF(
COUNTIF(B2B!H:H,(IF(K407&lt;&gt;"---",IF(INDEX(RAW_c_TEBB0714_REV01!B:D,MATCH(H407,RAW_c_TEBB0714_REV01!B:B,0),3)=L407,INDEX(
RAW_c_TEBB0714_REV01!B:D,MATCH(H407,INDEX(RAW_c_TEBB0714_REV01!B:B,MATCH(H407,RAW_c_TEBB0714_REV01!B:B,)+1):'RAW_c_TEBB0714_REV01'!B11478,)+MATCH(H407,RAW_c_TEBB0714_REV01!B:B,),3),INDEX(RAW_c_TEBB0714_REV01!B:D,MATCH(H407,RAW_c_TEBB0714_REV01!B:B,0),3)),"---")))=0,"---",IF(K407&lt;&gt;"---",IF(INDEX(RAW_c_TEBB0714_REV01!B:D,MATCH(H407,RAW_c_TEBB0714_REV01!B:B,0),3)=L407,INDEX(
RAW_c_TEBB0714_REV01!B:D,MATCH(H407,INDEX(RAW_c_TEBB0714_REV01!B:B,MATCH(H407,RAW_c_TEBB0714_REV01!B:B,)+1):'RAW_c_TEBB0714_REV01'!B11478,)+MATCH(H407,RAW_c_TEBB0714_REV01!B:B,),3),INDEX(RAW_c_TEBB0714_REV01!B:D,MATCH(H407,RAW_c_TEBB0714_REV01!B:B,0),3)),"---"))),"---")</f>
        <v>---</v>
      </c>
      <c r="T407">
        <f>COUNTIF(RAW_c_TEBB0714_REV01!B:B,G407)</f>
        <v>3</v>
      </c>
      <c r="U407" t="str">
        <f t="shared" si="41"/>
        <v>TE0790-Base-H</v>
      </c>
    </row>
    <row r="408" spans="1:21" x14ac:dyDescent="0.25">
      <c r="A408" t="s">
        <v>1250</v>
      </c>
      <c r="B408" t="s">
        <v>1253</v>
      </c>
      <c r="C408" t="s">
        <v>275</v>
      </c>
      <c r="D408" t="s">
        <v>1252</v>
      </c>
      <c r="E408" s="84" t="s">
        <v>585</v>
      </c>
      <c r="F408" t="str">
        <f t="shared" si="36"/>
        <v>JX1-H1</v>
      </c>
      <c r="G408" t="str">
        <f>VLOOKUP(F408,RAW_c_TEBB0714_REV01!A:B,2,0)</f>
        <v>GND</v>
      </c>
      <c r="H408" t="str">
        <f t="shared" si="37"/>
        <v>GND</v>
      </c>
      <c r="I408" t="str">
        <f t="shared" si="38"/>
        <v>--</v>
      </c>
      <c r="J408" t="str">
        <f t="shared" si="39"/>
        <v>---</v>
      </c>
      <c r="K408" t="str">
        <f>IFERROR(IF(J408="--",IF(G408=H408,VLOOKUP(G408,RAW_c_TEBB0714_REV01!L:N,3,0),SUM(VLOOKUP(H408,RAW_c_TEBB0714_REV01!L:N,3,0),VLOOKUP(G408,RAW_c_TEBB0714_REV01!L:N,3,0))),"---"),"---")</f>
        <v>---</v>
      </c>
      <c r="L408" t="str">
        <f t="shared" si="40"/>
        <v>JX1-H1</v>
      </c>
      <c r="M408" t="str">
        <f>IFERROR(IF(
COUNTIF(B2B!H:H,(IF(K408&lt;&gt;"---",IF(INDEX(RAW_c_TEBB0714_REV01!B:D,MATCH(H408,RAW_c_TEBB0714_REV01!B:B,0),3)=L408,INDEX(
RAW_c_TEBB0714_REV01!B:D,MATCH(H408,INDEX(RAW_c_TEBB0714_REV01!B:B,MATCH(H408,RAW_c_TEBB0714_REV01!B:B,)+1):'RAW_c_TEBB0714_REV01'!B11479,)+MATCH(H408,RAW_c_TEBB0714_REV01!B:B,),3),INDEX(RAW_c_TEBB0714_REV01!B:D,MATCH(H408,RAW_c_TEBB0714_REV01!B:B,0),3)),"---")))=1,"---",IF(K408&lt;&gt;"---",IF(INDEX(RAW_c_TEBB0714_REV01!B:D,MATCH(H408,RAW_c_TEBB0714_REV01!B:B,0),3)=L408,INDEX(
RAW_c_TEBB0714_REV01!B:D,MATCH(H408,INDEX(RAW_c_TEBB0714_REV01!B:B,MATCH(H408,RAW_c_TEBB0714_REV01!B:B,)+1):'RAW_c_TEBB0714_REV01'!B11479,)+MATCH(H408,RAW_c_TEBB0714_REV01!B:B,),3),INDEX(RAW_c_TEBB0714_REV01!B:D,MATCH(H408,RAW_c_TEBB0714_REV01!B:B,0),3)),"---")),"---")</f>
        <v>---</v>
      </c>
      <c r="N408" t="str">
        <f>IFERROR(IF(AND(B408="B2B",J408="--"),L408,IF(
COUNTIF(B2B!H:H,(IF(K408&lt;&gt;"---",IF(INDEX(RAW_c_TEBB0714_REV01!B:D,MATCH(H408,RAW_c_TEBB0714_REV01!B:B,0),3)=L408,INDEX(
RAW_c_TEBB0714_REV01!B:D,MATCH(H408,INDEX(RAW_c_TEBB0714_REV01!B:B,MATCH(H408,RAW_c_TEBB0714_REV01!B:B,)+1):'RAW_c_TEBB0714_REV01'!B11479,)+MATCH(H408,RAW_c_TEBB0714_REV01!B:B,),3),INDEX(RAW_c_TEBB0714_REV01!B:D,MATCH(H408,RAW_c_TEBB0714_REV01!B:B,0),3)),"---")))=0,"---",IF(K408&lt;&gt;"---",IF(INDEX(RAW_c_TEBB0714_REV01!B:D,MATCH(H408,RAW_c_TEBB0714_REV01!B:B,0),3)=L408,INDEX(
RAW_c_TEBB0714_REV01!B:D,MATCH(H408,INDEX(RAW_c_TEBB0714_REV01!B:B,MATCH(H408,RAW_c_TEBB0714_REV01!B:B,)+1):'RAW_c_TEBB0714_REV01'!B11479,)+MATCH(H408,RAW_c_TEBB0714_REV01!B:B,),3),INDEX(RAW_c_TEBB0714_REV01!B:D,MATCH(H408,RAW_c_TEBB0714_REV01!B:B,0),3)),"---"))),"---")</f>
        <v>---</v>
      </c>
      <c r="T408">
        <f>COUNTIF(RAW_c_TEBB0714_REV01!B:B,G408)</f>
        <v>93</v>
      </c>
      <c r="U408" t="str">
        <f t="shared" si="41"/>
        <v>TE0790-Base-GND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4FCA6-612B-4503-9B97-702838F93347}">
  <dimension ref="A5:U246"/>
  <sheetViews>
    <sheetView workbookViewId="0">
      <selection activeCell="T6" sqref="T6"/>
    </sheetView>
  </sheetViews>
  <sheetFormatPr baseColWidth="10" defaultRowHeight="15" x14ac:dyDescent="0.25"/>
  <sheetData>
    <row r="5" spans="1:21" x14ac:dyDescent="0.25">
      <c r="A5" t="s">
        <v>9</v>
      </c>
      <c r="B5" t="s">
        <v>266</v>
      </c>
      <c r="C5" t="s">
        <v>940</v>
      </c>
      <c r="D5" t="s">
        <v>264</v>
      </c>
      <c r="E5" t="s">
        <v>941</v>
      </c>
      <c r="F5" t="s">
        <v>942</v>
      </c>
      <c r="G5" t="s">
        <v>265</v>
      </c>
      <c r="H5" t="s">
        <v>943</v>
      </c>
      <c r="I5" t="s">
        <v>88</v>
      </c>
      <c r="J5" t="s">
        <v>944</v>
      </c>
      <c r="K5" t="s">
        <v>945</v>
      </c>
      <c r="L5" t="s">
        <v>942</v>
      </c>
      <c r="M5" t="s">
        <v>946</v>
      </c>
      <c r="O5" t="s">
        <v>937</v>
      </c>
      <c r="Q5" t="s">
        <v>938</v>
      </c>
      <c r="T5" t="s">
        <v>104</v>
      </c>
      <c r="U5" t="s">
        <v>947</v>
      </c>
    </row>
    <row r="6" spans="1:21" x14ac:dyDescent="0.25">
      <c r="A6" t="s">
        <v>159</v>
      </c>
      <c r="B6" t="s">
        <v>39</v>
      </c>
      <c r="C6" t="s">
        <v>159</v>
      </c>
      <c r="D6" t="s">
        <v>158</v>
      </c>
      <c r="E6" s="84">
        <v>2</v>
      </c>
      <c r="F6" t="str">
        <f>$D6&amp;"-"&amp;$E6</f>
        <v>JM1-2</v>
      </c>
      <c r="G6" t="str">
        <f>VLOOKUP(F6,RAW_c_TEBT0714_REV01!A:B,2,0)</f>
        <v>MGT_CLK0_P</v>
      </c>
      <c r="H6" t="str">
        <f>IF(IF(COUNTIF($Q$6:$S$150,G6)&gt;0,"---","--")="---",VLOOKUP(G6,$Q$6:$S$150,3,0),G6)</f>
        <v>CLK_N</v>
      </c>
      <c r="I6" t="str">
        <f>IF(IF(COUNTIF($Q$6:$S$150,G6)&gt;0,"---","--")="---",VLOOKUP(G6,$Q$6:$S$150,2,0),"--")</f>
        <v>C134</v>
      </c>
      <c r="J6" t="str">
        <f>IF(COUNTIF($O$6:$O$100,G6)&gt;0,"---","--")</f>
        <v>--</v>
      </c>
      <c r="K6">
        <f>IFERROR(IF(J6="--",IF(G6=H6,VLOOKUP(G6,RAW_c_TEBT0714_REV01!L:N,3,0),SUM(VLOOKUP(H6,RAW_c_TEBT0714_REV01!L:N,3,0),VLOOKUP(G6,RAW_c_TEBT0714_REV01!L:N,3,0))),"---"),"---")</f>
        <v>12.690799999999999</v>
      </c>
      <c r="L6" t="str">
        <f>$D6&amp;"-"&amp;$E6</f>
        <v>JM1-2</v>
      </c>
      <c r="M6" t="str">
        <f>IFERROR(IF(
COUNTIF(B2B!H:H,(IF(K6&lt;&gt;"---",IF(INDEX(RAW_c_TEBT0714_REV01!B:D,MATCH(H6,RAW_c_TEBT0714_REV01!B:B,0),3)=L6,INDEX(
RAW_c_TEBT0714_REV01!B:D,MATCH(H6,INDEX(RAW_c_TEBT0714_REV01!B:B,MATCH(H6,RAW_c_TEBT0714_REV01!B:B,)+1):'RAW_c_TEBT0714_REV01'!B11077,)+MATCH(H6,RAW_c_TEBT0714_REV01!B:B,),3),INDEX(RAW_c_TEBT0714_REV01!B:D,MATCH(H6,RAW_c_TEBT0714_REV01!B:B,0),3)),"---")))=1,"---",IF(K6&lt;&gt;"---",IF(INDEX(RAW_c_TEBT0714_REV01!B:D,MATCH(H6,RAW_c_TEBT0714_REV01!B:B,0),3)=L6,INDEX(
RAW_c_TEBT0714_REV01!B:D,MATCH(H6,INDEX(RAW_c_TEBT0714_REV01!B:B,MATCH(H6,RAW_c_TEBT0714_REV01!B:B,)+1):'RAW_c_TEBT0714_REV01'!B11077,)+MATCH(H6,RAW_c_TEBT0714_REV01!B:B,),3),INDEX(RAW_c_TEBT0714_REV01!B:D,MATCH(H6,RAW_c_TEBT0714_REV01!B:B,0),3)),"---")),"---")</f>
        <v>U2-5</v>
      </c>
      <c r="N6" t="str">
        <f>IFERROR(IF(AND(B6="B2B",J6="--"),L6,IF(
COUNTIF(B2B!H:H,(IF(K6&lt;&gt;"---",IF(INDEX(RAW_c_TEBT0714_REV01!B:D,MATCH(H6,RAW_c_TEBT0714_REV01!B:B,0),3)=L6,INDEX(
RAW_c_TEBT0714_REV01!B:D,MATCH(H6,INDEX(RAW_c_TEBT0714_REV01!B:B,MATCH(H6,RAW_c_TEBT0714_REV01!B:B,)+1):'RAW_c_TEBT0714_REV01'!B11077,)+MATCH(H6,RAW_c_TEBT0714_REV01!B:B,),3),INDEX(RAW_c_TEBT0714_REV01!B:D,MATCH(H6,RAW_c_TEBT0714_REV01!B:B,0),3)),"---")))=0,"---",IF(K6&lt;&gt;"---",IF(INDEX(RAW_c_TEBT0714_REV01!B:D,MATCH(H6,RAW_c_TEBT0714_REV01!B:B,0),3)=L6,INDEX(
RAW_c_TEBT0714_REV01!B:D,MATCH(H6,INDEX(RAW_c_TEBT0714_REV01!B:B,MATCH(H6,RAW_c_TEBT0714_REV01!B:B,)+1):'RAW_c_TEBT0714_REV01'!B11077,)+MATCH(H6,RAW_c_TEBT0714_REV01!B:B,),3),INDEX(RAW_c_TEBT0714_REV01!B:D,MATCH(H6,RAW_c_TEBT0714_REV01!B:B,0),3)),"---"))),"---")</f>
        <v>JM1-2</v>
      </c>
      <c r="O6" t="s">
        <v>275</v>
      </c>
      <c r="Q6" t="s">
        <v>1339</v>
      </c>
      <c r="R6" t="s">
        <v>779</v>
      </c>
      <c r="S6" t="s">
        <v>897</v>
      </c>
      <c r="T6">
        <f>COUNTIF(RAW_c_TEBT0714_REV01!B:B,G6)</f>
        <v>2</v>
      </c>
      <c r="U6" t="str">
        <f>$B6&amp;"-"&amp;$C6</f>
        <v>B2B-1</v>
      </c>
    </row>
    <row r="7" spans="1:21" x14ac:dyDescent="0.25">
      <c r="A7" t="s">
        <v>160</v>
      </c>
      <c r="B7" t="s">
        <v>39</v>
      </c>
      <c r="C7" t="s">
        <v>160</v>
      </c>
      <c r="D7" t="s">
        <v>158</v>
      </c>
      <c r="E7" s="84">
        <v>1</v>
      </c>
      <c r="F7" t="str">
        <f t="shared" ref="F7:F70" si="0">$D7&amp;"-"&amp;$E7</f>
        <v>JM1-1</v>
      </c>
      <c r="G7" t="str">
        <f>VLOOKUP(F7,RAW_c_TEBT0714_REV01!A:B,2,0)</f>
        <v>MGT_RX3_P</v>
      </c>
      <c r="H7" t="str">
        <f t="shared" ref="H7:H70" si="1">IF(IF(COUNTIF($Q$6:$S$150,G7)&gt;0,"---","--")="---",VLOOKUP(G7,$Q$6:$S$150,3,0),G7)</f>
        <v>MGT_RX3_P</v>
      </c>
      <c r="I7" t="str">
        <f t="shared" ref="I7:I70" si="2">IF(IF(COUNTIF($Q$6:$S$150,G7)&gt;0,"---","--")="---",VLOOKUP(G7,$Q$6:$S$150,2,0),"--")</f>
        <v>--</v>
      </c>
      <c r="J7" t="str">
        <f t="shared" ref="J7:J70" si="3">IF(COUNTIF($O$6:$O$100,G7)&gt;0,"---","--")</f>
        <v>--</v>
      </c>
      <c r="K7">
        <f>IFERROR(IF(J7="--",IF(G7=H7,VLOOKUP(G7,RAW_c_TEBT0714_REV01!L:N,3,0),SUM(VLOOKUP(H7,RAW_c_TEBT0714_REV01!L:N,3,0),VLOOKUP(G7,RAW_c_TEBT0714_REV01!L:N,3,0))),"---"),"---")</f>
        <v>31.7011</v>
      </c>
      <c r="L7" t="str">
        <f t="shared" ref="L7:L70" si="4">$D7&amp;"-"&amp;$E7</f>
        <v>JM1-1</v>
      </c>
      <c r="M7" t="str">
        <f>IFERROR(IF(
COUNTIF(B2B!H:H,(IF(K7&lt;&gt;"---",IF(INDEX(RAW_c_TEBT0714_REV01!B:D,MATCH(H7,RAW_c_TEBT0714_REV01!B:B,0),3)=L7,INDEX(
RAW_c_TEBT0714_REV01!B:D,MATCH(H7,INDEX(RAW_c_TEBT0714_REV01!B:B,MATCH(H7,RAW_c_TEBT0714_REV01!B:B,)+1):'RAW_c_TEBT0714_REV01'!B11078,)+MATCH(H7,RAW_c_TEBT0714_REV01!B:B,),3),INDEX(RAW_c_TEBT0714_REV01!B:D,MATCH(H7,RAW_c_TEBT0714_REV01!B:B,0),3)),"---")))=1,"---",IF(K7&lt;&gt;"---",IF(INDEX(RAW_c_TEBT0714_REV01!B:D,MATCH(H7,RAW_c_TEBT0714_REV01!B:B,0),3)=L7,INDEX(
RAW_c_TEBT0714_REV01!B:D,MATCH(H7,INDEX(RAW_c_TEBT0714_REV01!B:B,MATCH(H7,RAW_c_TEBT0714_REV01!B:B,)+1):'RAW_c_TEBT0714_REV01'!B11078,)+MATCH(H7,RAW_c_TEBT0714_REV01!B:B,),3),INDEX(RAW_c_TEBT0714_REV01!B:D,MATCH(H7,RAW_c_TEBT0714_REV01!B:B,0),3)),"---")),"---")</f>
        <v>J3-1</v>
      </c>
      <c r="N7" t="str">
        <f>IFERROR(IF(AND(B7="B2B",J7="--"),L7,IF(
COUNTIF(B2B!H:H,(IF(K7&lt;&gt;"---",IF(INDEX(RAW_c_TEBT0714_REV01!B:D,MATCH(H7,RAW_c_TEBT0714_REV01!B:B,0),3)=L7,INDEX(
RAW_c_TEBT0714_REV01!B:D,MATCH(H7,INDEX(RAW_c_TEBT0714_REV01!B:B,MATCH(H7,RAW_c_TEBT0714_REV01!B:B,)+1):'RAW_c_TEBT0714_REV01'!B11078,)+MATCH(H7,RAW_c_TEBT0714_REV01!B:B,),3),INDEX(RAW_c_TEBT0714_REV01!B:D,MATCH(H7,RAW_c_TEBT0714_REV01!B:B,0),3)),"---")))=0,"---",IF(K7&lt;&gt;"---",IF(INDEX(RAW_c_TEBT0714_REV01!B:D,MATCH(H7,RAW_c_TEBT0714_REV01!B:B,0),3)=L7,INDEX(
RAW_c_TEBT0714_REV01!B:D,MATCH(H7,INDEX(RAW_c_TEBT0714_REV01!B:B,MATCH(H7,RAW_c_TEBT0714_REV01!B:B,)+1):'RAW_c_TEBT0714_REV01'!B11078,)+MATCH(H7,RAW_c_TEBT0714_REV01!B:B,),3),INDEX(RAW_c_TEBT0714_REV01!B:D,MATCH(H7,RAW_c_TEBT0714_REV01!B:B,0),3)),"---"))),"---")</f>
        <v>JM1-1</v>
      </c>
      <c r="Q7" t="s">
        <v>1340</v>
      </c>
      <c r="R7" t="s">
        <v>902</v>
      </c>
      <c r="S7" t="s">
        <v>896</v>
      </c>
      <c r="T7">
        <f>COUNTIF(RAW_c_TEBT0714_REV01!B:B,G7)</f>
        <v>2</v>
      </c>
      <c r="U7" t="str">
        <f t="shared" ref="U7:U70" si="5">$B7&amp;"-"&amp;$C7</f>
        <v>B2B-2</v>
      </c>
    </row>
    <row r="8" spans="1:21" x14ac:dyDescent="0.25">
      <c r="A8" t="s">
        <v>161</v>
      </c>
      <c r="B8" t="s">
        <v>39</v>
      </c>
      <c r="C8" t="s">
        <v>161</v>
      </c>
      <c r="D8" t="s">
        <v>158</v>
      </c>
      <c r="E8" s="84">
        <v>4</v>
      </c>
      <c r="F8" t="str">
        <f t="shared" si="0"/>
        <v>JM1-4</v>
      </c>
      <c r="G8" t="str">
        <f>VLOOKUP(F8,RAW_c_TEBT0714_REV01!A:B,2,0)</f>
        <v>MGT_CLK0_N</v>
      </c>
      <c r="H8" t="str">
        <f t="shared" si="1"/>
        <v>CLK_P</v>
      </c>
      <c r="I8" t="str">
        <f t="shared" si="2"/>
        <v>C135</v>
      </c>
      <c r="J8" t="str">
        <f t="shared" si="3"/>
        <v>--</v>
      </c>
      <c r="K8">
        <f>IFERROR(IF(J8="--",IF(G8=H8,VLOOKUP(G8,RAW_c_TEBT0714_REV01!L:N,3,0),SUM(VLOOKUP(H8,RAW_c_TEBT0714_REV01!L:N,3,0),VLOOKUP(G8,RAW_c_TEBT0714_REV01!L:N,3,0))),"---"),"---")</f>
        <v>13.010300000000001</v>
      </c>
      <c r="L8" t="str">
        <f t="shared" si="4"/>
        <v>JM1-4</v>
      </c>
      <c r="M8" t="str">
        <f>IFERROR(IF(
COUNTIF(B2B!H:H,(IF(K8&lt;&gt;"---",IF(INDEX(RAW_c_TEBT0714_REV01!B:D,MATCH(H8,RAW_c_TEBT0714_REV01!B:B,0),3)=L8,INDEX(
RAW_c_TEBT0714_REV01!B:D,MATCH(H8,INDEX(RAW_c_TEBT0714_REV01!B:B,MATCH(H8,RAW_c_TEBT0714_REV01!B:B,)+1):'RAW_c_TEBT0714_REV01'!B11079,)+MATCH(H8,RAW_c_TEBT0714_REV01!B:B,),3),INDEX(RAW_c_TEBT0714_REV01!B:D,MATCH(H8,RAW_c_TEBT0714_REV01!B:B,0),3)),"---")))=1,"---",IF(K8&lt;&gt;"---",IF(INDEX(RAW_c_TEBT0714_REV01!B:D,MATCH(H8,RAW_c_TEBT0714_REV01!B:B,0),3)=L8,INDEX(
RAW_c_TEBT0714_REV01!B:D,MATCH(H8,INDEX(RAW_c_TEBT0714_REV01!B:B,MATCH(H8,RAW_c_TEBT0714_REV01!B:B,)+1):'RAW_c_TEBT0714_REV01'!B11079,)+MATCH(H8,RAW_c_TEBT0714_REV01!B:B,),3),INDEX(RAW_c_TEBT0714_REV01!B:D,MATCH(H8,RAW_c_TEBT0714_REV01!B:B,0),3)),"---")),"---")</f>
        <v>U2-4</v>
      </c>
      <c r="N8" t="str">
        <f>IFERROR(IF(AND(B8="B2B",J8="--"),L8,IF(
COUNTIF(B2B!H:H,(IF(K8&lt;&gt;"---",IF(INDEX(RAW_c_TEBT0714_REV01!B:D,MATCH(H8,RAW_c_TEBT0714_REV01!B:B,0),3)=L8,INDEX(
RAW_c_TEBT0714_REV01!B:D,MATCH(H8,INDEX(RAW_c_TEBT0714_REV01!B:B,MATCH(H8,RAW_c_TEBT0714_REV01!B:B,)+1):'RAW_c_TEBT0714_REV01'!B11079,)+MATCH(H8,RAW_c_TEBT0714_REV01!B:B,),3),INDEX(RAW_c_TEBT0714_REV01!B:D,MATCH(H8,RAW_c_TEBT0714_REV01!B:B,0),3)),"---")))=0,"---",IF(K8&lt;&gt;"---",IF(INDEX(RAW_c_TEBT0714_REV01!B:D,MATCH(H8,RAW_c_TEBT0714_REV01!B:B,0),3)=L8,INDEX(
RAW_c_TEBT0714_REV01!B:D,MATCH(H8,INDEX(RAW_c_TEBT0714_REV01!B:B,MATCH(H8,RAW_c_TEBT0714_REV01!B:B,)+1):'RAW_c_TEBT0714_REV01'!B11079,)+MATCH(H8,RAW_c_TEBT0714_REV01!B:B,),3),INDEX(RAW_c_TEBT0714_REV01!B:D,MATCH(H8,RAW_c_TEBT0714_REV01!B:B,0),3)),"---"))),"---")</f>
        <v>JM1-4</v>
      </c>
      <c r="Q8" t="s">
        <v>897</v>
      </c>
      <c r="R8" t="s">
        <v>779</v>
      </c>
      <c r="S8" t="s">
        <v>1339</v>
      </c>
      <c r="T8">
        <f>COUNTIF(RAW_c_TEBT0714_REV01!B:B,G8)</f>
        <v>2</v>
      </c>
      <c r="U8" t="str">
        <f t="shared" si="5"/>
        <v>B2B-3</v>
      </c>
    </row>
    <row r="9" spans="1:21" x14ac:dyDescent="0.25">
      <c r="A9" t="s">
        <v>162</v>
      </c>
      <c r="B9" t="s">
        <v>39</v>
      </c>
      <c r="C9" t="s">
        <v>162</v>
      </c>
      <c r="D9" t="s">
        <v>158</v>
      </c>
      <c r="E9" s="84">
        <v>3</v>
      </c>
      <c r="F9" t="str">
        <f t="shared" si="0"/>
        <v>JM1-3</v>
      </c>
      <c r="G9" t="str">
        <f>VLOOKUP(F9,RAW_c_TEBT0714_REV01!A:B,2,0)</f>
        <v>MGT_RX3_N</v>
      </c>
      <c r="H9" t="str">
        <f t="shared" si="1"/>
        <v>MGT_RX3_N</v>
      </c>
      <c r="I9" t="str">
        <f t="shared" si="2"/>
        <v>--</v>
      </c>
      <c r="J9" t="str">
        <f t="shared" si="3"/>
        <v>--</v>
      </c>
      <c r="K9">
        <f>IFERROR(IF(J9="--",IF(G9=H9,VLOOKUP(G9,RAW_c_TEBT0714_REV01!L:N,3,0),SUM(VLOOKUP(H9,RAW_c_TEBT0714_REV01!L:N,3,0),VLOOKUP(G9,RAW_c_TEBT0714_REV01!L:N,3,0))),"---"),"---")</f>
        <v>32.032400000000003</v>
      </c>
      <c r="L9" t="str">
        <f t="shared" si="4"/>
        <v>JM1-3</v>
      </c>
      <c r="M9" t="str">
        <f>IFERROR(IF(
COUNTIF(B2B!H:H,(IF(K9&lt;&gt;"---",IF(INDEX(RAW_c_TEBT0714_REV01!B:D,MATCH(H9,RAW_c_TEBT0714_REV01!B:B,0),3)=L9,INDEX(
RAW_c_TEBT0714_REV01!B:D,MATCH(H9,INDEX(RAW_c_TEBT0714_REV01!B:B,MATCH(H9,RAW_c_TEBT0714_REV01!B:B,)+1):'RAW_c_TEBT0714_REV01'!B11080,)+MATCH(H9,RAW_c_TEBT0714_REV01!B:B,),3),INDEX(RAW_c_TEBT0714_REV01!B:D,MATCH(H9,RAW_c_TEBT0714_REV01!B:B,0),3)),"---")))=1,"---",IF(K9&lt;&gt;"---",IF(INDEX(RAW_c_TEBT0714_REV01!B:D,MATCH(H9,RAW_c_TEBT0714_REV01!B:B,0),3)=L9,INDEX(
RAW_c_TEBT0714_REV01!B:D,MATCH(H9,INDEX(RAW_c_TEBT0714_REV01!B:B,MATCH(H9,RAW_c_TEBT0714_REV01!B:B,)+1):'RAW_c_TEBT0714_REV01'!B11080,)+MATCH(H9,RAW_c_TEBT0714_REV01!B:B,),3),INDEX(RAW_c_TEBT0714_REV01!B:D,MATCH(H9,RAW_c_TEBT0714_REV01!B:B,0),3)),"---")),"---")</f>
        <v>J4-1</v>
      </c>
      <c r="N9" t="str">
        <f>IFERROR(IF(AND(B9="B2B",J9="--"),L9,IF(
COUNTIF(B2B!H:H,(IF(K9&lt;&gt;"---",IF(INDEX(RAW_c_TEBT0714_REV01!B:D,MATCH(H9,RAW_c_TEBT0714_REV01!B:B,0),3)=L9,INDEX(
RAW_c_TEBT0714_REV01!B:D,MATCH(H9,INDEX(RAW_c_TEBT0714_REV01!B:B,MATCH(H9,RAW_c_TEBT0714_REV01!B:B,)+1):'RAW_c_TEBT0714_REV01'!B11080,)+MATCH(H9,RAW_c_TEBT0714_REV01!B:B,),3),INDEX(RAW_c_TEBT0714_REV01!B:D,MATCH(H9,RAW_c_TEBT0714_REV01!B:B,0),3)),"---")))=0,"---",IF(K9&lt;&gt;"---",IF(INDEX(RAW_c_TEBT0714_REV01!B:D,MATCH(H9,RAW_c_TEBT0714_REV01!B:B,0),3)=L9,INDEX(
RAW_c_TEBT0714_REV01!B:D,MATCH(H9,INDEX(RAW_c_TEBT0714_REV01!B:B,MATCH(H9,RAW_c_TEBT0714_REV01!B:B,)+1):'RAW_c_TEBT0714_REV01'!B11080,)+MATCH(H9,RAW_c_TEBT0714_REV01!B:B,),3),INDEX(RAW_c_TEBT0714_REV01!B:D,MATCH(H9,RAW_c_TEBT0714_REV01!B:B,0),3)),"---"))),"---")</f>
        <v>JM1-3</v>
      </c>
      <c r="Q9" t="s">
        <v>896</v>
      </c>
      <c r="R9" t="s">
        <v>902</v>
      </c>
      <c r="S9" t="s">
        <v>1340</v>
      </c>
      <c r="T9">
        <f>COUNTIF(RAW_c_TEBT0714_REV01!B:B,G9)</f>
        <v>2</v>
      </c>
      <c r="U9" t="str">
        <f t="shared" si="5"/>
        <v>B2B-4</v>
      </c>
    </row>
    <row r="10" spans="1:21" x14ac:dyDescent="0.25">
      <c r="A10" t="s">
        <v>163</v>
      </c>
      <c r="B10" t="s">
        <v>39</v>
      </c>
      <c r="C10" t="s">
        <v>163</v>
      </c>
      <c r="D10" t="s">
        <v>158</v>
      </c>
      <c r="E10" s="84">
        <v>6</v>
      </c>
      <c r="F10" t="str">
        <f t="shared" si="0"/>
        <v>JM1-6</v>
      </c>
      <c r="G10" t="str">
        <f>VLOOKUP(F10,RAW_c_TEBT0714_REV01!A:B,2,0)</f>
        <v>GND</v>
      </c>
      <c r="H10" t="str">
        <f t="shared" si="1"/>
        <v>GND</v>
      </c>
      <c r="I10" t="str">
        <f t="shared" si="2"/>
        <v>--</v>
      </c>
      <c r="J10" t="str">
        <f t="shared" si="3"/>
        <v>---</v>
      </c>
      <c r="K10" t="str">
        <f>IFERROR(IF(J10="--",IF(G10=H10,VLOOKUP(G10,RAW_c_TEBT0714_REV01!L:N,3,0),SUM(VLOOKUP(H10,RAW_c_TEBT0714_REV01!L:N,3,0),VLOOKUP(G10,RAW_c_TEBT0714_REV01!L:N,3,0))),"---"),"---")</f>
        <v>---</v>
      </c>
      <c r="L10" t="str">
        <f t="shared" si="4"/>
        <v>JM1-6</v>
      </c>
      <c r="M10" t="str">
        <f>IFERROR(IF(
COUNTIF(B2B!H:H,(IF(K10&lt;&gt;"---",IF(INDEX(RAW_c_TEBT0714_REV01!B:D,MATCH(H10,RAW_c_TEBT0714_REV01!B:B,0),3)=L10,INDEX(
RAW_c_TEBT0714_REV01!B:D,MATCH(H10,INDEX(RAW_c_TEBT0714_REV01!B:B,MATCH(H10,RAW_c_TEBT0714_REV01!B:B,)+1):'RAW_c_TEBT0714_REV01'!B11081,)+MATCH(H10,RAW_c_TEBT0714_REV01!B:B,),3),INDEX(RAW_c_TEBT0714_REV01!B:D,MATCH(H10,RAW_c_TEBT0714_REV01!B:B,0),3)),"---")))=1,"---",IF(K10&lt;&gt;"---",IF(INDEX(RAW_c_TEBT0714_REV01!B:D,MATCH(H10,RAW_c_TEBT0714_REV01!B:B,0),3)=L10,INDEX(
RAW_c_TEBT0714_REV01!B:D,MATCH(H10,INDEX(RAW_c_TEBT0714_REV01!B:B,MATCH(H10,RAW_c_TEBT0714_REV01!B:B,)+1):'RAW_c_TEBT0714_REV01'!B11081,)+MATCH(H10,RAW_c_TEBT0714_REV01!B:B,),3),INDEX(RAW_c_TEBT0714_REV01!B:D,MATCH(H10,RAW_c_TEBT0714_REV01!B:B,0),3)),"---")),"---")</f>
        <v>---</v>
      </c>
      <c r="N10" t="str">
        <f>IFERROR(IF(AND(B10="B2B",J10="--"),L10,IF(
COUNTIF(B2B!H:H,(IF(K10&lt;&gt;"---",IF(INDEX(RAW_c_TEBT0714_REV01!B:D,MATCH(H10,RAW_c_TEBT0714_REV01!B:B,0),3)=L10,INDEX(
RAW_c_TEBT0714_REV01!B:D,MATCH(H10,INDEX(RAW_c_TEBT0714_REV01!B:B,MATCH(H10,RAW_c_TEBT0714_REV01!B:B,)+1):'RAW_c_TEBT0714_REV01'!B11081,)+MATCH(H10,RAW_c_TEBT0714_REV01!B:B,),3),INDEX(RAW_c_TEBT0714_REV01!B:D,MATCH(H10,RAW_c_TEBT0714_REV01!B:B,0),3)),"---")))=0,"---",IF(K10&lt;&gt;"---",IF(INDEX(RAW_c_TEBT0714_REV01!B:D,MATCH(H10,RAW_c_TEBT0714_REV01!B:B,0),3)=L10,INDEX(
RAW_c_TEBT0714_REV01!B:D,MATCH(H10,INDEX(RAW_c_TEBT0714_REV01!B:B,MATCH(H10,RAW_c_TEBT0714_REV01!B:B,)+1):'RAW_c_TEBT0714_REV01'!B11081,)+MATCH(H10,RAW_c_TEBT0714_REV01!B:B,),3),INDEX(RAW_c_TEBT0714_REV01!B:D,MATCH(H10,RAW_c_TEBT0714_REV01!B:B,0),3)),"---"))),"---")</f>
        <v>---</v>
      </c>
      <c r="T10">
        <f>COUNTIF(RAW_c_TEBT0714_REV01!B:B,G10)</f>
        <v>56</v>
      </c>
      <c r="U10" t="str">
        <f t="shared" si="5"/>
        <v>B2B-5</v>
      </c>
    </row>
    <row r="11" spans="1:21" x14ac:dyDescent="0.25">
      <c r="A11" t="s">
        <v>164</v>
      </c>
      <c r="B11" t="s">
        <v>39</v>
      </c>
      <c r="C11" t="s">
        <v>164</v>
      </c>
      <c r="D11" t="s">
        <v>158</v>
      </c>
      <c r="E11" s="84">
        <v>5</v>
      </c>
      <c r="F11" t="str">
        <f t="shared" si="0"/>
        <v>JM1-5</v>
      </c>
      <c r="G11" t="str">
        <f>VLOOKUP(F11,RAW_c_TEBT0714_REV01!A:B,2,0)</f>
        <v>GND</v>
      </c>
      <c r="H11" t="str">
        <f t="shared" si="1"/>
        <v>GND</v>
      </c>
      <c r="I11" t="str">
        <f t="shared" si="2"/>
        <v>--</v>
      </c>
      <c r="J11" t="str">
        <f t="shared" si="3"/>
        <v>---</v>
      </c>
      <c r="K11" t="str">
        <f>IFERROR(IF(J11="--",IF(G11=H11,VLOOKUP(G11,RAW_c_TEBT0714_REV01!L:N,3,0),SUM(VLOOKUP(H11,RAW_c_TEBT0714_REV01!L:N,3,0),VLOOKUP(G11,RAW_c_TEBT0714_REV01!L:N,3,0))),"---"),"---")</f>
        <v>---</v>
      </c>
      <c r="L11" t="str">
        <f t="shared" si="4"/>
        <v>JM1-5</v>
      </c>
      <c r="M11" t="str">
        <f>IFERROR(IF(
COUNTIF(B2B!H:H,(IF(K11&lt;&gt;"---",IF(INDEX(RAW_c_TEBT0714_REV01!B:D,MATCH(H11,RAW_c_TEBT0714_REV01!B:B,0),3)=L11,INDEX(
RAW_c_TEBT0714_REV01!B:D,MATCH(H11,INDEX(RAW_c_TEBT0714_REV01!B:B,MATCH(H11,RAW_c_TEBT0714_REV01!B:B,)+1):'RAW_c_TEBT0714_REV01'!B11082,)+MATCH(H11,RAW_c_TEBT0714_REV01!B:B,),3),INDEX(RAW_c_TEBT0714_REV01!B:D,MATCH(H11,RAW_c_TEBT0714_REV01!B:B,0),3)),"---")))=1,"---",IF(K11&lt;&gt;"---",IF(INDEX(RAW_c_TEBT0714_REV01!B:D,MATCH(H11,RAW_c_TEBT0714_REV01!B:B,0),3)=L11,INDEX(
RAW_c_TEBT0714_REV01!B:D,MATCH(H11,INDEX(RAW_c_TEBT0714_REV01!B:B,MATCH(H11,RAW_c_TEBT0714_REV01!B:B,)+1):'RAW_c_TEBT0714_REV01'!B11082,)+MATCH(H11,RAW_c_TEBT0714_REV01!B:B,),3),INDEX(RAW_c_TEBT0714_REV01!B:D,MATCH(H11,RAW_c_TEBT0714_REV01!B:B,0),3)),"---")),"---")</f>
        <v>---</v>
      </c>
      <c r="N11" t="str">
        <f>IFERROR(IF(AND(B11="B2B",J11="--"),L11,IF(
COUNTIF(B2B!H:H,(IF(K11&lt;&gt;"---",IF(INDEX(RAW_c_TEBT0714_REV01!B:D,MATCH(H11,RAW_c_TEBT0714_REV01!B:B,0),3)=L11,INDEX(
RAW_c_TEBT0714_REV01!B:D,MATCH(H11,INDEX(RAW_c_TEBT0714_REV01!B:B,MATCH(H11,RAW_c_TEBT0714_REV01!B:B,)+1):'RAW_c_TEBT0714_REV01'!B11082,)+MATCH(H11,RAW_c_TEBT0714_REV01!B:B,),3),INDEX(RAW_c_TEBT0714_REV01!B:D,MATCH(H11,RAW_c_TEBT0714_REV01!B:B,0),3)),"---")))=0,"---",IF(K11&lt;&gt;"---",IF(INDEX(RAW_c_TEBT0714_REV01!B:D,MATCH(H11,RAW_c_TEBT0714_REV01!B:B,0),3)=L11,INDEX(
RAW_c_TEBT0714_REV01!B:D,MATCH(H11,INDEX(RAW_c_TEBT0714_REV01!B:B,MATCH(H11,RAW_c_TEBT0714_REV01!B:B,)+1):'RAW_c_TEBT0714_REV01'!B11082,)+MATCH(H11,RAW_c_TEBT0714_REV01!B:B,),3),INDEX(RAW_c_TEBT0714_REV01!B:D,MATCH(H11,RAW_c_TEBT0714_REV01!B:B,0),3)),"---"))),"---")</f>
        <v>---</v>
      </c>
      <c r="T11">
        <f>COUNTIF(RAW_c_TEBT0714_REV01!B:B,G11)</f>
        <v>56</v>
      </c>
      <c r="U11" t="str">
        <f t="shared" si="5"/>
        <v>B2B-6</v>
      </c>
    </row>
    <row r="12" spans="1:21" x14ac:dyDescent="0.25">
      <c r="A12" t="s">
        <v>165</v>
      </c>
      <c r="B12" t="s">
        <v>39</v>
      </c>
      <c r="C12" t="s">
        <v>165</v>
      </c>
      <c r="D12" t="s">
        <v>158</v>
      </c>
      <c r="E12" s="84">
        <v>8</v>
      </c>
      <c r="F12" t="str">
        <f t="shared" si="0"/>
        <v>JM1-8</v>
      </c>
      <c r="G12" t="str">
        <f>VLOOKUP(F12,RAW_c_TEBT0714_REV01!A:B,2,0)</f>
        <v>MGT_TX3_P</v>
      </c>
      <c r="H12" t="str">
        <f t="shared" si="1"/>
        <v>MGT_TX3_P</v>
      </c>
      <c r="I12" t="str">
        <f t="shared" si="2"/>
        <v>--</v>
      </c>
      <c r="J12" t="str">
        <f t="shared" si="3"/>
        <v>--</v>
      </c>
      <c r="K12">
        <f>IFERROR(IF(J12="--",IF(G12=H12,VLOOKUP(G12,RAW_c_TEBT0714_REV01!L:N,3,0),SUM(VLOOKUP(H12,RAW_c_TEBT0714_REV01!L:N,3,0),VLOOKUP(G12,RAW_c_TEBT0714_REV01!L:N,3,0))),"---"),"---")</f>
        <v>20.068899999999999</v>
      </c>
      <c r="L12" t="str">
        <f t="shared" si="4"/>
        <v>JM1-8</v>
      </c>
      <c r="M12" t="str">
        <f>IFERROR(IF(
COUNTIF(B2B!H:H,(IF(K12&lt;&gt;"---",IF(INDEX(RAW_c_TEBT0714_REV01!B:D,MATCH(H12,RAW_c_TEBT0714_REV01!B:B,0),3)=L12,INDEX(
RAW_c_TEBT0714_REV01!B:D,MATCH(H12,INDEX(RAW_c_TEBT0714_REV01!B:B,MATCH(H12,RAW_c_TEBT0714_REV01!B:B,)+1):'RAW_c_TEBT0714_REV01'!B11083,)+MATCH(H12,RAW_c_TEBT0714_REV01!B:B,),3),INDEX(RAW_c_TEBT0714_REV01!B:D,MATCH(H12,RAW_c_TEBT0714_REV01!B:B,0),3)),"---")))=1,"---",IF(K12&lt;&gt;"---",IF(INDEX(RAW_c_TEBT0714_REV01!B:D,MATCH(H12,RAW_c_TEBT0714_REV01!B:B,0),3)=L12,INDEX(
RAW_c_TEBT0714_REV01!B:D,MATCH(H12,INDEX(RAW_c_TEBT0714_REV01!B:B,MATCH(H12,RAW_c_TEBT0714_REV01!B:B,)+1):'RAW_c_TEBT0714_REV01'!B11083,)+MATCH(H12,RAW_c_TEBT0714_REV01!B:B,),3),INDEX(RAW_c_TEBT0714_REV01!B:D,MATCH(H12,RAW_c_TEBT0714_REV01!B:B,0),3)),"---")),"---")</f>
        <v>J1-1</v>
      </c>
      <c r="N12" t="str">
        <f>IFERROR(IF(AND(B12="B2B",J12="--"),L12,IF(
COUNTIF(B2B!H:H,(IF(K12&lt;&gt;"---",IF(INDEX(RAW_c_TEBT0714_REV01!B:D,MATCH(H12,RAW_c_TEBT0714_REV01!B:B,0),3)=L12,INDEX(
RAW_c_TEBT0714_REV01!B:D,MATCH(H12,INDEX(RAW_c_TEBT0714_REV01!B:B,MATCH(H12,RAW_c_TEBT0714_REV01!B:B,)+1):'RAW_c_TEBT0714_REV01'!B11083,)+MATCH(H12,RAW_c_TEBT0714_REV01!B:B,),3),INDEX(RAW_c_TEBT0714_REV01!B:D,MATCH(H12,RAW_c_TEBT0714_REV01!B:B,0),3)),"---")))=0,"---",IF(K12&lt;&gt;"---",IF(INDEX(RAW_c_TEBT0714_REV01!B:D,MATCH(H12,RAW_c_TEBT0714_REV01!B:B,0),3)=L12,INDEX(
RAW_c_TEBT0714_REV01!B:D,MATCH(H12,INDEX(RAW_c_TEBT0714_REV01!B:B,MATCH(H12,RAW_c_TEBT0714_REV01!B:B,)+1):'RAW_c_TEBT0714_REV01'!B11083,)+MATCH(H12,RAW_c_TEBT0714_REV01!B:B,),3),INDEX(RAW_c_TEBT0714_REV01!B:D,MATCH(H12,RAW_c_TEBT0714_REV01!B:B,0),3)),"---"))),"---")</f>
        <v>JM1-8</v>
      </c>
      <c r="T12">
        <f>COUNTIF(RAW_c_TEBT0714_REV01!B:B,G12)</f>
        <v>2</v>
      </c>
      <c r="U12" t="str">
        <f t="shared" si="5"/>
        <v>B2B-7</v>
      </c>
    </row>
    <row r="13" spans="1:21" x14ac:dyDescent="0.25">
      <c r="A13" t="s">
        <v>166</v>
      </c>
      <c r="B13" t="s">
        <v>39</v>
      </c>
      <c r="C13" t="s">
        <v>166</v>
      </c>
      <c r="D13" t="s">
        <v>158</v>
      </c>
      <c r="E13" s="84">
        <v>7</v>
      </c>
      <c r="F13" t="str">
        <f t="shared" si="0"/>
        <v>JM1-7</v>
      </c>
      <c r="G13" t="str">
        <f>VLOOKUP(F13,RAW_c_TEBT0714_REV01!A:B,2,0)</f>
        <v>MGT_TX2_P</v>
      </c>
      <c r="H13" t="str">
        <f t="shared" si="1"/>
        <v>MGT_TX2_P</v>
      </c>
      <c r="I13" t="str">
        <f t="shared" si="2"/>
        <v>--</v>
      </c>
      <c r="J13" t="str">
        <f t="shared" si="3"/>
        <v>--</v>
      </c>
      <c r="K13">
        <f>IFERROR(IF(J13="--",IF(G13=H13,VLOOKUP(G13,RAW_c_TEBT0714_REV01!L:N,3,0),SUM(VLOOKUP(H13,RAW_c_TEBT0714_REV01!L:N,3,0),VLOOKUP(G13,RAW_c_TEBT0714_REV01!L:N,3,0))),"---"),"---")</f>
        <v>4.7727000000000004</v>
      </c>
      <c r="L13" t="str">
        <f t="shared" si="4"/>
        <v>JM1-7</v>
      </c>
      <c r="M13" t="str">
        <f>IFERROR(IF(
COUNTIF(B2B!H:H,(IF(K13&lt;&gt;"---",IF(INDEX(RAW_c_TEBT0714_REV01!B:D,MATCH(H13,RAW_c_TEBT0714_REV01!B:B,0),3)=L13,INDEX(
RAW_c_TEBT0714_REV01!B:D,MATCH(H13,INDEX(RAW_c_TEBT0714_REV01!B:B,MATCH(H13,RAW_c_TEBT0714_REV01!B:B,)+1):'RAW_c_TEBT0714_REV01'!B11084,)+MATCH(H13,RAW_c_TEBT0714_REV01!B:B,),3),INDEX(RAW_c_TEBT0714_REV01!B:D,MATCH(H13,RAW_c_TEBT0714_REV01!B:B,0),3)),"---")))=1,"---",IF(K13&lt;&gt;"---",IF(INDEX(RAW_c_TEBT0714_REV01!B:D,MATCH(H13,RAW_c_TEBT0714_REV01!B:B,0),3)=L13,INDEX(
RAW_c_TEBT0714_REV01!B:D,MATCH(H13,INDEX(RAW_c_TEBT0714_REV01!B:B,MATCH(H13,RAW_c_TEBT0714_REV01!B:B,)+1):'RAW_c_TEBT0714_REV01'!B11084,)+MATCH(H13,RAW_c_TEBT0714_REV01!B:B,),3),INDEX(RAW_c_TEBT0714_REV01!B:D,MATCH(H13,RAW_c_TEBT0714_REV01!B:B,0),3)),"---")),"---")</f>
        <v>---</v>
      </c>
      <c r="N13" t="str">
        <f>IFERROR(IF(AND(B13="B2B",J13="--"),L13,IF(
COUNTIF(B2B!H:H,(IF(K13&lt;&gt;"---",IF(INDEX(RAW_c_TEBT0714_REV01!B:D,MATCH(H13,RAW_c_TEBT0714_REV01!B:B,0),3)=L13,INDEX(
RAW_c_TEBT0714_REV01!B:D,MATCH(H13,INDEX(RAW_c_TEBT0714_REV01!B:B,MATCH(H13,RAW_c_TEBT0714_REV01!B:B,)+1):'RAW_c_TEBT0714_REV01'!B11084,)+MATCH(H13,RAW_c_TEBT0714_REV01!B:B,),3),INDEX(RAW_c_TEBT0714_REV01!B:D,MATCH(H13,RAW_c_TEBT0714_REV01!B:B,0),3)),"---")))=0,"---",IF(K13&lt;&gt;"---",IF(INDEX(RAW_c_TEBT0714_REV01!B:D,MATCH(H13,RAW_c_TEBT0714_REV01!B:B,0),3)=L13,INDEX(
RAW_c_TEBT0714_REV01!B:D,MATCH(H13,INDEX(RAW_c_TEBT0714_REV01!B:B,MATCH(H13,RAW_c_TEBT0714_REV01!B:B,)+1):'RAW_c_TEBT0714_REV01'!B11084,)+MATCH(H13,RAW_c_TEBT0714_REV01!B:B,),3),INDEX(RAW_c_TEBT0714_REV01!B:D,MATCH(H13,RAW_c_TEBT0714_REV01!B:B,0),3)),"---"))),"---")</f>
        <v>JM1-7</v>
      </c>
      <c r="T13">
        <f>COUNTIF(RAW_c_TEBT0714_REV01!B:B,G13)</f>
        <v>2</v>
      </c>
      <c r="U13" t="str">
        <f t="shared" si="5"/>
        <v>B2B-8</v>
      </c>
    </row>
    <row r="14" spans="1:21" x14ac:dyDescent="0.25">
      <c r="A14" t="s">
        <v>167</v>
      </c>
      <c r="B14" t="s">
        <v>39</v>
      </c>
      <c r="C14" t="s">
        <v>167</v>
      </c>
      <c r="D14" t="s">
        <v>158</v>
      </c>
      <c r="E14" s="84">
        <v>10</v>
      </c>
      <c r="F14" t="str">
        <f t="shared" si="0"/>
        <v>JM1-10</v>
      </c>
      <c r="G14" t="str">
        <f>VLOOKUP(F14,RAW_c_TEBT0714_REV01!A:B,2,0)</f>
        <v>MGT_TX3_N</v>
      </c>
      <c r="H14" t="str">
        <f t="shared" si="1"/>
        <v>MGT_TX3_N</v>
      </c>
      <c r="I14" t="str">
        <f t="shared" si="2"/>
        <v>--</v>
      </c>
      <c r="J14" t="str">
        <f t="shared" si="3"/>
        <v>--</v>
      </c>
      <c r="K14">
        <f>IFERROR(IF(J14="--",IF(G14=H14,VLOOKUP(G14,RAW_c_TEBT0714_REV01!L:N,3,0),SUM(VLOOKUP(H14,RAW_c_TEBT0714_REV01!L:N,3,0),VLOOKUP(G14,RAW_c_TEBT0714_REV01!L:N,3,0))),"---"),"---")</f>
        <v>20.068899999999999</v>
      </c>
      <c r="L14" t="str">
        <f t="shared" si="4"/>
        <v>JM1-10</v>
      </c>
      <c r="M14" t="str">
        <f>IFERROR(IF(
COUNTIF(B2B!H:H,(IF(K14&lt;&gt;"---",IF(INDEX(RAW_c_TEBT0714_REV01!B:D,MATCH(H14,RAW_c_TEBT0714_REV01!B:B,0),3)=L14,INDEX(
RAW_c_TEBT0714_REV01!B:D,MATCH(H14,INDEX(RAW_c_TEBT0714_REV01!B:B,MATCH(H14,RAW_c_TEBT0714_REV01!B:B,)+1):'RAW_c_TEBT0714_REV01'!B11085,)+MATCH(H14,RAW_c_TEBT0714_REV01!B:B,),3),INDEX(RAW_c_TEBT0714_REV01!B:D,MATCH(H14,RAW_c_TEBT0714_REV01!B:B,0),3)),"---")))=1,"---",IF(K14&lt;&gt;"---",IF(INDEX(RAW_c_TEBT0714_REV01!B:D,MATCH(H14,RAW_c_TEBT0714_REV01!B:B,0),3)=L14,INDEX(
RAW_c_TEBT0714_REV01!B:D,MATCH(H14,INDEX(RAW_c_TEBT0714_REV01!B:B,MATCH(H14,RAW_c_TEBT0714_REV01!B:B,)+1):'RAW_c_TEBT0714_REV01'!B11085,)+MATCH(H14,RAW_c_TEBT0714_REV01!B:B,),3),INDEX(RAW_c_TEBT0714_REV01!B:D,MATCH(H14,RAW_c_TEBT0714_REV01!B:B,0),3)),"---")),"---")</f>
        <v>J2-1</v>
      </c>
      <c r="N14" t="str">
        <f>IFERROR(IF(AND(B14="B2B",J14="--"),L14,IF(
COUNTIF(B2B!H:H,(IF(K14&lt;&gt;"---",IF(INDEX(RAW_c_TEBT0714_REV01!B:D,MATCH(H14,RAW_c_TEBT0714_REV01!B:B,0),3)=L14,INDEX(
RAW_c_TEBT0714_REV01!B:D,MATCH(H14,INDEX(RAW_c_TEBT0714_REV01!B:B,MATCH(H14,RAW_c_TEBT0714_REV01!B:B,)+1):'RAW_c_TEBT0714_REV01'!B11085,)+MATCH(H14,RAW_c_TEBT0714_REV01!B:B,),3),INDEX(RAW_c_TEBT0714_REV01!B:D,MATCH(H14,RAW_c_TEBT0714_REV01!B:B,0),3)),"---")))=0,"---",IF(K14&lt;&gt;"---",IF(INDEX(RAW_c_TEBT0714_REV01!B:D,MATCH(H14,RAW_c_TEBT0714_REV01!B:B,0),3)=L14,INDEX(
RAW_c_TEBT0714_REV01!B:D,MATCH(H14,INDEX(RAW_c_TEBT0714_REV01!B:B,MATCH(H14,RAW_c_TEBT0714_REV01!B:B,)+1):'RAW_c_TEBT0714_REV01'!B11085,)+MATCH(H14,RAW_c_TEBT0714_REV01!B:B,),3),INDEX(RAW_c_TEBT0714_REV01!B:D,MATCH(H14,RAW_c_TEBT0714_REV01!B:B,0),3)),"---"))),"---")</f>
        <v>JM1-10</v>
      </c>
      <c r="T14">
        <f>COUNTIF(RAW_c_TEBT0714_REV01!B:B,G14)</f>
        <v>2</v>
      </c>
      <c r="U14" t="str">
        <f t="shared" si="5"/>
        <v>B2B-9</v>
      </c>
    </row>
    <row r="15" spans="1:21" x14ac:dyDescent="0.25">
      <c r="A15" t="s">
        <v>168</v>
      </c>
      <c r="B15" t="s">
        <v>39</v>
      </c>
      <c r="C15" t="s">
        <v>168</v>
      </c>
      <c r="D15" t="s">
        <v>158</v>
      </c>
      <c r="E15" s="84">
        <v>9</v>
      </c>
      <c r="F15" t="str">
        <f t="shared" si="0"/>
        <v>JM1-9</v>
      </c>
      <c r="G15" t="str">
        <f>VLOOKUP(F15,RAW_c_TEBT0714_REV01!A:B,2,0)</f>
        <v>MGT_TX2_N</v>
      </c>
      <c r="H15" t="str">
        <f t="shared" si="1"/>
        <v>MGT_TX2_N</v>
      </c>
      <c r="I15" t="str">
        <f t="shared" si="2"/>
        <v>--</v>
      </c>
      <c r="J15" t="str">
        <f t="shared" si="3"/>
        <v>--</v>
      </c>
      <c r="K15">
        <f>IFERROR(IF(J15="--",IF(G15=H15,VLOOKUP(G15,RAW_c_TEBT0714_REV01!L:N,3,0),SUM(VLOOKUP(H15,RAW_c_TEBT0714_REV01!L:N,3,0),VLOOKUP(G15,RAW_c_TEBT0714_REV01!L:N,3,0))),"---"),"---")</f>
        <v>4.7727000000000004</v>
      </c>
      <c r="L15" t="str">
        <f t="shared" si="4"/>
        <v>JM1-9</v>
      </c>
      <c r="M15" t="str">
        <f>IFERROR(IF(
COUNTIF(B2B!H:H,(IF(K15&lt;&gt;"---",IF(INDEX(RAW_c_TEBT0714_REV01!B:D,MATCH(H15,RAW_c_TEBT0714_REV01!B:B,0),3)=L15,INDEX(
RAW_c_TEBT0714_REV01!B:D,MATCH(H15,INDEX(RAW_c_TEBT0714_REV01!B:B,MATCH(H15,RAW_c_TEBT0714_REV01!B:B,)+1):'RAW_c_TEBT0714_REV01'!B11086,)+MATCH(H15,RAW_c_TEBT0714_REV01!B:B,),3),INDEX(RAW_c_TEBT0714_REV01!B:D,MATCH(H15,RAW_c_TEBT0714_REV01!B:B,0),3)),"---")))=1,"---",IF(K15&lt;&gt;"---",IF(INDEX(RAW_c_TEBT0714_REV01!B:D,MATCH(H15,RAW_c_TEBT0714_REV01!B:B,0),3)=L15,INDEX(
RAW_c_TEBT0714_REV01!B:D,MATCH(H15,INDEX(RAW_c_TEBT0714_REV01!B:B,MATCH(H15,RAW_c_TEBT0714_REV01!B:B,)+1):'RAW_c_TEBT0714_REV01'!B11086,)+MATCH(H15,RAW_c_TEBT0714_REV01!B:B,),3),INDEX(RAW_c_TEBT0714_REV01!B:D,MATCH(H15,RAW_c_TEBT0714_REV01!B:B,0),3)),"---")),"---")</f>
        <v>---</v>
      </c>
      <c r="N15" t="str">
        <f>IFERROR(IF(AND(B15="B2B",J15="--"),L15,IF(
COUNTIF(B2B!H:H,(IF(K15&lt;&gt;"---",IF(INDEX(RAW_c_TEBT0714_REV01!B:D,MATCH(H15,RAW_c_TEBT0714_REV01!B:B,0),3)=L15,INDEX(
RAW_c_TEBT0714_REV01!B:D,MATCH(H15,INDEX(RAW_c_TEBT0714_REV01!B:B,MATCH(H15,RAW_c_TEBT0714_REV01!B:B,)+1):'RAW_c_TEBT0714_REV01'!B11086,)+MATCH(H15,RAW_c_TEBT0714_REV01!B:B,),3),INDEX(RAW_c_TEBT0714_REV01!B:D,MATCH(H15,RAW_c_TEBT0714_REV01!B:B,0),3)),"---")))=0,"---",IF(K15&lt;&gt;"---",IF(INDEX(RAW_c_TEBT0714_REV01!B:D,MATCH(H15,RAW_c_TEBT0714_REV01!B:B,0),3)=L15,INDEX(
RAW_c_TEBT0714_REV01!B:D,MATCH(H15,INDEX(RAW_c_TEBT0714_REV01!B:B,MATCH(H15,RAW_c_TEBT0714_REV01!B:B,)+1):'RAW_c_TEBT0714_REV01'!B11086,)+MATCH(H15,RAW_c_TEBT0714_REV01!B:B,),3),INDEX(RAW_c_TEBT0714_REV01!B:D,MATCH(H15,RAW_c_TEBT0714_REV01!B:B,0),3)),"---"))),"---")</f>
        <v>JM1-9</v>
      </c>
      <c r="T15">
        <f>COUNTIF(RAW_c_TEBT0714_REV01!B:B,G15)</f>
        <v>2</v>
      </c>
      <c r="U15" t="str">
        <f t="shared" si="5"/>
        <v>B2B-10</v>
      </c>
    </row>
    <row r="16" spans="1:21" x14ac:dyDescent="0.25">
      <c r="A16" t="s">
        <v>169</v>
      </c>
      <c r="B16" t="s">
        <v>39</v>
      </c>
      <c r="C16" t="s">
        <v>169</v>
      </c>
      <c r="D16" t="s">
        <v>158</v>
      </c>
      <c r="E16" s="84">
        <v>12</v>
      </c>
      <c r="F16" t="str">
        <f t="shared" si="0"/>
        <v>JM1-12</v>
      </c>
      <c r="G16" t="str">
        <f>VLOOKUP(F16,RAW_c_TEBT0714_REV01!A:B,2,0)</f>
        <v>GND</v>
      </c>
      <c r="H16" t="str">
        <f t="shared" si="1"/>
        <v>GND</v>
      </c>
      <c r="I16" t="str">
        <f t="shared" si="2"/>
        <v>--</v>
      </c>
      <c r="J16" t="str">
        <f t="shared" si="3"/>
        <v>---</v>
      </c>
      <c r="K16" t="str">
        <f>IFERROR(IF(J16="--",IF(G16=H16,VLOOKUP(G16,RAW_c_TEBT0714_REV01!L:N,3,0),SUM(VLOOKUP(H16,RAW_c_TEBT0714_REV01!L:N,3,0),VLOOKUP(G16,RAW_c_TEBT0714_REV01!L:N,3,0))),"---"),"---")</f>
        <v>---</v>
      </c>
      <c r="L16" t="str">
        <f t="shared" si="4"/>
        <v>JM1-12</v>
      </c>
      <c r="M16" t="str">
        <f>IFERROR(IF(
COUNTIF(B2B!H:H,(IF(K16&lt;&gt;"---",IF(INDEX(RAW_c_TEBT0714_REV01!B:D,MATCH(H16,RAW_c_TEBT0714_REV01!B:B,0),3)=L16,INDEX(
RAW_c_TEBT0714_REV01!B:D,MATCH(H16,INDEX(RAW_c_TEBT0714_REV01!B:B,MATCH(H16,RAW_c_TEBT0714_REV01!B:B,)+1):'RAW_c_TEBT0714_REV01'!B11087,)+MATCH(H16,RAW_c_TEBT0714_REV01!B:B,),3),INDEX(RAW_c_TEBT0714_REV01!B:D,MATCH(H16,RAW_c_TEBT0714_REV01!B:B,0),3)),"---")))=1,"---",IF(K16&lt;&gt;"---",IF(INDEX(RAW_c_TEBT0714_REV01!B:D,MATCH(H16,RAW_c_TEBT0714_REV01!B:B,0),3)=L16,INDEX(
RAW_c_TEBT0714_REV01!B:D,MATCH(H16,INDEX(RAW_c_TEBT0714_REV01!B:B,MATCH(H16,RAW_c_TEBT0714_REV01!B:B,)+1):'RAW_c_TEBT0714_REV01'!B11087,)+MATCH(H16,RAW_c_TEBT0714_REV01!B:B,),3),INDEX(RAW_c_TEBT0714_REV01!B:D,MATCH(H16,RAW_c_TEBT0714_REV01!B:B,0),3)),"---")),"---")</f>
        <v>---</v>
      </c>
      <c r="N16" t="str">
        <f>IFERROR(IF(AND(B16="B2B",J16="--"),L16,IF(
COUNTIF(B2B!H:H,(IF(K16&lt;&gt;"---",IF(INDEX(RAW_c_TEBT0714_REV01!B:D,MATCH(H16,RAW_c_TEBT0714_REV01!B:B,0),3)=L16,INDEX(
RAW_c_TEBT0714_REV01!B:D,MATCH(H16,INDEX(RAW_c_TEBT0714_REV01!B:B,MATCH(H16,RAW_c_TEBT0714_REV01!B:B,)+1):'RAW_c_TEBT0714_REV01'!B11087,)+MATCH(H16,RAW_c_TEBT0714_REV01!B:B,),3),INDEX(RAW_c_TEBT0714_REV01!B:D,MATCH(H16,RAW_c_TEBT0714_REV01!B:B,0),3)),"---")))=0,"---",IF(K16&lt;&gt;"---",IF(INDEX(RAW_c_TEBT0714_REV01!B:D,MATCH(H16,RAW_c_TEBT0714_REV01!B:B,0),3)=L16,INDEX(
RAW_c_TEBT0714_REV01!B:D,MATCH(H16,INDEX(RAW_c_TEBT0714_REV01!B:B,MATCH(H16,RAW_c_TEBT0714_REV01!B:B,)+1):'RAW_c_TEBT0714_REV01'!B11087,)+MATCH(H16,RAW_c_TEBT0714_REV01!B:B,),3),INDEX(RAW_c_TEBT0714_REV01!B:D,MATCH(H16,RAW_c_TEBT0714_REV01!B:B,0),3)),"---"))),"---")</f>
        <v>---</v>
      </c>
      <c r="T16">
        <f>COUNTIF(RAW_c_TEBT0714_REV01!B:B,G16)</f>
        <v>56</v>
      </c>
      <c r="U16" t="str">
        <f t="shared" si="5"/>
        <v>B2B-11</v>
      </c>
    </row>
    <row r="17" spans="1:21" x14ac:dyDescent="0.25">
      <c r="A17" t="s">
        <v>170</v>
      </c>
      <c r="B17" t="s">
        <v>39</v>
      </c>
      <c r="C17" t="s">
        <v>170</v>
      </c>
      <c r="D17" t="s">
        <v>158</v>
      </c>
      <c r="E17" s="84">
        <v>11</v>
      </c>
      <c r="F17" t="str">
        <f t="shared" si="0"/>
        <v>JM1-11</v>
      </c>
      <c r="G17" t="str">
        <f>VLOOKUP(F17,RAW_c_TEBT0714_REV01!A:B,2,0)</f>
        <v>GND</v>
      </c>
      <c r="H17" t="str">
        <f t="shared" si="1"/>
        <v>GND</v>
      </c>
      <c r="I17" t="str">
        <f t="shared" si="2"/>
        <v>--</v>
      </c>
      <c r="J17" t="str">
        <f t="shared" si="3"/>
        <v>---</v>
      </c>
      <c r="K17" t="str">
        <f>IFERROR(IF(J17="--",IF(G17=H17,VLOOKUP(G17,RAW_c_TEBT0714_REV01!L:N,3,0),SUM(VLOOKUP(H17,RAW_c_TEBT0714_REV01!L:N,3,0),VLOOKUP(G17,RAW_c_TEBT0714_REV01!L:N,3,0))),"---"),"---")</f>
        <v>---</v>
      </c>
      <c r="L17" t="str">
        <f t="shared" si="4"/>
        <v>JM1-11</v>
      </c>
      <c r="M17" t="str">
        <f>IFERROR(IF(
COUNTIF(B2B!H:H,(IF(K17&lt;&gt;"---",IF(INDEX(RAW_c_TEBT0714_REV01!B:D,MATCH(H17,RAW_c_TEBT0714_REV01!B:B,0),3)=L17,INDEX(
RAW_c_TEBT0714_REV01!B:D,MATCH(H17,INDEX(RAW_c_TEBT0714_REV01!B:B,MATCH(H17,RAW_c_TEBT0714_REV01!B:B,)+1):'RAW_c_TEBT0714_REV01'!B11088,)+MATCH(H17,RAW_c_TEBT0714_REV01!B:B,),3),INDEX(RAW_c_TEBT0714_REV01!B:D,MATCH(H17,RAW_c_TEBT0714_REV01!B:B,0),3)),"---")))=1,"---",IF(K17&lt;&gt;"---",IF(INDEX(RAW_c_TEBT0714_REV01!B:D,MATCH(H17,RAW_c_TEBT0714_REV01!B:B,0),3)=L17,INDEX(
RAW_c_TEBT0714_REV01!B:D,MATCH(H17,INDEX(RAW_c_TEBT0714_REV01!B:B,MATCH(H17,RAW_c_TEBT0714_REV01!B:B,)+1):'RAW_c_TEBT0714_REV01'!B11088,)+MATCH(H17,RAW_c_TEBT0714_REV01!B:B,),3),INDEX(RAW_c_TEBT0714_REV01!B:D,MATCH(H17,RAW_c_TEBT0714_REV01!B:B,0),3)),"---")),"---")</f>
        <v>---</v>
      </c>
      <c r="N17" t="str">
        <f>IFERROR(IF(AND(B17="B2B",J17="--"),L17,IF(
COUNTIF(B2B!H:H,(IF(K17&lt;&gt;"---",IF(INDEX(RAW_c_TEBT0714_REV01!B:D,MATCH(H17,RAW_c_TEBT0714_REV01!B:B,0),3)=L17,INDEX(
RAW_c_TEBT0714_REV01!B:D,MATCH(H17,INDEX(RAW_c_TEBT0714_REV01!B:B,MATCH(H17,RAW_c_TEBT0714_REV01!B:B,)+1):'RAW_c_TEBT0714_REV01'!B11088,)+MATCH(H17,RAW_c_TEBT0714_REV01!B:B,),3),INDEX(RAW_c_TEBT0714_REV01!B:D,MATCH(H17,RAW_c_TEBT0714_REV01!B:B,0),3)),"---")))=0,"---",IF(K17&lt;&gt;"---",IF(INDEX(RAW_c_TEBT0714_REV01!B:D,MATCH(H17,RAW_c_TEBT0714_REV01!B:B,0),3)=L17,INDEX(
RAW_c_TEBT0714_REV01!B:D,MATCH(H17,INDEX(RAW_c_TEBT0714_REV01!B:B,MATCH(H17,RAW_c_TEBT0714_REV01!B:B,)+1):'RAW_c_TEBT0714_REV01'!B11088,)+MATCH(H17,RAW_c_TEBT0714_REV01!B:B,),3),INDEX(RAW_c_TEBT0714_REV01!B:D,MATCH(H17,RAW_c_TEBT0714_REV01!B:B,0),3)),"---"))),"---")</f>
        <v>---</v>
      </c>
      <c r="T17">
        <f>COUNTIF(RAW_c_TEBT0714_REV01!B:B,G17)</f>
        <v>56</v>
      </c>
      <c r="U17" t="str">
        <f t="shared" si="5"/>
        <v>B2B-12</v>
      </c>
    </row>
    <row r="18" spans="1:21" x14ac:dyDescent="0.25">
      <c r="A18" t="s">
        <v>171</v>
      </c>
      <c r="B18" t="s">
        <v>39</v>
      </c>
      <c r="C18" t="s">
        <v>171</v>
      </c>
      <c r="D18" t="s">
        <v>158</v>
      </c>
      <c r="E18" s="84">
        <v>14</v>
      </c>
      <c r="F18" t="str">
        <f t="shared" si="0"/>
        <v>JM1-14</v>
      </c>
      <c r="G18" t="str">
        <f>VLOOKUP(F18,RAW_c_TEBT0714_REV01!A:B,2,0)</f>
        <v>MGT_TX2_P</v>
      </c>
      <c r="H18" t="str">
        <f t="shared" si="1"/>
        <v>MGT_TX2_P</v>
      </c>
      <c r="I18" t="str">
        <f t="shared" si="2"/>
        <v>--</v>
      </c>
      <c r="J18" t="str">
        <f t="shared" si="3"/>
        <v>--</v>
      </c>
      <c r="K18">
        <f>IFERROR(IF(J18="--",IF(G18=H18,VLOOKUP(G18,RAW_c_TEBT0714_REV01!L:N,3,0),SUM(VLOOKUP(H18,RAW_c_TEBT0714_REV01!L:N,3,0),VLOOKUP(G18,RAW_c_TEBT0714_REV01!L:N,3,0))),"---"),"---")</f>
        <v>4.7727000000000004</v>
      </c>
      <c r="L18" t="str">
        <f t="shared" si="4"/>
        <v>JM1-14</v>
      </c>
      <c r="M18" t="str">
        <f>IFERROR(IF(
COUNTIF(B2B!H:H,(IF(K18&lt;&gt;"---",IF(INDEX(RAW_c_TEBT0714_REV01!B:D,MATCH(H18,RAW_c_TEBT0714_REV01!B:B,0),3)=L18,INDEX(
RAW_c_TEBT0714_REV01!B:D,MATCH(H18,INDEX(RAW_c_TEBT0714_REV01!B:B,MATCH(H18,RAW_c_TEBT0714_REV01!B:B,)+1):'RAW_c_TEBT0714_REV01'!B11089,)+MATCH(H18,RAW_c_TEBT0714_REV01!B:B,),3),INDEX(RAW_c_TEBT0714_REV01!B:D,MATCH(H18,RAW_c_TEBT0714_REV01!B:B,0),3)),"---")))=1,"---",IF(K18&lt;&gt;"---",IF(INDEX(RAW_c_TEBT0714_REV01!B:D,MATCH(H18,RAW_c_TEBT0714_REV01!B:B,0),3)=L18,INDEX(
RAW_c_TEBT0714_REV01!B:D,MATCH(H18,INDEX(RAW_c_TEBT0714_REV01!B:B,MATCH(H18,RAW_c_TEBT0714_REV01!B:B,)+1):'RAW_c_TEBT0714_REV01'!B11089,)+MATCH(H18,RAW_c_TEBT0714_REV01!B:B,),3),INDEX(RAW_c_TEBT0714_REV01!B:D,MATCH(H18,RAW_c_TEBT0714_REV01!B:B,0),3)),"---")),"---")</f>
        <v>---</v>
      </c>
      <c r="N18" t="str">
        <f>IFERROR(IF(AND(B18="B2B",J18="--"),L18,IF(
COUNTIF(B2B!H:H,(IF(K18&lt;&gt;"---",IF(INDEX(RAW_c_TEBT0714_REV01!B:D,MATCH(H18,RAW_c_TEBT0714_REV01!B:B,0),3)=L18,INDEX(
RAW_c_TEBT0714_REV01!B:D,MATCH(H18,INDEX(RAW_c_TEBT0714_REV01!B:B,MATCH(H18,RAW_c_TEBT0714_REV01!B:B,)+1):'RAW_c_TEBT0714_REV01'!B11089,)+MATCH(H18,RAW_c_TEBT0714_REV01!B:B,),3),INDEX(RAW_c_TEBT0714_REV01!B:D,MATCH(H18,RAW_c_TEBT0714_REV01!B:B,0),3)),"---")))=0,"---",IF(K18&lt;&gt;"---",IF(INDEX(RAW_c_TEBT0714_REV01!B:D,MATCH(H18,RAW_c_TEBT0714_REV01!B:B,0),3)=L18,INDEX(
RAW_c_TEBT0714_REV01!B:D,MATCH(H18,INDEX(RAW_c_TEBT0714_REV01!B:B,MATCH(H18,RAW_c_TEBT0714_REV01!B:B,)+1):'RAW_c_TEBT0714_REV01'!B11089,)+MATCH(H18,RAW_c_TEBT0714_REV01!B:B,),3),INDEX(RAW_c_TEBT0714_REV01!B:D,MATCH(H18,RAW_c_TEBT0714_REV01!B:B,0),3)),"---"))),"---")</f>
        <v>JM1-14</v>
      </c>
      <c r="T18">
        <f>COUNTIF(RAW_c_TEBT0714_REV01!B:B,G18)</f>
        <v>2</v>
      </c>
      <c r="U18" t="str">
        <f t="shared" si="5"/>
        <v>B2B-13</v>
      </c>
    </row>
    <row r="19" spans="1:21" x14ac:dyDescent="0.25">
      <c r="A19" t="s">
        <v>172</v>
      </c>
      <c r="B19" t="s">
        <v>39</v>
      </c>
      <c r="C19" t="s">
        <v>172</v>
      </c>
      <c r="D19" t="s">
        <v>158</v>
      </c>
      <c r="E19" s="84">
        <v>13</v>
      </c>
      <c r="F19" t="str">
        <f t="shared" si="0"/>
        <v>JM1-13</v>
      </c>
      <c r="G19" t="str">
        <f>VLOOKUP(F19,RAW_c_TEBT0714_REV01!A:B,2,0)</f>
        <v>MGT_TX1_P</v>
      </c>
      <c r="H19" t="str">
        <f t="shared" si="1"/>
        <v>MGT_TX1_P</v>
      </c>
      <c r="I19" t="str">
        <f t="shared" si="2"/>
        <v>--</v>
      </c>
      <c r="J19" t="str">
        <f t="shared" si="3"/>
        <v>--</v>
      </c>
      <c r="K19">
        <f>IFERROR(IF(J19="--",IF(G19=H19,VLOOKUP(G19,RAW_c_TEBT0714_REV01!L:N,3,0),SUM(VLOOKUP(H19,RAW_c_TEBT0714_REV01!L:N,3,0),VLOOKUP(G19,RAW_c_TEBT0714_REV01!L:N,3,0))),"---"),"---")</f>
        <v>4.6898</v>
      </c>
      <c r="L19" t="str">
        <f t="shared" si="4"/>
        <v>JM1-13</v>
      </c>
      <c r="M19" t="str">
        <f>IFERROR(IF(
COUNTIF(B2B!H:H,(IF(K19&lt;&gt;"---",IF(INDEX(RAW_c_TEBT0714_REV01!B:D,MATCH(H19,RAW_c_TEBT0714_REV01!B:B,0),3)=L19,INDEX(
RAW_c_TEBT0714_REV01!B:D,MATCH(H19,INDEX(RAW_c_TEBT0714_REV01!B:B,MATCH(H19,RAW_c_TEBT0714_REV01!B:B,)+1):'RAW_c_TEBT0714_REV01'!B11090,)+MATCH(H19,RAW_c_TEBT0714_REV01!B:B,),3),INDEX(RAW_c_TEBT0714_REV01!B:D,MATCH(H19,RAW_c_TEBT0714_REV01!B:B,0),3)),"---")))=1,"---",IF(K19&lt;&gt;"---",IF(INDEX(RAW_c_TEBT0714_REV01!B:D,MATCH(H19,RAW_c_TEBT0714_REV01!B:B,0),3)=L19,INDEX(
RAW_c_TEBT0714_REV01!B:D,MATCH(H19,INDEX(RAW_c_TEBT0714_REV01!B:B,MATCH(H19,RAW_c_TEBT0714_REV01!B:B,)+1):'RAW_c_TEBT0714_REV01'!B11090,)+MATCH(H19,RAW_c_TEBT0714_REV01!B:B,),3),INDEX(RAW_c_TEBT0714_REV01!B:D,MATCH(H19,RAW_c_TEBT0714_REV01!B:B,0),3)),"---")),"---")</f>
        <v>---</v>
      </c>
      <c r="N19" t="str">
        <f>IFERROR(IF(AND(B19="B2B",J19="--"),L19,IF(
COUNTIF(B2B!H:H,(IF(K19&lt;&gt;"---",IF(INDEX(RAW_c_TEBT0714_REV01!B:D,MATCH(H19,RAW_c_TEBT0714_REV01!B:B,0),3)=L19,INDEX(
RAW_c_TEBT0714_REV01!B:D,MATCH(H19,INDEX(RAW_c_TEBT0714_REV01!B:B,MATCH(H19,RAW_c_TEBT0714_REV01!B:B,)+1):'RAW_c_TEBT0714_REV01'!B11090,)+MATCH(H19,RAW_c_TEBT0714_REV01!B:B,),3),INDEX(RAW_c_TEBT0714_REV01!B:D,MATCH(H19,RAW_c_TEBT0714_REV01!B:B,0),3)),"---")))=0,"---",IF(K19&lt;&gt;"---",IF(INDEX(RAW_c_TEBT0714_REV01!B:D,MATCH(H19,RAW_c_TEBT0714_REV01!B:B,0),3)=L19,INDEX(
RAW_c_TEBT0714_REV01!B:D,MATCH(H19,INDEX(RAW_c_TEBT0714_REV01!B:B,MATCH(H19,RAW_c_TEBT0714_REV01!B:B,)+1):'RAW_c_TEBT0714_REV01'!B11090,)+MATCH(H19,RAW_c_TEBT0714_REV01!B:B,),3),INDEX(RAW_c_TEBT0714_REV01!B:D,MATCH(H19,RAW_c_TEBT0714_REV01!B:B,0),3)),"---"))),"---")</f>
        <v>JM1-13</v>
      </c>
      <c r="T19">
        <f>COUNTIF(RAW_c_TEBT0714_REV01!B:B,G19)</f>
        <v>2</v>
      </c>
      <c r="U19" t="str">
        <f t="shared" si="5"/>
        <v>B2B-14</v>
      </c>
    </row>
    <row r="20" spans="1:21" x14ac:dyDescent="0.25">
      <c r="A20" t="s">
        <v>173</v>
      </c>
      <c r="B20" t="s">
        <v>39</v>
      </c>
      <c r="C20" t="s">
        <v>173</v>
      </c>
      <c r="D20" t="s">
        <v>158</v>
      </c>
      <c r="E20" s="84">
        <v>16</v>
      </c>
      <c r="F20" t="str">
        <f t="shared" si="0"/>
        <v>JM1-16</v>
      </c>
      <c r="G20" t="str">
        <f>VLOOKUP(F20,RAW_c_TEBT0714_REV01!A:B,2,0)</f>
        <v>MGT_TX2_N</v>
      </c>
      <c r="H20" t="str">
        <f t="shared" si="1"/>
        <v>MGT_TX2_N</v>
      </c>
      <c r="I20" t="str">
        <f t="shared" si="2"/>
        <v>--</v>
      </c>
      <c r="J20" t="str">
        <f t="shared" si="3"/>
        <v>--</v>
      </c>
      <c r="K20">
        <f>IFERROR(IF(J20="--",IF(G20=H20,VLOOKUP(G20,RAW_c_TEBT0714_REV01!L:N,3,0),SUM(VLOOKUP(H20,RAW_c_TEBT0714_REV01!L:N,3,0),VLOOKUP(G20,RAW_c_TEBT0714_REV01!L:N,3,0))),"---"),"---")</f>
        <v>4.7727000000000004</v>
      </c>
      <c r="L20" t="str">
        <f t="shared" si="4"/>
        <v>JM1-16</v>
      </c>
      <c r="M20" t="str">
        <f>IFERROR(IF(
COUNTIF(B2B!H:H,(IF(K20&lt;&gt;"---",IF(INDEX(RAW_c_TEBT0714_REV01!B:D,MATCH(H20,RAW_c_TEBT0714_REV01!B:B,0),3)=L20,INDEX(
RAW_c_TEBT0714_REV01!B:D,MATCH(H20,INDEX(RAW_c_TEBT0714_REV01!B:B,MATCH(H20,RAW_c_TEBT0714_REV01!B:B,)+1):'RAW_c_TEBT0714_REV01'!B11091,)+MATCH(H20,RAW_c_TEBT0714_REV01!B:B,),3),INDEX(RAW_c_TEBT0714_REV01!B:D,MATCH(H20,RAW_c_TEBT0714_REV01!B:B,0),3)),"---")))=1,"---",IF(K20&lt;&gt;"---",IF(INDEX(RAW_c_TEBT0714_REV01!B:D,MATCH(H20,RAW_c_TEBT0714_REV01!B:B,0),3)=L20,INDEX(
RAW_c_TEBT0714_REV01!B:D,MATCH(H20,INDEX(RAW_c_TEBT0714_REV01!B:B,MATCH(H20,RAW_c_TEBT0714_REV01!B:B,)+1):'RAW_c_TEBT0714_REV01'!B11091,)+MATCH(H20,RAW_c_TEBT0714_REV01!B:B,),3),INDEX(RAW_c_TEBT0714_REV01!B:D,MATCH(H20,RAW_c_TEBT0714_REV01!B:B,0),3)),"---")),"---")</f>
        <v>---</v>
      </c>
      <c r="N20" t="str">
        <f>IFERROR(IF(AND(B20="B2B",J20="--"),L20,IF(
COUNTIF(B2B!H:H,(IF(K20&lt;&gt;"---",IF(INDEX(RAW_c_TEBT0714_REV01!B:D,MATCH(H20,RAW_c_TEBT0714_REV01!B:B,0),3)=L20,INDEX(
RAW_c_TEBT0714_REV01!B:D,MATCH(H20,INDEX(RAW_c_TEBT0714_REV01!B:B,MATCH(H20,RAW_c_TEBT0714_REV01!B:B,)+1):'RAW_c_TEBT0714_REV01'!B11091,)+MATCH(H20,RAW_c_TEBT0714_REV01!B:B,),3),INDEX(RAW_c_TEBT0714_REV01!B:D,MATCH(H20,RAW_c_TEBT0714_REV01!B:B,0),3)),"---")))=0,"---",IF(K20&lt;&gt;"---",IF(INDEX(RAW_c_TEBT0714_REV01!B:D,MATCH(H20,RAW_c_TEBT0714_REV01!B:B,0),3)=L20,INDEX(
RAW_c_TEBT0714_REV01!B:D,MATCH(H20,INDEX(RAW_c_TEBT0714_REV01!B:B,MATCH(H20,RAW_c_TEBT0714_REV01!B:B,)+1):'RAW_c_TEBT0714_REV01'!B11091,)+MATCH(H20,RAW_c_TEBT0714_REV01!B:B,),3),INDEX(RAW_c_TEBT0714_REV01!B:D,MATCH(H20,RAW_c_TEBT0714_REV01!B:B,0),3)),"---"))),"---")</f>
        <v>JM1-16</v>
      </c>
      <c r="T20">
        <f>COUNTIF(RAW_c_TEBT0714_REV01!B:B,G20)</f>
        <v>2</v>
      </c>
      <c r="U20" t="str">
        <f t="shared" si="5"/>
        <v>B2B-15</v>
      </c>
    </row>
    <row r="21" spans="1:21" x14ac:dyDescent="0.25">
      <c r="A21" t="s">
        <v>174</v>
      </c>
      <c r="B21" t="s">
        <v>39</v>
      </c>
      <c r="C21" t="s">
        <v>174</v>
      </c>
      <c r="D21" t="s">
        <v>158</v>
      </c>
      <c r="E21" s="84">
        <v>15</v>
      </c>
      <c r="F21" t="str">
        <f t="shared" si="0"/>
        <v>JM1-15</v>
      </c>
      <c r="G21" t="str">
        <f>VLOOKUP(F21,RAW_c_TEBT0714_REV01!A:B,2,0)</f>
        <v>MGT_TX1_N</v>
      </c>
      <c r="H21" t="str">
        <f t="shared" si="1"/>
        <v>MGT_TX1_N</v>
      </c>
      <c r="I21" t="str">
        <f t="shared" si="2"/>
        <v>--</v>
      </c>
      <c r="J21" t="str">
        <f t="shared" si="3"/>
        <v>--</v>
      </c>
      <c r="K21">
        <f>IFERROR(IF(J21="--",IF(G21=H21,VLOOKUP(G21,RAW_c_TEBT0714_REV01!L:N,3,0),SUM(VLOOKUP(H21,RAW_c_TEBT0714_REV01!L:N,3,0),VLOOKUP(G21,RAW_c_TEBT0714_REV01!L:N,3,0))),"---"),"---")</f>
        <v>4.6898</v>
      </c>
      <c r="L21" t="str">
        <f t="shared" si="4"/>
        <v>JM1-15</v>
      </c>
      <c r="M21" t="str">
        <f>IFERROR(IF(
COUNTIF(B2B!H:H,(IF(K21&lt;&gt;"---",IF(INDEX(RAW_c_TEBT0714_REV01!B:D,MATCH(H21,RAW_c_TEBT0714_REV01!B:B,0),3)=L21,INDEX(
RAW_c_TEBT0714_REV01!B:D,MATCH(H21,INDEX(RAW_c_TEBT0714_REV01!B:B,MATCH(H21,RAW_c_TEBT0714_REV01!B:B,)+1):'RAW_c_TEBT0714_REV01'!B11092,)+MATCH(H21,RAW_c_TEBT0714_REV01!B:B,),3),INDEX(RAW_c_TEBT0714_REV01!B:D,MATCH(H21,RAW_c_TEBT0714_REV01!B:B,0),3)),"---")))=1,"---",IF(K21&lt;&gt;"---",IF(INDEX(RAW_c_TEBT0714_REV01!B:D,MATCH(H21,RAW_c_TEBT0714_REV01!B:B,0),3)=L21,INDEX(
RAW_c_TEBT0714_REV01!B:D,MATCH(H21,INDEX(RAW_c_TEBT0714_REV01!B:B,MATCH(H21,RAW_c_TEBT0714_REV01!B:B,)+1):'RAW_c_TEBT0714_REV01'!B11092,)+MATCH(H21,RAW_c_TEBT0714_REV01!B:B,),3),INDEX(RAW_c_TEBT0714_REV01!B:D,MATCH(H21,RAW_c_TEBT0714_REV01!B:B,0),3)),"---")),"---")</f>
        <v>---</v>
      </c>
      <c r="N21" t="str">
        <f>IFERROR(IF(AND(B21="B2B",J21="--"),L21,IF(
COUNTIF(B2B!H:H,(IF(K21&lt;&gt;"---",IF(INDEX(RAW_c_TEBT0714_REV01!B:D,MATCH(H21,RAW_c_TEBT0714_REV01!B:B,0),3)=L21,INDEX(
RAW_c_TEBT0714_REV01!B:D,MATCH(H21,INDEX(RAW_c_TEBT0714_REV01!B:B,MATCH(H21,RAW_c_TEBT0714_REV01!B:B,)+1):'RAW_c_TEBT0714_REV01'!B11092,)+MATCH(H21,RAW_c_TEBT0714_REV01!B:B,),3),INDEX(RAW_c_TEBT0714_REV01!B:D,MATCH(H21,RAW_c_TEBT0714_REV01!B:B,0),3)),"---")))=0,"---",IF(K21&lt;&gt;"---",IF(INDEX(RAW_c_TEBT0714_REV01!B:D,MATCH(H21,RAW_c_TEBT0714_REV01!B:B,0),3)=L21,INDEX(
RAW_c_TEBT0714_REV01!B:D,MATCH(H21,INDEX(RAW_c_TEBT0714_REV01!B:B,MATCH(H21,RAW_c_TEBT0714_REV01!B:B,)+1):'RAW_c_TEBT0714_REV01'!B11092,)+MATCH(H21,RAW_c_TEBT0714_REV01!B:B,),3),INDEX(RAW_c_TEBT0714_REV01!B:D,MATCH(H21,RAW_c_TEBT0714_REV01!B:B,0),3)),"---"))),"---")</f>
        <v>JM1-15</v>
      </c>
      <c r="T21">
        <f>COUNTIF(RAW_c_TEBT0714_REV01!B:B,G21)</f>
        <v>2</v>
      </c>
      <c r="U21" t="str">
        <f t="shared" si="5"/>
        <v>B2B-16</v>
      </c>
    </row>
    <row r="22" spans="1:21" x14ac:dyDescent="0.25">
      <c r="A22" t="s">
        <v>175</v>
      </c>
      <c r="B22" t="s">
        <v>39</v>
      </c>
      <c r="C22" t="s">
        <v>175</v>
      </c>
      <c r="D22" t="s">
        <v>158</v>
      </c>
      <c r="E22" s="84">
        <v>18</v>
      </c>
      <c r="F22" t="str">
        <f t="shared" si="0"/>
        <v>JM1-18</v>
      </c>
      <c r="G22" t="str">
        <f>VLOOKUP(F22,RAW_c_TEBT0714_REV01!A:B,2,0)</f>
        <v>GND</v>
      </c>
      <c r="H22" t="str">
        <f t="shared" si="1"/>
        <v>GND</v>
      </c>
      <c r="I22" t="str">
        <f t="shared" si="2"/>
        <v>--</v>
      </c>
      <c r="J22" t="str">
        <f t="shared" si="3"/>
        <v>---</v>
      </c>
      <c r="K22" t="str">
        <f>IFERROR(IF(J22="--",IF(G22=H22,VLOOKUP(G22,RAW_c_TEBT0714_REV01!L:N,3,0),SUM(VLOOKUP(H22,RAW_c_TEBT0714_REV01!L:N,3,0),VLOOKUP(G22,RAW_c_TEBT0714_REV01!L:N,3,0))),"---"),"---")</f>
        <v>---</v>
      </c>
      <c r="L22" t="str">
        <f t="shared" si="4"/>
        <v>JM1-18</v>
      </c>
      <c r="M22" t="str">
        <f>IFERROR(IF(
COUNTIF(B2B!H:H,(IF(K22&lt;&gt;"---",IF(INDEX(RAW_c_TEBT0714_REV01!B:D,MATCH(H22,RAW_c_TEBT0714_REV01!B:B,0),3)=L22,INDEX(
RAW_c_TEBT0714_REV01!B:D,MATCH(H22,INDEX(RAW_c_TEBT0714_REV01!B:B,MATCH(H22,RAW_c_TEBT0714_REV01!B:B,)+1):'RAW_c_TEBT0714_REV01'!B11093,)+MATCH(H22,RAW_c_TEBT0714_REV01!B:B,),3),INDEX(RAW_c_TEBT0714_REV01!B:D,MATCH(H22,RAW_c_TEBT0714_REV01!B:B,0),3)),"---")))=1,"---",IF(K22&lt;&gt;"---",IF(INDEX(RAW_c_TEBT0714_REV01!B:D,MATCH(H22,RAW_c_TEBT0714_REV01!B:B,0),3)=L22,INDEX(
RAW_c_TEBT0714_REV01!B:D,MATCH(H22,INDEX(RAW_c_TEBT0714_REV01!B:B,MATCH(H22,RAW_c_TEBT0714_REV01!B:B,)+1):'RAW_c_TEBT0714_REV01'!B11093,)+MATCH(H22,RAW_c_TEBT0714_REV01!B:B,),3),INDEX(RAW_c_TEBT0714_REV01!B:D,MATCH(H22,RAW_c_TEBT0714_REV01!B:B,0),3)),"---")),"---")</f>
        <v>---</v>
      </c>
      <c r="N22" t="str">
        <f>IFERROR(IF(AND(B22="B2B",J22="--"),L22,IF(
COUNTIF(B2B!H:H,(IF(K22&lt;&gt;"---",IF(INDEX(RAW_c_TEBT0714_REV01!B:D,MATCH(H22,RAW_c_TEBT0714_REV01!B:B,0),3)=L22,INDEX(
RAW_c_TEBT0714_REV01!B:D,MATCH(H22,INDEX(RAW_c_TEBT0714_REV01!B:B,MATCH(H22,RAW_c_TEBT0714_REV01!B:B,)+1):'RAW_c_TEBT0714_REV01'!B11093,)+MATCH(H22,RAW_c_TEBT0714_REV01!B:B,),3),INDEX(RAW_c_TEBT0714_REV01!B:D,MATCH(H22,RAW_c_TEBT0714_REV01!B:B,0),3)),"---")))=0,"---",IF(K22&lt;&gt;"---",IF(INDEX(RAW_c_TEBT0714_REV01!B:D,MATCH(H22,RAW_c_TEBT0714_REV01!B:B,0),3)=L22,INDEX(
RAW_c_TEBT0714_REV01!B:D,MATCH(H22,INDEX(RAW_c_TEBT0714_REV01!B:B,MATCH(H22,RAW_c_TEBT0714_REV01!B:B,)+1):'RAW_c_TEBT0714_REV01'!B11093,)+MATCH(H22,RAW_c_TEBT0714_REV01!B:B,),3),INDEX(RAW_c_TEBT0714_REV01!B:D,MATCH(H22,RAW_c_TEBT0714_REV01!B:B,0),3)),"---"))),"---")</f>
        <v>---</v>
      </c>
      <c r="T22">
        <f>COUNTIF(RAW_c_TEBT0714_REV01!B:B,G22)</f>
        <v>56</v>
      </c>
      <c r="U22" t="str">
        <f t="shared" si="5"/>
        <v>B2B-17</v>
      </c>
    </row>
    <row r="23" spans="1:21" x14ac:dyDescent="0.25">
      <c r="A23" t="s">
        <v>176</v>
      </c>
      <c r="B23" t="s">
        <v>39</v>
      </c>
      <c r="C23" t="s">
        <v>176</v>
      </c>
      <c r="D23" t="s">
        <v>158</v>
      </c>
      <c r="E23" s="84">
        <v>17</v>
      </c>
      <c r="F23" t="str">
        <f t="shared" si="0"/>
        <v>JM1-17</v>
      </c>
      <c r="G23" t="str">
        <f>VLOOKUP(F23,RAW_c_TEBT0714_REV01!A:B,2,0)</f>
        <v>GND</v>
      </c>
      <c r="H23" t="str">
        <f t="shared" si="1"/>
        <v>GND</v>
      </c>
      <c r="I23" t="str">
        <f t="shared" si="2"/>
        <v>--</v>
      </c>
      <c r="J23" t="str">
        <f t="shared" si="3"/>
        <v>---</v>
      </c>
      <c r="K23" t="str">
        <f>IFERROR(IF(J23="--",IF(G23=H23,VLOOKUP(G23,RAW_c_TEBT0714_REV01!L:N,3,0),SUM(VLOOKUP(H23,RAW_c_TEBT0714_REV01!L:N,3,0),VLOOKUP(G23,RAW_c_TEBT0714_REV01!L:N,3,0))),"---"),"---")</f>
        <v>---</v>
      </c>
      <c r="L23" t="str">
        <f t="shared" si="4"/>
        <v>JM1-17</v>
      </c>
      <c r="M23" t="str">
        <f>IFERROR(IF(
COUNTIF(B2B!H:H,(IF(K23&lt;&gt;"---",IF(INDEX(RAW_c_TEBT0714_REV01!B:D,MATCH(H23,RAW_c_TEBT0714_REV01!B:B,0),3)=L23,INDEX(
RAW_c_TEBT0714_REV01!B:D,MATCH(H23,INDEX(RAW_c_TEBT0714_REV01!B:B,MATCH(H23,RAW_c_TEBT0714_REV01!B:B,)+1):'RAW_c_TEBT0714_REV01'!B11094,)+MATCH(H23,RAW_c_TEBT0714_REV01!B:B,),3),INDEX(RAW_c_TEBT0714_REV01!B:D,MATCH(H23,RAW_c_TEBT0714_REV01!B:B,0),3)),"---")))=1,"---",IF(K23&lt;&gt;"---",IF(INDEX(RAW_c_TEBT0714_REV01!B:D,MATCH(H23,RAW_c_TEBT0714_REV01!B:B,0),3)=L23,INDEX(
RAW_c_TEBT0714_REV01!B:D,MATCH(H23,INDEX(RAW_c_TEBT0714_REV01!B:B,MATCH(H23,RAW_c_TEBT0714_REV01!B:B,)+1):'RAW_c_TEBT0714_REV01'!B11094,)+MATCH(H23,RAW_c_TEBT0714_REV01!B:B,),3),INDEX(RAW_c_TEBT0714_REV01!B:D,MATCH(H23,RAW_c_TEBT0714_REV01!B:B,0),3)),"---")),"---")</f>
        <v>---</v>
      </c>
      <c r="N23" t="str">
        <f>IFERROR(IF(AND(B23="B2B",J23="--"),L23,IF(
COUNTIF(B2B!H:H,(IF(K23&lt;&gt;"---",IF(INDEX(RAW_c_TEBT0714_REV01!B:D,MATCH(H23,RAW_c_TEBT0714_REV01!B:B,0),3)=L23,INDEX(
RAW_c_TEBT0714_REV01!B:D,MATCH(H23,INDEX(RAW_c_TEBT0714_REV01!B:B,MATCH(H23,RAW_c_TEBT0714_REV01!B:B,)+1):'RAW_c_TEBT0714_REV01'!B11094,)+MATCH(H23,RAW_c_TEBT0714_REV01!B:B,),3),INDEX(RAW_c_TEBT0714_REV01!B:D,MATCH(H23,RAW_c_TEBT0714_REV01!B:B,0),3)),"---")))=0,"---",IF(K23&lt;&gt;"---",IF(INDEX(RAW_c_TEBT0714_REV01!B:D,MATCH(H23,RAW_c_TEBT0714_REV01!B:B,0),3)=L23,INDEX(
RAW_c_TEBT0714_REV01!B:D,MATCH(H23,INDEX(RAW_c_TEBT0714_REV01!B:B,MATCH(H23,RAW_c_TEBT0714_REV01!B:B,)+1):'RAW_c_TEBT0714_REV01'!B11094,)+MATCH(H23,RAW_c_TEBT0714_REV01!B:B,),3),INDEX(RAW_c_TEBT0714_REV01!B:D,MATCH(H23,RAW_c_TEBT0714_REV01!B:B,0),3)),"---"))),"---")</f>
        <v>---</v>
      </c>
      <c r="T23">
        <f>COUNTIF(RAW_c_TEBT0714_REV01!B:B,G23)</f>
        <v>56</v>
      </c>
      <c r="U23" t="str">
        <f t="shared" si="5"/>
        <v>B2B-18</v>
      </c>
    </row>
    <row r="24" spans="1:21" x14ac:dyDescent="0.25">
      <c r="A24" t="s">
        <v>177</v>
      </c>
      <c r="B24" t="s">
        <v>39</v>
      </c>
      <c r="C24" t="s">
        <v>177</v>
      </c>
      <c r="D24" t="s">
        <v>158</v>
      </c>
      <c r="E24" s="84">
        <v>20</v>
      </c>
      <c r="F24" t="str">
        <f t="shared" si="0"/>
        <v>JM1-20</v>
      </c>
      <c r="G24" t="str">
        <f>VLOOKUP(F24,RAW_c_TEBT0714_REV01!A:B,2,0)</f>
        <v>MGT_TX1_P</v>
      </c>
      <c r="H24" t="str">
        <f t="shared" si="1"/>
        <v>MGT_TX1_P</v>
      </c>
      <c r="I24" t="str">
        <f t="shared" si="2"/>
        <v>--</v>
      </c>
      <c r="J24" t="str">
        <f t="shared" si="3"/>
        <v>--</v>
      </c>
      <c r="K24">
        <f>IFERROR(IF(J24="--",IF(G24=H24,VLOOKUP(G24,RAW_c_TEBT0714_REV01!L:N,3,0),SUM(VLOOKUP(H24,RAW_c_TEBT0714_REV01!L:N,3,0),VLOOKUP(G24,RAW_c_TEBT0714_REV01!L:N,3,0))),"---"),"---")</f>
        <v>4.6898</v>
      </c>
      <c r="L24" t="str">
        <f t="shared" si="4"/>
        <v>JM1-20</v>
      </c>
      <c r="M24" t="str">
        <f>IFERROR(IF(
COUNTIF(B2B!H:H,(IF(K24&lt;&gt;"---",IF(INDEX(RAW_c_TEBT0714_REV01!B:D,MATCH(H24,RAW_c_TEBT0714_REV01!B:B,0),3)=L24,INDEX(
RAW_c_TEBT0714_REV01!B:D,MATCH(H24,INDEX(RAW_c_TEBT0714_REV01!B:B,MATCH(H24,RAW_c_TEBT0714_REV01!B:B,)+1):'RAW_c_TEBT0714_REV01'!B11095,)+MATCH(H24,RAW_c_TEBT0714_REV01!B:B,),3),INDEX(RAW_c_TEBT0714_REV01!B:D,MATCH(H24,RAW_c_TEBT0714_REV01!B:B,0),3)),"---")))=1,"---",IF(K24&lt;&gt;"---",IF(INDEX(RAW_c_TEBT0714_REV01!B:D,MATCH(H24,RAW_c_TEBT0714_REV01!B:B,0),3)=L24,INDEX(
RAW_c_TEBT0714_REV01!B:D,MATCH(H24,INDEX(RAW_c_TEBT0714_REV01!B:B,MATCH(H24,RAW_c_TEBT0714_REV01!B:B,)+1):'RAW_c_TEBT0714_REV01'!B11095,)+MATCH(H24,RAW_c_TEBT0714_REV01!B:B,),3),INDEX(RAW_c_TEBT0714_REV01!B:D,MATCH(H24,RAW_c_TEBT0714_REV01!B:B,0),3)),"---")),"---")</f>
        <v>---</v>
      </c>
      <c r="N24" t="str">
        <f>IFERROR(IF(AND(B24="B2B",J24="--"),L24,IF(
COUNTIF(B2B!H:H,(IF(K24&lt;&gt;"---",IF(INDEX(RAW_c_TEBT0714_REV01!B:D,MATCH(H24,RAW_c_TEBT0714_REV01!B:B,0),3)=L24,INDEX(
RAW_c_TEBT0714_REV01!B:D,MATCH(H24,INDEX(RAW_c_TEBT0714_REV01!B:B,MATCH(H24,RAW_c_TEBT0714_REV01!B:B,)+1):'RAW_c_TEBT0714_REV01'!B11095,)+MATCH(H24,RAW_c_TEBT0714_REV01!B:B,),3),INDEX(RAW_c_TEBT0714_REV01!B:D,MATCH(H24,RAW_c_TEBT0714_REV01!B:B,0),3)),"---")))=0,"---",IF(K24&lt;&gt;"---",IF(INDEX(RAW_c_TEBT0714_REV01!B:D,MATCH(H24,RAW_c_TEBT0714_REV01!B:B,0),3)=L24,INDEX(
RAW_c_TEBT0714_REV01!B:D,MATCH(H24,INDEX(RAW_c_TEBT0714_REV01!B:B,MATCH(H24,RAW_c_TEBT0714_REV01!B:B,)+1):'RAW_c_TEBT0714_REV01'!B11095,)+MATCH(H24,RAW_c_TEBT0714_REV01!B:B,),3),INDEX(RAW_c_TEBT0714_REV01!B:D,MATCH(H24,RAW_c_TEBT0714_REV01!B:B,0),3)),"---"))),"---")</f>
        <v>JM1-20</v>
      </c>
      <c r="T24">
        <f>COUNTIF(RAW_c_TEBT0714_REV01!B:B,G24)</f>
        <v>2</v>
      </c>
      <c r="U24" t="str">
        <f t="shared" si="5"/>
        <v>B2B-19</v>
      </c>
    </row>
    <row r="25" spans="1:21" x14ac:dyDescent="0.25">
      <c r="A25" t="s">
        <v>178</v>
      </c>
      <c r="B25" t="s">
        <v>39</v>
      </c>
      <c r="C25" t="s">
        <v>178</v>
      </c>
      <c r="D25" t="s">
        <v>158</v>
      </c>
      <c r="E25" s="84">
        <v>19</v>
      </c>
      <c r="F25" t="str">
        <f t="shared" si="0"/>
        <v>JM1-19</v>
      </c>
      <c r="G25" t="str">
        <f>VLOOKUP(F25,RAW_c_TEBT0714_REV01!A:B,2,0)</f>
        <v>MGT_TX0_P</v>
      </c>
      <c r="H25" t="str">
        <f t="shared" si="1"/>
        <v>MGT_TX0_P</v>
      </c>
      <c r="I25" t="str">
        <f t="shared" si="2"/>
        <v>--</v>
      </c>
      <c r="J25" t="str">
        <f t="shared" si="3"/>
        <v>--</v>
      </c>
      <c r="K25">
        <f>IFERROR(IF(J25="--",IF(G25=H25,VLOOKUP(G25,RAW_c_TEBT0714_REV01!L:N,3,0),SUM(VLOOKUP(H25,RAW_c_TEBT0714_REV01!L:N,3,0),VLOOKUP(G25,RAW_c_TEBT0714_REV01!L:N,3,0))),"---"),"---")</f>
        <v>4.7054</v>
      </c>
      <c r="L25" t="str">
        <f t="shared" si="4"/>
        <v>JM1-19</v>
      </c>
      <c r="M25" t="str">
        <f>IFERROR(IF(
COUNTIF(B2B!H:H,(IF(K25&lt;&gt;"---",IF(INDEX(RAW_c_TEBT0714_REV01!B:D,MATCH(H25,RAW_c_TEBT0714_REV01!B:B,0),3)=L25,INDEX(
RAW_c_TEBT0714_REV01!B:D,MATCH(H25,INDEX(RAW_c_TEBT0714_REV01!B:B,MATCH(H25,RAW_c_TEBT0714_REV01!B:B,)+1):'RAW_c_TEBT0714_REV01'!B11096,)+MATCH(H25,RAW_c_TEBT0714_REV01!B:B,),3),INDEX(RAW_c_TEBT0714_REV01!B:D,MATCH(H25,RAW_c_TEBT0714_REV01!B:B,0),3)),"---")))=1,"---",IF(K25&lt;&gt;"---",IF(INDEX(RAW_c_TEBT0714_REV01!B:D,MATCH(H25,RAW_c_TEBT0714_REV01!B:B,0),3)=L25,INDEX(
RAW_c_TEBT0714_REV01!B:D,MATCH(H25,INDEX(RAW_c_TEBT0714_REV01!B:B,MATCH(H25,RAW_c_TEBT0714_REV01!B:B,)+1):'RAW_c_TEBT0714_REV01'!B11096,)+MATCH(H25,RAW_c_TEBT0714_REV01!B:B,),3),INDEX(RAW_c_TEBT0714_REV01!B:D,MATCH(H25,RAW_c_TEBT0714_REV01!B:B,0),3)),"---")),"---")</f>
        <v>---</v>
      </c>
      <c r="N25" t="str">
        <f>IFERROR(IF(AND(B25="B2B",J25="--"),L25,IF(
COUNTIF(B2B!H:H,(IF(K25&lt;&gt;"---",IF(INDEX(RAW_c_TEBT0714_REV01!B:D,MATCH(H25,RAW_c_TEBT0714_REV01!B:B,0),3)=L25,INDEX(
RAW_c_TEBT0714_REV01!B:D,MATCH(H25,INDEX(RAW_c_TEBT0714_REV01!B:B,MATCH(H25,RAW_c_TEBT0714_REV01!B:B,)+1):'RAW_c_TEBT0714_REV01'!B11096,)+MATCH(H25,RAW_c_TEBT0714_REV01!B:B,),3),INDEX(RAW_c_TEBT0714_REV01!B:D,MATCH(H25,RAW_c_TEBT0714_REV01!B:B,0),3)),"---")))=0,"---",IF(K25&lt;&gt;"---",IF(INDEX(RAW_c_TEBT0714_REV01!B:D,MATCH(H25,RAW_c_TEBT0714_REV01!B:B,0),3)=L25,INDEX(
RAW_c_TEBT0714_REV01!B:D,MATCH(H25,INDEX(RAW_c_TEBT0714_REV01!B:B,MATCH(H25,RAW_c_TEBT0714_REV01!B:B,)+1):'RAW_c_TEBT0714_REV01'!B11096,)+MATCH(H25,RAW_c_TEBT0714_REV01!B:B,),3),INDEX(RAW_c_TEBT0714_REV01!B:D,MATCH(H25,RAW_c_TEBT0714_REV01!B:B,0),3)),"---"))),"---")</f>
        <v>JM1-19</v>
      </c>
      <c r="T25">
        <f>COUNTIF(RAW_c_TEBT0714_REV01!B:B,G25)</f>
        <v>2</v>
      </c>
      <c r="U25" t="str">
        <f t="shared" si="5"/>
        <v>B2B-20</v>
      </c>
    </row>
    <row r="26" spans="1:21" x14ac:dyDescent="0.25">
      <c r="A26" t="s">
        <v>179</v>
      </c>
      <c r="B26" t="s">
        <v>39</v>
      </c>
      <c r="C26" t="s">
        <v>179</v>
      </c>
      <c r="D26" t="s">
        <v>158</v>
      </c>
      <c r="E26" s="84">
        <v>22</v>
      </c>
      <c r="F26" t="str">
        <f t="shared" si="0"/>
        <v>JM1-22</v>
      </c>
      <c r="G26" t="str">
        <f>VLOOKUP(F26,RAW_c_TEBT0714_REV01!A:B,2,0)</f>
        <v>MGT_TX1_N</v>
      </c>
      <c r="H26" t="str">
        <f t="shared" si="1"/>
        <v>MGT_TX1_N</v>
      </c>
      <c r="I26" t="str">
        <f t="shared" si="2"/>
        <v>--</v>
      </c>
      <c r="J26" t="str">
        <f t="shared" si="3"/>
        <v>--</v>
      </c>
      <c r="K26">
        <f>IFERROR(IF(J26="--",IF(G26=H26,VLOOKUP(G26,RAW_c_TEBT0714_REV01!L:N,3,0),SUM(VLOOKUP(H26,RAW_c_TEBT0714_REV01!L:N,3,0),VLOOKUP(G26,RAW_c_TEBT0714_REV01!L:N,3,0))),"---"),"---")</f>
        <v>4.6898</v>
      </c>
      <c r="L26" t="str">
        <f t="shared" si="4"/>
        <v>JM1-22</v>
      </c>
      <c r="M26" t="str">
        <f>IFERROR(IF(
COUNTIF(B2B!H:H,(IF(K26&lt;&gt;"---",IF(INDEX(RAW_c_TEBT0714_REV01!B:D,MATCH(H26,RAW_c_TEBT0714_REV01!B:B,0),3)=L26,INDEX(
RAW_c_TEBT0714_REV01!B:D,MATCH(H26,INDEX(RAW_c_TEBT0714_REV01!B:B,MATCH(H26,RAW_c_TEBT0714_REV01!B:B,)+1):'RAW_c_TEBT0714_REV01'!B11097,)+MATCH(H26,RAW_c_TEBT0714_REV01!B:B,),3),INDEX(RAW_c_TEBT0714_REV01!B:D,MATCH(H26,RAW_c_TEBT0714_REV01!B:B,0),3)),"---")))=1,"---",IF(K26&lt;&gt;"---",IF(INDEX(RAW_c_TEBT0714_REV01!B:D,MATCH(H26,RAW_c_TEBT0714_REV01!B:B,0),3)=L26,INDEX(
RAW_c_TEBT0714_REV01!B:D,MATCH(H26,INDEX(RAW_c_TEBT0714_REV01!B:B,MATCH(H26,RAW_c_TEBT0714_REV01!B:B,)+1):'RAW_c_TEBT0714_REV01'!B11097,)+MATCH(H26,RAW_c_TEBT0714_REV01!B:B,),3),INDEX(RAW_c_TEBT0714_REV01!B:D,MATCH(H26,RAW_c_TEBT0714_REV01!B:B,0),3)),"---")),"---")</f>
        <v>---</v>
      </c>
      <c r="N26" t="str">
        <f>IFERROR(IF(AND(B26="B2B",J26="--"),L26,IF(
COUNTIF(B2B!H:H,(IF(K26&lt;&gt;"---",IF(INDEX(RAW_c_TEBT0714_REV01!B:D,MATCH(H26,RAW_c_TEBT0714_REV01!B:B,0),3)=L26,INDEX(
RAW_c_TEBT0714_REV01!B:D,MATCH(H26,INDEX(RAW_c_TEBT0714_REV01!B:B,MATCH(H26,RAW_c_TEBT0714_REV01!B:B,)+1):'RAW_c_TEBT0714_REV01'!B11097,)+MATCH(H26,RAW_c_TEBT0714_REV01!B:B,),3),INDEX(RAW_c_TEBT0714_REV01!B:D,MATCH(H26,RAW_c_TEBT0714_REV01!B:B,0),3)),"---")))=0,"---",IF(K26&lt;&gt;"---",IF(INDEX(RAW_c_TEBT0714_REV01!B:D,MATCH(H26,RAW_c_TEBT0714_REV01!B:B,0),3)=L26,INDEX(
RAW_c_TEBT0714_REV01!B:D,MATCH(H26,INDEX(RAW_c_TEBT0714_REV01!B:B,MATCH(H26,RAW_c_TEBT0714_REV01!B:B,)+1):'RAW_c_TEBT0714_REV01'!B11097,)+MATCH(H26,RAW_c_TEBT0714_REV01!B:B,),3),INDEX(RAW_c_TEBT0714_REV01!B:D,MATCH(H26,RAW_c_TEBT0714_REV01!B:B,0),3)),"---"))),"---")</f>
        <v>JM1-22</v>
      </c>
      <c r="T26">
        <f>COUNTIF(RAW_c_TEBT0714_REV01!B:B,G26)</f>
        <v>2</v>
      </c>
      <c r="U26" t="str">
        <f t="shared" si="5"/>
        <v>B2B-21</v>
      </c>
    </row>
    <row r="27" spans="1:21" x14ac:dyDescent="0.25">
      <c r="A27" t="s">
        <v>180</v>
      </c>
      <c r="B27" t="s">
        <v>39</v>
      </c>
      <c r="C27" t="s">
        <v>180</v>
      </c>
      <c r="D27" t="s">
        <v>158</v>
      </c>
      <c r="E27" s="84">
        <v>21</v>
      </c>
      <c r="F27" t="str">
        <f t="shared" si="0"/>
        <v>JM1-21</v>
      </c>
      <c r="G27" t="str">
        <f>VLOOKUP(F27,RAW_c_TEBT0714_REV01!A:B,2,0)</f>
        <v>MGT_TX0_N</v>
      </c>
      <c r="H27" t="str">
        <f t="shared" si="1"/>
        <v>MGT_TX0_N</v>
      </c>
      <c r="I27" t="str">
        <f t="shared" si="2"/>
        <v>--</v>
      </c>
      <c r="J27" t="str">
        <f t="shared" si="3"/>
        <v>--</v>
      </c>
      <c r="K27">
        <f>IFERROR(IF(J27="--",IF(G27=H27,VLOOKUP(G27,RAW_c_TEBT0714_REV01!L:N,3,0),SUM(VLOOKUP(H27,RAW_c_TEBT0714_REV01!L:N,3,0),VLOOKUP(G27,RAW_c_TEBT0714_REV01!L:N,3,0))),"---"),"---")</f>
        <v>4.7054</v>
      </c>
      <c r="L27" t="str">
        <f t="shared" si="4"/>
        <v>JM1-21</v>
      </c>
      <c r="M27" t="str">
        <f>IFERROR(IF(
COUNTIF(B2B!H:H,(IF(K27&lt;&gt;"---",IF(INDEX(RAW_c_TEBT0714_REV01!B:D,MATCH(H27,RAW_c_TEBT0714_REV01!B:B,0),3)=L27,INDEX(
RAW_c_TEBT0714_REV01!B:D,MATCH(H27,INDEX(RAW_c_TEBT0714_REV01!B:B,MATCH(H27,RAW_c_TEBT0714_REV01!B:B,)+1):'RAW_c_TEBT0714_REV01'!B11098,)+MATCH(H27,RAW_c_TEBT0714_REV01!B:B,),3),INDEX(RAW_c_TEBT0714_REV01!B:D,MATCH(H27,RAW_c_TEBT0714_REV01!B:B,0),3)),"---")))=1,"---",IF(K27&lt;&gt;"---",IF(INDEX(RAW_c_TEBT0714_REV01!B:D,MATCH(H27,RAW_c_TEBT0714_REV01!B:B,0),3)=L27,INDEX(
RAW_c_TEBT0714_REV01!B:D,MATCH(H27,INDEX(RAW_c_TEBT0714_REV01!B:B,MATCH(H27,RAW_c_TEBT0714_REV01!B:B,)+1):'RAW_c_TEBT0714_REV01'!B11098,)+MATCH(H27,RAW_c_TEBT0714_REV01!B:B,),3),INDEX(RAW_c_TEBT0714_REV01!B:D,MATCH(H27,RAW_c_TEBT0714_REV01!B:B,0),3)),"---")),"---")</f>
        <v>---</v>
      </c>
      <c r="N27" t="str">
        <f>IFERROR(IF(AND(B27="B2B",J27="--"),L27,IF(
COUNTIF(B2B!H:H,(IF(K27&lt;&gt;"---",IF(INDEX(RAW_c_TEBT0714_REV01!B:D,MATCH(H27,RAW_c_TEBT0714_REV01!B:B,0),3)=L27,INDEX(
RAW_c_TEBT0714_REV01!B:D,MATCH(H27,INDEX(RAW_c_TEBT0714_REV01!B:B,MATCH(H27,RAW_c_TEBT0714_REV01!B:B,)+1):'RAW_c_TEBT0714_REV01'!B11098,)+MATCH(H27,RAW_c_TEBT0714_REV01!B:B,),3),INDEX(RAW_c_TEBT0714_REV01!B:D,MATCH(H27,RAW_c_TEBT0714_REV01!B:B,0),3)),"---")))=0,"---",IF(K27&lt;&gt;"---",IF(INDEX(RAW_c_TEBT0714_REV01!B:D,MATCH(H27,RAW_c_TEBT0714_REV01!B:B,0),3)=L27,INDEX(
RAW_c_TEBT0714_REV01!B:D,MATCH(H27,INDEX(RAW_c_TEBT0714_REV01!B:B,MATCH(H27,RAW_c_TEBT0714_REV01!B:B,)+1):'RAW_c_TEBT0714_REV01'!B11098,)+MATCH(H27,RAW_c_TEBT0714_REV01!B:B,),3),INDEX(RAW_c_TEBT0714_REV01!B:D,MATCH(H27,RAW_c_TEBT0714_REV01!B:B,0),3)),"---"))),"---")</f>
        <v>JM1-21</v>
      </c>
      <c r="T27">
        <f>COUNTIF(RAW_c_TEBT0714_REV01!B:B,G27)</f>
        <v>2</v>
      </c>
      <c r="U27" t="str">
        <f t="shared" si="5"/>
        <v>B2B-22</v>
      </c>
    </row>
    <row r="28" spans="1:21" x14ac:dyDescent="0.25">
      <c r="A28" t="s">
        <v>181</v>
      </c>
      <c r="B28" t="s">
        <v>39</v>
      </c>
      <c r="C28" t="s">
        <v>181</v>
      </c>
      <c r="D28" t="s">
        <v>158</v>
      </c>
      <c r="E28" s="84">
        <v>24</v>
      </c>
      <c r="F28" t="str">
        <f t="shared" si="0"/>
        <v>JM1-24</v>
      </c>
      <c r="G28" t="str">
        <f>VLOOKUP(F28,RAW_c_TEBT0714_REV01!A:B,2,0)</f>
        <v>GND</v>
      </c>
      <c r="H28" t="str">
        <f t="shared" si="1"/>
        <v>GND</v>
      </c>
      <c r="I28" t="str">
        <f t="shared" si="2"/>
        <v>--</v>
      </c>
      <c r="J28" t="str">
        <f t="shared" si="3"/>
        <v>---</v>
      </c>
      <c r="K28" t="str">
        <f>IFERROR(IF(J28="--",IF(G28=H28,VLOOKUP(G28,RAW_c_TEBT0714_REV01!L:N,3,0),SUM(VLOOKUP(H28,RAW_c_TEBT0714_REV01!L:N,3,0),VLOOKUP(G28,RAW_c_TEBT0714_REV01!L:N,3,0))),"---"),"---")</f>
        <v>---</v>
      </c>
      <c r="L28" t="str">
        <f t="shared" si="4"/>
        <v>JM1-24</v>
      </c>
      <c r="M28" t="str">
        <f>IFERROR(IF(
COUNTIF(B2B!H:H,(IF(K28&lt;&gt;"---",IF(INDEX(RAW_c_TEBT0714_REV01!B:D,MATCH(H28,RAW_c_TEBT0714_REV01!B:B,0),3)=L28,INDEX(
RAW_c_TEBT0714_REV01!B:D,MATCH(H28,INDEX(RAW_c_TEBT0714_REV01!B:B,MATCH(H28,RAW_c_TEBT0714_REV01!B:B,)+1):'RAW_c_TEBT0714_REV01'!B11099,)+MATCH(H28,RAW_c_TEBT0714_REV01!B:B,),3),INDEX(RAW_c_TEBT0714_REV01!B:D,MATCH(H28,RAW_c_TEBT0714_REV01!B:B,0),3)),"---")))=1,"---",IF(K28&lt;&gt;"---",IF(INDEX(RAW_c_TEBT0714_REV01!B:D,MATCH(H28,RAW_c_TEBT0714_REV01!B:B,0),3)=L28,INDEX(
RAW_c_TEBT0714_REV01!B:D,MATCH(H28,INDEX(RAW_c_TEBT0714_REV01!B:B,MATCH(H28,RAW_c_TEBT0714_REV01!B:B,)+1):'RAW_c_TEBT0714_REV01'!B11099,)+MATCH(H28,RAW_c_TEBT0714_REV01!B:B,),3),INDEX(RAW_c_TEBT0714_REV01!B:D,MATCH(H28,RAW_c_TEBT0714_REV01!B:B,0),3)),"---")),"---")</f>
        <v>---</v>
      </c>
      <c r="N28" t="str">
        <f>IFERROR(IF(AND(B28="B2B",J28="--"),L28,IF(
COUNTIF(B2B!H:H,(IF(K28&lt;&gt;"---",IF(INDEX(RAW_c_TEBT0714_REV01!B:D,MATCH(H28,RAW_c_TEBT0714_REV01!B:B,0),3)=L28,INDEX(
RAW_c_TEBT0714_REV01!B:D,MATCH(H28,INDEX(RAW_c_TEBT0714_REV01!B:B,MATCH(H28,RAW_c_TEBT0714_REV01!B:B,)+1):'RAW_c_TEBT0714_REV01'!B11099,)+MATCH(H28,RAW_c_TEBT0714_REV01!B:B,),3),INDEX(RAW_c_TEBT0714_REV01!B:D,MATCH(H28,RAW_c_TEBT0714_REV01!B:B,0),3)),"---")))=0,"---",IF(K28&lt;&gt;"---",IF(INDEX(RAW_c_TEBT0714_REV01!B:D,MATCH(H28,RAW_c_TEBT0714_REV01!B:B,0),3)=L28,INDEX(
RAW_c_TEBT0714_REV01!B:D,MATCH(H28,INDEX(RAW_c_TEBT0714_REV01!B:B,MATCH(H28,RAW_c_TEBT0714_REV01!B:B,)+1):'RAW_c_TEBT0714_REV01'!B11099,)+MATCH(H28,RAW_c_TEBT0714_REV01!B:B,),3),INDEX(RAW_c_TEBT0714_REV01!B:D,MATCH(H28,RAW_c_TEBT0714_REV01!B:B,0),3)),"---"))),"---")</f>
        <v>---</v>
      </c>
      <c r="T28">
        <f>COUNTIF(RAW_c_TEBT0714_REV01!B:B,G28)</f>
        <v>56</v>
      </c>
      <c r="U28" t="str">
        <f t="shared" si="5"/>
        <v>B2B-23</v>
      </c>
    </row>
    <row r="29" spans="1:21" x14ac:dyDescent="0.25">
      <c r="A29" t="s">
        <v>182</v>
      </c>
      <c r="B29" t="s">
        <v>39</v>
      </c>
      <c r="C29" t="s">
        <v>182</v>
      </c>
      <c r="D29" t="s">
        <v>158</v>
      </c>
      <c r="E29" s="84">
        <v>23</v>
      </c>
      <c r="F29" t="str">
        <f t="shared" si="0"/>
        <v>JM1-23</v>
      </c>
      <c r="G29" t="str">
        <f>VLOOKUP(F29,RAW_c_TEBT0714_REV01!A:B,2,0)</f>
        <v>GND</v>
      </c>
      <c r="H29" t="str">
        <f t="shared" si="1"/>
        <v>GND</v>
      </c>
      <c r="I29" t="str">
        <f t="shared" si="2"/>
        <v>--</v>
      </c>
      <c r="J29" t="str">
        <f t="shared" si="3"/>
        <v>---</v>
      </c>
      <c r="K29" t="str">
        <f>IFERROR(IF(J29="--",IF(G29=H29,VLOOKUP(G29,RAW_c_TEBT0714_REV01!L:N,3,0),SUM(VLOOKUP(H29,RAW_c_TEBT0714_REV01!L:N,3,0),VLOOKUP(G29,RAW_c_TEBT0714_REV01!L:N,3,0))),"---"),"---")</f>
        <v>---</v>
      </c>
      <c r="L29" t="str">
        <f t="shared" si="4"/>
        <v>JM1-23</v>
      </c>
      <c r="M29" t="str">
        <f>IFERROR(IF(
COUNTIF(B2B!H:H,(IF(K29&lt;&gt;"---",IF(INDEX(RAW_c_TEBT0714_REV01!B:D,MATCH(H29,RAW_c_TEBT0714_REV01!B:B,0),3)=L29,INDEX(
RAW_c_TEBT0714_REV01!B:D,MATCH(H29,INDEX(RAW_c_TEBT0714_REV01!B:B,MATCH(H29,RAW_c_TEBT0714_REV01!B:B,)+1):'RAW_c_TEBT0714_REV01'!B11100,)+MATCH(H29,RAW_c_TEBT0714_REV01!B:B,),3),INDEX(RAW_c_TEBT0714_REV01!B:D,MATCH(H29,RAW_c_TEBT0714_REV01!B:B,0),3)),"---")))=1,"---",IF(K29&lt;&gt;"---",IF(INDEX(RAW_c_TEBT0714_REV01!B:D,MATCH(H29,RAW_c_TEBT0714_REV01!B:B,0),3)=L29,INDEX(
RAW_c_TEBT0714_REV01!B:D,MATCH(H29,INDEX(RAW_c_TEBT0714_REV01!B:B,MATCH(H29,RAW_c_TEBT0714_REV01!B:B,)+1):'RAW_c_TEBT0714_REV01'!B11100,)+MATCH(H29,RAW_c_TEBT0714_REV01!B:B,),3),INDEX(RAW_c_TEBT0714_REV01!B:D,MATCH(H29,RAW_c_TEBT0714_REV01!B:B,0),3)),"---")),"---")</f>
        <v>---</v>
      </c>
      <c r="N29" t="str">
        <f>IFERROR(IF(AND(B29="B2B",J29="--"),L29,IF(
COUNTIF(B2B!H:H,(IF(K29&lt;&gt;"---",IF(INDEX(RAW_c_TEBT0714_REV01!B:D,MATCH(H29,RAW_c_TEBT0714_REV01!B:B,0),3)=L29,INDEX(
RAW_c_TEBT0714_REV01!B:D,MATCH(H29,INDEX(RAW_c_TEBT0714_REV01!B:B,MATCH(H29,RAW_c_TEBT0714_REV01!B:B,)+1):'RAW_c_TEBT0714_REV01'!B11100,)+MATCH(H29,RAW_c_TEBT0714_REV01!B:B,),3),INDEX(RAW_c_TEBT0714_REV01!B:D,MATCH(H29,RAW_c_TEBT0714_REV01!B:B,0),3)),"---")))=0,"---",IF(K29&lt;&gt;"---",IF(INDEX(RAW_c_TEBT0714_REV01!B:D,MATCH(H29,RAW_c_TEBT0714_REV01!B:B,0),3)=L29,INDEX(
RAW_c_TEBT0714_REV01!B:D,MATCH(H29,INDEX(RAW_c_TEBT0714_REV01!B:B,MATCH(H29,RAW_c_TEBT0714_REV01!B:B,)+1):'RAW_c_TEBT0714_REV01'!B11100,)+MATCH(H29,RAW_c_TEBT0714_REV01!B:B,),3),INDEX(RAW_c_TEBT0714_REV01!B:D,MATCH(H29,RAW_c_TEBT0714_REV01!B:B,0),3)),"---"))),"---")</f>
        <v>---</v>
      </c>
      <c r="T29">
        <f>COUNTIF(RAW_c_TEBT0714_REV01!B:B,G29)</f>
        <v>56</v>
      </c>
      <c r="U29" t="str">
        <f t="shared" si="5"/>
        <v>B2B-24</v>
      </c>
    </row>
    <row r="30" spans="1:21" x14ac:dyDescent="0.25">
      <c r="A30" t="s">
        <v>183</v>
      </c>
      <c r="B30" t="s">
        <v>39</v>
      </c>
      <c r="C30" t="s">
        <v>183</v>
      </c>
      <c r="D30" t="s">
        <v>158</v>
      </c>
      <c r="E30" s="84">
        <v>26</v>
      </c>
      <c r="F30" t="str">
        <f t="shared" si="0"/>
        <v>JM1-26</v>
      </c>
      <c r="G30" t="str">
        <f>VLOOKUP(F30,RAW_c_TEBT0714_REV01!A:B,2,0)</f>
        <v>MGT_TX0_P</v>
      </c>
      <c r="H30" t="str">
        <f t="shared" si="1"/>
        <v>MGT_TX0_P</v>
      </c>
      <c r="I30" t="str">
        <f t="shared" si="2"/>
        <v>--</v>
      </c>
      <c r="J30" t="str">
        <f t="shared" si="3"/>
        <v>--</v>
      </c>
      <c r="K30">
        <f>IFERROR(IF(J30="--",IF(G30=H30,VLOOKUP(G30,RAW_c_TEBT0714_REV01!L:N,3,0),SUM(VLOOKUP(H30,RAW_c_TEBT0714_REV01!L:N,3,0),VLOOKUP(G30,RAW_c_TEBT0714_REV01!L:N,3,0))),"---"),"---")</f>
        <v>4.7054</v>
      </c>
      <c r="L30" t="str">
        <f t="shared" si="4"/>
        <v>JM1-26</v>
      </c>
      <c r="M30" t="str">
        <f>IFERROR(IF(
COUNTIF(B2B!H:H,(IF(K30&lt;&gt;"---",IF(INDEX(RAW_c_TEBT0714_REV01!B:D,MATCH(H30,RAW_c_TEBT0714_REV01!B:B,0),3)=L30,INDEX(
RAW_c_TEBT0714_REV01!B:D,MATCH(H30,INDEX(RAW_c_TEBT0714_REV01!B:B,MATCH(H30,RAW_c_TEBT0714_REV01!B:B,)+1):'RAW_c_TEBT0714_REV01'!B11101,)+MATCH(H30,RAW_c_TEBT0714_REV01!B:B,),3),INDEX(RAW_c_TEBT0714_REV01!B:D,MATCH(H30,RAW_c_TEBT0714_REV01!B:B,0),3)),"---")))=1,"---",IF(K30&lt;&gt;"---",IF(INDEX(RAW_c_TEBT0714_REV01!B:D,MATCH(H30,RAW_c_TEBT0714_REV01!B:B,0),3)=L30,INDEX(
RAW_c_TEBT0714_REV01!B:D,MATCH(H30,INDEX(RAW_c_TEBT0714_REV01!B:B,MATCH(H30,RAW_c_TEBT0714_REV01!B:B,)+1):'RAW_c_TEBT0714_REV01'!B11101,)+MATCH(H30,RAW_c_TEBT0714_REV01!B:B,),3),INDEX(RAW_c_TEBT0714_REV01!B:D,MATCH(H30,RAW_c_TEBT0714_REV01!B:B,0),3)),"---")),"---")</f>
        <v>---</v>
      </c>
      <c r="N30" t="str">
        <f>IFERROR(IF(AND(B30="B2B",J30="--"),L30,IF(
COUNTIF(B2B!H:H,(IF(K30&lt;&gt;"---",IF(INDEX(RAW_c_TEBT0714_REV01!B:D,MATCH(H30,RAW_c_TEBT0714_REV01!B:B,0),3)=L30,INDEX(
RAW_c_TEBT0714_REV01!B:D,MATCH(H30,INDEX(RAW_c_TEBT0714_REV01!B:B,MATCH(H30,RAW_c_TEBT0714_REV01!B:B,)+1):'RAW_c_TEBT0714_REV01'!B11101,)+MATCH(H30,RAW_c_TEBT0714_REV01!B:B,),3),INDEX(RAW_c_TEBT0714_REV01!B:D,MATCH(H30,RAW_c_TEBT0714_REV01!B:B,0),3)),"---")))=0,"---",IF(K30&lt;&gt;"---",IF(INDEX(RAW_c_TEBT0714_REV01!B:D,MATCH(H30,RAW_c_TEBT0714_REV01!B:B,0),3)=L30,INDEX(
RAW_c_TEBT0714_REV01!B:D,MATCH(H30,INDEX(RAW_c_TEBT0714_REV01!B:B,MATCH(H30,RAW_c_TEBT0714_REV01!B:B,)+1):'RAW_c_TEBT0714_REV01'!B11101,)+MATCH(H30,RAW_c_TEBT0714_REV01!B:B,),3),INDEX(RAW_c_TEBT0714_REV01!B:D,MATCH(H30,RAW_c_TEBT0714_REV01!B:B,0),3)),"---"))),"---")</f>
        <v>JM1-26</v>
      </c>
      <c r="T30">
        <f>COUNTIF(RAW_c_TEBT0714_REV01!B:B,G30)</f>
        <v>2</v>
      </c>
      <c r="U30" t="str">
        <f t="shared" si="5"/>
        <v>B2B-25</v>
      </c>
    </row>
    <row r="31" spans="1:21" x14ac:dyDescent="0.25">
      <c r="A31" t="s">
        <v>184</v>
      </c>
      <c r="B31" t="s">
        <v>39</v>
      </c>
      <c r="C31" t="s">
        <v>184</v>
      </c>
      <c r="D31" t="s">
        <v>158</v>
      </c>
      <c r="E31" s="84">
        <v>25</v>
      </c>
      <c r="F31" t="str">
        <f t="shared" si="0"/>
        <v>JM1-25</v>
      </c>
      <c r="G31" t="str">
        <f>VLOOKUP(F31,RAW_c_TEBT0714_REV01!A:B,2,0)</f>
        <v>ADC_P</v>
      </c>
      <c r="H31" t="str">
        <f t="shared" si="1"/>
        <v>ADC_P</v>
      </c>
      <c r="I31" t="str">
        <f t="shared" si="2"/>
        <v>--</v>
      </c>
      <c r="J31" t="str">
        <f t="shared" si="3"/>
        <v>--</v>
      </c>
      <c r="K31">
        <f>IFERROR(IF(J31="--",IF(G31=H31,VLOOKUP(G31,RAW_c_TEBT0714_REV01!L:N,3,0),SUM(VLOOKUP(H31,RAW_c_TEBT0714_REV01!L:N,3,0),VLOOKUP(G31,RAW_c_TEBT0714_REV01!L:N,3,0))),"---"),"---")</f>
        <v>3.081</v>
      </c>
      <c r="L31" t="str">
        <f t="shared" si="4"/>
        <v>JM1-25</v>
      </c>
      <c r="M31" t="str">
        <f>IFERROR(IF(
COUNTIF(B2B!H:H,(IF(K31&lt;&gt;"---",IF(INDEX(RAW_c_TEBT0714_REV01!B:D,MATCH(H31,RAW_c_TEBT0714_REV01!B:B,0),3)=L31,INDEX(
RAW_c_TEBT0714_REV01!B:D,MATCH(H31,INDEX(RAW_c_TEBT0714_REV01!B:B,MATCH(H31,RAW_c_TEBT0714_REV01!B:B,)+1):'RAW_c_TEBT0714_REV01'!B11102,)+MATCH(H31,RAW_c_TEBT0714_REV01!B:B,),3),INDEX(RAW_c_TEBT0714_REV01!B:D,MATCH(H31,RAW_c_TEBT0714_REV01!B:B,0),3)),"---")))=1,"---",IF(K31&lt;&gt;"---",IF(INDEX(RAW_c_TEBT0714_REV01!B:D,MATCH(H31,RAW_c_TEBT0714_REV01!B:B,0),3)=L31,INDEX(
RAW_c_TEBT0714_REV01!B:D,MATCH(H31,INDEX(RAW_c_TEBT0714_REV01!B:B,MATCH(H31,RAW_c_TEBT0714_REV01!B:B,)+1):'RAW_c_TEBT0714_REV01'!B11102,)+MATCH(H31,RAW_c_TEBT0714_REV01!B:B,),3),INDEX(RAW_c_TEBT0714_REV01!B:D,MATCH(H31,RAW_c_TEBT0714_REV01!B:B,0),3)),"---")),"---")</f>
        <v>R3-1</v>
      </c>
      <c r="N31" t="str">
        <f>IFERROR(IF(AND(B31="B2B",J31="--"),L31,IF(
COUNTIF(B2B!H:H,(IF(K31&lt;&gt;"---",IF(INDEX(RAW_c_TEBT0714_REV01!B:D,MATCH(H31,RAW_c_TEBT0714_REV01!B:B,0),3)=L31,INDEX(
RAW_c_TEBT0714_REV01!B:D,MATCH(H31,INDEX(RAW_c_TEBT0714_REV01!B:B,MATCH(H31,RAW_c_TEBT0714_REV01!B:B,)+1):'RAW_c_TEBT0714_REV01'!B11102,)+MATCH(H31,RAW_c_TEBT0714_REV01!B:B,),3),INDEX(RAW_c_TEBT0714_REV01!B:D,MATCH(H31,RAW_c_TEBT0714_REV01!B:B,0),3)),"---")))=0,"---",IF(K31&lt;&gt;"---",IF(INDEX(RAW_c_TEBT0714_REV01!B:D,MATCH(H31,RAW_c_TEBT0714_REV01!B:B,0),3)=L31,INDEX(
RAW_c_TEBT0714_REV01!B:D,MATCH(H31,INDEX(RAW_c_TEBT0714_REV01!B:B,MATCH(H31,RAW_c_TEBT0714_REV01!B:B,)+1):'RAW_c_TEBT0714_REV01'!B11102,)+MATCH(H31,RAW_c_TEBT0714_REV01!B:B,),3),INDEX(RAW_c_TEBT0714_REV01!B:D,MATCH(H31,RAW_c_TEBT0714_REV01!B:B,0),3)),"---"))),"---")</f>
        <v>JM1-25</v>
      </c>
      <c r="T31">
        <f>COUNTIF(RAW_c_TEBT0714_REV01!B:B,G31)</f>
        <v>3</v>
      </c>
      <c r="U31" t="str">
        <f t="shared" si="5"/>
        <v>B2B-26</v>
      </c>
    </row>
    <row r="32" spans="1:21" x14ac:dyDescent="0.25">
      <c r="A32" t="s">
        <v>185</v>
      </c>
      <c r="B32" t="s">
        <v>39</v>
      </c>
      <c r="C32" t="s">
        <v>185</v>
      </c>
      <c r="D32" t="s">
        <v>158</v>
      </c>
      <c r="E32" s="84">
        <v>28</v>
      </c>
      <c r="F32" t="str">
        <f t="shared" si="0"/>
        <v>JM1-28</v>
      </c>
      <c r="G32" t="str">
        <f>VLOOKUP(F32,RAW_c_TEBT0714_REV01!A:B,2,0)</f>
        <v>MGT_TX0_N</v>
      </c>
      <c r="H32" t="str">
        <f t="shared" si="1"/>
        <v>MGT_TX0_N</v>
      </c>
      <c r="I32" t="str">
        <f t="shared" si="2"/>
        <v>--</v>
      </c>
      <c r="J32" t="str">
        <f t="shared" si="3"/>
        <v>--</v>
      </c>
      <c r="K32">
        <f>IFERROR(IF(J32="--",IF(G32=H32,VLOOKUP(G32,RAW_c_TEBT0714_REV01!L:N,3,0),SUM(VLOOKUP(H32,RAW_c_TEBT0714_REV01!L:N,3,0),VLOOKUP(G32,RAW_c_TEBT0714_REV01!L:N,3,0))),"---"),"---")</f>
        <v>4.7054</v>
      </c>
      <c r="L32" t="str">
        <f t="shared" si="4"/>
        <v>JM1-28</v>
      </c>
      <c r="M32" t="str">
        <f>IFERROR(IF(
COUNTIF(B2B!H:H,(IF(K32&lt;&gt;"---",IF(INDEX(RAW_c_TEBT0714_REV01!B:D,MATCH(H32,RAW_c_TEBT0714_REV01!B:B,0),3)=L32,INDEX(
RAW_c_TEBT0714_REV01!B:D,MATCH(H32,INDEX(RAW_c_TEBT0714_REV01!B:B,MATCH(H32,RAW_c_TEBT0714_REV01!B:B,)+1):'RAW_c_TEBT0714_REV01'!B11103,)+MATCH(H32,RAW_c_TEBT0714_REV01!B:B,),3),INDEX(RAW_c_TEBT0714_REV01!B:D,MATCH(H32,RAW_c_TEBT0714_REV01!B:B,0),3)),"---")))=1,"---",IF(K32&lt;&gt;"---",IF(INDEX(RAW_c_TEBT0714_REV01!B:D,MATCH(H32,RAW_c_TEBT0714_REV01!B:B,0),3)=L32,INDEX(
RAW_c_TEBT0714_REV01!B:D,MATCH(H32,INDEX(RAW_c_TEBT0714_REV01!B:B,MATCH(H32,RAW_c_TEBT0714_REV01!B:B,)+1):'RAW_c_TEBT0714_REV01'!B11103,)+MATCH(H32,RAW_c_TEBT0714_REV01!B:B,),3),INDEX(RAW_c_TEBT0714_REV01!B:D,MATCH(H32,RAW_c_TEBT0714_REV01!B:B,0),3)),"---")),"---")</f>
        <v>---</v>
      </c>
      <c r="N32" t="str">
        <f>IFERROR(IF(AND(B32="B2B",J32="--"),L32,IF(
COUNTIF(B2B!H:H,(IF(K32&lt;&gt;"---",IF(INDEX(RAW_c_TEBT0714_REV01!B:D,MATCH(H32,RAW_c_TEBT0714_REV01!B:B,0),3)=L32,INDEX(
RAW_c_TEBT0714_REV01!B:D,MATCH(H32,INDEX(RAW_c_TEBT0714_REV01!B:B,MATCH(H32,RAW_c_TEBT0714_REV01!B:B,)+1):'RAW_c_TEBT0714_REV01'!B11103,)+MATCH(H32,RAW_c_TEBT0714_REV01!B:B,),3),INDEX(RAW_c_TEBT0714_REV01!B:D,MATCH(H32,RAW_c_TEBT0714_REV01!B:B,0),3)),"---")))=0,"---",IF(K32&lt;&gt;"---",IF(INDEX(RAW_c_TEBT0714_REV01!B:D,MATCH(H32,RAW_c_TEBT0714_REV01!B:B,0),3)=L32,INDEX(
RAW_c_TEBT0714_REV01!B:D,MATCH(H32,INDEX(RAW_c_TEBT0714_REV01!B:B,MATCH(H32,RAW_c_TEBT0714_REV01!B:B,)+1):'RAW_c_TEBT0714_REV01'!B11103,)+MATCH(H32,RAW_c_TEBT0714_REV01!B:B,),3),INDEX(RAW_c_TEBT0714_REV01!B:D,MATCH(H32,RAW_c_TEBT0714_REV01!B:B,0),3)),"---"))),"---")</f>
        <v>JM1-28</v>
      </c>
      <c r="T32">
        <f>COUNTIF(RAW_c_TEBT0714_REV01!B:B,G32)</f>
        <v>2</v>
      </c>
      <c r="U32" t="str">
        <f t="shared" si="5"/>
        <v>B2B-27</v>
      </c>
    </row>
    <row r="33" spans="1:21" x14ac:dyDescent="0.25">
      <c r="A33" t="s">
        <v>186</v>
      </c>
      <c r="B33" t="s">
        <v>39</v>
      </c>
      <c r="C33" t="s">
        <v>186</v>
      </c>
      <c r="D33" t="s">
        <v>158</v>
      </c>
      <c r="E33" s="84">
        <v>27</v>
      </c>
      <c r="F33" t="str">
        <f t="shared" si="0"/>
        <v>JM1-27</v>
      </c>
      <c r="G33" t="str">
        <f>VLOOKUP(F33,RAW_c_TEBT0714_REV01!A:B,2,0)</f>
        <v>ADC_N</v>
      </c>
      <c r="H33" t="str">
        <f t="shared" si="1"/>
        <v>ADC_N</v>
      </c>
      <c r="I33" t="str">
        <f t="shared" si="2"/>
        <v>--</v>
      </c>
      <c r="J33" t="str">
        <f t="shared" si="3"/>
        <v>--</v>
      </c>
      <c r="K33">
        <f>IFERROR(IF(J33="--",IF(G33=H33,VLOOKUP(G33,RAW_c_TEBT0714_REV01!L:N,3,0),SUM(VLOOKUP(H33,RAW_c_TEBT0714_REV01!L:N,3,0),VLOOKUP(G33,RAW_c_TEBT0714_REV01!L:N,3,0))),"---"),"---")</f>
        <v>3.6341999999999999</v>
      </c>
      <c r="L33" t="str">
        <f t="shared" si="4"/>
        <v>JM1-27</v>
      </c>
      <c r="M33" t="str">
        <f>IFERROR(IF(
COUNTIF(B2B!H:H,(IF(K33&lt;&gt;"---",IF(INDEX(RAW_c_TEBT0714_REV01!B:D,MATCH(H33,RAW_c_TEBT0714_REV01!B:B,0),3)=L33,INDEX(
RAW_c_TEBT0714_REV01!B:D,MATCH(H33,INDEX(RAW_c_TEBT0714_REV01!B:B,MATCH(H33,RAW_c_TEBT0714_REV01!B:B,)+1):'RAW_c_TEBT0714_REV01'!B11104,)+MATCH(H33,RAW_c_TEBT0714_REV01!B:B,),3),INDEX(RAW_c_TEBT0714_REV01!B:D,MATCH(H33,RAW_c_TEBT0714_REV01!B:B,0),3)),"---")))=1,"---",IF(K33&lt;&gt;"---",IF(INDEX(RAW_c_TEBT0714_REV01!B:D,MATCH(H33,RAW_c_TEBT0714_REV01!B:B,0),3)=L33,INDEX(
RAW_c_TEBT0714_REV01!B:D,MATCH(H33,INDEX(RAW_c_TEBT0714_REV01!B:B,MATCH(H33,RAW_c_TEBT0714_REV01!B:B,)+1):'RAW_c_TEBT0714_REV01'!B11104,)+MATCH(H33,RAW_c_TEBT0714_REV01!B:B,),3),INDEX(RAW_c_TEBT0714_REV01!B:D,MATCH(H33,RAW_c_TEBT0714_REV01!B:B,0),3)),"---")),"---")</f>
        <v>R2-1</v>
      </c>
      <c r="N33" t="str">
        <f>IFERROR(IF(AND(B33="B2B",J33="--"),L33,IF(
COUNTIF(B2B!H:H,(IF(K33&lt;&gt;"---",IF(INDEX(RAW_c_TEBT0714_REV01!B:D,MATCH(H33,RAW_c_TEBT0714_REV01!B:B,0),3)=L33,INDEX(
RAW_c_TEBT0714_REV01!B:D,MATCH(H33,INDEX(RAW_c_TEBT0714_REV01!B:B,MATCH(H33,RAW_c_TEBT0714_REV01!B:B,)+1):'RAW_c_TEBT0714_REV01'!B11104,)+MATCH(H33,RAW_c_TEBT0714_REV01!B:B,),3),INDEX(RAW_c_TEBT0714_REV01!B:D,MATCH(H33,RAW_c_TEBT0714_REV01!B:B,0),3)),"---")))=0,"---",IF(K33&lt;&gt;"---",IF(INDEX(RAW_c_TEBT0714_REV01!B:D,MATCH(H33,RAW_c_TEBT0714_REV01!B:B,0),3)=L33,INDEX(
RAW_c_TEBT0714_REV01!B:D,MATCH(H33,INDEX(RAW_c_TEBT0714_REV01!B:B,MATCH(H33,RAW_c_TEBT0714_REV01!B:B,)+1):'RAW_c_TEBT0714_REV01'!B11104,)+MATCH(H33,RAW_c_TEBT0714_REV01!B:B,),3),INDEX(RAW_c_TEBT0714_REV01!B:D,MATCH(H33,RAW_c_TEBT0714_REV01!B:B,0),3)),"---"))),"---")</f>
        <v>JM1-27</v>
      </c>
      <c r="T33">
        <f>COUNTIF(RAW_c_TEBT0714_REV01!B:B,G33)</f>
        <v>3</v>
      </c>
      <c r="U33" t="str">
        <f t="shared" si="5"/>
        <v>B2B-28</v>
      </c>
    </row>
    <row r="34" spans="1:21" x14ac:dyDescent="0.25">
      <c r="A34" t="s">
        <v>187</v>
      </c>
      <c r="B34" t="s">
        <v>39</v>
      </c>
      <c r="C34" t="s">
        <v>187</v>
      </c>
      <c r="D34" t="s">
        <v>158</v>
      </c>
      <c r="E34" s="84">
        <v>30</v>
      </c>
      <c r="F34" t="str">
        <f t="shared" si="0"/>
        <v>JM1-30</v>
      </c>
      <c r="G34" t="str">
        <f>VLOOKUP(F34,RAW_c_TEBT0714_REV01!A:B,2,0)</f>
        <v>GND</v>
      </c>
      <c r="H34" t="str">
        <f t="shared" si="1"/>
        <v>GND</v>
      </c>
      <c r="I34" t="str">
        <f t="shared" si="2"/>
        <v>--</v>
      </c>
      <c r="J34" t="str">
        <f t="shared" si="3"/>
        <v>---</v>
      </c>
      <c r="K34" t="str">
        <f>IFERROR(IF(J34="--",IF(G34=H34,VLOOKUP(G34,RAW_c_TEBT0714_REV01!L:N,3,0),SUM(VLOOKUP(H34,RAW_c_TEBT0714_REV01!L:N,3,0),VLOOKUP(G34,RAW_c_TEBT0714_REV01!L:N,3,0))),"---"),"---")</f>
        <v>---</v>
      </c>
      <c r="L34" t="str">
        <f t="shared" si="4"/>
        <v>JM1-30</v>
      </c>
      <c r="M34" t="str">
        <f>IFERROR(IF(
COUNTIF(B2B!H:H,(IF(K34&lt;&gt;"---",IF(INDEX(RAW_c_TEBT0714_REV01!B:D,MATCH(H34,RAW_c_TEBT0714_REV01!B:B,0),3)=L34,INDEX(
RAW_c_TEBT0714_REV01!B:D,MATCH(H34,INDEX(RAW_c_TEBT0714_REV01!B:B,MATCH(H34,RAW_c_TEBT0714_REV01!B:B,)+1):'RAW_c_TEBT0714_REV01'!B11105,)+MATCH(H34,RAW_c_TEBT0714_REV01!B:B,),3),INDEX(RAW_c_TEBT0714_REV01!B:D,MATCH(H34,RAW_c_TEBT0714_REV01!B:B,0),3)),"---")))=1,"---",IF(K34&lt;&gt;"---",IF(INDEX(RAW_c_TEBT0714_REV01!B:D,MATCH(H34,RAW_c_TEBT0714_REV01!B:B,0),3)=L34,INDEX(
RAW_c_TEBT0714_REV01!B:D,MATCH(H34,INDEX(RAW_c_TEBT0714_REV01!B:B,MATCH(H34,RAW_c_TEBT0714_REV01!B:B,)+1):'RAW_c_TEBT0714_REV01'!B11105,)+MATCH(H34,RAW_c_TEBT0714_REV01!B:B,),3),INDEX(RAW_c_TEBT0714_REV01!B:D,MATCH(H34,RAW_c_TEBT0714_REV01!B:B,0),3)),"---")),"---")</f>
        <v>---</v>
      </c>
      <c r="N34" t="str">
        <f>IFERROR(IF(AND(B34="B2B",J34="--"),L34,IF(
COUNTIF(B2B!H:H,(IF(K34&lt;&gt;"---",IF(INDEX(RAW_c_TEBT0714_REV01!B:D,MATCH(H34,RAW_c_TEBT0714_REV01!B:B,0),3)=L34,INDEX(
RAW_c_TEBT0714_REV01!B:D,MATCH(H34,INDEX(RAW_c_TEBT0714_REV01!B:B,MATCH(H34,RAW_c_TEBT0714_REV01!B:B,)+1):'RAW_c_TEBT0714_REV01'!B11105,)+MATCH(H34,RAW_c_TEBT0714_REV01!B:B,),3),INDEX(RAW_c_TEBT0714_REV01!B:D,MATCH(H34,RAW_c_TEBT0714_REV01!B:B,0),3)),"---")))=0,"---",IF(K34&lt;&gt;"---",IF(INDEX(RAW_c_TEBT0714_REV01!B:D,MATCH(H34,RAW_c_TEBT0714_REV01!B:B,0),3)=L34,INDEX(
RAW_c_TEBT0714_REV01!B:D,MATCH(H34,INDEX(RAW_c_TEBT0714_REV01!B:B,MATCH(H34,RAW_c_TEBT0714_REV01!B:B,)+1):'RAW_c_TEBT0714_REV01'!B11105,)+MATCH(H34,RAW_c_TEBT0714_REV01!B:B,),3),INDEX(RAW_c_TEBT0714_REV01!B:D,MATCH(H34,RAW_c_TEBT0714_REV01!B:B,0),3)),"---"))),"---")</f>
        <v>---</v>
      </c>
      <c r="T34">
        <f>COUNTIF(RAW_c_TEBT0714_REV01!B:B,G34)</f>
        <v>56</v>
      </c>
      <c r="U34" t="str">
        <f t="shared" si="5"/>
        <v>B2B-29</v>
      </c>
    </row>
    <row r="35" spans="1:21" x14ac:dyDescent="0.25">
      <c r="A35" t="s">
        <v>188</v>
      </c>
      <c r="B35" t="s">
        <v>39</v>
      </c>
      <c r="C35" t="s">
        <v>188</v>
      </c>
      <c r="D35" t="s">
        <v>158</v>
      </c>
      <c r="E35" s="84">
        <v>29</v>
      </c>
      <c r="F35" t="str">
        <f t="shared" si="0"/>
        <v>JM1-29</v>
      </c>
      <c r="G35" t="str">
        <f>VLOOKUP(F35,RAW_c_TEBT0714_REV01!A:B,2,0)</f>
        <v>GND</v>
      </c>
      <c r="H35" t="str">
        <f t="shared" si="1"/>
        <v>GND</v>
      </c>
      <c r="I35" t="str">
        <f t="shared" si="2"/>
        <v>--</v>
      </c>
      <c r="J35" t="str">
        <f t="shared" si="3"/>
        <v>---</v>
      </c>
      <c r="K35" t="str">
        <f>IFERROR(IF(J35="--",IF(G35=H35,VLOOKUP(G35,RAW_c_TEBT0714_REV01!L:N,3,0),SUM(VLOOKUP(H35,RAW_c_TEBT0714_REV01!L:N,3,0),VLOOKUP(G35,RAW_c_TEBT0714_REV01!L:N,3,0))),"---"),"---")</f>
        <v>---</v>
      </c>
      <c r="L35" t="str">
        <f t="shared" si="4"/>
        <v>JM1-29</v>
      </c>
      <c r="M35" t="str">
        <f>IFERROR(IF(
COUNTIF(B2B!H:H,(IF(K35&lt;&gt;"---",IF(INDEX(RAW_c_TEBT0714_REV01!B:D,MATCH(H35,RAW_c_TEBT0714_REV01!B:B,0),3)=L35,INDEX(
RAW_c_TEBT0714_REV01!B:D,MATCH(H35,INDEX(RAW_c_TEBT0714_REV01!B:B,MATCH(H35,RAW_c_TEBT0714_REV01!B:B,)+1):'RAW_c_TEBT0714_REV01'!B11106,)+MATCH(H35,RAW_c_TEBT0714_REV01!B:B,),3),INDEX(RAW_c_TEBT0714_REV01!B:D,MATCH(H35,RAW_c_TEBT0714_REV01!B:B,0),3)),"---")))=1,"---",IF(K35&lt;&gt;"---",IF(INDEX(RAW_c_TEBT0714_REV01!B:D,MATCH(H35,RAW_c_TEBT0714_REV01!B:B,0),3)=L35,INDEX(
RAW_c_TEBT0714_REV01!B:D,MATCH(H35,INDEX(RAW_c_TEBT0714_REV01!B:B,MATCH(H35,RAW_c_TEBT0714_REV01!B:B,)+1):'RAW_c_TEBT0714_REV01'!B11106,)+MATCH(H35,RAW_c_TEBT0714_REV01!B:B,),3),INDEX(RAW_c_TEBT0714_REV01!B:D,MATCH(H35,RAW_c_TEBT0714_REV01!B:B,0),3)),"---")),"---")</f>
        <v>---</v>
      </c>
      <c r="N35" t="str">
        <f>IFERROR(IF(AND(B35="B2B",J35="--"),L35,IF(
COUNTIF(B2B!H:H,(IF(K35&lt;&gt;"---",IF(INDEX(RAW_c_TEBT0714_REV01!B:D,MATCH(H35,RAW_c_TEBT0714_REV01!B:B,0),3)=L35,INDEX(
RAW_c_TEBT0714_REV01!B:D,MATCH(H35,INDEX(RAW_c_TEBT0714_REV01!B:B,MATCH(H35,RAW_c_TEBT0714_REV01!B:B,)+1):'RAW_c_TEBT0714_REV01'!B11106,)+MATCH(H35,RAW_c_TEBT0714_REV01!B:B,),3),INDEX(RAW_c_TEBT0714_REV01!B:D,MATCH(H35,RAW_c_TEBT0714_REV01!B:B,0),3)),"---")))=0,"---",IF(K35&lt;&gt;"---",IF(INDEX(RAW_c_TEBT0714_REV01!B:D,MATCH(H35,RAW_c_TEBT0714_REV01!B:B,0),3)=L35,INDEX(
RAW_c_TEBT0714_REV01!B:D,MATCH(H35,INDEX(RAW_c_TEBT0714_REV01!B:B,MATCH(H35,RAW_c_TEBT0714_REV01!B:B,)+1):'RAW_c_TEBT0714_REV01'!B11106,)+MATCH(H35,RAW_c_TEBT0714_REV01!B:B,),3),INDEX(RAW_c_TEBT0714_REV01!B:D,MATCH(H35,RAW_c_TEBT0714_REV01!B:B,0),3)),"---"))),"---")</f>
        <v>---</v>
      </c>
      <c r="T35">
        <f>COUNTIF(RAW_c_TEBT0714_REV01!B:B,G35)</f>
        <v>56</v>
      </c>
      <c r="U35" t="str">
        <f t="shared" si="5"/>
        <v>B2B-30</v>
      </c>
    </row>
    <row r="36" spans="1:21" x14ac:dyDescent="0.25">
      <c r="A36" t="s">
        <v>189</v>
      </c>
      <c r="B36" t="s">
        <v>39</v>
      </c>
      <c r="C36" t="s">
        <v>189</v>
      </c>
      <c r="D36" t="s">
        <v>158</v>
      </c>
      <c r="E36" s="84">
        <v>32</v>
      </c>
      <c r="F36" t="str">
        <f t="shared" si="0"/>
        <v>JM1-32</v>
      </c>
      <c r="G36" t="str">
        <f>VLOOKUP(F36,RAW_c_TEBT0714_REV01!A:B,2,0)</f>
        <v>NetJM1_32</v>
      </c>
      <c r="H36" t="str">
        <f t="shared" si="1"/>
        <v>NetJM1_32</v>
      </c>
      <c r="I36" t="str">
        <f t="shared" si="2"/>
        <v>--</v>
      </c>
      <c r="J36" t="str">
        <f t="shared" si="3"/>
        <v>--</v>
      </c>
      <c r="K36">
        <f>IFERROR(IF(J36="--",IF(G36=H36,VLOOKUP(G36,RAW_c_TEBT0714_REV01!L:N,3,0),SUM(VLOOKUP(H36,RAW_c_TEBT0714_REV01!L:N,3,0),VLOOKUP(G36,RAW_c_TEBT0714_REV01!L:N,3,0))),"---"),"---")</f>
        <v>3.0554000000000001</v>
      </c>
      <c r="L36" t="str">
        <f t="shared" si="4"/>
        <v>JM1-32</v>
      </c>
      <c r="M36" t="str">
        <f>IFERROR(IF(
COUNTIF(B2B!H:H,(IF(K36&lt;&gt;"---",IF(INDEX(RAW_c_TEBT0714_REV01!B:D,MATCH(H36,RAW_c_TEBT0714_REV01!B:B,0),3)=L36,INDEX(
RAW_c_TEBT0714_REV01!B:D,MATCH(H36,INDEX(RAW_c_TEBT0714_REV01!B:B,MATCH(H36,RAW_c_TEBT0714_REV01!B:B,)+1):'RAW_c_TEBT0714_REV01'!B11107,)+MATCH(H36,RAW_c_TEBT0714_REV01!B:B,),3),INDEX(RAW_c_TEBT0714_REV01!B:D,MATCH(H36,RAW_c_TEBT0714_REV01!B:B,0),3)),"---")))=1,"---",IF(K36&lt;&gt;"---",IF(INDEX(RAW_c_TEBT0714_REV01!B:D,MATCH(H36,RAW_c_TEBT0714_REV01!B:B,0),3)=L36,INDEX(
RAW_c_TEBT0714_REV01!B:D,MATCH(H36,INDEX(RAW_c_TEBT0714_REV01!B:B,MATCH(H36,RAW_c_TEBT0714_REV01!B:B,)+1):'RAW_c_TEBT0714_REV01'!B11107,)+MATCH(H36,RAW_c_TEBT0714_REV01!B:B,),3),INDEX(RAW_c_TEBT0714_REV01!B:D,MATCH(H36,RAW_c_TEBT0714_REV01!B:B,0),3)),"---")),"---")</f>
        <v>---</v>
      </c>
      <c r="N36" t="str">
        <f>IFERROR(IF(AND(B36="B2B",J36="--"),L36,IF(
COUNTIF(B2B!H:H,(IF(K36&lt;&gt;"---",IF(INDEX(RAW_c_TEBT0714_REV01!B:D,MATCH(H36,RAW_c_TEBT0714_REV01!B:B,0),3)=L36,INDEX(
RAW_c_TEBT0714_REV01!B:D,MATCH(H36,INDEX(RAW_c_TEBT0714_REV01!B:B,MATCH(H36,RAW_c_TEBT0714_REV01!B:B,)+1):'RAW_c_TEBT0714_REV01'!B11107,)+MATCH(H36,RAW_c_TEBT0714_REV01!B:B,),3),INDEX(RAW_c_TEBT0714_REV01!B:D,MATCH(H36,RAW_c_TEBT0714_REV01!B:B,0),3)),"---")))=0,"---",IF(K36&lt;&gt;"---",IF(INDEX(RAW_c_TEBT0714_REV01!B:D,MATCH(H36,RAW_c_TEBT0714_REV01!B:B,0),3)=L36,INDEX(
RAW_c_TEBT0714_REV01!B:D,MATCH(H36,INDEX(RAW_c_TEBT0714_REV01!B:B,MATCH(H36,RAW_c_TEBT0714_REV01!B:B,)+1):'RAW_c_TEBT0714_REV01'!B11107,)+MATCH(H36,RAW_c_TEBT0714_REV01!B:B,),3),INDEX(RAW_c_TEBT0714_REV01!B:D,MATCH(H36,RAW_c_TEBT0714_REV01!B:B,0),3)),"---"))),"---")</f>
        <v>JM1-32</v>
      </c>
      <c r="T36">
        <f>COUNTIF(RAW_c_TEBT0714_REV01!B:B,G36)</f>
        <v>2</v>
      </c>
      <c r="U36" t="str">
        <f t="shared" si="5"/>
        <v>B2B-31</v>
      </c>
    </row>
    <row r="37" spans="1:21" x14ac:dyDescent="0.25">
      <c r="A37" t="s">
        <v>190</v>
      </c>
      <c r="B37" t="s">
        <v>39</v>
      </c>
      <c r="C37" t="s">
        <v>190</v>
      </c>
      <c r="D37" t="s">
        <v>158</v>
      </c>
      <c r="E37" s="84">
        <v>31</v>
      </c>
      <c r="F37" t="str">
        <f t="shared" si="0"/>
        <v>JM1-31</v>
      </c>
      <c r="G37" t="str">
        <f>VLOOKUP(F37,RAW_c_TEBT0714_REV01!A:B,2,0)</f>
        <v>NetJM1_31</v>
      </c>
      <c r="H37" t="str">
        <f t="shared" si="1"/>
        <v>NetJM1_31</v>
      </c>
      <c r="I37" t="str">
        <f t="shared" si="2"/>
        <v>--</v>
      </c>
      <c r="J37" t="str">
        <f t="shared" si="3"/>
        <v>--</v>
      </c>
      <c r="K37">
        <f>IFERROR(IF(J37="--",IF(G37=H37,VLOOKUP(G37,RAW_c_TEBT0714_REV01!L:N,3,0),SUM(VLOOKUP(H37,RAW_c_TEBT0714_REV01!L:N,3,0),VLOOKUP(G37,RAW_c_TEBT0714_REV01!L:N,3,0))),"---"),"---")</f>
        <v>3.0036</v>
      </c>
      <c r="L37" t="str">
        <f t="shared" si="4"/>
        <v>JM1-31</v>
      </c>
      <c r="M37" t="str">
        <f>IFERROR(IF(
COUNTIF(B2B!H:H,(IF(K37&lt;&gt;"---",IF(INDEX(RAW_c_TEBT0714_REV01!B:D,MATCH(H37,RAW_c_TEBT0714_REV01!B:B,0),3)=L37,INDEX(
RAW_c_TEBT0714_REV01!B:D,MATCH(H37,INDEX(RAW_c_TEBT0714_REV01!B:B,MATCH(H37,RAW_c_TEBT0714_REV01!B:B,)+1):'RAW_c_TEBT0714_REV01'!B11108,)+MATCH(H37,RAW_c_TEBT0714_REV01!B:B,),3),INDEX(RAW_c_TEBT0714_REV01!B:D,MATCH(H37,RAW_c_TEBT0714_REV01!B:B,0),3)),"---")))=1,"---",IF(K37&lt;&gt;"---",IF(INDEX(RAW_c_TEBT0714_REV01!B:D,MATCH(H37,RAW_c_TEBT0714_REV01!B:B,0),3)=L37,INDEX(
RAW_c_TEBT0714_REV01!B:D,MATCH(H37,INDEX(RAW_c_TEBT0714_REV01!B:B,MATCH(H37,RAW_c_TEBT0714_REV01!B:B,)+1):'RAW_c_TEBT0714_REV01'!B11108,)+MATCH(H37,RAW_c_TEBT0714_REV01!B:B,),3),INDEX(RAW_c_TEBT0714_REV01!B:D,MATCH(H37,RAW_c_TEBT0714_REV01!B:B,0),3)),"---")),"---")</f>
        <v>---</v>
      </c>
      <c r="N37" t="str">
        <f>IFERROR(IF(AND(B37="B2B",J37="--"),L37,IF(
COUNTIF(B2B!H:H,(IF(K37&lt;&gt;"---",IF(INDEX(RAW_c_TEBT0714_REV01!B:D,MATCH(H37,RAW_c_TEBT0714_REV01!B:B,0),3)=L37,INDEX(
RAW_c_TEBT0714_REV01!B:D,MATCH(H37,INDEX(RAW_c_TEBT0714_REV01!B:B,MATCH(H37,RAW_c_TEBT0714_REV01!B:B,)+1):'RAW_c_TEBT0714_REV01'!B11108,)+MATCH(H37,RAW_c_TEBT0714_REV01!B:B,),3),INDEX(RAW_c_TEBT0714_REV01!B:D,MATCH(H37,RAW_c_TEBT0714_REV01!B:B,0),3)),"---")))=0,"---",IF(K37&lt;&gt;"---",IF(INDEX(RAW_c_TEBT0714_REV01!B:D,MATCH(H37,RAW_c_TEBT0714_REV01!B:B,0),3)=L37,INDEX(
RAW_c_TEBT0714_REV01!B:D,MATCH(H37,INDEX(RAW_c_TEBT0714_REV01!B:B,MATCH(H37,RAW_c_TEBT0714_REV01!B:B,)+1):'RAW_c_TEBT0714_REV01'!B11108,)+MATCH(H37,RAW_c_TEBT0714_REV01!B:B,),3),INDEX(RAW_c_TEBT0714_REV01!B:D,MATCH(H37,RAW_c_TEBT0714_REV01!B:B,0),3)),"---"))),"---")</f>
        <v>JM1-31</v>
      </c>
      <c r="T37">
        <f>COUNTIF(RAW_c_TEBT0714_REV01!B:B,G37)</f>
        <v>2</v>
      </c>
      <c r="U37" t="str">
        <f t="shared" si="5"/>
        <v>B2B-32</v>
      </c>
    </row>
    <row r="38" spans="1:21" x14ac:dyDescent="0.25">
      <c r="A38" t="s">
        <v>191</v>
      </c>
      <c r="B38" t="s">
        <v>39</v>
      </c>
      <c r="C38" t="s">
        <v>191</v>
      </c>
      <c r="D38" t="s">
        <v>158</v>
      </c>
      <c r="E38" s="84">
        <v>34</v>
      </c>
      <c r="F38" t="str">
        <f t="shared" si="0"/>
        <v>JM1-34</v>
      </c>
      <c r="G38" t="str">
        <f>VLOOKUP(F38,RAW_c_TEBT0714_REV01!A:B,2,0)</f>
        <v>NetJM1_34</v>
      </c>
      <c r="H38" t="str">
        <f t="shared" si="1"/>
        <v>NetJM1_34</v>
      </c>
      <c r="I38" t="str">
        <f t="shared" si="2"/>
        <v>--</v>
      </c>
      <c r="J38" t="str">
        <f t="shared" si="3"/>
        <v>--</v>
      </c>
      <c r="K38">
        <f>IFERROR(IF(J38="--",IF(G38=H38,VLOOKUP(G38,RAW_c_TEBT0714_REV01!L:N,3,0),SUM(VLOOKUP(H38,RAW_c_TEBT0714_REV01!L:N,3,0),VLOOKUP(G38,RAW_c_TEBT0714_REV01!L:N,3,0))),"---"),"---")</f>
        <v>3.0468999999999999</v>
      </c>
      <c r="L38" t="str">
        <f t="shared" si="4"/>
        <v>JM1-34</v>
      </c>
      <c r="M38" t="str">
        <f>IFERROR(IF(
COUNTIF(B2B!H:H,(IF(K38&lt;&gt;"---",IF(INDEX(RAW_c_TEBT0714_REV01!B:D,MATCH(H38,RAW_c_TEBT0714_REV01!B:B,0),3)=L38,INDEX(
RAW_c_TEBT0714_REV01!B:D,MATCH(H38,INDEX(RAW_c_TEBT0714_REV01!B:B,MATCH(H38,RAW_c_TEBT0714_REV01!B:B,)+1):'RAW_c_TEBT0714_REV01'!B11109,)+MATCH(H38,RAW_c_TEBT0714_REV01!B:B,),3),INDEX(RAW_c_TEBT0714_REV01!B:D,MATCH(H38,RAW_c_TEBT0714_REV01!B:B,0),3)),"---")))=1,"---",IF(K38&lt;&gt;"---",IF(INDEX(RAW_c_TEBT0714_REV01!B:D,MATCH(H38,RAW_c_TEBT0714_REV01!B:B,0),3)=L38,INDEX(
RAW_c_TEBT0714_REV01!B:D,MATCH(H38,INDEX(RAW_c_TEBT0714_REV01!B:B,MATCH(H38,RAW_c_TEBT0714_REV01!B:B,)+1):'RAW_c_TEBT0714_REV01'!B11109,)+MATCH(H38,RAW_c_TEBT0714_REV01!B:B,),3),INDEX(RAW_c_TEBT0714_REV01!B:D,MATCH(H38,RAW_c_TEBT0714_REV01!B:B,0),3)),"---")),"---")</f>
        <v>---</v>
      </c>
      <c r="N38" t="str">
        <f>IFERROR(IF(AND(B38="B2B",J38="--"),L38,IF(
COUNTIF(B2B!H:H,(IF(K38&lt;&gt;"---",IF(INDEX(RAW_c_TEBT0714_REV01!B:D,MATCH(H38,RAW_c_TEBT0714_REV01!B:B,0),3)=L38,INDEX(
RAW_c_TEBT0714_REV01!B:D,MATCH(H38,INDEX(RAW_c_TEBT0714_REV01!B:B,MATCH(H38,RAW_c_TEBT0714_REV01!B:B,)+1):'RAW_c_TEBT0714_REV01'!B11109,)+MATCH(H38,RAW_c_TEBT0714_REV01!B:B,),3),INDEX(RAW_c_TEBT0714_REV01!B:D,MATCH(H38,RAW_c_TEBT0714_REV01!B:B,0),3)),"---")))=0,"---",IF(K38&lt;&gt;"---",IF(INDEX(RAW_c_TEBT0714_REV01!B:D,MATCH(H38,RAW_c_TEBT0714_REV01!B:B,0),3)=L38,INDEX(
RAW_c_TEBT0714_REV01!B:D,MATCH(H38,INDEX(RAW_c_TEBT0714_REV01!B:B,MATCH(H38,RAW_c_TEBT0714_REV01!B:B,)+1):'RAW_c_TEBT0714_REV01'!B11109,)+MATCH(H38,RAW_c_TEBT0714_REV01!B:B,),3),INDEX(RAW_c_TEBT0714_REV01!B:D,MATCH(H38,RAW_c_TEBT0714_REV01!B:B,0),3)),"---"))),"---")</f>
        <v>JM1-34</v>
      </c>
      <c r="T38">
        <f>COUNTIF(RAW_c_TEBT0714_REV01!B:B,G38)</f>
        <v>2</v>
      </c>
      <c r="U38" t="str">
        <f t="shared" si="5"/>
        <v>B2B-33</v>
      </c>
    </row>
    <row r="39" spans="1:21" x14ac:dyDescent="0.25">
      <c r="A39" t="s">
        <v>192</v>
      </c>
      <c r="B39" t="s">
        <v>39</v>
      </c>
      <c r="C39" t="s">
        <v>192</v>
      </c>
      <c r="D39" t="s">
        <v>158</v>
      </c>
      <c r="E39" s="84">
        <v>33</v>
      </c>
      <c r="F39" t="str">
        <f t="shared" si="0"/>
        <v>JM1-33</v>
      </c>
      <c r="G39" t="str">
        <f>VLOOKUP(F39,RAW_c_TEBT0714_REV01!A:B,2,0)</f>
        <v>NetJM1_33</v>
      </c>
      <c r="H39" t="str">
        <f t="shared" si="1"/>
        <v>NetJM1_33</v>
      </c>
      <c r="I39" t="str">
        <f t="shared" si="2"/>
        <v>--</v>
      </c>
      <c r="J39" t="str">
        <f t="shared" si="3"/>
        <v>--</v>
      </c>
      <c r="K39">
        <f>IFERROR(IF(J39="--",IF(G39=H39,VLOOKUP(G39,RAW_c_TEBT0714_REV01!L:N,3,0),SUM(VLOOKUP(H39,RAW_c_TEBT0714_REV01!L:N,3,0),VLOOKUP(G39,RAW_c_TEBT0714_REV01!L:N,3,0))),"---"),"---")</f>
        <v>2.9176000000000002</v>
      </c>
      <c r="L39" t="str">
        <f t="shared" si="4"/>
        <v>JM1-33</v>
      </c>
      <c r="M39" t="str">
        <f>IFERROR(IF(
COUNTIF(B2B!H:H,(IF(K39&lt;&gt;"---",IF(INDEX(RAW_c_TEBT0714_REV01!B:D,MATCH(H39,RAW_c_TEBT0714_REV01!B:B,0),3)=L39,INDEX(
RAW_c_TEBT0714_REV01!B:D,MATCH(H39,INDEX(RAW_c_TEBT0714_REV01!B:B,MATCH(H39,RAW_c_TEBT0714_REV01!B:B,)+1):'RAW_c_TEBT0714_REV01'!B11110,)+MATCH(H39,RAW_c_TEBT0714_REV01!B:B,),3),INDEX(RAW_c_TEBT0714_REV01!B:D,MATCH(H39,RAW_c_TEBT0714_REV01!B:B,0),3)),"---")))=1,"---",IF(K39&lt;&gt;"---",IF(INDEX(RAW_c_TEBT0714_REV01!B:D,MATCH(H39,RAW_c_TEBT0714_REV01!B:B,0),3)=L39,INDEX(
RAW_c_TEBT0714_REV01!B:D,MATCH(H39,INDEX(RAW_c_TEBT0714_REV01!B:B,MATCH(H39,RAW_c_TEBT0714_REV01!B:B,)+1):'RAW_c_TEBT0714_REV01'!B11110,)+MATCH(H39,RAW_c_TEBT0714_REV01!B:B,),3),INDEX(RAW_c_TEBT0714_REV01!B:D,MATCH(H39,RAW_c_TEBT0714_REV01!B:B,0),3)),"---")),"---")</f>
        <v>---</v>
      </c>
      <c r="N39" t="str">
        <f>IFERROR(IF(AND(B39="B2B",J39="--"),L39,IF(
COUNTIF(B2B!H:H,(IF(K39&lt;&gt;"---",IF(INDEX(RAW_c_TEBT0714_REV01!B:D,MATCH(H39,RAW_c_TEBT0714_REV01!B:B,0),3)=L39,INDEX(
RAW_c_TEBT0714_REV01!B:D,MATCH(H39,INDEX(RAW_c_TEBT0714_REV01!B:B,MATCH(H39,RAW_c_TEBT0714_REV01!B:B,)+1):'RAW_c_TEBT0714_REV01'!B11110,)+MATCH(H39,RAW_c_TEBT0714_REV01!B:B,),3),INDEX(RAW_c_TEBT0714_REV01!B:D,MATCH(H39,RAW_c_TEBT0714_REV01!B:B,0),3)),"---")))=0,"---",IF(K39&lt;&gt;"---",IF(INDEX(RAW_c_TEBT0714_REV01!B:D,MATCH(H39,RAW_c_TEBT0714_REV01!B:B,0),3)=L39,INDEX(
RAW_c_TEBT0714_REV01!B:D,MATCH(H39,INDEX(RAW_c_TEBT0714_REV01!B:B,MATCH(H39,RAW_c_TEBT0714_REV01!B:B,)+1):'RAW_c_TEBT0714_REV01'!B11110,)+MATCH(H39,RAW_c_TEBT0714_REV01!B:B,),3),INDEX(RAW_c_TEBT0714_REV01!B:D,MATCH(H39,RAW_c_TEBT0714_REV01!B:B,0),3)),"---"))),"---")</f>
        <v>JM1-33</v>
      </c>
      <c r="T39">
        <f>COUNTIF(RAW_c_TEBT0714_REV01!B:B,G39)</f>
        <v>2</v>
      </c>
      <c r="U39" t="str">
        <f t="shared" si="5"/>
        <v>B2B-34</v>
      </c>
    </row>
    <row r="40" spans="1:21" x14ac:dyDescent="0.25">
      <c r="A40" t="s">
        <v>193</v>
      </c>
      <c r="B40" t="s">
        <v>39</v>
      </c>
      <c r="C40" t="s">
        <v>193</v>
      </c>
      <c r="D40" t="s">
        <v>158</v>
      </c>
      <c r="E40" s="84">
        <v>36</v>
      </c>
      <c r="F40" t="str">
        <f t="shared" si="0"/>
        <v>JM1-36</v>
      </c>
      <c r="G40" t="str">
        <f>VLOOKUP(F40,RAW_c_TEBT0714_REV01!A:B,2,0)</f>
        <v>NetJM1_32</v>
      </c>
      <c r="H40" t="str">
        <f t="shared" si="1"/>
        <v>NetJM1_32</v>
      </c>
      <c r="I40" t="str">
        <f t="shared" si="2"/>
        <v>--</v>
      </c>
      <c r="J40" t="str">
        <f t="shared" si="3"/>
        <v>--</v>
      </c>
      <c r="K40">
        <f>IFERROR(IF(J40="--",IF(G40=H40,VLOOKUP(G40,RAW_c_TEBT0714_REV01!L:N,3,0),SUM(VLOOKUP(H40,RAW_c_TEBT0714_REV01!L:N,3,0),VLOOKUP(G40,RAW_c_TEBT0714_REV01!L:N,3,0))),"---"),"---")</f>
        <v>3.0554000000000001</v>
      </c>
      <c r="L40" t="str">
        <f t="shared" si="4"/>
        <v>JM1-36</v>
      </c>
      <c r="M40" t="str">
        <f>IFERROR(IF(
COUNTIF(B2B!H:H,(IF(K40&lt;&gt;"---",IF(INDEX(RAW_c_TEBT0714_REV01!B:D,MATCH(H40,RAW_c_TEBT0714_REV01!B:B,0),3)=L40,INDEX(
RAW_c_TEBT0714_REV01!B:D,MATCH(H40,INDEX(RAW_c_TEBT0714_REV01!B:B,MATCH(H40,RAW_c_TEBT0714_REV01!B:B,)+1):'RAW_c_TEBT0714_REV01'!B11111,)+MATCH(H40,RAW_c_TEBT0714_REV01!B:B,),3),INDEX(RAW_c_TEBT0714_REV01!B:D,MATCH(H40,RAW_c_TEBT0714_REV01!B:B,0),3)),"---")))=1,"---",IF(K40&lt;&gt;"---",IF(INDEX(RAW_c_TEBT0714_REV01!B:D,MATCH(H40,RAW_c_TEBT0714_REV01!B:B,0),3)=L40,INDEX(
RAW_c_TEBT0714_REV01!B:D,MATCH(H40,INDEX(RAW_c_TEBT0714_REV01!B:B,MATCH(H40,RAW_c_TEBT0714_REV01!B:B,)+1):'RAW_c_TEBT0714_REV01'!B11111,)+MATCH(H40,RAW_c_TEBT0714_REV01!B:B,),3),INDEX(RAW_c_TEBT0714_REV01!B:D,MATCH(H40,RAW_c_TEBT0714_REV01!B:B,0),3)),"---")),"---")</f>
        <v>---</v>
      </c>
      <c r="N40" t="str">
        <f>IFERROR(IF(AND(B40="B2B",J40="--"),L40,IF(
COUNTIF(B2B!H:H,(IF(K40&lt;&gt;"---",IF(INDEX(RAW_c_TEBT0714_REV01!B:D,MATCH(H40,RAW_c_TEBT0714_REV01!B:B,0),3)=L40,INDEX(
RAW_c_TEBT0714_REV01!B:D,MATCH(H40,INDEX(RAW_c_TEBT0714_REV01!B:B,MATCH(H40,RAW_c_TEBT0714_REV01!B:B,)+1):'RAW_c_TEBT0714_REV01'!B11111,)+MATCH(H40,RAW_c_TEBT0714_REV01!B:B,),3),INDEX(RAW_c_TEBT0714_REV01!B:D,MATCH(H40,RAW_c_TEBT0714_REV01!B:B,0),3)),"---")))=0,"---",IF(K40&lt;&gt;"---",IF(INDEX(RAW_c_TEBT0714_REV01!B:D,MATCH(H40,RAW_c_TEBT0714_REV01!B:B,0),3)=L40,INDEX(
RAW_c_TEBT0714_REV01!B:D,MATCH(H40,INDEX(RAW_c_TEBT0714_REV01!B:B,MATCH(H40,RAW_c_TEBT0714_REV01!B:B,)+1):'RAW_c_TEBT0714_REV01'!B11111,)+MATCH(H40,RAW_c_TEBT0714_REV01!B:B,),3),INDEX(RAW_c_TEBT0714_REV01!B:D,MATCH(H40,RAW_c_TEBT0714_REV01!B:B,0),3)),"---"))),"---")</f>
        <v>JM1-36</v>
      </c>
      <c r="T40">
        <f>COUNTIF(RAW_c_TEBT0714_REV01!B:B,G40)</f>
        <v>2</v>
      </c>
      <c r="U40" t="str">
        <f t="shared" si="5"/>
        <v>B2B-35</v>
      </c>
    </row>
    <row r="41" spans="1:21" x14ac:dyDescent="0.25">
      <c r="A41" t="s">
        <v>194</v>
      </c>
      <c r="B41" t="s">
        <v>39</v>
      </c>
      <c r="C41" t="s">
        <v>194</v>
      </c>
      <c r="D41" t="s">
        <v>158</v>
      </c>
      <c r="E41" s="84">
        <v>35</v>
      </c>
      <c r="F41" t="str">
        <f t="shared" si="0"/>
        <v>JM1-35</v>
      </c>
      <c r="G41" t="str">
        <f>VLOOKUP(F41,RAW_c_TEBT0714_REV01!A:B,2,0)</f>
        <v>NetJM1_31</v>
      </c>
      <c r="H41" t="str">
        <f t="shared" si="1"/>
        <v>NetJM1_31</v>
      </c>
      <c r="I41" t="str">
        <f t="shared" si="2"/>
        <v>--</v>
      </c>
      <c r="J41" t="str">
        <f t="shared" si="3"/>
        <v>--</v>
      </c>
      <c r="K41">
        <f>IFERROR(IF(J41="--",IF(G41=H41,VLOOKUP(G41,RAW_c_TEBT0714_REV01!L:N,3,0),SUM(VLOOKUP(H41,RAW_c_TEBT0714_REV01!L:N,3,0),VLOOKUP(G41,RAW_c_TEBT0714_REV01!L:N,3,0))),"---"),"---")</f>
        <v>3.0036</v>
      </c>
      <c r="L41" t="str">
        <f t="shared" si="4"/>
        <v>JM1-35</v>
      </c>
      <c r="M41" t="str">
        <f>IFERROR(IF(
COUNTIF(B2B!H:H,(IF(K41&lt;&gt;"---",IF(INDEX(RAW_c_TEBT0714_REV01!B:D,MATCH(H41,RAW_c_TEBT0714_REV01!B:B,0),3)=L41,INDEX(
RAW_c_TEBT0714_REV01!B:D,MATCH(H41,INDEX(RAW_c_TEBT0714_REV01!B:B,MATCH(H41,RAW_c_TEBT0714_REV01!B:B,)+1):'RAW_c_TEBT0714_REV01'!B11112,)+MATCH(H41,RAW_c_TEBT0714_REV01!B:B,),3),INDEX(RAW_c_TEBT0714_REV01!B:D,MATCH(H41,RAW_c_TEBT0714_REV01!B:B,0),3)),"---")))=1,"---",IF(K41&lt;&gt;"---",IF(INDEX(RAW_c_TEBT0714_REV01!B:D,MATCH(H41,RAW_c_TEBT0714_REV01!B:B,0),3)=L41,INDEX(
RAW_c_TEBT0714_REV01!B:D,MATCH(H41,INDEX(RAW_c_TEBT0714_REV01!B:B,MATCH(H41,RAW_c_TEBT0714_REV01!B:B,)+1):'RAW_c_TEBT0714_REV01'!B11112,)+MATCH(H41,RAW_c_TEBT0714_REV01!B:B,),3),INDEX(RAW_c_TEBT0714_REV01!B:D,MATCH(H41,RAW_c_TEBT0714_REV01!B:B,0),3)),"---")),"---")</f>
        <v>---</v>
      </c>
      <c r="N41" t="str">
        <f>IFERROR(IF(AND(B41="B2B",J41="--"),L41,IF(
COUNTIF(B2B!H:H,(IF(K41&lt;&gt;"---",IF(INDEX(RAW_c_TEBT0714_REV01!B:D,MATCH(H41,RAW_c_TEBT0714_REV01!B:B,0),3)=L41,INDEX(
RAW_c_TEBT0714_REV01!B:D,MATCH(H41,INDEX(RAW_c_TEBT0714_REV01!B:B,MATCH(H41,RAW_c_TEBT0714_REV01!B:B,)+1):'RAW_c_TEBT0714_REV01'!B11112,)+MATCH(H41,RAW_c_TEBT0714_REV01!B:B,),3),INDEX(RAW_c_TEBT0714_REV01!B:D,MATCH(H41,RAW_c_TEBT0714_REV01!B:B,0),3)),"---")))=0,"---",IF(K41&lt;&gt;"---",IF(INDEX(RAW_c_TEBT0714_REV01!B:D,MATCH(H41,RAW_c_TEBT0714_REV01!B:B,0),3)=L41,INDEX(
RAW_c_TEBT0714_REV01!B:D,MATCH(H41,INDEX(RAW_c_TEBT0714_REV01!B:B,MATCH(H41,RAW_c_TEBT0714_REV01!B:B,)+1):'RAW_c_TEBT0714_REV01'!B11112,)+MATCH(H41,RAW_c_TEBT0714_REV01!B:B,),3),INDEX(RAW_c_TEBT0714_REV01!B:D,MATCH(H41,RAW_c_TEBT0714_REV01!B:B,0),3)),"---"))),"---")</f>
        <v>JM1-35</v>
      </c>
      <c r="T41">
        <f>COUNTIF(RAW_c_TEBT0714_REV01!B:B,G41)</f>
        <v>2</v>
      </c>
      <c r="U41" t="str">
        <f t="shared" si="5"/>
        <v>B2B-36</v>
      </c>
    </row>
    <row r="42" spans="1:21" x14ac:dyDescent="0.25">
      <c r="A42" t="s">
        <v>195</v>
      </c>
      <c r="B42" t="s">
        <v>39</v>
      </c>
      <c r="C42" t="s">
        <v>195</v>
      </c>
      <c r="D42" t="s">
        <v>158</v>
      </c>
      <c r="E42" s="84">
        <v>38</v>
      </c>
      <c r="F42" t="str">
        <f t="shared" si="0"/>
        <v>JM1-38</v>
      </c>
      <c r="G42" t="str">
        <f>VLOOKUP(F42,RAW_c_TEBT0714_REV01!A:B,2,0)</f>
        <v>NetJM1_34</v>
      </c>
      <c r="H42" t="str">
        <f t="shared" si="1"/>
        <v>NetJM1_34</v>
      </c>
      <c r="I42" t="str">
        <f t="shared" si="2"/>
        <v>--</v>
      </c>
      <c r="J42" t="str">
        <f t="shared" si="3"/>
        <v>--</v>
      </c>
      <c r="K42">
        <f>IFERROR(IF(J42="--",IF(G42=H42,VLOOKUP(G42,RAW_c_TEBT0714_REV01!L:N,3,0),SUM(VLOOKUP(H42,RAW_c_TEBT0714_REV01!L:N,3,0),VLOOKUP(G42,RAW_c_TEBT0714_REV01!L:N,3,0))),"---"),"---")</f>
        <v>3.0468999999999999</v>
      </c>
      <c r="L42" t="str">
        <f t="shared" si="4"/>
        <v>JM1-38</v>
      </c>
      <c r="M42" t="str">
        <f>IFERROR(IF(
COUNTIF(B2B!H:H,(IF(K42&lt;&gt;"---",IF(INDEX(RAW_c_TEBT0714_REV01!B:D,MATCH(H42,RAW_c_TEBT0714_REV01!B:B,0),3)=L42,INDEX(
RAW_c_TEBT0714_REV01!B:D,MATCH(H42,INDEX(RAW_c_TEBT0714_REV01!B:B,MATCH(H42,RAW_c_TEBT0714_REV01!B:B,)+1):'RAW_c_TEBT0714_REV01'!B11113,)+MATCH(H42,RAW_c_TEBT0714_REV01!B:B,),3),INDEX(RAW_c_TEBT0714_REV01!B:D,MATCH(H42,RAW_c_TEBT0714_REV01!B:B,0),3)),"---")))=1,"---",IF(K42&lt;&gt;"---",IF(INDEX(RAW_c_TEBT0714_REV01!B:D,MATCH(H42,RAW_c_TEBT0714_REV01!B:B,0),3)=L42,INDEX(
RAW_c_TEBT0714_REV01!B:D,MATCH(H42,INDEX(RAW_c_TEBT0714_REV01!B:B,MATCH(H42,RAW_c_TEBT0714_REV01!B:B,)+1):'RAW_c_TEBT0714_REV01'!B11113,)+MATCH(H42,RAW_c_TEBT0714_REV01!B:B,),3),INDEX(RAW_c_TEBT0714_REV01!B:D,MATCH(H42,RAW_c_TEBT0714_REV01!B:B,0),3)),"---")),"---")</f>
        <v>---</v>
      </c>
      <c r="N42" t="str">
        <f>IFERROR(IF(AND(B42="B2B",J42="--"),L42,IF(
COUNTIF(B2B!H:H,(IF(K42&lt;&gt;"---",IF(INDEX(RAW_c_TEBT0714_REV01!B:D,MATCH(H42,RAW_c_TEBT0714_REV01!B:B,0),3)=L42,INDEX(
RAW_c_TEBT0714_REV01!B:D,MATCH(H42,INDEX(RAW_c_TEBT0714_REV01!B:B,MATCH(H42,RAW_c_TEBT0714_REV01!B:B,)+1):'RAW_c_TEBT0714_REV01'!B11113,)+MATCH(H42,RAW_c_TEBT0714_REV01!B:B,),3),INDEX(RAW_c_TEBT0714_REV01!B:D,MATCH(H42,RAW_c_TEBT0714_REV01!B:B,0),3)),"---")))=0,"---",IF(K42&lt;&gt;"---",IF(INDEX(RAW_c_TEBT0714_REV01!B:D,MATCH(H42,RAW_c_TEBT0714_REV01!B:B,0),3)=L42,INDEX(
RAW_c_TEBT0714_REV01!B:D,MATCH(H42,INDEX(RAW_c_TEBT0714_REV01!B:B,MATCH(H42,RAW_c_TEBT0714_REV01!B:B,)+1):'RAW_c_TEBT0714_REV01'!B11113,)+MATCH(H42,RAW_c_TEBT0714_REV01!B:B,),3),INDEX(RAW_c_TEBT0714_REV01!B:D,MATCH(H42,RAW_c_TEBT0714_REV01!B:B,0),3)),"---"))),"---")</f>
        <v>JM1-38</v>
      </c>
      <c r="T42">
        <f>COUNTIF(RAW_c_TEBT0714_REV01!B:B,G42)</f>
        <v>2</v>
      </c>
      <c r="U42" t="str">
        <f t="shared" si="5"/>
        <v>B2B-37</v>
      </c>
    </row>
    <row r="43" spans="1:21" x14ac:dyDescent="0.25">
      <c r="A43" t="s">
        <v>196</v>
      </c>
      <c r="B43" t="s">
        <v>39</v>
      </c>
      <c r="C43" t="s">
        <v>196</v>
      </c>
      <c r="D43" t="s">
        <v>158</v>
      </c>
      <c r="E43" s="84">
        <v>37</v>
      </c>
      <c r="F43" t="str">
        <f t="shared" si="0"/>
        <v>JM1-37</v>
      </c>
      <c r="G43" t="str">
        <f>VLOOKUP(F43,RAW_c_TEBT0714_REV01!A:B,2,0)</f>
        <v>NetJM1_33</v>
      </c>
      <c r="H43" t="str">
        <f t="shared" si="1"/>
        <v>NetJM1_33</v>
      </c>
      <c r="I43" t="str">
        <f t="shared" si="2"/>
        <v>--</v>
      </c>
      <c r="J43" t="str">
        <f t="shared" si="3"/>
        <v>--</v>
      </c>
      <c r="K43">
        <f>IFERROR(IF(J43="--",IF(G43=H43,VLOOKUP(G43,RAW_c_TEBT0714_REV01!L:N,3,0),SUM(VLOOKUP(H43,RAW_c_TEBT0714_REV01!L:N,3,0),VLOOKUP(G43,RAW_c_TEBT0714_REV01!L:N,3,0))),"---"),"---")</f>
        <v>2.9176000000000002</v>
      </c>
      <c r="L43" t="str">
        <f t="shared" si="4"/>
        <v>JM1-37</v>
      </c>
      <c r="M43" t="str">
        <f>IFERROR(IF(
COUNTIF(B2B!H:H,(IF(K43&lt;&gt;"---",IF(INDEX(RAW_c_TEBT0714_REV01!B:D,MATCH(H43,RAW_c_TEBT0714_REV01!B:B,0),3)=L43,INDEX(
RAW_c_TEBT0714_REV01!B:D,MATCH(H43,INDEX(RAW_c_TEBT0714_REV01!B:B,MATCH(H43,RAW_c_TEBT0714_REV01!B:B,)+1):'RAW_c_TEBT0714_REV01'!B11114,)+MATCH(H43,RAW_c_TEBT0714_REV01!B:B,),3),INDEX(RAW_c_TEBT0714_REV01!B:D,MATCH(H43,RAW_c_TEBT0714_REV01!B:B,0),3)),"---")))=1,"---",IF(K43&lt;&gt;"---",IF(INDEX(RAW_c_TEBT0714_REV01!B:D,MATCH(H43,RAW_c_TEBT0714_REV01!B:B,0),3)=L43,INDEX(
RAW_c_TEBT0714_REV01!B:D,MATCH(H43,INDEX(RAW_c_TEBT0714_REV01!B:B,MATCH(H43,RAW_c_TEBT0714_REV01!B:B,)+1):'RAW_c_TEBT0714_REV01'!B11114,)+MATCH(H43,RAW_c_TEBT0714_REV01!B:B,),3),INDEX(RAW_c_TEBT0714_REV01!B:D,MATCH(H43,RAW_c_TEBT0714_REV01!B:B,0),3)),"---")),"---")</f>
        <v>---</v>
      </c>
      <c r="N43" t="str">
        <f>IFERROR(IF(AND(B43="B2B",J43="--"),L43,IF(
COUNTIF(B2B!H:H,(IF(K43&lt;&gt;"---",IF(INDEX(RAW_c_TEBT0714_REV01!B:D,MATCH(H43,RAW_c_TEBT0714_REV01!B:B,0),3)=L43,INDEX(
RAW_c_TEBT0714_REV01!B:D,MATCH(H43,INDEX(RAW_c_TEBT0714_REV01!B:B,MATCH(H43,RAW_c_TEBT0714_REV01!B:B,)+1):'RAW_c_TEBT0714_REV01'!B11114,)+MATCH(H43,RAW_c_TEBT0714_REV01!B:B,),3),INDEX(RAW_c_TEBT0714_REV01!B:D,MATCH(H43,RAW_c_TEBT0714_REV01!B:B,0),3)),"---")))=0,"---",IF(K43&lt;&gt;"---",IF(INDEX(RAW_c_TEBT0714_REV01!B:D,MATCH(H43,RAW_c_TEBT0714_REV01!B:B,0),3)=L43,INDEX(
RAW_c_TEBT0714_REV01!B:D,MATCH(H43,INDEX(RAW_c_TEBT0714_REV01!B:B,MATCH(H43,RAW_c_TEBT0714_REV01!B:B,)+1):'RAW_c_TEBT0714_REV01'!B11114,)+MATCH(H43,RAW_c_TEBT0714_REV01!B:B,),3),INDEX(RAW_c_TEBT0714_REV01!B:D,MATCH(H43,RAW_c_TEBT0714_REV01!B:B,0),3)),"---"))),"---")</f>
        <v>JM1-37</v>
      </c>
      <c r="T43">
        <f>COUNTIF(RAW_c_TEBT0714_REV01!B:B,G43)</f>
        <v>2</v>
      </c>
      <c r="U43" t="str">
        <f t="shared" si="5"/>
        <v>B2B-38</v>
      </c>
    </row>
    <row r="44" spans="1:21" x14ac:dyDescent="0.25">
      <c r="A44" t="s">
        <v>197</v>
      </c>
      <c r="B44" t="s">
        <v>39</v>
      </c>
      <c r="C44" t="s">
        <v>197</v>
      </c>
      <c r="D44" t="s">
        <v>158</v>
      </c>
      <c r="E44" s="84">
        <v>40</v>
      </c>
      <c r="F44" t="str">
        <f t="shared" si="0"/>
        <v>JM1-40</v>
      </c>
      <c r="G44" t="str">
        <f>VLOOKUP(F44,RAW_c_TEBT0714_REV01!A:B,2,0)</f>
        <v>NetJM1_40</v>
      </c>
      <c r="H44" t="str">
        <f t="shared" si="1"/>
        <v>NetJM1_40</v>
      </c>
      <c r="I44" t="str">
        <f t="shared" si="2"/>
        <v>--</v>
      </c>
      <c r="J44" t="str">
        <f t="shared" si="3"/>
        <v>--</v>
      </c>
      <c r="K44">
        <f>IFERROR(IF(J44="--",IF(G44=H44,VLOOKUP(G44,RAW_c_TEBT0714_REV01!L:N,3,0),SUM(VLOOKUP(H44,RAW_c_TEBT0714_REV01!L:N,3,0),VLOOKUP(G44,RAW_c_TEBT0714_REV01!L:N,3,0))),"---"),"---")</f>
        <v>3.1339000000000001</v>
      </c>
      <c r="L44" t="str">
        <f t="shared" si="4"/>
        <v>JM1-40</v>
      </c>
      <c r="M44" t="str">
        <f>IFERROR(IF(
COUNTIF(B2B!H:H,(IF(K44&lt;&gt;"---",IF(INDEX(RAW_c_TEBT0714_REV01!B:D,MATCH(H44,RAW_c_TEBT0714_REV01!B:B,0),3)=L44,INDEX(
RAW_c_TEBT0714_REV01!B:D,MATCH(H44,INDEX(RAW_c_TEBT0714_REV01!B:B,MATCH(H44,RAW_c_TEBT0714_REV01!B:B,)+1):'RAW_c_TEBT0714_REV01'!B11115,)+MATCH(H44,RAW_c_TEBT0714_REV01!B:B,),3),INDEX(RAW_c_TEBT0714_REV01!B:D,MATCH(H44,RAW_c_TEBT0714_REV01!B:B,0),3)),"---")))=1,"---",IF(K44&lt;&gt;"---",IF(INDEX(RAW_c_TEBT0714_REV01!B:D,MATCH(H44,RAW_c_TEBT0714_REV01!B:B,0),3)=L44,INDEX(
RAW_c_TEBT0714_REV01!B:D,MATCH(H44,INDEX(RAW_c_TEBT0714_REV01!B:B,MATCH(H44,RAW_c_TEBT0714_REV01!B:B,)+1):'RAW_c_TEBT0714_REV01'!B11115,)+MATCH(H44,RAW_c_TEBT0714_REV01!B:B,),3),INDEX(RAW_c_TEBT0714_REV01!B:D,MATCH(H44,RAW_c_TEBT0714_REV01!B:B,0),3)),"---")),"---")</f>
        <v>---</v>
      </c>
      <c r="N44" t="str">
        <f>IFERROR(IF(AND(B44="B2B",J44="--"),L44,IF(
COUNTIF(B2B!H:H,(IF(K44&lt;&gt;"---",IF(INDEX(RAW_c_TEBT0714_REV01!B:D,MATCH(H44,RAW_c_TEBT0714_REV01!B:B,0),3)=L44,INDEX(
RAW_c_TEBT0714_REV01!B:D,MATCH(H44,INDEX(RAW_c_TEBT0714_REV01!B:B,MATCH(H44,RAW_c_TEBT0714_REV01!B:B,)+1):'RAW_c_TEBT0714_REV01'!B11115,)+MATCH(H44,RAW_c_TEBT0714_REV01!B:B,),3),INDEX(RAW_c_TEBT0714_REV01!B:D,MATCH(H44,RAW_c_TEBT0714_REV01!B:B,0),3)),"---")))=0,"---",IF(K44&lt;&gt;"---",IF(INDEX(RAW_c_TEBT0714_REV01!B:D,MATCH(H44,RAW_c_TEBT0714_REV01!B:B,0),3)=L44,INDEX(
RAW_c_TEBT0714_REV01!B:D,MATCH(H44,INDEX(RAW_c_TEBT0714_REV01!B:B,MATCH(H44,RAW_c_TEBT0714_REV01!B:B,)+1):'RAW_c_TEBT0714_REV01'!B11115,)+MATCH(H44,RAW_c_TEBT0714_REV01!B:B,),3),INDEX(RAW_c_TEBT0714_REV01!B:D,MATCH(H44,RAW_c_TEBT0714_REV01!B:B,0),3)),"---"))),"---")</f>
        <v>JM1-40</v>
      </c>
      <c r="T44">
        <f>COUNTIF(RAW_c_TEBT0714_REV01!B:B,G44)</f>
        <v>2</v>
      </c>
      <c r="U44" t="str">
        <f t="shared" si="5"/>
        <v>B2B-39</v>
      </c>
    </row>
    <row r="45" spans="1:21" x14ac:dyDescent="0.25">
      <c r="A45" t="s">
        <v>198</v>
      </c>
      <c r="B45" t="s">
        <v>39</v>
      </c>
      <c r="C45" t="s">
        <v>198</v>
      </c>
      <c r="D45" t="s">
        <v>158</v>
      </c>
      <c r="E45" s="84">
        <v>39</v>
      </c>
      <c r="F45" t="str">
        <f t="shared" si="0"/>
        <v>JM1-39</v>
      </c>
      <c r="G45" t="str">
        <f>VLOOKUP(F45,RAW_c_TEBT0714_REV01!A:B,2,0)</f>
        <v>NetJM1_39</v>
      </c>
      <c r="H45" t="str">
        <f t="shared" si="1"/>
        <v>NetJM1_39</v>
      </c>
      <c r="I45" t="str">
        <f t="shared" si="2"/>
        <v>--</v>
      </c>
      <c r="J45" t="str">
        <f t="shared" si="3"/>
        <v>--</v>
      </c>
      <c r="K45">
        <f>IFERROR(IF(J45="--",IF(G45=H45,VLOOKUP(G45,RAW_c_TEBT0714_REV01!L:N,3,0),SUM(VLOOKUP(H45,RAW_c_TEBT0714_REV01!L:N,3,0),VLOOKUP(G45,RAW_c_TEBT0714_REV01!L:N,3,0))),"---"),"---")</f>
        <v>2.9262000000000001</v>
      </c>
      <c r="L45" t="str">
        <f t="shared" si="4"/>
        <v>JM1-39</v>
      </c>
      <c r="M45" t="str">
        <f>IFERROR(IF(
COUNTIF(B2B!H:H,(IF(K45&lt;&gt;"---",IF(INDEX(RAW_c_TEBT0714_REV01!B:D,MATCH(H45,RAW_c_TEBT0714_REV01!B:B,0),3)=L45,INDEX(
RAW_c_TEBT0714_REV01!B:D,MATCH(H45,INDEX(RAW_c_TEBT0714_REV01!B:B,MATCH(H45,RAW_c_TEBT0714_REV01!B:B,)+1):'RAW_c_TEBT0714_REV01'!B11116,)+MATCH(H45,RAW_c_TEBT0714_REV01!B:B,),3),INDEX(RAW_c_TEBT0714_REV01!B:D,MATCH(H45,RAW_c_TEBT0714_REV01!B:B,0),3)),"---")))=1,"---",IF(K45&lt;&gt;"---",IF(INDEX(RAW_c_TEBT0714_REV01!B:D,MATCH(H45,RAW_c_TEBT0714_REV01!B:B,0),3)=L45,INDEX(
RAW_c_TEBT0714_REV01!B:D,MATCH(H45,INDEX(RAW_c_TEBT0714_REV01!B:B,MATCH(H45,RAW_c_TEBT0714_REV01!B:B,)+1):'RAW_c_TEBT0714_REV01'!B11116,)+MATCH(H45,RAW_c_TEBT0714_REV01!B:B,),3),INDEX(RAW_c_TEBT0714_REV01!B:D,MATCH(H45,RAW_c_TEBT0714_REV01!B:B,0),3)),"---")),"---")</f>
        <v>---</v>
      </c>
      <c r="N45" t="str">
        <f>IFERROR(IF(AND(B45="B2B",J45="--"),L45,IF(
COUNTIF(B2B!H:H,(IF(K45&lt;&gt;"---",IF(INDEX(RAW_c_TEBT0714_REV01!B:D,MATCH(H45,RAW_c_TEBT0714_REV01!B:B,0),3)=L45,INDEX(
RAW_c_TEBT0714_REV01!B:D,MATCH(H45,INDEX(RAW_c_TEBT0714_REV01!B:B,MATCH(H45,RAW_c_TEBT0714_REV01!B:B,)+1):'RAW_c_TEBT0714_REV01'!B11116,)+MATCH(H45,RAW_c_TEBT0714_REV01!B:B,),3),INDEX(RAW_c_TEBT0714_REV01!B:D,MATCH(H45,RAW_c_TEBT0714_REV01!B:B,0),3)),"---")))=0,"---",IF(K45&lt;&gt;"---",IF(INDEX(RAW_c_TEBT0714_REV01!B:D,MATCH(H45,RAW_c_TEBT0714_REV01!B:B,0),3)=L45,INDEX(
RAW_c_TEBT0714_REV01!B:D,MATCH(H45,INDEX(RAW_c_TEBT0714_REV01!B:B,MATCH(H45,RAW_c_TEBT0714_REV01!B:B,)+1):'RAW_c_TEBT0714_REV01'!B11116,)+MATCH(H45,RAW_c_TEBT0714_REV01!B:B,),3),INDEX(RAW_c_TEBT0714_REV01!B:D,MATCH(H45,RAW_c_TEBT0714_REV01!B:B,0),3)),"---"))),"---")</f>
        <v>JM1-39</v>
      </c>
      <c r="T45">
        <f>COUNTIF(RAW_c_TEBT0714_REV01!B:B,G45)</f>
        <v>2</v>
      </c>
      <c r="U45" t="str">
        <f t="shared" si="5"/>
        <v>B2B-40</v>
      </c>
    </row>
    <row r="46" spans="1:21" x14ac:dyDescent="0.25">
      <c r="A46" t="s">
        <v>199</v>
      </c>
      <c r="B46" t="s">
        <v>39</v>
      </c>
      <c r="C46" t="s">
        <v>199</v>
      </c>
      <c r="D46" t="s">
        <v>158</v>
      </c>
      <c r="E46" s="84">
        <v>42</v>
      </c>
      <c r="F46" t="str">
        <f t="shared" si="0"/>
        <v>JM1-42</v>
      </c>
      <c r="G46" t="str">
        <f>VLOOKUP(F46,RAW_c_TEBT0714_REV01!A:B,2,0)</f>
        <v>NetJM1_42</v>
      </c>
      <c r="H46" t="str">
        <f t="shared" si="1"/>
        <v>NetJM1_42</v>
      </c>
      <c r="I46" t="str">
        <f t="shared" si="2"/>
        <v>--</v>
      </c>
      <c r="J46" t="str">
        <f t="shared" si="3"/>
        <v>--</v>
      </c>
      <c r="K46">
        <f>IFERROR(IF(J46="--",IF(G46=H46,VLOOKUP(G46,RAW_c_TEBT0714_REV01!L:N,3,0),SUM(VLOOKUP(H46,RAW_c_TEBT0714_REV01!L:N,3,0),VLOOKUP(G46,RAW_c_TEBT0714_REV01!L:N,3,0))),"---"),"---")</f>
        <v>3.0409000000000002</v>
      </c>
      <c r="L46" t="str">
        <f t="shared" si="4"/>
        <v>JM1-42</v>
      </c>
      <c r="M46" t="str">
        <f>IFERROR(IF(
COUNTIF(B2B!H:H,(IF(K46&lt;&gt;"---",IF(INDEX(RAW_c_TEBT0714_REV01!B:D,MATCH(H46,RAW_c_TEBT0714_REV01!B:B,0),3)=L46,INDEX(
RAW_c_TEBT0714_REV01!B:D,MATCH(H46,INDEX(RAW_c_TEBT0714_REV01!B:B,MATCH(H46,RAW_c_TEBT0714_REV01!B:B,)+1):'RAW_c_TEBT0714_REV01'!B11117,)+MATCH(H46,RAW_c_TEBT0714_REV01!B:B,),3),INDEX(RAW_c_TEBT0714_REV01!B:D,MATCH(H46,RAW_c_TEBT0714_REV01!B:B,0),3)),"---")))=1,"---",IF(K46&lt;&gt;"---",IF(INDEX(RAW_c_TEBT0714_REV01!B:D,MATCH(H46,RAW_c_TEBT0714_REV01!B:B,0),3)=L46,INDEX(
RAW_c_TEBT0714_REV01!B:D,MATCH(H46,INDEX(RAW_c_TEBT0714_REV01!B:B,MATCH(H46,RAW_c_TEBT0714_REV01!B:B,)+1):'RAW_c_TEBT0714_REV01'!B11117,)+MATCH(H46,RAW_c_TEBT0714_REV01!B:B,),3),INDEX(RAW_c_TEBT0714_REV01!B:D,MATCH(H46,RAW_c_TEBT0714_REV01!B:B,0),3)),"---")),"---")</f>
        <v>---</v>
      </c>
      <c r="N46" t="str">
        <f>IFERROR(IF(AND(B46="B2B",J46="--"),L46,IF(
COUNTIF(B2B!H:H,(IF(K46&lt;&gt;"---",IF(INDEX(RAW_c_TEBT0714_REV01!B:D,MATCH(H46,RAW_c_TEBT0714_REV01!B:B,0),3)=L46,INDEX(
RAW_c_TEBT0714_REV01!B:D,MATCH(H46,INDEX(RAW_c_TEBT0714_REV01!B:B,MATCH(H46,RAW_c_TEBT0714_REV01!B:B,)+1):'RAW_c_TEBT0714_REV01'!B11117,)+MATCH(H46,RAW_c_TEBT0714_REV01!B:B,),3),INDEX(RAW_c_TEBT0714_REV01!B:D,MATCH(H46,RAW_c_TEBT0714_REV01!B:B,0),3)),"---")))=0,"---",IF(K46&lt;&gt;"---",IF(INDEX(RAW_c_TEBT0714_REV01!B:D,MATCH(H46,RAW_c_TEBT0714_REV01!B:B,0),3)=L46,INDEX(
RAW_c_TEBT0714_REV01!B:D,MATCH(H46,INDEX(RAW_c_TEBT0714_REV01!B:B,MATCH(H46,RAW_c_TEBT0714_REV01!B:B,)+1):'RAW_c_TEBT0714_REV01'!B11117,)+MATCH(H46,RAW_c_TEBT0714_REV01!B:B,),3),INDEX(RAW_c_TEBT0714_REV01!B:D,MATCH(H46,RAW_c_TEBT0714_REV01!B:B,0),3)),"---"))),"---")</f>
        <v>JM1-42</v>
      </c>
      <c r="T46">
        <f>COUNTIF(RAW_c_TEBT0714_REV01!B:B,G46)</f>
        <v>2</v>
      </c>
      <c r="U46" t="str">
        <f t="shared" si="5"/>
        <v>B2B-41</v>
      </c>
    </row>
    <row r="47" spans="1:21" x14ac:dyDescent="0.25">
      <c r="A47" t="s">
        <v>200</v>
      </c>
      <c r="B47" t="s">
        <v>39</v>
      </c>
      <c r="C47" t="s">
        <v>200</v>
      </c>
      <c r="D47" t="s">
        <v>158</v>
      </c>
      <c r="E47" s="84">
        <v>41</v>
      </c>
      <c r="F47" t="str">
        <f t="shared" si="0"/>
        <v>JM1-41</v>
      </c>
      <c r="G47" t="str">
        <f>VLOOKUP(F47,RAW_c_TEBT0714_REV01!A:B,2,0)</f>
        <v>NetJM1_41</v>
      </c>
      <c r="H47" t="str">
        <f t="shared" si="1"/>
        <v>NetJM1_41</v>
      </c>
      <c r="I47" t="str">
        <f t="shared" si="2"/>
        <v>--</v>
      </c>
      <c r="J47" t="str">
        <f t="shared" si="3"/>
        <v>--</v>
      </c>
      <c r="K47">
        <f>IFERROR(IF(J47="--",IF(G47=H47,VLOOKUP(G47,RAW_c_TEBT0714_REV01!L:N,3,0),SUM(VLOOKUP(H47,RAW_c_TEBT0714_REV01!L:N,3,0),VLOOKUP(G47,RAW_c_TEBT0714_REV01!L:N,3,0))),"---"),"---")</f>
        <v>3.1892</v>
      </c>
      <c r="L47" t="str">
        <f t="shared" si="4"/>
        <v>JM1-41</v>
      </c>
      <c r="M47" t="str">
        <f>IFERROR(IF(
COUNTIF(B2B!H:H,(IF(K47&lt;&gt;"---",IF(INDEX(RAW_c_TEBT0714_REV01!B:D,MATCH(H47,RAW_c_TEBT0714_REV01!B:B,0),3)=L47,INDEX(
RAW_c_TEBT0714_REV01!B:D,MATCH(H47,INDEX(RAW_c_TEBT0714_REV01!B:B,MATCH(H47,RAW_c_TEBT0714_REV01!B:B,)+1):'RAW_c_TEBT0714_REV01'!B11118,)+MATCH(H47,RAW_c_TEBT0714_REV01!B:B,),3),INDEX(RAW_c_TEBT0714_REV01!B:D,MATCH(H47,RAW_c_TEBT0714_REV01!B:B,0),3)),"---")))=1,"---",IF(K47&lt;&gt;"---",IF(INDEX(RAW_c_TEBT0714_REV01!B:D,MATCH(H47,RAW_c_TEBT0714_REV01!B:B,0),3)=L47,INDEX(
RAW_c_TEBT0714_REV01!B:D,MATCH(H47,INDEX(RAW_c_TEBT0714_REV01!B:B,MATCH(H47,RAW_c_TEBT0714_REV01!B:B,)+1):'RAW_c_TEBT0714_REV01'!B11118,)+MATCH(H47,RAW_c_TEBT0714_REV01!B:B,),3),INDEX(RAW_c_TEBT0714_REV01!B:D,MATCH(H47,RAW_c_TEBT0714_REV01!B:B,0),3)),"---")),"---")</f>
        <v>---</v>
      </c>
      <c r="N47" t="str">
        <f>IFERROR(IF(AND(B47="B2B",J47="--"),L47,IF(
COUNTIF(B2B!H:H,(IF(K47&lt;&gt;"---",IF(INDEX(RAW_c_TEBT0714_REV01!B:D,MATCH(H47,RAW_c_TEBT0714_REV01!B:B,0),3)=L47,INDEX(
RAW_c_TEBT0714_REV01!B:D,MATCH(H47,INDEX(RAW_c_TEBT0714_REV01!B:B,MATCH(H47,RAW_c_TEBT0714_REV01!B:B,)+1):'RAW_c_TEBT0714_REV01'!B11118,)+MATCH(H47,RAW_c_TEBT0714_REV01!B:B,),3),INDEX(RAW_c_TEBT0714_REV01!B:D,MATCH(H47,RAW_c_TEBT0714_REV01!B:B,0),3)),"---")))=0,"---",IF(K47&lt;&gt;"---",IF(INDEX(RAW_c_TEBT0714_REV01!B:D,MATCH(H47,RAW_c_TEBT0714_REV01!B:B,0),3)=L47,INDEX(
RAW_c_TEBT0714_REV01!B:D,MATCH(H47,INDEX(RAW_c_TEBT0714_REV01!B:B,MATCH(H47,RAW_c_TEBT0714_REV01!B:B,)+1):'RAW_c_TEBT0714_REV01'!B11118,)+MATCH(H47,RAW_c_TEBT0714_REV01!B:B,),3),INDEX(RAW_c_TEBT0714_REV01!B:D,MATCH(H47,RAW_c_TEBT0714_REV01!B:B,0),3)),"---"))),"---")</f>
        <v>JM1-41</v>
      </c>
      <c r="T47">
        <f>COUNTIF(RAW_c_TEBT0714_REV01!B:B,G47)</f>
        <v>2</v>
      </c>
      <c r="U47" t="str">
        <f t="shared" si="5"/>
        <v>B2B-42</v>
      </c>
    </row>
    <row r="48" spans="1:21" x14ac:dyDescent="0.25">
      <c r="A48" t="s">
        <v>201</v>
      </c>
      <c r="B48" t="s">
        <v>39</v>
      </c>
      <c r="C48" t="s">
        <v>201</v>
      </c>
      <c r="D48" t="s">
        <v>158</v>
      </c>
      <c r="E48" s="84">
        <v>44</v>
      </c>
      <c r="F48" t="str">
        <f t="shared" si="0"/>
        <v>JM1-44</v>
      </c>
      <c r="G48" t="str">
        <f>VLOOKUP(F48,RAW_c_TEBT0714_REV01!A:B,2,0)</f>
        <v>NetJM1_40</v>
      </c>
      <c r="H48" t="str">
        <f t="shared" si="1"/>
        <v>NetJM1_40</v>
      </c>
      <c r="I48" t="str">
        <f t="shared" si="2"/>
        <v>--</v>
      </c>
      <c r="J48" t="str">
        <f t="shared" si="3"/>
        <v>--</v>
      </c>
      <c r="K48">
        <f>IFERROR(IF(J48="--",IF(G48=H48,VLOOKUP(G48,RAW_c_TEBT0714_REV01!L:N,3,0),SUM(VLOOKUP(H48,RAW_c_TEBT0714_REV01!L:N,3,0),VLOOKUP(G48,RAW_c_TEBT0714_REV01!L:N,3,0))),"---"),"---")</f>
        <v>3.1339000000000001</v>
      </c>
      <c r="L48" t="str">
        <f t="shared" si="4"/>
        <v>JM1-44</v>
      </c>
      <c r="M48" t="str">
        <f>IFERROR(IF(
COUNTIF(B2B!H:H,(IF(K48&lt;&gt;"---",IF(INDEX(RAW_c_TEBT0714_REV01!B:D,MATCH(H48,RAW_c_TEBT0714_REV01!B:B,0),3)=L48,INDEX(
RAW_c_TEBT0714_REV01!B:D,MATCH(H48,INDEX(RAW_c_TEBT0714_REV01!B:B,MATCH(H48,RAW_c_TEBT0714_REV01!B:B,)+1):'RAW_c_TEBT0714_REV01'!B11119,)+MATCH(H48,RAW_c_TEBT0714_REV01!B:B,),3),INDEX(RAW_c_TEBT0714_REV01!B:D,MATCH(H48,RAW_c_TEBT0714_REV01!B:B,0),3)),"---")))=1,"---",IF(K48&lt;&gt;"---",IF(INDEX(RAW_c_TEBT0714_REV01!B:D,MATCH(H48,RAW_c_TEBT0714_REV01!B:B,0),3)=L48,INDEX(
RAW_c_TEBT0714_REV01!B:D,MATCH(H48,INDEX(RAW_c_TEBT0714_REV01!B:B,MATCH(H48,RAW_c_TEBT0714_REV01!B:B,)+1):'RAW_c_TEBT0714_REV01'!B11119,)+MATCH(H48,RAW_c_TEBT0714_REV01!B:B,),3),INDEX(RAW_c_TEBT0714_REV01!B:D,MATCH(H48,RAW_c_TEBT0714_REV01!B:B,0),3)),"---")),"---")</f>
        <v>---</v>
      </c>
      <c r="N48" t="str">
        <f>IFERROR(IF(AND(B48="B2B",J48="--"),L48,IF(
COUNTIF(B2B!H:H,(IF(K48&lt;&gt;"---",IF(INDEX(RAW_c_TEBT0714_REV01!B:D,MATCH(H48,RAW_c_TEBT0714_REV01!B:B,0),3)=L48,INDEX(
RAW_c_TEBT0714_REV01!B:D,MATCH(H48,INDEX(RAW_c_TEBT0714_REV01!B:B,MATCH(H48,RAW_c_TEBT0714_REV01!B:B,)+1):'RAW_c_TEBT0714_REV01'!B11119,)+MATCH(H48,RAW_c_TEBT0714_REV01!B:B,),3),INDEX(RAW_c_TEBT0714_REV01!B:D,MATCH(H48,RAW_c_TEBT0714_REV01!B:B,0),3)),"---")))=0,"---",IF(K48&lt;&gt;"---",IF(INDEX(RAW_c_TEBT0714_REV01!B:D,MATCH(H48,RAW_c_TEBT0714_REV01!B:B,0),3)=L48,INDEX(
RAW_c_TEBT0714_REV01!B:D,MATCH(H48,INDEX(RAW_c_TEBT0714_REV01!B:B,MATCH(H48,RAW_c_TEBT0714_REV01!B:B,)+1):'RAW_c_TEBT0714_REV01'!B11119,)+MATCH(H48,RAW_c_TEBT0714_REV01!B:B,),3),INDEX(RAW_c_TEBT0714_REV01!B:D,MATCH(H48,RAW_c_TEBT0714_REV01!B:B,0),3)),"---"))),"---")</f>
        <v>JM1-44</v>
      </c>
      <c r="T48">
        <f>COUNTIF(RAW_c_TEBT0714_REV01!B:B,G48)</f>
        <v>2</v>
      </c>
      <c r="U48" t="str">
        <f t="shared" si="5"/>
        <v>B2B-43</v>
      </c>
    </row>
    <row r="49" spans="1:21" x14ac:dyDescent="0.25">
      <c r="A49" t="s">
        <v>202</v>
      </c>
      <c r="B49" t="s">
        <v>39</v>
      </c>
      <c r="C49" t="s">
        <v>202</v>
      </c>
      <c r="D49" t="s">
        <v>158</v>
      </c>
      <c r="E49" s="84">
        <v>43</v>
      </c>
      <c r="F49" t="str">
        <f t="shared" si="0"/>
        <v>JM1-43</v>
      </c>
      <c r="G49" t="str">
        <f>VLOOKUP(F49,RAW_c_TEBT0714_REV01!A:B,2,0)</f>
        <v>NetJM1_39</v>
      </c>
      <c r="H49" t="str">
        <f t="shared" si="1"/>
        <v>NetJM1_39</v>
      </c>
      <c r="I49" t="str">
        <f t="shared" si="2"/>
        <v>--</v>
      </c>
      <c r="J49" t="str">
        <f t="shared" si="3"/>
        <v>--</v>
      </c>
      <c r="K49">
        <f>IFERROR(IF(J49="--",IF(G49=H49,VLOOKUP(G49,RAW_c_TEBT0714_REV01!L:N,3,0),SUM(VLOOKUP(H49,RAW_c_TEBT0714_REV01!L:N,3,0),VLOOKUP(G49,RAW_c_TEBT0714_REV01!L:N,3,0))),"---"),"---")</f>
        <v>2.9262000000000001</v>
      </c>
      <c r="L49" t="str">
        <f t="shared" si="4"/>
        <v>JM1-43</v>
      </c>
      <c r="M49" t="str">
        <f>IFERROR(IF(
COUNTIF(B2B!H:H,(IF(K49&lt;&gt;"---",IF(INDEX(RAW_c_TEBT0714_REV01!B:D,MATCH(H49,RAW_c_TEBT0714_REV01!B:B,0),3)=L49,INDEX(
RAW_c_TEBT0714_REV01!B:D,MATCH(H49,INDEX(RAW_c_TEBT0714_REV01!B:B,MATCH(H49,RAW_c_TEBT0714_REV01!B:B,)+1):'RAW_c_TEBT0714_REV01'!B11120,)+MATCH(H49,RAW_c_TEBT0714_REV01!B:B,),3),INDEX(RAW_c_TEBT0714_REV01!B:D,MATCH(H49,RAW_c_TEBT0714_REV01!B:B,0),3)),"---")))=1,"---",IF(K49&lt;&gt;"---",IF(INDEX(RAW_c_TEBT0714_REV01!B:D,MATCH(H49,RAW_c_TEBT0714_REV01!B:B,0),3)=L49,INDEX(
RAW_c_TEBT0714_REV01!B:D,MATCH(H49,INDEX(RAW_c_TEBT0714_REV01!B:B,MATCH(H49,RAW_c_TEBT0714_REV01!B:B,)+1):'RAW_c_TEBT0714_REV01'!B11120,)+MATCH(H49,RAW_c_TEBT0714_REV01!B:B,),3),INDEX(RAW_c_TEBT0714_REV01!B:D,MATCH(H49,RAW_c_TEBT0714_REV01!B:B,0),3)),"---")),"---")</f>
        <v>---</v>
      </c>
      <c r="N49" t="str">
        <f>IFERROR(IF(AND(B49="B2B",J49="--"),L49,IF(
COUNTIF(B2B!H:H,(IF(K49&lt;&gt;"---",IF(INDEX(RAW_c_TEBT0714_REV01!B:D,MATCH(H49,RAW_c_TEBT0714_REV01!B:B,0),3)=L49,INDEX(
RAW_c_TEBT0714_REV01!B:D,MATCH(H49,INDEX(RAW_c_TEBT0714_REV01!B:B,MATCH(H49,RAW_c_TEBT0714_REV01!B:B,)+1):'RAW_c_TEBT0714_REV01'!B11120,)+MATCH(H49,RAW_c_TEBT0714_REV01!B:B,),3),INDEX(RAW_c_TEBT0714_REV01!B:D,MATCH(H49,RAW_c_TEBT0714_REV01!B:B,0),3)),"---")))=0,"---",IF(K49&lt;&gt;"---",IF(INDEX(RAW_c_TEBT0714_REV01!B:D,MATCH(H49,RAW_c_TEBT0714_REV01!B:B,0),3)=L49,INDEX(
RAW_c_TEBT0714_REV01!B:D,MATCH(H49,INDEX(RAW_c_TEBT0714_REV01!B:B,MATCH(H49,RAW_c_TEBT0714_REV01!B:B,)+1):'RAW_c_TEBT0714_REV01'!B11120,)+MATCH(H49,RAW_c_TEBT0714_REV01!B:B,),3),INDEX(RAW_c_TEBT0714_REV01!B:D,MATCH(H49,RAW_c_TEBT0714_REV01!B:B,0),3)),"---"))),"---")</f>
        <v>JM1-43</v>
      </c>
      <c r="T49">
        <f>COUNTIF(RAW_c_TEBT0714_REV01!B:B,G49)</f>
        <v>2</v>
      </c>
      <c r="U49" t="str">
        <f t="shared" si="5"/>
        <v>B2B-44</v>
      </c>
    </row>
    <row r="50" spans="1:21" x14ac:dyDescent="0.25">
      <c r="A50" t="s">
        <v>203</v>
      </c>
      <c r="B50" t="s">
        <v>39</v>
      </c>
      <c r="C50" t="s">
        <v>203</v>
      </c>
      <c r="D50" t="s">
        <v>158</v>
      </c>
      <c r="E50" s="84">
        <v>46</v>
      </c>
      <c r="F50" t="str">
        <f t="shared" si="0"/>
        <v>JM1-46</v>
      </c>
      <c r="G50" t="str">
        <f>VLOOKUP(F50,RAW_c_TEBT0714_REV01!A:B,2,0)</f>
        <v>NetJM1_42</v>
      </c>
      <c r="H50" t="str">
        <f t="shared" si="1"/>
        <v>NetJM1_42</v>
      </c>
      <c r="I50" t="str">
        <f t="shared" si="2"/>
        <v>--</v>
      </c>
      <c r="J50" t="str">
        <f t="shared" si="3"/>
        <v>--</v>
      </c>
      <c r="K50">
        <f>IFERROR(IF(J50="--",IF(G50=H50,VLOOKUP(G50,RAW_c_TEBT0714_REV01!L:N,3,0),SUM(VLOOKUP(H50,RAW_c_TEBT0714_REV01!L:N,3,0),VLOOKUP(G50,RAW_c_TEBT0714_REV01!L:N,3,0))),"---"),"---")</f>
        <v>3.0409000000000002</v>
      </c>
      <c r="L50" t="str">
        <f t="shared" si="4"/>
        <v>JM1-46</v>
      </c>
      <c r="M50" t="str">
        <f>IFERROR(IF(
COUNTIF(B2B!H:H,(IF(K50&lt;&gt;"---",IF(INDEX(RAW_c_TEBT0714_REV01!B:D,MATCH(H50,RAW_c_TEBT0714_REV01!B:B,0),3)=L50,INDEX(
RAW_c_TEBT0714_REV01!B:D,MATCH(H50,INDEX(RAW_c_TEBT0714_REV01!B:B,MATCH(H50,RAW_c_TEBT0714_REV01!B:B,)+1):'RAW_c_TEBT0714_REV01'!B11121,)+MATCH(H50,RAW_c_TEBT0714_REV01!B:B,),3),INDEX(RAW_c_TEBT0714_REV01!B:D,MATCH(H50,RAW_c_TEBT0714_REV01!B:B,0),3)),"---")))=1,"---",IF(K50&lt;&gt;"---",IF(INDEX(RAW_c_TEBT0714_REV01!B:D,MATCH(H50,RAW_c_TEBT0714_REV01!B:B,0),3)=L50,INDEX(
RAW_c_TEBT0714_REV01!B:D,MATCH(H50,INDEX(RAW_c_TEBT0714_REV01!B:B,MATCH(H50,RAW_c_TEBT0714_REV01!B:B,)+1):'RAW_c_TEBT0714_REV01'!B11121,)+MATCH(H50,RAW_c_TEBT0714_REV01!B:B,),3),INDEX(RAW_c_TEBT0714_REV01!B:D,MATCH(H50,RAW_c_TEBT0714_REV01!B:B,0),3)),"---")),"---")</f>
        <v>---</v>
      </c>
      <c r="N50" t="str">
        <f>IFERROR(IF(AND(B50="B2B",J50="--"),L50,IF(
COUNTIF(B2B!H:H,(IF(K50&lt;&gt;"---",IF(INDEX(RAW_c_TEBT0714_REV01!B:D,MATCH(H50,RAW_c_TEBT0714_REV01!B:B,0),3)=L50,INDEX(
RAW_c_TEBT0714_REV01!B:D,MATCH(H50,INDEX(RAW_c_TEBT0714_REV01!B:B,MATCH(H50,RAW_c_TEBT0714_REV01!B:B,)+1):'RAW_c_TEBT0714_REV01'!B11121,)+MATCH(H50,RAW_c_TEBT0714_REV01!B:B,),3),INDEX(RAW_c_TEBT0714_REV01!B:D,MATCH(H50,RAW_c_TEBT0714_REV01!B:B,0),3)),"---")))=0,"---",IF(K50&lt;&gt;"---",IF(INDEX(RAW_c_TEBT0714_REV01!B:D,MATCH(H50,RAW_c_TEBT0714_REV01!B:B,0),3)=L50,INDEX(
RAW_c_TEBT0714_REV01!B:D,MATCH(H50,INDEX(RAW_c_TEBT0714_REV01!B:B,MATCH(H50,RAW_c_TEBT0714_REV01!B:B,)+1):'RAW_c_TEBT0714_REV01'!B11121,)+MATCH(H50,RAW_c_TEBT0714_REV01!B:B,),3),INDEX(RAW_c_TEBT0714_REV01!B:D,MATCH(H50,RAW_c_TEBT0714_REV01!B:B,0),3)),"---"))),"---")</f>
        <v>JM1-46</v>
      </c>
      <c r="T50">
        <f>COUNTIF(RAW_c_TEBT0714_REV01!B:B,G50)</f>
        <v>2</v>
      </c>
      <c r="U50" t="str">
        <f t="shared" si="5"/>
        <v>B2B-45</v>
      </c>
    </row>
    <row r="51" spans="1:21" x14ac:dyDescent="0.25">
      <c r="A51" t="s">
        <v>204</v>
      </c>
      <c r="B51" t="s">
        <v>39</v>
      </c>
      <c r="C51" t="s">
        <v>204</v>
      </c>
      <c r="D51" t="s">
        <v>158</v>
      </c>
      <c r="E51" s="84">
        <v>45</v>
      </c>
      <c r="F51" t="str">
        <f t="shared" si="0"/>
        <v>JM1-45</v>
      </c>
      <c r="G51" t="str">
        <f>VLOOKUP(F51,RAW_c_TEBT0714_REV01!A:B,2,0)</f>
        <v>NetJM1_41</v>
      </c>
      <c r="H51" t="str">
        <f t="shared" si="1"/>
        <v>NetJM1_41</v>
      </c>
      <c r="I51" t="str">
        <f t="shared" si="2"/>
        <v>--</v>
      </c>
      <c r="J51" t="str">
        <f t="shared" si="3"/>
        <v>--</v>
      </c>
      <c r="K51">
        <f>IFERROR(IF(J51="--",IF(G51=H51,VLOOKUP(G51,RAW_c_TEBT0714_REV01!L:N,3,0),SUM(VLOOKUP(H51,RAW_c_TEBT0714_REV01!L:N,3,0),VLOOKUP(G51,RAW_c_TEBT0714_REV01!L:N,3,0))),"---"),"---")</f>
        <v>3.1892</v>
      </c>
      <c r="L51" t="str">
        <f t="shared" si="4"/>
        <v>JM1-45</v>
      </c>
      <c r="M51" t="str">
        <f>IFERROR(IF(
COUNTIF(B2B!H:H,(IF(K51&lt;&gt;"---",IF(INDEX(RAW_c_TEBT0714_REV01!B:D,MATCH(H51,RAW_c_TEBT0714_REV01!B:B,0),3)=L51,INDEX(
RAW_c_TEBT0714_REV01!B:D,MATCH(H51,INDEX(RAW_c_TEBT0714_REV01!B:B,MATCH(H51,RAW_c_TEBT0714_REV01!B:B,)+1):'RAW_c_TEBT0714_REV01'!B11122,)+MATCH(H51,RAW_c_TEBT0714_REV01!B:B,),3),INDEX(RAW_c_TEBT0714_REV01!B:D,MATCH(H51,RAW_c_TEBT0714_REV01!B:B,0),3)),"---")))=1,"---",IF(K51&lt;&gt;"---",IF(INDEX(RAW_c_TEBT0714_REV01!B:D,MATCH(H51,RAW_c_TEBT0714_REV01!B:B,0),3)=L51,INDEX(
RAW_c_TEBT0714_REV01!B:D,MATCH(H51,INDEX(RAW_c_TEBT0714_REV01!B:B,MATCH(H51,RAW_c_TEBT0714_REV01!B:B,)+1):'RAW_c_TEBT0714_REV01'!B11122,)+MATCH(H51,RAW_c_TEBT0714_REV01!B:B,),3),INDEX(RAW_c_TEBT0714_REV01!B:D,MATCH(H51,RAW_c_TEBT0714_REV01!B:B,0),3)),"---")),"---")</f>
        <v>---</v>
      </c>
      <c r="N51" t="str">
        <f>IFERROR(IF(AND(B51="B2B",J51="--"),L51,IF(
COUNTIF(B2B!H:H,(IF(K51&lt;&gt;"---",IF(INDEX(RAW_c_TEBT0714_REV01!B:D,MATCH(H51,RAW_c_TEBT0714_REV01!B:B,0),3)=L51,INDEX(
RAW_c_TEBT0714_REV01!B:D,MATCH(H51,INDEX(RAW_c_TEBT0714_REV01!B:B,MATCH(H51,RAW_c_TEBT0714_REV01!B:B,)+1):'RAW_c_TEBT0714_REV01'!B11122,)+MATCH(H51,RAW_c_TEBT0714_REV01!B:B,),3),INDEX(RAW_c_TEBT0714_REV01!B:D,MATCH(H51,RAW_c_TEBT0714_REV01!B:B,0),3)),"---")))=0,"---",IF(K51&lt;&gt;"---",IF(INDEX(RAW_c_TEBT0714_REV01!B:D,MATCH(H51,RAW_c_TEBT0714_REV01!B:B,0),3)=L51,INDEX(
RAW_c_TEBT0714_REV01!B:D,MATCH(H51,INDEX(RAW_c_TEBT0714_REV01!B:B,MATCH(H51,RAW_c_TEBT0714_REV01!B:B,)+1):'RAW_c_TEBT0714_REV01'!B11122,)+MATCH(H51,RAW_c_TEBT0714_REV01!B:B,),3),INDEX(RAW_c_TEBT0714_REV01!B:D,MATCH(H51,RAW_c_TEBT0714_REV01!B:B,0),3)),"---"))),"---")</f>
        <v>JM1-45</v>
      </c>
      <c r="T51">
        <f>COUNTIF(RAW_c_TEBT0714_REV01!B:B,G51)</f>
        <v>2</v>
      </c>
      <c r="U51" t="str">
        <f t="shared" si="5"/>
        <v>B2B-46</v>
      </c>
    </row>
    <row r="52" spans="1:21" x14ac:dyDescent="0.25">
      <c r="A52" t="s">
        <v>205</v>
      </c>
      <c r="B52" t="s">
        <v>39</v>
      </c>
      <c r="C52" t="s">
        <v>205</v>
      </c>
      <c r="D52" t="s">
        <v>158</v>
      </c>
      <c r="E52" s="84">
        <v>48</v>
      </c>
      <c r="F52" t="str">
        <f t="shared" si="0"/>
        <v>JM1-48</v>
      </c>
      <c r="G52" t="str">
        <f>VLOOKUP(F52,RAW_c_TEBT0714_REV01!A:B,2,0)</f>
        <v>GND</v>
      </c>
      <c r="H52" t="str">
        <f t="shared" si="1"/>
        <v>GND</v>
      </c>
      <c r="I52" t="str">
        <f t="shared" si="2"/>
        <v>--</v>
      </c>
      <c r="J52" t="str">
        <f t="shared" si="3"/>
        <v>---</v>
      </c>
      <c r="K52" t="str">
        <f>IFERROR(IF(J52="--",IF(G52=H52,VLOOKUP(G52,RAW_c_TEBT0714_REV01!L:N,3,0),SUM(VLOOKUP(H52,RAW_c_TEBT0714_REV01!L:N,3,0),VLOOKUP(G52,RAW_c_TEBT0714_REV01!L:N,3,0))),"---"),"---")</f>
        <v>---</v>
      </c>
      <c r="L52" t="str">
        <f t="shared" si="4"/>
        <v>JM1-48</v>
      </c>
      <c r="M52" t="str">
        <f>IFERROR(IF(
COUNTIF(B2B!H:H,(IF(K52&lt;&gt;"---",IF(INDEX(RAW_c_TEBT0714_REV01!B:D,MATCH(H52,RAW_c_TEBT0714_REV01!B:B,0),3)=L52,INDEX(
RAW_c_TEBT0714_REV01!B:D,MATCH(H52,INDEX(RAW_c_TEBT0714_REV01!B:B,MATCH(H52,RAW_c_TEBT0714_REV01!B:B,)+1):'RAW_c_TEBT0714_REV01'!B11123,)+MATCH(H52,RAW_c_TEBT0714_REV01!B:B,),3),INDEX(RAW_c_TEBT0714_REV01!B:D,MATCH(H52,RAW_c_TEBT0714_REV01!B:B,0),3)),"---")))=1,"---",IF(K52&lt;&gt;"---",IF(INDEX(RAW_c_TEBT0714_REV01!B:D,MATCH(H52,RAW_c_TEBT0714_REV01!B:B,0),3)=L52,INDEX(
RAW_c_TEBT0714_REV01!B:D,MATCH(H52,INDEX(RAW_c_TEBT0714_REV01!B:B,MATCH(H52,RAW_c_TEBT0714_REV01!B:B,)+1):'RAW_c_TEBT0714_REV01'!B11123,)+MATCH(H52,RAW_c_TEBT0714_REV01!B:B,),3),INDEX(RAW_c_TEBT0714_REV01!B:D,MATCH(H52,RAW_c_TEBT0714_REV01!B:B,0),3)),"---")),"---")</f>
        <v>---</v>
      </c>
      <c r="N52" t="str">
        <f>IFERROR(IF(AND(B52="B2B",J52="--"),L52,IF(
COUNTIF(B2B!H:H,(IF(K52&lt;&gt;"---",IF(INDEX(RAW_c_TEBT0714_REV01!B:D,MATCH(H52,RAW_c_TEBT0714_REV01!B:B,0),3)=L52,INDEX(
RAW_c_TEBT0714_REV01!B:D,MATCH(H52,INDEX(RAW_c_TEBT0714_REV01!B:B,MATCH(H52,RAW_c_TEBT0714_REV01!B:B,)+1):'RAW_c_TEBT0714_REV01'!B11123,)+MATCH(H52,RAW_c_TEBT0714_REV01!B:B,),3),INDEX(RAW_c_TEBT0714_REV01!B:D,MATCH(H52,RAW_c_TEBT0714_REV01!B:B,0),3)),"---")))=0,"---",IF(K52&lt;&gt;"---",IF(INDEX(RAW_c_TEBT0714_REV01!B:D,MATCH(H52,RAW_c_TEBT0714_REV01!B:B,0),3)=L52,INDEX(
RAW_c_TEBT0714_REV01!B:D,MATCH(H52,INDEX(RAW_c_TEBT0714_REV01!B:B,MATCH(H52,RAW_c_TEBT0714_REV01!B:B,)+1):'RAW_c_TEBT0714_REV01'!B11123,)+MATCH(H52,RAW_c_TEBT0714_REV01!B:B,),3),INDEX(RAW_c_TEBT0714_REV01!B:D,MATCH(H52,RAW_c_TEBT0714_REV01!B:B,0),3)),"---"))),"---")</f>
        <v>---</v>
      </c>
      <c r="T52">
        <f>COUNTIF(RAW_c_TEBT0714_REV01!B:B,G52)</f>
        <v>56</v>
      </c>
      <c r="U52" t="str">
        <f t="shared" si="5"/>
        <v>B2B-47</v>
      </c>
    </row>
    <row r="53" spans="1:21" x14ac:dyDescent="0.25">
      <c r="A53" t="s">
        <v>206</v>
      </c>
      <c r="B53" t="s">
        <v>39</v>
      </c>
      <c r="C53" t="s">
        <v>206</v>
      </c>
      <c r="D53" t="s">
        <v>158</v>
      </c>
      <c r="E53" s="84">
        <v>47</v>
      </c>
      <c r="F53" t="str">
        <f t="shared" si="0"/>
        <v>JM1-47</v>
      </c>
      <c r="G53" t="str">
        <f>VLOOKUP(F53,RAW_c_TEBT0714_REV01!A:B,2,0)</f>
        <v>GND</v>
      </c>
      <c r="H53" t="str">
        <f t="shared" si="1"/>
        <v>GND</v>
      </c>
      <c r="I53" t="str">
        <f t="shared" si="2"/>
        <v>--</v>
      </c>
      <c r="J53" t="str">
        <f t="shared" si="3"/>
        <v>---</v>
      </c>
      <c r="K53" t="str">
        <f>IFERROR(IF(J53="--",IF(G53=H53,VLOOKUP(G53,RAW_c_TEBT0714_REV01!L:N,3,0),SUM(VLOOKUP(H53,RAW_c_TEBT0714_REV01!L:N,3,0),VLOOKUP(G53,RAW_c_TEBT0714_REV01!L:N,3,0))),"---"),"---")</f>
        <v>---</v>
      </c>
      <c r="L53" t="str">
        <f t="shared" si="4"/>
        <v>JM1-47</v>
      </c>
      <c r="M53" t="str">
        <f>IFERROR(IF(
COUNTIF(B2B!H:H,(IF(K53&lt;&gt;"---",IF(INDEX(RAW_c_TEBT0714_REV01!B:D,MATCH(H53,RAW_c_TEBT0714_REV01!B:B,0),3)=L53,INDEX(
RAW_c_TEBT0714_REV01!B:D,MATCH(H53,INDEX(RAW_c_TEBT0714_REV01!B:B,MATCH(H53,RAW_c_TEBT0714_REV01!B:B,)+1):'RAW_c_TEBT0714_REV01'!B11124,)+MATCH(H53,RAW_c_TEBT0714_REV01!B:B,),3),INDEX(RAW_c_TEBT0714_REV01!B:D,MATCH(H53,RAW_c_TEBT0714_REV01!B:B,0),3)),"---")))=1,"---",IF(K53&lt;&gt;"---",IF(INDEX(RAW_c_TEBT0714_REV01!B:D,MATCH(H53,RAW_c_TEBT0714_REV01!B:B,0),3)=L53,INDEX(
RAW_c_TEBT0714_REV01!B:D,MATCH(H53,INDEX(RAW_c_TEBT0714_REV01!B:B,MATCH(H53,RAW_c_TEBT0714_REV01!B:B,)+1):'RAW_c_TEBT0714_REV01'!B11124,)+MATCH(H53,RAW_c_TEBT0714_REV01!B:B,),3),INDEX(RAW_c_TEBT0714_REV01!B:D,MATCH(H53,RAW_c_TEBT0714_REV01!B:B,0),3)),"---")),"---")</f>
        <v>---</v>
      </c>
      <c r="N53" t="str">
        <f>IFERROR(IF(AND(B53="B2B",J53="--"),L53,IF(
COUNTIF(B2B!H:H,(IF(K53&lt;&gt;"---",IF(INDEX(RAW_c_TEBT0714_REV01!B:D,MATCH(H53,RAW_c_TEBT0714_REV01!B:B,0),3)=L53,INDEX(
RAW_c_TEBT0714_REV01!B:D,MATCH(H53,INDEX(RAW_c_TEBT0714_REV01!B:B,MATCH(H53,RAW_c_TEBT0714_REV01!B:B,)+1):'RAW_c_TEBT0714_REV01'!B11124,)+MATCH(H53,RAW_c_TEBT0714_REV01!B:B,),3),INDEX(RAW_c_TEBT0714_REV01!B:D,MATCH(H53,RAW_c_TEBT0714_REV01!B:B,0),3)),"---")))=0,"---",IF(K53&lt;&gt;"---",IF(INDEX(RAW_c_TEBT0714_REV01!B:D,MATCH(H53,RAW_c_TEBT0714_REV01!B:B,0),3)=L53,INDEX(
RAW_c_TEBT0714_REV01!B:D,MATCH(H53,INDEX(RAW_c_TEBT0714_REV01!B:B,MATCH(H53,RAW_c_TEBT0714_REV01!B:B,)+1):'RAW_c_TEBT0714_REV01'!B11124,)+MATCH(H53,RAW_c_TEBT0714_REV01!B:B,),3),INDEX(RAW_c_TEBT0714_REV01!B:D,MATCH(H53,RAW_c_TEBT0714_REV01!B:B,0),3)),"---"))),"---")</f>
        <v>---</v>
      </c>
      <c r="T53">
        <f>COUNTIF(RAW_c_TEBT0714_REV01!B:B,G53)</f>
        <v>56</v>
      </c>
      <c r="U53" t="str">
        <f t="shared" si="5"/>
        <v>B2B-48</v>
      </c>
    </row>
    <row r="54" spans="1:21" x14ac:dyDescent="0.25">
      <c r="A54" t="s">
        <v>207</v>
      </c>
      <c r="B54" t="s">
        <v>39</v>
      </c>
      <c r="C54" t="s">
        <v>207</v>
      </c>
      <c r="D54" t="s">
        <v>158</v>
      </c>
      <c r="E54" s="84">
        <v>50</v>
      </c>
      <c r="F54" t="str">
        <f t="shared" si="0"/>
        <v>JM1-50</v>
      </c>
      <c r="G54" t="str">
        <f>VLOOKUP(F54,RAW_c_TEBT0714_REV01!A:B,2,0)</f>
        <v>NetJM1_50</v>
      </c>
      <c r="H54" t="str">
        <f t="shared" si="1"/>
        <v>NetJM1_50</v>
      </c>
      <c r="I54" t="str">
        <f t="shared" si="2"/>
        <v>--</v>
      </c>
      <c r="J54" t="str">
        <f t="shared" si="3"/>
        <v>--</v>
      </c>
      <c r="K54">
        <f>IFERROR(IF(J54="--",IF(G54=H54,VLOOKUP(G54,RAW_c_TEBT0714_REV01!L:N,3,0),SUM(VLOOKUP(H54,RAW_c_TEBT0714_REV01!L:N,3,0),VLOOKUP(G54,RAW_c_TEBT0714_REV01!L:N,3,0))),"---"),"---")</f>
        <v>3.0463</v>
      </c>
      <c r="L54" t="str">
        <f t="shared" si="4"/>
        <v>JM1-50</v>
      </c>
      <c r="M54" t="str">
        <f>IFERROR(IF(
COUNTIF(B2B!H:H,(IF(K54&lt;&gt;"---",IF(INDEX(RAW_c_TEBT0714_REV01!B:D,MATCH(H54,RAW_c_TEBT0714_REV01!B:B,0),3)=L54,INDEX(
RAW_c_TEBT0714_REV01!B:D,MATCH(H54,INDEX(RAW_c_TEBT0714_REV01!B:B,MATCH(H54,RAW_c_TEBT0714_REV01!B:B,)+1):'RAW_c_TEBT0714_REV01'!B11125,)+MATCH(H54,RAW_c_TEBT0714_REV01!B:B,),3),INDEX(RAW_c_TEBT0714_REV01!B:D,MATCH(H54,RAW_c_TEBT0714_REV01!B:B,0),3)),"---")))=1,"---",IF(K54&lt;&gt;"---",IF(INDEX(RAW_c_TEBT0714_REV01!B:D,MATCH(H54,RAW_c_TEBT0714_REV01!B:B,0),3)=L54,INDEX(
RAW_c_TEBT0714_REV01!B:D,MATCH(H54,INDEX(RAW_c_TEBT0714_REV01!B:B,MATCH(H54,RAW_c_TEBT0714_REV01!B:B,)+1):'RAW_c_TEBT0714_REV01'!B11125,)+MATCH(H54,RAW_c_TEBT0714_REV01!B:B,),3),INDEX(RAW_c_TEBT0714_REV01!B:D,MATCH(H54,RAW_c_TEBT0714_REV01!B:B,0),3)),"---")),"---")</f>
        <v>---</v>
      </c>
      <c r="N54" t="str">
        <f>IFERROR(IF(AND(B54="B2B",J54="--"),L54,IF(
COUNTIF(B2B!H:H,(IF(K54&lt;&gt;"---",IF(INDEX(RAW_c_TEBT0714_REV01!B:D,MATCH(H54,RAW_c_TEBT0714_REV01!B:B,0),3)=L54,INDEX(
RAW_c_TEBT0714_REV01!B:D,MATCH(H54,INDEX(RAW_c_TEBT0714_REV01!B:B,MATCH(H54,RAW_c_TEBT0714_REV01!B:B,)+1):'RAW_c_TEBT0714_REV01'!B11125,)+MATCH(H54,RAW_c_TEBT0714_REV01!B:B,),3),INDEX(RAW_c_TEBT0714_REV01!B:D,MATCH(H54,RAW_c_TEBT0714_REV01!B:B,0),3)),"---")))=0,"---",IF(K54&lt;&gt;"---",IF(INDEX(RAW_c_TEBT0714_REV01!B:D,MATCH(H54,RAW_c_TEBT0714_REV01!B:B,0),3)=L54,INDEX(
RAW_c_TEBT0714_REV01!B:D,MATCH(H54,INDEX(RAW_c_TEBT0714_REV01!B:B,MATCH(H54,RAW_c_TEBT0714_REV01!B:B,)+1):'RAW_c_TEBT0714_REV01'!B11125,)+MATCH(H54,RAW_c_TEBT0714_REV01!B:B,),3),INDEX(RAW_c_TEBT0714_REV01!B:D,MATCH(H54,RAW_c_TEBT0714_REV01!B:B,0),3)),"---"))),"---")</f>
        <v>JM1-50</v>
      </c>
      <c r="T54">
        <f>COUNTIF(RAW_c_TEBT0714_REV01!B:B,G54)</f>
        <v>2</v>
      </c>
      <c r="U54" t="str">
        <f t="shared" si="5"/>
        <v>B2B-49</v>
      </c>
    </row>
    <row r="55" spans="1:21" x14ac:dyDescent="0.25">
      <c r="A55" t="s">
        <v>208</v>
      </c>
      <c r="B55" t="s">
        <v>39</v>
      </c>
      <c r="C55" t="s">
        <v>208</v>
      </c>
      <c r="D55" t="s">
        <v>158</v>
      </c>
      <c r="E55" s="84">
        <v>49</v>
      </c>
      <c r="F55" t="str">
        <f t="shared" si="0"/>
        <v>JM1-49</v>
      </c>
      <c r="G55" t="str">
        <f>VLOOKUP(F55,RAW_c_TEBT0714_REV01!A:B,2,0)</f>
        <v>NetJM1_49</v>
      </c>
      <c r="H55" t="str">
        <f t="shared" si="1"/>
        <v>NetJM1_49</v>
      </c>
      <c r="I55" t="str">
        <f t="shared" si="2"/>
        <v>--</v>
      </c>
      <c r="J55" t="str">
        <f t="shared" si="3"/>
        <v>--</v>
      </c>
      <c r="K55">
        <f>IFERROR(IF(J55="--",IF(G55=H55,VLOOKUP(G55,RAW_c_TEBT0714_REV01!L:N,3,0),SUM(VLOOKUP(H55,RAW_c_TEBT0714_REV01!L:N,3,0),VLOOKUP(G55,RAW_c_TEBT0714_REV01!L:N,3,0))),"---"),"---")</f>
        <v>3.0434000000000001</v>
      </c>
      <c r="L55" t="str">
        <f t="shared" si="4"/>
        <v>JM1-49</v>
      </c>
      <c r="M55" t="str">
        <f>IFERROR(IF(
COUNTIF(B2B!H:H,(IF(K55&lt;&gt;"---",IF(INDEX(RAW_c_TEBT0714_REV01!B:D,MATCH(H55,RAW_c_TEBT0714_REV01!B:B,0),3)=L55,INDEX(
RAW_c_TEBT0714_REV01!B:D,MATCH(H55,INDEX(RAW_c_TEBT0714_REV01!B:B,MATCH(H55,RAW_c_TEBT0714_REV01!B:B,)+1):'RAW_c_TEBT0714_REV01'!B11126,)+MATCH(H55,RAW_c_TEBT0714_REV01!B:B,),3),INDEX(RAW_c_TEBT0714_REV01!B:D,MATCH(H55,RAW_c_TEBT0714_REV01!B:B,0),3)),"---")))=1,"---",IF(K55&lt;&gt;"---",IF(INDEX(RAW_c_TEBT0714_REV01!B:D,MATCH(H55,RAW_c_TEBT0714_REV01!B:B,0),3)=L55,INDEX(
RAW_c_TEBT0714_REV01!B:D,MATCH(H55,INDEX(RAW_c_TEBT0714_REV01!B:B,MATCH(H55,RAW_c_TEBT0714_REV01!B:B,)+1):'RAW_c_TEBT0714_REV01'!B11126,)+MATCH(H55,RAW_c_TEBT0714_REV01!B:B,),3),INDEX(RAW_c_TEBT0714_REV01!B:D,MATCH(H55,RAW_c_TEBT0714_REV01!B:B,0),3)),"---")),"---")</f>
        <v>---</v>
      </c>
      <c r="N55" t="str">
        <f>IFERROR(IF(AND(B55="B2B",J55="--"),L55,IF(
COUNTIF(B2B!H:H,(IF(K55&lt;&gt;"---",IF(INDEX(RAW_c_TEBT0714_REV01!B:D,MATCH(H55,RAW_c_TEBT0714_REV01!B:B,0),3)=L55,INDEX(
RAW_c_TEBT0714_REV01!B:D,MATCH(H55,INDEX(RAW_c_TEBT0714_REV01!B:B,MATCH(H55,RAW_c_TEBT0714_REV01!B:B,)+1):'RAW_c_TEBT0714_REV01'!B11126,)+MATCH(H55,RAW_c_TEBT0714_REV01!B:B,),3),INDEX(RAW_c_TEBT0714_REV01!B:D,MATCH(H55,RAW_c_TEBT0714_REV01!B:B,0),3)),"---")))=0,"---",IF(K55&lt;&gt;"---",IF(INDEX(RAW_c_TEBT0714_REV01!B:D,MATCH(H55,RAW_c_TEBT0714_REV01!B:B,0),3)=L55,INDEX(
RAW_c_TEBT0714_REV01!B:D,MATCH(H55,INDEX(RAW_c_TEBT0714_REV01!B:B,MATCH(H55,RAW_c_TEBT0714_REV01!B:B,)+1):'RAW_c_TEBT0714_REV01'!B11126,)+MATCH(H55,RAW_c_TEBT0714_REV01!B:B,),3),INDEX(RAW_c_TEBT0714_REV01!B:D,MATCH(H55,RAW_c_TEBT0714_REV01!B:B,0),3)),"---"))),"---")</f>
        <v>JM1-49</v>
      </c>
      <c r="T55">
        <f>COUNTIF(RAW_c_TEBT0714_REV01!B:B,G55)</f>
        <v>2</v>
      </c>
      <c r="U55" t="str">
        <f t="shared" si="5"/>
        <v>B2B-50</v>
      </c>
    </row>
    <row r="56" spans="1:21" x14ac:dyDescent="0.25">
      <c r="A56" t="s">
        <v>209</v>
      </c>
      <c r="B56" t="s">
        <v>39</v>
      </c>
      <c r="C56" t="s">
        <v>209</v>
      </c>
      <c r="D56" t="s">
        <v>158</v>
      </c>
      <c r="E56" s="84">
        <v>52</v>
      </c>
      <c r="F56" t="str">
        <f t="shared" si="0"/>
        <v>JM1-52</v>
      </c>
      <c r="G56" t="str">
        <f>VLOOKUP(F56,RAW_c_TEBT0714_REV01!A:B,2,0)</f>
        <v>NetJM1_52</v>
      </c>
      <c r="H56" t="str">
        <f t="shared" si="1"/>
        <v>NetJM1_52</v>
      </c>
      <c r="I56" t="str">
        <f t="shared" si="2"/>
        <v>--</v>
      </c>
      <c r="J56" t="str">
        <f t="shared" si="3"/>
        <v>--</v>
      </c>
      <c r="K56">
        <f>IFERROR(IF(J56="--",IF(G56=H56,VLOOKUP(G56,RAW_c_TEBT0714_REV01!L:N,3,0),SUM(VLOOKUP(H56,RAW_c_TEBT0714_REV01!L:N,3,0),VLOOKUP(G56,RAW_c_TEBT0714_REV01!L:N,3,0))),"---"),"---")</f>
        <v>2.9333</v>
      </c>
      <c r="L56" t="str">
        <f t="shared" si="4"/>
        <v>JM1-52</v>
      </c>
      <c r="M56" t="str">
        <f>IFERROR(IF(
COUNTIF(B2B!H:H,(IF(K56&lt;&gt;"---",IF(INDEX(RAW_c_TEBT0714_REV01!B:D,MATCH(H56,RAW_c_TEBT0714_REV01!B:B,0),3)=L56,INDEX(
RAW_c_TEBT0714_REV01!B:D,MATCH(H56,INDEX(RAW_c_TEBT0714_REV01!B:B,MATCH(H56,RAW_c_TEBT0714_REV01!B:B,)+1):'RAW_c_TEBT0714_REV01'!B11127,)+MATCH(H56,RAW_c_TEBT0714_REV01!B:B,),3),INDEX(RAW_c_TEBT0714_REV01!B:D,MATCH(H56,RAW_c_TEBT0714_REV01!B:B,0),3)),"---")))=1,"---",IF(K56&lt;&gt;"---",IF(INDEX(RAW_c_TEBT0714_REV01!B:D,MATCH(H56,RAW_c_TEBT0714_REV01!B:B,0),3)=L56,INDEX(
RAW_c_TEBT0714_REV01!B:D,MATCH(H56,INDEX(RAW_c_TEBT0714_REV01!B:B,MATCH(H56,RAW_c_TEBT0714_REV01!B:B,)+1):'RAW_c_TEBT0714_REV01'!B11127,)+MATCH(H56,RAW_c_TEBT0714_REV01!B:B,),3),INDEX(RAW_c_TEBT0714_REV01!B:D,MATCH(H56,RAW_c_TEBT0714_REV01!B:B,0),3)),"---")),"---")</f>
        <v>---</v>
      </c>
      <c r="N56" t="str">
        <f>IFERROR(IF(AND(B56="B2B",J56="--"),L56,IF(
COUNTIF(B2B!H:H,(IF(K56&lt;&gt;"---",IF(INDEX(RAW_c_TEBT0714_REV01!B:D,MATCH(H56,RAW_c_TEBT0714_REV01!B:B,0),3)=L56,INDEX(
RAW_c_TEBT0714_REV01!B:D,MATCH(H56,INDEX(RAW_c_TEBT0714_REV01!B:B,MATCH(H56,RAW_c_TEBT0714_REV01!B:B,)+1):'RAW_c_TEBT0714_REV01'!B11127,)+MATCH(H56,RAW_c_TEBT0714_REV01!B:B,),3),INDEX(RAW_c_TEBT0714_REV01!B:D,MATCH(H56,RAW_c_TEBT0714_REV01!B:B,0),3)),"---")))=0,"---",IF(K56&lt;&gt;"---",IF(INDEX(RAW_c_TEBT0714_REV01!B:D,MATCH(H56,RAW_c_TEBT0714_REV01!B:B,0),3)=L56,INDEX(
RAW_c_TEBT0714_REV01!B:D,MATCH(H56,INDEX(RAW_c_TEBT0714_REV01!B:B,MATCH(H56,RAW_c_TEBT0714_REV01!B:B,)+1):'RAW_c_TEBT0714_REV01'!B11127,)+MATCH(H56,RAW_c_TEBT0714_REV01!B:B,),3),INDEX(RAW_c_TEBT0714_REV01!B:D,MATCH(H56,RAW_c_TEBT0714_REV01!B:B,0),3)),"---"))),"---")</f>
        <v>JM1-52</v>
      </c>
      <c r="T56">
        <f>COUNTIF(RAW_c_TEBT0714_REV01!B:B,G56)</f>
        <v>2</v>
      </c>
      <c r="U56" t="str">
        <f t="shared" si="5"/>
        <v>B2B-51</v>
      </c>
    </row>
    <row r="57" spans="1:21" x14ac:dyDescent="0.25">
      <c r="A57" t="s">
        <v>210</v>
      </c>
      <c r="B57" t="s">
        <v>39</v>
      </c>
      <c r="C57" t="s">
        <v>210</v>
      </c>
      <c r="D57" t="s">
        <v>158</v>
      </c>
      <c r="E57" s="84">
        <v>51</v>
      </c>
      <c r="F57" t="str">
        <f t="shared" si="0"/>
        <v>JM1-51</v>
      </c>
      <c r="G57" t="str">
        <f>VLOOKUP(F57,RAW_c_TEBT0714_REV01!A:B,2,0)</f>
        <v>NetJM1_51</v>
      </c>
      <c r="H57" t="str">
        <f t="shared" si="1"/>
        <v>NetJM1_51</v>
      </c>
      <c r="I57" t="str">
        <f t="shared" si="2"/>
        <v>--</v>
      </c>
      <c r="J57" t="str">
        <f t="shared" si="3"/>
        <v>--</v>
      </c>
      <c r="K57">
        <f>IFERROR(IF(J57="--",IF(G57=H57,VLOOKUP(G57,RAW_c_TEBT0714_REV01!L:N,3,0),SUM(VLOOKUP(H57,RAW_c_TEBT0714_REV01!L:N,3,0),VLOOKUP(G57,RAW_c_TEBT0714_REV01!L:N,3,0))),"---"),"---")</f>
        <v>3.2359</v>
      </c>
      <c r="L57" t="str">
        <f t="shared" si="4"/>
        <v>JM1-51</v>
      </c>
      <c r="M57" t="str">
        <f>IFERROR(IF(
COUNTIF(B2B!H:H,(IF(K57&lt;&gt;"---",IF(INDEX(RAW_c_TEBT0714_REV01!B:D,MATCH(H57,RAW_c_TEBT0714_REV01!B:B,0),3)=L57,INDEX(
RAW_c_TEBT0714_REV01!B:D,MATCH(H57,INDEX(RAW_c_TEBT0714_REV01!B:B,MATCH(H57,RAW_c_TEBT0714_REV01!B:B,)+1):'RAW_c_TEBT0714_REV01'!B11128,)+MATCH(H57,RAW_c_TEBT0714_REV01!B:B,),3),INDEX(RAW_c_TEBT0714_REV01!B:D,MATCH(H57,RAW_c_TEBT0714_REV01!B:B,0),3)),"---")))=1,"---",IF(K57&lt;&gt;"---",IF(INDEX(RAW_c_TEBT0714_REV01!B:D,MATCH(H57,RAW_c_TEBT0714_REV01!B:B,0),3)=L57,INDEX(
RAW_c_TEBT0714_REV01!B:D,MATCH(H57,INDEX(RAW_c_TEBT0714_REV01!B:B,MATCH(H57,RAW_c_TEBT0714_REV01!B:B,)+1):'RAW_c_TEBT0714_REV01'!B11128,)+MATCH(H57,RAW_c_TEBT0714_REV01!B:B,),3),INDEX(RAW_c_TEBT0714_REV01!B:D,MATCH(H57,RAW_c_TEBT0714_REV01!B:B,0),3)),"---")),"---")</f>
        <v>---</v>
      </c>
      <c r="N57" t="str">
        <f>IFERROR(IF(AND(B57="B2B",J57="--"),L57,IF(
COUNTIF(B2B!H:H,(IF(K57&lt;&gt;"---",IF(INDEX(RAW_c_TEBT0714_REV01!B:D,MATCH(H57,RAW_c_TEBT0714_REV01!B:B,0),3)=L57,INDEX(
RAW_c_TEBT0714_REV01!B:D,MATCH(H57,INDEX(RAW_c_TEBT0714_REV01!B:B,MATCH(H57,RAW_c_TEBT0714_REV01!B:B,)+1):'RAW_c_TEBT0714_REV01'!B11128,)+MATCH(H57,RAW_c_TEBT0714_REV01!B:B,),3),INDEX(RAW_c_TEBT0714_REV01!B:D,MATCH(H57,RAW_c_TEBT0714_REV01!B:B,0),3)),"---")))=0,"---",IF(K57&lt;&gt;"---",IF(INDEX(RAW_c_TEBT0714_REV01!B:D,MATCH(H57,RAW_c_TEBT0714_REV01!B:B,0),3)=L57,INDEX(
RAW_c_TEBT0714_REV01!B:D,MATCH(H57,INDEX(RAW_c_TEBT0714_REV01!B:B,MATCH(H57,RAW_c_TEBT0714_REV01!B:B,)+1):'RAW_c_TEBT0714_REV01'!B11128,)+MATCH(H57,RAW_c_TEBT0714_REV01!B:B,),3),INDEX(RAW_c_TEBT0714_REV01!B:D,MATCH(H57,RAW_c_TEBT0714_REV01!B:B,0),3)),"---"))),"---")</f>
        <v>JM1-51</v>
      </c>
      <c r="T57">
        <f>COUNTIF(RAW_c_TEBT0714_REV01!B:B,G57)</f>
        <v>2</v>
      </c>
      <c r="U57" t="str">
        <f t="shared" si="5"/>
        <v>B2B-52</v>
      </c>
    </row>
    <row r="58" spans="1:21" x14ac:dyDescent="0.25">
      <c r="A58" t="s">
        <v>211</v>
      </c>
      <c r="B58" t="s">
        <v>39</v>
      </c>
      <c r="C58" t="s">
        <v>211</v>
      </c>
      <c r="D58" t="s">
        <v>158</v>
      </c>
      <c r="E58" s="84">
        <v>54</v>
      </c>
      <c r="F58" t="str">
        <f t="shared" si="0"/>
        <v>JM1-54</v>
      </c>
      <c r="G58" t="str">
        <f>VLOOKUP(F58,RAW_c_TEBT0714_REV01!A:B,2,0)</f>
        <v>NetJM1_50</v>
      </c>
      <c r="H58" t="str">
        <f t="shared" si="1"/>
        <v>NetJM1_50</v>
      </c>
      <c r="I58" t="str">
        <f t="shared" si="2"/>
        <v>--</v>
      </c>
      <c r="J58" t="str">
        <f t="shared" si="3"/>
        <v>--</v>
      </c>
      <c r="K58">
        <f>IFERROR(IF(J58="--",IF(G58=H58,VLOOKUP(G58,RAW_c_TEBT0714_REV01!L:N,3,0),SUM(VLOOKUP(H58,RAW_c_TEBT0714_REV01!L:N,3,0),VLOOKUP(G58,RAW_c_TEBT0714_REV01!L:N,3,0))),"---"),"---")</f>
        <v>3.0463</v>
      </c>
      <c r="L58" t="str">
        <f t="shared" si="4"/>
        <v>JM1-54</v>
      </c>
      <c r="M58" t="str">
        <f>IFERROR(IF(
COUNTIF(B2B!H:H,(IF(K58&lt;&gt;"---",IF(INDEX(RAW_c_TEBT0714_REV01!B:D,MATCH(H58,RAW_c_TEBT0714_REV01!B:B,0),3)=L58,INDEX(
RAW_c_TEBT0714_REV01!B:D,MATCH(H58,INDEX(RAW_c_TEBT0714_REV01!B:B,MATCH(H58,RAW_c_TEBT0714_REV01!B:B,)+1):'RAW_c_TEBT0714_REV01'!B11129,)+MATCH(H58,RAW_c_TEBT0714_REV01!B:B,),3),INDEX(RAW_c_TEBT0714_REV01!B:D,MATCH(H58,RAW_c_TEBT0714_REV01!B:B,0),3)),"---")))=1,"---",IF(K58&lt;&gt;"---",IF(INDEX(RAW_c_TEBT0714_REV01!B:D,MATCH(H58,RAW_c_TEBT0714_REV01!B:B,0),3)=L58,INDEX(
RAW_c_TEBT0714_REV01!B:D,MATCH(H58,INDEX(RAW_c_TEBT0714_REV01!B:B,MATCH(H58,RAW_c_TEBT0714_REV01!B:B,)+1):'RAW_c_TEBT0714_REV01'!B11129,)+MATCH(H58,RAW_c_TEBT0714_REV01!B:B,),3),INDEX(RAW_c_TEBT0714_REV01!B:D,MATCH(H58,RAW_c_TEBT0714_REV01!B:B,0),3)),"---")),"---")</f>
        <v>---</v>
      </c>
      <c r="N58" t="str">
        <f>IFERROR(IF(AND(B58="B2B",J58="--"),L58,IF(
COUNTIF(B2B!H:H,(IF(K58&lt;&gt;"---",IF(INDEX(RAW_c_TEBT0714_REV01!B:D,MATCH(H58,RAW_c_TEBT0714_REV01!B:B,0),3)=L58,INDEX(
RAW_c_TEBT0714_REV01!B:D,MATCH(H58,INDEX(RAW_c_TEBT0714_REV01!B:B,MATCH(H58,RAW_c_TEBT0714_REV01!B:B,)+1):'RAW_c_TEBT0714_REV01'!B11129,)+MATCH(H58,RAW_c_TEBT0714_REV01!B:B,),3),INDEX(RAW_c_TEBT0714_REV01!B:D,MATCH(H58,RAW_c_TEBT0714_REV01!B:B,0),3)),"---")))=0,"---",IF(K58&lt;&gt;"---",IF(INDEX(RAW_c_TEBT0714_REV01!B:D,MATCH(H58,RAW_c_TEBT0714_REV01!B:B,0),3)=L58,INDEX(
RAW_c_TEBT0714_REV01!B:D,MATCH(H58,INDEX(RAW_c_TEBT0714_REV01!B:B,MATCH(H58,RAW_c_TEBT0714_REV01!B:B,)+1):'RAW_c_TEBT0714_REV01'!B11129,)+MATCH(H58,RAW_c_TEBT0714_REV01!B:B,),3),INDEX(RAW_c_TEBT0714_REV01!B:D,MATCH(H58,RAW_c_TEBT0714_REV01!B:B,0),3)),"---"))),"---")</f>
        <v>JM1-54</v>
      </c>
      <c r="T58">
        <f>COUNTIF(RAW_c_TEBT0714_REV01!B:B,G58)</f>
        <v>2</v>
      </c>
      <c r="U58" t="str">
        <f t="shared" si="5"/>
        <v>B2B-53</v>
      </c>
    </row>
    <row r="59" spans="1:21" x14ac:dyDescent="0.25">
      <c r="A59" t="s">
        <v>212</v>
      </c>
      <c r="B59" t="s">
        <v>39</v>
      </c>
      <c r="C59" t="s">
        <v>212</v>
      </c>
      <c r="D59" t="s">
        <v>158</v>
      </c>
      <c r="E59" s="84">
        <v>53</v>
      </c>
      <c r="F59" t="str">
        <f t="shared" si="0"/>
        <v>JM1-53</v>
      </c>
      <c r="G59" t="str">
        <f>VLOOKUP(F59,RAW_c_TEBT0714_REV01!A:B,2,0)</f>
        <v>NetJM1_49</v>
      </c>
      <c r="H59" t="str">
        <f t="shared" si="1"/>
        <v>NetJM1_49</v>
      </c>
      <c r="I59" t="str">
        <f t="shared" si="2"/>
        <v>--</v>
      </c>
      <c r="J59" t="str">
        <f t="shared" si="3"/>
        <v>--</v>
      </c>
      <c r="K59">
        <f>IFERROR(IF(J59="--",IF(G59=H59,VLOOKUP(G59,RAW_c_TEBT0714_REV01!L:N,3,0),SUM(VLOOKUP(H59,RAW_c_TEBT0714_REV01!L:N,3,0),VLOOKUP(G59,RAW_c_TEBT0714_REV01!L:N,3,0))),"---"),"---")</f>
        <v>3.0434000000000001</v>
      </c>
      <c r="L59" t="str">
        <f t="shared" si="4"/>
        <v>JM1-53</v>
      </c>
      <c r="M59" t="str">
        <f>IFERROR(IF(
COUNTIF(B2B!H:H,(IF(K59&lt;&gt;"---",IF(INDEX(RAW_c_TEBT0714_REV01!B:D,MATCH(H59,RAW_c_TEBT0714_REV01!B:B,0),3)=L59,INDEX(
RAW_c_TEBT0714_REV01!B:D,MATCH(H59,INDEX(RAW_c_TEBT0714_REV01!B:B,MATCH(H59,RAW_c_TEBT0714_REV01!B:B,)+1):'RAW_c_TEBT0714_REV01'!B11130,)+MATCH(H59,RAW_c_TEBT0714_REV01!B:B,),3),INDEX(RAW_c_TEBT0714_REV01!B:D,MATCH(H59,RAW_c_TEBT0714_REV01!B:B,0),3)),"---")))=1,"---",IF(K59&lt;&gt;"---",IF(INDEX(RAW_c_TEBT0714_REV01!B:D,MATCH(H59,RAW_c_TEBT0714_REV01!B:B,0),3)=L59,INDEX(
RAW_c_TEBT0714_REV01!B:D,MATCH(H59,INDEX(RAW_c_TEBT0714_REV01!B:B,MATCH(H59,RAW_c_TEBT0714_REV01!B:B,)+1):'RAW_c_TEBT0714_REV01'!B11130,)+MATCH(H59,RAW_c_TEBT0714_REV01!B:B,),3),INDEX(RAW_c_TEBT0714_REV01!B:D,MATCH(H59,RAW_c_TEBT0714_REV01!B:B,0),3)),"---")),"---")</f>
        <v>---</v>
      </c>
      <c r="N59" t="str">
        <f>IFERROR(IF(AND(B59="B2B",J59="--"),L59,IF(
COUNTIF(B2B!H:H,(IF(K59&lt;&gt;"---",IF(INDEX(RAW_c_TEBT0714_REV01!B:D,MATCH(H59,RAW_c_TEBT0714_REV01!B:B,0),3)=L59,INDEX(
RAW_c_TEBT0714_REV01!B:D,MATCH(H59,INDEX(RAW_c_TEBT0714_REV01!B:B,MATCH(H59,RAW_c_TEBT0714_REV01!B:B,)+1):'RAW_c_TEBT0714_REV01'!B11130,)+MATCH(H59,RAW_c_TEBT0714_REV01!B:B,),3),INDEX(RAW_c_TEBT0714_REV01!B:D,MATCH(H59,RAW_c_TEBT0714_REV01!B:B,0),3)),"---")))=0,"---",IF(K59&lt;&gt;"---",IF(INDEX(RAW_c_TEBT0714_REV01!B:D,MATCH(H59,RAW_c_TEBT0714_REV01!B:B,0),3)=L59,INDEX(
RAW_c_TEBT0714_REV01!B:D,MATCH(H59,INDEX(RAW_c_TEBT0714_REV01!B:B,MATCH(H59,RAW_c_TEBT0714_REV01!B:B,)+1):'RAW_c_TEBT0714_REV01'!B11130,)+MATCH(H59,RAW_c_TEBT0714_REV01!B:B,),3),INDEX(RAW_c_TEBT0714_REV01!B:D,MATCH(H59,RAW_c_TEBT0714_REV01!B:B,0),3)),"---"))),"---")</f>
        <v>JM1-53</v>
      </c>
      <c r="T59">
        <f>COUNTIF(RAW_c_TEBT0714_REV01!B:B,G59)</f>
        <v>2</v>
      </c>
      <c r="U59" t="str">
        <f t="shared" si="5"/>
        <v>B2B-54</v>
      </c>
    </row>
    <row r="60" spans="1:21" x14ac:dyDescent="0.25">
      <c r="A60" t="s">
        <v>213</v>
      </c>
      <c r="B60" t="s">
        <v>39</v>
      </c>
      <c r="C60" t="s">
        <v>213</v>
      </c>
      <c r="D60" t="s">
        <v>158</v>
      </c>
      <c r="E60" s="84">
        <v>56</v>
      </c>
      <c r="F60" t="str">
        <f t="shared" si="0"/>
        <v>JM1-56</v>
      </c>
      <c r="G60" t="str">
        <f>VLOOKUP(F60,RAW_c_TEBT0714_REV01!A:B,2,0)</f>
        <v>NetJM1_52</v>
      </c>
      <c r="H60" t="str">
        <f t="shared" si="1"/>
        <v>NetJM1_52</v>
      </c>
      <c r="I60" t="str">
        <f t="shared" si="2"/>
        <v>--</v>
      </c>
      <c r="J60" t="str">
        <f t="shared" si="3"/>
        <v>--</v>
      </c>
      <c r="K60">
        <f>IFERROR(IF(J60="--",IF(G60=H60,VLOOKUP(G60,RAW_c_TEBT0714_REV01!L:N,3,0),SUM(VLOOKUP(H60,RAW_c_TEBT0714_REV01!L:N,3,0),VLOOKUP(G60,RAW_c_TEBT0714_REV01!L:N,3,0))),"---"),"---")</f>
        <v>2.9333</v>
      </c>
      <c r="L60" t="str">
        <f t="shared" si="4"/>
        <v>JM1-56</v>
      </c>
      <c r="M60" t="str">
        <f>IFERROR(IF(
COUNTIF(B2B!H:H,(IF(K60&lt;&gt;"---",IF(INDEX(RAW_c_TEBT0714_REV01!B:D,MATCH(H60,RAW_c_TEBT0714_REV01!B:B,0),3)=L60,INDEX(
RAW_c_TEBT0714_REV01!B:D,MATCH(H60,INDEX(RAW_c_TEBT0714_REV01!B:B,MATCH(H60,RAW_c_TEBT0714_REV01!B:B,)+1):'RAW_c_TEBT0714_REV01'!B11131,)+MATCH(H60,RAW_c_TEBT0714_REV01!B:B,),3),INDEX(RAW_c_TEBT0714_REV01!B:D,MATCH(H60,RAW_c_TEBT0714_REV01!B:B,0),3)),"---")))=1,"---",IF(K60&lt;&gt;"---",IF(INDEX(RAW_c_TEBT0714_REV01!B:D,MATCH(H60,RAW_c_TEBT0714_REV01!B:B,0),3)=L60,INDEX(
RAW_c_TEBT0714_REV01!B:D,MATCH(H60,INDEX(RAW_c_TEBT0714_REV01!B:B,MATCH(H60,RAW_c_TEBT0714_REV01!B:B,)+1):'RAW_c_TEBT0714_REV01'!B11131,)+MATCH(H60,RAW_c_TEBT0714_REV01!B:B,),3),INDEX(RAW_c_TEBT0714_REV01!B:D,MATCH(H60,RAW_c_TEBT0714_REV01!B:B,0),3)),"---")),"---")</f>
        <v>---</v>
      </c>
      <c r="N60" t="str">
        <f>IFERROR(IF(AND(B60="B2B",J60="--"),L60,IF(
COUNTIF(B2B!H:H,(IF(K60&lt;&gt;"---",IF(INDEX(RAW_c_TEBT0714_REV01!B:D,MATCH(H60,RAW_c_TEBT0714_REV01!B:B,0),3)=L60,INDEX(
RAW_c_TEBT0714_REV01!B:D,MATCH(H60,INDEX(RAW_c_TEBT0714_REV01!B:B,MATCH(H60,RAW_c_TEBT0714_REV01!B:B,)+1):'RAW_c_TEBT0714_REV01'!B11131,)+MATCH(H60,RAW_c_TEBT0714_REV01!B:B,),3),INDEX(RAW_c_TEBT0714_REV01!B:D,MATCH(H60,RAW_c_TEBT0714_REV01!B:B,0),3)),"---")))=0,"---",IF(K60&lt;&gt;"---",IF(INDEX(RAW_c_TEBT0714_REV01!B:D,MATCH(H60,RAW_c_TEBT0714_REV01!B:B,0),3)=L60,INDEX(
RAW_c_TEBT0714_REV01!B:D,MATCH(H60,INDEX(RAW_c_TEBT0714_REV01!B:B,MATCH(H60,RAW_c_TEBT0714_REV01!B:B,)+1):'RAW_c_TEBT0714_REV01'!B11131,)+MATCH(H60,RAW_c_TEBT0714_REV01!B:B,),3),INDEX(RAW_c_TEBT0714_REV01!B:D,MATCH(H60,RAW_c_TEBT0714_REV01!B:B,0),3)),"---"))),"---")</f>
        <v>JM1-56</v>
      </c>
      <c r="T60">
        <f>COUNTIF(RAW_c_TEBT0714_REV01!B:B,G60)</f>
        <v>2</v>
      </c>
      <c r="U60" t="str">
        <f t="shared" si="5"/>
        <v>B2B-55</v>
      </c>
    </row>
    <row r="61" spans="1:21" x14ac:dyDescent="0.25">
      <c r="A61" t="s">
        <v>214</v>
      </c>
      <c r="B61" t="s">
        <v>39</v>
      </c>
      <c r="C61" t="s">
        <v>214</v>
      </c>
      <c r="D61" t="s">
        <v>158</v>
      </c>
      <c r="E61" s="84">
        <v>55</v>
      </c>
      <c r="F61" t="str">
        <f t="shared" si="0"/>
        <v>JM1-55</v>
      </c>
      <c r="G61" t="str">
        <f>VLOOKUP(F61,RAW_c_TEBT0714_REV01!A:B,2,0)</f>
        <v>NetJM1_51</v>
      </c>
      <c r="H61" t="str">
        <f t="shared" si="1"/>
        <v>NetJM1_51</v>
      </c>
      <c r="I61" t="str">
        <f t="shared" si="2"/>
        <v>--</v>
      </c>
      <c r="J61" t="str">
        <f t="shared" si="3"/>
        <v>--</v>
      </c>
      <c r="K61">
        <f>IFERROR(IF(J61="--",IF(G61=H61,VLOOKUP(G61,RAW_c_TEBT0714_REV01!L:N,3,0),SUM(VLOOKUP(H61,RAW_c_TEBT0714_REV01!L:N,3,0),VLOOKUP(G61,RAW_c_TEBT0714_REV01!L:N,3,0))),"---"),"---")</f>
        <v>3.2359</v>
      </c>
      <c r="L61" t="str">
        <f t="shared" si="4"/>
        <v>JM1-55</v>
      </c>
      <c r="M61" t="str">
        <f>IFERROR(IF(
COUNTIF(B2B!H:H,(IF(K61&lt;&gt;"---",IF(INDEX(RAW_c_TEBT0714_REV01!B:D,MATCH(H61,RAW_c_TEBT0714_REV01!B:B,0),3)=L61,INDEX(
RAW_c_TEBT0714_REV01!B:D,MATCH(H61,INDEX(RAW_c_TEBT0714_REV01!B:B,MATCH(H61,RAW_c_TEBT0714_REV01!B:B,)+1):'RAW_c_TEBT0714_REV01'!B11132,)+MATCH(H61,RAW_c_TEBT0714_REV01!B:B,),3),INDEX(RAW_c_TEBT0714_REV01!B:D,MATCH(H61,RAW_c_TEBT0714_REV01!B:B,0),3)),"---")))=1,"---",IF(K61&lt;&gt;"---",IF(INDEX(RAW_c_TEBT0714_REV01!B:D,MATCH(H61,RAW_c_TEBT0714_REV01!B:B,0),3)=L61,INDEX(
RAW_c_TEBT0714_REV01!B:D,MATCH(H61,INDEX(RAW_c_TEBT0714_REV01!B:B,MATCH(H61,RAW_c_TEBT0714_REV01!B:B,)+1):'RAW_c_TEBT0714_REV01'!B11132,)+MATCH(H61,RAW_c_TEBT0714_REV01!B:B,),3),INDEX(RAW_c_TEBT0714_REV01!B:D,MATCH(H61,RAW_c_TEBT0714_REV01!B:B,0),3)),"---")),"---")</f>
        <v>---</v>
      </c>
      <c r="N61" t="str">
        <f>IFERROR(IF(AND(B61="B2B",J61="--"),L61,IF(
COUNTIF(B2B!H:H,(IF(K61&lt;&gt;"---",IF(INDEX(RAW_c_TEBT0714_REV01!B:D,MATCH(H61,RAW_c_TEBT0714_REV01!B:B,0),3)=L61,INDEX(
RAW_c_TEBT0714_REV01!B:D,MATCH(H61,INDEX(RAW_c_TEBT0714_REV01!B:B,MATCH(H61,RAW_c_TEBT0714_REV01!B:B,)+1):'RAW_c_TEBT0714_REV01'!B11132,)+MATCH(H61,RAW_c_TEBT0714_REV01!B:B,),3),INDEX(RAW_c_TEBT0714_REV01!B:D,MATCH(H61,RAW_c_TEBT0714_REV01!B:B,0),3)),"---")))=0,"---",IF(K61&lt;&gt;"---",IF(INDEX(RAW_c_TEBT0714_REV01!B:D,MATCH(H61,RAW_c_TEBT0714_REV01!B:B,0),3)=L61,INDEX(
RAW_c_TEBT0714_REV01!B:D,MATCH(H61,INDEX(RAW_c_TEBT0714_REV01!B:B,MATCH(H61,RAW_c_TEBT0714_REV01!B:B,)+1):'RAW_c_TEBT0714_REV01'!B11132,)+MATCH(H61,RAW_c_TEBT0714_REV01!B:B,),3),INDEX(RAW_c_TEBT0714_REV01!B:D,MATCH(H61,RAW_c_TEBT0714_REV01!B:B,0),3)),"---"))),"---")</f>
        <v>JM1-55</v>
      </c>
      <c r="T61">
        <f>COUNTIF(RAW_c_TEBT0714_REV01!B:B,G61)</f>
        <v>2</v>
      </c>
      <c r="U61" t="str">
        <f t="shared" si="5"/>
        <v>B2B-56</v>
      </c>
    </row>
    <row r="62" spans="1:21" x14ac:dyDescent="0.25">
      <c r="A62" t="s">
        <v>215</v>
      </c>
      <c r="B62" t="s">
        <v>39</v>
      </c>
      <c r="C62" t="s">
        <v>215</v>
      </c>
      <c r="D62" t="s">
        <v>158</v>
      </c>
      <c r="E62" s="84">
        <v>58</v>
      </c>
      <c r="F62" t="str">
        <f t="shared" si="0"/>
        <v>JM1-58</v>
      </c>
      <c r="G62" t="str">
        <f>VLOOKUP(F62,RAW_c_TEBT0714_REV01!A:B,2,0)</f>
        <v>NetJM1_58</v>
      </c>
      <c r="H62" t="str">
        <f t="shared" si="1"/>
        <v>NetJM1_58</v>
      </c>
      <c r="I62" t="str">
        <f t="shared" si="2"/>
        <v>--</v>
      </c>
      <c r="J62" t="str">
        <f t="shared" si="3"/>
        <v>--</v>
      </c>
      <c r="K62">
        <f>IFERROR(IF(J62="--",IF(G62=H62,VLOOKUP(G62,RAW_c_TEBT0714_REV01!L:N,3,0),SUM(VLOOKUP(H62,RAW_c_TEBT0714_REV01!L:N,3,0),VLOOKUP(G62,RAW_c_TEBT0714_REV01!L:N,3,0))),"---"),"---")</f>
        <v>2.8039999999999998</v>
      </c>
      <c r="L62" t="str">
        <f t="shared" si="4"/>
        <v>JM1-58</v>
      </c>
      <c r="M62" t="str">
        <f>IFERROR(IF(
COUNTIF(B2B!H:H,(IF(K62&lt;&gt;"---",IF(INDEX(RAW_c_TEBT0714_REV01!B:D,MATCH(H62,RAW_c_TEBT0714_REV01!B:B,0),3)=L62,INDEX(
RAW_c_TEBT0714_REV01!B:D,MATCH(H62,INDEX(RAW_c_TEBT0714_REV01!B:B,MATCH(H62,RAW_c_TEBT0714_REV01!B:B,)+1):'RAW_c_TEBT0714_REV01'!B11133,)+MATCH(H62,RAW_c_TEBT0714_REV01!B:B,),3),INDEX(RAW_c_TEBT0714_REV01!B:D,MATCH(H62,RAW_c_TEBT0714_REV01!B:B,0),3)),"---")))=1,"---",IF(K62&lt;&gt;"---",IF(INDEX(RAW_c_TEBT0714_REV01!B:D,MATCH(H62,RAW_c_TEBT0714_REV01!B:B,0),3)=L62,INDEX(
RAW_c_TEBT0714_REV01!B:D,MATCH(H62,INDEX(RAW_c_TEBT0714_REV01!B:B,MATCH(H62,RAW_c_TEBT0714_REV01!B:B,)+1):'RAW_c_TEBT0714_REV01'!B11133,)+MATCH(H62,RAW_c_TEBT0714_REV01!B:B,),3),INDEX(RAW_c_TEBT0714_REV01!B:D,MATCH(H62,RAW_c_TEBT0714_REV01!B:B,0),3)),"---")),"---")</f>
        <v>---</v>
      </c>
      <c r="N62" t="str">
        <f>IFERROR(IF(AND(B62="B2B",J62="--"),L62,IF(
COUNTIF(B2B!H:H,(IF(K62&lt;&gt;"---",IF(INDEX(RAW_c_TEBT0714_REV01!B:D,MATCH(H62,RAW_c_TEBT0714_REV01!B:B,0),3)=L62,INDEX(
RAW_c_TEBT0714_REV01!B:D,MATCH(H62,INDEX(RAW_c_TEBT0714_REV01!B:B,MATCH(H62,RAW_c_TEBT0714_REV01!B:B,)+1):'RAW_c_TEBT0714_REV01'!B11133,)+MATCH(H62,RAW_c_TEBT0714_REV01!B:B,),3),INDEX(RAW_c_TEBT0714_REV01!B:D,MATCH(H62,RAW_c_TEBT0714_REV01!B:B,0),3)),"---")))=0,"---",IF(K62&lt;&gt;"---",IF(INDEX(RAW_c_TEBT0714_REV01!B:D,MATCH(H62,RAW_c_TEBT0714_REV01!B:B,0),3)=L62,INDEX(
RAW_c_TEBT0714_REV01!B:D,MATCH(H62,INDEX(RAW_c_TEBT0714_REV01!B:B,MATCH(H62,RAW_c_TEBT0714_REV01!B:B,)+1):'RAW_c_TEBT0714_REV01'!B11133,)+MATCH(H62,RAW_c_TEBT0714_REV01!B:B,),3),INDEX(RAW_c_TEBT0714_REV01!B:D,MATCH(H62,RAW_c_TEBT0714_REV01!B:B,0),3)),"---"))),"---")</f>
        <v>JM1-58</v>
      </c>
      <c r="T62">
        <f>COUNTIF(RAW_c_TEBT0714_REV01!B:B,G62)</f>
        <v>2</v>
      </c>
      <c r="U62" t="str">
        <f t="shared" si="5"/>
        <v>B2B-57</v>
      </c>
    </row>
    <row r="63" spans="1:21" x14ac:dyDescent="0.25">
      <c r="A63" t="s">
        <v>216</v>
      </c>
      <c r="B63" t="s">
        <v>39</v>
      </c>
      <c r="C63" t="s">
        <v>216</v>
      </c>
      <c r="D63" t="s">
        <v>158</v>
      </c>
      <c r="E63" s="84">
        <v>57</v>
      </c>
      <c r="F63" t="str">
        <f t="shared" si="0"/>
        <v>JM1-57</v>
      </c>
      <c r="G63" t="str">
        <f>VLOOKUP(F63,RAW_c_TEBT0714_REV01!A:B,2,0)</f>
        <v>NetJM1_57</v>
      </c>
      <c r="H63" t="str">
        <f t="shared" si="1"/>
        <v>NetJM1_57</v>
      </c>
      <c r="I63" t="str">
        <f t="shared" si="2"/>
        <v>--</v>
      </c>
      <c r="J63" t="str">
        <f t="shared" si="3"/>
        <v>--</v>
      </c>
      <c r="K63">
        <f>IFERROR(IF(J63="--",IF(G63=H63,VLOOKUP(G63,RAW_c_TEBT0714_REV01!L:N,3,0),SUM(VLOOKUP(H63,RAW_c_TEBT0714_REV01!L:N,3,0),VLOOKUP(G63,RAW_c_TEBT0714_REV01!L:N,3,0))),"---"),"---")</f>
        <v>4.8163</v>
      </c>
      <c r="L63" t="str">
        <f t="shared" si="4"/>
        <v>JM1-57</v>
      </c>
      <c r="M63" t="str">
        <f>IFERROR(IF(
COUNTIF(B2B!H:H,(IF(K63&lt;&gt;"---",IF(INDEX(RAW_c_TEBT0714_REV01!B:D,MATCH(H63,RAW_c_TEBT0714_REV01!B:B,0),3)=L63,INDEX(
RAW_c_TEBT0714_REV01!B:D,MATCH(H63,INDEX(RAW_c_TEBT0714_REV01!B:B,MATCH(H63,RAW_c_TEBT0714_REV01!B:B,)+1):'RAW_c_TEBT0714_REV01'!B11134,)+MATCH(H63,RAW_c_TEBT0714_REV01!B:B,),3),INDEX(RAW_c_TEBT0714_REV01!B:D,MATCH(H63,RAW_c_TEBT0714_REV01!B:B,0),3)),"---")))=1,"---",IF(K63&lt;&gt;"---",IF(INDEX(RAW_c_TEBT0714_REV01!B:D,MATCH(H63,RAW_c_TEBT0714_REV01!B:B,0),3)=L63,INDEX(
RAW_c_TEBT0714_REV01!B:D,MATCH(H63,INDEX(RAW_c_TEBT0714_REV01!B:B,MATCH(H63,RAW_c_TEBT0714_REV01!B:B,)+1):'RAW_c_TEBT0714_REV01'!B11134,)+MATCH(H63,RAW_c_TEBT0714_REV01!B:B,),3),INDEX(RAW_c_TEBT0714_REV01!B:D,MATCH(H63,RAW_c_TEBT0714_REV01!B:B,0),3)),"---")),"---")</f>
        <v>---</v>
      </c>
      <c r="N63" t="str">
        <f>IFERROR(IF(AND(B63="B2B",J63="--"),L63,IF(
COUNTIF(B2B!H:H,(IF(K63&lt;&gt;"---",IF(INDEX(RAW_c_TEBT0714_REV01!B:D,MATCH(H63,RAW_c_TEBT0714_REV01!B:B,0),3)=L63,INDEX(
RAW_c_TEBT0714_REV01!B:D,MATCH(H63,INDEX(RAW_c_TEBT0714_REV01!B:B,MATCH(H63,RAW_c_TEBT0714_REV01!B:B,)+1):'RAW_c_TEBT0714_REV01'!B11134,)+MATCH(H63,RAW_c_TEBT0714_REV01!B:B,),3),INDEX(RAW_c_TEBT0714_REV01!B:D,MATCH(H63,RAW_c_TEBT0714_REV01!B:B,0),3)),"---")))=0,"---",IF(K63&lt;&gt;"---",IF(INDEX(RAW_c_TEBT0714_REV01!B:D,MATCH(H63,RAW_c_TEBT0714_REV01!B:B,0),3)=L63,INDEX(
RAW_c_TEBT0714_REV01!B:D,MATCH(H63,INDEX(RAW_c_TEBT0714_REV01!B:B,MATCH(H63,RAW_c_TEBT0714_REV01!B:B,)+1):'RAW_c_TEBT0714_REV01'!B11134,)+MATCH(H63,RAW_c_TEBT0714_REV01!B:B,),3),INDEX(RAW_c_TEBT0714_REV01!B:D,MATCH(H63,RAW_c_TEBT0714_REV01!B:B,0),3)),"---"))),"---")</f>
        <v>JM1-57</v>
      </c>
      <c r="T63">
        <f>COUNTIF(RAW_c_TEBT0714_REV01!B:B,G63)</f>
        <v>2</v>
      </c>
      <c r="U63" t="str">
        <f t="shared" si="5"/>
        <v>B2B-58</v>
      </c>
    </row>
    <row r="64" spans="1:21" x14ac:dyDescent="0.25">
      <c r="A64" t="s">
        <v>217</v>
      </c>
      <c r="B64" t="s">
        <v>39</v>
      </c>
      <c r="C64" t="s">
        <v>217</v>
      </c>
      <c r="D64" t="s">
        <v>158</v>
      </c>
      <c r="E64" s="84">
        <v>60</v>
      </c>
      <c r="F64" t="str">
        <f t="shared" si="0"/>
        <v>JM1-60</v>
      </c>
      <c r="G64" t="str">
        <f>VLOOKUP(F64,RAW_c_TEBT0714_REV01!A:B,2,0)</f>
        <v>NetJM1_60</v>
      </c>
      <c r="H64" t="str">
        <f t="shared" si="1"/>
        <v>NetJM1_60</v>
      </c>
      <c r="I64" t="str">
        <f t="shared" si="2"/>
        <v>--</v>
      </c>
      <c r="J64" t="str">
        <f t="shared" si="3"/>
        <v>--</v>
      </c>
      <c r="K64">
        <f>IFERROR(IF(J64="--",IF(G64=H64,VLOOKUP(G64,RAW_c_TEBT0714_REV01!L:N,3,0),SUM(VLOOKUP(H64,RAW_c_TEBT0714_REV01!L:N,3,0),VLOOKUP(G64,RAW_c_TEBT0714_REV01!L:N,3,0))),"---"),"---")</f>
        <v>3.1084000000000001</v>
      </c>
      <c r="L64" t="str">
        <f t="shared" si="4"/>
        <v>JM1-60</v>
      </c>
      <c r="M64" t="str">
        <f>IFERROR(IF(
COUNTIF(B2B!H:H,(IF(K64&lt;&gt;"---",IF(INDEX(RAW_c_TEBT0714_REV01!B:D,MATCH(H64,RAW_c_TEBT0714_REV01!B:B,0),3)=L64,INDEX(
RAW_c_TEBT0714_REV01!B:D,MATCH(H64,INDEX(RAW_c_TEBT0714_REV01!B:B,MATCH(H64,RAW_c_TEBT0714_REV01!B:B,)+1):'RAW_c_TEBT0714_REV01'!B11135,)+MATCH(H64,RAW_c_TEBT0714_REV01!B:B,),3),INDEX(RAW_c_TEBT0714_REV01!B:D,MATCH(H64,RAW_c_TEBT0714_REV01!B:B,0),3)),"---")))=1,"---",IF(K64&lt;&gt;"---",IF(INDEX(RAW_c_TEBT0714_REV01!B:D,MATCH(H64,RAW_c_TEBT0714_REV01!B:B,0),3)=L64,INDEX(
RAW_c_TEBT0714_REV01!B:D,MATCH(H64,INDEX(RAW_c_TEBT0714_REV01!B:B,MATCH(H64,RAW_c_TEBT0714_REV01!B:B,)+1):'RAW_c_TEBT0714_REV01'!B11135,)+MATCH(H64,RAW_c_TEBT0714_REV01!B:B,),3),INDEX(RAW_c_TEBT0714_REV01!B:D,MATCH(H64,RAW_c_TEBT0714_REV01!B:B,0),3)),"---")),"---")</f>
        <v>---</v>
      </c>
      <c r="N64" t="str">
        <f>IFERROR(IF(AND(B64="B2B",J64="--"),L64,IF(
COUNTIF(B2B!H:H,(IF(K64&lt;&gt;"---",IF(INDEX(RAW_c_TEBT0714_REV01!B:D,MATCH(H64,RAW_c_TEBT0714_REV01!B:B,0),3)=L64,INDEX(
RAW_c_TEBT0714_REV01!B:D,MATCH(H64,INDEX(RAW_c_TEBT0714_REV01!B:B,MATCH(H64,RAW_c_TEBT0714_REV01!B:B,)+1):'RAW_c_TEBT0714_REV01'!B11135,)+MATCH(H64,RAW_c_TEBT0714_REV01!B:B,),3),INDEX(RAW_c_TEBT0714_REV01!B:D,MATCH(H64,RAW_c_TEBT0714_REV01!B:B,0),3)),"---")))=0,"---",IF(K64&lt;&gt;"---",IF(INDEX(RAW_c_TEBT0714_REV01!B:D,MATCH(H64,RAW_c_TEBT0714_REV01!B:B,0),3)=L64,INDEX(
RAW_c_TEBT0714_REV01!B:D,MATCH(H64,INDEX(RAW_c_TEBT0714_REV01!B:B,MATCH(H64,RAW_c_TEBT0714_REV01!B:B,)+1):'RAW_c_TEBT0714_REV01'!B11135,)+MATCH(H64,RAW_c_TEBT0714_REV01!B:B,),3),INDEX(RAW_c_TEBT0714_REV01!B:D,MATCH(H64,RAW_c_TEBT0714_REV01!B:B,0),3)),"---"))),"---")</f>
        <v>JM1-60</v>
      </c>
      <c r="T64">
        <f>COUNTIF(RAW_c_TEBT0714_REV01!B:B,G64)</f>
        <v>2</v>
      </c>
      <c r="U64" t="str">
        <f t="shared" si="5"/>
        <v>B2B-59</v>
      </c>
    </row>
    <row r="65" spans="1:21" x14ac:dyDescent="0.25">
      <c r="A65" t="s">
        <v>218</v>
      </c>
      <c r="B65" t="s">
        <v>39</v>
      </c>
      <c r="C65" t="s">
        <v>218</v>
      </c>
      <c r="D65" t="s">
        <v>158</v>
      </c>
      <c r="E65" s="84">
        <v>59</v>
      </c>
      <c r="F65" t="str">
        <f t="shared" si="0"/>
        <v>JM1-59</v>
      </c>
      <c r="G65" t="str">
        <f>VLOOKUP(F65,RAW_c_TEBT0714_REV01!A:B,2,0)</f>
        <v>NetJM1_59</v>
      </c>
      <c r="H65" t="str">
        <f t="shared" si="1"/>
        <v>NetJM1_59</v>
      </c>
      <c r="I65" t="str">
        <f t="shared" si="2"/>
        <v>--</v>
      </c>
      <c r="J65" t="str">
        <f t="shared" si="3"/>
        <v>--</v>
      </c>
      <c r="K65">
        <f>IFERROR(IF(J65="--",IF(G65=H65,VLOOKUP(G65,RAW_c_TEBT0714_REV01!L:N,3,0),SUM(VLOOKUP(H65,RAW_c_TEBT0714_REV01!L:N,3,0),VLOOKUP(G65,RAW_c_TEBT0714_REV01!L:N,3,0))),"---"),"---")</f>
        <v>3.1101999999999999</v>
      </c>
      <c r="L65" t="str">
        <f t="shared" si="4"/>
        <v>JM1-59</v>
      </c>
      <c r="M65" t="str">
        <f>IFERROR(IF(
COUNTIF(B2B!H:H,(IF(K65&lt;&gt;"---",IF(INDEX(RAW_c_TEBT0714_REV01!B:D,MATCH(H65,RAW_c_TEBT0714_REV01!B:B,0),3)=L65,INDEX(
RAW_c_TEBT0714_REV01!B:D,MATCH(H65,INDEX(RAW_c_TEBT0714_REV01!B:B,MATCH(H65,RAW_c_TEBT0714_REV01!B:B,)+1):'RAW_c_TEBT0714_REV01'!B11136,)+MATCH(H65,RAW_c_TEBT0714_REV01!B:B,),3),INDEX(RAW_c_TEBT0714_REV01!B:D,MATCH(H65,RAW_c_TEBT0714_REV01!B:B,0),3)),"---")))=1,"---",IF(K65&lt;&gt;"---",IF(INDEX(RAW_c_TEBT0714_REV01!B:D,MATCH(H65,RAW_c_TEBT0714_REV01!B:B,0),3)=L65,INDEX(
RAW_c_TEBT0714_REV01!B:D,MATCH(H65,INDEX(RAW_c_TEBT0714_REV01!B:B,MATCH(H65,RAW_c_TEBT0714_REV01!B:B,)+1):'RAW_c_TEBT0714_REV01'!B11136,)+MATCH(H65,RAW_c_TEBT0714_REV01!B:B,),3),INDEX(RAW_c_TEBT0714_REV01!B:D,MATCH(H65,RAW_c_TEBT0714_REV01!B:B,0),3)),"---")),"---")</f>
        <v>---</v>
      </c>
      <c r="N65" t="str">
        <f>IFERROR(IF(AND(B65="B2B",J65="--"),L65,IF(
COUNTIF(B2B!H:H,(IF(K65&lt;&gt;"---",IF(INDEX(RAW_c_TEBT0714_REV01!B:D,MATCH(H65,RAW_c_TEBT0714_REV01!B:B,0),3)=L65,INDEX(
RAW_c_TEBT0714_REV01!B:D,MATCH(H65,INDEX(RAW_c_TEBT0714_REV01!B:B,MATCH(H65,RAW_c_TEBT0714_REV01!B:B,)+1):'RAW_c_TEBT0714_REV01'!B11136,)+MATCH(H65,RAW_c_TEBT0714_REV01!B:B,),3),INDEX(RAW_c_TEBT0714_REV01!B:D,MATCH(H65,RAW_c_TEBT0714_REV01!B:B,0),3)),"---")))=0,"---",IF(K65&lt;&gt;"---",IF(INDEX(RAW_c_TEBT0714_REV01!B:D,MATCH(H65,RAW_c_TEBT0714_REV01!B:B,0),3)=L65,INDEX(
RAW_c_TEBT0714_REV01!B:D,MATCH(H65,INDEX(RAW_c_TEBT0714_REV01!B:B,MATCH(H65,RAW_c_TEBT0714_REV01!B:B,)+1):'RAW_c_TEBT0714_REV01'!B11136,)+MATCH(H65,RAW_c_TEBT0714_REV01!B:B,),3),INDEX(RAW_c_TEBT0714_REV01!B:D,MATCH(H65,RAW_c_TEBT0714_REV01!B:B,0),3)),"---"))),"---")</f>
        <v>JM1-59</v>
      </c>
      <c r="T65">
        <f>COUNTIF(RAW_c_TEBT0714_REV01!B:B,G65)</f>
        <v>2</v>
      </c>
      <c r="U65" t="str">
        <f t="shared" si="5"/>
        <v>B2B-60</v>
      </c>
    </row>
    <row r="66" spans="1:21" x14ac:dyDescent="0.25">
      <c r="A66" t="s">
        <v>219</v>
      </c>
      <c r="B66" t="s">
        <v>39</v>
      </c>
      <c r="C66" t="s">
        <v>219</v>
      </c>
      <c r="D66" t="s">
        <v>158</v>
      </c>
      <c r="E66" s="84">
        <v>62</v>
      </c>
      <c r="F66" t="str">
        <f t="shared" si="0"/>
        <v>JM1-62</v>
      </c>
      <c r="G66" t="str">
        <f>VLOOKUP(F66,RAW_c_TEBT0714_REV01!A:B,2,0)</f>
        <v>NetJM1_58</v>
      </c>
      <c r="H66" t="str">
        <f t="shared" si="1"/>
        <v>NetJM1_58</v>
      </c>
      <c r="I66" t="str">
        <f t="shared" si="2"/>
        <v>--</v>
      </c>
      <c r="J66" t="str">
        <f t="shared" si="3"/>
        <v>--</v>
      </c>
      <c r="K66">
        <f>IFERROR(IF(J66="--",IF(G66=H66,VLOOKUP(G66,RAW_c_TEBT0714_REV01!L:N,3,0),SUM(VLOOKUP(H66,RAW_c_TEBT0714_REV01!L:N,3,0),VLOOKUP(G66,RAW_c_TEBT0714_REV01!L:N,3,0))),"---"),"---")</f>
        <v>2.8039999999999998</v>
      </c>
      <c r="L66" t="str">
        <f t="shared" si="4"/>
        <v>JM1-62</v>
      </c>
      <c r="M66" t="str">
        <f>IFERROR(IF(
COUNTIF(B2B!H:H,(IF(K66&lt;&gt;"---",IF(INDEX(RAW_c_TEBT0714_REV01!B:D,MATCH(H66,RAW_c_TEBT0714_REV01!B:B,0),3)=L66,INDEX(
RAW_c_TEBT0714_REV01!B:D,MATCH(H66,INDEX(RAW_c_TEBT0714_REV01!B:B,MATCH(H66,RAW_c_TEBT0714_REV01!B:B,)+1):'RAW_c_TEBT0714_REV01'!B11137,)+MATCH(H66,RAW_c_TEBT0714_REV01!B:B,),3),INDEX(RAW_c_TEBT0714_REV01!B:D,MATCH(H66,RAW_c_TEBT0714_REV01!B:B,0),3)),"---")))=1,"---",IF(K66&lt;&gt;"---",IF(INDEX(RAW_c_TEBT0714_REV01!B:D,MATCH(H66,RAW_c_TEBT0714_REV01!B:B,0),3)=L66,INDEX(
RAW_c_TEBT0714_REV01!B:D,MATCH(H66,INDEX(RAW_c_TEBT0714_REV01!B:B,MATCH(H66,RAW_c_TEBT0714_REV01!B:B,)+1):'RAW_c_TEBT0714_REV01'!B11137,)+MATCH(H66,RAW_c_TEBT0714_REV01!B:B,),3),INDEX(RAW_c_TEBT0714_REV01!B:D,MATCH(H66,RAW_c_TEBT0714_REV01!B:B,0),3)),"---")),"---")</f>
        <v>---</v>
      </c>
      <c r="N66" t="str">
        <f>IFERROR(IF(AND(B66="B2B",J66="--"),L66,IF(
COUNTIF(B2B!H:H,(IF(K66&lt;&gt;"---",IF(INDEX(RAW_c_TEBT0714_REV01!B:D,MATCH(H66,RAW_c_TEBT0714_REV01!B:B,0),3)=L66,INDEX(
RAW_c_TEBT0714_REV01!B:D,MATCH(H66,INDEX(RAW_c_TEBT0714_REV01!B:B,MATCH(H66,RAW_c_TEBT0714_REV01!B:B,)+1):'RAW_c_TEBT0714_REV01'!B11137,)+MATCH(H66,RAW_c_TEBT0714_REV01!B:B,),3),INDEX(RAW_c_TEBT0714_REV01!B:D,MATCH(H66,RAW_c_TEBT0714_REV01!B:B,0),3)),"---")))=0,"---",IF(K66&lt;&gt;"---",IF(INDEX(RAW_c_TEBT0714_REV01!B:D,MATCH(H66,RAW_c_TEBT0714_REV01!B:B,0),3)=L66,INDEX(
RAW_c_TEBT0714_REV01!B:D,MATCH(H66,INDEX(RAW_c_TEBT0714_REV01!B:B,MATCH(H66,RAW_c_TEBT0714_REV01!B:B,)+1):'RAW_c_TEBT0714_REV01'!B11137,)+MATCH(H66,RAW_c_TEBT0714_REV01!B:B,),3),INDEX(RAW_c_TEBT0714_REV01!B:D,MATCH(H66,RAW_c_TEBT0714_REV01!B:B,0),3)),"---"))),"---")</f>
        <v>JM1-62</v>
      </c>
      <c r="T66">
        <f>COUNTIF(RAW_c_TEBT0714_REV01!B:B,G66)</f>
        <v>2</v>
      </c>
      <c r="U66" t="str">
        <f t="shared" si="5"/>
        <v>B2B-61</v>
      </c>
    </row>
    <row r="67" spans="1:21" x14ac:dyDescent="0.25">
      <c r="A67" t="s">
        <v>220</v>
      </c>
      <c r="B67" t="s">
        <v>39</v>
      </c>
      <c r="C67" t="s">
        <v>220</v>
      </c>
      <c r="D67" t="s">
        <v>158</v>
      </c>
      <c r="E67" s="84">
        <v>61</v>
      </c>
      <c r="F67" t="str">
        <f t="shared" si="0"/>
        <v>JM1-61</v>
      </c>
      <c r="G67" t="str">
        <f>VLOOKUP(F67,RAW_c_TEBT0714_REV01!A:B,2,0)</f>
        <v>3.3V_OUT</v>
      </c>
      <c r="H67" t="str">
        <f t="shared" si="1"/>
        <v>3.3V_OUT</v>
      </c>
      <c r="I67" t="str">
        <f t="shared" si="2"/>
        <v>--</v>
      </c>
      <c r="J67" t="str">
        <f t="shared" si="3"/>
        <v>--</v>
      </c>
      <c r="K67">
        <f>IFERROR(IF(J67="--",IF(G67=H67,VLOOKUP(G67,RAW_c_TEBT0714_REV01!L:N,3,0),SUM(VLOOKUP(H67,RAW_c_TEBT0714_REV01!L:N,3,0),VLOOKUP(G67,RAW_c_TEBT0714_REV01!L:N,3,0))),"---"),"---")</f>
        <v>79.661799999999999</v>
      </c>
      <c r="L67" t="str">
        <f t="shared" si="4"/>
        <v>JM1-61</v>
      </c>
      <c r="M67" t="str">
        <f>IFERROR(IF(
COUNTIF(B2B!H:H,(IF(K67&lt;&gt;"---",IF(INDEX(RAW_c_TEBT0714_REV01!B:D,MATCH(H67,RAW_c_TEBT0714_REV01!B:B,0),3)=L67,INDEX(
RAW_c_TEBT0714_REV01!B:D,MATCH(H67,INDEX(RAW_c_TEBT0714_REV01!B:B,MATCH(H67,RAW_c_TEBT0714_REV01!B:B,)+1):'RAW_c_TEBT0714_REV01'!B11138,)+MATCH(H67,RAW_c_TEBT0714_REV01!B:B,),3),INDEX(RAW_c_TEBT0714_REV01!B:D,MATCH(H67,RAW_c_TEBT0714_REV01!B:B,0),3)),"---")))=1,"---",IF(K67&lt;&gt;"---",IF(INDEX(RAW_c_TEBT0714_REV01!B:D,MATCH(H67,RAW_c_TEBT0714_REV01!B:B,0),3)=L67,INDEX(
RAW_c_TEBT0714_REV01!B:D,MATCH(H67,INDEX(RAW_c_TEBT0714_REV01!B:B,MATCH(H67,RAW_c_TEBT0714_REV01!B:B,)+1):'RAW_c_TEBT0714_REV01'!B11138,)+MATCH(H67,RAW_c_TEBT0714_REV01!B:B,),3),INDEX(RAW_c_TEBT0714_REV01!B:D,MATCH(H67,RAW_c_TEBT0714_REV01!B:B,0),3)),"---")),"---")</f>
        <v>J27-6</v>
      </c>
      <c r="N67" t="str">
        <f>IFERROR(IF(AND(B67="B2B",J67="--"),L67,IF(
COUNTIF(B2B!H:H,(IF(K67&lt;&gt;"---",IF(INDEX(RAW_c_TEBT0714_REV01!B:D,MATCH(H67,RAW_c_TEBT0714_REV01!B:B,0),3)=L67,INDEX(
RAW_c_TEBT0714_REV01!B:D,MATCH(H67,INDEX(RAW_c_TEBT0714_REV01!B:B,MATCH(H67,RAW_c_TEBT0714_REV01!B:B,)+1):'RAW_c_TEBT0714_REV01'!B11138,)+MATCH(H67,RAW_c_TEBT0714_REV01!B:B,),3),INDEX(RAW_c_TEBT0714_REV01!B:D,MATCH(H67,RAW_c_TEBT0714_REV01!B:B,0),3)),"---")))=0,"---",IF(K67&lt;&gt;"---",IF(INDEX(RAW_c_TEBT0714_REV01!B:D,MATCH(H67,RAW_c_TEBT0714_REV01!B:B,0),3)=L67,INDEX(
RAW_c_TEBT0714_REV01!B:D,MATCH(H67,INDEX(RAW_c_TEBT0714_REV01!B:B,MATCH(H67,RAW_c_TEBT0714_REV01!B:B,)+1):'RAW_c_TEBT0714_REV01'!B11138,)+MATCH(H67,RAW_c_TEBT0714_REV01!B:B,),3),INDEX(RAW_c_TEBT0714_REV01!B:D,MATCH(H67,RAW_c_TEBT0714_REV01!B:B,0),3)),"---"))),"---")</f>
        <v>JM1-61</v>
      </c>
      <c r="T67">
        <f>COUNTIF(RAW_c_TEBT0714_REV01!B:B,G67)</f>
        <v>5</v>
      </c>
      <c r="U67" t="str">
        <f t="shared" si="5"/>
        <v>B2B-62</v>
      </c>
    </row>
    <row r="68" spans="1:21" x14ac:dyDescent="0.25">
      <c r="A68" t="s">
        <v>221</v>
      </c>
      <c r="B68" t="s">
        <v>39</v>
      </c>
      <c r="C68" t="s">
        <v>221</v>
      </c>
      <c r="D68" t="s">
        <v>158</v>
      </c>
      <c r="E68" s="84">
        <v>64</v>
      </c>
      <c r="F68" t="str">
        <f t="shared" si="0"/>
        <v>JM1-64</v>
      </c>
      <c r="G68" t="str">
        <f>VLOOKUP(F68,RAW_c_TEBT0714_REV01!A:B,2,0)</f>
        <v>NetJM1_60</v>
      </c>
      <c r="H68" t="str">
        <f t="shared" si="1"/>
        <v>NetJM1_60</v>
      </c>
      <c r="I68" t="str">
        <f t="shared" si="2"/>
        <v>--</v>
      </c>
      <c r="J68" t="str">
        <f t="shared" si="3"/>
        <v>--</v>
      </c>
      <c r="K68">
        <f>IFERROR(IF(J68="--",IF(G68=H68,VLOOKUP(G68,RAW_c_TEBT0714_REV01!L:N,3,0),SUM(VLOOKUP(H68,RAW_c_TEBT0714_REV01!L:N,3,0),VLOOKUP(G68,RAW_c_TEBT0714_REV01!L:N,3,0))),"---"),"---")</f>
        <v>3.1084000000000001</v>
      </c>
      <c r="L68" t="str">
        <f t="shared" si="4"/>
        <v>JM1-64</v>
      </c>
      <c r="M68" t="str">
        <f>IFERROR(IF(
COUNTIF(B2B!H:H,(IF(K68&lt;&gt;"---",IF(INDEX(RAW_c_TEBT0714_REV01!B:D,MATCH(H68,RAW_c_TEBT0714_REV01!B:B,0),3)=L68,INDEX(
RAW_c_TEBT0714_REV01!B:D,MATCH(H68,INDEX(RAW_c_TEBT0714_REV01!B:B,MATCH(H68,RAW_c_TEBT0714_REV01!B:B,)+1):'RAW_c_TEBT0714_REV01'!B11139,)+MATCH(H68,RAW_c_TEBT0714_REV01!B:B,),3),INDEX(RAW_c_TEBT0714_REV01!B:D,MATCH(H68,RAW_c_TEBT0714_REV01!B:B,0),3)),"---")))=1,"---",IF(K68&lt;&gt;"---",IF(INDEX(RAW_c_TEBT0714_REV01!B:D,MATCH(H68,RAW_c_TEBT0714_REV01!B:B,0),3)=L68,INDEX(
RAW_c_TEBT0714_REV01!B:D,MATCH(H68,INDEX(RAW_c_TEBT0714_REV01!B:B,MATCH(H68,RAW_c_TEBT0714_REV01!B:B,)+1):'RAW_c_TEBT0714_REV01'!B11139,)+MATCH(H68,RAW_c_TEBT0714_REV01!B:B,),3),INDEX(RAW_c_TEBT0714_REV01!B:D,MATCH(H68,RAW_c_TEBT0714_REV01!B:B,0),3)),"---")),"---")</f>
        <v>---</v>
      </c>
      <c r="N68" t="str">
        <f>IFERROR(IF(AND(B68="B2B",J68="--"),L68,IF(
COUNTIF(B2B!H:H,(IF(K68&lt;&gt;"---",IF(INDEX(RAW_c_TEBT0714_REV01!B:D,MATCH(H68,RAW_c_TEBT0714_REV01!B:B,0),3)=L68,INDEX(
RAW_c_TEBT0714_REV01!B:D,MATCH(H68,INDEX(RAW_c_TEBT0714_REV01!B:B,MATCH(H68,RAW_c_TEBT0714_REV01!B:B,)+1):'RAW_c_TEBT0714_REV01'!B11139,)+MATCH(H68,RAW_c_TEBT0714_REV01!B:B,),3),INDEX(RAW_c_TEBT0714_REV01!B:D,MATCH(H68,RAW_c_TEBT0714_REV01!B:B,0),3)),"---")))=0,"---",IF(K68&lt;&gt;"---",IF(INDEX(RAW_c_TEBT0714_REV01!B:D,MATCH(H68,RAW_c_TEBT0714_REV01!B:B,0),3)=L68,INDEX(
RAW_c_TEBT0714_REV01!B:D,MATCH(H68,INDEX(RAW_c_TEBT0714_REV01!B:B,MATCH(H68,RAW_c_TEBT0714_REV01!B:B,)+1):'RAW_c_TEBT0714_REV01'!B11139,)+MATCH(H68,RAW_c_TEBT0714_REV01!B:B,),3),INDEX(RAW_c_TEBT0714_REV01!B:D,MATCH(H68,RAW_c_TEBT0714_REV01!B:B,0),3)),"---"))),"---")</f>
        <v>JM1-64</v>
      </c>
      <c r="T68">
        <f>COUNTIF(RAW_c_TEBT0714_REV01!B:B,G68)</f>
        <v>2</v>
      </c>
      <c r="U68" t="str">
        <f t="shared" si="5"/>
        <v>B2B-63</v>
      </c>
    </row>
    <row r="69" spans="1:21" x14ac:dyDescent="0.25">
      <c r="A69" t="s">
        <v>222</v>
      </c>
      <c r="B69" t="s">
        <v>39</v>
      </c>
      <c r="C69" t="s">
        <v>222</v>
      </c>
      <c r="D69" t="s">
        <v>158</v>
      </c>
      <c r="E69" s="84">
        <v>63</v>
      </c>
      <c r="F69" t="str">
        <f t="shared" si="0"/>
        <v>JM1-63</v>
      </c>
      <c r="G69" t="str">
        <f>VLOOKUP(F69,RAW_c_TEBT0714_REV01!A:B,2,0)</f>
        <v>NetJM1_59</v>
      </c>
      <c r="H69" t="str">
        <f t="shared" si="1"/>
        <v>NetJM1_59</v>
      </c>
      <c r="I69" t="str">
        <f t="shared" si="2"/>
        <v>--</v>
      </c>
      <c r="J69" t="str">
        <f t="shared" si="3"/>
        <v>--</v>
      </c>
      <c r="K69">
        <f>IFERROR(IF(J69="--",IF(G69=H69,VLOOKUP(G69,RAW_c_TEBT0714_REV01!L:N,3,0),SUM(VLOOKUP(H69,RAW_c_TEBT0714_REV01!L:N,3,0),VLOOKUP(G69,RAW_c_TEBT0714_REV01!L:N,3,0))),"---"),"---")</f>
        <v>3.1101999999999999</v>
      </c>
      <c r="L69" t="str">
        <f t="shared" si="4"/>
        <v>JM1-63</v>
      </c>
      <c r="M69" t="str">
        <f>IFERROR(IF(
COUNTIF(B2B!H:H,(IF(K69&lt;&gt;"---",IF(INDEX(RAW_c_TEBT0714_REV01!B:D,MATCH(H69,RAW_c_TEBT0714_REV01!B:B,0),3)=L69,INDEX(
RAW_c_TEBT0714_REV01!B:D,MATCH(H69,INDEX(RAW_c_TEBT0714_REV01!B:B,MATCH(H69,RAW_c_TEBT0714_REV01!B:B,)+1):'RAW_c_TEBT0714_REV01'!B11140,)+MATCH(H69,RAW_c_TEBT0714_REV01!B:B,),3),INDEX(RAW_c_TEBT0714_REV01!B:D,MATCH(H69,RAW_c_TEBT0714_REV01!B:B,0),3)),"---")))=1,"---",IF(K69&lt;&gt;"---",IF(INDEX(RAW_c_TEBT0714_REV01!B:D,MATCH(H69,RAW_c_TEBT0714_REV01!B:B,0),3)=L69,INDEX(
RAW_c_TEBT0714_REV01!B:D,MATCH(H69,INDEX(RAW_c_TEBT0714_REV01!B:B,MATCH(H69,RAW_c_TEBT0714_REV01!B:B,)+1):'RAW_c_TEBT0714_REV01'!B11140,)+MATCH(H69,RAW_c_TEBT0714_REV01!B:B,),3),INDEX(RAW_c_TEBT0714_REV01!B:D,MATCH(H69,RAW_c_TEBT0714_REV01!B:B,0),3)),"---")),"---")</f>
        <v>---</v>
      </c>
      <c r="N69" t="str">
        <f>IFERROR(IF(AND(B69="B2B",J69="--"),L69,IF(
COUNTIF(B2B!H:H,(IF(K69&lt;&gt;"---",IF(INDEX(RAW_c_TEBT0714_REV01!B:D,MATCH(H69,RAW_c_TEBT0714_REV01!B:B,0),3)=L69,INDEX(
RAW_c_TEBT0714_REV01!B:D,MATCH(H69,INDEX(RAW_c_TEBT0714_REV01!B:B,MATCH(H69,RAW_c_TEBT0714_REV01!B:B,)+1):'RAW_c_TEBT0714_REV01'!B11140,)+MATCH(H69,RAW_c_TEBT0714_REV01!B:B,),3),INDEX(RAW_c_TEBT0714_REV01!B:D,MATCH(H69,RAW_c_TEBT0714_REV01!B:B,0),3)),"---")))=0,"---",IF(K69&lt;&gt;"---",IF(INDEX(RAW_c_TEBT0714_REV01!B:D,MATCH(H69,RAW_c_TEBT0714_REV01!B:B,0),3)=L69,INDEX(
RAW_c_TEBT0714_REV01!B:D,MATCH(H69,INDEX(RAW_c_TEBT0714_REV01!B:B,MATCH(H69,RAW_c_TEBT0714_REV01!B:B,)+1):'RAW_c_TEBT0714_REV01'!B11140,)+MATCH(H69,RAW_c_TEBT0714_REV01!B:B,),3),INDEX(RAW_c_TEBT0714_REV01!B:D,MATCH(H69,RAW_c_TEBT0714_REV01!B:B,0),3)),"---"))),"---")</f>
        <v>JM1-63</v>
      </c>
      <c r="T69">
        <f>COUNTIF(RAW_c_TEBT0714_REV01!B:B,G69)</f>
        <v>2</v>
      </c>
      <c r="U69" t="str">
        <f t="shared" si="5"/>
        <v>B2B-64</v>
      </c>
    </row>
    <row r="70" spans="1:21" x14ac:dyDescent="0.25">
      <c r="A70" t="s">
        <v>223</v>
      </c>
      <c r="B70" t="s">
        <v>39</v>
      </c>
      <c r="C70" t="s">
        <v>223</v>
      </c>
      <c r="D70" t="s">
        <v>158</v>
      </c>
      <c r="E70" s="84">
        <v>66</v>
      </c>
      <c r="F70" t="str">
        <f t="shared" si="0"/>
        <v>JM1-66</v>
      </c>
      <c r="G70" t="str">
        <f>VLOOKUP(F70,RAW_c_TEBT0714_REV01!A:B,2,0)</f>
        <v>GND</v>
      </c>
      <c r="H70" t="str">
        <f t="shared" si="1"/>
        <v>GND</v>
      </c>
      <c r="I70" t="str">
        <f t="shared" si="2"/>
        <v>--</v>
      </c>
      <c r="J70" t="str">
        <f t="shared" si="3"/>
        <v>---</v>
      </c>
      <c r="K70" t="str">
        <f>IFERROR(IF(J70="--",IF(G70=H70,VLOOKUP(G70,RAW_c_TEBT0714_REV01!L:N,3,0),SUM(VLOOKUP(H70,RAW_c_TEBT0714_REV01!L:N,3,0),VLOOKUP(G70,RAW_c_TEBT0714_REV01!L:N,3,0))),"---"),"---")</f>
        <v>---</v>
      </c>
      <c r="L70" t="str">
        <f t="shared" si="4"/>
        <v>JM1-66</v>
      </c>
      <c r="M70" t="str">
        <f>IFERROR(IF(
COUNTIF(B2B!H:H,(IF(K70&lt;&gt;"---",IF(INDEX(RAW_c_TEBT0714_REV01!B:D,MATCH(H70,RAW_c_TEBT0714_REV01!B:B,0),3)=L70,INDEX(
RAW_c_TEBT0714_REV01!B:D,MATCH(H70,INDEX(RAW_c_TEBT0714_REV01!B:B,MATCH(H70,RAW_c_TEBT0714_REV01!B:B,)+1):'RAW_c_TEBT0714_REV01'!B11141,)+MATCH(H70,RAW_c_TEBT0714_REV01!B:B,),3),INDEX(RAW_c_TEBT0714_REV01!B:D,MATCH(H70,RAW_c_TEBT0714_REV01!B:B,0),3)),"---")))=1,"---",IF(K70&lt;&gt;"---",IF(INDEX(RAW_c_TEBT0714_REV01!B:D,MATCH(H70,RAW_c_TEBT0714_REV01!B:B,0),3)=L70,INDEX(
RAW_c_TEBT0714_REV01!B:D,MATCH(H70,INDEX(RAW_c_TEBT0714_REV01!B:B,MATCH(H70,RAW_c_TEBT0714_REV01!B:B,)+1):'RAW_c_TEBT0714_REV01'!B11141,)+MATCH(H70,RAW_c_TEBT0714_REV01!B:B,),3),INDEX(RAW_c_TEBT0714_REV01!B:D,MATCH(H70,RAW_c_TEBT0714_REV01!B:B,0),3)),"---")),"---")</f>
        <v>---</v>
      </c>
      <c r="N70" t="str">
        <f>IFERROR(IF(AND(B70="B2B",J70="--"),L70,IF(
COUNTIF(B2B!H:H,(IF(K70&lt;&gt;"---",IF(INDEX(RAW_c_TEBT0714_REV01!B:D,MATCH(H70,RAW_c_TEBT0714_REV01!B:B,0),3)=L70,INDEX(
RAW_c_TEBT0714_REV01!B:D,MATCH(H70,INDEX(RAW_c_TEBT0714_REV01!B:B,MATCH(H70,RAW_c_TEBT0714_REV01!B:B,)+1):'RAW_c_TEBT0714_REV01'!B11141,)+MATCH(H70,RAW_c_TEBT0714_REV01!B:B,),3),INDEX(RAW_c_TEBT0714_REV01!B:D,MATCH(H70,RAW_c_TEBT0714_REV01!B:B,0),3)),"---")))=0,"---",IF(K70&lt;&gt;"---",IF(INDEX(RAW_c_TEBT0714_REV01!B:D,MATCH(H70,RAW_c_TEBT0714_REV01!B:B,0),3)=L70,INDEX(
RAW_c_TEBT0714_REV01!B:D,MATCH(H70,INDEX(RAW_c_TEBT0714_REV01!B:B,MATCH(H70,RAW_c_TEBT0714_REV01!B:B,)+1):'RAW_c_TEBT0714_REV01'!B11141,)+MATCH(H70,RAW_c_TEBT0714_REV01!B:B,),3),INDEX(RAW_c_TEBT0714_REV01!B:D,MATCH(H70,RAW_c_TEBT0714_REV01!B:B,0),3)),"---"))),"---")</f>
        <v>---</v>
      </c>
      <c r="T70">
        <f>COUNTIF(RAW_c_TEBT0714_REV01!B:B,G70)</f>
        <v>56</v>
      </c>
      <c r="U70" t="str">
        <f t="shared" si="5"/>
        <v>B2B-65</v>
      </c>
    </row>
    <row r="71" spans="1:21" x14ac:dyDescent="0.25">
      <c r="A71" t="s">
        <v>224</v>
      </c>
      <c r="B71" t="s">
        <v>39</v>
      </c>
      <c r="C71" t="s">
        <v>224</v>
      </c>
      <c r="D71" t="s">
        <v>158</v>
      </c>
      <c r="E71" s="84">
        <v>65</v>
      </c>
      <c r="F71" t="str">
        <f t="shared" ref="F71:F134" si="6">$D71&amp;"-"&amp;$E71</f>
        <v>JM1-65</v>
      </c>
      <c r="G71" t="str">
        <f>VLOOKUP(F71,RAW_c_TEBT0714_REV01!A:B,2,0)</f>
        <v>NetJM1_57</v>
      </c>
      <c r="H71" t="str">
        <f t="shared" ref="H71:H134" si="7">IF(IF(COUNTIF($Q$6:$S$150,G71)&gt;0,"---","--")="---",VLOOKUP(G71,$Q$6:$S$150,3,0),G71)</f>
        <v>NetJM1_57</v>
      </c>
      <c r="I71" t="str">
        <f t="shared" ref="I71:I134" si="8">IF(IF(COUNTIF($Q$6:$S$150,G71)&gt;0,"---","--")="---",VLOOKUP(G71,$Q$6:$S$150,2,0),"--")</f>
        <v>--</v>
      </c>
      <c r="J71" t="str">
        <f t="shared" ref="J71:J134" si="9">IF(COUNTIF($O$6:$O$100,G71)&gt;0,"---","--")</f>
        <v>--</v>
      </c>
      <c r="K71">
        <f>IFERROR(IF(J71="--",IF(G71=H71,VLOOKUP(G71,RAW_c_TEBT0714_REV01!L:N,3,0),SUM(VLOOKUP(H71,RAW_c_TEBT0714_REV01!L:N,3,0),VLOOKUP(G71,RAW_c_TEBT0714_REV01!L:N,3,0))),"---"),"---")</f>
        <v>4.8163</v>
      </c>
      <c r="L71" t="str">
        <f t="shared" ref="L71:L134" si="10">$D71&amp;"-"&amp;$E71</f>
        <v>JM1-65</v>
      </c>
      <c r="M71" t="str">
        <f>IFERROR(IF(
COUNTIF(B2B!H:H,(IF(K71&lt;&gt;"---",IF(INDEX(RAW_c_TEBT0714_REV01!B:D,MATCH(H71,RAW_c_TEBT0714_REV01!B:B,0),3)=L71,INDEX(
RAW_c_TEBT0714_REV01!B:D,MATCH(H71,INDEX(RAW_c_TEBT0714_REV01!B:B,MATCH(H71,RAW_c_TEBT0714_REV01!B:B,)+1):'RAW_c_TEBT0714_REV01'!B11142,)+MATCH(H71,RAW_c_TEBT0714_REV01!B:B,),3),INDEX(RAW_c_TEBT0714_REV01!B:D,MATCH(H71,RAW_c_TEBT0714_REV01!B:B,0),3)),"---")))=1,"---",IF(K71&lt;&gt;"---",IF(INDEX(RAW_c_TEBT0714_REV01!B:D,MATCH(H71,RAW_c_TEBT0714_REV01!B:B,0),3)=L71,INDEX(
RAW_c_TEBT0714_REV01!B:D,MATCH(H71,INDEX(RAW_c_TEBT0714_REV01!B:B,MATCH(H71,RAW_c_TEBT0714_REV01!B:B,)+1):'RAW_c_TEBT0714_REV01'!B11142,)+MATCH(H71,RAW_c_TEBT0714_REV01!B:B,),3),INDEX(RAW_c_TEBT0714_REV01!B:D,MATCH(H71,RAW_c_TEBT0714_REV01!B:B,0),3)),"---")),"---")</f>
        <v>---</v>
      </c>
      <c r="N71" t="str">
        <f>IFERROR(IF(AND(B71="B2B",J71="--"),L71,IF(
COUNTIF(B2B!H:H,(IF(K71&lt;&gt;"---",IF(INDEX(RAW_c_TEBT0714_REV01!B:D,MATCH(H71,RAW_c_TEBT0714_REV01!B:B,0),3)=L71,INDEX(
RAW_c_TEBT0714_REV01!B:D,MATCH(H71,INDEX(RAW_c_TEBT0714_REV01!B:B,MATCH(H71,RAW_c_TEBT0714_REV01!B:B,)+1):'RAW_c_TEBT0714_REV01'!B11142,)+MATCH(H71,RAW_c_TEBT0714_REV01!B:B,),3),INDEX(RAW_c_TEBT0714_REV01!B:D,MATCH(H71,RAW_c_TEBT0714_REV01!B:B,0),3)),"---")))=0,"---",IF(K71&lt;&gt;"---",IF(INDEX(RAW_c_TEBT0714_REV01!B:D,MATCH(H71,RAW_c_TEBT0714_REV01!B:B,0),3)=L71,INDEX(
RAW_c_TEBT0714_REV01!B:D,MATCH(H71,INDEX(RAW_c_TEBT0714_REV01!B:B,MATCH(H71,RAW_c_TEBT0714_REV01!B:B,)+1):'RAW_c_TEBT0714_REV01'!B11142,)+MATCH(H71,RAW_c_TEBT0714_REV01!B:B,),3),INDEX(RAW_c_TEBT0714_REV01!B:D,MATCH(H71,RAW_c_TEBT0714_REV01!B:B,0),3)),"---"))),"---")</f>
        <v>JM1-65</v>
      </c>
      <c r="T71">
        <f>COUNTIF(RAW_c_TEBT0714_REV01!B:B,G71)</f>
        <v>2</v>
      </c>
      <c r="U71" t="str">
        <f t="shared" ref="U71:U134" si="11">$B71&amp;"-"&amp;$C71</f>
        <v>B2B-66</v>
      </c>
    </row>
    <row r="72" spans="1:21" x14ac:dyDescent="0.25">
      <c r="A72" t="s">
        <v>225</v>
      </c>
      <c r="B72" t="s">
        <v>39</v>
      </c>
      <c r="C72" t="s">
        <v>225</v>
      </c>
      <c r="D72" t="s">
        <v>158</v>
      </c>
      <c r="E72" s="84">
        <v>68</v>
      </c>
      <c r="F72" t="str">
        <f t="shared" si="6"/>
        <v>JM1-68</v>
      </c>
      <c r="G72" t="str">
        <f>VLOOKUP(F72,RAW_c_TEBT0714_REV01!A:B,2,0)</f>
        <v>NetJM1_68</v>
      </c>
      <c r="H72" t="str">
        <f t="shared" si="7"/>
        <v>NetJM1_68</v>
      </c>
      <c r="I72" t="str">
        <f t="shared" si="8"/>
        <v>--</v>
      </c>
      <c r="J72" t="str">
        <f t="shared" si="9"/>
        <v>--</v>
      </c>
      <c r="K72">
        <f>IFERROR(IF(J72="--",IF(G72=H72,VLOOKUP(G72,RAW_c_TEBT0714_REV01!L:N,3,0),SUM(VLOOKUP(H72,RAW_c_TEBT0714_REV01!L:N,3,0),VLOOKUP(G72,RAW_c_TEBT0714_REV01!L:N,3,0))),"---"),"---")</f>
        <v>3.1164000000000001</v>
      </c>
      <c r="L72" t="str">
        <f t="shared" si="10"/>
        <v>JM1-68</v>
      </c>
      <c r="M72" t="str">
        <f>IFERROR(IF(
COUNTIF(B2B!H:H,(IF(K72&lt;&gt;"---",IF(INDEX(RAW_c_TEBT0714_REV01!B:D,MATCH(H72,RAW_c_TEBT0714_REV01!B:B,0),3)=L72,INDEX(
RAW_c_TEBT0714_REV01!B:D,MATCH(H72,INDEX(RAW_c_TEBT0714_REV01!B:B,MATCH(H72,RAW_c_TEBT0714_REV01!B:B,)+1):'RAW_c_TEBT0714_REV01'!B11143,)+MATCH(H72,RAW_c_TEBT0714_REV01!B:B,),3),INDEX(RAW_c_TEBT0714_REV01!B:D,MATCH(H72,RAW_c_TEBT0714_REV01!B:B,0),3)),"---")))=1,"---",IF(K72&lt;&gt;"---",IF(INDEX(RAW_c_TEBT0714_REV01!B:D,MATCH(H72,RAW_c_TEBT0714_REV01!B:B,0),3)=L72,INDEX(
RAW_c_TEBT0714_REV01!B:D,MATCH(H72,INDEX(RAW_c_TEBT0714_REV01!B:B,MATCH(H72,RAW_c_TEBT0714_REV01!B:B,)+1):'RAW_c_TEBT0714_REV01'!B11143,)+MATCH(H72,RAW_c_TEBT0714_REV01!B:B,),3),INDEX(RAW_c_TEBT0714_REV01!B:D,MATCH(H72,RAW_c_TEBT0714_REV01!B:B,0),3)),"---")),"---")</f>
        <v>---</v>
      </c>
      <c r="N72" t="str">
        <f>IFERROR(IF(AND(B72="B2B",J72="--"),L72,IF(
COUNTIF(B2B!H:H,(IF(K72&lt;&gt;"---",IF(INDEX(RAW_c_TEBT0714_REV01!B:D,MATCH(H72,RAW_c_TEBT0714_REV01!B:B,0),3)=L72,INDEX(
RAW_c_TEBT0714_REV01!B:D,MATCH(H72,INDEX(RAW_c_TEBT0714_REV01!B:B,MATCH(H72,RAW_c_TEBT0714_REV01!B:B,)+1):'RAW_c_TEBT0714_REV01'!B11143,)+MATCH(H72,RAW_c_TEBT0714_REV01!B:B,),3),INDEX(RAW_c_TEBT0714_REV01!B:D,MATCH(H72,RAW_c_TEBT0714_REV01!B:B,0),3)),"---")))=0,"---",IF(K72&lt;&gt;"---",IF(INDEX(RAW_c_TEBT0714_REV01!B:D,MATCH(H72,RAW_c_TEBT0714_REV01!B:B,0),3)=L72,INDEX(
RAW_c_TEBT0714_REV01!B:D,MATCH(H72,INDEX(RAW_c_TEBT0714_REV01!B:B,MATCH(H72,RAW_c_TEBT0714_REV01!B:B,)+1):'RAW_c_TEBT0714_REV01'!B11143,)+MATCH(H72,RAW_c_TEBT0714_REV01!B:B,),3),INDEX(RAW_c_TEBT0714_REV01!B:D,MATCH(H72,RAW_c_TEBT0714_REV01!B:B,0),3)),"---"))),"---")</f>
        <v>JM1-68</v>
      </c>
      <c r="T72">
        <f>COUNTIF(RAW_c_TEBT0714_REV01!B:B,G72)</f>
        <v>2</v>
      </c>
      <c r="U72" t="str">
        <f t="shared" si="11"/>
        <v>B2B-67</v>
      </c>
    </row>
    <row r="73" spans="1:21" x14ac:dyDescent="0.25">
      <c r="A73" t="s">
        <v>226</v>
      </c>
      <c r="B73" t="s">
        <v>39</v>
      </c>
      <c r="C73" t="s">
        <v>226</v>
      </c>
      <c r="D73" t="s">
        <v>158</v>
      </c>
      <c r="E73" s="84">
        <v>67</v>
      </c>
      <c r="F73" t="str">
        <f t="shared" si="6"/>
        <v>JM1-67</v>
      </c>
      <c r="G73" t="str">
        <f>VLOOKUP(F73,RAW_c_TEBT0714_REV01!A:B,2,0)</f>
        <v>NetJM1_67</v>
      </c>
      <c r="H73" t="str">
        <f t="shared" si="7"/>
        <v>NetJM1_67</v>
      </c>
      <c r="I73" t="str">
        <f t="shared" si="8"/>
        <v>--</v>
      </c>
      <c r="J73" t="str">
        <f t="shared" si="9"/>
        <v>--</v>
      </c>
      <c r="K73">
        <f>IFERROR(IF(J73="--",IF(G73=H73,VLOOKUP(G73,RAW_c_TEBT0714_REV01!L:N,3,0),SUM(VLOOKUP(H73,RAW_c_TEBT0714_REV01!L:N,3,0),VLOOKUP(G73,RAW_c_TEBT0714_REV01!L:N,3,0))),"---"),"---")</f>
        <v>3.0998000000000001</v>
      </c>
      <c r="L73" t="str">
        <f t="shared" si="10"/>
        <v>JM1-67</v>
      </c>
      <c r="M73" t="str">
        <f>IFERROR(IF(
COUNTIF(B2B!H:H,(IF(K73&lt;&gt;"---",IF(INDEX(RAW_c_TEBT0714_REV01!B:D,MATCH(H73,RAW_c_TEBT0714_REV01!B:B,0),3)=L73,INDEX(
RAW_c_TEBT0714_REV01!B:D,MATCH(H73,INDEX(RAW_c_TEBT0714_REV01!B:B,MATCH(H73,RAW_c_TEBT0714_REV01!B:B,)+1):'RAW_c_TEBT0714_REV01'!B11144,)+MATCH(H73,RAW_c_TEBT0714_REV01!B:B,),3),INDEX(RAW_c_TEBT0714_REV01!B:D,MATCH(H73,RAW_c_TEBT0714_REV01!B:B,0),3)),"---")))=1,"---",IF(K73&lt;&gt;"---",IF(INDEX(RAW_c_TEBT0714_REV01!B:D,MATCH(H73,RAW_c_TEBT0714_REV01!B:B,0),3)=L73,INDEX(
RAW_c_TEBT0714_REV01!B:D,MATCH(H73,INDEX(RAW_c_TEBT0714_REV01!B:B,MATCH(H73,RAW_c_TEBT0714_REV01!B:B,)+1):'RAW_c_TEBT0714_REV01'!B11144,)+MATCH(H73,RAW_c_TEBT0714_REV01!B:B,),3),INDEX(RAW_c_TEBT0714_REV01!B:D,MATCH(H73,RAW_c_TEBT0714_REV01!B:B,0),3)),"---")),"---")</f>
        <v>---</v>
      </c>
      <c r="N73" t="str">
        <f>IFERROR(IF(AND(B73="B2B",J73="--"),L73,IF(
COUNTIF(B2B!H:H,(IF(K73&lt;&gt;"---",IF(INDEX(RAW_c_TEBT0714_REV01!B:D,MATCH(H73,RAW_c_TEBT0714_REV01!B:B,0),3)=L73,INDEX(
RAW_c_TEBT0714_REV01!B:D,MATCH(H73,INDEX(RAW_c_TEBT0714_REV01!B:B,MATCH(H73,RAW_c_TEBT0714_REV01!B:B,)+1):'RAW_c_TEBT0714_REV01'!B11144,)+MATCH(H73,RAW_c_TEBT0714_REV01!B:B,),3),INDEX(RAW_c_TEBT0714_REV01!B:D,MATCH(H73,RAW_c_TEBT0714_REV01!B:B,0),3)),"---")))=0,"---",IF(K73&lt;&gt;"---",IF(INDEX(RAW_c_TEBT0714_REV01!B:D,MATCH(H73,RAW_c_TEBT0714_REV01!B:B,0),3)=L73,INDEX(
RAW_c_TEBT0714_REV01!B:D,MATCH(H73,INDEX(RAW_c_TEBT0714_REV01!B:B,MATCH(H73,RAW_c_TEBT0714_REV01!B:B,)+1):'RAW_c_TEBT0714_REV01'!B11144,)+MATCH(H73,RAW_c_TEBT0714_REV01!B:B,),3),INDEX(RAW_c_TEBT0714_REV01!B:D,MATCH(H73,RAW_c_TEBT0714_REV01!B:B,0),3)),"---"))),"---")</f>
        <v>JM1-67</v>
      </c>
      <c r="T73">
        <f>COUNTIF(RAW_c_TEBT0714_REV01!B:B,G73)</f>
        <v>2</v>
      </c>
      <c r="U73" t="str">
        <f t="shared" si="11"/>
        <v>B2B-68</v>
      </c>
    </row>
    <row r="74" spans="1:21" x14ac:dyDescent="0.25">
      <c r="A74" t="s">
        <v>227</v>
      </c>
      <c r="B74" t="s">
        <v>39</v>
      </c>
      <c r="C74" t="s">
        <v>227</v>
      </c>
      <c r="D74" t="s">
        <v>158</v>
      </c>
      <c r="E74" s="84">
        <v>70</v>
      </c>
      <c r="F74" t="str">
        <f t="shared" si="6"/>
        <v>JM1-70</v>
      </c>
      <c r="G74" t="str">
        <f>VLOOKUP(F74,RAW_c_TEBT0714_REV01!A:B,2,0)</f>
        <v>NetJM1_70</v>
      </c>
      <c r="H74" t="str">
        <f t="shared" si="7"/>
        <v>NetJM1_70</v>
      </c>
      <c r="I74" t="str">
        <f t="shared" si="8"/>
        <v>--</v>
      </c>
      <c r="J74" t="str">
        <f t="shared" si="9"/>
        <v>--</v>
      </c>
      <c r="K74">
        <f>IFERROR(IF(J74="--",IF(G74=H74,VLOOKUP(G74,RAW_c_TEBT0714_REV01!L:N,3,0),SUM(VLOOKUP(H74,RAW_c_TEBT0714_REV01!L:N,3,0),VLOOKUP(G74,RAW_c_TEBT0714_REV01!L:N,3,0))),"---"),"---")</f>
        <v>3.0585</v>
      </c>
      <c r="L74" t="str">
        <f t="shared" si="10"/>
        <v>JM1-70</v>
      </c>
      <c r="M74" t="str">
        <f>IFERROR(IF(
COUNTIF(B2B!H:H,(IF(K74&lt;&gt;"---",IF(INDEX(RAW_c_TEBT0714_REV01!B:D,MATCH(H74,RAW_c_TEBT0714_REV01!B:B,0),3)=L74,INDEX(
RAW_c_TEBT0714_REV01!B:D,MATCH(H74,INDEX(RAW_c_TEBT0714_REV01!B:B,MATCH(H74,RAW_c_TEBT0714_REV01!B:B,)+1):'RAW_c_TEBT0714_REV01'!B11145,)+MATCH(H74,RAW_c_TEBT0714_REV01!B:B,),3),INDEX(RAW_c_TEBT0714_REV01!B:D,MATCH(H74,RAW_c_TEBT0714_REV01!B:B,0),3)),"---")))=1,"---",IF(K74&lt;&gt;"---",IF(INDEX(RAW_c_TEBT0714_REV01!B:D,MATCH(H74,RAW_c_TEBT0714_REV01!B:B,0),3)=L74,INDEX(
RAW_c_TEBT0714_REV01!B:D,MATCH(H74,INDEX(RAW_c_TEBT0714_REV01!B:B,MATCH(H74,RAW_c_TEBT0714_REV01!B:B,)+1):'RAW_c_TEBT0714_REV01'!B11145,)+MATCH(H74,RAW_c_TEBT0714_REV01!B:B,),3),INDEX(RAW_c_TEBT0714_REV01!B:D,MATCH(H74,RAW_c_TEBT0714_REV01!B:B,0),3)),"---")),"---")</f>
        <v>---</v>
      </c>
      <c r="N74" t="str">
        <f>IFERROR(IF(AND(B74="B2B",J74="--"),L74,IF(
COUNTIF(B2B!H:H,(IF(K74&lt;&gt;"---",IF(INDEX(RAW_c_TEBT0714_REV01!B:D,MATCH(H74,RAW_c_TEBT0714_REV01!B:B,0),3)=L74,INDEX(
RAW_c_TEBT0714_REV01!B:D,MATCH(H74,INDEX(RAW_c_TEBT0714_REV01!B:B,MATCH(H74,RAW_c_TEBT0714_REV01!B:B,)+1):'RAW_c_TEBT0714_REV01'!B11145,)+MATCH(H74,RAW_c_TEBT0714_REV01!B:B,),3),INDEX(RAW_c_TEBT0714_REV01!B:D,MATCH(H74,RAW_c_TEBT0714_REV01!B:B,0),3)),"---")))=0,"---",IF(K74&lt;&gt;"---",IF(INDEX(RAW_c_TEBT0714_REV01!B:D,MATCH(H74,RAW_c_TEBT0714_REV01!B:B,0),3)=L74,INDEX(
RAW_c_TEBT0714_REV01!B:D,MATCH(H74,INDEX(RAW_c_TEBT0714_REV01!B:B,MATCH(H74,RAW_c_TEBT0714_REV01!B:B,)+1):'RAW_c_TEBT0714_REV01'!B11145,)+MATCH(H74,RAW_c_TEBT0714_REV01!B:B,),3),INDEX(RAW_c_TEBT0714_REV01!B:D,MATCH(H74,RAW_c_TEBT0714_REV01!B:B,0),3)),"---"))),"---")</f>
        <v>JM1-70</v>
      </c>
      <c r="T74">
        <f>COUNTIF(RAW_c_TEBT0714_REV01!B:B,G74)</f>
        <v>2</v>
      </c>
      <c r="U74" t="str">
        <f t="shared" si="11"/>
        <v>B2B-69</v>
      </c>
    </row>
    <row r="75" spans="1:21" x14ac:dyDescent="0.25">
      <c r="A75" t="s">
        <v>228</v>
      </c>
      <c r="B75" t="s">
        <v>39</v>
      </c>
      <c r="C75" t="s">
        <v>228</v>
      </c>
      <c r="D75" t="s">
        <v>158</v>
      </c>
      <c r="E75" s="84">
        <v>69</v>
      </c>
      <c r="F75" t="str">
        <f t="shared" si="6"/>
        <v>JM1-69</v>
      </c>
      <c r="G75" t="str">
        <f>VLOOKUP(F75,RAW_c_TEBT0714_REV01!A:B,2,0)</f>
        <v>NetJM1_69</v>
      </c>
      <c r="H75" t="str">
        <f t="shared" si="7"/>
        <v>NetJM1_69</v>
      </c>
      <c r="I75" t="str">
        <f t="shared" si="8"/>
        <v>--</v>
      </c>
      <c r="J75" t="str">
        <f t="shared" si="9"/>
        <v>--</v>
      </c>
      <c r="K75">
        <f>IFERROR(IF(J75="--",IF(G75=H75,VLOOKUP(G75,RAW_c_TEBT0714_REV01!L:N,3,0),SUM(VLOOKUP(H75,RAW_c_TEBT0714_REV01!L:N,3,0),VLOOKUP(G75,RAW_c_TEBT0714_REV01!L:N,3,0))),"---"),"---")</f>
        <v>3.3512</v>
      </c>
      <c r="L75" t="str">
        <f t="shared" si="10"/>
        <v>JM1-69</v>
      </c>
      <c r="M75" t="str">
        <f>IFERROR(IF(
COUNTIF(B2B!H:H,(IF(K75&lt;&gt;"---",IF(INDEX(RAW_c_TEBT0714_REV01!B:D,MATCH(H75,RAW_c_TEBT0714_REV01!B:B,0),3)=L75,INDEX(
RAW_c_TEBT0714_REV01!B:D,MATCH(H75,INDEX(RAW_c_TEBT0714_REV01!B:B,MATCH(H75,RAW_c_TEBT0714_REV01!B:B,)+1):'RAW_c_TEBT0714_REV01'!B11146,)+MATCH(H75,RAW_c_TEBT0714_REV01!B:B,),3),INDEX(RAW_c_TEBT0714_REV01!B:D,MATCH(H75,RAW_c_TEBT0714_REV01!B:B,0),3)),"---")))=1,"---",IF(K75&lt;&gt;"---",IF(INDEX(RAW_c_TEBT0714_REV01!B:D,MATCH(H75,RAW_c_TEBT0714_REV01!B:B,0),3)=L75,INDEX(
RAW_c_TEBT0714_REV01!B:D,MATCH(H75,INDEX(RAW_c_TEBT0714_REV01!B:B,MATCH(H75,RAW_c_TEBT0714_REV01!B:B,)+1):'RAW_c_TEBT0714_REV01'!B11146,)+MATCH(H75,RAW_c_TEBT0714_REV01!B:B,),3),INDEX(RAW_c_TEBT0714_REV01!B:D,MATCH(H75,RAW_c_TEBT0714_REV01!B:B,0),3)),"---")),"---")</f>
        <v>---</v>
      </c>
      <c r="N75" t="str">
        <f>IFERROR(IF(AND(B75="B2B",J75="--"),L75,IF(
COUNTIF(B2B!H:H,(IF(K75&lt;&gt;"---",IF(INDEX(RAW_c_TEBT0714_REV01!B:D,MATCH(H75,RAW_c_TEBT0714_REV01!B:B,0),3)=L75,INDEX(
RAW_c_TEBT0714_REV01!B:D,MATCH(H75,INDEX(RAW_c_TEBT0714_REV01!B:B,MATCH(H75,RAW_c_TEBT0714_REV01!B:B,)+1):'RAW_c_TEBT0714_REV01'!B11146,)+MATCH(H75,RAW_c_TEBT0714_REV01!B:B,),3),INDEX(RAW_c_TEBT0714_REV01!B:D,MATCH(H75,RAW_c_TEBT0714_REV01!B:B,0),3)),"---")))=0,"---",IF(K75&lt;&gt;"---",IF(INDEX(RAW_c_TEBT0714_REV01!B:D,MATCH(H75,RAW_c_TEBT0714_REV01!B:B,0),3)=L75,INDEX(
RAW_c_TEBT0714_REV01!B:D,MATCH(H75,INDEX(RAW_c_TEBT0714_REV01!B:B,MATCH(H75,RAW_c_TEBT0714_REV01!B:B,)+1):'RAW_c_TEBT0714_REV01'!B11146,)+MATCH(H75,RAW_c_TEBT0714_REV01!B:B,),3),INDEX(RAW_c_TEBT0714_REV01!B:D,MATCH(H75,RAW_c_TEBT0714_REV01!B:B,0),3)),"---"))),"---")</f>
        <v>JM1-69</v>
      </c>
      <c r="T75">
        <f>COUNTIF(RAW_c_TEBT0714_REV01!B:B,G75)</f>
        <v>2</v>
      </c>
      <c r="U75" t="str">
        <f t="shared" si="11"/>
        <v>B2B-70</v>
      </c>
    </row>
    <row r="76" spans="1:21" x14ac:dyDescent="0.25">
      <c r="A76" t="s">
        <v>229</v>
      </c>
      <c r="B76" t="s">
        <v>39</v>
      </c>
      <c r="C76" t="s">
        <v>229</v>
      </c>
      <c r="D76" t="s">
        <v>158</v>
      </c>
      <c r="E76" s="84">
        <v>72</v>
      </c>
      <c r="F76" t="str">
        <f t="shared" si="6"/>
        <v>JM1-72</v>
      </c>
      <c r="G76" t="str">
        <f>VLOOKUP(F76,RAW_c_TEBT0714_REV01!A:B,2,0)</f>
        <v>NetJM1_68</v>
      </c>
      <c r="H76" t="str">
        <f t="shared" si="7"/>
        <v>NetJM1_68</v>
      </c>
      <c r="I76" t="str">
        <f t="shared" si="8"/>
        <v>--</v>
      </c>
      <c r="J76" t="str">
        <f t="shared" si="9"/>
        <v>--</v>
      </c>
      <c r="K76">
        <f>IFERROR(IF(J76="--",IF(G76=H76,VLOOKUP(G76,RAW_c_TEBT0714_REV01!L:N,3,0),SUM(VLOOKUP(H76,RAW_c_TEBT0714_REV01!L:N,3,0),VLOOKUP(G76,RAW_c_TEBT0714_REV01!L:N,3,0))),"---"),"---")</f>
        <v>3.1164000000000001</v>
      </c>
      <c r="L76" t="str">
        <f t="shared" si="10"/>
        <v>JM1-72</v>
      </c>
      <c r="M76" t="str">
        <f>IFERROR(IF(
COUNTIF(B2B!H:H,(IF(K76&lt;&gt;"---",IF(INDEX(RAW_c_TEBT0714_REV01!B:D,MATCH(H76,RAW_c_TEBT0714_REV01!B:B,0),3)=L76,INDEX(
RAW_c_TEBT0714_REV01!B:D,MATCH(H76,INDEX(RAW_c_TEBT0714_REV01!B:B,MATCH(H76,RAW_c_TEBT0714_REV01!B:B,)+1):'RAW_c_TEBT0714_REV01'!B11147,)+MATCH(H76,RAW_c_TEBT0714_REV01!B:B,),3),INDEX(RAW_c_TEBT0714_REV01!B:D,MATCH(H76,RAW_c_TEBT0714_REV01!B:B,0),3)),"---")))=1,"---",IF(K76&lt;&gt;"---",IF(INDEX(RAW_c_TEBT0714_REV01!B:D,MATCH(H76,RAW_c_TEBT0714_REV01!B:B,0),3)=L76,INDEX(
RAW_c_TEBT0714_REV01!B:D,MATCH(H76,INDEX(RAW_c_TEBT0714_REV01!B:B,MATCH(H76,RAW_c_TEBT0714_REV01!B:B,)+1):'RAW_c_TEBT0714_REV01'!B11147,)+MATCH(H76,RAW_c_TEBT0714_REV01!B:B,),3),INDEX(RAW_c_TEBT0714_REV01!B:D,MATCH(H76,RAW_c_TEBT0714_REV01!B:B,0),3)),"---")),"---")</f>
        <v>---</v>
      </c>
      <c r="N76" t="str">
        <f>IFERROR(IF(AND(B76="B2B",J76="--"),L76,IF(
COUNTIF(B2B!H:H,(IF(K76&lt;&gt;"---",IF(INDEX(RAW_c_TEBT0714_REV01!B:D,MATCH(H76,RAW_c_TEBT0714_REV01!B:B,0),3)=L76,INDEX(
RAW_c_TEBT0714_REV01!B:D,MATCH(H76,INDEX(RAW_c_TEBT0714_REV01!B:B,MATCH(H76,RAW_c_TEBT0714_REV01!B:B,)+1):'RAW_c_TEBT0714_REV01'!B11147,)+MATCH(H76,RAW_c_TEBT0714_REV01!B:B,),3),INDEX(RAW_c_TEBT0714_REV01!B:D,MATCH(H76,RAW_c_TEBT0714_REV01!B:B,0),3)),"---")))=0,"---",IF(K76&lt;&gt;"---",IF(INDEX(RAW_c_TEBT0714_REV01!B:D,MATCH(H76,RAW_c_TEBT0714_REV01!B:B,0),3)=L76,INDEX(
RAW_c_TEBT0714_REV01!B:D,MATCH(H76,INDEX(RAW_c_TEBT0714_REV01!B:B,MATCH(H76,RAW_c_TEBT0714_REV01!B:B,)+1):'RAW_c_TEBT0714_REV01'!B11147,)+MATCH(H76,RAW_c_TEBT0714_REV01!B:B,),3),INDEX(RAW_c_TEBT0714_REV01!B:D,MATCH(H76,RAW_c_TEBT0714_REV01!B:B,0),3)),"---"))),"---")</f>
        <v>JM1-72</v>
      </c>
      <c r="T76">
        <f>COUNTIF(RAW_c_TEBT0714_REV01!B:B,G76)</f>
        <v>2</v>
      </c>
      <c r="U76" t="str">
        <f t="shared" si="11"/>
        <v>B2B-71</v>
      </c>
    </row>
    <row r="77" spans="1:21" x14ac:dyDescent="0.25">
      <c r="A77" t="s">
        <v>230</v>
      </c>
      <c r="B77" t="s">
        <v>39</v>
      </c>
      <c r="C77" t="s">
        <v>230</v>
      </c>
      <c r="D77" t="s">
        <v>158</v>
      </c>
      <c r="E77" s="84">
        <v>71</v>
      </c>
      <c r="F77" t="str">
        <f t="shared" si="6"/>
        <v>JM1-71</v>
      </c>
      <c r="G77" t="str">
        <f>VLOOKUP(F77,RAW_c_TEBT0714_REV01!A:B,2,0)</f>
        <v>NetJM1_67</v>
      </c>
      <c r="H77" t="str">
        <f t="shared" si="7"/>
        <v>NetJM1_67</v>
      </c>
      <c r="I77" t="str">
        <f t="shared" si="8"/>
        <v>--</v>
      </c>
      <c r="J77" t="str">
        <f t="shared" si="9"/>
        <v>--</v>
      </c>
      <c r="K77">
        <f>IFERROR(IF(J77="--",IF(G77=H77,VLOOKUP(G77,RAW_c_TEBT0714_REV01!L:N,3,0),SUM(VLOOKUP(H77,RAW_c_TEBT0714_REV01!L:N,3,0),VLOOKUP(G77,RAW_c_TEBT0714_REV01!L:N,3,0))),"---"),"---")</f>
        <v>3.0998000000000001</v>
      </c>
      <c r="L77" t="str">
        <f t="shared" si="10"/>
        <v>JM1-71</v>
      </c>
      <c r="M77" t="str">
        <f>IFERROR(IF(
COUNTIF(B2B!H:H,(IF(K77&lt;&gt;"---",IF(INDEX(RAW_c_TEBT0714_REV01!B:D,MATCH(H77,RAW_c_TEBT0714_REV01!B:B,0),3)=L77,INDEX(
RAW_c_TEBT0714_REV01!B:D,MATCH(H77,INDEX(RAW_c_TEBT0714_REV01!B:B,MATCH(H77,RAW_c_TEBT0714_REV01!B:B,)+1):'RAW_c_TEBT0714_REV01'!B11148,)+MATCH(H77,RAW_c_TEBT0714_REV01!B:B,),3),INDEX(RAW_c_TEBT0714_REV01!B:D,MATCH(H77,RAW_c_TEBT0714_REV01!B:B,0),3)),"---")))=1,"---",IF(K77&lt;&gt;"---",IF(INDEX(RAW_c_TEBT0714_REV01!B:D,MATCH(H77,RAW_c_TEBT0714_REV01!B:B,0),3)=L77,INDEX(
RAW_c_TEBT0714_REV01!B:D,MATCH(H77,INDEX(RAW_c_TEBT0714_REV01!B:B,MATCH(H77,RAW_c_TEBT0714_REV01!B:B,)+1):'RAW_c_TEBT0714_REV01'!B11148,)+MATCH(H77,RAW_c_TEBT0714_REV01!B:B,),3),INDEX(RAW_c_TEBT0714_REV01!B:D,MATCH(H77,RAW_c_TEBT0714_REV01!B:B,0),3)),"---")),"---")</f>
        <v>---</v>
      </c>
      <c r="N77" t="str">
        <f>IFERROR(IF(AND(B77="B2B",J77="--"),L77,IF(
COUNTIF(B2B!H:H,(IF(K77&lt;&gt;"---",IF(INDEX(RAW_c_TEBT0714_REV01!B:D,MATCH(H77,RAW_c_TEBT0714_REV01!B:B,0),3)=L77,INDEX(
RAW_c_TEBT0714_REV01!B:D,MATCH(H77,INDEX(RAW_c_TEBT0714_REV01!B:B,MATCH(H77,RAW_c_TEBT0714_REV01!B:B,)+1):'RAW_c_TEBT0714_REV01'!B11148,)+MATCH(H77,RAW_c_TEBT0714_REV01!B:B,),3),INDEX(RAW_c_TEBT0714_REV01!B:D,MATCH(H77,RAW_c_TEBT0714_REV01!B:B,0),3)),"---")))=0,"---",IF(K77&lt;&gt;"---",IF(INDEX(RAW_c_TEBT0714_REV01!B:D,MATCH(H77,RAW_c_TEBT0714_REV01!B:B,0),3)=L77,INDEX(
RAW_c_TEBT0714_REV01!B:D,MATCH(H77,INDEX(RAW_c_TEBT0714_REV01!B:B,MATCH(H77,RAW_c_TEBT0714_REV01!B:B,)+1):'RAW_c_TEBT0714_REV01'!B11148,)+MATCH(H77,RAW_c_TEBT0714_REV01!B:B,),3),INDEX(RAW_c_TEBT0714_REV01!B:D,MATCH(H77,RAW_c_TEBT0714_REV01!B:B,0),3)),"---"))),"---")</f>
        <v>JM1-71</v>
      </c>
      <c r="T77">
        <f>COUNTIF(RAW_c_TEBT0714_REV01!B:B,G77)</f>
        <v>2</v>
      </c>
      <c r="U77" t="str">
        <f t="shared" si="11"/>
        <v>B2B-72</v>
      </c>
    </row>
    <row r="78" spans="1:21" x14ac:dyDescent="0.25">
      <c r="A78" t="s">
        <v>231</v>
      </c>
      <c r="B78" t="s">
        <v>39</v>
      </c>
      <c r="C78" t="s">
        <v>231</v>
      </c>
      <c r="D78" t="s">
        <v>158</v>
      </c>
      <c r="E78" s="84">
        <v>74</v>
      </c>
      <c r="F78" t="str">
        <f t="shared" si="6"/>
        <v>JM1-74</v>
      </c>
      <c r="G78" t="str">
        <f>VLOOKUP(F78,RAW_c_TEBT0714_REV01!A:B,2,0)</f>
        <v>NetJM1_70</v>
      </c>
      <c r="H78" t="str">
        <f t="shared" si="7"/>
        <v>NetJM1_70</v>
      </c>
      <c r="I78" t="str">
        <f t="shared" si="8"/>
        <v>--</v>
      </c>
      <c r="J78" t="str">
        <f t="shared" si="9"/>
        <v>--</v>
      </c>
      <c r="K78">
        <f>IFERROR(IF(J78="--",IF(G78=H78,VLOOKUP(G78,RAW_c_TEBT0714_REV01!L:N,3,0),SUM(VLOOKUP(H78,RAW_c_TEBT0714_REV01!L:N,3,0),VLOOKUP(G78,RAW_c_TEBT0714_REV01!L:N,3,0))),"---"),"---")</f>
        <v>3.0585</v>
      </c>
      <c r="L78" t="str">
        <f t="shared" si="10"/>
        <v>JM1-74</v>
      </c>
      <c r="M78" t="str">
        <f>IFERROR(IF(
COUNTIF(B2B!H:H,(IF(K78&lt;&gt;"---",IF(INDEX(RAW_c_TEBT0714_REV01!B:D,MATCH(H78,RAW_c_TEBT0714_REV01!B:B,0),3)=L78,INDEX(
RAW_c_TEBT0714_REV01!B:D,MATCH(H78,INDEX(RAW_c_TEBT0714_REV01!B:B,MATCH(H78,RAW_c_TEBT0714_REV01!B:B,)+1):'RAW_c_TEBT0714_REV01'!B11149,)+MATCH(H78,RAW_c_TEBT0714_REV01!B:B,),3),INDEX(RAW_c_TEBT0714_REV01!B:D,MATCH(H78,RAW_c_TEBT0714_REV01!B:B,0),3)),"---")))=1,"---",IF(K78&lt;&gt;"---",IF(INDEX(RAW_c_TEBT0714_REV01!B:D,MATCH(H78,RAW_c_TEBT0714_REV01!B:B,0),3)=L78,INDEX(
RAW_c_TEBT0714_REV01!B:D,MATCH(H78,INDEX(RAW_c_TEBT0714_REV01!B:B,MATCH(H78,RAW_c_TEBT0714_REV01!B:B,)+1):'RAW_c_TEBT0714_REV01'!B11149,)+MATCH(H78,RAW_c_TEBT0714_REV01!B:B,),3),INDEX(RAW_c_TEBT0714_REV01!B:D,MATCH(H78,RAW_c_TEBT0714_REV01!B:B,0),3)),"---")),"---")</f>
        <v>---</v>
      </c>
      <c r="N78" t="str">
        <f>IFERROR(IF(AND(B78="B2B",J78="--"),L78,IF(
COUNTIF(B2B!H:H,(IF(K78&lt;&gt;"---",IF(INDEX(RAW_c_TEBT0714_REV01!B:D,MATCH(H78,RAW_c_TEBT0714_REV01!B:B,0),3)=L78,INDEX(
RAW_c_TEBT0714_REV01!B:D,MATCH(H78,INDEX(RAW_c_TEBT0714_REV01!B:B,MATCH(H78,RAW_c_TEBT0714_REV01!B:B,)+1):'RAW_c_TEBT0714_REV01'!B11149,)+MATCH(H78,RAW_c_TEBT0714_REV01!B:B,),3),INDEX(RAW_c_TEBT0714_REV01!B:D,MATCH(H78,RAW_c_TEBT0714_REV01!B:B,0),3)),"---")))=0,"---",IF(K78&lt;&gt;"---",IF(INDEX(RAW_c_TEBT0714_REV01!B:D,MATCH(H78,RAW_c_TEBT0714_REV01!B:B,0),3)=L78,INDEX(
RAW_c_TEBT0714_REV01!B:D,MATCH(H78,INDEX(RAW_c_TEBT0714_REV01!B:B,MATCH(H78,RAW_c_TEBT0714_REV01!B:B,)+1):'RAW_c_TEBT0714_REV01'!B11149,)+MATCH(H78,RAW_c_TEBT0714_REV01!B:B,),3),INDEX(RAW_c_TEBT0714_REV01!B:D,MATCH(H78,RAW_c_TEBT0714_REV01!B:B,0),3)),"---"))),"---")</f>
        <v>JM1-74</v>
      </c>
      <c r="T78">
        <f>COUNTIF(RAW_c_TEBT0714_REV01!B:B,G78)</f>
        <v>2</v>
      </c>
      <c r="U78" t="str">
        <f t="shared" si="11"/>
        <v>B2B-73</v>
      </c>
    </row>
    <row r="79" spans="1:21" x14ac:dyDescent="0.25">
      <c r="A79" t="s">
        <v>232</v>
      </c>
      <c r="B79" t="s">
        <v>39</v>
      </c>
      <c r="C79" t="s">
        <v>232</v>
      </c>
      <c r="D79" t="s">
        <v>158</v>
      </c>
      <c r="E79" s="84">
        <v>73</v>
      </c>
      <c r="F79" t="str">
        <f t="shared" si="6"/>
        <v>JM1-73</v>
      </c>
      <c r="G79" t="str">
        <f>VLOOKUP(F79,RAW_c_TEBT0714_REV01!A:B,2,0)</f>
        <v>NetJM1_69</v>
      </c>
      <c r="H79" t="str">
        <f t="shared" si="7"/>
        <v>NetJM1_69</v>
      </c>
      <c r="I79" t="str">
        <f t="shared" si="8"/>
        <v>--</v>
      </c>
      <c r="J79" t="str">
        <f t="shared" si="9"/>
        <v>--</v>
      </c>
      <c r="K79">
        <f>IFERROR(IF(J79="--",IF(G79=H79,VLOOKUP(G79,RAW_c_TEBT0714_REV01!L:N,3,0),SUM(VLOOKUP(H79,RAW_c_TEBT0714_REV01!L:N,3,0),VLOOKUP(G79,RAW_c_TEBT0714_REV01!L:N,3,0))),"---"),"---")</f>
        <v>3.3512</v>
      </c>
      <c r="L79" t="str">
        <f t="shared" si="10"/>
        <v>JM1-73</v>
      </c>
      <c r="M79" t="str">
        <f>IFERROR(IF(
COUNTIF(B2B!H:H,(IF(K79&lt;&gt;"---",IF(INDEX(RAW_c_TEBT0714_REV01!B:D,MATCH(H79,RAW_c_TEBT0714_REV01!B:B,0),3)=L79,INDEX(
RAW_c_TEBT0714_REV01!B:D,MATCH(H79,INDEX(RAW_c_TEBT0714_REV01!B:B,MATCH(H79,RAW_c_TEBT0714_REV01!B:B,)+1):'RAW_c_TEBT0714_REV01'!B11150,)+MATCH(H79,RAW_c_TEBT0714_REV01!B:B,),3),INDEX(RAW_c_TEBT0714_REV01!B:D,MATCH(H79,RAW_c_TEBT0714_REV01!B:B,0),3)),"---")))=1,"---",IF(K79&lt;&gt;"---",IF(INDEX(RAW_c_TEBT0714_REV01!B:D,MATCH(H79,RAW_c_TEBT0714_REV01!B:B,0),3)=L79,INDEX(
RAW_c_TEBT0714_REV01!B:D,MATCH(H79,INDEX(RAW_c_TEBT0714_REV01!B:B,MATCH(H79,RAW_c_TEBT0714_REV01!B:B,)+1):'RAW_c_TEBT0714_REV01'!B11150,)+MATCH(H79,RAW_c_TEBT0714_REV01!B:B,),3),INDEX(RAW_c_TEBT0714_REV01!B:D,MATCH(H79,RAW_c_TEBT0714_REV01!B:B,0),3)),"---")),"---")</f>
        <v>---</v>
      </c>
      <c r="N79" t="str">
        <f>IFERROR(IF(AND(B79="B2B",J79="--"),L79,IF(
COUNTIF(B2B!H:H,(IF(K79&lt;&gt;"---",IF(INDEX(RAW_c_TEBT0714_REV01!B:D,MATCH(H79,RAW_c_TEBT0714_REV01!B:B,0),3)=L79,INDEX(
RAW_c_TEBT0714_REV01!B:D,MATCH(H79,INDEX(RAW_c_TEBT0714_REV01!B:B,MATCH(H79,RAW_c_TEBT0714_REV01!B:B,)+1):'RAW_c_TEBT0714_REV01'!B11150,)+MATCH(H79,RAW_c_TEBT0714_REV01!B:B,),3),INDEX(RAW_c_TEBT0714_REV01!B:D,MATCH(H79,RAW_c_TEBT0714_REV01!B:B,0),3)),"---")))=0,"---",IF(K79&lt;&gt;"---",IF(INDEX(RAW_c_TEBT0714_REV01!B:D,MATCH(H79,RAW_c_TEBT0714_REV01!B:B,0),3)=L79,INDEX(
RAW_c_TEBT0714_REV01!B:D,MATCH(H79,INDEX(RAW_c_TEBT0714_REV01!B:B,MATCH(H79,RAW_c_TEBT0714_REV01!B:B,)+1):'RAW_c_TEBT0714_REV01'!B11150,)+MATCH(H79,RAW_c_TEBT0714_REV01!B:B,),3),INDEX(RAW_c_TEBT0714_REV01!B:D,MATCH(H79,RAW_c_TEBT0714_REV01!B:B,0),3)),"---"))),"---")</f>
        <v>JM1-73</v>
      </c>
      <c r="T79">
        <f>COUNTIF(RAW_c_TEBT0714_REV01!B:B,G79)</f>
        <v>2</v>
      </c>
      <c r="U79" t="str">
        <f t="shared" si="11"/>
        <v>B2B-74</v>
      </c>
    </row>
    <row r="80" spans="1:21" x14ac:dyDescent="0.25">
      <c r="A80" t="s">
        <v>233</v>
      </c>
      <c r="B80" t="s">
        <v>39</v>
      </c>
      <c r="C80" t="s">
        <v>233</v>
      </c>
      <c r="D80" t="s">
        <v>158</v>
      </c>
      <c r="E80" s="84">
        <v>76</v>
      </c>
      <c r="F80" t="str">
        <f t="shared" si="6"/>
        <v>JM1-76</v>
      </c>
      <c r="G80" t="str">
        <f>VLOOKUP(F80,RAW_c_TEBT0714_REV01!A:B,2,0)</f>
        <v>NetJM1_76</v>
      </c>
      <c r="H80" t="str">
        <f t="shared" si="7"/>
        <v>NetJM1_76</v>
      </c>
      <c r="I80" t="str">
        <f t="shared" si="8"/>
        <v>--</v>
      </c>
      <c r="J80" t="str">
        <f t="shared" si="9"/>
        <v>--</v>
      </c>
      <c r="K80">
        <f>IFERROR(IF(J80="--",IF(G80=H80,VLOOKUP(G80,RAW_c_TEBT0714_REV01!L:N,3,0),SUM(VLOOKUP(H80,RAW_c_TEBT0714_REV01!L:N,3,0),VLOOKUP(G80,RAW_c_TEBT0714_REV01!L:N,3,0))),"---"),"---")</f>
        <v>3.1536</v>
      </c>
      <c r="L80" t="str">
        <f t="shared" si="10"/>
        <v>JM1-76</v>
      </c>
      <c r="M80" t="str">
        <f>IFERROR(IF(
COUNTIF(B2B!H:H,(IF(K80&lt;&gt;"---",IF(INDEX(RAW_c_TEBT0714_REV01!B:D,MATCH(H80,RAW_c_TEBT0714_REV01!B:B,0),3)=L80,INDEX(
RAW_c_TEBT0714_REV01!B:D,MATCH(H80,INDEX(RAW_c_TEBT0714_REV01!B:B,MATCH(H80,RAW_c_TEBT0714_REV01!B:B,)+1):'RAW_c_TEBT0714_REV01'!B11151,)+MATCH(H80,RAW_c_TEBT0714_REV01!B:B,),3),INDEX(RAW_c_TEBT0714_REV01!B:D,MATCH(H80,RAW_c_TEBT0714_REV01!B:B,0),3)),"---")))=1,"---",IF(K80&lt;&gt;"---",IF(INDEX(RAW_c_TEBT0714_REV01!B:D,MATCH(H80,RAW_c_TEBT0714_REV01!B:B,0),3)=L80,INDEX(
RAW_c_TEBT0714_REV01!B:D,MATCH(H80,INDEX(RAW_c_TEBT0714_REV01!B:B,MATCH(H80,RAW_c_TEBT0714_REV01!B:B,)+1):'RAW_c_TEBT0714_REV01'!B11151,)+MATCH(H80,RAW_c_TEBT0714_REV01!B:B,),3),INDEX(RAW_c_TEBT0714_REV01!B:D,MATCH(H80,RAW_c_TEBT0714_REV01!B:B,0),3)),"---")),"---")</f>
        <v>---</v>
      </c>
      <c r="N80" t="str">
        <f>IFERROR(IF(AND(B80="B2B",J80="--"),L80,IF(
COUNTIF(B2B!H:H,(IF(K80&lt;&gt;"---",IF(INDEX(RAW_c_TEBT0714_REV01!B:D,MATCH(H80,RAW_c_TEBT0714_REV01!B:B,0),3)=L80,INDEX(
RAW_c_TEBT0714_REV01!B:D,MATCH(H80,INDEX(RAW_c_TEBT0714_REV01!B:B,MATCH(H80,RAW_c_TEBT0714_REV01!B:B,)+1):'RAW_c_TEBT0714_REV01'!B11151,)+MATCH(H80,RAW_c_TEBT0714_REV01!B:B,),3),INDEX(RAW_c_TEBT0714_REV01!B:D,MATCH(H80,RAW_c_TEBT0714_REV01!B:B,0),3)),"---")))=0,"---",IF(K80&lt;&gt;"---",IF(INDEX(RAW_c_TEBT0714_REV01!B:D,MATCH(H80,RAW_c_TEBT0714_REV01!B:B,0),3)=L80,INDEX(
RAW_c_TEBT0714_REV01!B:D,MATCH(H80,INDEX(RAW_c_TEBT0714_REV01!B:B,MATCH(H80,RAW_c_TEBT0714_REV01!B:B,)+1):'RAW_c_TEBT0714_REV01'!B11151,)+MATCH(H80,RAW_c_TEBT0714_REV01!B:B,),3),INDEX(RAW_c_TEBT0714_REV01!B:D,MATCH(H80,RAW_c_TEBT0714_REV01!B:B,0),3)),"---"))),"---")</f>
        <v>JM1-76</v>
      </c>
      <c r="T80">
        <f>COUNTIF(RAW_c_TEBT0714_REV01!B:B,G80)</f>
        <v>2</v>
      </c>
      <c r="U80" t="str">
        <f t="shared" si="11"/>
        <v>B2B-75</v>
      </c>
    </row>
    <row r="81" spans="1:21" x14ac:dyDescent="0.25">
      <c r="A81" t="s">
        <v>234</v>
      </c>
      <c r="B81" t="s">
        <v>39</v>
      </c>
      <c r="C81" t="s">
        <v>234</v>
      </c>
      <c r="D81" t="s">
        <v>158</v>
      </c>
      <c r="E81" s="84">
        <v>75</v>
      </c>
      <c r="F81" t="str">
        <f t="shared" si="6"/>
        <v>JM1-75</v>
      </c>
      <c r="G81" t="str">
        <f>VLOOKUP(F81,RAW_c_TEBT0714_REV01!A:B,2,0)</f>
        <v>NetJM1_75</v>
      </c>
      <c r="H81" t="str">
        <f t="shared" si="7"/>
        <v>NetJM1_75</v>
      </c>
      <c r="I81" t="str">
        <f t="shared" si="8"/>
        <v>--</v>
      </c>
      <c r="J81" t="str">
        <f t="shared" si="9"/>
        <v>--</v>
      </c>
      <c r="K81">
        <f>IFERROR(IF(J81="--",IF(G81=H81,VLOOKUP(G81,RAW_c_TEBT0714_REV01!L:N,3,0),SUM(VLOOKUP(H81,RAW_c_TEBT0714_REV01!L:N,3,0),VLOOKUP(G81,RAW_c_TEBT0714_REV01!L:N,3,0))),"---"),"---")</f>
        <v>3.1543000000000001</v>
      </c>
      <c r="L81" t="str">
        <f t="shared" si="10"/>
        <v>JM1-75</v>
      </c>
      <c r="M81" t="str">
        <f>IFERROR(IF(
COUNTIF(B2B!H:H,(IF(K81&lt;&gt;"---",IF(INDEX(RAW_c_TEBT0714_REV01!B:D,MATCH(H81,RAW_c_TEBT0714_REV01!B:B,0),3)=L81,INDEX(
RAW_c_TEBT0714_REV01!B:D,MATCH(H81,INDEX(RAW_c_TEBT0714_REV01!B:B,MATCH(H81,RAW_c_TEBT0714_REV01!B:B,)+1):'RAW_c_TEBT0714_REV01'!B11152,)+MATCH(H81,RAW_c_TEBT0714_REV01!B:B,),3),INDEX(RAW_c_TEBT0714_REV01!B:D,MATCH(H81,RAW_c_TEBT0714_REV01!B:B,0),3)),"---")))=1,"---",IF(K81&lt;&gt;"---",IF(INDEX(RAW_c_TEBT0714_REV01!B:D,MATCH(H81,RAW_c_TEBT0714_REV01!B:B,0),3)=L81,INDEX(
RAW_c_TEBT0714_REV01!B:D,MATCH(H81,INDEX(RAW_c_TEBT0714_REV01!B:B,MATCH(H81,RAW_c_TEBT0714_REV01!B:B,)+1):'RAW_c_TEBT0714_REV01'!B11152,)+MATCH(H81,RAW_c_TEBT0714_REV01!B:B,),3),INDEX(RAW_c_TEBT0714_REV01!B:D,MATCH(H81,RAW_c_TEBT0714_REV01!B:B,0),3)),"---")),"---")</f>
        <v>---</v>
      </c>
      <c r="N81" t="str">
        <f>IFERROR(IF(AND(B81="B2B",J81="--"),L81,IF(
COUNTIF(B2B!H:H,(IF(K81&lt;&gt;"---",IF(INDEX(RAW_c_TEBT0714_REV01!B:D,MATCH(H81,RAW_c_TEBT0714_REV01!B:B,0),3)=L81,INDEX(
RAW_c_TEBT0714_REV01!B:D,MATCH(H81,INDEX(RAW_c_TEBT0714_REV01!B:B,MATCH(H81,RAW_c_TEBT0714_REV01!B:B,)+1):'RAW_c_TEBT0714_REV01'!B11152,)+MATCH(H81,RAW_c_TEBT0714_REV01!B:B,),3),INDEX(RAW_c_TEBT0714_REV01!B:D,MATCH(H81,RAW_c_TEBT0714_REV01!B:B,0),3)),"---")))=0,"---",IF(K81&lt;&gt;"---",IF(INDEX(RAW_c_TEBT0714_REV01!B:D,MATCH(H81,RAW_c_TEBT0714_REV01!B:B,0),3)=L81,INDEX(
RAW_c_TEBT0714_REV01!B:D,MATCH(H81,INDEX(RAW_c_TEBT0714_REV01!B:B,MATCH(H81,RAW_c_TEBT0714_REV01!B:B,)+1):'RAW_c_TEBT0714_REV01'!B11152,)+MATCH(H81,RAW_c_TEBT0714_REV01!B:B,),3),INDEX(RAW_c_TEBT0714_REV01!B:D,MATCH(H81,RAW_c_TEBT0714_REV01!B:B,0),3)),"---"))),"---")</f>
        <v>JM1-75</v>
      </c>
      <c r="T81">
        <f>COUNTIF(RAW_c_TEBT0714_REV01!B:B,G81)</f>
        <v>2</v>
      </c>
      <c r="U81" t="str">
        <f t="shared" si="11"/>
        <v>B2B-76</v>
      </c>
    </row>
    <row r="82" spans="1:21" x14ac:dyDescent="0.25">
      <c r="A82" t="s">
        <v>235</v>
      </c>
      <c r="B82" t="s">
        <v>39</v>
      </c>
      <c r="C82" t="s">
        <v>235</v>
      </c>
      <c r="D82" t="s">
        <v>158</v>
      </c>
      <c r="E82" s="84">
        <v>78</v>
      </c>
      <c r="F82" t="str">
        <f t="shared" si="6"/>
        <v>JM1-78</v>
      </c>
      <c r="G82" t="str">
        <f>VLOOKUP(F82,RAW_c_TEBT0714_REV01!A:B,2,0)</f>
        <v>NetJM1_78</v>
      </c>
      <c r="H82" t="str">
        <f t="shared" si="7"/>
        <v>NetJM1_78</v>
      </c>
      <c r="I82" t="str">
        <f t="shared" si="8"/>
        <v>--</v>
      </c>
      <c r="J82" t="str">
        <f t="shared" si="9"/>
        <v>--</v>
      </c>
      <c r="K82">
        <f>IFERROR(IF(J82="--",IF(G82=H82,VLOOKUP(G82,RAW_c_TEBT0714_REV01!L:N,3,0),SUM(VLOOKUP(H82,RAW_c_TEBT0714_REV01!L:N,3,0),VLOOKUP(G82,RAW_c_TEBT0714_REV01!L:N,3,0))),"---"),"---")</f>
        <v>3.1164999999999998</v>
      </c>
      <c r="L82" t="str">
        <f t="shared" si="10"/>
        <v>JM1-78</v>
      </c>
      <c r="M82" t="str">
        <f>IFERROR(IF(
COUNTIF(B2B!H:H,(IF(K82&lt;&gt;"---",IF(INDEX(RAW_c_TEBT0714_REV01!B:D,MATCH(H82,RAW_c_TEBT0714_REV01!B:B,0),3)=L82,INDEX(
RAW_c_TEBT0714_REV01!B:D,MATCH(H82,INDEX(RAW_c_TEBT0714_REV01!B:B,MATCH(H82,RAW_c_TEBT0714_REV01!B:B,)+1):'RAW_c_TEBT0714_REV01'!B11153,)+MATCH(H82,RAW_c_TEBT0714_REV01!B:B,),3),INDEX(RAW_c_TEBT0714_REV01!B:D,MATCH(H82,RAW_c_TEBT0714_REV01!B:B,0),3)),"---")))=1,"---",IF(K82&lt;&gt;"---",IF(INDEX(RAW_c_TEBT0714_REV01!B:D,MATCH(H82,RAW_c_TEBT0714_REV01!B:B,0),3)=L82,INDEX(
RAW_c_TEBT0714_REV01!B:D,MATCH(H82,INDEX(RAW_c_TEBT0714_REV01!B:B,MATCH(H82,RAW_c_TEBT0714_REV01!B:B,)+1):'RAW_c_TEBT0714_REV01'!B11153,)+MATCH(H82,RAW_c_TEBT0714_REV01!B:B,),3),INDEX(RAW_c_TEBT0714_REV01!B:D,MATCH(H82,RAW_c_TEBT0714_REV01!B:B,0),3)),"---")),"---")</f>
        <v>---</v>
      </c>
      <c r="N82" t="str">
        <f>IFERROR(IF(AND(B82="B2B",J82="--"),L82,IF(
COUNTIF(B2B!H:H,(IF(K82&lt;&gt;"---",IF(INDEX(RAW_c_TEBT0714_REV01!B:D,MATCH(H82,RAW_c_TEBT0714_REV01!B:B,0),3)=L82,INDEX(
RAW_c_TEBT0714_REV01!B:D,MATCH(H82,INDEX(RAW_c_TEBT0714_REV01!B:B,MATCH(H82,RAW_c_TEBT0714_REV01!B:B,)+1):'RAW_c_TEBT0714_REV01'!B11153,)+MATCH(H82,RAW_c_TEBT0714_REV01!B:B,),3),INDEX(RAW_c_TEBT0714_REV01!B:D,MATCH(H82,RAW_c_TEBT0714_REV01!B:B,0),3)),"---")))=0,"---",IF(K82&lt;&gt;"---",IF(INDEX(RAW_c_TEBT0714_REV01!B:D,MATCH(H82,RAW_c_TEBT0714_REV01!B:B,0),3)=L82,INDEX(
RAW_c_TEBT0714_REV01!B:D,MATCH(H82,INDEX(RAW_c_TEBT0714_REV01!B:B,MATCH(H82,RAW_c_TEBT0714_REV01!B:B,)+1):'RAW_c_TEBT0714_REV01'!B11153,)+MATCH(H82,RAW_c_TEBT0714_REV01!B:B,),3),INDEX(RAW_c_TEBT0714_REV01!B:D,MATCH(H82,RAW_c_TEBT0714_REV01!B:B,0),3)),"---"))),"---")</f>
        <v>JM1-78</v>
      </c>
      <c r="T82">
        <f>COUNTIF(RAW_c_TEBT0714_REV01!B:B,G82)</f>
        <v>2</v>
      </c>
      <c r="U82" t="str">
        <f t="shared" si="11"/>
        <v>B2B-77</v>
      </c>
    </row>
    <row r="83" spans="1:21" x14ac:dyDescent="0.25">
      <c r="A83" t="s">
        <v>236</v>
      </c>
      <c r="B83" t="s">
        <v>39</v>
      </c>
      <c r="C83" t="s">
        <v>236</v>
      </c>
      <c r="D83" t="s">
        <v>158</v>
      </c>
      <c r="E83" s="84">
        <v>77</v>
      </c>
      <c r="F83" t="str">
        <f t="shared" si="6"/>
        <v>JM1-77</v>
      </c>
      <c r="G83" t="str">
        <f>VLOOKUP(F83,RAW_c_TEBT0714_REV01!A:B,2,0)</f>
        <v>NetJM1_77</v>
      </c>
      <c r="H83" t="str">
        <f t="shared" si="7"/>
        <v>NetJM1_77</v>
      </c>
      <c r="I83" t="str">
        <f t="shared" si="8"/>
        <v>--</v>
      </c>
      <c r="J83" t="str">
        <f t="shared" si="9"/>
        <v>--</v>
      </c>
      <c r="K83">
        <f>IFERROR(IF(J83="--",IF(G83=H83,VLOOKUP(G83,RAW_c_TEBT0714_REV01!L:N,3,0),SUM(VLOOKUP(H83,RAW_c_TEBT0714_REV01!L:N,3,0),VLOOKUP(G83,RAW_c_TEBT0714_REV01!L:N,3,0))),"---"),"---")</f>
        <v>3.1448</v>
      </c>
      <c r="L83" t="str">
        <f t="shared" si="10"/>
        <v>JM1-77</v>
      </c>
      <c r="M83" t="str">
        <f>IFERROR(IF(
COUNTIF(B2B!H:H,(IF(K83&lt;&gt;"---",IF(INDEX(RAW_c_TEBT0714_REV01!B:D,MATCH(H83,RAW_c_TEBT0714_REV01!B:B,0),3)=L83,INDEX(
RAW_c_TEBT0714_REV01!B:D,MATCH(H83,INDEX(RAW_c_TEBT0714_REV01!B:B,MATCH(H83,RAW_c_TEBT0714_REV01!B:B,)+1):'RAW_c_TEBT0714_REV01'!B11154,)+MATCH(H83,RAW_c_TEBT0714_REV01!B:B,),3),INDEX(RAW_c_TEBT0714_REV01!B:D,MATCH(H83,RAW_c_TEBT0714_REV01!B:B,0),3)),"---")))=1,"---",IF(K83&lt;&gt;"---",IF(INDEX(RAW_c_TEBT0714_REV01!B:D,MATCH(H83,RAW_c_TEBT0714_REV01!B:B,0),3)=L83,INDEX(
RAW_c_TEBT0714_REV01!B:D,MATCH(H83,INDEX(RAW_c_TEBT0714_REV01!B:B,MATCH(H83,RAW_c_TEBT0714_REV01!B:B,)+1):'RAW_c_TEBT0714_REV01'!B11154,)+MATCH(H83,RAW_c_TEBT0714_REV01!B:B,),3),INDEX(RAW_c_TEBT0714_REV01!B:D,MATCH(H83,RAW_c_TEBT0714_REV01!B:B,0),3)),"---")),"---")</f>
        <v>---</v>
      </c>
      <c r="N83" t="str">
        <f>IFERROR(IF(AND(B83="B2B",J83="--"),L83,IF(
COUNTIF(B2B!H:H,(IF(K83&lt;&gt;"---",IF(INDEX(RAW_c_TEBT0714_REV01!B:D,MATCH(H83,RAW_c_TEBT0714_REV01!B:B,0),3)=L83,INDEX(
RAW_c_TEBT0714_REV01!B:D,MATCH(H83,INDEX(RAW_c_TEBT0714_REV01!B:B,MATCH(H83,RAW_c_TEBT0714_REV01!B:B,)+1):'RAW_c_TEBT0714_REV01'!B11154,)+MATCH(H83,RAW_c_TEBT0714_REV01!B:B,),3),INDEX(RAW_c_TEBT0714_REV01!B:D,MATCH(H83,RAW_c_TEBT0714_REV01!B:B,0),3)),"---")))=0,"---",IF(K83&lt;&gt;"---",IF(INDEX(RAW_c_TEBT0714_REV01!B:D,MATCH(H83,RAW_c_TEBT0714_REV01!B:B,0),3)=L83,INDEX(
RAW_c_TEBT0714_REV01!B:D,MATCH(H83,INDEX(RAW_c_TEBT0714_REV01!B:B,MATCH(H83,RAW_c_TEBT0714_REV01!B:B,)+1):'RAW_c_TEBT0714_REV01'!B11154,)+MATCH(H83,RAW_c_TEBT0714_REV01!B:B,),3),INDEX(RAW_c_TEBT0714_REV01!B:D,MATCH(H83,RAW_c_TEBT0714_REV01!B:B,0),3)),"---"))),"---")</f>
        <v>JM1-77</v>
      </c>
      <c r="T83">
        <f>COUNTIF(RAW_c_TEBT0714_REV01!B:B,G83)</f>
        <v>2</v>
      </c>
      <c r="U83" t="str">
        <f t="shared" si="11"/>
        <v>B2B-78</v>
      </c>
    </row>
    <row r="84" spans="1:21" x14ac:dyDescent="0.25">
      <c r="A84" t="s">
        <v>237</v>
      </c>
      <c r="B84" t="s">
        <v>39</v>
      </c>
      <c r="C84" t="s">
        <v>237</v>
      </c>
      <c r="D84" t="s">
        <v>158</v>
      </c>
      <c r="E84" s="84">
        <v>80</v>
      </c>
      <c r="F84" t="str">
        <f t="shared" si="6"/>
        <v>JM1-80</v>
      </c>
      <c r="G84" t="str">
        <f>VLOOKUP(F84,RAW_c_TEBT0714_REV01!A:B,2,0)</f>
        <v>NetJM1_76</v>
      </c>
      <c r="H84" t="str">
        <f t="shared" si="7"/>
        <v>NetJM1_76</v>
      </c>
      <c r="I84" t="str">
        <f t="shared" si="8"/>
        <v>--</v>
      </c>
      <c r="J84" t="str">
        <f t="shared" si="9"/>
        <v>--</v>
      </c>
      <c r="K84">
        <f>IFERROR(IF(J84="--",IF(G84=H84,VLOOKUP(G84,RAW_c_TEBT0714_REV01!L:N,3,0),SUM(VLOOKUP(H84,RAW_c_TEBT0714_REV01!L:N,3,0),VLOOKUP(G84,RAW_c_TEBT0714_REV01!L:N,3,0))),"---"),"---")</f>
        <v>3.1536</v>
      </c>
      <c r="L84" t="str">
        <f t="shared" si="10"/>
        <v>JM1-80</v>
      </c>
      <c r="M84" t="str">
        <f>IFERROR(IF(
COUNTIF(B2B!H:H,(IF(K84&lt;&gt;"---",IF(INDEX(RAW_c_TEBT0714_REV01!B:D,MATCH(H84,RAW_c_TEBT0714_REV01!B:B,0),3)=L84,INDEX(
RAW_c_TEBT0714_REV01!B:D,MATCH(H84,INDEX(RAW_c_TEBT0714_REV01!B:B,MATCH(H84,RAW_c_TEBT0714_REV01!B:B,)+1):'RAW_c_TEBT0714_REV01'!B11155,)+MATCH(H84,RAW_c_TEBT0714_REV01!B:B,),3),INDEX(RAW_c_TEBT0714_REV01!B:D,MATCH(H84,RAW_c_TEBT0714_REV01!B:B,0),3)),"---")))=1,"---",IF(K84&lt;&gt;"---",IF(INDEX(RAW_c_TEBT0714_REV01!B:D,MATCH(H84,RAW_c_TEBT0714_REV01!B:B,0),3)=L84,INDEX(
RAW_c_TEBT0714_REV01!B:D,MATCH(H84,INDEX(RAW_c_TEBT0714_REV01!B:B,MATCH(H84,RAW_c_TEBT0714_REV01!B:B,)+1):'RAW_c_TEBT0714_REV01'!B11155,)+MATCH(H84,RAW_c_TEBT0714_REV01!B:B,),3),INDEX(RAW_c_TEBT0714_REV01!B:D,MATCH(H84,RAW_c_TEBT0714_REV01!B:B,0),3)),"---")),"---")</f>
        <v>---</v>
      </c>
      <c r="N84" t="str">
        <f>IFERROR(IF(AND(B84="B2B",J84="--"),L84,IF(
COUNTIF(B2B!H:H,(IF(K84&lt;&gt;"---",IF(INDEX(RAW_c_TEBT0714_REV01!B:D,MATCH(H84,RAW_c_TEBT0714_REV01!B:B,0),3)=L84,INDEX(
RAW_c_TEBT0714_REV01!B:D,MATCH(H84,INDEX(RAW_c_TEBT0714_REV01!B:B,MATCH(H84,RAW_c_TEBT0714_REV01!B:B,)+1):'RAW_c_TEBT0714_REV01'!B11155,)+MATCH(H84,RAW_c_TEBT0714_REV01!B:B,),3),INDEX(RAW_c_TEBT0714_REV01!B:D,MATCH(H84,RAW_c_TEBT0714_REV01!B:B,0),3)),"---")))=0,"---",IF(K84&lt;&gt;"---",IF(INDEX(RAW_c_TEBT0714_REV01!B:D,MATCH(H84,RAW_c_TEBT0714_REV01!B:B,0),3)=L84,INDEX(
RAW_c_TEBT0714_REV01!B:D,MATCH(H84,INDEX(RAW_c_TEBT0714_REV01!B:B,MATCH(H84,RAW_c_TEBT0714_REV01!B:B,)+1):'RAW_c_TEBT0714_REV01'!B11155,)+MATCH(H84,RAW_c_TEBT0714_REV01!B:B,),3),INDEX(RAW_c_TEBT0714_REV01!B:D,MATCH(H84,RAW_c_TEBT0714_REV01!B:B,0),3)),"---"))),"---")</f>
        <v>JM1-80</v>
      </c>
      <c r="T84">
        <f>COUNTIF(RAW_c_TEBT0714_REV01!B:B,G84)</f>
        <v>2</v>
      </c>
      <c r="U84" t="str">
        <f t="shared" si="11"/>
        <v>B2B-79</v>
      </c>
    </row>
    <row r="85" spans="1:21" x14ac:dyDescent="0.25">
      <c r="A85" t="s">
        <v>238</v>
      </c>
      <c r="B85" t="s">
        <v>39</v>
      </c>
      <c r="C85" t="s">
        <v>238</v>
      </c>
      <c r="D85" t="s">
        <v>158</v>
      </c>
      <c r="E85" s="84">
        <v>79</v>
      </c>
      <c r="F85" t="str">
        <f t="shared" si="6"/>
        <v>JM1-79</v>
      </c>
      <c r="G85" t="str">
        <f>VLOOKUP(F85,RAW_c_TEBT0714_REV01!A:B,2,0)</f>
        <v>NetJM1_75</v>
      </c>
      <c r="H85" t="str">
        <f t="shared" si="7"/>
        <v>NetJM1_75</v>
      </c>
      <c r="I85" t="str">
        <f t="shared" si="8"/>
        <v>--</v>
      </c>
      <c r="J85" t="str">
        <f t="shared" si="9"/>
        <v>--</v>
      </c>
      <c r="K85">
        <f>IFERROR(IF(J85="--",IF(G85=H85,VLOOKUP(G85,RAW_c_TEBT0714_REV01!L:N,3,0),SUM(VLOOKUP(H85,RAW_c_TEBT0714_REV01!L:N,3,0),VLOOKUP(G85,RAW_c_TEBT0714_REV01!L:N,3,0))),"---"),"---")</f>
        <v>3.1543000000000001</v>
      </c>
      <c r="L85" t="str">
        <f t="shared" si="10"/>
        <v>JM1-79</v>
      </c>
      <c r="M85" t="str">
        <f>IFERROR(IF(
COUNTIF(B2B!H:H,(IF(K85&lt;&gt;"---",IF(INDEX(RAW_c_TEBT0714_REV01!B:D,MATCH(H85,RAW_c_TEBT0714_REV01!B:B,0),3)=L85,INDEX(
RAW_c_TEBT0714_REV01!B:D,MATCH(H85,INDEX(RAW_c_TEBT0714_REV01!B:B,MATCH(H85,RAW_c_TEBT0714_REV01!B:B,)+1):'RAW_c_TEBT0714_REV01'!B11156,)+MATCH(H85,RAW_c_TEBT0714_REV01!B:B,),3),INDEX(RAW_c_TEBT0714_REV01!B:D,MATCH(H85,RAW_c_TEBT0714_REV01!B:B,0),3)),"---")))=1,"---",IF(K85&lt;&gt;"---",IF(INDEX(RAW_c_TEBT0714_REV01!B:D,MATCH(H85,RAW_c_TEBT0714_REV01!B:B,0),3)=L85,INDEX(
RAW_c_TEBT0714_REV01!B:D,MATCH(H85,INDEX(RAW_c_TEBT0714_REV01!B:B,MATCH(H85,RAW_c_TEBT0714_REV01!B:B,)+1):'RAW_c_TEBT0714_REV01'!B11156,)+MATCH(H85,RAW_c_TEBT0714_REV01!B:B,),3),INDEX(RAW_c_TEBT0714_REV01!B:D,MATCH(H85,RAW_c_TEBT0714_REV01!B:B,0),3)),"---")),"---")</f>
        <v>---</v>
      </c>
      <c r="N85" t="str">
        <f>IFERROR(IF(AND(B85="B2B",J85="--"),L85,IF(
COUNTIF(B2B!H:H,(IF(K85&lt;&gt;"---",IF(INDEX(RAW_c_TEBT0714_REV01!B:D,MATCH(H85,RAW_c_TEBT0714_REV01!B:B,0),3)=L85,INDEX(
RAW_c_TEBT0714_REV01!B:D,MATCH(H85,INDEX(RAW_c_TEBT0714_REV01!B:B,MATCH(H85,RAW_c_TEBT0714_REV01!B:B,)+1):'RAW_c_TEBT0714_REV01'!B11156,)+MATCH(H85,RAW_c_TEBT0714_REV01!B:B,),3),INDEX(RAW_c_TEBT0714_REV01!B:D,MATCH(H85,RAW_c_TEBT0714_REV01!B:B,0),3)),"---")))=0,"---",IF(K85&lt;&gt;"---",IF(INDEX(RAW_c_TEBT0714_REV01!B:D,MATCH(H85,RAW_c_TEBT0714_REV01!B:B,0),3)=L85,INDEX(
RAW_c_TEBT0714_REV01!B:D,MATCH(H85,INDEX(RAW_c_TEBT0714_REV01!B:B,MATCH(H85,RAW_c_TEBT0714_REV01!B:B,)+1):'RAW_c_TEBT0714_REV01'!B11156,)+MATCH(H85,RAW_c_TEBT0714_REV01!B:B,),3),INDEX(RAW_c_TEBT0714_REV01!B:D,MATCH(H85,RAW_c_TEBT0714_REV01!B:B,0),3)),"---"))),"---")</f>
        <v>JM1-79</v>
      </c>
      <c r="T85">
        <f>COUNTIF(RAW_c_TEBT0714_REV01!B:B,G85)</f>
        <v>2</v>
      </c>
      <c r="U85" t="str">
        <f t="shared" si="11"/>
        <v>B2B-80</v>
      </c>
    </row>
    <row r="86" spans="1:21" x14ac:dyDescent="0.25">
      <c r="A86" t="s">
        <v>239</v>
      </c>
      <c r="B86" t="s">
        <v>39</v>
      </c>
      <c r="C86" t="s">
        <v>239</v>
      </c>
      <c r="D86" t="s">
        <v>158</v>
      </c>
      <c r="E86" s="84">
        <v>82</v>
      </c>
      <c r="F86" t="str">
        <f t="shared" si="6"/>
        <v>JM1-82</v>
      </c>
      <c r="G86" t="str">
        <f>VLOOKUP(F86,RAW_c_TEBT0714_REV01!A:B,2,0)</f>
        <v>NetJM1_78</v>
      </c>
      <c r="H86" t="str">
        <f t="shared" si="7"/>
        <v>NetJM1_78</v>
      </c>
      <c r="I86" t="str">
        <f t="shared" si="8"/>
        <v>--</v>
      </c>
      <c r="J86" t="str">
        <f t="shared" si="9"/>
        <v>--</v>
      </c>
      <c r="K86">
        <f>IFERROR(IF(J86="--",IF(G86=H86,VLOOKUP(G86,RAW_c_TEBT0714_REV01!L:N,3,0),SUM(VLOOKUP(H86,RAW_c_TEBT0714_REV01!L:N,3,0),VLOOKUP(G86,RAW_c_TEBT0714_REV01!L:N,3,0))),"---"),"---")</f>
        <v>3.1164999999999998</v>
      </c>
      <c r="L86" t="str">
        <f t="shared" si="10"/>
        <v>JM1-82</v>
      </c>
      <c r="M86" t="str">
        <f>IFERROR(IF(
COUNTIF(B2B!H:H,(IF(K86&lt;&gt;"---",IF(INDEX(RAW_c_TEBT0714_REV01!B:D,MATCH(H86,RAW_c_TEBT0714_REV01!B:B,0),3)=L86,INDEX(
RAW_c_TEBT0714_REV01!B:D,MATCH(H86,INDEX(RAW_c_TEBT0714_REV01!B:B,MATCH(H86,RAW_c_TEBT0714_REV01!B:B,)+1):'RAW_c_TEBT0714_REV01'!B11157,)+MATCH(H86,RAW_c_TEBT0714_REV01!B:B,),3),INDEX(RAW_c_TEBT0714_REV01!B:D,MATCH(H86,RAW_c_TEBT0714_REV01!B:B,0),3)),"---")))=1,"---",IF(K86&lt;&gt;"---",IF(INDEX(RAW_c_TEBT0714_REV01!B:D,MATCH(H86,RAW_c_TEBT0714_REV01!B:B,0),3)=L86,INDEX(
RAW_c_TEBT0714_REV01!B:D,MATCH(H86,INDEX(RAW_c_TEBT0714_REV01!B:B,MATCH(H86,RAW_c_TEBT0714_REV01!B:B,)+1):'RAW_c_TEBT0714_REV01'!B11157,)+MATCH(H86,RAW_c_TEBT0714_REV01!B:B,),3),INDEX(RAW_c_TEBT0714_REV01!B:D,MATCH(H86,RAW_c_TEBT0714_REV01!B:B,0),3)),"---")),"---")</f>
        <v>---</v>
      </c>
      <c r="N86" t="str">
        <f>IFERROR(IF(AND(B86="B2B",J86="--"),L86,IF(
COUNTIF(B2B!H:H,(IF(K86&lt;&gt;"---",IF(INDEX(RAW_c_TEBT0714_REV01!B:D,MATCH(H86,RAW_c_TEBT0714_REV01!B:B,0),3)=L86,INDEX(
RAW_c_TEBT0714_REV01!B:D,MATCH(H86,INDEX(RAW_c_TEBT0714_REV01!B:B,MATCH(H86,RAW_c_TEBT0714_REV01!B:B,)+1):'RAW_c_TEBT0714_REV01'!B11157,)+MATCH(H86,RAW_c_TEBT0714_REV01!B:B,),3),INDEX(RAW_c_TEBT0714_REV01!B:D,MATCH(H86,RAW_c_TEBT0714_REV01!B:B,0),3)),"---")))=0,"---",IF(K86&lt;&gt;"---",IF(INDEX(RAW_c_TEBT0714_REV01!B:D,MATCH(H86,RAW_c_TEBT0714_REV01!B:B,0),3)=L86,INDEX(
RAW_c_TEBT0714_REV01!B:D,MATCH(H86,INDEX(RAW_c_TEBT0714_REV01!B:B,MATCH(H86,RAW_c_TEBT0714_REV01!B:B,)+1):'RAW_c_TEBT0714_REV01'!B11157,)+MATCH(H86,RAW_c_TEBT0714_REV01!B:B,),3),INDEX(RAW_c_TEBT0714_REV01!B:D,MATCH(H86,RAW_c_TEBT0714_REV01!B:B,0),3)),"---"))),"---")</f>
        <v>JM1-82</v>
      </c>
      <c r="T86">
        <f>COUNTIF(RAW_c_TEBT0714_REV01!B:B,G86)</f>
        <v>2</v>
      </c>
      <c r="U86" t="str">
        <f t="shared" si="11"/>
        <v>B2B-81</v>
      </c>
    </row>
    <row r="87" spans="1:21" x14ac:dyDescent="0.25">
      <c r="A87" t="s">
        <v>240</v>
      </c>
      <c r="B87" t="s">
        <v>39</v>
      </c>
      <c r="C87" t="s">
        <v>240</v>
      </c>
      <c r="D87" t="s">
        <v>158</v>
      </c>
      <c r="E87" s="84">
        <v>81</v>
      </c>
      <c r="F87" t="str">
        <f t="shared" si="6"/>
        <v>JM1-81</v>
      </c>
      <c r="G87" t="str">
        <f>VLOOKUP(F87,RAW_c_TEBT0714_REV01!A:B,2,0)</f>
        <v>NetJM1_77</v>
      </c>
      <c r="H87" t="str">
        <f t="shared" si="7"/>
        <v>NetJM1_77</v>
      </c>
      <c r="I87" t="str">
        <f t="shared" si="8"/>
        <v>--</v>
      </c>
      <c r="J87" t="str">
        <f t="shared" si="9"/>
        <v>--</v>
      </c>
      <c r="K87">
        <f>IFERROR(IF(J87="--",IF(G87=H87,VLOOKUP(G87,RAW_c_TEBT0714_REV01!L:N,3,0),SUM(VLOOKUP(H87,RAW_c_TEBT0714_REV01!L:N,3,0),VLOOKUP(G87,RAW_c_TEBT0714_REV01!L:N,3,0))),"---"),"---")</f>
        <v>3.1448</v>
      </c>
      <c r="L87" t="str">
        <f t="shared" si="10"/>
        <v>JM1-81</v>
      </c>
      <c r="M87" t="str">
        <f>IFERROR(IF(
COUNTIF(B2B!H:H,(IF(K87&lt;&gt;"---",IF(INDEX(RAW_c_TEBT0714_REV01!B:D,MATCH(H87,RAW_c_TEBT0714_REV01!B:B,0),3)=L87,INDEX(
RAW_c_TEBT0714_REV01!B:D,MATCH(H87,INDEX(RAW_c_TEBT0714_REV01!B:B,MATCH(H87,RAW_c_TEBT0714_REV01!B:B,)+1):'RAW_c_TEBT0714_REV01'!B11158,)+MATCH(H87,RAW_c_TEBT0714_REV01!B:B,),3),INDEX(RAW_c_TEBT0714_REV01!B:D,MATCH(H87,RAW_c_TEBT0714_REV01!B:B,0),3)),"---")))=1,"---",IF(K87&lt;&gt;"---",IF(INDEX(RAW_c_TEBT0714_REV01!B:D,MATCH(H87,RAW_c_TEBT0714_REV01!B:B,0),3)=L87,INDEX(
RAW_c_TEBT0714_REV01!B:D,MATCH(H87,INDEX(RAW_c_TEBT0714_REV01!B:B,MATCH(H87,RAW_c_TEBT0714_REV01!B:B,)+1):'RAW_c_TEBT0714_REV01'!B11158,)+MATCH(H87,RAW_c_TEBT0714_REV01!B:B,),3),INDEX(RAW_c_TEBT0714_REV01!B:D,MATCH(H87,RAW_c_TEBT0714_REV01!B:B,0),3)),"---")),"---")</f>
        <v>---</v>
      </c>
      <c r="N87" t="str">
        <f>IFERROR(IF(AND(B87="B2B",J87="--"),L87,IF(
COUNTIF(B2B!H:H,(IF(K87&lt;&gt;"---",IF(INDEX(RAW_c_TEBT0714_REV01!B:D,MATCH(H87,RAW_c_TEBT0714_REV01!B:B,0),3)=L87,INDEX(
RAW_c_TEBT0714_REV01!B:D,MATCH(H87,INDEX(RAW_c_TEBT0714_REV01!B:B,MATCH(H87,RAW_c_TEBT0714_REV01!B:B,)+1):'RAW_c_TEBT0714_REV01'!B11158,)+MATCH(H87,RAW_c_TEBT0714_REV01!B:B,),3),INDEX(RAW_c_TEBT0714_REV01!B:D,MATCH(H87,RAW_c_TEBT0714_REV01!B:B,0),3)),"---")))=0,"---",IF(K87&lt;&gt;"---",IF(INDEX(RAW_c_TEBT0714_REV01!B:D,MATCH(H87,RAW_c_TEBT0714_REV01!B:B,0),3)=L87,INDEX(
RAW_c_TEBT0714_REV01!B:D,MATCH(H87,INDEX(RAW_c_TEBT0714_REV01!B:B,MATCH(H87,RAW_c_TEBT0714_REV01!B:B,)+1):'RAW_c_TEBT0714_REV01'!B11158,)+MATCH(H87,RAW_c_TEBT0714_REV01!B:B,),3),INDEX(RAW_c_TEBT0714_REV01!B:D,MATCH(H87,RAW_c_TEBT0714_REV01!B:B,0),3)),"---"))),"---")</f>
        <v>JM1-81</v>
      </c>
      <c r="T87">
        <f>COUNTIF(RAW_c_TEBT0714_REV01!B:B,G87)</f>
        <v>2</v>
      </c>
      <c r="U87" t="str">
        <f t="shared" si="11"/>
        <v>B2B-82</v>
      </c>
    </row>
    <row r="88" spans="1:21" x14ac:dyDescent="0.25">
      <c r="A88" t="s">
        <v>241</v>
      </c>
      <c r="B88" t="s">
        <v>39</v>
      </c>
      <c r="C88" t="s">
        <v>241</v>
      </c>
      <c r="D88" t="s">
        <v>158</v>
      </c>
      <c r="E88" s="84">
        <v>84</v>
      </c>
      <c r="F88" t="str">
        <f t="shared" si="6"/>
        <v>JM1-84</v>
      </c>
      <c r="G88" t="str">
        <f>VLOOKUP(F88,RAW_c_TEBT0714_REV01!A:B,2,0)</f>
        <v>GND</v>
      </c>
      <c r="H88" t="str">
        <f t="shared" si="7"/>
        <v>GND</v>
      </c>
      <c r="I88" t="str">
        <f t="shared" si="8"/>
        <v>--</v>
      </c>
      <c r="J88" t="str">
        <f t="shared" si="9"/>
        <v>---</v>
      </c>
      <c r="K88" t="str">
        <f>IFERROR(IF(J88="--",IF(G88=H88,VLOOKUP(G88,RAW_c_TEBT0714_REV01!L:N,3,0),SUM(VLOOKUP(H88,RAW_c_TEBT0714_REV01!L:N,3,0),VLOOKUP(G88,RAW_c_TEBT0714_REV01!L:N,3,0))),"---"),"---")</f>
        <v>---</v>
      </c>
      <c r="L88" t="str">
        <f t="shared" si="10"/>
        <v>JM1-84</v>
      </c>
      <c r="M88" t="str">
        <f>IFERROR(IF(
COUNTIF(B2B!H:H,(IF(K88&lt;&gt;"---",IF(INDEX(RAW_c_TEBT0714_REV01!B:D,MATCH(H88,RAW_c_TEBT0714_REV01!B:B,0),3)=L88,INDEX(
RAW_c_TEBT0714_REV01!B:D,MATCH(H88,INDEX(RAW_c_TEBT0714_REV01!B:B,MATCH(H88,RAW_c_TEBT0714_REV01!B:B,)+1):'RAW_c_TEBT0714_REV01'!B11159,)+MATCH(H88,RAW_c_TEBT0714_REV01!B:B,),3),INDEX(RAW_c_TEBT0714_REV01!B:D,MATCH(H88,RAW_c_TEBT0714_REV01!B:B,0),3)),"---")))=1,"---",IF(K88&lt;&gt;"---",IF(INDEX(RAW_c_TEBT0714_REV01!B:D,MATCH(H88,RAW_c_TEBT0714_REV01!B:B,0),3)=L88,INDEX(
RAW_c_TEBT0714_REV01!B:D,MATCH(H88,INDEX(RAW_c_TEBT0714_REV01!B:B,MATCH(H88,RAW_c_TEBT0714_REV01!B:B,)+1):'RAW_c_TEBT0714_REV01'!B11159,)+MATCH(H88,RAW_c_TEBT0714_REV01!B:B,),3),INDEX(RAW_c_TEBT0714_REV01!B:D,MATCH(H88,RAW_c_TEBT0714_REV01!B:B,0),3)),"---")),"---")</f>
        <v>---</v>
      </c>
      <c r="N88" t="str">
        <f>IFERROR(IF(AND(B88="B2B",J88="--"),L88,IF(
COUNTIF(B2B!H:H,(IF(K88&lt;&gt;"---",IF(INDEX(RAW_c_TEBT0714_REV01!B:D,MATCH(H88,RAW_c_TEBT0714_REV01!B:B,0),3)=L88,INDEX(
RAW_c_TEBT0714_REV01!B:D,MATCH(H88,INDEX(RAW_c_TEBT0714_REV01!B:B,MATCH(H88,RAW_c_TEBT0714_REV01!B:B,)+1):'RAW_c_TEBT0714_REV01'!B11159,)+MATCH(H88,RAW_c_TEBT0714_REV01!B:B,),3),INDEX(RAW_c_TEBT0714_REV01!B:D,MATCH(H88,RAW_c_TEBT0714_REV01!B:B,0),3)),"---")))=0,"---",IF(K88&lt;&gt;"---",IF(INDEX(RAW_c_TEBT0714_REV01!B:D,MATCH(H88,RAW_c_TEBT0714_REV01!B:B,0),3)=L88,INDEX(
RAW_c_TEBT0714_REV01!B:D,MATCH(H88,INDEX(RAW_c_TEBT0714_REV01!B:B,MATCH(H88,RAW_c_TEBT0714_REV01!B:B,)+1):'RAW_c_TEBT0714_REV01'!B11159,)+MATCH(H88,RAW_c_TEBT0714_REV01!B:B,),3),INDEX(RAW_c_TEBT0714_REV01!B:D,MATCH(H88,RAW_c_TEBT0714_REV01!B:B,0),3)),"---"))),"---")</f>
        <v>---</v>
      </c>
      <c r="T88">
        <f>COUNTIF(RAW_c_TEBT0714_REV01!B:B,G88)</f>
        <v>56</v>
      </c>
      <c r="U88" t="str">
        <f t="shared" si="11"/>
        <v>B2B-83</v>
      </c>
    </row>
    <row r="89" spans="1:21" x14ac:dyDescent="0.25">
      <c r="A89" t="s">
        <v>242</v>
      </c>
      <c r="B89" t="s">
        <v>39</v>
      </c>
      <c r="C89" t="s">
        <v>242</v>
      </c>
      <c r="D89" t="s">
        <v>158</v>
      </c>
      <c r="E89" s="84">
        <v>83</v>
      </c>
      <c r="F89" t="str">
        <f t="shared" si="6"/>
        <v>JM1-83</v>
      </c>
      <c r="G89" t="str">
        <f>VLOOKUP(F89,RAW_c_TEBT0714_REV01!A:B,2,0)</f>
        <v>3.3V_OUT</v>
      </c>
      <c r="H89" t="str">
        <f t="shared" si="7"/>
        <v>3.3V_OUT</v>
      </c>
      <c r="I89" t="str">
        <f t="shared" si="8"/>
        <v>--</v>
      </c>
      <c r="J89" t="str">
        <f t="shared" si="9"/>
        <v>--</v>
      </c>
      <c r="K89">
        <f>IFERROR(IF(J89="--",IF(G89=H89,VLOOKUP(G89,RAW_c_TEBT0714_REV01!L:N,3,0),SUM(VLOOKUP(H89,RAW_c_TEBT0714_REV01!L:N,3,0),VLOOKUP(G89,RAW_c_TEBT0714_REV01!L:N,3,0))),"---"),"---")</f>
        <v>79.661799999999999</v>
      </c>
      <c r="L89" t="str">
        <f t="shared" si="10"/>
        <v>JM1-83</v>
      </c>
      <c r="M89" t="str">
        <f>IFERROR(IF(
COUNTIF(B2B!H:H,(IF(K89&lt;&gt;"---",IF(INDEX(RAW_c_TEBT0714_REV01!B:D,MATCH(H89,RAW_c_TEBT0714_REV01!B:B,0),3)=L89,INDEX(
RAW_c_TEBT0714_REV01!B:D,MATCH(H89,INDEX(RAW_c_TEBT0714_REV01!B:B,MATCH(H89,RAW_c_TEBT0714_REV01!B:B,)+1):'RAW_c_TEBT0714_REV01'!B11160,)+MATCH(H89,RAW_c_TEBT0714_REV01!B:B,),3),INDEX(RAW_c_TEBT0714_REV01!B:D,MATCH(H89,RAW_c_TEBT0714_REV01!B:B,0),3)),"---")))=1,"---",IF(K89&lt;&gt;"---",IF(INDEX(RAW_c_TEBT0714_REV01!B:D,MATCH(H89,RAW_c_TEBT0714_REV01!B:B,0),3)=L89,INDEX(
RAW_c_TEBT0714_REV01!B:D,MATCH(H89,INDEX(RAW_c_TEBT0714_REV01!B:B,MATCH(H89,RAW_c_TEBT0714_REV01!B:B,)+1):'RAW_c_TEBT0714_REV01'!B11160,)+MATCH(H89,RAW_c_TEBT0714_REV01!B:B,),3),INDEX(RAW_c_TEBT0714_REV01!B:D,MATCH(H89,RAW_c_TEBT0714_REV01!B:B,0),3)),"---")),"---")</f>
        <v>J27-6</v>
      </c>
      <c r="N89" t="str">
        <f>IFERROR(IF(AND(B89="B2B",J89="--"),L89,IF(
COUNTIF(B2B!H:H,(IF(K89&lt;&gt;"---",IF(INDEX(RAW_c_TEBT0714_REV01!B:D,MATCH(H89,RAW_c_TEBT0714_REV01!B:B,0),3)=L89,INDEX(
RAW_c_TEBT0714_REV01!B:D,MATCH(H89,INDEX(RAW_c_TEBT0714_REV01!B:B,MATCH(H89,RAW_c_TEBT0714_REV01!B:B,)+1):'RAW_c_TEBT0714_REV01'!B11160,)+MATCH(H89,RAW_c_TEBT0714_REV01!B:B,),3),INDEX(RAW_c_TEBT0714_REV01!B:D,MATCH(H89,RAW_c_TEBT0714_REV01!B:B,0),3)),"---")))=0,"---",IF(K89&lt;&gt;"---",IF(INDEX(RAW_c_TEBT0714_REV01!B:D,MATCH(H89,RAW_c_TEBT0714_REV01!B:B,0),3)=L89,INDEX(
RAW_c_TEBT0714_REV01!B:D,MATCH(H89,INDEX(RAW_c_TEBT0714_REV01!B:B,MATCH(H89,RAW_c_TEBT0714_REV01!B:B,)+1):'RAW_c_TEBT0714_REV01'!B11160,)+MATCH(H89,RAW_c_TEBT0714_REV01!B:B,),3),INDEX(RAW_c_TEBT0714_REV01!B:D,MATCH(H89,RAW_c_TEBT0714_REV01!B:B,0),3)),"---"))),"---")</f>
        <v>JM1-83</v>
      </c>
      <c r="T89">
        <f>COUNTIF(RAW_c_TEBT0714_REV01!B:B,G89)</f>
        <v>5</v>
      </c>
      <c r="U89" t="str">
        <f t="shared" si="11"/>
        <v>B2B-84</v>
      </c>
    </row>
    <row r="90" spans="1:21" x14ac:dyDescent="0.25">
      <c r="A90" t="s">
        <v>243</v>
      </c>
      <c r="B90" t="s">
        <v>39</v>
      </c>
      <c r="C90" t="s">
        <v>243</v>
      </c>
      <c r="D90" t="s">
        <v>158</v>
      </c>
      <c r="E90" s="84">
        <v>86</v>
      </c>
      <c r="F90" t="str">
        <f t="shared" si="6"/>
        <v>JM1-86</v>
      </c>
      <c r="G90" t="str">
        <f>VLOOKUP(F90,RAW_c_TEBT0714_REV01!A:B,2,0)</f>
        <v>TDI</v>
      </c>
      <c r="H90" t="str">
        <f t="shared" si="7"/>
        <v>TDI</v>
      </c>
      <c r="I90" t="str">
        <f t="shared" si="8"/>
        <v>--</v>
      </c>
      <c r="J90" t="str">
        <f t="shared" si="9"/>
        <v>--</v>
      </c>
      <c r="K90">
        <f>IFERROR(IF(J90="--",IF(G90=H90,VLOOKUP(G90,RAW_c_TEBT0714_REV01!L:N,3,0),SUM(VLOOKUP(H90,RAW_c_TEBT0714_REV01!L:N,3,0),VLOOKUP(G90,RAW_c_TEBT0714_REV01!L:N,3,0))),"---"),"---")</f>
        <v>68.853899999999996</v>
      </c>
      <c r="L90" t="str">
        <f t="shared" si="10"/>
        <v>JM1-86</v>
      </c>
      <c r="M90" t="str">
        <f>IFERROR(IF(
COUNTIF(B2B!H:H,(IF(K90&lt;&gt;"---",IF(INDEX(RAW_c_TEBT0714_REV01!B:D,MATCH(H90,RAW_c_TEBT0714_REV01!B:B,0),3)=L90,INDEX(
RAW_c_TEBT0714_REV01!B:D,MATCH(H90,INDEX(RAW_c_TEBT0714_REV01!B:B,MATCH(H90,RAW_c_TEBT0714_REV01!B:B,)+1):'RAW_c_TEBT0714_REV01'!B11161,)+MATCH(H90,RAW_c_TEBT0714_REV01!B:B,),3),INDEX(RAW_c_TEBT0714_REV01!B:D,MATCH(H90,RAW_c_TEBT0714_REV01!B:B,0),3)),"---")))=1,"---",IF(K90&lt;&gt;"---",IF(INDEX(RAW_c_TEBT0714_REV01!B:D,MATCH(H90,RAW_c_TEBT0714_REV01!B:B,0),3)=L90,INDEX(
RAW_c_TEBT0714_REV01!B:D,MATCH(H90,INDEX(RAW_c_TEBT0714_REV01!B:B,MATCH(H90,RAW_c_TEBT0714_REV01!B:B,)+1):'RAW_c_TEBT0714_REV01'!B11161,)+MATCH(H90,RAW_c_TEBT0714_REV01!B:B,),3),INDEX(RAW_c_TEBT0714_REV01!B:D,MATCH(H90,RAW_c_TEBT0714_REV01!B:B,0),3)),"---")),"---")</f>
        <v>JX1-10</v>
      </c>
      <c r="N90" t="str">
        <f>IFERROR(IF(AND(B90="B2B",J90="--"),L90,IF(
COUNTIF(B2B!H:H,(IF(K90&lt;&gt;"---",IF(INDEX(RAW_c_TEBT0714_REV01!B:D,MATCH(H90,RAW_c_TEBT0714_REV01!B:B,0),3)=L90,INDEX(
RAW_c_TEBT0714_REV01!B:D,MATCH(H90,INDEX(RAW_c_TEBT0714_REV01!B:B,MATCH(H90,RAW_c_TEBT0714_REV01!B:B,)+1):'RAW_c_TEBT0714_REV01'!B11161,)+MATCH(H90,RAW_c_TEBT0714_REV01!B:B,),3),INDEX(RAW_c_TEBT0714_REV01!B:D,MATCH(H90,RAW_c_TEBT0714_REV01!B:B,0),3)),"---")))=0,"---",IF(K90&lt;&gt;"---",IF(INDEX(RAW_c_TEBT0714_REV01!B:D,MATCH(H90,RAW_c_TEBT0714_REV01!B:B,0),3)=L90,INDEX(
RAW_c_TEBT0714_REV01!B:D,MATCH(H90,INDEX(RAW_c_TEBT0714_REV01!B:B,MATCH(H90,RAW_c_TEBT0714_REV01!B:B,)+1):'RAW_c_TEBT0714_REV01'!B11161,)+MATCH(H90,RAW_c_TEBT0714_REV01!B:B,),3),INDEX(RAW_c_TEBT0714_REV01!B:D,MATCH(H90,RAW_c_TEBT0714_REV01!B:B,0),3)),"---"))),"---")</f>
        <v>JM1-86</v>
      </c>
      <c r="T90">
        <f>COUNTIF(RAW_c_TEBT0714_REV01!B:B,G90)</f>
        <v>2</v>
      </c>
      <c r="U90" t="str">
        <f t="shared" si="11"/>
        <v>B2B-85</v>
      </c>
    </row>
    <row r="91" spans="1:21" x14ac:dyDescent="0.25">
      <c r="A91" t="s">
        <v>244</v>
      </c>
      <c r="B91" t="s">
        <v>39</v>
      </c>
      <c r="C91" t="s">
        <v>244</v>
      </c>
      <c r="D91" t="s">
        <v>158</v>
      </c>
      <c r="E91" s="84">
        <v>85</v>
      </c>
      <c r="F91" t="str">
        <f t="shared" si="6"/>
        <v>JM1-85</v>
      </c>
      <c r="G91" t="str">
        <f>VLOOKUP(F91,RAW_c_TEBT0714_REV01!A:B,2,0)</f>
        <v>NetJM1_85</v>
      </c>
      <c r="H91" t="str">
        <f t="shared" si="7"/>
        <v>NetJM1_85</v>
      </c>
      <c r="I91" t="str">
        <f t="shared" si="8"/>
        <v>--</v>
      </c>
      <c r="J91" t="str">
        <f t="shared" si="9"/>
        <v>--</v>
      </c>
      <c r="K91">
        <f>IFERROR(IF(J91="--",IF(G91=H91,VLOOKUP(G91,RAW_c_TEBT0714_REV01!L:N,3,0),SUM(VLOOKUP(H91,RAW_c_TEBT0714_REV01!L:N,3,0),VLOOKUP(G91,RAW_c_TEBT0714_REV01!L:N,3,0))),"---"),"---")</f>
        <v>3.0752000000000002</v>
      </c>
      <c r="L91" t="str">
        <f t="shared" si="10"/>
        <v>JM1-85</v>
      </c>
      <c r="M91" t="str">
        <f>IFERROR(IF(
COUNTIF(B2B!H:H,(IF(K91&lt;&gt;"---",IF(INDEX(RAW_c_TEBT0714_REV01!B:D,MATCH(H91,RAW_c_TEBT0714_REV01!B:B,0),3)=L91,INDEX(
RAW_c_TEBT0714_REV01!B:D,MATCH(H91,INDEX(RAW_c_TEBT0714_REV01!B:B,MATCH(H91,RAW_c_TEBT0714_REV01!B:B,)+1):'RAW_c_TEBT0714_REV01'!B11162,)+MATCH(H91,RAW_c_TEBT0714_REV01!B:B,),3),INDEX(RAW_c_TEBT0714_REV01!B:D,MATCH(H91,RAW_c_TEBT0714_REV01!B:B,0),3)),"---")))=1,"---",IF(K91&lt;&gt;"---",IF(INDEX(RAW_c_TEBT0714_REV01!B:D,MATCH(H91,RAW_c_TEBT0714_REV01!B:B,0),3)=L91,INDEX(
RAW_c_TEBT0714_REV01!B:D,MATCH(H91,INDEX(RAW_c_TEBT0714_REV01!B:B,MATCH(H91,RAW_c_TEBT0714_REV01!B:B,)+1):'RAW_c_TEBT0714_REV01'!B11162,)+MATCH(H91,RAW_c_TEBT0714_REV01!B:B,),3),INDEX(RAW_c_TEBT0714_REV01!B:D,MATCH(H91,RAW_c_TEBT0714_REV01!B:B,0),3)),"---")),"---")</f>
        <v>---</v>
      </c>
      <c r="N91" t="str">
        <f>IFERROR(IF(AND(B91="B2B",J91="--"),L91,IF(
COUNTIF(B2B!H:H,(IF(K91&lt;&gt;"---",IF(INDEX(RAW_c_TEBT0714_REV01!B:D,MATCH(H91,RAW_c_TEBT0714_REV01!B:B,0),3)=L91,INDEX(
RAW_c_TEBT0714_REV01!B:D,MATCH(H91,INDEX(RAW_c_TEBT0714_REV01!B:B,MATCH(H91,RAW_c_TEBT0714_REV01!B:B,)+1):'RAW_c_TEBT0714_REV01'!B11162,)+MATCH(H91,RAW_c_TEBT0714_REV01!B:B,),3),INDEX(RAW_c_TEBT0714_REV01!B:D,MATCH(H91,RAW_c_TEBT0714_REV01!B:B,0),3)),"---")))=0,"---",IF(K91&lt;&gt;"---",IF(INDEX(RAW_c_TEBT0714_REV01!B:D,MATCH(H91,RAW_c_TEBT0714_REV01!B:B,0),3)=L91,INDEX(
RAW_c_TEBT0714_REV01!B:D,MATCH(H91,INDEX(RAW_c_TEBT0714_REV01!B:B,MATCH(H91,RAW_c_TEBT0714_REV01!B:B,)+1):'RAW_c_TEBT0714_REV01'!B11162,)+MATCH(H91,RAW_c_TEBT0714_REV01!B:B,),3),INDEX(RAW_c_TEBT0714_REV01!B:D,MATCH(H91,RAW_c_TEBT0714_REV01!B:B,0),3)),"---"))),"---")</f>
        <v>JM1-85</v>
      </c>
      <c r="T91">
        <f>COUNTIF(RAW_c_TEBT0714_REV01!B:B,G91)</f>
        <v>2</v>
      </c>
      <c r="U91" t="str">
        <f t="shared" si="11"/>
        <v>B2B-86</v>
      </c>
    </row>
    <row r="92" spans="1:21" x14ac:dyDescent="0.25">
      <c r="A92" t="s">
        <v>245</v>
      </c>
      <c r="B92" t="s">
        <v>39</v>
      </c>
      <c r="C92" t="s">
        <v>245</v>
      </c>
      <c r="D92" t="s">
        <v>158</v>
      </c>
      <c r="E92" s="84">
        <v>88</v>
      </c>
      <c r="F92" t="str">
        <f t="shared" si="6"/>
        <v>JM1-88</v>
      </c>
      <c r="G92" t="str">
        <f>VLOOKUP(F92,RAW_c_TEBT0714_REV01!A:B,2,0)</f>
        <v>TDO</v>
      </c>
      <c r="H92" t="str">
        <f t="shared" si="7"/>
        <v>TDO</v>
      </c>
      <c r="I92" t="str">
        <f t="shared" si="8"/>
        <v>--</v>
      </c>
      <c r="J92" t="str">
        <f t="shared" si="9"/>
        <v>--</v>
      </c>
      <c r="K92">
        <f>IFERROR(IF(J92="--",IF(G92=H92,VLOOKUP(G92,RAW_c_TEBT0714_REV01!L:N,3,0),SUM(VLOOKUP(H92,RAW_c_TEBT0714_REV01!L:N,3,0),VLOOKUP(G92,RAW_c_TEBT0714_REV01!L:N,3,0))),"---"),"---")</f>
        <v>70.127399999999994</v>
      </c>
      <c r="L92" t="str">
        <f t="shared" si="10"/>
        <v>JM1-88</v>
      </c>
      <c r="M92" t="str">
        <f>IFERROR(IF(
COUNTIF(B2B!H:H,(IF(K92&lt;&gt;"---",IF(INDEX(RAW_c_TEBT0714_REV01!B:D,MATCH(H92,RAW_c_TEBT0714_REV01!B:B,0),3)=L92,INDEX(
RAW_c_TEBT0714_REV01!B:D,MATCH(H92,INDEX(RAW_c_TEBT0714_REV01!B:B,MATCH(H92,RAW_c_TEBT0714_REV01!B:B,)+1):'RAW_c_TEBT0714_REV01'!B11163,)+MATCH(H92,RAW_c_TEBT0714_REV01!B:B,),3),INDEX(RAW_c_TEBT0714_REV01!B:D,MATCH(H92,RAW_c_TEBT0714_REV01!B:B,0),3)),"---")))=1,"---",IF(K92&lt;&gt;"---",IF(INDEX(RAW_c_TEBT0714_REV01!B:D,MATCH(H92,RAW_c_TEBT0714_REV01!B:B,0),3)=L92,INDEX(
RAW_c_TEBT0714_REV01!B:D,MATCH(H92,INDEX(RAW_c_TEBT0714_REV01!B:B,MATCH(H92,RAW_c_TEBT0714_REV01!B:B,)+1):'RAW_c_TEBT0714_REV01'!B11163,)+MATCH(H92,RAW_c_TEBT0714_REV01!B:B,),3),INDEX(RAW_c_TEBT0714_REV01!B:D,MATCH(H92,RAW_c_TEBT0714_REV01!B:B,0),3)),"---")),"---")</f>
        <v>JX1-8</v>
      </c>
      <c r="N92" t="str">
        <f>IFERROR(IF(AND(B92="B2B",J92="--"),L92,IF(
COUNTIF(B2B!H:H,(IF(K92&lt;&gt;"---",IF(INDEX(RAW_c_TEBT0714_REV01!B:D,MATCH(H92,RAW_c_TEBT0714_REV01!B:B,0),3)=L92,INDEX(
RAW_c_TEBT0714_REV01!B:D,MATCH(H92,INDEX(RAW_c_TEBT0714_REV01!B:B,MATCH(H92,RAW_c_TEBT0714_REV01!B:B,)+1):'RAW_c_TEBT0714_REV01'!B11163,)+MATCH(H92,RAW_c_TEBT0714_REV01!B:B,),3),INDEX(RAW_c_TEBT0714_REV01!B:D,MATCH(H92,RAW_c_TEBT0714_REV01!B:B,0),3)),"---")))=0,"---",IF(K92&lt;&gt;"---",IF(INDEX(RAW_c_TEBT0714_REV01!B:D,MATCH(H92,RAW_c_TEBT0714_REV01!B:B,0),3)=L92,INDEX(
RAW_c_TEBT0714_REV01!B:D,MATCH(H92,INDEX(RAW_c_TEBT0714_REV01!B:B,MATCH(H92,RAW_c_TEBT0714_REV01!B:B,)+1):'RAW_c_TEBT0714_REV01'!B11163,)+MATCH(H92,RAW_c_TEBT0714_REV01!B:B,),3),INDEX(RAW_c_TEBT0714_REV01!B:D,MATCH(H92,RAW_c_TEBT0714_REV01!B:B,0),3)),"---"))),"---")</f>
        <v>JM1-88</v>
      </c>
      <c r="T92">
        <f>COUNTIF(RAW_c_TEBT0714_REV01!B:B,G92)</f>
        <v>2</v>
      </c>
      <c r="U92" t="str">
        <f t="shared" si="11"/>
        <v>B2B-87</v>
      </c>
    </row>
    <row r="93" spans="1:21" x14ac:dyDescent="0.25">
      <c r="A93" t="s">
        <v>246</v>
      </c>
      <c r="B93" t="s">
        <v>39</v>
      </c>
      <c r="C93" t="s">
        <v>246</v>
      </c>
      <c r="D93" t="s">
        <v>158</v>
      </c>
      <c r="E93" s="84">
        <v>87</v>
      </c>
      <c r="F93" t="str">
        <f t="shared" si="6"/>
        <v>JM1-87</v>
      </c>
      <c r="G93" t="str">
        <f>VLOOKUP(F93,RAW_c_TEBT0714_REV01!A:B,2,0)</f>
        <v>NetJM1_87</v>
      </c>
      <c r="H93" t="str">
        <f t="shared" si="7"/>
        <v>NetJM1_87</v>
      </c>
      <c r="I93" t="str">
        <f t="shared" si="8"/>
        <v>--</v>
      </c>
      <c r="J93" t="str">
        <f t="shared" si="9"/>
        <v>--</v>
      </c>
      <c r="K93">
        <f>IFERROR(IF(J93="--",IF(G93=H93,VLOOKUP(G93,RAW_c_TEBT0714_REV01!L:N,3,0),SUM(VLOOKUP(H93,RAW_c_TEBT0714_REV01!L:N,3,0),VLOOKUP(G93,RAW_c_TEBT0714_REV01!L:N,3,0))),"---"),"---")</f>
        <v>3.4899</v>
      </c>
      <c r="L93" t="str">
        <f t="shared" si="10"/>
        <v>JM1-87</v>
      </c>
      <c r="M93" t="str">
        <f>IFERROR(IF(
COUNTIF(B2B!H:H,(IF(K93&lt;&gt;"---",IF(INDEX(RAW_c_TEBT0714_REV01!B:D,MATCH(H93,RAW_c_TEBT0714_REV01!B:B,0),3)=L93,INDEX(
RAW_c_TEBT0714_REV01!B:D,MATCH(H93,INDEX(RAW_c_TEBT0714_REV01!B:B,MATCH(H93,RAW_c_TEBT0714_REV01!B:B,)+1):'RAW_c_TEBT0714_REV01'!B11164,)+MATCH(H93,RAW_c_TEBT0714_REV01!B:B,),3),INDEX(RAW_c_TEBT0714_REV01!B:D,MATCH(H93,RAW_c_TEBT0714_REV01!B:B,0),3)),"---")))=1,"---",IF(K93&lt;&gt;"---",IF(INDEX(RAW_c_TEBT0714_REV01!B:D,MATCH(H93,RAW_c_TEBT0714_REV01!B:B,0),3)=L93,INDEX(
RAW_c_TEBT0714_REV01!B:D,MATCH(H93,INDEX(RAW_c_TEBT0714_REV01!B:B,MATCH(H93,RAW_c_TEBT0714_REV01!B:B,)+1):'RAW_c_TEBT0714_REV01'!B11164,)+MATCH(H93,RAW_c_TEBT0714_REV01!B:B,),3),INDEX(RAW_c_TEBT0714_REV01!B:D,MATCH(H93,RAW_c_TEBT0714_REV01!B:B,0),3)),"---")),"---")</f>
        <v>---</v>
      </c>
      <c r="N93" t="str">
        <f>IFERROR(IF(AND(B93="B2B",J93="--"),L93,IF(
COUNTIF(B2B!H:H,(IF(K93&lt;&gt;"---",IF(INDEX(RAW_c_TEBT0714_REV01!B:D,MATCH(H93,RAW_c_TEBT0714_REV01!B:B,0),3)=L93,INDEX(
RAW_c_TEBT0714_REV01!B:D,MATCH(H93,INDEX(RAW_c_TEBT0714_REV01!B:B,MATCH(H93,RAW_c_TEBT0714_REV01!B:B,)+1):'RAW_c_TEBT0714_REV01'!B11164,)+MATCH(H93,RAW_c_TEBT0714_REV01!B:B,),3),INDEX(RAW_c_TEBT0714_REV01!B:D,MATCH(H93,RAW_c_TEBT0714_REV01!B:B,0),3)),"---")))=0,"---",IF(K93&lt;&gt;"---",IF(INDEX(RAW_c_TEBT0714_REV01!B:D,MATCH(H93,RAW_c_TEBT0714_REV01!B:B,0),3)=L93,INDEX(
RAW_c_TEBT0714_REV01!B:D,MATCH(H93,INDEX(RAW_c_TEBT0714_REV01!B:B,MATCH(H93,RAW_c_TEBT0714_REV01!B:B,)+1):'RAW_c_TEBT0714_REV01'!B11164,)+MATCH(H93,RAW_c_TEBT0714_REV01!B:B,),3),INDEX(RAW_c_TEBT0714_REV01!B:D,MATCH(H93,RAW_c_TEBT0714_REV01!B:B,0),3)),"---"))),"---")</f>
        <v>JM1-87</v>
      </c>
      <c r="T93">
        <f>COUNTIF(RAW_c_TEBT0714_REV01!B:B,G93)</f>
        <v>2</v>
      </c>
      <c r="U93" t="str">
        <f t="shared" si="11"/>
        <v>B2B-88</v>
      </c>
    </row>
    <row r="94" spans="1:21" x14ac:dyDescent="0.25">
      <c r="A94" t="s">
        <v>247</v>
      </c>
      <c r="B94" t="s">
        <v>39</v>
      </c>
      <c r="C94" t="s">
        <v>247</v>
      </c>
      <c r="D94" t="s">
        <v>158</v>
      </c>
      <c r="E94" s="84">
        <v>90</v>
      </c>
      <c r="F94" t="str">
        <f t="shared" si="6"/>
        <v>JM1-90</v>
      </c>
      <c r="G94" t="str">
        <f>VLOOKUP(F94,RAW_c_TEBT0714_REV01!A:B,2,0)</f>
        <v>TCK</v>
      </c>
      <c r="H94" t="str">
        <f t="shared" si="7"/>
        <v>TCK</v>
      </c>
      <c r="I94" t="str">
        <f t="shared" si="8"/>
        <v>--</v>
      </c>
      <c r="J94" t="str">
        <f t="shared" si="9"/>
        <v>--</v>
      </c>
      <c r="K94">
        <f>IFERROR(IF(J94="--",IF(G94=H94,VLOOKUP(G94,RAW_c_TEBT0714_REV01!L:N,3,0),SUM(VLOOKUP(H94,RAW_c_TEBT0714_REV01!L:N,3,0),VLOOKUP(G94,RAW_c_TEBT0714_REV01!L:N,3,0))),"---"),"---")</f>
        <v>70.551900000000003</v>
      </c>
      <c r="L94" t="str">
        <f t="shared" si="10"/>
        <v>JM1-90</v>
      </c>
      <c r="M94" t="str">
        <f>IFERROR(IF(
COUNTIF(B2B!H:H,(IF(K94&lt;&gt;"---",IF(INDEX(RAW_c_TEBT0714_REV01!B:D,MATCH(H94,RAW_c_TEBT0714_REV01!B:B,0),3)=L94,INDEX(
RAW_c_TEBT0714_REV01!B:D,MATCH(H94,INDEX(RAW_c_TEBT0714_REV01!B:B,MATCH(H94,RAW_c_TEBT0714_REV01!B:B,)+1):'RAW_c_TEBT0714_REV01'!B11165,)+MATCH(H94,RAW_c_TEBT0714_REV01!B:B,),3),INDEX(RAW_c_TEBT0714_REV01!B:D,MATCH(H94,RAW_c_TEBT0714_REV01!B:B,0),3)),"---")))=1,"---",IF(K94&lt;&gt;"---",IF(INDEX(RAW_c_TEBT0714_REV01!B:D,MATCH(H94,RAW_c_TEBT0714_REV01!B:B,0),3)=L94,INDEX(
RAW_c_TEBT0714_REV01!B:D,MATCH(H94,INDEX(RAW_c_TEBT0714_REV01!B:B,MATCH(H94,RAW_c_TEBT0714_REV01!B:B,)+1):'RAW_c_TEBT0714_REV01'!B11165,)+MATCH(H94,RAW_c_TEBT0714_REV01!B:B,),3),INDEX(RAW_c_TEBT0714_REV01!B:D,MATCH(H94,RAW_c_TEBT0714_REV01!B:B,0),3)),"---")),"---")</f>
        <v>JX1-4</v>
      </c>
      <c r="N94" t="str">
        <f>IFERROR(IF(AND(B94="B2B",J94="--"),L94,IF(
COUNTIF(B2B!H:H,(IF(K94&lt;&gt;"---",IF(INDEX(RAW_c_TEBT0714_REV01!B:D,MATCH(H94,RAW_c_TEBT0714_REV01!B:B,0),3)=L94,INDEX(
RAW_c_TEBT0714_REV01!B:D,MATCH(H94,INDEX(RAW_c_TEBT0714_REV01!B:B,MATCH(H94,RAW_c_TEBT0714_REV01!B:B,)+1):'RAW_c_TEBT0714_REV01'!B11165,)+MATCH(H94,RAW_c_TEBT0714_REV01!B:B,),3),INDEX(RAW_c_TEBT0714_REV01!B:D,MATCH(H94,RAW_c_TEBT0714_REV01!B:B,0),3)),"---")))=0,"---",IF(K94&lt;&gt;"---",IF(INDEX(RAW_c_TEBT0714_REV01!B:D,MATCH(H94,RAW_c_TEBT0714_REV01!B:B,0),3)=L94,INDEX(
RAW_c_TEBT0714_REV01!B:D,MATCH(H94,INDEX(RAW_c_TEBT0714_REV01!B:B,MATCH(H94,RAW_c_TEBT0714_REV01!B:B,)+1):'RAW_c_TEBT0714_REV01'!B11165,)+MATCH(H94,RAW_c_TEBT0714_REV01!B:B,),3),INDEX(RAW_c_TEBT0714_REV01!B:D,MATCH(H94,RAW_c_TEBT0714_REV01!B:B,0),3)),"---"))),"---")</f>
        <v>JM1-90</v>
      </c>
      <c r="T94">
        <f>COUNTIF(RAW_c_TEBT0714_REV01!B:B,G94)</f>
        <v>2</v>
      </c>
      <c r="U94" t="str">
        <f t="shared" si="11"/>
        <v>B2B-89</v>
      </c>
    </row>
    <row r="95" spans="1:21" x14ac:dyDescent="0.25">
      <c r="A95" t="s">
        <v>248</v>
      </c>
      <c r="B95" t="s">
        <v>39</v>
      </c>
      <c r="C95" t="s">
        <v>248</v>
      </c>
      <c r="D95" t="s">
        <v>158</v>
      </c>
      <c r="E95" s="84">
        <v>89</v>
      </c>
      <c r="F95" t="str">
        <f t="shared" si="6"/>
        <v>JM1-89</v>
      </c>
      <c r="G95" t="str">
        <f>VLOOKUP(F95,RAW_c_TEBT0714_REV01!A:B,2,0)</f>
        <v>NetJM1_85</v>
      </c>
      <c r="H95" t="str">
        <f t="shared" si="7"/>
        <v>NetJM1_85</v>
      </c>
      <c r="I95" t="str">
        <f t="shared" si="8"/>
        <v>--</v>
      </c>
      <c r="J95" t="str">
        <f t="shared" si="9"/>
        <v>--</v>
      </c>
      <c r="K95">
        <f>IFERROR(IF(J95="--",IF(G95=H95,VLOOKUP(G95,RAW_c_TEBT0714_REV01!L:N,3,0),SUM(VLOOKUP(H95,RAW_c_TEBT0714_REV01!L:N,3,0),VLOOKUP(G95,RAW_c_TEBT0714_REV01!L:N,3,0))),"---"),"---")</f>
        <v>3.0752000000000002</v>
      </c>
      <c r="L95" t="str">
        <f t="shared" si="10"/>
        <v>JM1-89</v>
      </c>
      <c r="M95" t="str">
        <f>IFERROR(IF(
COUNTIF(B2B!H:H,(IF(K95&lt;&gt;"---",IF(INDEX(RAW_c_TEBT0714_REV01!B:D,MATCH(H95,RAW_c_TEBT0714_REV01!B:B,0),3)=L95,INDEX(
RAW_c_TEBT0714_REV01!B:D,MATCH(H95,INDEX(RAW_c_TEBT0714_REV01!B:B,MATCH(H95,RAW_c_TEBT0714_REV01!B:B,)+1):'RAW_c_TEBT0714_REV01'!B11166,)+MATCH(H95,RAW_c_TEBT0714_REV01!B:B,),3),INDEX(RAW_c_TEBT0714_REV01!B:D,MATCH(H95,RAW_c_TEBT0714_REV01!B:B,0),3)),"---")))=1,"---",IF(K95&lt;&gt;"---",IF(INDEX(RAW_c_TEBT0714_REV01!B:D,MATCH(H95,RAW_c_TEBT0714_REV01!B:B,0),3)=L95,INDEX(
RAW_c_TEBT0714_REV01!B:D,MATCH(H95,INDEX(RAW_c_TEBT0714_REV01!B:B,MATCH(H95,RAW_c_TEBT0714_REV01!B:B,)+1):'RAW_c_TEBT0714_REV01'!B11166,)+MATCH(H95,RAW_c_TEBT0714_REV01!B:B,),3),INDEX(RAW_c_TEBT0714_REV01!B:D,MATCH(H95,RAW_c_TEBT0714_REV01!B:B,0),3)),"---")),"---")</f>
        <v>---</v>
      </c>
      <c r="N95" t="str">
        <f>IFERROR(IF(AND(B95="B2B",J95="--"),L95,IF(
COUNTIF(B2B!H:H,(IF(K95&lt;&gt;"---",IF(INDEX(RAW_c_TEBT0714_REV01!B:D,MATCH(H95,RAW_c_TEBT0714_REV01!B:B,0),3)=L95,INDEX(
RAW_c_TEBT0714_REV01!B:D,MATCH(H95,INDEX(RAW_c_TEBT0714_REV01!B:B,MATCH(H95,RAW_c_TEBT0714_REV01!B:B,)+1):'RAW_c_TEBT0714_REV01'!B11166,)+MATCH(H95,RAW_c_TEBT0714_REV01!B:B,),3),INDEX(RAW_c_TEBT0714_REV01!B:D,MATCH(H95,RAW_c_TEBT0714_REV01!B:B,0),3)),"---")))=0,"---",IF(K95&lt;&gt;"---",IF(INDEX(RAW_c_TEBT0714_REV01!B:D,MATCH(H95,RAW_c_TEBT0714_REV01!B:B,0),3)=L95,INDEX(
RAW_c_TEBT0714_REV01!B:D,MATCH(H95,INDEX(RAW_c_TEBT0714_REV01!B:B,MATCH(H95,RAW_c_TEBT0714_REV01!B:B,)+1):'RAW_c_TEBT0714_REV01'!B11166,)+MATCH(H95,RAW_c_TEBT0714_REV01!B:B,),3),INDEX(RAW_c_TEBT0714_REV01!B:D,MATCH(H95,RAW_c_TEBT0714_REV01!B:B,0),3)),"---"))),"---")</f>
        <v>JM1-89</v>
      </c>
      <c r="T95">
        <f>COUNTIF(RAW_c_TEBT0714_REV01!B:B,G95)</f>
        <v>2</v>
      </c>
      <c r="U95" t="str">
        <f t="shared" si="11"/>
        <v>B2B-90</v>
      </c>
    </row>
    <row r="96" spans="1:21" x14ac:dyDescent="0.25">
      <c r="A96" t="s">
        <v>249</v>
      </c>
      <c r="B96" t="s">
        <v>39</v>
      </c>
      <c r="C96" t="s">
        <v>249</v>
      </c>
      <c r="D96" t="s">
        <v>158</v>
      </c>
      <c r="E96" s="84">
        <v>92</v>
      </c>
      <c r="F96" t="str">
        <f t="shared" si="6"/>
        <v>JM1-92</v>
      </c>
      <c r="G96" t="str">
        <f>VLOOKUP(F96,RAW_c_TEBT0714_REV01!A:B,2,0)</f>
        <v>TMS</v>
      </c>
      <c r="H96" t="str">
        <f t="shared" si="7"/>
        <v>TMS</v>
      </c>
      <c r="I96" t="str">
        <f t="shared" si="8"/>
        <v>--</v>
      </c>
      <c r="J96" t="str">
        <f t="shared" si="9"/>
        <v>--</v>
      </c>
      <c r="K96">
        <f>IFERROR(IF(J96="--",IF(G96=H96,VLOOKUP(G96,RAW_c_TEBT0714_REV01!L:N,3,0),SUM(VLOOKUP(H96,RAW_c_TEBT0714_REV01!L:N,3,0),VLOOKUP(G96,RAW_c_TEBT0714_REV01!L:N,3,0))),"---"),"---")</f>
        <v>64.412300000000002</v>
      </c>
      <c r="L96" t="str">
        <f t="shared" si="10"/>
        <v>JM1-92</v>
      </c>
      <c r="M96" t="str">
        <f>IFERROR(IF(
COUNTIF(B2B!H:H,(IF(K96&lt;&gt;"---",IF(INDEX(RAW_c_TEBT0714_REV01!B:D,MATCH(H96,RAW_c_TEBT0714_REV01!B:B,0),3)=L96,INDEX(
RAW_c_TEBT0714_REV01!B:D,MATCH(H96,INDEX(RAW_c_TEBT0714_REV01!B:B,MATCH(H96,RAW_c_TEBT0714_REV01!B:B,)+1):'RAW_c_TEBT0714_REV01'!B11167,)+MATCH(H96,RAW_c_TEBT0714_REV01!B:B,),3),INDEX(RAW_c_TEBT0714_REV01!B:D,MATCH(H96,RAW_c_TEBT0714_REV01!B:B,0),3)),"---")))=1,"---",IF(K96&lt;&gt;"---",IF(INDEX(RAW_c_TEBT0714_REV01!B:D,MATCH(H96,RAW_c_TEBT0714_REV01!B:B,0),3)=L96,INDEX(
RAW_c_TEBT0714_REV01!B:D,MATCH(H96,INDEX(RAW_c_TEBT0714_REV01!B:B,MATCH(H96,RAW_c_TEBT0714_REV01!B:B,)+1):'RAW_c_TEBT0714_REV01'!B11167,)+MATCH(H96,RAW_c_TEBT0714_REV01!B:B,),3),INDEX(RAW_c_TEBT0714_REV01!B:D,MATCH(H96,RAW_c_TEBT0714_REV01!B:B,0),3)),"---")),"---")</f>
        <v>JX1-12</v>
      </c>
      <c r="N96" t="str">
        <f>IFERROR(IF(AND(B96="B2B",J96="--"),L96,IF(
COUNTIF(B2B!H:H,(IF(K96&lt;&gt;"---",IF(INDEX(RAW_c_TEBT0714_REV01!B:D,MATCH(H96,RAW_c_TEBT0714_REV01!B:B,0),3)=L96,INDEX(
RAW_c_TEBT0714_REV01!B:D,MATCH(H96,INDEX(RAW_c_TEBT0714_REV01!B:B,MATCH(H96,RAW_c_TEBT0714_REV01!B:B,)+1):'RAW_c_TEBT0714_REV01'!B11167,)+MATCH(H96,RAW_c_TEBT0714_REV01!B:B,),3),INDEX(RAW_c_TEBT0714_REV01!B:D,MATCH(H96,RAW_c_TEBT0714_REV01!B:B,0),3)),"---")))=0,"---",IF(K96&lt;&gt;"---",IF(INDEX(RAW_c_TEBT0714_REV01!B:D,MATCH(H96,RAW_c_TEBT0714_REV01!B:B,0),3)=L96,INDEX(
RAW_c_TEBT0714_REV01!B:D,MATCH(H96,INDEX(RAW_c_TEBT0714_REV01!B:B,MATCH(H96,RAW_c_TEBT0714_REV01!B:B,)+1):'RAW_c_TEBT0714_REV01'!B11167,)+MATCH(H96,RAW_c_TEBT0714_REV01!B:B,),3),INDEX(RAW_c_TEBT0714_REV01!B:D,MATCH(H96,RAW_c_TEBT0714_REV01!B:B,0),3)),"---"))),"---")</f>
        <v>JM1-92</v>
      </c>
      <c r="T96">
        <f>COUNTIF(RAW_c_TEBT0714_REV01!B:B,G96)</f>
        <v>2</v>
      </c>
      <c r="U96" t="str">
        <f t="shared" si="11"/>
        <v>B2B-91</v>
      </c>
    </row>
    <row r="97" spans="1:21" x14ac:dyDescent="0.25">
      <c r="A97" t="s">
        <v>250</v>
      </c>
      <c r="B97" t="s">
        <v>39</v>
      </c>
      <c r="C97" t="s">
        <v>250</v>
      </c>
      <c r="D97" t="s">
        <v>158</v>
      </c>
      <c r="E97" s="84">
        <v>91</v>
      </c>
      <c r="F97" t="str">
        <f t="shared" si="6"/>
        <v>JM1-91</v>
      </c>
      <c r="G97" t="str">
        <f>VLOOKUP(F97,RAW_c_TEBT0714_REV01!A:B,2,0)</f>
        <v>NetJM1_91</v>
      </c>
      <c r="H97" t="str">
        <f t="shared" si="7"/>
        <v>NetJM1_91</v>
      </c>
      <c r="I97" t="str">
        <f t="shared" si="8"/>
        <v>--</v>
      </c>
      <c r="J97" t="str">
        <f t="shared" si="9"/>
        <v>--</v>
      </c>
      <c r="K97">
        <f>IFERROR(IF(J97="--",IF(G97=H97,VLOOKUP(G97,RAW_c_TEBT0714_REV01!L:N,3,0),SUM(VLOOKUP(H97,RAW_c_TEBT0714_REV01!L:N,3,0),VLOOKUP(G97,RAW_c_TEBT0714_REV01!L:N,3,0))),"---"),"---")</f>
        <v>3.08</v>
      </c>
      <c r="L97" t="str">
        <f t="shared" si="10"/>
        <v>JM1-91</v>
      </c>
      <c r="M97" t="str">
        <f>IFERROR(IF(
COUNTIF(B2B!H:H,(IF(K97&lt;&gt;"---",IF(INDEX(RAW_c_TEBT0714_REV01!B:D,MATCH(H97,RAW_c_TEBT0714_REV01!B:B,0),3)=L97,INDEX(
RAW_c_TEBT0714_REV01!B:D,MATCH(H97,INDEX(RAW_c_TEBT0714_REV01!B:B,MATCH(H97,RAW_c_TEBT0714_REV01!B:B,)+1):'RAW_c_TEBT0714_REV01'!B11168,)+MATCH(H97,RAW_c_TEBT0714_REV01!B:B,),3),INDEX(RAW_c_TEBT0714_REV01!B:D,MATCH(H97,RAW_c_TEBT0714_REV01!B:B,0),3)),"---")))=1,"---",IF(K97&lt;&gt;"---",IF(INDEX(RAW_c_TEBT0714_REV01!B:D,MATCH(H97,RAW_c_TEBT0714_REV01!B:B,0),3)=L97,INDEX(
RAW_c_TEBT0714_REV01!B:D,MATCH(H97,INDEX(RAW_c_TEBT0714_REV01!B:B,MATCH(H97,RAW_c_TEBT0714_REV01!B:B,)+1):'RAW_c_TEBT0714_REV01'!B11168,)+MATCH(H97,RAW_c_TEBT0714_REV01!B:B,),3),INDEX(RAW_c_TEBT0714_REV01!B:D,MATCH(H97,RAW_c_TEBT0714_REV01!B:B,0),3)),"---")),"---")</f>
        <v>---</v>
      </c>
      <c r="N97" t="str">
        <f>IFERROR(IF(AND(B97="B2B",J97="--"),L97,IF(
COUNTIF(B2B!H:H,(IF(K97&lt;&gt;"---",IF(INDEX(RAW_c_TEBT0714_REV01!B:D,MATCH(H97,RAW_c_TEBT0714_REV01!B:B,0),3)=L97,INDEX(
RAW_c_TEBT0714_REV01!B:D,MATCH(H97,INDEX(RAW_c_TEBT0714_REV01!B:B,MATCH(H97,RAW_c_TEBT0714_REV01!B:B,)+1):'RAW_c_TEBT0714_REV01'!B11168,)+MATCH(H97,RAW_c_TEBT0714_REV01!B:B,),3),INDEX(RAW_c_TEBT0714_REV01!B:D,MATCH(H97,RAW_c_TEBT0714_REV01!B:B,0),3)),"---")))=0,"---",IF(K97&lt;&gt;"---",IF(INDEX(RAW_c_TEBT0714_REV01!B:D,MATCH(H97,RAW_c_TEBT0714_REV01!B:B,0),3)=L97,INDEX(
RAW_c_TEBT0714_REV01!B:D,MATCH(H97,INDEX(RAW_c_TEBT0714_REV01!B:B,MATCH(H97,RAW_c_TEBT0714_REV01!B:B,)+1):'RAW_c_TEBT0714_REV01'!B11168,)+MATCH(H97,RAW_c_TEBT0714_REV01!B:B,),3),INDEX(RAW_c_TEBT0714_REV01!B:D,MATCH(H97,RAW_c_TEBT0714_REV01!B:B,0),3)),"---"))),"---")</f>
        <v>JM1-91</v>
      </c>
      <c r="T97">
        <f>COUNTIF(RAW_c_TEBT0714_REV01!B:B,G97)</f>
        <v>2</v>
      </c>
      <c r="U97" t="str">
        <f t="shared" si="11"/>
        <v>B2B-92</v>
      </c>
    </row>
    <row r="98" spans="1:21" x14ac:dyDescent="0.25">
      <c r="A98" t="s">
        <v>251</v>
      </c>
      <c r="B98" t="s">
        <v>39</v>
      </c>
      <c r="C98" t="s">
        <v>251</v>
      </c>
      <c r="D98" t="s">
        <v>158</v>
      </c>
      <c r="E98" s="84">
        <v>94</v>
      </c>
      <c r="F98" t="str">
        <f t="shared" si="6"/>
        <v>JM1-94</v>
      </c>
      <c r="G98" t="str">
        <f>VLOOKUP(F98,RAW_c_TEBT0714_REV01!A:B,2,0)</f>
        <v>PROG_B</v>
      </c>
      <c r="H98" t="str">
        <f t="shared" si="7"/>
        <v>PROG_B</v>
      </c>
      <c r="I98" t="str">
        <f t="shared" si="8"/>
        <v>--</v>
      </c>
      <c r="J98" t="str">
        <f t="shared" si="9"/>
        <v>--</v>
      </c>
      <c r="K98">
        <f>IFERROR(IF(J98="--",IF(G98=H98,VLOOKUP(G98,RAW_c_TEBT0714_REV01!L:N,3,0),SUM(VLOOKUP(H98,RAW_c_TEBT0714_REV01!L:N,3,0),VLOOKUP(G98,RAW_c_TEBT0714_REV01!L:N,3,0))),"---"),"---")</f>
        <v>56.511899999999997</v>
      </c>
      <c r="L98" t="str">
        <f t="shared" si="10"/>
        <v>JM1-94</v>
      </c>
      <c r="M98" t="str">
        <f>IFERROR(IF(
COUNTIF(B2B!H:H,(IF(K98&lt;&gt;"---",IF(INDEX(RAW_c_TEBT0714_REV01!B:D,MATCH(H98,RAW_c_TEBT0714_REV01!B:B,0),3)=L98,INDEX(
RAW_c_TEBT0714_REV01!B:D,MATCH(H98,INDEX(RAW_c_TEBT0714_REV01!B:B,MATCH(H98,RAW_c_TEBT0714_REV01!B:B,)+1):'RAW_c_TEBT0714_REV01'!B11169,)+MATCH(H98,RAW_c_TEBT0714_REV01!B:B,),3),INDEX(RAW_c_TEBT0714_REV01!B:D,MATCH(H98,RAW_c_TEBT0714_REV01!B:B,0),3)),"---")))=1,"---",IF(K98&lt;&gt;"---",IF(INDEX(RAW_c_TEBT0714_REV01!B:D,MATCH(H98,RAW_c_TEBT0714_REV01!B:B,0),3)=L98,INDEX(
RAW_c_TEBT0714_REV01!B:D,MATCH(H98,INDEX(RAW_c_TEBT0714_REV01!B:B,MATCH(H98,RAW_c_TEBT0714_REV01!B:B,)+1):'RAW_c_TEBT0714_REV01'!B11169,)+MATCH(H98,RAW_c_TEBT0714_REV01!B:B,),3),INDEX(RAW_c_TEBT0714_REV01!B:D,MATCH(H98,RAW_c_TEBT0714_REV01!B:B,0),3)),"---")),"---")</f>
        <v>JX1-11</v>
      </c>
      <c r="N98" t="str">
        <f>IFERROR(IF(AND(B98="B2B",J98="--"),L98,IF(
COUNTIF(B2B!H:H,(IF(K98&lt;&gt;"---",IF(INDEX(RAW_c_TEBT0714_REV01!B:D,MATCH(H98,RAW_c_TEBT0714_REV01!B:B,0),3)=L98,INDEX(
RAW_c_TEBT0714_REV01!B:D,MATCH(H98,INDEX(RAW_c_TEBT0714_REV01!B:B,MATCH(H98,RAW_c_TEBT0714_REV01!B:B,)+1):'RAW_c_TEBT0714_REV01'!B11169,)+MATCH(H98,RAW_c_TEBT0714_REV01!B:B,),3),INDEX(RAW_c_TEBT0714_REV01!B:D,MATCH(H98,RAW_c_TEBT0714_REV01!B:B,0),3)),"---")))=0,"---",IF(K98&lt;&gt;"---",IF(INDEX(RAW_c_TEBT0714_REV01!B:D,MATCH(H98,RAW_c_TEBT0714_REV01!B:B,0),3)=L98,INDEX(
RAW_c_TEBT0714_REV01!B:D,MATCH(H98,INDEX(RAW_c_TEBT0714_REV01!B:B,MATCH(H98,RAW_c_TEBT0714_REV01!B:B,)+1):'RAW_c_TEBT0714_REV01'!B11169,)+MATCH(H98,RAW_c_TEBT0714_REV01!B:B,),3),INDEX(RAW_c_TEBT0714_REV01!B:D,MATCH(H98,RAW_c_TEBT0714_REV01!B:B,0),3)),"---"))),"---")</f>
        <v>JM1-94</v>
      </c>
      <c r="T98">
        <f>COUNTIF(RAW_c_TEBT0714_REV01!B:B,G98)</f>
        <v>2</v>
      </c>
      <c r="U98" t="str">
        <f t="shared" si="11"/>
        <v>B2B-93</v>
      </c>
    </row>
    <row r="99" spans="1:21" x14ac:dyDescent="0.25">
      <c r="A99" t="s">
        <v>252</v>
      </c>
      <c r="B99" t="s">
        <v>39</v>
      </c>
      <c r="C99" t="s">
        <v>252</v>
      </c>
      <c r="D99" t="s">
        <v>158</v>
      </c>
      <c r="E99" s="84">
        <v>93</v>
      </c>
      <c r="F99" t="str">
        <f t="shared" si="6"/>
        <v>JM1-93</v>
      </c>
      <c r="G99" t="str">
        <f>VLOOKUP(F99,RAW_c_TEBT0714_REV01!A:B,2,0)</f>
        <v>NetJM1_87</v>
      </c>
      <c r="H99" t="str">
        <f t="shared" si="7"/>
        <v>NetJM1_87</v>
      </c>
      <c r="I99" t="str">
        <f t="shared" si="8"/>
        <v>--</v>
      </c>
      <c r="J99" t="str">
        <f t="shared" si="9"/>
        <v>--</v>
      </c>
      <c r="K99">
        <f>IFERROR(IF(J99="--",IF(G99=H99,VLOOKUP(G99,RAW_c_TEBT0714_REV01!L:N,3,0),SUM(VLOOKUP(H99,RAW_c_TEBT0714_REV01!L:N,3,0),VLOOKUP(G99,RAW_c_TEBT0714_REV01!L:N,3,0))),"---"),"---")</f>
        <v>3.4899</v>
      </c>
      <c r="L99" t="str">
        <f t="shared" si="10"/>
        <v>JM1-93</v>
      </c>
      <c r="M99" t="str">
        <f>IFERROR(IF(
COUNTIF(B2B!H:H,(IF(K99&lt;&gt;"---",IF(INDEX(RAW_c_TEBT0714_REV01!B:D,MATCH(H99,RAW_c_TEBT0714_REV01!B:B,0),3)=L99,INDEX(
RAW_c_TEBT0714_REV01!B:D,MATCH(H99,INDEX(RAW_c_TEBT0714_REV01!B:B,MATCH(H99,RAW_c_TEBT0714_REV01!B:B,)+1):'RAW_c_TEBT0714_REV01'!B11170,)+MATCH(H99,RAW_c_TEBT0714_REV01!B:B,),3),INDEX(RAW_c_TEBT0714_REV01!B:D,MATCH(H99,RAW_c_TEBT0714_REV01!B:B,0),3)),"---")))=1,"---",IF(K99&lt;&gt;"---",IF(INDEX(RAW_c_TEBT0714_REV01!B:D,MATCH(H99,RAW_c_TEBT0714_REV01!B:B,0),3)=L99,INDEX(
RAW_c_TEBT0714_REV01!B:D,MATCH(H99,INDEX(RAW_c_TEBT0714_REV01!B:B,MATCH(H99,RAW_c_TEBT0714_REV01!B:B,)+1):'RAW_c_TEBT0714_REV01'!B11170,)+MATCH(H99,RAW_c_TEBT0714_REV01!B:B,),3),INDEX(RAW_c_TEBT0714_REV01!B:D,MATCH(H99,RAW_c_TEBT0714_REV01!B:B,0),3)),"---")),"---")</f>
        <v>---</v>
      </c>
      <c r="N99" t="str">
        <f>IFERROR(IF(AND(B99="B2B",J99="--"),L99,IF(
COUNTIF(B2B!H:H,(IF(K99&lt;&gt;"---",IF(INDEX(RAW_c_TEBT0714_REV01!B:D,MATCH(H99,RAW_c_TEBT0714_REV01!B:B,0),3)=L99,INDEX(
RAW_c_TEBT0714_REV01!B:D,MATCH(H99,INDEX(RAW_c_TEBT0714_REV01!B:B,MATCH(H99,RAW_c_TEBT0714_REV01!B:B,)+1):'RAW_c_TEBT0714_REV01'!B11170,)+MATCH(H99,RAW_c_TEBT0714_REV01!B:B,),3),INDEX(RAW_c_TEBT0714_REV01!B:D,MATCH(H99,RAW_c_TEBT0714_REV01!B:B,0),3)),"---")))=0,"---",IF(K99&lt;&gt;"---",IF(INDEX(RAW_c_TEBT0714_REV01!B:D,MATCH(H99,RAW_c_TEBT0714_REV01!B:B,0),3)=L99,INDEX(
RAW_c_TEBT0714_REV01!B:D,MATCH(H99,INDEX(RAW_c_TEBT0714_REV01!B:B,MATCH(H99,RAW_c_TEBT0714_REV01!B:B,)+1):'RAW_c_TEBT0714_REV01'!B11170,)+MATCH(H99,RAW_c_TEBT0714_REV01!B:B,),3),INDEX(RAW_c_TEBT0714_REV01!B:D,MATCH(H99,RAW_c_TEBT0714_REV01!B:B,0),3)),"---"))),"---")</f>
        <v>JM1-93</v>
      </c>
      <c r="T99">
        <f>COUNTIF(RAW_c_TEBT0714_REV01!B:B,G99)</f>
        <v>2</v>
      </c>
      <c r="U99" t="str">
        <f t="shared" si="11"/>
        <v>B2B-94</v>
      </c>
    </row>
    <row r="100" spans="1:21" x14ac:dyDescent="0.25">
      <c r="A100" t="s">
        <v>253</v>
      </c>
      <c r="B100" t="s">
        <v>39</v>
      </c>
      <c r="C100" t="s">
        <v>253</v>
      </c>
      <c r="D100" t="s">
        <v>158</v>
      </c>
      <c r="E100" s="84">
        <v>96</v>
      </c>
      <c r="F100" t="str">
        <f t="shared" si="6"/>
        <v>JM1-96</v>
      </c>
      <c r="G100" t="str">
        <f>VLOOKUP(F100,RAW_c_TEBT0714_REV01!A:B,2,0)</f>
        <v>DONE</v>
      </c>
      <c r="H100" t="str">
        <f t="shared" si="7"/>
        <v>DONE</v>
      </c>
      <c r="I100" t="str">
        <f t="shared" si="8"/>
        <v>--</v>
      </c>
      <c r="J100" t="str">
        <f t="shared" si="9"/>
        <v>--</v>
      </c>
      <c r="K100">
        <f>IFERROR(IF(J100="--",IF(G100=H100,VLOOKUP(G100,RAW_c_TEBT0714_REV01!L:N,3,0),SUM(VLOOKUP(H100,RAW_c_TEBT0714_REV01!L:N,3,0),VLOOKUP(G100,RAW_c_TEBT0714_REV01!L:N,3,0))),"---"),"---")</f>
        <v>0</v>
      </c>
      <c r="L100" t="str">
        <f t="shared" si="10"/>
        <v>JM1-96</v>
      </c>
      <c r="M100" t="str">
        <f>IFERROR(IF(
COUNTIF(B2B!H:H,(IF(K100&lt;&gt;"---",IF(INDEX(RAW_c_TEBT0714_REV01!B:D,MATCH(H100,RAW_c_TEBT0714_REV01!B:B,0),3)=L100,INDEX(
RAW_c_TEBT0714_REV01!B:D,MATCH(H100,INDEX(RAW_c_TEBT0714_REV01!B:B,MATCH(H100,RAW_c_TEBT0714_REV01!B:B,)+1):'RAW_c_TEBT0714_REV01'!B11171,)+MATCH(H100,RAW_c_TEBT0714_REV01!B:B,),3),INDEX(RAW_c_TEBT0714_REV01!B:D,MATCH(H100,RAW_c_TEBT0714_REV01!B:B,0),3)),"---")))=1,"---",IF(K100&lt;&gt;"---",IF(INDEX(RAW_c_TEBT0714_REV01!B:D,MATCH(H100,RAW_c_TEBT0714_REV01!B:B,0),3)=L100,INDEX(
RAW_c_TEBT0714_REV01!B:D,MATCH(H100,INDEX(RAW_c_TEBT0714_REV01!B:B,MATCH(H100,RAW_c_TEBT0714_REV01!B:B,)+1):'RAW_c_TEBT0714_REV01'!B11171,)+MATCH(H100,RAW_c_TEBT0714_REV01!B:B,),3),INDEX(RAW_c_TEBT0714_REV01!B:D,MATCH(H100,RAW_c_TEBT0714_REV01!B:B,0),3)),"---")),"---")</f>
        <v>---</v>
      </c>
      <c r="N100" t="str">
        <f>IFERROR(IF(AND(B100="B2B",J100="--"),L100,IF(
COUNTIF(B2B!H:H,(IF(K100&lt;&gt;"---",IF(INDEX(RAW_c_TEBT0714_REV01!B:D,MATCH(H100,RAW_c_TEBT0714_REV01!B:B,0),3)=L100,INDEX(
RAW_c_TEBT0714_REV01!B:D,MATCH(H100,INDEX(RAW_c_TEBT0714_REV01!B:B,MATCH(H100,RAW_c_TEBT0714_REV01!B:B,)+1):'RAW_c_TEBT0714_REV01'!B11171,)+MATCH(H100,RAW_c_TEBT0714_REV01!B:B,),3),INDEX(RAW_c_TEBT0714_REV01!B:D,MATCH(H100,RAW_c_TEBT0714_REV01!B:B,0),3)),"---")))=0,"---",IF(K100&lt;&gt;"---",IF(INDEX(RAW_c_TEBT0714_REV01!B:D,MATCH(H100,RAW_c_TEBT0714_REV01!B:B,0),3)=L100,INDEX(
RAW_c_TEBT0714_REV01!B:D,MATCH(H100,INDEX(RAW_c_TEBT0714_REV01!B:B,MATCH(H100,RAW_c_TEBT0714_REV01!B:B,)+1):'RAW_c_TEBT0714_REV01'!B11171,)+MATCH(H100,RAW_c_TEBT0714_REV01!B:B,),3),INDEX(RAW_c_TEBT0714_REV01!B:D,MATCH(H100,RAW_c_TEBT0714_REV01!B:B,0),3)),"---"))),"---")</f>
        <v>JM1-96</v>
      </c>
      <c r="T100">
        <f>COUNTIF(RAW_c_TEBT0714_REV01!B:B,G100)</f>
        <v>1</v>
      </c>
      <c r="U100" t="str">
        <f t="shared" si="11"/>
        <v>B2B-95</v>
      </c>
    </row>
    <row r="101" spans="1:21" x14ac:dyDescent="0.25">
      <c r="A101" t="s">
        <v>254</v>
      </c>
      <c r="B101" t="s">
        <v>39</v>
      </c>
      <c r="C101" t="s">
        <v>254</v>
      </c>
      <c r="D101" t="s">
        <v>158</v>
      </c>
      <c r="E101" s="84">
        <v>95</v>
      </c>
      <c r="F101" t="str">
        <f t="shared" si="6"/>
        <v>JM1-95</v>
      </c>
      <c r="G101" t="str">
        <f>VLOOKUP(F101,RAW_c_TEBT0714_REV01!A:B,2,0)</f>
        <v>NetJM1_91</v>
      </c>
      <c r="H101" t="str">
        <f t="shared" si="7"/>
        <v>NetJM1_91</v>
      </c>
      <c r="I101" t="str">
        <f t="shared" si="8"/>
        <v>--</v>
      </c>
      <c r="J101" t="str">
        <f t="shared" si="9"/>
        <v>--</v>
      </c>
      <c r="K101">
        <f>IFERROR(IF(J101="--",IF(G101=H101,VLOOKUP(G101,RAW_c_TEBT0714_REV01!L:N,3,0),SUM(VLOOKUP(H101,RAW_c_TEBT0714_REV01!L:N,3,0),VLOOKUP(G101,RAW_c_TEBT0714_REV01!L:N,3,0))),"---"),"---")</f>
        <v>3.08</v>
      </c>
      <c r="L101" t="str">
        <f t="shared" si="10"/>
        <v>JM1-95</v>
      </c>
      <c r="M101" t="str">
        <f>IFERROR(IF(
COUNTIF(B2B!H:H,(IF(K101&lt;&gt;"---",IF(INDEX(RAW_c_TEBT0714_REV01!B:D,MATCH(H101,RAW_c_TEBT0714_REV01!B:B,0),3)=L101,INDEX(
RAW_c_TEBT0714_REV01!B:D,MATCH(H101,INDEX(RAW_c_TEBT0714_REV01!B:B,MATCH(H101,RAW_c_TEBT0714_REV01!B:B,)+1):'RAW_c_TEBT0714_REV01'!B11172,)+MATCH(H101,RAW_c_TEBT0714_REV01!B:B,),3),INDEX(RAW_c_TEBT0714_REV01!B:D,MATCH(H101,RAW_c_TEBT0714_REV01!B:B,0),3)),"---")))=1,"---",IF(K101&lt;&gt;"---",IF(INDEX(RAW_c_TEBT0714_REV01!B:D,MATCH(H101,RAW_c_TEBT0714_REV01!B:B,0),3)=L101,INDEX(
RAW_c_TEBT0714_REV01!B:D,MATCH(H101,INDEX(RAW_c_TEBT0714_REV01!B:B,MATCH(H101,RAW_c_TEBT0714_REV01!B:B,)+1):'RAW_c_TEBT0714_REV01'!B11172,)+MATCH(H101,RAW_c_TEBT0714_REV01!B:B,),3),INDEX(RAW_c_TEBT0714_REV01!B:D,MATCH(H101,RAW_c_TEBT0714_REV01!B:B,0),3)),"---")),"---")</f>
        <v>---</v>
      </c>
      <c r="N101" t="str">
        <f>IFERROR(IF(AND(B101="B2B",J101="--"),L101,IF(
COUNTIF(B2B!H:H,(IF(K101&lt;&gt;"---",IF(INDEX(RAW_c_TEBT0714_REV01!B:D,MATCH(H101,RAW_c_TEBT0714_REV01!B:B,0),3)=L101,INDEX(
RAW_c_TEBT0714_REV01!B:D,MATCH(H101,INDEX(RAW_c_TEBT0714_REV01!B:B,MATCH(H101,RAW_c_TEBT0714_REV01!B:B,)+1):'RAW_c_TEBT0714_REV01'!B11172,)+MATCH(H101,RAW_c_TEBT0714_REV01!B:B,),3),INDEX(RAW_c_TEBT0714_REV01!B:D,MATCH(H101,RAW_c_TEBT0714_REV01!B:B,0),3)),"---")))=0,"---",IF(K101&lt;&gt;"---",IF(INDEX(RAW_c_TEBT0714_REV01!B:D,MATCH(H101,RAW_c_TEBT0714_REV01!B:B,0),3)=L101,INDEX(
RAW_c_TEBT0714_REV01!B:D,MATCH(H101,INDEX(RAW_c_TEBT0714_REV01!B:B,MATCH(H101,RAW_c_TEBT0714_REV01!B:B,)+1):'RAW_c_TEBT0714_REV01'!B11172,)+MATCH(H101,RAW_c_TEBT0714_REV01!B:B,),3),INDEX(RAW_c_TEBT0714_REV01!B:D,MATCH(H101,RAW_c_TEBT0714_REV01!B:B,0),3)),"---"))),"---")</f>
        <v>JM1-95</v>
      </c>
      <c r="T101">
        <f>COUNTIF(RAW_c_TEBT0714_REV01!B:B,G101)</f>
        <v>2</v>
      </c>
      <c r="U101" t="str">
        <f t="shared" si="11"/>
        <v>B2B-96</v>
      </c>
    </row>
    <row r="102" spans="1:21" x14ac:dyDescent="0.25">
      <c r="A102" t="s">
        <v>255</v>
      </c>
      <c r="B102" t="s">
        <v>39</v>
      </c>
      <c r="C102" t="s">
        <v>255</v>
      </c>
      <c r="D102" t="s">
        <v>158</v>
      </c>
      <c r="E102" s="84">
        <v>98</v>
      </c>
      <c r="F102" t="str">
        <f t="shared" si="6"/>
        <v>JM1-98</v>
      </c>
      <c r="G102" t="str">
        <f>VLOOKUP(F102,RAW_c_TEBT0714_REV01!A:B,2,0)</f>
        <v>GND</v>
      </c>
      <c r="H102" t="str">
        <f t="shared" si="7"/>
        <v>GND</v>
      </c>
      <c r="I102" t="str">
        <f t="shared" si="8"/>
        <v>--</v>
      </c>
      <c r="J102" t="str">
        <f t="shared" si="9"/>
        <v>---</v>
      </c>
      <c r="K102" t="str">
        <f>IFERROR(IF(J102="--",IF(G102=H102,VLOOKUP(G102,RAW_c_TEBT0714_REV01!L:N,3,0),SUM(VLOOKUP(H102,RAW_c_TEBT0714_REV01!L:N,3,0),VLOOKUP(G102,RAW_c_TEBT0714_REV01!L:N,3,0))),"---"),"---")</f>
        <v>---</v>
      </c>
      <c r="L102" t="str">
        <f t="shared" si="10"/>
        <v>JM1-98</v>
      </c>
      <c r="M102" t="str">
        <f>IFERROR(IF(
COUNTIF(B2B!H:H,(IF(K102&lt;&gt;"---",IF(INDEX(RAW_c_TEBT0714_REV01!B:D,MATCH(H102,RAW_c_TEBT0714_REV01!B:B,0),3)=L102,INDEX(
RAW_c_TEBT0714_REV01!B:D,MATCH(H102,INDEX(RAW_c_TEBT0714_REV01!B:B,MATCH(H102,RAW_c_TEBT0714_REV01!B:B,)+1):'RAW_c_TEBT0714_REV01'!B11173,)+MATCH(H102,RAW_c_TEBT0714_REV01!B:B,),3),INDEX(RAW_c_TEBT0714_REV01!B:D,MATCH(H102,RAW_c_TEBT0714_REV01!B:B,0),3)),"---")))=1,"---",IF(K102&lt;&gt;"---",IF(INDEX(RAW_c_TEBT0714_REV01!B:D,MATCH(H102,RAW_c_TEBT0714_REV01!B:B,0),3)=L102,INDEX(
RAW_c_TEBT0714_REV01!B:D,MATCH(H102,INDEX(RAW_c_TEBT0714_REV01!B:B,MATCH(H102,RAW_c_TEBT0714_REV01!B:B,)+1):'RAW_c_TEBT0714_REV01'!B11173,)+MATCH(H102,RAW_c_TEBT0714_REV01!B:B,),3),INDEX(RAW_c_TEBT0714_REV01!B:D,MATCH(H102,RAW_c_TEBT0714_REV01!B:B,0),3)),"---")),"---")</f>
        <v>---</v>
      </c>
      <c r="N102" t="str">
        <f>IFERROR(IF(AND(B102="B2B",J102="--"),L102,IF(
COUNTIF(B2B!H:H,(IF(K102&lt;&gt;"---",IF(INDEX(RAW_c_TEBT0714_REV01!B:D,MATCH(H102,RAW_c_TEBT0714_REV01!B:B,0),3)=L102,INDEX(
RAW_c_TEBT0714_REV01!B:D,MATCH(H102,INDEX(RAW_c_TEBT0714_REV01!B:B,MATCH(H102,RAW_c_TEBT0714_REV01!B:B,)+1):'RAW_c_TEBT0714_REV01'!B11173,)+MATCH(H102,RAW_c_TEBT0714_REV01!B:B,),3),INDEX(RAW_c_TEBT0714_REV01!B:D,MATCH(H102,RAW_c_TEBT0714_REV01!B:B,0),3)),"---")))=0,"---",IF(K102&lt;&gt;"---",IF(INDEX(RAW_c_TEBT0714_REV01!B:D,MATCH(H102,RAW_c_TEBT0714_REV01!B:B,0),3)=L102,INDEX(
RAW_c_TEBT0714_REV01!B:D,MATCH(H102,INDEX(RAW_c_TEBT0714_REV01!B:B,MATCH(H102,RAW_c_TEBT0714_REV01!B:B,)+1):'RAW_c_TEBT0714_REV01'!B11173,)+MATCH(H102,RAW_c_TEBT0714_REV01!B:B,),3),INDEX(RAW_c_TEBT0714_REV01!B:D,MATCH(H102,RAW_c_TEBT0714_REV01!B:B,0),3)),"---"))),"---")</f>
        <v>---</v>
      </c>
      <c r="T102">
        <f>COUNTIF(RAW_c_TEBT0714_REV01!B:B,G102)</f>
        <v>56</v>
      </c>
      <c r="U102" t="str">
        <f t="shared" si="11"/>
        <v>B2B-97</v>
      </c>
    </row>
    <row r="103" spans="1:21" x14ac:dyDescent="0.25">
      <c r="A103" t="s">
        <v>256</v>
      </c>
      <c r="B103" t="s">
        <v>39</v>
      </c>
      <c r="C103" t="s">
        <v>256</v>
      </c>
      <c r="D103" t="s">
        <v>158</v>
      </c>
      <c r="E103" s="84">
        <v>97</v>
      </c>
      <c r="F103" t="str">
        <f t="shared" si="6"/>
        <v>JM1-97</v>
      </c>
      <c r="G103" t="str">
        <f>VLOOKUP(F103,RAW_c_TEBT0714_REV01!A:B,2,0)</f>
        <v>3.3V</v>
      </c>
      <c r="H103" t="str">
        <f t="shared" si="7"/>
        <v>3.3V</v>
      </c>
      <c r="I103" t="str">
        <f t="shared" si="8"/>
        <v>--</v>
      </c>
      <c r="J103" t="str">
        <f t="shared" si="9"/>
        <v>--</v>
      </c>
      <c r="K103">
        <f>IFERROR(IF(J103="--",IF(G103=H103,VLOOKUP(G103,RAW_c_TEBT0714_REV01!L:N,3,0),SUM(VLOOKUP(H103,RAW_c_TEBT0714_REV01!L:N,3,0),VLOOKUP(G103,RAW_c_TEBT0714_REV01!L:N,3,0))),"---"),"---")</f>
        <v>74.779700000000005</v>
      </c>
      <c r="L103" t="str">
        <f t="shared" si="10"/>
        <v>JM1-97</v>
      </c>
      <c r="M103" t="str">
        <f>IFERROR(IF(
COUNTIF(B2B!H:H,(IF(K103&lt;&gt;"---",IF(INDEX(RAW_c_TEBT0714_REV01!B:D,MATCH(H103,RAW_c_TEBT0714_REV01!B:B,0),3)=L103,INDEX(
RAW_c_TEBT0714_REV01!B:D,MATCH(H103,INDEX(RAW_c_TEBT0714_REV01!B:B,MATCH(H103,RAW_c_TEBT0714_REV01!B:B,)+1):'RAW_c_TEBT0714_REV01'!B11174,)+MATCH(H103,RAW_c_TEBT0714_REV01!B:B,),3),INDEX(RAW_c_TEBT0714_REV01!B:D,MATCH(H103,RAW_c_TEBT0714_REV01!B:B,0),3)),"---")))=1,"---",IF(K103&lt;&gt;"---",IF(INDEX(RAW_c_TEBT0714_REV01!B:D,MATCH(H103,RAW_c_TEBT0714_REV01!B:B,0),3)=L103,INDEX(
RAW_c_TEBT0714_REV01!B:D,MATCH(H103,INDEX(RAW_c_TEBT0714_REV01!B:B,MATCH(H103,RAW_c_TEBT0714_REV01!B:B,)+1):'RAW_c_TEBT0714_REV01'!B11174,)+MATCH(H103,RAW_c_TEBT0714_REV01!B:B,),3),INDEX(RAW_c_TEBT0714_REV01!B:D,MATCH(H103,RAW_c_TEBT0714_REV01!B:B,0),3)),"---")),"---")</f>
        <v>J7-1</v>
      </c>
      <c r="N103" t="str">
        <f>IFERROR(IF(AND(B103="B2B",J103="--"),L103,IF(
COUNTIF(B2B!H:H,(IF(K103&lt;&gt;"---",IF(INDEX(RAW_c_TEBT0714_REV01!B:D,MATCH(H103,RAW_c_TEBT0714_REV01!B:B,0),3)=L103,INDEX(
RAW_c_TEBT0714_REV01!B:D,MATCH(H103,INDEX(RAW_c_TEBT0714_REV01!B:B,MATCH(H103,RAW_c_TEBT0714_REV01!B:B,)+1):'RAW_c_TEBT0714_REV01'!B11174,)+MATCH(H103,RAW_c_TEBT0714_REV01!B:B,),3),INDEX(RAW_c_TEBT0714_REV01!B:D,MATCH(H103,RAW_c_TEBT0714_REV01!B:B,0),3)),"---")))=0,"---",IF(K103&lt;&gt;"---",IF(INDEX(RAW_c_TEBT0714_REV01!B:D,MATCH(H103,RAW_c_TEBT0714_REV01!B:B,0),3)=L103,INDEX(
RAW_c_TEBT0714_REV01!B:D,MATCH(H103,INDEX(RAW_c_TEBT0714_REV01!B:B,MATCH(H103,RAW_c_TEBT0714_REV01!B:B,)+1):'RAW_c_TEBT0714_REV01'!B11174,)+MATCH(H103,RAW_c_TEBT0714_REV01!B:B,),3),INDEX(RAW_c_TEBT0714_REV01!B:D,MATCH(H103,RAW_c_TEBT0714_REV01!B:B,0),3)),"---"))),"---")</f>
        <v>JM1-97</v>
      </c>
      <c r="T103">
        <f>COUNTIF(RAW_c_TEBT0714_REV01!B:B,G103)</f>
        <v>4</v>
      </c>
      <c r="U103" t="str">
        <f t="shared" si="11"/>
        <v>B2B-98</v>
      </c>
    </row>
    <row r="104" spans="1:21" x14ac:dyDescent="0.25">
      <c r="A104" t="s">
        <v>257</v>
      </c>
      <c r="B104" t="s">
        <v>39</v>
      </c>
      <c r="C104" t="s">
        <v>257</v>
      </c>
      <c r="D104" t="s">
        <v>158</v>
      </c>
      <c r="E104" s="84">
        <v>100</v>
      </c>
      <c r="F104" t="str">
        <f t="shared" si="6"/>
        <v>JM1-100</v>
      </c>
      <c r="G104" t="str">
        <f>VLOOKUP(F104,RAW_c_TEBT0714_REV01!A:B,2,0)</f>
        <v>GND</v>
      </c>
      <c r="H104" t="str">
        <f t="shared" si="7"/>
        <v>GND</v>
      </c>
      <c r="I104" t="str">
        <f t="shared" si="8"/>
        <v>--</v>
      </c>
      <c r="J104" t="str">
        <f t="shared" si="9"/>
        <v>---</v>
      </c>
      <c r="K104" t="str">
        <f>IFERROR(IF(J104="--",IF(G104=H104,VLOOKUP(G104,RAW_c_TEBT0714_REV01!L:N,3,0),SUM(VLOOKUP(H104,RAW_c_TEBT0714_REV01!L:N,3,0),VLOOKUP(G104,RAW_c_TEBT0714_REV01!L:N,3,0))),"---"),"---")</f>
        <v>---</v>
      </c>
      <c r="L104" t="str">
        <f t="shared" si="10"/>
        <v>JM1-100</v>
      </c>
      <c r="M104" t="str">
        <f>IFERROR(IF(
COUNTIF(B2B!H:H,(IF(K104&lt;&gt;"---",IF(INDEX(RAW_c_TEBT0714_REV01!B:D,MATCH(H104,RAW_c_TEBT0714_REV01!B:B,0),3)=L104,INDEX(
RAW_c_TEBT0714_REV01!B:D,MATCH(H104,INDEX(RAW_c_TEBT0714_REV01!B:B,MATCH(H104,RAW_c_TEBT0714_REV01!B:B,)+1):'RAW_c_TEBT0714_REV01'!B11175,)+MATCH(H104,RAW_c_TEBT0714_REV01!B:B,),3),INDEX(RAW_c_TEBT0714_REV01!B:D,MATCH(H104,RAW_c_TEBT0714_REV01!B:B,0),3)),"---")))=1,"---",IF(K104&lt;&gt;"---",IF(INDEX(RAW_c_TEBT0714_REV01!B:D,MATCH(H104,RAW_c_TEBT0714_REV01!B:B,0),3)=L104,INDEX(
RAW_c_TEBT0714_REV01!B:D,MATCH(H104,INDEX(RAW_c_TEBT0714_REV01!B:B,MATCH(H104,RAW_c_TEBT0714_REV01!B:B,)+1):'RAW_c_TEBT0714_REV01'!B11175,)+MATCH(H104,RAW_c_TEBT0714_REV01!B:B,),3),INDEX(RAW_c_TEBT0714_REV01!B:D,MATCH(H104,RAW_c_TEBT0714_REV01!B:B,0),3)),"---")),"---")</f>
        <v>---</v>
      </c>
      <c r="N104" t="str">
        <f>IFERROR(IF(AND(B104="B2B",J104="--"),L104,IF(
COUNTIF(B2B!H:H,(IF(K104&lt;&gt;"---",IF(INDEX(RAW_c_TEBT0714_REV01!B:D,MATCH(H104,RAW_c_TEBT0714_REV01!B:B,0),3)=L104,INDEX(
RAW_c_TEBT0714_REV01!B:D,MATCH(H104,INDEX(RAW_c_TEBT0714_REV01!B:B,MATCH(H104,RAW_c_TEBT0714_REV01!B:B,)+1):'RAW_c_TEBT0714_REV01'!B11175,)+MATCH(H104,RAW_c_TEBT0714_REV01!B:B,),3),INDEX(RAW_c_TEBT0714_REV01!B:D,MATCH(H104,RAW_c_TEBT0714_REV01!B:B,0),3)),"---")))=0,"---",IF(K104&lt;&gt;"---",IF(INDEX(RAW_c_TEBT0714_REV01!B:D,MATCH(H104,RAW_c_TEBT0714_REV01!B:B,0),3)=L104,INDEX(
RAW_c_TEBT0714_REV01!B:D,MATCH(H104,INDEX(RAW_c_TEBT0714_REV01!B:B,MATCH(H104,RAW_c_TEBT0714_REV01!B:B,)+1):'RAW_c_TEBT0714_REV01'!B11175,)+MATCH(H104,RAW_c_TEBT0714_REV01!B:B,),3),INDEX(RAW_c_TEBT0714_REV01!B:D,MATCH(H104,RAW_c_TEBT0714_REV01!B:B,0),3)),"---"))),"---")</f>
        <v>---</v>
      </c>
      <c r="T104">
        <f>COUNTIF(RAW_c_TEBT0714_REV01!B:B,G104)</f>
        <v>56</v>
      </c>
      <c r="U104" t="str">
        <f t="shared" si="11"/>
        <v>B2B-99</v>
      </c>
    </row>
    <row r="105" spans="1:21" x14ac:dyDescent="0.25">
      <c r="A105" t="s">
        <v>258</v>
      </c>
      <c r="B105" t="s">
        <v>39</v>
      </c>
      <c r="C105" t="s">
        <v>258</v>
      </c>
      <c r="D105" t="s">
        <v>158</v>
      </c>
      <c r="E105" s="84">
        <v>99</v>
      </c>
      <c r="F105" t="str">
        <f t="shared" si="6"/>
        <v>JM1-99</v>
      </c>
      <c r="G105" t="str">
        <f>VLOOKUP(F105,RAW_c_TEBT0714_REV01!A:B,2,0)</f>
        <v>3.3V</v>
      </c>
      <c r="H105" t="str">
        <f t="shared" si="7"/>
        <v>3.3V</v>
      </c>
      <c r="I105" t="str">
        <f t="shared" si="8"/>
        <v>--</v>
      </c>
      <c r="J105" t="str">
        <f t="shared" si="9"/>
        <v>--</v>
      </c>
      <c r="K105">
        <f>IFERROR(IF(J105="--",IF(G105=H105,VLOOKUP(G105,RAW_c_TEBT0714_REV01!L:N,3,0),SUM(VLOOKUP(H105,RAW_c_TEBT0714_REV01!L:N,3,0),VLOOKUP(G105,RAW_c_TEBT0714_REV01!L:N,3,0))),"---"),"---")</f>
        <v>74.779700000000005</v>
      </c>
      <c r="L105" t="str">
        <f t="shared" si="10"/>
        <v>JM1-99</v>
      </c>
      <c r="M105" t="str">
        <f>IFERROR(IF(
COUNTIF(B2B!H:H,(IF(K105&lt;&gt;"---",IF(INDEX(RAW_c_TEBT0714_REV01!B:D,MATCH(H105,RAW_c_TEBT0714_REV01!B:B,0),3)=L105,INDEX(
RAW_c_TEBT0714_REV01!B:D,MATCH(H105,INDEX(RAW_c_TEBT0714_REV01!B:B,MATCH(H105,RAW_c_TEBT0714_REV01!B:B,)+1):'RAW_c_TEBT0714_REV01'!B11176,)+MATCH(H105,RAW_c_TEBT0714_REV01!B:B,),3),INDEX(RAW_c_TEBT0714_REV01!B:D,MATCH(H105,RAW_c_TEBT0714_REV01!B:B,0),3)),"---")))=1,"---",IF(K105&lt;&gt;"---",IF(INDEX(RAW_c_TEBT0714_REV01!B:D,MATCH(H105,RAW_c_TEBT0714_REV01!B:B,0),3)=L105,INDEX(
RAW_c_TEBT0714_REV01!B:D,MATCH(H105,INDEX(RAW_c_TEBT0714_REV01!B:B,MATCH(H105,RAW_c_TEBT0714_REV01!B:B,)+1):'RAW_c_TEBT0714_REV01'!B11176,)+MATCH(H105,RAW_c_TEBT0714_REV01!B:B,),3),INDEX(RAW_c_TEBT0714_REV01!B:D,MATCH(H105,RAW_c_TEBT0714_REV01!B:B,0),3)),"---")),"---")</f>
        <v>J7-1</v>
      </c>
      <c r="N105" t="str">
        <f>IFERROR(IF(AND(B105="B2B",J105="--"),L105,IF(
COUNTIF(B2B!H:H,(IF(K105&lt;&gt;"---",IF(INDEX(RAW_c_TEBT0714_REV01!B:D,MATCH(H105,RAW_c_TEBT0714_REV01!B:B,0),3)=L105,INDEX(
RAW_c_TEBT0714_REV01!B:D,MATCH(H105,INDEX(RAW_c_TEBT0714_REV01!B:B,MATCH(H105,RAW_c_TEBT0714_REV01!B:B,)+1):'RAW_c_TEBT0714_REV01'!B11176,)+MATCH(H105,RAW_c_TEBT0714_REV01!B:B,),3),INDEX(RAW_c_TEBT0714_REV01!B:D,MATCH(H105,RAW_c_TEBT0714_REV01!B:B,0),3)),"---")))=0,"---",IF(K105&lt;&gt;"---",IF(INDEX(RAW_c_TEBT0714_REV01!B:D,MATCH(H105,RAW_c_TEBT0714_REV01!B:B,0),3)=L105,INDEX(
RAW_c_TEBT0714_REV01!B:D,MATCH(H105,INDEX(RAW_c_TEBT0714_REV01!B:B,MATCH(H105,RAW_c_TEBT0714_REV01!B:B,)+1):'RAW_c_TEBT0714_REV01'!B11176,)+MATCH(H105,RAW_c_TEBT0714_REV01!B:B,),3),INDEX(RAW_c_TEBT0714_REV01!B:D,MATCH(H105,RAW_c_TEBT0714_REV01!B:B,0),3)),"---"))),"---")</f>
        <v>JM1-99</v>
      </c>
      <c r="T105">
        <f>COUNTIF(RAW_c_TEBT0714_REV01!B:B,G105)</f>
        <v>4</v>
      </c>
      <c r="U105" t="str">
        <f t="shared" si="11"/>
        <v>B2B-100</v>
      </c>
    </row>
    <row r="106" spans="1:21" x14ac:dyDescent="0.25">
      <c r="A106" t="s">
        <v>948</v>
      </c>
      <c r="B106" t="s">
        <v>39</v>
      </c>
      <c r="C106" t="s">
        <v>159</v>
      </c>
      <c r="D106" t="s">
        <v>259</v>
      </c>
      <c r="E106" s="84">
        <v>2</v>
      </c>
      <c r="F106" t="str">
        <f t="shared" si="6"/>
        <v>JM2-2</v>
      </c>
      <c r="G106" t="str">
        <f>VLOOKUP(F106,RAW_c_TEBT0714_REV01!A:B,2,0)</f>
        <v>NetJM2_2</v>
      </c>
      <c r="H106" t="str">
        <f t="shared" si="7"/>
        <v>NetJM2_2</v>
      </c>
      <c r="I106" t="str">
        <f t="shared" si="8"/>
        <v>--</v>
      </c>
      <c r="J106" t="str">
        <f t="shared" si="9"/>
        <v>--</v>
      </c>
      <c r="K106">
        <f>IFERROR(IF(J106="--",IF(G106=H106,VLOOKUP(G106,RAW_c_TEBT0714_REV01!L:N,3,0),SUM(VLOOKUP(H106,RAW_c_TEBT0714_REV01!L:N,3,0),VLOOKUP(G106,RAW_c_TEBT0714_REV01!L:N,3,0))),"---"),"---")</f>
        <v>3.1463000000000001</v>
      </c>
      <c r="L106" t="str">
        <f t="shared" si="10"/>
        <v>JM2-2</v>
      </c>
      <c r="M106" t="str">
        <f>IFERROR(IF(
COUNTIF(B2B!H:H,(IF(K106&lt;&gt;"---",IF(INDEX(RAW_c_TEBT0714_REV01!B:D,MATCH(H106,RAW_c_TEBT0714_REV01!B:B,0),3)=L106,INDEX(
RAW_c_TEBT0714_REV01!B:D,MATCH(H106,INDEX(RAW_c_TEBT0714_REV01!B:B,MATCH(H106,RAW_c_TEBT0714_REV01!B:B,)+1):'RAW_c_TEBT0714_REV01'!B11177,)+MATCH(H106,RAW_c_TEBT0714_REV01!B:B,),3),INDEX(RAW_c_TEBT0714_REV01!B:D,MATCH(H106,RAW_c_TEBT0714_REV01!B:B,0),3)),"---")))=1,"---",IF(K106&lt;&gt;"---",IF(INDEX(RAW_c_TEBT0714_REV01!B:D,MATCH(H106,RAW_c_TEBT0714_REV01!B:B,0),3)=L106,INDEX(
RAW_c_TEBT0714_REV01!B:D,MATCH(H106,INDEX(RAW_c_TEBT0714_REV01!B:B,MATCH(H106,RAW_c_TEBT0714_REV01!B:B,)+1):'RAW_c_TEBT0714_REV01'!B11177,)+MATCH(H106,RAW_c_TEBT0714_REV01!B:B,),3),INDEX(RAW_c_TEBT0714_REV01!B:D,MATCH(H106,RAW_c_TEBT0714_REV01!B:B,0),3)),"---")),"---")</f>
        <v>---</v>
      </c>
      <c r="N106" t="str">
        <f>IFERROR(IF(AND(B106="B2B",J106="--"),L106,IF(
COUNTIF(B2B!H:H,(IF(K106&lt;&gt;"---",IF(INDEX(RAW_c_TEBT0714_REV01!B:D,MATCH(H106,RAW_c_TEBT0714_REV01!B:B,0),3)=L106,INDEX(
RAW_c_TEBT0714_REV01!B:D,MATCH(H106,INDEX(RAW_c_TEBT0714_REV01!B:B,MATCH(H106,RAW_c_TEBT0714_REV01!B:B,)+1):'RAW_c_TEBT0714_REV01'!B11177,)+MATCH(H106,RAW_c_TEBT0714_REV01!B:B,),3),INDEX(RAW_c_TEBT0714_REV01!B:D,MATCH(H106,RAW_c_TEBT0714_REV01!B:B,0),3)),"---")))=0,"---",IF(K106&lt;&gt;"---",IF(INDEX(RAW_c_TEBT0714_REV01!B:D,MATCH(H106,RAW_c_TEBT0714_REV01!B:B,0),3)=L106,INDEX(
RAW_c_TEBT0714_REV01!B:D,MATCH(H106,INDEX(RAW_c_TEBT0714_REV01!B:B,MATCH(H106,RAW_c_TEBT0714_REV01!B:B,)+1):'RAW_c_TEBT0714_REV01'!B11177,)+MATCH(H106,RAW_c_TEBT0714_REV01!B:B,),3),INDEX(RAW_c_TEBT0714_REV01!B:D,MATCH(H106,RAW_c_TEBT0714_REV01!B:B,0),3)),"---"))),"---")</f>
        <v>JM2-2</v>
      </c>
      <c r="T106">
        <f>COUNTIF(RAW_c_TEBT0714_REV01!B:B,G106)</f>
        <v>2</v>
      </c>
      <c r="U106" t="str">
        <f t="shared" si="11"/>
        <v>B2B-1</v>
      </c>
    </row>
    <row r="107" spans="1:21" x14ac:dyDescent="0.25">
      <c r="A107" t="s">
        <v>949</v>
      </c>
      <c r="B107" t="s">
        <v>39</v>
      </c>
      <c r="C107" t="s">
        <v>160</v>
      </c>
      <c r="D107" t="s">
        <v>259</v>
      </c>
      <c r="E107" s="84">
        <v>1</v>
      </c>
      <c r="F107" t="str">
        <f t="shared" si="6"/>
        <v>JM2-1</v>
      </c>
      <c r="G107" t="str">
        <f>VLOOKUP(F107,RAW_c_TEBT0714_REV01!A:B,2,0)</f>
        <v>NetJM2_1</v>
      </c>
      <c r="H107" t="str">
        <f t="shared" si="7"/>
        <v>NetJM2_1</v>
      </c>
      <c r="I107" t="str">
        <f t="shared" si="8"/>
        <v>--</v>
      </c>
      <c r="J107" t="str">
        <f t="shared" si="9"/>
        <v>--</v>
      </c>
      <c r="K107">
        <f>IFERROR(IF(J107="--",IF(G107=H107,VLOOKUP(G107,RAW_c_TEBT0714_REV01!L:N,3,0),SUM(VLOOKUP(H107,RAW_c_TEBT0714_REV01!L:N,3,0),VLOOKUP(G107,RAW_c_TEBT0714_REV01!L:N,3,0))),"---"),"---")</f>
        <v>2.8942000000000001</v>
      </c>
      <c r="L107" t="str">
        <f t="shared" si="10"/>
        <v>JM2-1</v>
      </c>
      <c r="M107" t="str">
        <f>IFERROR(IF(
COUNTIF(B2B!H:H,(IF(K107&lt;&gt;"---",IF(INDEX(RAW_c_TEBT0714_REV01!B:D,MATCH(H107,RAW_c_TEBT0714_REV01!B:B,0),3)=L107,INDEX(
RAW_c_TEBT0714_REV01!B:D,MATCH(H107,INDEX(RAW_c_TEBT0714_REV01!B:B,MATCH(H107,RAW_c_TEBT0714_REV01!B:B,)+1):'RAW_c_TEBT0714_REV01'!B11178,)+MATCH(H107,RAW_c_TEBT0714_REV01!B:B,),3),INDEX(RAW_c_TEBT0714_REV01!B:D,MATCH(H107,RAW_c_TEBT0714_REV01!B:B,0),3)),"---")))=1,"---",IF(K107&lt;&gt;"---",IF(INDEX(RAW_c_TEBT0714_REV01!B:D,MATCH(H107,RAW_c_TEBT0714_REV01!B:B,0),3)=L107,INDEX(
RAW_c_TEBT0714_REV01!B:D,MATCH(H107,INDEX(RAW_c_TEBT0714_REV01!B:B,MATCH(H107,RAW_c_TEBT0714_REV01!B:B,)+1):'RAW_c_TEBT0714_REV01'!B11178,)+MATCH(H107,RAW_c_TEBT0714_REV01!B:B,),3),INDEX(RAW_c_TEBT0714_REV01!B:D,MATCH(H107,RAW_c_TEBT0714_REV01!B:B,0),3)),"---")),"---")</f>
        <v>---</v>
      </c>
      <c r="N107" t="str">
        <f>IFERROR(IF(AND(B107="B2B",J107="--"),L107,IF(
COUNTIF(B2B!H:H,(IF(K107&lt;&gt;"---",IF(INDEX(RAW_c_TEBT0714_REV01!B:D,MATCH(H107,RAW_c_TEBT0714_REV01!B:B,0),3)=L107,INDEX(
RAW_c_TEBT0714_REV01!B:D,MATCH(H107,INDEX(RAW_c_TEBT0714_REV01!B:B,MATCH(H107,RAW_c_TEBT0714_REV01!B:B,)+1):'RAW_c_TEBT0714_REV01'!B11178,)+MATCH(H107,RAW_c_TEBT0714_REV01!B:B,),3),INDEX(RAW_c_TEBT0714_REV01!B:D,MATCH(H107,RAW_c_TEBT0714_REV01!B:B,0),3)),"---")))=0,"---",IF(K107&lt;&gt;"---",IF(INDEX(RAW_c_TEBT0714_REV01!B:D,MATCH(H107,RAW_c_TEBT0714_REV01!B:B,0),3)=L107,INDEX(
RAW_c_TEBT0714_REV01!B:D,MATCH(H107,INDEX(RAW_c_TEBT0714_REV01!B:B,MATCH(H107,RAW_c_TEBT0714_REV01!B:B,)+1):'RAW_c_TEBT0714_REV01'!B11178,)+MATCH(H107,RAW_c_TEBT0714_REV01!B:B,),3),INDEX(RAW_c_TEBT0714_REV01!B:D,MATCH(H107,RAW_c_TEBT0714_REV01!B:B,0),3)),"---"))),"---")</f>
        <v>JM2-1</v>
      </c>
      <c r="T107">
        <f>COUNTIF(RAW_c_TEBT0714_REV01!B:B,G107)</f>
        <v>2</v>
      </c>
      <c r="U107" t="str">
        <f t="shared" si="11"/>
        <v>B2B-2</v>
      </c>
    </row>
    <row r="108" spans="1:21" x14ac:dyDescent="0.25">
      <c r="A108" t="s">
        <v>950</v>
      </c>
      <c r="B108" t="s">
        <v>39</v>
      </c>
      <c r="C108" t="s">
        <v>161</v>
      </c>
      <c r="D108" t="s">
        <v>259</v>
      </c>
      <c r="E108" s="84">
        <v>4</v>
      </c>
      <c r="F108" t="str">
        <f t="shared" si="6"/>
        <v>JM2-4</v>
      </c>
      <c r="G108" t="str">
        <f>VLOOKUP(F108,RAW_c_TEBT0714_REV01!A:B,2,0)</f>
        <v>NetJM2_4</v>
      </c>
      <c r="H108" t="str">
        <f t="shared" si="7"/>
        <v>NetJM2_4</v>
      </c>
      <c r="I108" t="str">
        <f t="shared" si="8"/>
        <v>--</v>
      </c>
      <c r="J108" t="str">
        <f t="shared" si="9"/>
        <v>--</v>
      </c>
      <c r="K108">
        <f>IFERROR(IF(J108="--",IF(G108=H108,VLOOKUP(G108,RAW_c_TEBT0714_REV01!L:N,3,0),SUM(VLOOKUP(H108,RAW_c_TEBT0714_REV01!L:N,3,0),VLOOKUP(G108,RAW_c_TEBT0714_REV01!L:N,3,0))),"---"),"---")</f>
        <v>2.9106999999999998</v>
      </c>
      <c r="L108" t="str">
        <f t="shared" si="10"/>
        <v>JM2-4</v>
      </c>
      <c r="M108" t="str">
        <f>IFERROR(IF(
COUNTIF(B2B!H:H,(IF(K108&lt;&gt;"---",IF(INDEX(RAW_c_TEBT0714_REV01!B:D,MATCH(H108,RAW_c_TEBT0714_REV01!B:B,0),3)=L108,INDEX(
RAW_c_TEBT0714_REV01!B:D,MATCH(H108,INDEX(RAW_c_TEBT0714_REV01!B:B,MATCH(H108,RAW_c_TEBT0714_REV01!B:B,)+1):'RAW_c_TEBT0714_REV01'!B11179,)+MATCH(H108,RAW_c_TEBT0714_REV01!B:B,),3),INDEX(RAW_c_TEBT0714_REV01!B:D,MATCH(H108,RAW_c_TEBT0714_REV01!B:B,0),3)),"---")))=1,"---",IF(K108&lt;&gt;"---",IF(INDEX(RAW_c_TEBT0714_REV01!B:D,MATCH(H108,RAW_c_TEBT0714_REV01!B:B,0),3)=L108,INDEX(
RAW_c_TEBT0714_REV01!B:D,MATCH(H108,INDEX(RAW_c_TEBT0714_REV01!B:B,MATCH(H108,RAW_c_TEBT0714_REV01!B:B,)+1):'RAW_c_TEBT0714_REV01'!B11179,)+MATCH(H108,RAW_c_TEBT0714_REV01!B:B,),3),INDEX(RAW_c_TEBT0714_REV01!B:D,MATCH(H108,RAW_c_TEBT0714_REV01!B:B,0),3)),"---")),"---")</f>
        <v>---</v>
      </c>
      <c r="N108" t="str">
        <f>IFERROR(IF(AND(B108="B2B",J108="--"),L108,IF(
COUNTIF(B2B!H:H,(IF(K108&lt;&gt;"---",IF(INDEX(RAW_c_TEBT0714_REV01!B:D,MATCH(H108,RAW_c_TEBT0714_REV01!B:B,0),3)=L108,INDEX(
RAW_c_TEBT0714_REV01!B:D,MATCH(H108,INDEX(RAW_c_TEBT0714_REV01!B:B,MATCH(H108,RAW_c_TEBT0714_REV01!B:B,)+1):'RAW_c_TEBT0714_REV01'!B11179,)+MATCH(H108,RAW_c_TEBT0714_REV01!B:B,),3),INDEX(RAW_c_TEBT0714_REV01!B:D,MATCH(H108,RAW_c_TEBT0714_REV01!B:B,0),3)),"---")))=0,"---",IF(K108&lt;&gt;"---",IF(INDEX(RAW_c_TEBT0714_REV01!B:D,MATCH(H108,RAW_c_TEBT0714_REV01!B:B,0),3)=L108,INDEX(
RAW_c_TEBT0714_REV01!B:D,MATCH(H108,INDEX(RAW_c_TEBT0714_REV01!B:B,MATCH(H108,RAW_c_TEBT0714_REV01!B:B,)+1):'RAW_c_TEBT0714_REV01'!B11179,)+MATCH(H108,RAW_c_TEBT0714_REV01!B:B,),3),INDEX(RAW_c_TEBT0714_REV01!B:D,MATCH(H108,RAW_c_TEBT0714_REV01!B:B,0),3)),"---"))),"---")</f>
        <v>JM2-4</v>
      </c>
      <c r="T108">
        <f>COUNTIF(RAW_c_TEBT0714_REV01!B:B,G108)</f>
        <v>2</v>
      </c>
      <c r="U108" t="str">
        <f t="shared" si="11"/>
        <v>B2B-3</v>
      </c>
    </row>
    <row r="109" spans="1:21" x14ac:dyDescent="0.25">
      <c r="A109" t="s">
        <v>951</v>
      </c>
      <c r="B109" t="s">
        <v>39</v>
      </c>
      <c r="C109" t="s">
        <v>162</v>
      </c>
      <c r="D109" t="s">
        <v>259</v>
      </c>
      <c r="E109" s="84">
        <v>3</v>
      </c>
      <c r="F109" t="str">
        <f t="shared" si="6"/>
        <v>JM2-3</v>
      </c>
      <c r="G109" t="str">
        <f>VLOOKUP(F109,RAW_c_TEBT0714_REV01!A:B,2,0)</f>
        <v>NetJM2_3</v>
      </c>
      <c r="H109" t="str">
        <f t="shared" si="7"/>
        <v>NetJM2_3</v>
      </c>
      <c r="I109" t="str">
        <f t="shared" si="8"/>
        <v>--</v>
      </c>
      <c r="J109" t="str">
        <f t="shared" si="9"/>
        <v>--</v>
      </c>
      <c r="K109">
        <f>IFERROR(IF(J109="--",IF(G109=H109,VLOOKUP(G109,RAW_c_TEBT0714_REV01!L:N,3,0),SUM(VLOOKUP(H109,RAW_c_TEBT0714_REV01!L:N,3,0),VLOOKUP(G109,RAW_c_TEBT0714_REV01!L:N,3,0))),"---"),"---")</f>
        <v>3.133</v>
      </c>
      <c r="L109" t="str">
        <f t="shared" si="10"/>
        <v>JM2-3</v>
      </c>
      <c r="M109" t="str">
        <f>IFERROR(IF(
COUNTIF(B2B!H:H,(IF(K109&lt;&gt;"---",IF(INDEX(RAW_c_TEBT0714_REV01!B:D,MATCH(H109,RAW_c_TEBT0714_REV01!B:B,0),3)=L109,INDEX(
RAW_c_TEBT0714_REV01!B:D,MATCH(H109,INDEX(RAW_c_TEBT0714_REV01!B:B,MATCH(H109,RAW_c_TEBT0714_REV01!B:B,)+1):'RAW_c_TEBT0714_REV01'!B11180,)+MATCH(H109,RAW_c_TEBT0714_REV01!B:B,),3),INDEX(RAW_c_TEBT0714_REV01!B:D,MATCH(H109,RAW_c_TEBT0714_REV01!B:B,0),3)),"---")))=1,"---",IF(K109&lt;&gt;"---",IF(INDEX(RAW_c_TEBT0714_REV01!B:D,MATCH(H109,RAW_c_TEBT0714_REV01!B:B,0),3)=L109,INDEX(
RAW_c_TEBT0714_REV01!B:D,MATCH(H109,INDEX(RAW_c_TEBT0714_REV01!B:B,MATCH(H109,RAW_c_TEBT0714_REV01!B:B,)+1):'RAW_c_TEBT0714_REV01'!B11180,)+MATCH(H109,RAW_c_TEBT0714_REV01!B:B,),3),INDEX(RAW_c_TEBT0714_REV01!B:D,MATCH(H109,RAW_c_TEBT0714_REV01!B:B,0),3)),"---")),"---")</f>
        <v>---</v>
      </c>
      <c r="N109" t="str">
        <f>IFERROR(IF(AND(B109="B2B",J109="--"),L109,IF(
COUNTIF(B2B!H:H,(IF(K109&lt;&gt;"---",IF(INDEX(RAW_c_TEBT0714_REV01!B:D,MATCH(H109,RAW_c_TEBT0714_REV01!B:B,0),3)=L109,INDEX(
RAW_c_TEBT0714_REV01!B:D,MATCH(H109,INDEX(RAW_c_TEBT0714_REV01!B:B,MATCH(H109,RAW_c_TEBT0714_REV01!B:B,)+1):'RAW_c_TEBT0714_REV01'!B11180,)+MATCH(H109,RAW_c_TEBT0714_REV01!B:B,),3),INDEX(RAW_c_TEBT0714_REV01!B:D,MATCH(H109,RAW_c_TEBT0714_REV01!B:B,0),3)),"---")))=0,"---",IF(K109&lt;&gt;"---",IF(INDEX(RAW_c_TEBT0714_REV01!B:D,MATCH(H109,RAW_c_TEBT0714_REV01!B:B,0),3)=L109,INDEX(
RAW_c_TEBT0714_REV01!B:D,MATCH(H109,INDEX(RAW_c_TEBT0714_REV01!B:B,MATCH(H109,RAW_c_TEBT0714_REV01!B:B,)+1):'RAW_c_TEBT0714_REV01'!B11180,)+MATCH(H109,RAW_c_TEBT0714_REV01!B:B,),3),INDEX(RAW_c_TEBT0714_REV01!B:D,MATCH(H109,RAW_c_TEBT0714_REV01!B:B,0),3)),"---"))),"---")</f>
        <v>JM2-3</v>
      </c>
      <c r="T109">
        <f>COUNTIF(RAW_c_TEBT0714_REV01!B:B,G109)</f>
        <v>2</v>
      </c>
      <c r="U109" t="str">
        <f t="shared" si="11"/>
        <v>B2B-4</v>
      </c>
    </row>
    <row r="110" spans="1:21" x14ac:dyDescent="0.25">
      <c r="A110" t="s">
        <v>952</v>
      </c>
      <c r="B110" t="s">
        <v>39</v>
      </c>
      <c r="C110" t="s">
        <v>163</v>
      </c>
      <c r="D110" t="s">
        <v>259</v>
      </c>
      <c r="E110" s="84">
        <v>6</v>
      </c>
      <c r="F110" t="str">
        <f t="shared" si="6"/>
        <v>JM2-6</v>
      </c>
      <c r="G110" t="str">
        <f>VLOOKUP(F110,RAW_c_TEBT0714_REV01!A:B,2,0)</f>
        <v>NetJM2_2</v>
      </c>
      <c r="H110" t="str">
        <f t="shared" si="7"/>
        <v>NetJM2_2</v>
      </c>
      <c r="I110" t="str">
        <f t="shared" si="8"/>
        <v>--</v>
      </c>
      <c r="J110" t="str">
        <f t="shared" si="9"/>
        <v>--</v>
      </c>
      <c r="K110">
        <f>IFERROR(IF(J110="--",IF(G110=H110,VLOOKUP(G110,RAW_c_TEBT0714_REV01!L:N,3,0),SUM(VLOOKUP(H110,RAW_c_TEBT0714_REV01!L:N,3,0),VLOOKUP(G110,RAW_c_TEBT0714_REV01!L:N,3,0))),"---"),"---")</f>
        <v>3.1463000000000001</v>
      </c>
      <c r="L110" t="str">
        <f t="shared" si="10"/>
        <v>JM2-6</v>
      </c>
      <c r="M110" t="str">
        <f>IFERROR(IF(
COUNTIF(B2B!H:H,(IF(K110&lt;&gt;"---",IF(INDEX(RAW_c_TEBT0714_REV01!B:D,MATCH(H110,RAW_c_TEBT0714_REV01!B:B,0),3)=L110,INDEX(
RAW_c_TEBT0714_REV01!B:D,MATCH(H110,INDEX(RAW_c_TEBT0714_REV01!B:B,MATCH(H110,RAW_c_TEBT0714_REV01!B:B,)+1):'RAW_c_TEBT0714_REV01'!B11181,)+MATCH(H110,RAW_c_TEBT0714_REV01!B:B,),3),INDEX(RAW_c_TEBT0714_REV01!B:D,MATCH(H110,RAW_c_TEBT0714_REV01!B:B,0),3)),"---")))=1,"---",IF(K110&lt;&gt;"---",IF(INDEX(RAW_c_TEBT0714_REV01!B:D,MATCH(H110,RAW_c_TEBT0714_REV01!B:B,0),3)=L110,INDEX(
RAW_c_TEBT0714_REV01!B:D,MATCH(H110,INDEX(RAW_c_TEBT0714_REV01!B:B,MATCH(H110,RAW_c_TEBT0714_REV01!B:B,)+1):'RAW_c_TEBT0714_REV01'!B11181,)+MATCH(H110,RAW_c_TEBT0714_REV01!B:B,),3),INDEX(RAW_c_TEBT0714_REV01!B:D,MATCH(H110,RAW_c_TEBT0714_REV01!B:B,0),3)),"---")),"---")</f>
        <v>---</v>
      </c>
      <c r="N110" t="str">
        <f>IFERROR(IF(AND(B110="B2B",J110="--"),L110,IF(
COUNTIF(B2B!H:H,(IF(K110&lt;&gt;"---",IF(INDEX(RAW_c_TEBT0714_REV01!B:D,MATCH(H110,RAW_c_TEBT0714_REV01!B:B,0),3)=L110,INDEX(
RAW_c_TEBT0714_REV01!B:D,MATCH(H110,INDEX(RAW_c_TEBT0714_REV01!B:B,MATCH(H110,RAW_c_TEBT0714_REV01!B:B,)+1):'RAW_c_TEBT0714_REV01'!B11181,)+MATCH(H110,RAW_c_TEBT0714_REV01!B:B,),3),INDEX(RAW_c_TEBT0714_REV01!B:D,MATCH(H110,RAW_c_TEBT0714_REV01!B:B,0),3)),"---")))=0,"---",IF(K110&lt;&gt;"---",IF(INDEX(RAW_c_TEBT0714_REV01!B:D,MATCH(H110,RAW_c_TEBT0714_REV01!B:B,0),3)=L110,INDEX(
RAW_c_TEBT0714_REV01!B:D,MATCH(H110,INDEX(RAW_c_TEBT0714_REV01!B:B,MATCH(H110,RAW_c_TEBT0714_REV01!B:B,)+1):'RAW_c_TEBT0714_REV01'!B11181,)+MATCH(H110,RAW_c_TEBT0714_REV01!B:B,),3),INDEX(RAW_c_TEBT0714_REV01!B:D,MATCH(H110,RAW_c_TEBT0714_REV01!B:B,0),3)),"---"))),"---")</f>
        <v>JM2-6</v>
      </c>
      <c r="T110">
        <f>COUNTIF(RAW_c_TEBT0714_REV01!B:B,G110)</f>
        <v>2</v>
      </c>
      <c r="U110" t="str">
        <f t="shared" si="11"/>
        <v>B2B-5</v>
      </c>
    </row>
    <row r="111" spans="1:21" x14ac:dyDescent="0.25">
      <c r="A111" t="s">
        <v>953</v>
      </c>
      <c r="B111" t="s">
        <v>39</v>
      </c>
      <c r="C111" t="s">
        <v>164</v>
      </c>
      <c r="D111" t="s">
        <v>259</v>
      </c>
      <c r="E111" s="84">
        <v>5</v>
      </c>
      <c r="F111" t="str">
        <f t="shared" si="6"/>
        <v>JM2-5</v>
      </c>
      <c r="G111" t="str">
        <f>VLOOKUP(F111,RAW_c_TEBT0714_REV01!A:B,2,0)</f>
        <v>NetJM2_1</v>
      </c>
      <c r="H111" t="str">
        <f t="shared" si="7"/>
        <v>NetJM2_1</v>
      </c>
      <c r="I111" t="str">
        <f t="shared" si="8"/>
        <v>--</v>
      </c>
      <c r="J111" t="str">
        <f t="shared" si="9"/>
        <v>--</v>
      </c>
      <c r="K111">
        <f>IFERROR(IF(J111="--",IF(G111=H111,VLOOKUP(G111,RAW_c_TEBT0714_REV01!L:N,3,0),SUM(VLOOKUP(H111,RAW_c_TEBT0714_REV01!L:N,3,0),VLOOKUP(G111,RAW_c_TEBT0714_REV01!L:N,3,0))),"---"),"---")</f>
        <v>2.8942000000000001</v>
      </c>
      <c r="L111" t="str">
        <f t="shared" si="10"/>
        <v>JM2-5</v>
      </c>
      <c r="M111" t="str">
        <f>IFERROR(IF(
COUNTIF(B2B!H:H,(IF(K111&lt;&gt;"---",IF(INDEX(RAW_c_TEBT0714_REV01!B:D,MATCH(H111,RAW_c_TEBT0714_REV01!B:B,0),3)=L111,INDEX(
RAW_c_TEBT0714_REV01!B:D,MATCH(H111,INDEX(RAW_c_TEBT0714_REV01!B:B,MATCH(H111,RAW_c_TEBT0714_REV01!B:B,)+1):'RAW_c_TEBT0714_REV01'!B11182,)+MATCH(H111,RAW_c_TEBT0714_REV01!B:B,),3),INDEX(RAW_c_TEBT0714_REV01!B:D,MATCH(H111,RAW_c_TEBT0714_REV01!B:B,0),3)),"---")))=1,"---",IF(K111&lt;&gt;"---",IF(INDEX(RAW_c_TEBT0714_REV01!B:D,MATCH(H111,RAW_c_TEBT0714_REV01!B:B,0),3)=L111,INDEX(
RAW_c_TEBT0714_REV01!B:D,MATCH(H111,INDEX(RAW_c_TEBT0714_REV01!B:B,MATCH(H111,RAW_c_TEBT0714_REV01!B:B,)+1):'RAW_c_TEBT0714_REV01'!B11182,)+MATCH(H111,RAW_c_TEBT0714_REV01!B:B,),3),INDEX(RAW_c_TEBT0714_REV01!B:D,MATCH(H111,RAW_c_TEBT0714_REV01!B:B,0),3)),"---")),"---")</f>
        <v>---</v>
      </c>
      <c r="N111" t="str">
        <f>IFERROR(IF(AND(B111="B2B",J111="--"),L111,IF(
COUNTIF(B2B!H:H,(IF(K111&lt;&gt;"---",IF(INDEX(RAW_c_TEBT0714_REV01!B:D,MATCH(H111,RAW_c_TEBT0714_REV01!B:B,0),3)=L111,INDEX(
RAW_c_TEBT0714_REV01!B:D,MATCH(H111,INDEX(RAW_c_TEBT0714_REV01!B:B,MATCH(H111,RAW_c_TEBT0714_REV01!B:B,)+1):'RAW_c_TEBT0714_REV01'!B11182,)+MATCH(H111,RAW_c_TEBT0714_REV01!B:B,),3),INDEX(RAW_c_TEBT0714_REV01!B:D,MATCH(H111,RAW_c_TEBT0714_REV01!B:B,0),3)),"---")))=0,"---",IF(K111&lt;&gt;"---",IF(INDEX(RAW_c_TEBT0714_REV01!B:D,MATCH(H111,RAW_c_TEBT0714_REV01!B:B,0),3)=L111,INDEX(
RAW_c_TEBT0714_REV01!B:D,MATCH(H111,INDEX(RAW_c_TEBT0714_REV01!B:B,MATCH(H111,RAW_c_TEBT0714_REV01!B:B,)+1):'RAW_c_TEBT0714_REV01'!B11182,)+MATCH(H111,RAW_c_TEBT0714_REV01!B:B,),3),INDEX(RAW_c_TEBT0714_REV01!B:D,MATCH(H111,RAW_c_TEBT0714_REV01!B:B,0),3)),"---"))),"---")</f>
        <v>JM2-5</v>
      </c>
      <c r="T111">
        <f>COUNTIF(RAW_c_TEBT0714_REV01!B:B,G111)</f>
        <v>2</v>
      </c>
      <c r="U111" t="str">
        <f t="shared" si="11"/>
        <v>B2B-6</v>
      </c>
    </row>
    <row r="112" spans="1:21" x14ac:dyDescent="0.25">
      <c r="A112" t="s">
        <v>954</v>
      </c>
      <c r="B112" t="s">
        <v>39</v>
      </c>
      <c r="C112" t="s">
        <v>165</v>
      </c>
      <c r="D112" t="s">
        <v>259</v>
      </c>
      <c r="E112" s="84">
        <v>8</v>
      </c>
      <c r="F112" t="str">
        <f t="shared" si="6"/>
        <v>JM2-8</v>
      </c>
      <c r="G112" t="str">
        <f>VLOOKUP(F112,RAW_c_TEBT0714_REV01!A:B,2,0)</f>
        <v>NetJM2_4</v>
      </c>
      <c r="H112" t="str">
        <f t="shared" si="7"/>
        <v>NetJM2_4</v>
      </c>
      <c r="I112" t="str">
        <f t="shared" si="8"/>
        <v>--</v>
      </c>
      <c r="J112" t="str">
        <f t="shared" si="9"/>
        <v>--</v>
      </c>
      <c r="K112">
        <f>IFERROR(IF(J112="--",IF(G112=H112,VLOOKUP(G112,RAW_c_TEBT0714_REV01!L:N,3,0),SUM(VLOOKUP(H112,RAW_c_TEBT0714_REV01!L:N,3,0),VLOOKUP(G112,RAW_c_TEBT0714_REV01!L:N,3,0))),"---"),"---")</f>
        <v>2.9106999999999998</v>
      </c>
      <c r="L112" t="str">
        <f t="shared" si="10"/>
        <v>JM2-8</v>
      </c>
      <c r="M112" t="str">
        <f>IFERROR(IF(
COUNTIF(B2B!H:H,(IF(K112&lt;&gt;"---",IF(INDEX(RAW_c_TEBT0714_REV01!B:D,MATCH(H112,RAW_c_TEBT0714_REV01!B:B,0),3)=L112,INDEX(
RAW_c_TEBT0714_REV01!B:D,MATCH(H112,INDEX(RAW_c_TEBT0714_REV01!B:B,MATCH(H112,RAW_c_TEBT0714_REV01!B:B,)+1):'RAW_c_TEBT0714_REV01'!B11183,)+MATCH(H112,RAW_c_TEBT0714_REV01!B:B,),3),INDEX(RAW_c_TEBT0714_REV01!B:D,MATCH(H112,RAW_c_TEBT0714_REV01!B:B,0),3)),"---")))=1,"---",IF(K112&lt;&gt;"---",IF(INDEX(RAW_c_TEBT0714_REV01!B:D,MATCH(H112,RAW_c_TEBT0714_REV01!B:B,0),3)=L112,INDEX(
RAW_c_TEBT0714_REV01!B:D,MATCH(H112,INDEX(RAW_c_TEBT0714_REV01!B:B,MATCH(H112,RAW_c_TEBT0714_REV01!B:B,)+1):'RAW_c_TEBT0714_REV01'!B11183,)+MATCH(H112,RAW_c_TEBT0714_REV01!B:B,),3),INDEX(RAW_c_TEBT0714_REV01!B:D,MATCH(H112,RAW_c_TEBT0714_REV01!B:B,0),3)),"---")),"---")</f>
        <v>---</v>
      </c>
      <c r="N112" t="str">
        <f>IFERROR(IF(AND(B112="B2B",J112="--"),L112,IF(
COUNTIF(B2B!H:H,(IF(K112&lt;&gt;"---",IF(INDEX(RAW_c_TEBT0714_REV01!B:D,MATCH(H112,RAW_c_TEBT0714_REV01!B:B,0),3)=L112,INDEX(
RAW_c_TEBT0714_REV01!B:D,MATCH(H112,INDEX(RAW_c_TEBT0714_REV01!B:B,MATCH(H112,RAW_c_TEBT0714_REV01!B:B,)+1):'RAW_c_TEBT0714_REV01'!B11183,)+MATCH(H112,RAW_c_TEBT0714_REV01!B:B,),3),INDEX(RAW_c_TEBT0714_REV01!B:D,MATCH(H112,RAW_c_TEBT0714_REV01!B:B,0),3)),"---")))=0,"---",IF(K112&lt;&gt;"---",IF(INDEX(RAW_c_TEBT0714_REV01!B:D,MATCH(H112,RAW_c_TEBT0714_REV01!B:B,0),3)=L112,INDEX(
RAW_c_TEBT0714_REV01!B:D,MATCH(H112,INDEX(RAW_c_TEBT0714_REV01!B:B,MATCH(H112,RAW_c_TEBT0714_REV01!B:B,)+1):'RAW_c_TEBT0714_REV01'!B11183,)+MATCH(H112,RAW_c_TEBT0714_REV01!B:B,),3),INDEX(RAW_c_TEBT0714_REV01!B:D,MATCH(H112,RAW_c_TEBT0714_REV01!B:B,0),3)),"---"))),"---")</f>
        <v>JM2-8</v>
      </c>
      <c r="T112">
        <f>COUNTIF(RAW_c_TEBT0714_REV01!B:B,G112)</f>
        <v>2</v>
      </c>
      <c r="U112" t="str">
        <f t="shared" si="11"/>
        <v>B2B-7</v>
      </c>
    </row>
    <row r="113" spans="1:21" x14ac:dyDescent="0.25">
      <c r="A113" t="s">
        <v>955</v>
      </c>
      <c r="B113" t="s">
        <v>39</v>
      </c>
      <c r="C113" t="s">
        <v>166</v>
      </c>
      <c r="D113" t="s">
        <v>259</v>
      </c>
      <c r="E113" s="84">
        <v>7</v>
      </c>
      <c r="F113" t="str">
        <f t="shared" si="6"/>
        <v>JM2-7</v>
      </c>
      <c r="G113" t="str">
        <f>VLOOKUP(F113,RAW_c_TEBT0714_REV01!A:B,2,0)</f>
        <v>NetJM2_3</v>
      </c>
      <c r="H113" t="str">
        <f t="shared" si="7"/>
        <v>NetJM2_3</v>
      </c>
      <c r="I113" t="str">
        <f t="shared" si="8"/>
        <v>--</v>
      </c>
      <c r="J113" t="str">
        <f t="shared" si="9"/>
        <v>--</v>
      </c>
      <c r="K113">
        <f>IFERROR(IF(J113="--",IF(G113=H113,VLOOKUP(G113,RAW_c_TEBT0714_REV01!L:N,3,0),SUM(VLOOKUP(H113,RAW_c_TEBT0714_REV01!L:N,3,0),VLOOKUP(G113,RAW_c_TEBT0714_REV01!L:N,3,0))),"---"),"---")</f>
        <v>3.133</v>
      </c>
      <c r="L113" t="str">
        <f t="shared" si="10"/>
        <v>JM2-7</v>
      </c>
      <c r="M113" t="str">
        <f>IFERROR(IF(
COUNTIF(B2B!H:H,(IF(K113&lt;&gt;"---",IF(INDEX(RAW_c_TEBT0714_REV01!B:D,MATCH(H113,RAW_c_TEBT0714_REV01!B:B,0),3)=L113,INDEX(
RAW_c_TEBT0714_REV01!B:D,MATCH(H113,INDEX(RAW_c_TEBT0714_REV01!B:B,MATCH(H113,RAW_c_TEBT0714_REV01!B:B,)+1):'RAW_c_TEBT0714_REV01'!B11184,)+MATCH(H113,RAW_c_TEBT0714_REV01!B:B,),3),INDEX(RAW_c_TEBT0714_REV01!B:D,MATCH(H113,RAW_c_TEBT0714_REV01!B:B,0),3)),"---")))=1,"---",IF(K113&lt;&gt;"---",IF(INDEX(RAW_c_TEBT0714_REV01!B:D,MATCH(H113,RAW_c_TEBT0714_REV01!B:B,0),3)=L113,INDEX(
RAW_c_TEBT0714_REV01!B:D,MATCH(H113,INDEX(RAW_c_TEBT0714_REV01!B:B,MATCH(H113,RAW_c_TEBT0714_REV01!B:B,)+1):'RAW_c_TEBT0714_REV01'!B11184,)+MATCH(H113,RAW_c_TEBT0714_REV01!B:B,),3),INDEX(RAW_c_TEBT0714_REV01!B:D,MATCH(H113,RAW_c_TEBT0714_REV01!B:B,0),3)),"---")),"---")</f>
        <v>---</v>
      </c>
      <c r="N113" t="str">
        <f>IFERROR(IF(AND(B113="B2B",J113="--"),L113,IF(
COUNTIF(B2B!H:H,(IF(K113&lt;&gt;"---",IF(INDEX(RAW_c_TEBT0714_REV01!B:D,MATCH(H113,RAW_c_TEBT0714_REV01!B:B,0),3)=L113,INDEX(
RAW_c_TEBT0714_REV01!B:D,MATCH(H113,INDEX(RAW_c_TEBT0714_REV01!B:B,MATCH(H113,RAW_c_TEBT0714_REV01!B:B,)+1):'RAW_c_TEBT0714_REV01'!B11184,)+MATCH(H113,RAW_c_TEBT0714_REV01!B:B,),3),INDEX(RAW_c_TEBT0714_REV01!B:D,MATCH(H113,RAW_c_TEBT0714_REV01!B:B,0),3)),"---")))=0,"---",IF(K113&lt;&gt;"---",IF(INDEX(RAW_c_TEBT0714_REV01!B:D,MATCH(H113,RAW_c_TEBT0714_REV01!B:B,0),3)=L113,INDEX(
RAW_c_TEBT0714_REV01!B:D,MATCH(H113,INDEX(RAW_c_TEBT0714_REV01!B:B,MATCH(H113,RAW_c_TEBT0714_REV01!B:B,)+1):'RAW_c_TEBT0714_REV01'!B11184,)+MATCH(H113,RAW_c_TEBT0714_REV01!B:B,),3),INDEX(RAW_c_TEBT0714_REV01!B:D,MATCH(H113,RAW_c_TEBT0714_REV01!B:B,0),3)),"---"))),"---")</f>
        <v>JM2-7</v>
      </c>
      <c r="T113">
        <f>COUNTIF(RAW_c_TEBT0714_REV01!B:B,G113)</f>
        <v>2</v>
      </c>
      <c r="U113" t="str">
        <f t="shared" si="11"/>
        <v>B2B-8</v>
      </c>
    </row>
    <row r="114" spans="1:21" x14ac:dyDescent="0.25">
      <c r="A114" t="s">
        <v>956</v>
      </c>
      <c r="B114" t="s">
        <v>39</v>
      </c>
      <c r="C114" t="s">
        <v>167</v>
      </c>
      <c r="D114" t="s">
        <v>259</v>
      </c>
      <c r="E114" s="84">
        <v>10</v>
      </c>
      <c r="F114" t="str">
        <f t="shared" si="6"/>
        <v>JM2-10</v>
      </c>
      <c r="G114" t="str">
        <f>VLOOKUP(F114,RAW_c_TEBT0714_REV01!A:B,2,0)</f>
        <v>NetJM2_10</v>
      </c>
      <c r="H114" t="str">
        <f t="shared" si="7"/>
        <v>NetJM2_10</v>
      </c>
      <c r="I114" t="str">
        <f t="shared" si="8"/>
        <v>--</v>
      </c>
      <c r="J114" t="str">
        <f t="shared" si="9"/>
        <v>--</v>
      </c>
      <c r="K114">
        <f>IFERROR(IF(J114="--",IF(G114=H114,VLOOKUP(G114,RAW_c_TEBT0714_REV01!L:N,3,0),SUM(VLOOKUP(H114,RAW_c_TEBT0714_REV01!L:N,3,0),VLOOKUP(G114,RAW_c_TEBT0714_REV01!L:N,3,0))),"---"),"---")</f>
        <v>2.8866000000000001</v>
      </c>
      <c r="L114" t="str">
        <f t="shared" si="10"/>
        <v>JM2-10</v>
      </c>
      <c r="M114" t="str">
        <f>IFERROR(IF(
COUNTIF(B2B!H:H,(IF(K114&lt;&gt;"---",IF(INDEX(RAW_c_TEBT0714_REV01!B:D,MATCH(H114,RAW_c_TEBT0714_REV01!B:B,0),3)=L114,INDEX(
RAW_c_TEBT0714_REV01!B:D,MATCH(H114,INDEX(RAW_c_TEBT0714_REV01!B:B,MATCH(H114,RAW_c_TEBT0714_REV01!B:B,)+1):'RAW_c_TEBT0714_REV01'!B11185,)+MATCH(H114,RAW_c_TEBT0714_REV01!B:B,),3),INDEX(RAW_c_TEBT0714_REV01!B:D,MATCH(H114,RAW_c_TEBT0714_REV01!B:B,0),3)),"---")))=1,"---",IF(K114&lt;&gt;"---",IF(INDEX(RAW_c_TEBT0714_REV01!B:D,MATCH(H114,RAW_c_TEBT0714_REV01!B:B,0),3)=L114,INDEX(
RAW_c_TEBT0714_REV01!B:D,MATCH(H114,INDEX(RAW_c_TEBT0714_REV01!B:B,MATCH(H114,RAW_c_TEBT0714_REV01!B:B,)+1):'RAW_c_TEBT0714_REV01'!B11185,)+MATCH(H114,RAW_c_TEBT0714_REV01!B:B,),3),INDEX(RAW_c_TEBT0714_REV01!B:D,MATCH(H114,RAW_c_TEBT0714_REV01!B:B,0),3)),"---")),"---")</f>
        <v>---</v>
      </c>
      <c r="N114" t="str">
        <f>IFERROR(IF(AND(B114="B2B",J114="--"),L114,IF(
COUNTIF(B2B!H:H,(IF(K114&lt;&gt;"---",IF(INDEX(RAW_c_TEBT0714_REV01!B:D,MATCH(H114,RAW_c_TEBT0714_REV01!B:B,0),3)=L114,INDEX(
RAW_c_TEBT0714_REV01!B:D,MATCH(H114,INDEX(RAW_c_TEBT0714_REV01!B:B,MATCH(H114,RAW_c_TEBT0714_REV01!B:B,)+1):'RAW_c_TEBT0714_REV01'!B11185,)+MATCH(H114,RAW_c_TEBT0714_REV01!B:B,),3),INDEX(RAW_c_TEBT0714_REV01!B:D,MATCH(H114,RAW_c_TEBT0714_REV01!B:B,0),3)),"---")))=0,"---",IF(K114&lt;&gt;"---",IF(INDEX(RAW_c_TEBT0714_REV01!B:D,MATCH(H114,RAW_c_TEBT0714_REV01!B:B,0),3)=L114,INDEX(
RAW_c_TEBT0714_REV01!B:D,MATCH(H114,INDEX(RAW_c_TEBT0714_REV01!B:B,MATCH(H114,RAW_c_TEBT0714_REV01!B:B,)+1):'RAW_c_TEBT0714_REV01'!B11185,)+MATCH(H114,RAW_c_TEBT0714_REV01!B:B,),3),INDEX(RAW_c_TEBT0714_REV01!B:D,MATCH(H114,RAW_c_TEBT0714_REV01!B:B,0),3)),"---"))),"---")</f>
        <v>JM2-10</v>
      </c>
      <c r="T114">
        <f>COUNTIF(RAW_c_TEBT0714_REV01!B:B,G114)</f>
        <v>2</v>
      </c>
      <c r="U114" t="str">
        <f t="shared" si="11"/>
        <v>B2B-9</v>
      </c>
    </row>
    <row r="115" spans="1:21" x14ac:dyDescent="0.25">
      <c r="A115" t="s">
        <v>957</v>
      </c>
      <c r="B115" t="s">
        <v>39</v>
      </c>
      <c r="C115" t="s">
        <v>168</v>
      </c>
      <c r="D115" t="s">
        <v>259</v>
      </c>
      <c r="E115" s="84">
        <v>9</v>
      </c>
      <c r="F115" t="str">
        <f t="shared" si="6"/>
        <v>JM2-9</v>
      </c>
      <c r="G115" t="str">
        <f>VLOOKUP(F115,RAW_c_TEBT0714_REV01!A:B,2,0)</f>
        <v>NetJM2_9</v>
      </c>
      <c r="H115" t="str">
        <f t="shared" si="7"/>
        <v>NetJM2_9</v>
      </c>
      <c r="I115" t="str">
        <f t="shared" si="8"/>
        <v>--</v>
      </c>
      <c r="J115" t="str">
        <f t="shared" si="9"/>
        <v>--</v>
      </c>
      <c r="K115">
        <f>IFERROR(IF(J115="--",IF(G115=H115,VLOOKUP(G115,RAW_c_TEBT0714_REV01!L:N,3,0),SUM(VLOOKUP(H115,RAW_c_TEBT0714_REV01!L:N,3,0),VLOOKUP(G115,RAW_c_TEBT0714_REV01!L:N,3,0))),"---"),"---")</f>
        <v>3.1206999999999998</v>
      </c>
      <c r="L115" t="str">
        <f t="shared" si="10"/>
        <v>JM2-9</v>
      </c>
      <c r="M115" t="str">
        <f>IFERROR(IF(
COUNTIF(B2B!H:H,(IF(K115&lt;&gt;"---",IF(INDEX(RAW_c_TEBT0714_REV01!B:D,MATCH(H115,RAW_c_TEBT0714_REV01!B:B,0),3)=L115,INDEX(
RAW_c_TEBT0714_REV01!B:D,MATCH(H115,INDEX(RAW_c_TEBT0714_REV01!B:B,MATCH(H115,RAW_c_TEBT0714_REV01!B:B,)+1):'RAW_c_TEBT0714_REV01'!B11186,)+MATCH(H115,RAW_c_TEBT0714_REV01!B:B,),3),INDEX(RAW_c_TEBT0714_REV01!B:D,MATCH(H115,RAW_c_TEBT0714_REV01!B:B,0),3)),"---")))=1,"---",IF(K115&lt;&gt;"---",IF(INDEX(RAW_c_TEBT0714_REV01!B:D,MATCH(H115,RAW_c_TEBT0714_REV01!B:B,0),3)=L115,INDEX(
RAW_c_TEBT0714_REV01!B:D,MATCH(H115,INDEX(RAW_c_TEBT0714_REV01!B:B,MATCH(H115,RAW_c_TEBT0714_REV01!B:B,)+1):'RAW_c_TEBT0714_REV01'!B11186,)+MATCH(H115,RAW_c_TEBT0714_REV01!B:B,),3),INDEX(RAW_c_TEBT0714_REV01!B:D,MATCH(H115,RAW_c_TEBT0714_REV01!B:B,0),3)),"---")),"---")</f>
        <v>---</v>
      </c>
      <c r="N115" t="str">
        <f>IFERROR(IF(AND(B115="B2B",J115="--"),L115,IF(
COUNTIF(B2B!H:H,(IF(K115&lt;&gt;"---",IF(INDEX(RAW_c_TEBT0714_REV01!B:D,MATCH(H115,RAW_c_TEBT0714_REV01!B:B,0),3)=L115,INDEX(
RAW_c_TEBT0714_REV01!B:D,MATCH(H115,INDEX(RAW_c_TEBT0714_REV01!B:B,MATCH(H115,RAW_c_TEBT0714_REV01!B:B,)+1):'RAW_c_TEBT0714_REV01'!B11186,)+MATCH(H115,RAW_c_TEBT0714_REV01!B:B,),3),INDEX(RAW_c_TEBT0714_REV01!B:D,MATCH(H115,RAW_c_TEBT0714_REV01!B:B,0),3)),"---")))=0,"---",IF(K115&lt;&gt;"---",IF(INDEX(RAW_c_TEBT0714_REV01!B:D,MATCH(H115,RAW_c_TEBT0714_REV01!B:B,0),3)=L115,INDEX(
RAW_c_TEBT0714_REV01!B:D,MATCH(H115,INDEX(RAW_c_TEBT0714_REV01!B:B,MATCH(H115,RAW_c_TEBT0714_REV01!B:B,)+1):'RAW_c_TEBT0714_REV01'!B11186,)+MATCH(H115,RAW_c_TEBT0714_REV01!B:B,),3),INDEX(RAW_c_TEBT0714_REV01!B:D,MATCH(H115,RAW_c_TEBT0714_REV01!B:B,0),3)),"---"))),"---")</f>
        <v>JM2-9</v>
      </c>
      <c r="T115">
        <f>COUNTIF(RAW_c_TEBT0714_REV01!B:B,G115)</f>
        <v>2</v>
      </c>
      <c r="U115" t="str">
        <f t="shared" si="11"/>
        <v>B2B-10</v>
      </c>
    </row>
    <row r="116" spans="1:21" x14ac:dyDescent="0.25">
      <c r="A116" t="s">
        <v>958</v>
      </c>
      <c r="B116" t="s">
        <v>39</v>
      </c>
      <c r="C116" t="s">
        <v>169</v>
      </c>
      <c r="D116" t="s">
        <v>259</v>
      </c>
      <c r="E116" s="84">
        <v>12</v>
      </c>
      <c r="F116" t="str">
        <f t="shared" si="6"/>
        <v>JM2-12</v>
      </c>
      <c r="G116" t="str">
        <f>VLOOKUP(F116,RAW_c_TEBT0714_REV01!A:B,2,0)</f>
        <v>NetJM2_12</v>
      </c>
      <c r="H116" t="str">
        <f t="shared" si="7"/>
        <v>NetJM2_12</v>
      </c>
      <c r="I116" t="str">
        <f t="shared" si="8"/>
        <v>--</v>
      </c>
      <c r="J116" t="str">
        <f t="shared" si="9"/>
        <v>--</v>
      </c>
      <c r="K116">
        <f>IFERROR(IF(J116="--",IF(G116=H116,VLOOKUP(G116,RAW_c_TEBT0714_REV01!L:N,3,0),SUM(VLOOKUP(H116,RAW_c_TEBT0714_REV01!L:N,3,0),VLOOKUP(G116,RAW_c_TEBT0714_REV01!L:N,3,0))),"---"),"---")</f>
        <v>2.9144000000000001</v>
      </c>
      <c r="L116" t="str">
        <f t="shared" si="10"/>
        <v>JM2-12</v>
      </c>
      <c r="M116" t="str">
        <f>IFERROR(IF(
COUNTIF(B2B!H:H,(IF(K116&lt;&gt;"---",IF(INDEX(RAW_c_TEBT0714_REV01!B:D,MATCH(H116,RAW_c_TEBT0714_REV01!B:B,0),3)=L116,INDEX(
RAW_c_TEBT0714_REV01!B:D,MATCH(H116,INDEX(RAW_c_TEBT0714_REV01!B:B,MATCH(H116,RAW_c_TEBT0714_REV01!B:B,)+1):'RAW_c_TEBT0714_REV01'!B11187,)+MATCH(H116,RAW_c_TEBT0714_REV01!B:B,),3),INDEX(RAW_c_TEBT0714_REV01!B:D,MATCH(H116,RAW_c_TEBT0714_REV01!B:B,0),3)),"---")))=1,"---",IF(K116&lt;&gt;"---",IF(INDEX(RAW_c_TEBT0714_REV01!B:D,MATCH(H116,RAW_c_TEBT0714_REV01!B:B,0),3)=L116,INDEX(
RAW_c_TEBT0714_REV01!B:D,MATCH(H116,INDEX(RAW_c_TEBT0714_REV01!B:B,MATCH(H116,RAW_c_TEBT0714_REV01!B:B,)+1):'RAW_c_TEBT0714_REV01'!B11187,)+MATCH(H116,RAW_c_TEBT0714_REV01!B:B,),3),INDEX(RAW_c_TEBT0714_REV01!B:D,MATCH(H116,RAW_c_TEBT0714_REV01!B:B,0),3)),"---")),"---")</f>
        <v>---</v>
      </c>
      <c r="N116" t="str">
        <f>IFERROR(IF(AND(B116="B2B",J116="--"),L116,IF(
COUNTIF(B2B!H:H,(IF(K116&lt;&gt;"---",IF(INDEX(RAW_c_TEBT0714_REV01!B:D,MATCH(H116,RAW_c_TEBT0714_REV01!B:B,0),3)=L116,INDEX(
RAW_c_TEBT0714_REV01!B:D,MATCH(H116,INDEX(RAW_c_TEBT0714_REV01!B:B,MATCH(H116,RAW_c_TEBT0714_REV01!B:B,)+1):'RAW_c_TEBT0714_REV01'!B11187,)+MATCH(H116,RAW_c_TEBT0714_REV01!B:B,),3),INDEX(RAW_c_TEBT0714_REV01!B:D,MATCH(H116,RAW_c_TEBT0714_REV01!B:B,0),3)),"---")))=0,"---",IF(K116&lt;&gt;"---",IF(INDEX(RAW_c_TEBT0714_REV01!B:D,MATCH(H116,RAW_c_TEBT0714_REV01!B:B,0),3)=L116,INDEX(
RAW_c_TEBT0714_REV01!B:D,MATCH(H116,INDEX(RAW_c_TEBT0714_REV01!B:B,MATCH(H116,RAW_c_TEBT0714_REV01!B:B,)+1):'RAW_c_TEBT0714_REV01'!B11187,)+MATCH(H116,RAW_c_TEBT0714_REV01!B:B,),3),INDEX(RAW_c_TEBT0714_REV01!B:D,MATCH(H116,RAW_c_TEBT0714_REV01!B:B,0),3)),"---"))),"---")</f>
        <v>JM2-12</v>
      </c>
      <c r="T116">
        <f>COUNTIF(RAW_c_TEBT0714_REV01!B:B,G116)</f>
        <v>2</v>
      </c>
      <c r="U116" t="str">
        <f t="shared" si="11"/>
        <v>B2B-11</v>
      </c>
    </row>
    <row r="117" spans="1:21" x14ac:dyDescent="0.25">
      <c r="A117" t="s">
        <v>959</v>
      </c>
      <c r="B117" t="s">
        <v>39</v>
      </c>
      <c r="C117" t="s">
        <v>170</v>
      </c>
      <c r="D117" t="s">
        <v>259</v>
      </c>
      <c r="E117" s="84">
        <v>11</v>
      </c>
      <c r="F117" t="str">
        <f t="shared" si="6"/>
        <v>JM2-11</v>
      </c>
      <c r="G117" t="str">
        <f>VLOOKUP(F117,RAW_c_TEBT0714_REV01!A:B,2,0)</f>
        <v>NetJM2_11</v>
      </c>
      <c r="H117" t="str">
        <f t="shared" si="7"/>
        <v>NetJM2_11</v>
      </c>
      <c r="I117" t="str">
        <f t="shared" si="8"/>
        <v>--</v>
      </c>
      <c r="J117" t="str">
        <f t="shared" si="9"/>
        <v>--</v>
      </c>
      <c r="K117">
        <f>IFERROR(IF(J117="--",IF(G117=H117,VLOOKUP(G117,RAW_c_TEBT0714_REV01!L:N,3,0),SUM(VLOOKUP(H117,RAW_c_TEBT0714_REV01!L:N,3,0),VLOOKUP(G117,RAW_c_TEBT0714_REV01!L:N,3,0))),"---"),"---")</f>
        <v>3.0891999999999999</v>
      </c>
      <c r="L117" t="str">
        <f t="shared" si="10"/>
        <v>JM2-11</v>
      </c>
      <c r="M117" t="str">
        <f>IFERROR(IF(
COUNTIF(B2B!H:H,(IF(K117&lt;&gt;"---",IF(INDEX(RAW_c_TEBT0714_REV01!B:D,MATCH(H117,RAW_c_TEBT0714_REV01!B:B,0),3)=L117,INDEX(
RAW_c_TEBT0714_REV01!B:D,MATCH(H117,INDEX(RAW_c_TEBT0714_REV01!B:B,MATCH(H117,RAW_c_TEBT0714_REV01!B:B,)+1):'RAW_c_TEBT0714_REV01'!B11188,)+MATCH(H117,RAW_c_TEBT0714_REV01!B:B,),3),INDEX(RAW_c_TEBT0714_REV01!B:D,MATCH(H117,RAW_c_TEBT0714_REV01!B:B,0),3)),"---")))=1,"---",IF(K117&lt;&gt;"---",IF(INDEX(RAW_c_TEBT0714_REV01!B:D,MATCH(H117,RAW_c_TEBT0714_REV01!B:B,0),3)=L117,INDEX(
RAW_c_TEBT0714_REV01!B:D,MATCH(H117,INDEX(RAW_c_TEBT0714_REV01!B:B,MATCH(H117,RAW_c_TEBT0714_REV01!B:B,)+1):'RAW_c_TEBT0714_REV01'!B11188,)+MATCH(H117,RAW_c_TEBT0714_REV01!B:B,),3),INDEX(RAW_c_TEBT0714_REV01!B:D,MATCH(H117,RAW_c_TEBT0714_REV01!B:B,0),3)),"---")),"---")</f>
        <v>---</v>
      </c>
      <c r="N117" t="str">
        <f>IFERROR(IF(AND(B117="B2B",J117="--"),L117,IF(
COUNTIF(B2B!H:H,(IF(K117&lt;&gt;"---",IF(INDEX(RAW_c_TEBT0714_REV01!B:D,MATCH(H117,RAW_c_TEBT0714_REV01!B:B,0),3)=L117,INDEX(
RAW_c_TEBT0714_REV01!B:D,MATCH(H117,INDEX(RAW_c_TEBT0714_REV01!B:B,MATCH(H117,RAW_c_TEBT0714_REV01!B:B,)+1):'RAW_c_TEBT0714_REV01'!B11188,)+MATCH(H117,RAW_c_TEBT0714_REV01!B:B,),3),INDEX(RAW_c_TEBT0714_REV01!B:D,MATCH(H117,RAW_c_TEBT0714_REV01!B:B,0),3)),"---")))=0,"---",IF(K117&lt;&gt;"---",IF(INDEX(RAW_c_TEBT0714_REV01!B:D,MATCH(H117,RAW_c_TEBT0714_REV01!B:B,0),3)=L117,INDEX(
RAW_c_TEBT0714_REV01!B:D,MATCH(H117,INDEX(RAW_c_TEBT0714_REV01!B:B,MATCH(H117,RAW_c_TEBT0714_REV01!B:B,)+1):'RAW_c_TEBT0714_REV01'!B11188,)+MATCH(H117,RAW_c_TEBT0714_REV01!B:B,),3),INDEX(RAW_c_TEBT0714_REV01!B:D,MATCH(H117,RAW_c_TEBT0714_REV01!B:B,0),3)),"---"))),"---")</f>
        <v>JM2-11</v>
      </c>
      <c r="T117">
        <f>COUNTIF(RAW_c_TEBT0714_REV01!B:B,G117)</f>
        <v>2</v>
      </c>
      <c r="U117" t="str">
        <f t="shared" si="11"/>
        <v>B2B-12</v>
      </c>
    </row>
    <row r="118" spans="1:21" x14ac:dyDescent="0.25">
      <c r="A118" t="s">
        <v>960</v>
      </c>
      <c r="B118" t="s">
        <v>39</v>
      </c>
      <c r="C118" t="s">
        <v>171</v>
      </c>
      <c r="D118" t="s">
        <v>259</v>
      </c>
      <c r="E118" s="84">
        <v>14</v>
      </c>
      <c r="F118" t="str">
        <f t="shared" si="6"/>
        <v>JM2-14</v>
      </c>
      <c r="G118" t="str">
        <f>VLOOKUP(F118,RAW_c_TEBT0714_REV01!A:B,2,0)</f>
        <v>NetJM2_10</v>
      </c>
      <c r="H118" t="str">
        <f t="shared" si="7"/>
        <v>NetJM2_10</v>
      </c>
      <c r="I118" t="str">
        <f t="shared" si="8"/>
        <v>--</v>
      </c>
      <c r="J118" t="str">
        <f t="shared" si="9"/>
        <v>--</v>
      </c>
      <c r="K118">
        <f>IFERROR(IF(J118="--",IF(G118=H118,VLOOKUP(G118,RAW_c_TEBT0714_REV01!L:N,3,0),SUM(VLOOKUP(H118,RAW_c_TEBT0714_REV01!L:N,3,0),VLOOKUP(G118,RAW_c_TEBT0714_REV01!L:N,3,0))),"---"),"---")</f>
        <v>2.8866000000000001</v>
      </c>
      <c r="L118" t="str">
        <f t="shared" si="10"/>
        <v>JM2-14</v>
      </c>
      <c r="M118" t="str">
        <f>IFERROR(IF(
COUNTIF(B2B!H:H,(IF(K118&lt;&gt;"---",IF(INDEX(RAW_c_TEBT0714_REV01!B:D,MATCH(H118,RAW_c_TEBT0714_REV01!B:B,0),3)=L118,INDEX(
RAW_c_TEBT0714_REV01!B:D,MATCH(H118,INDEX(RAW_c_TEBT0714_REV01!B:B,MATCH(H118,RAW_c_TEBT0714_REV01!B:B,)+1):'RAW_c_TEBT0714_REV01'!B11189,)+MATCH(H118,RAW_c_TEBT0714_REV01!B:B,),3),INDEX(RAW_c_TEBT0714_REV01!B:D,MATCH(H118,RAW_c_TEBT0714_REV01!B:B,0),3)),"---")))=1,"---",IF(K118&lt;&gt;"---",IF(INDEX(RAW_c_TEBT0714_REV01!B:D,MATCH(H118,RAW_c_TEBT0714_REV01!B:B,0),3)=L118,INDEX(
RAW_c_TEBT0714_REV01!B:D,MATCH(H118,INDEX(RAW_c_TEBT0714_REV01!B:B,MATCH(H118,RAW_c_TEBT0714_REV01!B:B,)+1):'RAW_c_TEBT0714_REV01'!B11189,)+MATCH(H118,RAW_c_TEBT0714_REV01!B:B,),3),INDEX(RAW_c_TEBT0714_REV01!B:D,MATCH(H118,RAW_c_TEBT0714_REV01!B:B,0),3)),"---")),"---")</f>
        <v>---</v>
      </c>
      <c r="N118" t="str">
        <f>IFERROR(IF(AND(B118="B2B",J118="--"),L118,IF(
COUNTIF(B2B!H:H,(IF(K118&lt;&gt;"---",IF(INDEX(RAW_c_TEBT0714_REV01!B:D,MATCH(H118,RAW_c_TEBT0714_REV01!B:B,0),3)=L118,INDEX(
RAW_c_TEBT0714_REV01!B:D,MATCH(H118,INDEX(RAW_c_TEBT0714_REV01!B:B,MATCH(H118,RAW_c_TEBT0714_REV01!B:B,)+1):'RAW_c_TEBT0714_REV01'!B11189,)+MATCH(H118,RAW_c_TEBT0714_REV01!B:B,),3),INDEX(RAW_c_TEBT0714_REV01!B:D,MATCH(H118,RAW_c_TEBT0714_REV01!B:B,0),3)),"---")))=0,"---",IF(K118&lt;&gt;"---",IF(INDEX(RAW_c_TEBT0714_REV01!B:D,MATCH(H118,RAW_c_TEBT0714_REV01!B:B,0),3)=L118,INDEX(
RAW_c_TEBT0714_REV01!B:D,MATCH(H118,INDEX(RAW_c_TEBT0714_REV01!B:B,MATCH(H118,RAW_c_TEBT0714_REV01!B:B,)+1):'RAW_c_TEBT0714_REV01'!B11189,)+MATCH(H118,RAW_c_TEBT0714_REV01!B:B,),3),INDEX(RAW_c_TEBT0714_REV01!B:D,MATCH(H118,RAW_c_TEBT0714_REV01!B:B,0),3)),"---"))),"---")</f>
        <v>JM2-14</v>
      </c>
      <c r="T118">
        <f>COUNTIF(RAW_c_TEBT0714_REV01!B:B,G118)</f>
        <v>2</v>
      </c>
      <c r="U118" t="str">
        <f t="shared" si="11"/>
        <v>B2B-13</v>
      </c>
    </row>
    <row r="119" spans="1:21" x14ac:dyDescent="0.25">
      <c r="A119" t="s">
        <v>961</v>
      </c>
      <c r="B119" t="s">
        <v>39</v>
      </c>
      <c r="C119" t="s">
        <v>172</v>
      </c>
      <c r="D119" t="s">
        <v>259</v>
      </c>
      <c r="E119" s="84">
        <v>13</v>
      </c>
      <c r="F119" t="str">
        <f t="shared" si="6"/>
        <v>JM2-13</v>
      </c>
      <c r="G119" t="str">
        <f>VLOOKUP(F119,RAW_c_TEBT0714_REV01!A:B,2,0)</f>
        <v>NetJM2_9</v>
      </c>
      <c r="H119" t="str">
        <f t="shared" si="7"/>
        <v>NetJM2_9</v>
      </c>
      <c r="I119" t="str">
        <f t="shared" si="8"/>
        <v>--</v>
      </c>
      <c r="J119" t="str">
        <f t="shared" si="9"/>
        <v>--</v>
      </c>
      <c r="K119">
        <f>IFERROR(IF(J119="--",IF(G119=H119,VLOOKUP(G119,RAW_c_TEBT0714_REV01!L:N,3,0),SUM(VLOOKUP(H119,RAW_c_TEBT0714_REV01!L:N,3,0),VLOOKUP(G119,RAW_c_TEBT0714_REV01!L:N,3,0))),"---"),"---")</f>
        <v>3.1206999999999998</v>
      </c>
      <c r="L119" t="str">
        <f t="shared" si="10"/>
        <v>JM2-13</v>
      </c>
      <c r="M119" t="str">
        <f>IFERROR(IF(
COUNTIF(B2B!H:H,(IF(K119&lt;&gt;"---",IF(INDEX(RAW_c_TEBT0714_REV01!B:D,MATCH(H119,RAW_c_TEBT0714_REV01!B:B,0),3)=L119,INDEX(
RAW_c_TEBT0714_REV01!B:D,MATCH(H119,INDEX(RAW_c_TEBT0714_REV01!B:B,MATCH(H119,RAW_c_TEBT0714_REV01!B:B,)+1):'RAW_c_TEBT0714_REV01'!B11190,)+MATCH(H119,RAW_c_TEBT0714_REV01!B:B,),3),INDEX(RAW_c_TEBT0714_REV01!B:D,MATCH(H119,RAW_c_TEBT0714_REV01!B:B,0),3)),"---")))=1,"---",IF(K119&lt;&gt;"---",IF(INDEX(RAW_c_TEBT0714_REV01!B:D,MATCH(H119,RAW_c_TEBT0714_REV01!B:B,0),3)=L119,INDEX(
RAW_c_TEBT0714_REV01!B:D,MATCH(H119,INDEX(RAW_c_TEBT0714_REV01!B:B,MATCH(H119,RAW_c_TEBT0714_REV01!B:B,)+1):'RAW_c_TEBT0714_REV01'!B11190,)+MATCH(H119,RAW_c_TEBT0714_REV01!B:B,),3),INDEX(RAW_c_TEBT0714_REV01!B:D,MATCH(H119,RAW_c_TEBT0714_REV01!B:B,0),3)),"---")),"---")</f>
        <v>---</v>
      </c>
      <c r="N119" t="str">
        <f>IFERROR(IF(AND(B119="B2B",J119="--"),L119,IF(
COUNTIF(B2B!H:H,(IF(K119&lt;&gt;"---",IF(INDEX(RAW_c_TEBT0714_REV01!B:D,MATCH(H119,RAW_c_TEBT0714_REV01!B:B,0),3)=L119,INDEX(
RAW_c_TEBT0714_REV01!B:D,MATCH(H119,INDEX(RAW_c_TEBT0714_REV01!B:B,MATCH(H119,RAW_c_TEBT0714_REV01!B:B,)+1):'RAW_c_TEBT0714_REV01'!B11190,)+MATCH(H119,RAW_c_TEBT0714_REV01!B:B,),3),INDEX(RAW_c_TEBT0714_REV01!B:D,MATCH(H119,RAW_c_TEBT0714_REV01!B:B,0),3)),"---")))=0,"---",IF(K119&lt;&gt;"---",IF(INDEX(RAW_c_TEBT0714_REV01!B:D,MATCH(H119,RAW_c_TEBT0714_REV01!B:B,0),3)=L119,INDEX(
RAW_c_TEBT0714_REV01!B:D,MATCH(H119,INDEX(RAW_c_TEBT0714_REV01!B:B,MATCH(H119,RAW_c_TEBT0714_REV01!B:B,)+1):'RAW_c_TEBT0714_REV01'!B11190,)+MATCH(H119,RAW_c_TEBT0714_REV01!B:B,),3),INDEX(RAW_c_TEBT0714_REV01!B:D,MATCH(H119,RAW_c_TEBT0714_REV01!B:B,0),3)),"---"))),"---")</f>
        <v>JM2-13</v>
      </c>
      <c r="T119">
        <f>COUNTIF(RAW_c_TEBT0714_REV01!B:B,G119)</f>
        <v>2</v>
      </c>
      <c r="U119" t="str">
        <f t="shared" si="11"/>
        <v>B2B-14</v>
      </c>
    </row>
    <row r="120" spans="1:21" x14ac:dyDescent="0.25">
      <c r="A120" t="s">
        <v>962</v>
      </c>
      <c r="B120" t="s">
        <v>39</v>
      </c>
      <c r="C120" t="s">
        <v>173</v>
      </c>
      <c r="D120" t="s">
        <v>259</v>
      </c>
      <c r="E120" s="84">
        <v>16</v>
      </c>
      <c r="F120" t="str">
        <f t="shared" si="6"/>
        <v>JM2-16</v>
      </c>
      <c r="G120" t="str">
        <f>VLOOKUP(F120,RAW_c_TEBT0714_REV01!A:B,2,0)</f>
        <v>NetJM2_12</v>
      </c>
      <c r="H120" t="str">
        <f t="shared" si="7"/>
        <v>NetJM2_12</v>
      </c>
      <c r="I120" t="str">
        <f t="shared" si="8"/>
        <v>--</v>
      </c>
      <c r="J120" t="str">
        <f t="shared" si="9"/>
        <v>--</v>
      </c>
      <c r="K120">
        <f>IFERROR(IF(J120="--",IF(G120=H120,VLOOKUP(G120,RAW_c_TEBT0714_REV01!L:N,3,0),SUM(VLOOKUP(H120,RAW_c_TEBT0714_REV01!L:N,3,0),VLOOKUP(G120,RAW_c_TEBT0714_REV01!L:N,3,0))),"---"),"---")</f>
        <v>2.9144000000000001</v>
      </c>
      <c r="L120" t="str">
        <f t="shared" si="10"/>
        <v>JM2-16</v>
      </c>
      <c r="M120" t="str">
        <f>IFERROR(IF(
COUNTIF(B2B!H:H,(IF(K120&lt;&gt;"---",IF(INDEX(RAW_c_TEBT0714_REV01!B:D,MATCH(H120,RAW_c_TEBT0714_REV01!B:B,0),3)=L120,INDEX(
RAW_c_TEBT0714_REV01!B:D,MATCH(H120,INDEX(RAW_c_TEBT0714_REV01!B:B,MATCH(H120,RAW_c_TEBT0714_REV01!B:B,)+1):'RAW_c_TEBT0714_REV01'!B11191,)+MATCH(H120,RAW_c_TEBT0714_REV01!B:B,),3),INDEX(RAW_c_TEBT0714_REV01!B:D,MATCH(H120,RAW_c_TEBT0714_REV01!B:B,0),3)),"---")))=1,"---",IF(K120&lt;&gt;"---",IF(INDEX(RAW_c_TEBT0714_REV01!B:D,MATCH(H120,RAW_c_TEBT0714_REV01!B:B,0),3)=L120,INDEX(
RAW_c_TEBT0714_REV01!B:D,MATCH(H120,INDEX(RAW_c_TEBT0714_REV01!B:B,MATCH(H120,RAW_c_TEBT0714_REV01!B:B,)+1):'RAW_c_TEBT0714_REV01'!B11191,)+MATCH(H120,RAW_c_TEBT0714_REV01!B:B,),3),INDEX(RAW_c_TEBT0714_REV01!B:D,MATCH(H120,RAW_c_TEBT0714_REV01!B:B,0),3)),"---")),"---")</f>
        <v>---</v>
      </c>
      <c r="N120" t="str">
        <f>IFERROR(IF(AND(B120="B2B",J120="--"),L120,IF(
COUNTIF(B2B!H:H,(IF(K120&lt;&gt;"---",IF(INDEX(RAW_c_TEBT0714_REV01!B:D,MATCH(H120,RAW_c_TEBT0714_REV01!B:B,0),3)=L120,INDEX(
RAW_c_TEBT0714_REV01!B:D,MATCH(H120,INDEX(RAW_c_TEBT0714_REV01!B:B,MATCH(H120,RAW_c_TEBT0714_REV01!B:B,)+1):'RAW_c_TEBT0714_REV01'!B11191,)+MATCH(H120,RAW_c_TEBT0714_REV01!B:B,),3),INDEX(RAW_c_TEBT0714_REV01!B:D,MATCH(H120,RAW_c_TEBT0714_REV01!B:B,0),3)),"---")))=0,"---",IF(K120&lt;&gt;"---",IF(INDEX(RAW_c_TEBT0714_REV01!B:D,MATCH(H120,RAW_c_TEBT0714_REV01!B:B,0),3)=L120,INDEX(
RAW_c_TEBT0714_REV01!B:D,MATCH(H120,INDEX(RAW_c_TEBT0714_REV01!B:B,MATCH(H120,RAW_c_TEBT0714_REV01!B:B,)+1):'RAW_c_TEBT0714_REV01'!B11191,)+MATCH(H120,RAW_c_TEBT0714_REV01!B:B,),3),INDEX(RAW_c_TEBT0714_REV01!B:D,MATCH(H120,RAW_c_TEBT0714_REV01!B:B,0),3)),"---"))),"---")</f>
        <v>JM2-16</v>
      </c>
      <c r="T120">
        <f>COUNTIF(RAW_c_TEBT0714_REV01!B:B,G120)</f>
        <v>2</v>
      </c>
      <c r="U120" t="str">
        <f t="shared" si="11"/>
        <v>B2B-15</v>
      </c>
    </row>
    <row r="121" spans="1:21" x14ac:dyDescent="0.25">
      <c r="A121" t="s">
        <v>963</v>
      </c>
      <c r="B121" t="s">
        <v>39</v>
      </c>
      <c r="C121" t="s">
        <v>174</v>
      </c>
      <c r="D121" t="s">
        <v>259</v>
      </c>
      <c r="E121" s="84">
        <v>15</v>
      </c>
      <c r="F121" t="str">
        <f t="shared" si="6"/>
        <v>JM2-15</v>
      </c>
      <c r="G121" t="str">
        <f>VLOOKUP(F121,RAW_c_TEBT0714_REV01!A:B,2,0)</f>
        <v>NetJM2_11</v>
      </c>
      <c r="H121" t="str">
        <f t="shared" si="7"/>
        <v>NetJM2_11</v>
      </c>
      <c r="I121" t="str">
        <f t="shared" si="8"/>
        <v>--</v>
      </c>
      <c r="J121" t="str">
        <f t="shared" si="9"/>
        <v>--</v>
      </c>
      <c r="K121">
        <f>IFERROR(IF(J121="--",IF(G121=H121,VLOOKUP(G121,RAW_c_TEBT0714_REV01!L:N,3,0),SUM(VLOOKUP(H121,RAW_c_TEBT0714_REV01!L:N,3,0),VLOOKUP(G121,RAW_c_TEBT0714_REV01!L:N,3,0))),"---"),"---")</f>
        <v>3.0891999999999999</v>
      </c>
      <c r="L121" t="str">
        <f t="shared" si="10"/>
        <v>JM2-15</v>
      </c>
      <c r="M121" t="str">
        <f>IFERROR(IF(
COUNTIF(B2B!H:H,(IF(K121&lt;&gt;"---",IF(INDEX(RAW_c_TEBT0714_REV01!B:D,MATCH(H121,RAW_c_TEBT0714_REV01!B:B,0),3)=L121,INDEX(
RAW_c_TEBT0714_REV01!B:D,MATCH(H121,INDEX(RAW_c_TEBT0714_REV01!B:B,MATCH(H121,RAW_c_TEBT0714_REV01!B:B,)+1):'RAW_c_TEBT0714_REV01'!B11192,)+MATCH(H121,RAW_c_TEBT0714_REV01!B:B,),3),INDEX(RAW_c_TEBT0714_REV01!B:D,MATCH(H121,RAW_c_TEBT0714_REV01!B:B,0),3)),"---")))=1,"---",IF(K121&lt;&gt;"---",IF(INDEX(RAW_c_TEBT0714_REV01!B:D,MATCH(H121,RAW_c_TEBT0714_REV01!B:B,0),3)=L121,INDEX(
RAW_c_TEBT0714_REV01!B:D,MATCH(H121,INDEX(RAW_c_TEBT0714_REV01!B:B,MATCH(H121,RAW_c_TEBT0714_REV01!B:B,)+1):'RAW_c_TEBT0714_REV01'!B11192,)+MATCH(H121,RAW_c_TEBT0714_REV01!B:B,),3),INDEX(RAW_c_TEBT0714_REV01!B:D,MATCH(H121,RAW_c_TEBT0714_REV01!B:B,0),3)),"---")),"---")</f>
        <v>---</v>
      </c>
      <c r="N121" t="str">
        <f>IFERROR(IF(AND(B121="B2B",J121="--"),L121,IF(
COUNTIF(B2B!H:H,(IF(K121&lt;&gt;"---",IF(INDEX(RAW_c_TEBT0714_REV01!B:D,MATCH(H121,RAW_c_TEBT0714_REV01!B:B,0),3)=L121,INDEX(
RAW_c_TEBT0714_REV01!B:D,MATCH(H121,INDEX(RAW_c_TEBT0714_REV01!B:B,MATCH(H121,RAW_c_TEBT0714_REV01!B:B,)+1):'RAW_c_TEBT0714_REV01'!B11192,)+MATCH(H121,RAW_c_TEBT0714_REV01!B:B,),3),INDEX(RAW_c_TEBT0714_REV01!B:D,MATCH(H121,RAW_c_TEBT0714_REV01!B:B,0),3)),"---")))=0,"---",IF(K121&lt;&gt;"---",IF(INDEX(RAW_c_TEBT0714_REV01!B:D,MATCH(H121,RAW_c_TEBT0714_REV01!B:B,0),3)=L121,INDEX(
RAW_c_TEBT0714_REV01!B:D,MATCH(H121,INDEX(RAW_c_TEBT0714_REV01!B:B,MATCH(H121,RAW_c_TEBT0714_REV01!B:B,)+1):'RAW_c_TEBT0714_REV01'!B11192,)+MATCH(H121,RAW_c_TEBT0714_REV01!B:B,),3),INDEX(RAW_c_TEBT0714_REV01!B:D,MATCH(H121,RAW_c_TEBT0714_REV01!B:B,0),3)),"---"))),"---")</f>
        <v>JM2-15</v>
      </c>
      <c r="T121">
        <f>COUNTIF(RAW_c_TEBT0714_REV01!B:B,G121)</f>
        <v>2</v>
      </c>
      <c r="U121" t="str">
        <f t="shared" si="11"/>
        <v>B2B-16</v>
      </c>
    </row>
    <row r="122" spans="1:21" x14ac:dyDescent="0.25">
      <c r="A122" t="s">
        <v>964</v>
      </c>
      <c r="B122" t="s">
        <v>39</v>
      </c>
      <c r="C122" t="s">
        <v>175</v>
      </c>
      <c r="D122" t="s">
        <v>259</v>
      </c>
      <c r="E122" s="84">
        <v>18</v>
      </c>
      <c r="F122" t="str">
        <f t="shared" si="6"/>
        <v>JM2-18</v>
      </c>
      <c r="G122" t="str">
        <f>VLOOKUP(F122,RAW_c_TEBT0714_REV01!A:B,2,0)</f>
        <v>1.8V</v>
      </c>
      <c r="H122" t="str">
        <f t="shared" si="7"/>
        <v>1.8V</v>
      </c>
      <c r="I122" t="str">
        <f t="shared" si="8"/>
        <v>--</v>
      </c>
      <c r="J122" t="str">
        <f t="shared" si="9"/>
        <v>--</v>
      </c>
      <c r="K122">
        <f>IFERROR(IF(J122="--",IF(G122=H122,VLOOKUP(G122,RAW_c_TEBT0714_REV01!L:N,3,0),SUM(VLOOKUP(H122,RAW_c_TEBT0714_REV01!L:N,3,0),VLOOKUP(G122,RAW_c_TEBT0714_REV01!L:N,3,0))),"---"),"---")</f>
        <v>21.918099999999999</v>
      </c>
      <c r="L122" t="str">
        <f t="shared" si="10"/>
        <v>JM2-18</v>
      </c>
      <c r="M122" t="str">
        <f>IFERROR(IF(
COUNTIF(B2B!H:H,(IF(K122&lt;&gt;"---",IF(INDEX(RAW_c_TEBT0714_REV01!B:D,MATCH(H122,RAW_c_TEBT0714_REV01!B:B,0),3)=L122,INDEX(
RAW_c_TEBT0714_REV01!B:D,MATCH(H122,INDEX(RAW_c_TEBT0714_REV01!B:B,MATCH(H122,RAW_c_TEBT0714_REV01!B:B,)+1):'RAW_c_TEBT0714_REV01'!B11193,)+MATCH(H122,RAW_c_TEBT0714_REV01!B:B,),3),INDEX(RAW_c_TEBT0714_REV01!B:D,MATCH(H122,RAW_c_TEBT0714_REV01!B:B,0),3)),"---")))=1,"---",IF(K122&lt;&gt;"---",IF(INDEX(RAW_c_TEBT0714_REV01!B:D,MATCH(H122,RAW_c_TEBT0714_REV01!B:B,0),3)=L122,INDEX(
RAW_c_TEBT0714_REV01!B:D,MATCH(H122,INDEX(RAW_c_TEBT0714_REV01!B:B,MATCH(H122,RAW_c_TEBT0714_REV01!B:B,)+1):'RAW_c_TEBT0714_REV01'!B11193,)+MATCH(H122,RAW_c_TEBT0714_REV01!B:B,),3),INDEX(RAW_c_TEBT0714_REV01!B:D,MATCH(H122,RAW_c_TEBT0714_REV01!B:B,0),3)),"---")),"---")</f>
        <v>J27-4</v>
      </c>
      <c r="N122" t="str">
        <f>IFERROR(IF(AND(B122="B2B",J122="--"),L122,IF(
COUNTIF(B2B!H:H,(IF(K122&lt;&gt;"---",IF(INDEX(RAW_c_TEBT0714_REV01!B:D,MATCH(H122,RAW_c_TEBT0714_REV01!B:B,0),3)=L122,INDEX(
RAW_c_TEBT0714_REV01!B:D,MATCH(H122,INDEX(RAW_c_TEBT0714_REV01!B:B,MATCH(H122,RAW_c_TEBT0714_REV01!B:B,)+1):'RAW_c_TEBT0714_REV01'!B11193,)+MATCH(H122,RAW_c_TEBT0714_REV01!B:B,),3),INDEX(RAW_c_TEBT0714_REV01!B:D,MATCH(H122,RAW_c_TEBT0714_REV01!B:B,0),3)),"---")))=0,"---",IF(K122&lt;&gt;"---",IF(INDEX(RAW_c_TEBT0714_REV01!B:D,MATCH(H122,RAW_c_TEBT0714_REV01!B:B,0),3)=L122,INDEX(
RAW_c_TEBT0714_REV01!B:D,MATCH(H122,INDEX(RAW_c_TEBT0714_REV01!B:B,MATCH(H122,RAW_c_TEBT0714_REV01!B:B,)+1):'RAW_c_TEBT0714_REV01'!B11193,)+MATCH(H122,RAW_c_TEBT0714_REV01!B:B,),3),INDEX(RAW_c_TEBT0714_REV01!B:D,MATCH(H122,RAW_c_TEBT0714_REV01!B:B,0),3)),"---"))),"---")</f>
        <v>JM2-18</v>
      </c>
      <c r="T122">
        <f>COUNTIF(RAW_c_TEBT0714_REV01!B:B,G122)</f>
        <v>2</v>
      </c>
      <c r="U122" t="str">
        <f t="shared" si="11"/>
        <v>B2B-17</v>
      </c>
    </row>
    <row r="123" spans="1:21" x14ac:dyDescent="0.25">
      <c r="A123" t="s">
        <v>965</v>
      </c>
      <c r="B123" t="s">
        <v>39</v>
      </c>
      <c r="C123" t="s">
        <v>176</v>
      </c>
      <c r="D123" t="s">
        <v>259</v>
      </c>
      <c r="E123" s="84">
        <v>17</v>
      </c>
      <c r="F123" t="str">
        <f t="shared" si="6"/>
        <v>JM2-17</v>
      </c>
      <c r="G123" t="str">
        <f>VLOOKUP(F123,RAW_c_TEBT0714_REV01!A:B,2,0)</f>
        <v>GND</v>
      </c>
      <c r="H123" t="str">
        <f t="shared" si="7"/>
        <v>GND</v>
      </c>
      <c r="I123" t="str">
        <f t="shared" si="8"/>
        <v>--</v>
      </c>
      <c r="J123" t="str">
        <f t="shared" si="9"/>
        <v>---</v>
      </c>
      <c r="K123" t="str">
        <f>IFERROR(IF(J123="--",IF(G123=H123,VLOOKUP(G123,RAW_c_TEBT0714_REV01!L:N,3,0),SUM(VLOOKUP(H123,RAW_c_TEBT0714_REV01!L:N,3,0),VLOOKUP(G123,RAW_c_TEBT0714_REV01!L:N,3,0))),"---"),"---")</f>
        <v>---</v>
      </c>
      <c r="L123" t="str">
        <f t="shared" si="10"/>
        <v>JM2-17</v>
      </c>
      <c r="M123" t="str">
        <f>IFERROR(IF(
COUNTIF(B2B!H:H,(IF(K123&lt;&gt;"---",IF(INDEX(RAW_c_TEBT0714_REV01!B:D,MATCH(H123,RAW_c_TEBT0714_REV01!B:B,0),3)=L123,INDEX(
RAW_c_TEBT0714_REV01!B:D,MATCH(H123,INDEX(RAW_c_TEBT0714_REV01!B:B,MATCH(H123,RAW_c_TEBT0714_REV01!B:B,)+1):'RAW_c_TEBT0714_REV01'!B11194,)+MATCH(H123,RAW_c_TEBT0714_REV01!B:B,),3),INDEX(RAW_c_TEBT0714_REV01!B:D,MATCH(H123,RAW_c_TEBT0714_REV01!B:B,0),3)),"---")))=1,"---",IF(K123&lt;&gt;"---",IF(INDEX(RAW_c_TEBT0714_REV01!B:D,MATCH(H123,RAW_c_TEBT0714_REV01!B:B,0),3)=L123,INDEX(
RAW_c_TEBT0714_REV01!B:D,MATCH(H123,INDEX(RAW_c_TEBT0714_REV01!B:B,MATCH(H123,RAW_c_TEBT0714_REV01!B:B,)+1):'RAW_c_TEBT0714_REV01'!B11194,)+MATCH(H123,RAW_c_TEBT0714_REV01!B:B,),3),INDEX(RAW_c_TEBT0714_REV01!B:D,MATCH(H123,RAW_c_TEBT0714_REV01!B:B,0),3)),"---")),"---")</f>
        <v>---</v>
      </c>
      <c r="N123" t="str">
        <f>IFERROR(IF(AND(B123="B2B",J123="--"),L123,IF(
COUNTIF(B2B!H:H,(IF(K123&lt;&gt;"---",IF(INDEX(RAW_c_TEBT0714_REV01!B:D,MATCH(H123,RAW_c_TEBT0714_REV01!B:B,0),3)=L123,INDEX(
RAW_c_TEBT0714_REV01!B:D,MATCH(H123,INDEX(RAW_c_TEBT0714_REV01!B:B,MATCH(H123,RAW_c_TEBT0714_REV01!B:B,)+1):'RAW_c_TEBT0714_REV01'!B11194,)+MATCH(H123,RAW_c_TEBT0714_REV01!B:B,),3),INDEX(RAW_c_TEBT0714_REV01!B:D,MATCH(H123,RAW_c_TEBT0714_REV01!B:B,0),3)),"---")))=0,"---",IF(K123&lt;&gt;"---",IF(INDEX(RAW_c_TEBT0714_REV01!B:D,MATCH(H123,RAW_c_TEBT0714_REV01!B:B,0),3)=L123,INDEX(
RAW_c_TEBT0714_REV01!B:D,MATCH(H123,INDEX(RAW_c_TEBT0714_REV01!B:B,MATCH(H123,RAW_c_TEBT0714_REV01!B:B,)+1):'RAW_c_TEBT0714_REV01'!B11194,)+MATCH(H123,RAW_c_TEBT0714_REV01!B:B,),3),INDEX(RAW_c_TEBT0714_REV01!B:D,MATCH(H123,RAW_c_TEBT0714_REV01!B:B,0),3)),"---"))),"---")</f>
        <v>---</v>
      </c>
      <c r="T123">
        <f>COUNTIF(RAW_c_TEBT0714_REV01!B:B,G123)</f>
        <v>56</v>
      </c>
      <c r="U123" t="str">
        <f t="shared" si="11"/>
        <v>B2B-18</v>
      </c>
    </row>
    <row r="124" spans="1:21" x14ac:dyDescent="0.25">
      <c r="A124" t="s">
        <v>966</v>
      </c>
      <c r="B124" t="s">
        <v>39</v>
      </c>
      <c r="C124" t="s">
        <v>177</v>
      </c>
      <c r="D124" t="s">
        <v>259</v>
      </c>
      <c r="E124" s="84">
        <v>20</v>
      </c>
      <c r="F124" t="str">
        <f t="shared" si="6"/>
        <v>JM2-20</v>
      </c>
      <c r="G124" t="str">
        <f>VLOOKUP(F124,RAW_c_TEBT0714_REV01!A:B,2,0)</f>
        <v>NetJM2_20</v>
      </c>
      <c r="H124" t="str">
        <f t="shared" si="7"/>
        <v>NetJM2_20</v>
      </c>
      <c r="I124" t="str">
        <f t="shared" si="8"/>
        <v>--</v>
      </c>
      <c r="J124" t="str">
        <f t="shared" si="9"/>
        <v>--</v>
      </c>
      <c r="K124">
        <f>IFERROR(IF(J124="--",IF(G124=H124,VLOOKUP(G124,RAW_c_TEBT0714_REV01!L:N,3,0),SUM(VLOOKUP(H124,RAW_c_TEBT0714_REV01!L:N,3,0),VLOOKUP(G124,RAW_c_TEBT0714_REV01!L:N,3,0))),"---"),"---")</f>
        <v>3.1141000000000001</v>
      </c>
      <c r="L124" t="str">
        <f t="shared" si="10"/>
        <v>JM2-20</v>
      </c>
      <c r="M124" t="str">
        <f>IFERROR(IF(
COUNTIF(B2B!H:H,(IF(K124&lt;&gt;"---",IF(INDEX(RAW_c_TEBT0714_REV01!B:D,MATCH(H124,RAW_c_TEBT0714_REV01!B:B,0),3)=L124,INDEX(
RAW_c_TEBT0714_REV01!B:D,MATCH(H124,INDEX(RAW_c_TEBT0714_REV01!B:B,MATCH(H124,RAW_c_TEBT0714_REV01!B:B,)+1):'RAW_c_TEBT0714_REV01'!B11195,)+MATCH(H124,RAW_c_TEBT0714_REV01!B:B,),3),INDEX(RAW_c_TEBT0714_REV01!B:D,MATCH(H124,RAW_c_TEBT0714_REV01!B:B,0),3)),"---")))=1,"---",IF(K124&lt;&gt;"---",IF(INDEX(RAW_c_TEBT0714_REV01!B:D,MATCH(H124,RAW_c_TEBT0714_REV01!B:B,0),3)=L124,INDEX(
RAW_c_TEBT0714_REV01!B:D,MATCH(H124,INDEX(RAW_c_TEBT0714_REV01!B:B,MATCH(H124,RAW_c_TEBT0714_REV01!B:B,)+1):'RAW_c_TEBT0714_REV01'!B11195,)+MATCH(H124,RAW_c_TEBT0714_REV01!B:B,),3),INDEX(RAW_c_TEBT0714_REV01!B:D,MATCH(H124,RAW_c_TEBT0714_REV01!B:B,0),3)),"---")),"---")</f>
        <v>---</v>
      </c>
      <c r="N124" t="str">
        <f>IFERROR(IF(AND(B124="B2B",J124="--"),L124,IF(
COUNTIF(B2B!H:H,(IF(K124&lt;&gt;"---",IF(INDEX(RAW_c_TEBT0714_REV01!B:D,MATCH(H124,RAW_c_TEBT0714_REV01!B:B,0),3)=L124,INDEX(
RAW_c_TEBT0714_REV01!B:D,MATCH(H124,INDEX(RAW_c_TEBT0714_REV01!B:B,MATCH(H124,RAW_c_TEBT0714_REV01!B:B,)+1):'RAW_c_TEBT0714_REV01'!B11195,)+MATCH(H124,RAW_c_TEBT0714_REV01!B:B,),3),INDEX(RAW_c_TEBT0714_REV01!B:D,MATCH(H124,RAW_c_TEBT0714_REV01!B:B,0),3)),"---")))=0,"---",IF(K124&lt;&gt;"---",IF(INDEX(RAW_c_TEBT0714_REV01!B:D,MATCH(H124,RAW_c_TEBT0714_REV01!B:B,0),3)=L124,INDEX(
RAW_c_TEBT0714_REV01!B:D,MATCH(H124,INDEX(RAW_c_TEBT0714_REV01!B:B,MATCH(H124,RAW_c_TEBT0714_REV01!B:B,)+1):'RAW_c_TEBT0714_REV01'!B11195,)+MATCH(H124,RAW_c_TEBT0714_REV01!B:B,),3),INDEX(RAW_c_TEBT0714_REV01!B:D,MATCH(H124,RAW_c_TEBT0714_REV01!B:B,0),3)),"---"))),"---")</f>
        <v>JM2-20</v>
      </c>
      <c r="T124">
        <f>COUNTIF(RAW_c_TEBT0714_REV01!B:B,G124)</f>
        <v>2</v>
      </c>
      <c r="U124" t="str">
        <f t="shared" si="11"/>
        <v>B2B-19</v>
      </c>
    </row>
    <row r="125" spans="1:21" x14ac:dyDescent="0.25">
      <c r="A125" t="s">
        <v>967</v>
      </c>
      <c r="B125" t="s">
        <v>39</v>
      </c>
      <c r="C125" t="s">
        <v>178</v>
      </c>
      <c r="D125" t="s">
        <v>259</v>
      </c>
      <c r="E125" s="84">
        <v>19</v>
      </c>
      <c r="F125" t="str">
        <f t="shared" si="6"/>
        <v>JM2-19</v>
      </c>
      <c r="G125" t="str">
        <f>VLOOKUP(F125,RAW_c_TEBT0714_REV01!A:B,2,0)</f>
        <v>NetJM2_19</v>
      </c>
      <c r="H125" t="str">
        <f t="shared" si="7"/>
        <v>NetJM2_19</v>
      </c>
      <c r="I125" t="str">
        <f t="shared" si="8"/>
        <v>--</v>
      </c>
      <c r="J125" t="str">
        <f t="shared" si="9"/>
        <v>--</v>
      </c>
      <c r="K125">
        <f>IFERROR(IF(J125="--",IF(G125=H125,VLOOKUP(G125,RAW_c_TEBT0714_REV01!L:N,3,0),SUM(VLOOKUP(H125,RAW_c_TEBT0714_REV01!L:N,3,0),VLOOKUP(G125,RAW_c_TEBT0714_REV01!L:N,3,0))),"---"),"---")</f>
        <v>3.2105000000000001</v>
      </c>
      <c r="L125" t="str">
        <f t="shared" si="10"/>
        <v>JM2-19</v>
      </c>
      <c r="M125" t="str">
        <f>IFERROR(IF(
COUNTIF(B2B!H:H,(IF(K125&lt;&gt;"---",IF(INDEX(RAW_c_TEBT0714_REV01!B:D,MATCH(H125,RAW_c_TEBT0714_REV01!B:B,0),3)=L125,INDEX(
RAW_c_TEBT0714_REV01!B:D,MATCH(H125,INDEX(RAW_c_TEBT0714_REV01!B:B,MATCH(H125,RAW_c_TEBT0714_REV01!B:B,)+1):'RAW_c_TEBT0714_REV01'!B11196,)+MATCH(H125,RAW_c_TEBT0714_REV01!B:B,),3),INDEX(RAW_c_TEBT0714_REV01!B:D,MATCH(H125,RAW_c_TEBT0714_REV01!B:B,0),3)),"---")))=1,"---",IF(K125&lt;&gt;"---",IF(INDEX(RAW_c_TEBT0714_REV01!B:D,MATCH(H125,RAW_c_TEBT0714_REV01!B:B,0),3)=L125,INDEX(
RAW_c_TEBT0714_REV01!B:D,MATCH(H125,INDEX(RAW_c_TEBT0714_REV01!B:B,MATCH(H125,RAW_c_TEBT0714_REV01!B:B,)+1):'RAW_c_TEBT0714_REV01'!B11196,)+MATCH(H125,RAW_c_TEBT0714_REV01!B:B,),3),INDEX(RAW_c_TEBT0714_REV01!B:D,MATCH(H125,RAW_c_TEBT0714_REV01!B:B,0),3)),"---")),"---")</f>
        <v>---</v>
      </c>
      <c r="N125" t="str">
        <f>IFERROR(IF(AND(B125="B2B",J125="--"),L125,IF(
COUNTIF(B2B!H:H,(IF(K125&lt;&gt;"---",IF(INDEX(RAW_c_TEBT0714_REV01!B:D,MATCH(H125,RAW_c_TEBT0714_REV01!B:B,0),3)=L125,INDEX(
RAW_c_TEBT0714_REV01!B:D,MATCH(H125,INDEX(RAW_c_TEBT0714_REV01!B:B,MATCH(H125,RAW_c_TEBT0714_REV01!B:B,)+1):'RAW_c_TEBT0714_REV01'!B11196,)+MATCH(H125,RAW_c_TEBT0714_REV01!B:B,),3),INDEX(RAW_c_TEBT0714_REV01!B:D,MATCH(H125,RAW_c_TEBT0714_REV01!B:B,0),3)),"---")))=0,"---",IF(K125&lt;&gt;"---",IF(INDEX(RAW_c_TEBT0714_REV01!B:D,MATCH(H125,RAW_c_TEBT0714_REV01!B:B,0),3)=L125,INDEX(
RAW_c_TEBT0714_REV01!B:D,MATCH(H125,INDEX(RAW_c_TEBT0714_REV01!B:B,MATCH(H125,RAW_c_TEBT0714_REV01!B:B,)+1):'RAW_c_TEBT0714_REV01'!B11196,)+MATCH(H125,RAW_c_TEBT0714_REV01!B:B,),3),INDEX(RAW_c_TEBT0714_REV01!B:D,MATCH(H125,RAW_c_TEBT0714_REV01!B:B,0),3)),"---"))),"---")</f>
        <v>JM2-19</v>
      </c>
      <c r="T125">
        <f>COUNTIF(RAW_c_TEBT0714_REV01!B:B,G125)</f>
        <v>2</v>
      </c>
      <c r="U125" t="str">
        <f t="shared" si="11"/>
        <v>B2B-20</v>
      </c>
    </row>
    <row r="126" spans="1:21" x14ac:dyDescent="0.25">
      <c r="A126" t="s">
        <v>968</v>
      </c>
      <c r="B126" t="s">
        <v>39</v>
      </c>
      <c r="C126" t="s">
        <v>179</v>
      </c>
      <c r="D126" t="s">
        <v>259</v>
      </c>
      <c r="E126" s="84">
        <v>22</v>
      </c>
      <c r="F126" t="str">
        <f t="shared" si="6"/>
        <v>JM2-22</v>
      </c>
      <c r="G126" t="str">
        <f>VLOOKUP(F126,RAW_c_TEBT0714_REV01!A:B,2,0)</f>
        <v>NetJM2_22</v>
      </c>
      <c r="H126" t="str">
        <f t="shared" si="7"/>
        <v>NetJM2_22</v>
      </c>
      <c r="I126" t="str">
        <f t="shared" si="8"/>
        <v>--</v>
      </c>
      <c r="J126" t="str">
        <f t="shared" si="9"/>
        <v>--</v>
      </c>
      <c r="K126">
        <f>IFERROR(IF(J126="--",IF(G126=H126,VLOOKUP(G126,RAW_c_TEBT0714_REV01!L:N,3,0),SUM(VLOOKUP(H126,RAW_c_TEBT0714_REV01!L:N,3,0),VLOOKUP(G126,RAW_c_TEBT0714_REV01!L:N,3,0))),"---"),"---")</f>
        <v>3.0219</v>
      </c>
      <c r="L126" t="str">
        <f t="shared" si="10"/>
        <v>JM2-22</v>
      </c>
      <c r="M126" t="str">
        <f>IFERROR(IF(
COUNTIF(B2B!H:H,(IF(K126&lt;&gt;"---",IF(INDEX(RAW_c_TEBT0714_REV01!B:D,MATCH(H126,RAW_c_TEBT0714_REV01!B:B,0),3)=L126,INDEX(
RAW_c_TEBT0714_REV01!B:D,MATCH(H126,INDEX(RAW_c_TEBT0714_REV01!B:B,MATCH(H126,RAW_c_TEBT0714_REV01!B:B,)+1):'RAW_c_TEBT0714_REV01'!B11197,)+MATCH(H126,RAW_c_TEBT0714_REV01!B:B,),3),INDEX(RAW_c_TEBT0714_REV01!B:D,MATCH(H126,RAW_c_TEBT0714_REV01!B:B,0),3)),"---")))=1,"---",IF(K126&lt;&gt;"---",IF(INDEX(RAW_c_TEBT0714_REV01!B:D,MATCH(H126,RAW_c_TEBT0714_REV01!B:B,0),3)=L126,INDEX(
RAW_c_TEBT0714_REV01!B:D,MATCH(H126,INDEX(RAW_c_TEBT0714_REV01!B:B,MATCH(H126,RAW_c_TEBT0714_REV01!B:B,)+1):'RAW_c_TEBT0714_REV01'!B11197,)+MATCH(H126,RAW_c_TEBT0714_REV01!B:B,),3),INDEX(RAW_c_TEBT0714_REV01!B:D,MATCH(H126,RAW_c_TEBT0714_REV01!B:B,0),3)),"---")),"---")</f>
        <v>---</v>
      </c>
      <c r="N126" t="str">
        <f>IFERROR(IF(AND(B126="B2B",J126="--"),L126,IF(
COUNTIF(B2B!H:H,(IF(K126&lt;&gt;"---",IF(INDEX(RAW_c_TEBT0714_REV01!B:D,MATCH(H126,RAW_c_TEBT0714_REV01!B:B,0),3)=L126,INDEX(
RAW_c_TEBT0714_REV01!B:D,MATCH(H126,INDEX(RAW_c_TEBT0714_REV01!B:B,MATCH(H126,RAW_c_TEBT0714_REV01!B:B,)+1):'RAW_c_TEBT0714_REV01'!B11197,)+MATCH(H126,RAW_c_TEBT0714_REV01!B:B,),3),INDEX(RAW_c_TEBT0714_REV01!B:D,MATCH(H126,RAW_c_TEBT0714_REV01!B:B,0),3)),"---")))=0,"---",IF(K126&lt;&gt;"---",IF(INDEX(RAW_c_TEBT0714_REV01!B:D,MATCH(H126,RAW_c_TEBT0714_REV01!B:B,0),3)=L126,INDEX(
RAW_c_TEBT0714_REV01!B:D,MATCH(H126,INDEX(RAW_c_TEBT0714_REV01!B:B,MATCH(H126,RAW_c_TEBT0714_REV01!B:B,)+1):'RAW_c_TEBT0714_REV01'!B11197,)+MATCH(H126,RAW_c_TEBT0714_REV01!B:B,),3),INDEX(RAW_c_TEBT0714_REV01!B:D,MATCH(H126,RAW_c_TEBT0714_REV01!B:B,0),3)),"---"))),"---")</f>
        <v>JM2-22</v>
      </c>
      <c r="T126">
        <f>COUNTIF(RAW_c_TEBT0714_REV01!B:B,G126)</f>
        <v>2</v>
      </c>
      <c r="U126" t="str">
        <f t="shared" si="11"/>
        <v>B2B-21</v>
      </c>
    </row>
    <row r="127" spans="1:21" x14ac:dyDescent="0.25">
      <c r="A127" t="s">
        <v>969</v>
      </c>
      <c r="B127" t="s">
        <v>39</v>
      </c>
      <c r="C127" t="s">
        <v>180</v>
      </c>
      <c r="D127" t="s">
        <v>259</v>
      </c>
      <c r="E127" s="84">
        <v>21</v>
      </c>
      <c r="F127" t="str">
        <f t="shared" si="6"/>
        <v>JM2-21</v>
      </c>
      <c r="G127" t="str">
        <f>VLOOKUP(F127,RAW_c_TEBT0714_REV01!A:B,2,0)</f>
        <v>NetJM2_21</v>
      </c>
      <c r="H127" t="str">
        <f t="shared" si="7"/>
        <v>NetJM2_21</v>
      </c>
      <c r="I127" t="str">
        <f t="shared" si="8"/>
        <v>--</v>
      </c>
      <c r="J127" t="str">
        <f t="shared" si="9"/>
        <v>--</v>
      </c>
      <c r="K127">
        <f>IFERROR(IF(J127="--",IF(G127=H127,VLOOKUP(G127,RAW_c_TEBT0714_REV01!L:N,3,0),SUM(VLOOKUP(H127,RAW_c_TEBT0714_REV01!L:N,3,0),VLOOKUP(G127,RAW_c_TEBT0714_REV01!L:N,3,0))),"---"),"---")</f>
        <v>3.0575999999999999</v>
      </c>
      <c r="L127" t="str">
        <f t="shared" si="10"/>
        <v>JM2-21</v>
      </c>
      <c r="M127" t="str">
        <f>IFERROR(IF(
COUNTIF(B2B!H:H,(IF(K127&lt;&gt;"---",IF(INDEX(RAW_c_TEBT0714_REV01!B:D,MATCH(H127,RAW_c_TEBT0714_REV01!B:B,0),3)=L127,INDEX(
RAW_c_TEBT0714_REV01!B:D,MATCH(H127,INDEX(RAW_c_TEBT0714_REV01!B:B,MATCH(H127,RAW_c_TEBT0714_REV01!B:B,)+1):'RAW_c_TEBT0714_REV01'!B11198,)+MATCH(H127,RAW_c_TEBT0714_REV01!B:B,),3),INDEX(RAW_c_TEBT0714_REV01!B:D,MATCH(H127,RAW_c_TEBT0714_REV01!B:B,0),3)),"---")))=1,"---",IF(K127&lt;&gt;"---",IF(INDEX(RAW_c_TEBT0714_REV01!B:D,MATCH(H127,RAW_c_TEBT0714_REV01!B:B,0),3)=L127,INDEX(
RAW_c_TEBT0714_REV01!B:D,MATCH(H127,INDEX(RAW_c_TEBT0714_REV01!B:B,MATCH(H127,RAW_c_TEBT0714_REV01!B:B,)+1):'RAW_c_TEBT0714_REV01'!B11198,)+MATCH(H127,RAW_c_TEBT0714_REV01!B:B,),3),INDEX(RAW_c_TEBT0714_REV01!B:D,MATCH(H127,RAW_c_TEBT0714_REV01!B:B,0),3)),"---")),"---")</f>
        <v>---</v>
      </c>
      <c r="N127" t="str">
        <f>IFERROR(IF(AND(B127="B2B",J127="--"),L127,IF(
COUNTIF(B2B!H:H,(IF(K127&lt;&gt;"---",IF(INDEX(RAW_c_TEBT0714_REV01!B:D,MATCH(H127,RAW_c_TEBT0714_REV01!B:B,0),3)=L127,INDEX(
RAW_c_TEBT0714_REV01!B:D,MATCH(H127,INDEX(RAW_c_TEBT0714_REV01!B:B,MATCH(H127,RAW_c_TEBT0714_REV01!B:B,)+1):'RAW_c_TEBT0714_REV01'!B11198,)+MATCH(H127,RAW_c_TEBT0714_REV01!B:B,),3),INDEX(RAW_c_TEBT0714_REV01!B:D,MATCH(H127,RAW_c_TEBT0714_REV01!B:B,0),3)),"---")))=0,"---",IF(K127&lt;&gt;"---",IF(INDEX(RAW_c_TEBT0714_REV01!B:D,MATCH(H127,RAW_c_TEBT0714_REV01!B:B,0),3)=L127,INDEX(
RAW_c_TEBT0714_REV01!B:D,MATCH(H127,INDEX(RAW_c_TEBT0714_REV01!B:B,MATCH(H127,RAW_c_TEBT0714_REV01!B:B,)+1):'RAW_c_TEBT0714_REV01'!B11198,)+MATCH(H127,RAW_c_TEBT0714_REV01!B:B,),3),INDEX(RAW_c_TEBT0714_REV01!B:D,MATCH(H127,RAW_c_TEBT0714_REV01!B:B,0),3)),"---"))),"---")</f>
        <v>JM2-21</v>
      </c>
      <c r="T127">
        <f>COUNTIF(RAW_c_TEBT0714_REV01!B:B,G127)</f>
        <v>2</v>
      </c>
      <c r="U127" t="str">
        <f t="shared" si="11"/>
        <v>B2B-22</v>
      </c>
    </row>
    <row r="128" spans="1:21" x14ac:dyDescent="0.25">
      <c r="A128" t="s">
        <v>970</v>
      </c>
      <c r="B128" t="s">
        <v>39</v>
      </c>
      <c r="C128" t="s">
        <v>181</v>
      </c>
      <c r="D128" t="s">
        <v>259</v>
      </c>
      <c r="E128" s="84">
        <v>24</v>
      </c>
      <c r="F128" t="str">
        <f t="shared" si="6"/>
        <v>JM2-24</v>
      </c>
      <c r="G128" t="str">
        <f>VLOOKUP(F128,RAW_c_TEBT0714_REV01!A:B,2,0)</f>
        <v>NetJM2_20</v>
      </c>
      <c r="H128" t="str">
        <f t="shared" si="7"/>
        <v>NetJM2_20</v>
      </c>
      <c r="I128" t="str">
        <f t="shared" si="8"/>
        <v>--</v>
      </c>
      <c r="J128" t="str">
        <f t="shared" si="9"/>
        <v>--</v>
      </c>
      <c r="K128">
        <f>IFERROR(IF(J128="--",IF(G128=H128,VLOOKUP(G128,RAW_c_TEBT0714_REV01!L:N,3,0),SUM(VLOOKUP(H128,RAW_c_TEBT0714_REV01!L:N,3,0),VLOOKUP(G128,RAW_c_TEBT0714_REV01!L:N,3,0))),"---"),"---")</f>
        <v>3.1141000000000001</v>
      </c>
      <c r="L128" t="str">
        <f t="shared" si="10"/>
        <v>JM2-24</v>
      </c>
      <c r="M128" t="str">
        <f>IFERROR(IF(
COUNTIF(B2B!H:H,(IF(K128&lt;&gt;"---",IF(INDEX(RAW_c_TEBT0714_REV01!B:D,MATCH(H128,RAW_c_TEBT0714_REV01!B:B,0),3)=L128,INDEX(
RAW_c_TEBT0714_REV01!B:D,MATCH(H128,INDEX(RAW_c_TEBT0714_REV01!B:B,MATCH(H128,RAW_c_TEBT0714_REV01!B:B,)+1):'RAW_c_TEBT0714_REV01'!B11199,)+MATCH(H128,RAW_c_TEBT0714_REV01!B:B,),3),INDEX(RAW_c_TEBT0714_REV01!B:D,MATCH(H128,RAW_c_TEBT0714_REV01!B:B,0),3)),"---")))=1,"---",IF(K128&lt;&gt;"---",IF(INDEX(RAW_c_TEBT0714_REV01!B:D,MATCH(H128,RAW_c_TEBT0714_REV01!B:B,0),3)=L128,INDEX(
RAW_c_TEBT0714_REV01!B:D,MATCH(H128,INDEX(RAW_c_TEBT0714_REV01!B:B,MATCH(H128,RAW_c_TEBT0714_REV01!B:B,)+1):'RAW_c_TEBT0714_REV01'!B11199,)+MATCH(H128,RAW_c_TEBT0714_REV01!B:B,),3),INDEX(RAW_c_TEBT0714_REV01!B:D,MATCH(H128,RAW_c_TEBT0714_REV01!B:B,0),3)),"---")),"---")</f>
        <v>---</v>
      </c>
      <c r="N128" t="str">
        <f>IFERROR(IF(AND(B128="B2B",J128="--"),L128,IF(
COUNTIF(B2B!H:H,(IF(K128&lt;&gt;"---",IF(INDEX(RAW_c_TEBT0714_REV01!B:D,MATCH(H128,RAW_c_TEBT0714_REV01!B:B,0),3)=L128,INDEX(
RAW_c_TEBT0714_REV01!B:D,MATCH(H128,INDEX(RAW_c_TEBT0714_REV01!B:B,MATCH(H128,RAW_c_TEBT0714_REV01!B:B,)+1):'RAW_c_TEBT0714_REV01'!B11199,)+MATCH(H128,RAW_c_TEBT0714_REV01!B:B,),3),INDEX(RAW_c_TEBT0714_REV01!B:D,MATCH(H128,RAW_c_TEBT0714_REV01!B:B,0),3)),"---")))=0,"---",IF(K128&lt;&gt;"---",IF(INDEX(RAW_c_TEBT0714_REV01!B:D,MATCH(H128,RAW_c_TEBT0714_REV01!B:B,0),3)=L128,INDEX(
RAW_c_TEBT0714_REV01!B:D,MATCH(H128,INDEX(RAW_c_TEBT0714_REV01!B:B,MATCH(H128,RAW_c_TEBT0714_REV01!B:B,)+1):'RAW_c_TEBT0714_REV01'!B11199,)+MATCH(H128,RAW_c_TEBT0714_REV01!B:B,),3),INDEX(RAW_c_TEBT0714_REV01!B:D,MATCH(H128,RAW_c_TEBT0714_REV01!B:B,0),3)),"---"))),"---")</f>
        <v>JM2-24</v>
      </c>
      <c r="T128">
        <f>COUNTIF(RAW_c_TEBT0714_REV01!B:B,G128)</f>
        <v>2</v>
      </c>
      <c r="U128" t="str">
        <f t="shared" si="11"/>
        <v>B2B-23</v>
      </c>
    </row>
    <row r="129" spans="1:21" x14ac:dyDescent="0.25">
      <c r="A129" t="s">
        <v>971</v>
      </c>
      <c r="B129" t="s">
        <v>39</v>
      </c>
      <c r="C129" t="s">
        <v>182</v>
      </c>
      <c r="D129" t="s">
        <v>259</v>
      </c>
      <c r="E129" s="84">
        <v>23</v>
      </c>
      <c r="F129" t="str">
        <f t="shared" si="6"/>
        <v>JM2-23</v>
      </c>
      <c r="G129" t="str">
        <f>VLOOKUP(F129,RAW_c_TEBT0714_REV01!A:B,2,0)</f>
        <v>NetJM2_19</v>
      </c>
      <c r="H129" t="str">
        <f t="shared" si="7"/>
        <v>NetJM2_19</v>
      </c>
      <c r="I129" t="str">
        <f t="shared" si="8"/>
        <v>--</v>
      </c>
      <c r="J129" t="str">
        <f t="shared" si="9"/>
        <v>--</v>
      </c>
      <c r="K129">
        <f>IFERROR(IF(J129="--",IF(G129=H129,VLOOKUP(G129,RAW_c_TEBT0714_REV01!L:N,3,0),SUM(VLOOKUP(H129,RAW_c_TEBT0714_REV01!L:N,3,0),VLOOKUP(G129,RAW_c_TEBT0714_REV01!L:N,3,0))),"---"),"---")</f>
        <v>3.2105000000000001</v>
      </c>
      <c r="L129" t="str">
        <f t="shared" si="10"/>
        <v>JM2-23</v>
      </c>
      <c r="M129" t="str">
        <f>IFERROR(IF(
COUNTIF(B2B!H:H,(IF(K129&lt;&gt;"---",IF(INDEX(RAW_c_TEBT0714_REV01!B:D,MATCH(H129,RAW_c_TEBT0714_REV01!B:B,0),3)=L129,INDEX(
RAW_c_TEBT0714_REV01!B:D,MATCH(H129,INDEX(RAW_c_TEBT0714_REV01!B:B,MATCH(H129,RAW_c_TEBT0714_REV01!B:B,)+1):'RAW_c_TEBT0714_REV01'!B11200,)+MATCH(H129,RAW_c_TEBT0714_REV01!B:B,),3),INDEX(RAW_c_TEBT0714_REV01!B:D,MATCH(H129,RAW_c_TEBT0714_REV01!B:B,0),3)),"---")))=1,"---",IF(K129&lt;&gt;"---",IF(INDEX(RAW_c_TEBT0714_REV01!B:D,MATCH(H129,RAW_c_TEBT0714_REV01!B:B,0),3)=L129,INDEX(
RAW_c_TEBT0714_REV01!B:D,MATCH(H129,INDEX(RAW_c_TEBT0714_REV01!B:B,MATCH(H129,RAW_c_TEBT0714_REV01!B:B,)+1):'RAW_c_TEBT0714_REV01'!B11200,)+MATCH(H129,RAW_c_TEBT0714_REV01!B:B,),3),INDEX(RAW_c_TEBT0714_REV01!B:D,MATCH(H129,RAW_c_TEBT0714_REV01!B:B,0),3)),"---")),"---")</f>
        <v>---</v>
      </c>
      <c r="N129" t="str">
        <f>IFERROR(IF(AND(B129="B2B",J129="--"),L129,IF(
COUNTIF(B2B!H:H,(IF(K129&lt;&gt;"---",IF(INDEX(RAW_c_TEBT0714_REV01!B:D,MATCH(H129,RAW_c_TEBT0714_REV01!B:B,0),3)=L129,INDEX(
RAW_c_TEBT0714_REV01!B:D,MATCH(H129,INDEX(RAW_c_TEBT0714_REV01!B:B,MATCH(H129,RAW_c_TEBT0714_REV01!B:B,)+1):'RAW_c_TEBT0714_REV01'!B11200,)+MATCH(H129,RAW_c_TEBT0714_REV01!B:B,),3),INDEX(RAW_c_TEBT0714_REV01!B:D,MATCH(H129,RAW_c_TEBT0714_REV01!B:B,0),3)),"---")))=0,"---",IF(K129&lt;&gt;"---",IF(INDEX(RAW_c_TEBT0714_REV01!B:D,MATCH(H129,RAW_c_TEBT0714_REV01!B:B,0),3)=L129,INDEX(
RAW_c_TEBT0714_REV01!B:D,MATCH(H129,INDEX(RAW_c_TEBT0714_REV01!B:B,MATCH(H129,RAW_c_TEBT0714_REV01!B:B,)+1):'RAW_c_TEBT0714_REV01'!B11200,)+MATCH(H129,RAW_c_TEBT0714_REV01!B:B,),3),INDEX(RAW_c_TEBT0714_REV01!B:D,MATCH(H129,RAW_c_TEBT0714_REV01!B:B,0),3)),"---"))),"---")</f>
        <v>JM2-23</v>
      </c>
      <c r="T129">
        <f>COUNTIF(RAW_c_TEBT0714_REV01!B:B,G129)</f>
        <v>2</v>
      </c>
      <c r="U129" t="str">
        <f t="shared" si="11"/>
        <v>B2B-24</v>
      </c>
    </row>
    <row r="130" spans="1:21" x14ac:dyDescent="0.25">
      <c r="A130" t="s">
        <v>972</v>
      </c>
      <c r="B130" t="s">
        <v>39</v>
      </c>
      <c r="C130" t="s">
        <v>183</v>
      </c>
      <c r="D130" t="s">
        <v>259</v>
      </c>
      <c r="E130" s="84">
        <v>26</v>
      </c>
      <c r="F130" t="str">
        <f t="shared" si="6"/>
        <v>JM2-26</v>
      </c>
      <c r="G130" t="str">
        <f>VLOOKUP(F130,RAW_c_TEBT0714_REV01!A:B,2,0)</f>
        <v>NetJM2_22</v>
      </c>
      <c r="H130" t="str">
        <f t="shared" si="7"/>
        <v>NetJM2_22</v>
      </c>
      <c r="I130" t="str">
        <f t="shared" si="8"/>
        <v>--</v>
      </c>
      <c r="J130" t="str">
        <f t="shared" si="9"/>
        <v>--</v>
      </c>
      <c r="K130">
        <f>IFERROR(IF(J130="--",IF(G130=H130,VLOOKUP(G130,RAW_c_TEBT0714_REV01!L:N,3,0),SUM(VLOOKUP(H130,RAW_c_TEBT0714_REV01!L:N,3,0),VLOOKUP(G130,RAW_c_TEBT0714_REV01!L:N,3,0))),"---"),"---")</f>
        <v>3.0219</v>
      </c>
      <c r="L130" t="str">
        <f t="shared" si="10"/>
        <v>JM2-26</v>
      </c>
      <c r="M130" t="str">
        <f>IFERROR(IF(
COUNTIF(B2B!H:H,(IF(K130&lt;&gt;"---",IF(INDEX(RAW_c_TEBT0714_REV01!B:D,MATCH(H130,RAW_c_TEBT0714_REV01!B:B,0),3)=L130,INDEX(
RAW_c_TEBT0714_REV01!B:D,MATCH(H130,INDEX(RAW_c_TEBT0714_REV01!B:B,MATCH(H130,RAW_c_TEBT0714_REV01!B:B,)+1):'RAW_c_TEBT0714_REV01'!B11201,)+MATCH(H130,RAW_c_TEBT0714_REV01!B:B,),3),INDEX(RAW_c_TEBT0714_REV01!B:D,MATCH(H130,RAW_c_TEBT0714_REV01!B:B,0),3)),"---")))=1,"---",IF(K130&lt;&gt;"---",IF(INDEX(RAW_c_TEBT0714_REV01!B:D,MATCH(H130,RAW_c_TEBT0714_REV01!B:B,0),3)=L130,INDEX(
RAW_c_TEBT0714_REV01!B:D,MATCH(H130,INDEX(RAW_c_TEBT0714_REV01!B:B,MATCH(H130,RAW_c_TEBT0714_REV01!B:B,)+1):'RAW_c_TEBT0714_REV01'!B11201,)+MATCH(H130,RAW_c_TEBT0714_REV01!B:B,),3),INDEX(RAW_c_TEBT0714_REV01!B:D,MATCH(H130,RAW_c_TEBT0714_REV01!B:B,0),3)),"---")),"---")</f>
        <v>---</v>
      </c>
      <c r="N130" t="str">
        <f>IFERROR(IF(AND(B130="B2B",J130="--"),L130,IF(
COUNTIF(B2B!H:H,(IF(K130&lt;&gt;"---",IF(INDEX(RAW_c_TEBT0714_REV01!B:D,MATCH(H130,RAW_c_TEBT0714_REV01!B:B,0),3)=L130,INDEX(
RAW_c_TEBT0714_REV01!B:D,MATCH(H130,INDEX(RAW_c_TEBT0714_REV01!B:B,MATCH(H130,RAW_c_TEBT0714_REV01!B:B,)+1):'RAW_c_TEBT0714_REV01'!B11201,)+MATCH(H130,RAW_c_TEBT0714_REV01!B:B,),3),INDEX(RAW_c_TEBT0714_REV01!B:D,MATCH(H130,RAW_c_TEBT0714_REV01!B:B,0),3)),"---")))=0,"---",IF(K130&lt;&gt;"---",IF(INDEX(RAW_c_TEBT0714_REV01!B:D,MATCH(H130,RAW_c_TEBT0714_REV01!B:B,0),3)=L130,INDEX(
RAW_c_TEBT0714_REV01!B:D,MATCH(H130,INDEX(RAW_c_TEBT0714_REV01!B:B,MATCH(H130,RAW_c_TEBT0714_REV01!B:B,)+1):'RAW_c_TEBT0714_REV01'!B11201,)+MATCH(H130,RAW_c_TEBT0714_REV01!B:B,),3),INDEX(RAW_c_TEBT0714_REV01!B:D,MATCH(H130,RAW_c_TEBT0714_REV01!B:B,0),3)),"---"))),"---")</f>
        <v>JM2-26</v>
      </c>
      <c r="T130">
        <f>COUNTIF(RAW_c_TEBT0714_REV01!B:B,G130)</f>
        <v>2</v>
      </c>
      <c r="U130" t="str">
        <f t="shared" si="11"/>
        <v>B2B-25</v>
      </c>
    </row>
    <row r="131" spans="1:21" x14ac:dyDescent="0.25">
      <c r="A131" t="s">
        <v>973</v>
      </c>
      <c r="B131" t="s">
        <v>39</v>
      </c>
      <c r="C131" t="s">
        <v>184</v>
      </c>
      <c r="D131" t="s">
        <v>259</v>
      </c>
      <c r="E131" s="84">
        <v>25</v>
      </c>
      <c r="F131" t="str">
        <f t="shared" si="6"/>
        <v>JM2-25</v>
      </c>
      <c r="G131" t="str">
        <f>VLOOKUP(F131,RAW_c_TEBT0714_REV01!A:B,2,0)</f>
        <v>NetJM2_21</v>
      </c>
      <c r="H131" t="str">
        <f t="shared" si="7"/>
        <v>NetJM2_21</v>
      </c>
      <c r="I131" t="str">
        <f t="shared" si="8"/>
        <v>--</v>
      </c>
      <c r="J131" t="str">
        <f t="shared" si="9"/>
        <v>--</v>
      </c>
      <c r="K131">
        <f>IFERROR(IF(J131="--",IF(G131=H131,VLOOKUP(G131,RAW_c_TEBT0714_REV01!L:N,3,0),SUM(VLOOKUP(H131,RAW_c_TEBT0714_REV01!L:N,3,0),VLOOKUP(G131,RAW_c_TEBT0714_REV01!L:N,3,0))),"---"),"---")</f>
        <v>3.0575999999999999</v>
      </c>
      <c r="L131" t="str">
        <f t="shared" si="10"/>
        <v>JM2-25</v>
      </c>
      <c r="M131" t="str">
        <f>IFERROR(IF(
COUNTIF(B2B!H:H,(IF(K131&lt;&gt;"---",IF(INDEX(RAW_c_TEBT0714_REV01!B:D,MATCH(H131,RAW_c_TEBT0714_REV01!B:B,0),3)=L131,INDEX(
RAW_c_TEBT0714_REV01!B:D,MATCH(H131,INDEX(RAW_c_TEBT0714_REV01!B:B,MATCH(H131,RAW_c_TEBT0714_REV01!B:B,)+1):'RAW_c_TEBT0714_REV01'!B11202,)+MATCH(H131,RAW_c_TEBT0714_REV01!B:B,),3),INDEX(RAW_c_TEBT0714_REV01!B:D,MATCH(H131,RAW_c_TEBT0714_REV01!B:B,0),3)),"---")))=1,"---",IF(K131&lt;&gt;"---",IF(INDEX(RAW_c_TEBT0714_REV01!B:D,MATCH(H131,RAW_c_TEBT0714_REV01!B:B,0),3)=L131,INDEX(
RAW_c_TEBT0714_REV01!B:D,MATCH(H131,INDEX(RAW_c_TEBT0714_REV01!B:B,MATCH(H131,RAW_c_TEBT0714_REV01!B:B,)+1):'RAW_c_TEBT0714_REV01'!B11202,)+MATCH(H131,RAW_c_TEBT0714_REV01!B:B,),3),INDEX(RAW_c_TEBT0714_REV01!B:D,MATCH(H131,RAW_c_TEBT0714_REV01!B:B,0),3)),"---")),"---")</f>
        <v>---</v>
      </c>
      <c r="N131" t="str">
        <f>IFERROR(IF(AND(B131="B2B",J131="--"),L131,IF(
COUNTIF(B2B!H:H,(IF(K131&lt;&gt;"---",IF(INDEX(RAW_c_TEBT0714_REV01!B:D,MATCH(H131,RAW_c_TEBT0714_REV01!B:B,0),3)=L131,INDEX(
RAW_c_TEBT0714_REV01!B:D,MATCH(H131,INDEX(RAW_c_TEBT0714_REV01!B:B,MATCH(H131,RAW_c_TEBT0714_REV01!B:B,)+1):'RAW_c_TEBT0714_REV01'!B11202,)+MATCH(H131,RAW_c_TEBT0714_REV01!B:B,),3),INDEX(RAW_c_TEBT0714_REV01!B:D,MATCH(H131,RAW_c_TEBT0714_REV01!B:B,0),3)),"---")))=0,"---",IF(K131&lt;&gt;"---",IF(INDEX(RAW_c_TEBT0714_REV01!B:D,MATCH(H131,RAW_c_TEBT0714_REV01!B:B,0),3)=L131,INDEX(
RAW_c_TEBT0714_REV01!B:D,MATCH(H131,INDEX(RAW_c_TEBT0714_REV01!B:B,MATCH(H131,RAW_c_TEBT0714_REV01!B:B,)+1):'RAW_c_TEBT0714_REV01'!B11202,)+MATCH(H131,RAW_c_TEBT0714_REV01!B:B,),3),INDEX(RAW_c_TEBT0714_REV01!B:D,MATCH(H131,RAW_c_TEBT0714_REV01!B:B,0),3)),"---"))),"---")</f>
        <v>JM2-25</v>
      </c>
      <c r="T131">
        <f>COUNTIF(RAW_c_TEBT0714_REV01!B:B,G131)</f>
        <v>2</v>
      </c>
      <c r="U131" t="str">
        <f t="shared" si="11"/>
        <v>B2B-26</v>
      </c>
    </row>
    <row r="132" spans="1:21" x14ac:dyDescent="0.25">
      <c r="A132" t="s">
        <v>974</v>
      </c>
      <c r="B132" t="s">
        <v>39</v>
      </c>
      <c r="C132" t="s">
        <v>185</v>
      </c>
      <c r="D132" t="s">
        <v>259</v>
      </c>
      <c r="E132" s="84">
        <v>28</v>
      </c>
      <c r="F132" t="str">
        <f t="shared" si="6"/>
        <v>JM2-28</v>
      </c>
      <c r="G132" t="str">
        <f>VLOOKUP(F132,RAW_c_TEBT0714_REV01!A:B,2,0)</f>
        <v>NetJM2_28</v>
      </c>
      <c r="H132" t="str">
        <f t="shared" si="7"/>
        <v>NetJM2_28</v>
      </c>
      <c r="I132" t="str">
        <f t="shared" si="8"/>
        <v>--</v>
      </c>
      <c r="J132" t="str">
        <f t="shared" si="9"/>
        <v>--</v>
      </c>
      <c r="K132">
        <f>IFERROR(IF(J132="--",IF(G132=H132,VLOOKUP(G132,RAW_c_TEBT0714_REV01!L:N,3,0),SUM(VLOOKUP(H132,RAW_c_TEBT0714_REV01!L:N,3,0),VLOOKUP(G132,RAW_c_TEBT0714_REV01!L:N,3,0))),"---"),"---")</f>
        <v>2.9883999999999999</v>
      </c>
      <c r="L132" t="str">
        <f t="shared" si="10"/>
        <v>JM2-28</v>
      </c>
      <c r="M132" t="str">
        <f>IFERROR(IF(
COUNTIF(B2B!H:H,(IF(K132&lt;&gt;"---",IF(INDEX(RAW_c_TEBT0714_REV01!B:D,MATCH(H132,RAW_c_TEBT0714_REV01!B:B,0),3)=L132,INDEX(
RAW_c_TEBT0714_REV01!B:D,MATCH(H132,INDEX(RAW_c_TEBT0714_REV01!B:B,MATCH(H132,RAW_c_TEBT0714_REV01!B:B,)+1):'RAW_c_TEBT0714_REV01'!B11203,)+MATCH(H132,RAW_c_TEBT0714_REV01!B:B,),3),INDEX(RAW_c_TEBT0714_REV01!B:D,MATCH(H132,RAW_c_TEBT0714_REV01!B:B,0),3)),"---")))=1,"---",IF(K132&lt;&gt;"---",IF(INDEX(RAW_c_TEBT0714_REV01!B:D,MATCH(H132,RAW_c_TEBT0714_REV01!B:B,0),3)=L132,INDEX(
RAW_c_TEBT0714_REV01!B:D,MATCH(H132,INDEX(RAW_c_TEBT0714_REV01!B:B,MATCH(H132,RAW_c_TEBT0714_REV01!B:B,)+1):'RAW_c_TEBT0714_REV01'!B11203,)+MATCH(H132,RAW_c_TEBT0714_REV01!B:B,),3),INDEX(RAW_c_TEBT0714_REV01!B:D,MATCH(H132,RAW_c_TEBT0714_REV01!B:B,0),3)),"---")),"---")</f>
        <v>---</v>
      </c>
      <c r="N132" t="str">
        <f>IFERROR(IF(AND(B132="B2B",J132="--"),L132,IF(
COUNTIF(B2B!H:H,(IF(K132&lt;&gt;"---",IF(INDEX(RAW_c_TEBT0714_REV01!B:D,MATCH(H132,RAW_c_TEBT0714_REV01!B:B,0),3)=L132,INDEX(
RAW_c_TEBT0714_REV01!B:D,MATCH(H132,INDEX(RAW_c_TEBT0714_REV01!B:B,MATCH(H132,RAW_c_TEBT0714_REV01!B:B,)+1):'RAW_c_TEBT0714_REV01'!B11203,)+MATCH(H132,RAW_c_TEBT0714_REV01!B:B,),3),INDEX(RAW_c_TEBT0714_REV01!B:D,MATCH(H132,RAW_c_TEBT0714_REV01!B:B,0),3)),"---")))=0,"---",IF(K132&lt;&gt;"---",IF(INDEX(RAW_c_TEBT0714_REV01!B:D,MATCH(H132,RAW_c_TEBT0714_REV01!B:B,0),3)=L132,INDEX(
RAW_c_TEBT0714_REV01!B:D,MATCH(H132,INDEX(RAW_c_TEBT0714_REV01!B:B,MATCH(H132,RAW_c_TEBT0714_REV01!B:B,)+1):'RAW_c_TEBT0714_REV01'!B11203,)+MATCH(H132,RAW_c_TEBT0714_REV01!B:B,),3),INDEX(RAW_c_TEBT0714_REV01!B:D,MATCH(H132,RAW_c_TEBT0714_REV01!B:B,0),3)),"---"))),"---")</f>
        <v>JM2-28</v>
      </c>
      <c r="T132">
        <f>COUNTIF(RAW_c_TEBT0714_REV01!B:B,G132)</f>
        <v>2</v>
      </c>
      <c r="U132" t="str">
        <f t="shared" si="11"/>
        <v>B2B-27</v>
      </c>
    </row>
    <row r="133" spans="1:21" x14ac:dyDescent="0.25">
      <c r="A133" t="s">
        <v>975</v>
      </c>
      <c r="B133" t="s">
        <v>39</v>
      </c>
      <c r="C133" t="s">
        <v>186</v>
      </c>
      <c r="D133" t="s">
        <v>259</v>
      </c>
      <c r="E133" s="84">
        <v>27</v>
      </c>
      <c r="F133" t="str">
        <f t="shared" si="6"/>
        <v>JM2-27</v>
      </c>
      <c r="G133" t="str">
        <f>VLOOKUP(F133,RAW_c_TEBT0714_REV01!A:B,2,0)</f>
        <v>NetJM2_27</v>
      </c>
      <c r="H133" t="str">
        <f t="shared" si="7"/>
        <v>NetJM2_27</v>
      </c>
      <c r="I133" t="str">
        <f t="shared" si="8"/>
        <v>--</v>
      </c>
      <c r="J133" t="str">
        <f t="shared" si="9"/>
        <v>--</v>
      </c>
      <c r="K133">
        <f>IFERROR(IF(J133="--",IF(G133=H133,VLOOKUP(G133,RAW_c_TEBT0714_REV01!L:N,3,0),SUM(VLOOKUP(H133,RAW_c_TEBT0714_REV01!L:N,3,0),VLOOKUP(G133,RAW_c_TEBT0714_REV01!L:N,3,0))),"---"),"---")</f>
        <v>3.1503999999999999</v>
      </c>
      <c r="L133" t="str">
        <f t="shared" si="10"/>
        <v>JM2-27</v>
      </c>
      <c r="M133" t="str">
        <f>IFERROR(IF(
COUNTIF(B2B!H:H,(IF(K133&lt;&gt;"---",IF(INDEX(RAW_c_TEBT0714_REV01!B:D,MATCH(H133,RAW_c_TEBT0714_REV01!B:B,0),3)=L133,INDEX(
RAW_c_TEBT0714_REV01!B:D,MATCH(H133,INDEX(RAW_c_TEBT0714_REV01!B:B,MATCH(H133,RAW_c_TEBT0714_REV01!B:B,)+1):'RAW_c_TEBT0714_REV01'!B11204,)+MATCH(H133,RAW_c_TEBT0714_REV01!B:B,),3),INDEX(RAW_c_TEBT0714_REV01!B:D,MATCH(H133,RAW_c_TEBT0714_REV01!B:B,0),3)),"---")))=1,"---",IF(K133&lt;&gt;"---",IF(INDEX(RAW_c_TEBT0714_REV01!B:D,MATCH(H133,RAW_c_TEBT0714_REV01!B:B,0),3)=L133,INDEX(
RAW_c_TEBT0714_REV01!B:D,MATCH(H133,INDEX(RAW_c_TEBT0714_REV01!B:B,MATCH(H133,RAW_c_TEBT0714_REV01!B:B,)+1):'RAW_c_TEBT0714_REV01'!B11204,)+MATCH(H133,RAW_c_TEBT0714_REV01!B:B,),3),INDEX(RAW_c_TEBT0714_REV01!B:D,MATCH(H133,RAW_c_TEBT0714_REV01!B:B,0),3)),"---")),"---")</f>
        <v>---</v>
      </c>
      <c r="N133" t="str">
        <f>IFERROR(IF(AND(B133="B2B",J133="--"),L133,IF(
COUNTIF(B2B!H:H,(IF(K133&lt;&gt;"---",IF(INDEX(RAW_c_TEBT0714_REV01!B:D,MATCH(H133,RAW_c_TEBT0714_REV01!B:B,0),3)=L133,INDEX(
RAW_c_TEBT0714_REV01!B:D,MATCH(H133,INDEX(RAW_c_TEBT0714_REV01!B:B,MATCH(H133,RAW_c_TEBT0714_REV01!B:B,)+1):'RAW_c_TEBT0714_REV01'!B11204,)+MATCH(H133,RAW_c_TEBT0714_REV01!B:B,),3),INDEX(RAW_c_TEBT0714_REV01!B:D,MATCH(H133,RAW_c_TEBT0714_REV01!B:B,0),3)),"---")))=0,"---",IF(K133&lt;&gt;"---",IF(INDEX(RAW_c_TEBT0714_REV01!B:D,MATCH(H133,RAW_c_TEBT0714_REV01!B:B,0),3)=L133,INDEX(
RAW_c_TEBT0714_REV01!B:D,MATCH(H133,INDEX(RAW_c_TEBT0714_REV01!B:B,MATCH(H133,RAW_c_TEBT0714_REV01!B:B,)+1):'RAW_c_TEBT0714_REV01'!B11204,)+MATCH(H133,RAW_c_TEBT0714_REV01!B:B,),3),INDEX(RAW_c_TEBT0714_REV01!B:D,MATCH(H133,RAW_c_TEBT0714_REV01!B:B,0),3)),"---"))),"---")</f>
        <v>JM2-27</v>
      </c>
      <c r="T133">
        <f>COUNTIF(RAW_c_TEBT0714_REV01!B:B,G133)</f>
        <v>2</v>
      </c>
      <c r="U133" t="str">
        <f t="shared" si="11"/>
        <v>B2B-28</v>
      </c>
    </row>
    <row r="134" spans="1:21" x14ac:dyDescent="0.25">
      <c r="A134" t="s">
        <v>976</v>
      </c>
      <c r="B134" t="s">
        <v>39</v>
      </c>
      <c r="C134" t="s">
        <v>187</v>
      </c>
      <c r="D134" t="s">
        <v>259</v>
      </c>
      <c r="E134" s="84">
        <v>30</v>
      </c>
      <c r="F134" t="str">
        <f t="shared" si="6"/>
        <v>JM2-30</v>
      </c>
      <c r="G134" t="str">
        <f>VLOOKUP(F134,RAW_c_TEBT0714_REV01!A:B,2,0)</f>
        <v>NetJM2_30</v>
      </c>
      <c r="H134" t="str">
        <f t="shared" si="7"/>
        <v>NetJM2_30</v>
      </c>
      <c r="I134" t="str">
        <f t="shared" si="8"/>
        <v>--</v>
      </c>
      <c r="J134" t="str">
        <f t="shared" si="9"/>
        <v>--</v>
      </c>
      <c r="K134">
        <f>IFERROR(IF(J134="--",IF(G134=H134,VLOOKUP(G134,RAW_c_TEBT0714_REV01!L:N,3,0),SUM(VLOOKUP(H134,RAW_c_TEBT0714_REV01!L:N,3,0),VLOOKUP(G134,RAW_c_TEBT0714_REV01!L:N,3,0))),"---"),"---")</f>
        <v>3.1724000000000001</v>
      </c>
      <c r="L134" t="str">
        <f t="shared" si="10"/>
        <v>JM2-30</v>
      </c>
      <c r="M134" t="str">
        <f>IFERROR(IF(
COUNTIF(B2B!H:H,(IF(K134&lt;&gt;"---",IF(INDEX(RAW_c_TEBT0714_REV01!B:D,MATCH(H134,RAW_c_TEBT0714_REV01!B:B,0),3)=L134,INDEX(
RAW_c_TEBT0714_REV01!B:D,MATCH(H134,INDEX(RAW_c_TEBT0714_REV01!B:B,MATCH(H134,RAW_c_TEBT0714_REV01!B:B,)+1):'RAW_c_TEBT0714_REV01'!B11205,)+MATCH(H134,RAW_c_TEBT0714_REV01!B:B,),3),INDEX(RAW_c_TEBT0714_REV01!B:D,MATCH(H134,RAW_c_TEBT0714_REV01!B:B,0),3)),"---")))=1,"---",IF(K134&lt;&gt;"---",IF(INDEX(RAW_c_TEBT0714_REV01!B:D,MATCH(H134,RAW_c_TEBT0714_REV01!B:B,0),3)=L134,INDEX(
RAW_c_TEBT0714_REV01!B:D,MATCH(H134,INDEX(RAW_c_TEBT0714_REV01!B:B,MATCH(H134,RAW_c_TEBT0714_REV01!B:B,)+1):'RAW_c_TEBT0714_REV01'!B11205,)+MATCH(H134,RAW_c_TEBT0714_REV01!B:B,),3),INDEX(RAW_c_TEBT0714_REV01!B:D,MATCH(H134,RAW_c_TEBT0714_REV01!B:B,0),3)),"---")),"---")</f>
        <v>---</v>
      </c>
      <c r="N134" t="str">
        <f>IFERROR(IF(AND(B134="B2B",J134="--"),L134,IF(
COUNTIF(B2B!H:H,(IF(K134&lt;&gt;"---",IF(INDEX(RAW_c_TEBT0714_REV01!B:D,MATCH(H134,RAW_c_TEBT0714_REV01!B:B,0),3)=L134,INDEX(
RAW_c_TEBT0714_REV01!B:D,MATCH(H134,INDEX(RAW_c_TEBT0714_REV01!B:B,MATCH(H134,RAW_c_TEBT0714_REV01!B:B,)+1):'RAW_c_TEBT0714_REV01'!B11205,)+MATCH(H134,RAW_c_TEBT0714_REV01!B:B,),3),INDEX(RAW_c_TEBT0714_REV01!B:D,MATCH(H134,RAW_c_TEBT0714_REV01!B:B,0),3)),"---")))=0,"---",IF(K134&lt;&gt;"---",IF(INDEX(RAW_c_TEBT0714_REV01!B:D,MATCH(H134,RAW_c_TEBT0714_REV01!B:B,0),3)=L134,INDEX(
RAW_c_TEBT0714_REV01!B:D,MATCH(H134,INDEX(RAW_c_TEBT0714_REV01!B:B,MATCH(H134,RAW_c_TEBT0714_REV01!B:B,)+1):'RAW_c_TEBT0714_REV01'!B11205,)+MATCH(H134,RAW_c_TEBT0714_REV01!B:B,),3),INDEX(RAW_c_TEBT0714_REV01!B:D,MATCH(H134,RAW_c_TEBT0714_REV01!B:B,0),3)),"---"))),"---")</f>
        <v>JM2-30</v>
      </c>
      <c r="T134">
        <f>COUNTIF(RAW_c_TEBT0714_REV01!B:B,G134)</f>
        <v>2</v>
      </c>
      <c r="U134" t="str">
        <f t="shared" si="11"/>
        <v>B2B-29</v>
      </c>
    </row>
    <row r="135" spans="1:21" x14ac:dyDescent="0.25">
      <c r="A135" t="s">
        <v>977</v>
      </c>
      <c r="B135" t="s">
        <v>39</v>
      </c>
      <c r="C135" t="s">
        <v>188</v>
      </c>
      <c r="D135" t="s">
        <v>259</v>
      </c>
      <c r="E135" s="84">
        <v>29</v>
      </c>
      <c r="F135" t="str">
        <f t="shared" ref="F135:F198" si="12">$D135&amp;"-"&amp;$E135</f>
        <v>JM2-29</v>
      </c>
      <c r="G135" t="str">
        <f>VLOOKUP(F135,RAW_c_TEBT0714_REV01!A:B,2,0)</f>
        <v>NetJM2_29</v>
      </c>
      <c r="H135" t="str">
        <f t="shared" ref="H135:H198" si="13">IF(IF(COUNTIF($Q$6:$S$150,G135)&gt;0,"---","--")="---",VLOOKUP(G135,$Q$6:$S$150,3,0),G135)</f>
        <v>NetJM2_29</v>
      </c>
      <c r="I135" t="str">
        <f t="shared" ref="I135:I198" si="14">IF(IF(COUNTIF($Q$6:$S$150,G135)&gt;0,"---","--")="---",VLOOKUP(G135,$Q$6:$S$150,2,0),"--")</f>
        <v>--</v>
      </c>
      <c r="J135" t="str">
        <f t="shared" ref="J135:J198" si="15">IF(COUNTIF($O$6:$O$100,G135)&gt;0,"---","--")</f>
        <v>--</v>
      </c>
      <c r="K135">
        <f>IFERROR(IF(J135="--",IF(G135=H135,VLOOKUP(G135,RAW_c_TEBT0714_REV01!L:N,3,0),SUM(VLOOKUP(H135,RAW_c_TEBT0714_REV01!L:N,3,0),VLOOKUP(G135,RAW_c_TEBT0714_REV01!L:N,3,0))),"---"),"---")</f>
        <v>3.1814</v>
      </c>
      <c r="L135" t="str">
        <f t="shared" ref="L135:L198" si="16">$D135&amp;"-"&amp;$E135</f>
        <v>JM2-29</v>
      </c>
      <c r="M135" t="str">
        <f>IFERROR(IF(
COUNTIF(B2B!H:H,(IF(K135&lt;&gt;"---",IF(INDEX(RAW_c_TEBT0714_REV01!B:D,MATCH(H135,RAW_c_TEBT0714_REV01!B:B,0),3)=L135,INDEX(
RAW_c_TEBT0714_REV01!B:D,MATCH(H135,INDEX(RAW_c_TEBT0714_REV01!B:B,MATCH(H135,RAW_c_TEBT0714_REV01!B:B,)+1):'RAW_c_TEBT0714_REV01'!B11206,)+MATCH(H135,RAW_c_TEBT0714_REV01!B:B,),3),INDEX(RAW_c_TEBT0714_REV01!B:D,MATCH(H135,RAW_c_TEBT0714_REV01!B:B,0),3)),"---")))=1,"---",IF(K135&lt;&gt;"---",IF(INDEX(RAW_c_TEBT0714_REV01!B:D,MATCH(H135,RAW_c_TEBT0714_REV01!B:B,0),3)=L135,INDEX(
RAW_c_TEBT0714_REV01!B:D,MATCH(H135,INDEX(RAW_c_TEBT0714_REV01!B:B,MATCH(H135,RAW_c_TEBT0714_REV01!B:B,)+1):'RAW_c_TEBT0714_REV01'!B11206,)+MATCH(H135,RAW_c_TEBT0714_REV01!B:B,),3),INDEX(RAW_c_TEBT0714_REV01!B:D,MATCH(H135,RAW_c_TEBT0714_REV01!B:B,0),3)),"---")),"---")</f>
        <v>---</v>
      </c>
      <c r="N135" t="str">
        <f>IFERROR(IF(AND(B135="B2B",J135="--"),L135,IF(
COUNTIF(B2B!H:H,(IF(K135&lt;&gt;"---",IF(INDEX(RAW_c_TEBT0714_REV01!B:D,MATCH(H135,RAW_c_TEBT0714_REV01!B:B,0),3)=L135,INDEX(
RAW_c_TEBT0714_REV01!B:D,MATCH(H135,INDEX(RAW_c_TEBT0714_REV01!B:B,MATCH(H135,RAW_c_TEBT0714_REV01!B:B,)+1):'RAW_c_TEBT0714_REV01'!B11206,)+MATCH(H135,RAW_c_TEBT0714_REV01!B:B,),3),INDEX(RAW_c_TEBT0714_REV01!B:D,MATCH(H135,RAW_c_TEBT0714_REV01!B:B,0),3)),"---")))=0,"---",IF(K135&lt;&gt;"---",IF(INDEX(RAW_c_TEBT0714_REV01!B:D,MATCH(H135,RAW_c_TEBT0714_REV01!B:B,0),3)=L135,INDEX(
RAW_c_TEBT0714_REV01!B:D,MATCH(H135,INDEX(RAW_c_TEBT0714_REV01!B:B,MATCH(H135,RAW_c_TEBT0714_REV01!B:B,)+1):'RAW_c_TEBT0714_REV01'!B11206,)+MATCH(H135,RAW_c_TEBT0714_REV01!B:B,),3),INDEX(RAW_c_TEBT0714_REV01!B:D,MATCH(H135,RAW_c_TEBT0714_REV01!B:B,0),3)),"---"))),"---")</f>
        <v>JM2-29</v>
      </c>
      <c r="T135">
        <f>COUNTIF(RAW_c_TEBT0714_REV01!B:B,G135)</f>
        <v>2</v>
      </c>
      <c r="U135" t="str">
        <f t="shared" ref="U135:U198" si="17">$B135&amp;"-"&amp;$C135</f>
        <v>B2B-30</v>
      </c>
    </row>
    <row r="136" spans="1:21" x14ac:dyDescent="0.25">
      <c r="A136" t="s">
        <v>978</v>
      </c>
      <c r="B136" t="s">
        <v>39</v>
      </c>
      <c r="C136" t="s">
        <v>189</v>
      </c>
      <c r="D136" t="s">
        <v>259</v>
      </c>
      <c r="E136" s="84">
        <v>32</v>
      </c>
      <c r="F136" t="str">
        <f t="shared" si="12"/>
        <v>JM2-32</v>
      </c>
      <c r="G136" t="str">
        <f>VLOOKUP(F136,RAW_c_TEBT0714_REV01!A:B,2,0)</f>
        <v>NetJM2_28</v>
      </c>
      <c r="H136" t="str">
        <f t="shared" si="13"/>
        <v>NetJM2_28</v>
      </c>
      <c r="I136" t="str">
        <f t="shared" si="14"/>
        <v>--</v>
      </c>
      <c r="J136" t="str">
        <f t="shared" si="15"/>
        <v>--</v>
      </c>
      <c r="K136">
        <f>IFERROR(IF(J136="--",IF(G136=H136,VLOOKUP(G136,RAW_c_TEBT0714_REV01!L:N,3,0),SUM(VLOOKUP(H136,RAW_c_TEBT0714_REV01!L:N,3,0),VLOOKUP(G136,RAW_c_TEBT0714_REV01!L:N,3,0))),"---"),"---")</f>
        <v>2.9883999999999999</v>
      </c>
      <c r="L136" t="str">
        <f t="shared" si="16"/>
        <v>JM2-32</v>
      </c>
      <c r="M136" t="str">
        <f>IFERROR(IF(
COUNTIF(B2B!H:H,(IF(K136&lt;&gt;"---",IF(INDEX(RAW_c_TEBT0714_REV01!B:D,MATCH(H136,RAW_c_TEBT0714_REV01!B:B,0),3)=L136,INDEX(
RAW_c_TEBT0714_REV01!B:D,MATCH(H136,INDEX(RAW_c_TEBT0714_REV01!B:B,MATCH(H136,RAW_c_TEBT0714_REV01!B:B,)+1):'RAW_c_TEBT0714_REV01'!B11207,)+MATCH(H136,RAW_c_TEBT0714_REV01!B:B,),3),INDEX(RAW_c_TEBT0714_REV01!B:D,MATCH(H136,RAW_c_TEBT0714_REV01!B:B,0),3)),"---")))=1,"---",IF(K136&lt;&gt;"---",IF(INDEX(RAW_c_TEBT0714_REV01!B:D,MATCH(H136,RAW_c_TEBT0714_REV01!B:B,0),3)=L136,INDEX(
RAW_c_TEBT0714_REV01!B:D,MATCH(H136,INDEX(RAW_c_TEBT0714_REV01!B:B,MATCH(H136,RAW_c_TEBT0714_REV01!B:B,)+1):'RAW_c_TEBT0714_REV01'!B11207,)+MATCH(H136,RAW_c_TEBT0714_REV01!B:B,),3),INDEX(RAW_c_TEBT0714_REV01!B:D,MATCH(H136,RAW_c_TEBT0714_REV01!B:B,0),3)),"---")),"---")</f>
        <v>---</v>
      </c>
      <c r="N136" t="str">
        <f>IFERROR(IF(AND(B136="B2B",J136="--"),L136,IF(
COUNTIF(B2B!H:H,(IF(K136&lt;&gt;"---",IF(INDEX(RAW_c_TEBT0714_REV01!B:D,MATCH(H136,RAW_c_TEBT0714_REV01!B:B,0),3)=L136,INDEX(
RAW_c_TEBT0714_REV01!B:D,MATCH(H136,INDEX(RAW_c_TEBT0714_REV01!B:B,MATCH(H136,RAW_c_TEBT0714_REV01!B:B,)+1):'RAW_c_TEBT0714_REV01'!B11207,)+MATCH(H136,RAW_c_TEBT0714_REV01!B:B,),3),INDEX(RAW_c_TEBT0714_REV01!B:D,MATCH(H136,RAW_c_TEBT0714_REV01!B:B,0),3)),"---")))=0,"---",IF(K136&lt;&gt;"---",IF(INDEX(RAW_c_TEBT0714_REV01!B:D,MATCH(H136,RAW_c_TEBT0714_REV01!B:B,0),3)=L136,INDEX(
RAW_c_TEBT0714_REV01!B:D,MATCH(H136,INDEX(RAW_c_TEBT0714_REV01!B:B,MATCH(H136,RAW_c_TEBT0714_REV01!B:B,)+1):'RAW_c_TEBT0714_REV01'!B11207,)+MATCH(H136,RAW_c_TEBT0714_REV01!B:B,),3),INDEX(RAW_c_TEBT0714_REV01!B:D,MATCH(H136,RAW_c_TEBT0714_REV01!B:B,0),3)),"---"))),"---")</f>
        <v>JM2-32</v>
      </c>
      <c r="T136">
        <f>COUNTIF(RAW_c_TEBT0714_REV01!B:B,G136)</f>
        <v>2</v>
      </c>
      <c r="U136" t="str">
        <f t="shared" si="17"/>
        <v>B2B-31</v>
      </c>
    </row>
    <row r="137" spans="1:21" x14ac:dyDescent="0.25">
      <c r="A137" t="s">
        <v>979</v>
      </c>
      <c r="B137" t="s">
        <v>39</v>
      </c>
      <c r="C137" t="s">
        <v>190</v>
      </c>
      <c r="D137" t="s">
        <v>259</v>
      </c>
      <c r="E137" s="84">
        <v>31</v>
      </c>
      <c r="F137" t="str">
        <f t="shared" si="12"/>
        <v>JM2-31</v>
      </c>
      <c r="G137" t="str">
        <f>VLOOKUP(F137,RAW_c_TEBT0714_REV01!A:B,2,0)</f>
        <v>NetJM2_27</v>
      </c>
      <c r="H137" t="str">
        <f t="shared" si="13"/>
        <v>NetJM2_27</v>
      </c>
      <c r="I137" t="str">
        <f t="shared" si="14"/>
        <v>--</v>
      </c>
      <c r="J137" t="str">
        <f t="shared" si="15"/>
        <v>--</v>
      </c>
      <c r="K137">
        <f>IFERROR(IF(J137="--",IF(G137=H137,VLOOKUP(G137,RAW_c_TEBT0714_REV01!L:N,3,0),SUM(VLOOKUP(H137,RAW_c_TEBT0714_REV01!L:N,3,0),VLOOKUP(G137,RAW_c_TEBT0714_REV01!L:N,3,0))),"---"),"---")</f>
        <v>3.1503999999999999</v>
      </c>
      <c r="L137" t="str">
        <f t="shared" si="16"/>
        <v>JM2-31</v>
      </c>
      <c r="M137" t="str">
        <f>IFERROR(IF(
COUNTIF(B2B!H:H,(IF(K137&lt;&gt;"---",IF(INDEX(RAW_c_TEBT0714_REV01!B:D,MATCH(H137,RAW_c_TEBT0714_REV01!B:B,0),3)=L137,INDEX(
RAW_c_TEBT0714_REV01!B:D,MATCH(H137,INDEX(RAW_c_TEBT0714_REV01!B:B,MATCH(H137,RAW_c_TEBT0714_REV01!B:B,)+1):'RAW_c_TEBT0714_REV01'!B11208,)+MATCH(H137,RAW_c_TEBT0714_REV01!B:B,),3),INDEX(RAW_c_TEBT0714_REV01!B:D,MATCH(H137,RAW_c_TEBT0714_REV01!B:B,0),3)),"---")))=1,"---",IF(K137&lt;&gt;"---",IF(INDEX(RAW_c_TEBT0714_REV01!B:D,MATCH(H137,RAW_c_TEBT0714_REV01!B:B,0),3)=L137,INDEX(
RAW_c_TEBT0714_REV01!B:D,MATCH(H137,INDEX(RAW_c_TEBT0714_REV01!B:B,MATCH(H137,RAW_c_TEBT0714_REV01!B:B,)+1):'RAW_c_TEBT0714_REV01'!B11208,)+MATCH(H137,RAW_c_TEBT0714_REV01!B:B,),3),INDEX(RAW_c_TEBT0714_REV01!B:D,MATCH(H137,RAW_c_TEBT0714_REV01!B:B,0),3)),"---")),"---")</f>
        <v>---</v>
      </c>
      <c r="N137" t="str">
        <f>IFERROR(IF(AND(B137="B2B",J137="--"),L137,IF(
COUNTIF(B2B!H:H,(IF(K137&lt;&gt;"---",IF(INDEX(RAW_c_TEBT0714_REV01!B:D,MATCH(H137,RAW_c_TEBT0714_REV01!B:B,0),3)=L137,INDEX(
RAW_c_TEBT0714_REV01!B:D,MATCH(H137,INDEX(RAW_c_TEBT0714_REV01!B:B,MATCH(H137,RAW_c_TEBT0714_REV01!B:B,)+1):'RAW_c_TEBT0714_REV01'!B11208,)+MATCH(H137,RAW_c_TEBT0714_REV01!B:B,),3),INDEX(RAW_c_TEBT0714_REV01!B:D,MATCH(H137,RAW_c_TEBT0714_REV01!B:B,0),3)),"---")))=0,"---",IF(K137&lt;&gt;"---",IF(INDEX(RAW_c_TEBT0714_REV01!B:D,MATCH(H137,RAW_c_TEBT0714_REV01!B:B,0),3)=L137,INDEX(
RAW_c_TEBT0714_REV01!B:D,MATCH(H137,INDEX(RAW_c_TEBT0714_REV01!B:B,MATCH(H137,RAW_c_TEBT0714_REV01!B:B,)+1):'RAW_c_TEBT0714_REV01'!B11208,)+MATCH(H137,RAW_c_TEBT0714_REV01!B:B,),3),INDEX(RAW_c_TEBT0714_REV01!B:D,MATCH(H137,RAW_c_TEBT0714_REV01!B:B,0),3)),"---"))),"---")</f>
        <v>JM2-31</v>
      </c>
      <c r="T137">
        <f>COUNTIF(RAW_c_TEBT0714_REV01!B:B,G137)</f>
        <v>2</v>
      </c>
      <c r="U137" t="str">
        <f t="shared" si="17"/>
        <v>B2B-32</v>
      </c>
    </row>
    <row r="138" spans="1:21" x14ac:dyDescent="0.25">
      <c r="A138" t="s">
        <v>980</v>
      </c>
      <c r="B138" t="s">
        <v>39</v>
      </c>
      <c r="C138" t="s">
        <v>191</v>
      </c>
      <c r="D138" t="s">
        <v>259</v>
      </c>
      <c r="E138" s="84">
        <v>34</v>
      </c>
      <c r="F138" t="str">
        <f t="shared" si="12"/>
        <v>JM2-34</v>
      </c>
      <c r="G138" t="str">
        <f>VLOOKUP(F138,RAW_c_TEBT0714_REV01!A:B,2,0)</f>
        <v>NetJM2_30</v>
      </c>
      <c r="H138" t="str">
        <f t="shared" si="13"/>
        <v>NetJM2_30</v>
      </c>
      <c r="I138" t="str">
        <f t="shared" si="14"/>
        <v>--</v>
      </c>
      <c r="J138" t="str">
        <f t="shared" si="15"/>
        <v>--</v>
      </c>
      <c r="K138">
        <f>IFERROR(IF(J138="--",IF(G138=H138,VLOOKUP(G138,RAW_c_TEBT0714_REV01!L:N,3,0),SUM(VLOOKUP(H138,RAW_c_TEBT0714_REV01!L:N,3,0),VLOOKUP(G138,RAW_c_TEBT0714_REV01!L:N,3,0))),"---"),"---")</f>
        <v>3.1724000000000001</v>
      </c>
      <c r="L138" t="str">
        <f t="shared" si="16"/>
        <v>JM2-34</v>
      </c>
      <c r="M138" t="str">
        <f>IFERROR(IF(
COUNTIF(B2B!H:H,(IF(K138&lt;&gt;"---",IF(INDEX(RAW_c_TEBT0714_REV01!B:D,MATCH(H138,RAW_c_TEBT0714_REV01!B:B,0),3)=L138,INDEX(
RAW_c_TEBT0714_REV01!B:D,MATCH(H138,INDEX(RAW_c_TEBT0714_REV01!B:B,MATCH(H138,RAW_c_TEBT0714_REV01!B:B,)+1):'RAW_c_TEBT0714_REV01'!B11209,)+MATCH(H138,RAW_c_TEBT0714_REV01!B:B,),3),INDEX(RAW_c_TEBT0714_REV01!B:D,MATCH(H138,RAW_c_TEBT0714_REV01!B:B,0),3)),"---")))=1,"---",IF(K138&lt;&gt;"---",IF(INDEX(RAW_c_TEBT0714_REV01!B:D,MATCH(H138,RAW_c_TEBT0714_REV01!B:B,0),3)=L138,INDEX(
RAW_c_TEBT0714_REV01!B:D,MATCH(H138,INDEX(RAW_c_TEBT0714_REV01!B:B,MATCH(H138,RAW_c_TEBT0714_REV01!B:B,)+1):'RAW_c_TEBT0714_REV01'!B11209,)+MATCH(H138,RAW_c_TEBT0714_REV01!B:B,),3),INDEX(RAW_c_TEBT0714_REV01!B:D,MATCH(H138,RAW_c_TEBT0714_REV01!B:B,0),3)),"---")),"---")</f>
        <v>---</v>
      </c>
      <c r="N138" t="str">
        <f>IFERROR(IF(AND(B138="B2B",J138="--"),L138,IF(
COUNTIF(B2B!H:H,(IF(K138&lt;&gt;"---",IF(INDEX(RAW_c_TEBT0714_REV01!B:D,MATCH(H138,RAW_c_TEBT0714_REV01!B:B,0),3)=L138,INDEX(
RAW_c_TEBT0714_REV01!B:D,MATCH(H138,INDEX(RAW_c_TEBT0714_REV01!B:B,MATCH(H138,RAW_c_TEBT0714_REV01!B:B,)+1):'RAW_c_TEBT0714_REV01'!B11209,)+MATCH(H138,RAW_c_TEBT0714_REV01!B:B,),3),INDEX(RAW_c_TEBT0714_REV01!B:D,MATCH(H138,RAW_c_TEBT0714_REV01!B:B,0),3)),"---")))=0,"---",IF(K138&lt;&gt;"---",IF(INDEX(RAW_c_TEBT0714_REV01!B:D,MATCH(H138,RAW_c_TEBT0714_REV01!B:B,0),3)=L138,INDEX(
RAW_c_TEBT0714_REV01!B:D,MATCH(H138,INDEX(RAW_c_TEBT0714_REV01!B:B,MATCH(H138,RAW_c_TEBT0714_REV01!B:B,)+1):'RAW_c_TEBT0714_REV01'!B11209,)+MATCH(H138,RAW_c_TEBT0714_REV01!B:B,),3),INDEX(RAW_c_TEBT0714_REV01!B:D,MATCH(H138,RAW_c_TEBT0714_REV01!B:B,0),3)),"---"))),"---")</f>
        <v>JM2-34</v>
      </c>
      <c r="T138">
        <f>COUNTIF(RAW_c_TEBT0714_REV01!B:B,G138)</f>
        <v>2</v>
      </c>
      <c r="U138" t="str">
        <f t="shared" si="17"/>
        <v>B2B-33</v>
      </c>
    </row>
    <row r="139" spans="1:21" x14ac:dyDescent="0.25">
      <c r="A139" t="s">
        <v>981</v>
      </c>
      <c r="B139" t="s">
        <v>39</v>
      </c>
      <c r="C139" t="s">
        <v>192</v>
      </c>
      <c r="D139" t="s">
        <v>259</v>
      </c>
      <c r="E139" s="84">
        <v>33</v>
      </c>
      <c r="F139" t="str">
        <f t="shared" si="12"/>
        <v>JM2-33</v>
      </c>
      <c r="G139" t="str">
        <f>VLOOKUP(F139,RAW_c_TEBT0714_REV01!A:B,2,0)</f>
        <v>NetJM2_29</v>
      </c>
      <c r="H139" t="str">
        <f t="shared" si="13"/>
        <v>NetJM2_29</v>
      </c>
      <c r="I139" t="str">
        <f t="shared" si="14"/>
        <v>--</v>
      </c>
      <c r="J139" t="str">
        <f t="shared" si="15"/>
        <v>--</v>
      </c>
      <c r="K139">
        <f>IFERROR(IF(J139="--",IF(G139=H139,VLOOKUP(G139,RAW_c_TEBT0714_REV01!L:N,3,0),SUM(VLOOKUP(H139,RAW_c_TEBT0714_REV01!L:N,3,0),VLOOKUP(G139,RAW_c_TEBT0714_REV01!L:N,3,0))),"---"),"---")</f>
        <v>3.1814</v>
      </c>
      <c r="L139" t="str">
        <f t="shared" si="16"/>
        <v>JM2-33</v>
      </c>
      <c r="M139" t="str">
        <f>IFERROR(IF(
COUNTIF(B2B!H:H,(IF(K139&lt;&gt;"---",IF(INDEX(RAW_c_TEBT0714_REV01!B:D,MATCH(H139,RAW_c_TEBT0714_REV01!B:B,0),3)=L139,INDEX(
RAW_c_TEBT0714_REV01!B:D,MATCH(H139,INDEX(RAW_c_TEBT0714_REV01!B:B,MATCH(H139,RAW_c_TEBT0714_REV01!B:B,)+1):'RAW_c_TEBT0714_REV01'!B11210,)+MATCH(H139,RAW_c_TEBT0714_REV01!B:B,),3),INDEX(RAW_c_TEBT0714_REV01!B:D,MATCH(H139,RAW_c_TEBT0714_REV01!B:B,0),3)),"---")))=1,"---",IF(K139&lt;&gt;"---",IF(INDEX(RAW_c_TEBT0714_REV01!B:D,MATCH(H139,RAW_c_TEBT0714_REV01!B:B,0),3)=L139,INDEX(
RAW_c_TEBT0714_REV01!B:D,MATCH(H139,INDEX(RAW_c_TEBT0714_REV01!B:B,MATCH(H139,RAW_c_TEBT0714_REV01!B:B,)+1):'RAW_c_TEBT0714_REV01'!B11210,)+MATCH(H139,RAW_c_TEBT0714_REV01!B:B,),3),INDEX(RAW_c_TEBT0714_REV01!B:D,MATCH(H139,RAW_c_TEBT0714_REV01!B:B,0),3)),"---")),"---")</f>
        <v>---</v>
      </c>
      <c r="N139" t="str">
        <f>IFERROR(IF(AND(B139="B2B",J139="--"),L139,IF(
COUNTIF(B2B!H:H,(IF(K139&lt;&gt;"---",IF(INDEX(RAW_c_TEBT0714_REV01!B:D,MATCH(H139,RAW_c_TEBT0714_REV01!B:B,0),3)=L139,INDEX(
RAW_c_TEBT0714_REV01!B:D,MATCH(H139,INDEX(RAW_c_TEBT0714_REV01!B:B,MATCH(H139,RAW_c_TEBT0714_REV01!B:B,)+1):'RAW_c_TEBT0714_REV01'!B11210,)+MATCH(H139,RAW_c_TEBT0714_REV01!B:B,),3),INDEX(RAW_c_TEBT0714_REV01!B:D,MATCH(H139,RAW_c_TEBT0714_REV01!B:B,0),3)),"---")))=0,"---",IF(K139&lt;&gt;"---",IF(INDEX(RAW_c_TEBT0714_REV01!B:D,MATCH(H139,RAW_c_TEBT0714_REV01!B:B,0),3)=L139,INDEX(
RAW_c_TEBT0714_REV01!B:D,MATCH(H139,INDEX(RAW_c_TEBT0714_REV01!B:B,MATCH(H139,RAW_c_TEBT0714_REV01!B:B,)+1):'RAW_c_TEBT0714_REV01'!B11210,)+MATCH(H139,RAW_c_TEBT0714_REV01!B:B,),3),INDEX(RAW_c_TEBT0714_REV01!B:D,MATCH(H139,RAW_c_TEBT0714_REV01!B:B,0),3)),"---"))),"---")</f>
        <v>JM2-33</v>
      </c>
      <c r="T139">
        <f>COUNTIF(RAW_c_TEBT0714_REV01!B:B,G139)</f>
        <v>2</v>
      </c>
      <c r="U139" t="str">
        <f t="shared" si="17"/>
        <v>B2B-34</v>
      </c>
    </row>
    <row r="140" spans="1:21" x14ac:dyDescent="0.25">
      <c r="A140" t="s">
        <v>982</v>
      </c>
      <c r="B140" t="s">
        <v>39</v>
      </c>
      <c r="C140" t="s">
        <v>193</v>
      </c>
      <c r="D140" t="s">
        <v>259</v>
      </c>
      <c r="E140" s="84">
        <v>36</v>
      </c>
      <c r="F140" t="str">
        <f t="shared" si="12"/>
        <v>JM2-36</v>
      </c>
      <c r="G140" t="str">
        <f>VLOOKUP(F140,RAW_c_TEBT0714_REV01!A:B,2,0)</f>
        <v>GND</v>
      </c>
      <c r="H140" t="str">
        <f t="shared" si="13"/>
        <v>GND</v>
      </c>
      <c r="I140" t="str">
        <f t="shared" si="14"/>
        <v>--</v>
      </c>
      <c r="J140" t="str">
        <f t="shared" si="15"/>
        <v>---</v>
      </c>
      <c r="K140" t="str">
        <f>IFERROR(IF(J140="--",IF(G140=H140,VLOOKUP(G140,RAW_c_TEBT0714_REV01!L:N,3,0),SUM(VLOOKUP(H140,RAW_c_TEBT0714_REV01!L:N,3,0),VLOOKUP(G140,RAW_c_TEBT0714_REV01!L:N,3,0))),"---"),"---")</f>
        <v>---</v>
      </c>
      <c r="L140" t="str">
        <f t="shared" si="16"/>
        <v>JM2-36</v>
      </c>
      <c r="M140" t="str">
        <f>IFERROR(IF(
COUNTIF(B2B!H:H,(IF(K140&lt;&gt;"---",IF(INDEX(RAW_c_TEBT0714_REV01!B:D,MATCH(H140,RAW_c_TEBT0714_REV01!B:B,0),3)=L140,INDEX(
RAW_c_TEBT0714_REV01!B:D,MATCH(H140,INDEX(RAW_c_TEBT0714_REV01!B:B,MATCH(H140,RAW_c_TEBT0714_REV01!B:B,)+1):'RAW_c_TEBT0714_REV01'!B11211,)+MATCH(H140,RAW_c_TEBT0714_REV01!B:B,),3),INDEX(RAW_c_TEBT0714_REV01!B:D,MATCH(H140,RAW_c_TEBT0714_REV01!B:B,0),3)),"---")))=1,"---",IF(K140&lt;&gt;"---",IF(INDEX(RAW_c_TEBT0714_REV01!B:D,MATCH(H140,RAW_c_TEBT0714_REV01!B:B,0),3)=L140,INDEX(
RAW_c_TEBT0714_REV01!B:D,MATCH(H140,INDEX(RAW_c_TEBT0714_REV01!B:B,MATCH(H140,RAW_c_TEBT0714_REV01!B:B,)+1):'RAW_c_TEBT0714_REV01'!B11211,)+MATCH(H140,RAW_c_TEBT0714_REV01!B:B,),3),INDEX(RAW_c_TEBT0714_REV01!B:D,MATCH(H140,RAW_c_TEBT0714_REV01!B:B,0),3)),"---")),"---")</f>
        <v>---</v>
      </c>
      <c r="N140" t="str">
        <f>IFERROR(IF(AND(B140="B2B",J140="--"),L140,IF(
COUNTIF(B2B!H:H,(IF(K140&lt;&gt;"---",IF(INDEX(RAW_c_TEBT0714_REV01!B:D,MATCH(H140,RAW_c_TEBT0714_REV01!B:B,0),3)=L140,INDEX(
RAW_c_TEBT0714_REV01!B:D,MATCH(H140,INDEX(RAW_c_TEBT0714_REV01!B:B,MATCH(H140,RAW_c_TEBT0714_REV01!B:B,)+1):'RAW_c_TEBT0714_REV01'!B11211,)+MATCH(H140,RAW_c_TEBT0714_REV01!B:B,),3),INDEX(RAW_c_TEBT0714_REV01!B:D,MATCH(H140,RAW_c_TEBT0714_REV01!B:B,0),3)),"---")))=0,"---",IF(K140&lt;&gt;"---",IF(INDEX(RAW_c_TEBT0714_REV01!B:D,MATCH(H140,RAW_c_TEBT0714_REV01!B:B,0),3)=L140,INDEX(
RAW_c_TEBT0714_REV01!B:D,MATCH(H140,INDEX(RAW_c_TEBT0714_REV01!B:B,MATCH(H140,RAW_c_TEBT0714_REV01!B:B,)+1):'RAW_c_TEBT0714_REV01'!B11211,)+MATCH(H140,RAW_c_TEBT0714_REV01!B:B,),3),INDEX(RAW_c_TEBT0714_REV01!B:D,MATCH(H140,RAW_c_TEBT0714_REV01!B:B,0),3)),"---"))),"---")</f>
        <v>---</v>
      </c>
      <c r="T140">
        <f>COUNTIF(RAW_c_TEBT0714_REV01!B:B,G140)</f>
        <v>56</v>
      </c>
      <c r="U140" t="str">
        <f t="shared" si="17"/>
        <v>B2B-35</v>
      </c>
    </row>
    <row r="141" spans="1:21" x14ac:dyDescent="0.25">
      <c r="A141" t="s">
        <v>983</v>
      </c>
      <c r="B141" t="s">
        <v>39</v>
      </c>
      <c r="C141" t="s">
        <v>194</v>
      </c>
      <c r="D141" t="s">
        <v>259</v>
      </c>
      <c r="E141" s="84">
        <v>35</v>
      </c>
      <c r="F141" t="str">
        <f t="shared" si="12"/>
        <v>JM2-35</v>
      </c>
      <c r="G141" t="str">
        <f>VLOOKUP(F141,RAW_c_TEBT0714_REV01!A:B,2,0)</f>
        <v>GND</v>
      </c>
      <c r="H141" t="str">
        <f t="shared" si="13"/>
        <v>GND</v>
      </c>
      <c r="I141" t="str">
        <f t="shared" si="14"/>
        <v>--</v>
      </c>
      <c r="J141" t="str">
        <f t="shared" si="15"/>
        <v>---</v>
      </c>
      <c r="K141" t="str">
        <f>IFERROR(IF(J141="--",IF(G141=H141,VLOOKUP(G141,RAW_c_TEBT0714_REV01!L:N,3,0),SUM(VLOOKUP(H141,RAW_c_TEBT0714_REV01!L:N,3,0),VLOOKUP(G141,RAW_c_TEBT0714_REV01!L:N,3,0))),"---"),"---")</f>
        <v>---</v>
      </c>
      <c r="L141" t="str">
        <f t="shared" si="16"/>
        <v>JM2-35</v>
      </c>
      <c r="M141" t="str">
        <f>IFERROR(IF(
COUNTIF(B2B!H:H,(IF(K141&lt;&gt;"---",IF(INDEX(RAW_c_TEBT0714_REV01!B:D,MATCH(H141,RAW_c_TEBT0714_REV01!B:B,0),3)=L141,INDEX(
RAW_c_TEBT0714_REV01!B:D,MATCH(H141,INDEX(RAW_c_TEBT0714_REV01!B:B,MATCH(H141,RAW_c_TEBT0714_REV01!B:B,)+1):'RAW_c_TEBT0714_REV01'!B11212,)+MATCH(H141,RAW_c_TEBT0714_REV01!B:B,),3),INDEX(RAW_c_TEBT0714_REV01!B:D,MATCH(H141,RAW_c_TEBT0714_REV01!B:B,0),3)),"---")))=1,"---",IF(K141&lt;&gt;"---",IF(INDEX(RAW_c_TEBT0714_REV01!B:D,MATCH(H141,RAW_c_TEBT0714_REV01!B:B,0),3)=L141,INDEX(
RAW_c_TEBT0714_REV01!B:D,MATCH(H141,INDEX(RAW_c_TEBT0714_REV01!B:B,MATCH(H141,RAW_c_TEBT0714_REV01!B:B,)+1):'RAW_c_TEBT0714_REV01'!B11212,)+MATCH(H141,RAW_c_TEBT0714_REV01!B:B,),3),INDEX(RAW_c_TEBT0714_REV01!B:D,MATCH(H141,RAW_c_TEBT0714_REV01!B:B,0),3)),"---")),"---")</f>
        <v>---</v>
      </c>
      <c r="N141" t="str">
        <f>IFERROR(IF(AND(B141="B2B",J141="--"),L141,IF(
COUNTIF(B2B!H:H,(IF(K141&lt;&gt;"---",IF(INDEX(RAW_c_TEBT0714_REV01!B:D,MATCH(H141,RAW_c_TEBT0714_REV01!B:B,0),3)=L141,INDEX(
RAW_c_TEBT0714_REV01!B:D,MATCH(H141,INDEX(RAW_c_TEBT0714_REV01!B:B,MATCH(H141,RAW_c_TEBT0714_REV01!B:B,)+1):'RAW_c_TEBT0714_REV01'!B11212,)+MATCH(H141,RAW_c_TEBT0714_REV01!B:B,),3),INDEX(RAW_c_TEBT0714_REV01!B:D,MATCH(H141,RAW_c_TEBT0714_REV01!B:B,0),3)),"---")))=0,"---",IF(K141&lt;&gt;"---",IF(INDEX(RAW_c_TEBT0714_REV01!B:D,MATCH(H141,RAW_c_TEBT0714_REV01!B:B,0),3)=L141,INDEX(
RAW_c_TEBT0714_REV01!B:D,MATCH(H141,INDEX(RAW_c_TEBT0714_REV01!B:B,MATCH(H141,RAW_c_TEBT0714_REV01!B:B,)+1):'RAW_c_TEBT0714_REV01'!B11212,)+MATCH(H141,RAW_c_TEBT0714_REV01!B:B,),3),INDEX(RAW_c_TEBT0714_REV01!B:D,MATCH(H141,RAW_c_TEBT0714_REV01!B:B,0),3)),"---"))),"---")</f>
        <v>---</v>
      </c>
      <c r="T141">
        <f>COUNTIF(RAW_c_TEBT0714_REV01!B:B,G141)</f>
        <v>56</v>
      </c>
      <c r="U141" t="str">
        <f t="shared" si="17"/>
        <v>B2B-36</v>
      </c>
    </row>
    <row r="142" spans="1:21" x14ac:dyDescent="0.25">
      <c r="A142" t="s">
        <v>984</v>
      </c>
      <c r="B142" t="s">
        <v>39</v>
      </c>
      <c r="C142" t="s">
        <v>195</v>
      </c>
      <c r="D142" t="s">
        <v>259</v>
      </c>
      <c r="E142" s="84">
        <v>38</v>
      </c>
      <c r="F142" t="str">
        <f t="shared" si="12"/>
        <v>JM2-38</v>
      </c>
      <c r="G142" t="str">
        <f>VLOOKUP(F142,RAW_c_TEBT0714_REV01!A:B,2,0)</f>
        <v>NetJM2_38</v>
      </c>
      <c r="H142" t="str">
        <f t="shared" si="13"/>
        <v>NetJM2_38</v>
      </c>
      <c r="I142" t="str">
        <f t="shared" si="14"/>
        <v>--</v>
      </c>
      <c r="J142" t="str">
        <f t="shared" si="15"/>
        <v>--</v>
      </c>
      <c r="K142">
        <f>IFERROR(IF(J142="--",IF(G142=H142,VLOOKUP(G142,RAW_c_TEBT0714_REV01!L:N,3,0),SUM(VLOOKUP(H142,RAW_c_TEBT0714_REV01!L:N,3,0),VLOOKUP(G142,RAW_c_TEBT0714_REV01!L:N,3,0))),"---"),"---")</f>
        <v>2.9737</v>
      </c>
      <c r="L142" t="str">
        <f t="shared" si="16"/>
        <v>JM2-38</v>
      </c>
      <c r="M142" t="str">
        <f>IFERROR(IF(
COUNTIF(B2B!H:H,(IF(K142&lt;&gt;"---",IF(INDEX(RAW_c_TEBT0714_REV01!B:D,MATCH(H142,RAW_c_TEBT0714_REV01!B:B,0),3)=L142,INDEX(
RAW_c_TEBT0714_REV01!B:D,MATCH(H142,INDEX(RAW_c_TEBT0714_REV01!B:B,MATCH(H142,RAW_c_TEBT0714_REV01!B:B,)+1):'RAW_c_TEBT0714_REV01'!B11213,)+MATCH(H142,RAW_c_TEBT0714_REV01!B:B,),3),INDEX(RAW_c_TEBT0714_REV01!B:D,MATCH(H142,RAW_c_TEBT0714_REV01!B:B,0),3)),"---")))=1,"---",IF(K142&lt;&gt;"---",IF(INDEX(RAW_c_TEBT0714_REV01!B:D,MATCH(H142,RAW_c_TEBT0714_REV01!B:B,0),3)=L142,INDEX(
RAW_c_TEBT0714_REV01!B:D,MATCH(H142,INDEX(RAW_c_TEBT0714_REV01!B:B,MATCH(H142,RAW_c_TEBT0714_REV01!B:B,)+1):'RAW_c_TEBT0714_REV01'!B11213,)+MATCH(H142,RAW_c_TEBT0714_REV01!B:B,),3),INDEX(RAW_c_TEBT0714_REV01!B:D,MATCH(H142,RAW_c_TEBT0714_REV01!B:B,0),3)),"---")),"---")</f>
        <v>---</v>
      </c>
      <c r="N142" t="str">
        <f>IFERROR(IF(AND(B142="B2B",J142="--"),L142,IF(
COUNTIF(B2B!H:H,(IF(K142&lt;&gt;"---",IF(INDEX(RAW_c_TEBT0714_REV01!B:D,MATCH(H142,RAW_c_TEBT0714_REV01!B:B,0),3)=L142,INDEX(
RAW_c_TEBT0714_REV01!B:D,MATCH(H142,INDEX(RAW_c_TEBT0714_REV01!B:B,MATCH(H142,RAW_c_TEBT0714_REV01!B:B,)+1):'RAW_c_TEBT0714_REV01'!B11213,)+MATCH(H142,RAW_c_TEBT0714_REV01!B:B,),3),INDEX(RAW_c_TEBT0714_REV01!B:D,MATCH(H142,RAW_c_TEBT0714_REV01!B:B,0),3)),"---")))=0,"---",IF(K142&lt;&gt;"---",IF(INDEX(RAW_c_TEBT0714_REV01!B:D,MATCH(H142,RAW_c_TEBT0714_REV01!B:B,0),3)=L142,INDEX(
RAW_c_TEBT0714_REV01!B:D,MATCH(H142,INDEX(RAW_c_TEBT0714_REV01!B:B,MATCH(H142,RAW_c_TEBT0714_REV01!B:B,)+1):'RAW_c_TEBT0714_REV01'!B11213,)+MATCH(H142,RAW_c_TEBT0714_REV01!B:B,),3),INDEX(RAW_c_TEBT0714_REV01!B:D,MATCH(H142,RAW_c_TEBT0714_REV01!B:B,0),3)),"---"))),"---")</f>
        <v>JM2-38</v>
      </c>
      <c r="T142">
        <f>COUNTIF(RAW_c_TEBT0714_REV01!B:B,G142)</f>
        <v>2</v>
      </c>
      <c r="U142" t="str">
        <f t="shared" si="17"/>
        <v>B2B-37</v>
      </c>
    </row>
    <row r="143" spans="1:21" x14ac:dyDescent="0.25">
      <c r="A143" t="s">
        <v>985</v>
      </c>
      <c r="B143" t="s">
        <v>39</v>
      </c>
      <c r="C143" t="s">
        <v>196</v>
      </c>
      <c r="D143" t="s">
        <v>259</v>
      </c>
      <c r="E143" s="84">
        <v>37</v>
      </c>
      <c r="F143" t="str">
        <f t="shared" si="12"/>
        <v>JM2-37</v>
      </c>
      <c r="G143" t="str">
        <f>VLOOKUP(F143,RAW_c_TEBT0714_REV01!A:B,2,0)</f>
        <v>NetJM2_37</v>
      </c>
      <c r="H143" t="str">
        <f t="shared" si="13"/>
        <v>NetJM2_37</v>
      </c>
      <c r="I143" t="str">
        <f t="shared" si="14"/>
        <v>--</v>
      </c>
      <c r="J143" t="str">
        <f t="shared" si="15"/>
        <v>--</v>
      </c>
      <c r="K143">
        <f>IFERROR(IF(J143="--",IF(G143=H143,VLOOKUP(G143,RAW_c_TEBT0714_REV01!L:N,3,0),SUM(VLOOKUP(H143,RAW_c_TEBT0714_REV01!L:N,3,0),VLOOKUP(G143,RAW_c_TEBT0714_REV01!L:N,3,0))),"---"),"---")</f>
        <v>3.1414</v>
      </c>
      <c r="L143" t="str">
        <f t="shared" si="16"/>
        <v>JM2-37</v>
      </c>
      <c r="M143" t="str">
        <f>IFERROR(IF(
COUNTIF(B2B!H:H,(IF(K143&lt;&gt;"---",IF(INDEX(RAW_c_TEBT0714_REV01!B:D,MATCH(H143,RAW_c_TEBT0714_REV01!B:B,0),3)=L143,INDEX(
RAW_c_TEBT0714_REV01!B:D,MATCH(H143,INDEX(RAW_c_TEBT0714_REV01!B:B,MATCH(H143,RAW_c_TEBT0714_REV01!B:B,)+1):'RAW_c_TEBT0714_REV01'!B11214,)+MATCH(H143,RAW_c_TEBT0714_REV01!B:B,),3),INDEX(RAW_c_TEBT0714_REV01!B:D,MATCH(H143,RAW_c_TEBT0714_REV01!B:B,0),3)),"---")))=1,"---",IF(K143&lt;&gt;"---",IF(INDEX(RAW_c_TEBT0714_REV01!B:D,MATCH(H143,RAW_c_TEBT0714_REV01!B:B,0),3)=L143,INDEX(
RAW_c_TEBT0714_REV01!B:D,MATCH(H143,INDEX(RAW_c_TEBT0714_REV01!B:B,MATCH(H143,RAW_c_TEBT0714_REV01!B:B,)+1):'RAW_c_TEBT0714_REV01'!B11214,)+MATCH(H143,RAW_c_TEBT0714_REV01!B:B,),3),INDEX(RAW_c_TEBT0714_REV01!B:D,MATCH(H143,RAW_c_TEBT0714_REV01!B:B,0),3)),"---")),"---")</f>
        <v>---</v>
      </c>
      <c r="N143" t="str">
        <f>IFERROR(IF(AND(B143="B2B",J143="--"),L143,IF(
COUNTIF(B2B!H:H,(IF(K143&lt;&gt;"---",IF(INDEX(RAW_c_TEBT0714_REV01!B:D,MATCH(H143,RAW_c_TEBT0714_REV01!B:B,0),3)=L143,INDEX(
RAW_c_TEBT0714_REV01!B:D,MATCH(H143,INDEX(RAW_c_TEBT0714_REV01!B:B,MATCH(H143,RAW_c_TEBT0714_REV01!B:B,)+1):'RAW_c_TEBT0714_REV01'!B11214,)+MATCH(H143,RAW_c_TEBT0714_REV01!B:B,),3),INDEX(RAW_c_TEBT0714_REV01!B:D,MATCH(H143,RAW_c_TEBT0714_REV01!B:B,0),3)),"---")))=0,"---",IF(K143&lt;&gt;"---",IF(INDEX(RAW_c_TEBT0714_REV01!B:D,MATCH(H143,RAW_c_TEBT0714_REV01!B:B,0),3)=L143,INDEX(
RAW_c_TEBT0714_REV01!B:D,MATCH(H143,INDEX(RAW_c_TEBT0714_REV01!B:B,MATCH(H143,RAW_c_TEBT0714_REV01!B:B,)+1):'RAW_c_TEBT0714_REV01'!B11214,)+MATCH(H143,RAW_c_TEBT0714_REV01!B:B,),3),INDEX(RAW_c_TEBT0714_REV01!B:D,MATCH(H143,RAW_c_TEBT0714_REV01!B:B,0),3)),"---"))),"---")</f>
        <v>JM2-37</v>
      </c>
      <c r="T143">
        <f>COUNTIF(RAW_c_TEBT0714_REV01!B:B,G143)</f>
        <v>2</v>
      </c>
      <c r="U143" t="str">
        <f t="shared" si="17"/>
        <v>B2B-38</v>
      </c>
    </row>
    <row r="144" spans="1:21" x14ac:dyDescent="0.25">
      <c r="A144" t="s">
        <v>986</v>
      </c>
      <c r="B144" t="s">
        <v>39</v>
      </c>
      <c r="C144" t="s">
        <v>197</v>
      </c>
      <c r="D144" t="s">
        <v>259</v>
      </c>
      <c r="E144" s="84">
        <v>40</v>
      </c>
      <c r="F144" t="str">
        <f t="shared" si="12"/>
        <v>JM2-40</v>
      </c>
      <c r="G144" t="str">
        <f>VLOOKUP(F144,RAW_c_TEBT0714_REV01!A:B,2,0)</f>
        <v>NetJM2_40</v>
      </c>
      <c r="H144" t="str">
        <f t="shared" si="13"/>
        <v>NetJM2_40</v>
      </c>
      <c r="I144" t="str">
        <f t="shared" si="14"/>
        <v>--</v>
      </c>
      <c r="J144" t="str">
        <f t="shared" si="15"/>
        <v>--</v>
      </c>
      <c r="K144">
        <f>IFERROR(IF(J144="--",IF(G144=H144,VLOOKUP(G144,RAW_c_TEBT0714_REV01!L:N,3,0),SUM(VLOOKUP(H144,RAW_c_TEBT0714_REV01!L:N,3,0),VLOOKUP(G144,RAW_c_TEBT0714_REV01!L:N,3,0))),"---"),"---")</f>
        <v>3.0533999999999999</v>
      </c>
      <c r="L144" t="str">
        <f t="shared" si="16"/>
        <v>JM2-40</v>
      </c>
      <c r="M144" t="str">
        <f>IFERROR(IF(
COUNTIF(B2B!H:H,(IF(K144&lt;&gt;"---",IF(INDEX(RAW_c_TEBT0714_REV01!B:D,MATCH(H144,RAW_c_TEBT0714_REV01!B:B,0),3)=L144,INDEX(
RAW_c_TEBT0714_REV01!B:D,MATCH(H144,INDEX(RAW_c_TEBT0714_REV01!B:B,MATCH(H144,RAW_c_TEBT0714_REV01!B:B,)+1):'RAW_c_TEBT0714_REV01'!B11215,)+MATCH(H144,RAW_c_TEBT0714_REV01!B:B,),3),INDEX(RAW_c_TEBT0714_REV01!B:D,MATCH(H144,RAW_c_TEBT0714_REV01!B:B,0),3)),"---")))=1,"---",IF(K144&lt;&gt;"---",IF(INDEX(RAW_c_TEBT0714_REV01!B:D,MATCH(H144,RAW_c_TEBT0714_REV01!B:B,0),3)=L144,INDEX(
RAW_c_TEBT0714_REV01!B:D,MATCH(H144,INDEX(RAW_c_TEBT0714_REV01!B:B,MATCH(H144,RAW_c_TEBT0714_REV01!B:B,)+1):'RAW_c_TEBT0714_REV01'!B11215,)+MATCH(H144,RAW_c_TEBT0714_REV01!B:B,),3),INDEX(RAW_c_TEBT0714_REV01!B:D,MATCH(H144,RAW_c_TEBT0714_REV01!B:B,0),3)),"---")),"---")</f>
        <v>---</v>
      </c>
      <c r="N144" t="str">
        <f>IFERROR(IF(AND(B144="B2B",J144="--"),L144,IF(
COUNTIF(B2B!H:H,(IF(K144&lt;&gt;"---",IF(INDEX(RAW_c_TEBT0714_REV01!B:D,MATCH(H144,RAW_c_TEBT0714_REV01!B:B,0),3)=L144,INDEX(
RAW_c_TEBT0714_REV01!B:D,MATCH(H144,INDEX(RAW_c_TEBT0714_REV01!B:B,MATCH(H144,RAW_c_TEBT0714_REV01!B:B,)+1):'RAW_c_TEBT0714_REV01'!B11215,)+MATCH(H144,RAW_c_TEBT0714_REV01!B:B,),3),INDEX(RAW_c_TEBT0714_REV01!B:D,MATCH(H144,RAW_c_TEBT0714_REV01!B:B,0),3)),"---")))=0,"---",IF(K144&lt;&gt;"---",IF(INDEX(RAW_c_TEBT0714_REV01!B:D,MATCH(H144,RAW_c_TEBT0714_REV01!B:B,0),3)=L144,INDEX(
RAW_c_TEBT0714_REV01!B:D,MATCH(H144,INDEX(RAW_c_TEBT0714_REV01!B:B,MATCH(H144,RAW_c_TEBT0714_REV01!B:B,)+1):'RAW_c_TEBT0714_REV01'!B11215,)+MATCH(H144,RAW_c_TEBT0714_REV01!B:B,),3),INDEX(RAW_c_TEBT0714_REV01!B:D,MATCH(H144,RAW_c_TEBT0714_REV01!B:B,0),3)),"---"))),"---")</f>
        <v>JM2-40</v>
      </c>
      <c r="T144">
        <f>COUNTIF(RAW_c_TEBT0714_REV01!B:B,G144)</f>
        <v>2</v>
      </c>
      <c r="U144" t="str">
        <f t="shared" si="17"/>
        <v>B2B-39</v>
      </c>
    </row>
    <row r="145" spans="1:21" x14ac:dyDescent="0.25">
      <c r="A145" t="s">
        <v>987</v>
      </c>
      <c r="B145" t="s">
        <v>39</v>
      </c>
      <c r="C145" t="s">
        <v>198</v>
      </c>
      <c r="D145" t="s">
        <v>259</v>
      </c>
      <c r="E145" s="84">
        <v>39</v>
      </c>
      <c r="F145" t="str">
        <f t="shared" si="12"/>
        <v>JM2-39</v>
      </c>
      <c r="G145" t="str">
        <f>VLOOKUP(F145,RAW_c_TEBT0714_REV01!A:B,2,0)</f>
        <v>NetJM2_39</v>
      </c>
      <c r="H145" t="str">
        <f t="shared" si="13"/>
        <v>NetJM2_39</v>
      </c>
      <c r="I145" t="str">
        <f t="shared" si="14"/>
        <v>--</v>
      </c>
      <c r="J145" t="str">
        <f t="shared" si="15"/>
        <v>--</v>
      </c>
      <c r="K145">
        <f>IFERROR(IF(J145="--",IF(G145=H145,VLOOKUP(G145,RAW_c_TEBT0714_REV01!L:N,3,0),SUM(VLOOKUP(H145,RAW_c_TEBT0714_REV01!L:N,3,0),VLOOKUP(G145,RAW_c_TEBT0714_REV01!L:N,3,0))),"---"),"---")</f>
        <v>3.1095000000000002</v>
      </c>
      <c r="L145" t="str">
        <f t="shared" si="16"/>
        <v>JM2-39</v>
      </c>
      <c r="M145" t="str">
        <f>IFERROR(IF(
COUNTIF(B2B!H:H,(IF(K145&lt;&gt;"---",IF(INDEX(RAW_c_TEBT0714_REV01!B:D,MATCH(H145,RAW_c_TEBT0714_REV01!B:B,0),3)=L145,INDEX(
RAW_c_TEBT0714_REV01!B:D,MATCH(H145,INDEX(RAW_c_TEBT0714_REV01!B:B,MATCH(H145,RAW_c_TEBT0714_REV01!B:B,)+1):'RAW_c_TEBT0714_REV01'!B11216,)+MATCH(H145,RAW_c_TEBT0714_REV01!B:B,),3),INDEX(RAW_c_TEBT0714_REV01!B:D,MATCH(H145,RAW_c_TEBT0714_REV01!B:B,0),3)),"---")))=1,"---",IF(K145&lt;&gt;"---",IF(INDEX(RAW_c_TEBT0714_REV01!B:D,MATCH(H145,RAW_c_TEBT0714_REV01!B:B,0),3)=L145,INDEX(
RAW_c_TEBT0714_REV01!B:D,MATCH(H145,INDEX(RAW_c_TEBT0714_REV01!B:B,MATCH(H145,RAW_c_TEBT0714_REV01!B:B,)+1):'RAW_c_TEBT0714_REV01'!B11216,)+MATCH(H145,RAW_c_TEBT0714_REV01!B:B,),3),INDEX(RAW_c_TEBT0714_REV01!B:D,MATCH(H145,RAW_c_TEBT0714_REV01!B:B,0),3)),"---")),"---")</f>
        <v>---</v>
      </c>
      <c r="N145" t="str">
        <f>IFERROR(IF(AND(B145="B2B",J145="--"),L145,IF(
COUNTIF(B2B!H:H,(IF(K145&lt;&gt;"---",IF(INDEX(RAW_c_TEBT0714_REV01!B:D,MATCH(H145,RAW_c_TEBT0714_REV01!B:B,0),3)=L145,INDEX(
RAW_c_TEBT0714_REV01!B:D,MATCH(H145,INDEX(RAW_c_TEBT0714_REV01!B:B,MATCH(H145,RAW_c_TEBT0714_REV01!B:B,)+1):'RAW_c_TEBT0714_REV01'!B11216,)+MATCH(H145,RAW_c_TEBT0714_REV01!B:B,),3),INDEX(RAW_c_TEBT0714_REV01!B:D,MATCH(H145,RAW_c_TEBT0714_REV01!B:B,0),3)),"---")))=0,"---",IF(K145&lt;&gt;"---",IF(INDEX(RAW_c_TEBT0714_REV01!B:D,MATCH(H145,RAW_c_TEBT0714_REV01!B:B,0),3)=L145,INDEX(
RAW_c_TEBT0714_REV01!B:D,MATCH(H145,INDEX(RAW_c_TEBT0714_REV01!B:B,MATCH(H145,RAW_c_TEBT0714_REV01!B:B,)+1):'RAW_c_TEBT0714_REV01'!B11216,)+MATCH(H145,RAW_c_TEBT0714_REV01!B:B,),3),INDEX(RAW_c_TEBT0714_REV01!B:D,MATCH(H145,RAW_c_TEBT0714_REV01!B:B,0),3)),"---"))),"---")</f>
        <v>JM2-39</v>
      </c>
      <c r="T145">
        <f>COUNTIF(RAW_c_TEBT0714_REV01!B:B,G145)</f>
        <v>2</v>
      </c>
      <c r="U145" t="str">
        <f t="shared" si="17"/>
        <v>B2B-40</v>
      </c>
    </row>
    <row r="146" spans="1:21" x14ac:dyDescent="0.25">
      <c r="A146" t="s">
        <v>988</v>
      </c>
      <c r="B146" t="s">
        <v>39</v>
      </c>
      <c r="C146" t="s">
        <v>199</v>
      </c>
      <c r="D146" t="s">
        <v>259</v>
      </c>
      <c r="E146" s="84">
        <v>42</v>
      </c>
      <c r="F146" t="str">
        <f t="shared" si="12"/>
        <v>JM2-42</v>
      </c>
      <c r="G146" t="str">
        <f>VLOOKUP(F146,RAW_c_TEBT0714_REV01!A:B,2,0)</f>
        <v>NetJM2_38</v>
      </c>
      <c r="H146" t="str">
        <f t="shared" si="13"/>
        <v>NetJM2_38</v>
      </c>
      <c r="I146" t="str">
        <f t="shared" si="14"/>
        <v>--</v>
      </c>
      <c r="J146" t="str">
        <f t="shared" si="15"/>
        <v>--</v>
      </c>
      <c r="K146">
        <f>IFERROR(IF(J146="--",IF(G146=H146,VLOOKUP(G146,RAW_c_TEBT0714_REV01!L:N,3,0),SUM(VLOOKUP(H146,RAW_c_TEBT0714_REV01!L:N,3,0),VLOOKUP(G146,RAW_c_TEBT0714_REV01!L:N,3,0))),"---"),"---")</f>
        <v>2.9737</v>
      </c>
      <c r="L146" t="str">
        <f t="shared" si="16"/>
        <v>JM2-42</v>
      </c>
      <c r="M146" t="str">
        <f>IFERROR(IF(
COUNTIF(B2B!H:H,(IF(K146&lt;&gt;"---",IF(INDEX(RAW_c_TEBT0714_REV01!B:D,MATCH(H146,RAW_c_TEBT0714_REV01!B:B,0),3)=L146,INDEX(
RAW_c_TEBT0714_REV01!B:D,MATCH(H146,INDEX(RAW_c_TEBT0714_REV01!B:B,MATCH(H146,RAW_c_TEBT0714_REV01!B:B,)+1):'RAW_c_TEBT0714_REV01'!B11217,)+MATCH(H146,RAW_c_TEBT0714_REV01!B:B,),3),INDEX(RAW_c_TEBT0714_REV01!B:D,MATCH(H146,RAW_c_TEBT0714_REV01!B:B,0),3)),"---")))=1,"---",IF(K146&lt;&gt;"---",IF(INDEX(RAW_c_TEBT0714_REV01!B:D,MATCH(H146,RAW_c_TEBT0714_REV01!B:B,0),3)=L146,INDEX(
RAW_c_TEBT0714_REV01!B:D,MATCH(H146,INDEX(RAW_c_TEBT0714_REV01!B:B,MATCH(H146,RAW_c_TEBT0714_REV01!B:B,)+1):'RAW_c_TEBT0714_REV01'!B11217,)+MATCH(H146,RAW_c_TEBT0714_REV01!B:B,),3),INDEX(RAW_c_TEBT0714_REV01!B:D,MATCH(H146,RAW_c_TEBT0714_REV01!B:B,0),3)),"---")),"---")</f>
        <v>---</v>
      </c>
      <c r="N146" t="str">
        <f>IFERROR(IF(AND(B146="B2B",J146="--"),L146,IF(
COUNTIF(B2B!H:H,(IF(K146&lt;&gt;"---",IF(INDEX(RAW_c_TEBT0714_REV01!B:D,MATCH(H146,RAW_c_TEBT0714_REV01!B:B,0),3)=L146,INDEX(
RAW_c_TEBT0714_REV01!B:D,MATCH(H146,INDEX(RAW_c_TEBT0714_REV01!B:B,MATCH(H146,RAW_c_TEBT0714_REV01!B:B,)+1):'RAW_c_TEBT0714_REV01'!B11217,)+MATCH(H146,RAW_c_TEBT0714_REV01!B:B,),3),INDEX(RAW_c_TEBT0714_REV01!B:D,MATCH(H146,RAW_c_TEBT0714_REV01!B:B,0),3)),"---")))=0,"---",IF(K146&lt;&gt;"---",IF(INDEX(RAW_c_TEBT0714_REV01!B:D,MATCH(H146,RAW_c_TEBT0714_REV01!B:B,0),3)=L146,INDEX(
RAW_c_TEBT0714_REV01!B:D,MATCH(H146,INDEX(RAW_c_TEBT0714_REV01!B:B,MATCH(H146,RAW_c_TEBT0714_REV01!B:B,)+1):'RAW_c_TEBT0714_REV01'!B11217,)+MATCH(H146,RAW_c_TEBT0714_REV01!B:B,),3),INDEX(RAW_c_TEBT0714_REV01!B:D,MATCH(H146,RAW_c_TEBT0714_REV01!B:B,0),3)),"---"))),"---")</f>
        <v>JM2-42</v>
      </c>
      <c r="T146">
        <f>COUNTIF(RAW_c_TEBT0714_REV01!B:B,G146)</f>
        <v>2</v>
      </c>
      <c r="U146" t="str">
        <f t="shared" si="17"/>
        <v>B2B-41</v>
      </c>
    </row>
    <row r="147" spans="1:21" x14ac:dyDescent="0.25">
      <c r="A147" t="s">
        <v>989</v>
      </c>
      <c r="B147" t="s">
        <v>39</v>
      </c>
      <c r="C147" t="s">
        <v>200</v>
      </c>
      <c r="D147" t="s">
        <v>259</v>
      </c>
      <c r="E147" s="84">
        <v>41</v>
      </c>
      <c r="F147" t="str">
        <f t="shared" si="12"/>
        <v>JM2-41</v>
      </c>
      <c r="G147" t="str">
        <f>VLOOKUP(F147,RAW_c_TEBT0714_REV01!A:B,2,0)</f>
        <v>NetJM2_37</v>
      </c>
      <c r="H147" t="str">
        <f t="shared" si="13"/>
        <v>NetJM2_37</v>
      </c>
      <c r="I147" t="str">
        <f t="shared" si="14"/>
        <v>--</v>
      </c>
      <c r="J147" t="str">
        <f t="shared" si="15"/>
        <v>--</v>
      </c>
      <c r="K147">
        <f>IFERROR(IF(J147="--",IF(G147=H147,VLOOKUP(G147,RAW_c_TEBT0714_REV01!L:N,3,0),SUM(VLOOKUP(H147,RAW_c_TEBT0714_REV01!L:N,3,0),VLOOKUP(G147,RAW_c_TEBT0714_REV01!L:N,3,0))),"---"),"---")</f>
        <v>3.1414</v>
      </c>
      <c r="L147" t="str">
        <f t="shared" si="16"/>
        <v>JM2-41</v>
      </c>
      <c r="M147" t="str">
        <f>IFERROR(IF(
COUNTIF(B2B!H:H,(IF(K147&lt;&gt;"---",IF(INDEX(RAW_c_TEBT0714_REV01!B:D,MATCH(H147,RAW_c_TEBT0714_REV01!B:B,0),3)=L147,INDEX(
RAW_c_TEBT0714_REV01!B:D,MATCH(H147,INDEX(RAW_c_TEBT0714_REV01!B:B,MATCH(H147,RAW_c_TEBT0714_REV01!B:B,)+1):'RAW_c_TEBT0714_REV01'!B11218,)+MATCH(H147,RAW_c_TEBT0714_REV01!B:B,),3),INDEX(RAW_c_TEBT0714_REV01!B:D,MATCH(H147,RAW_c_TEBT0714_REV01!B:B,0),3)),"---")))=1,"---",IF(K147&lt;&gt;"---",IF(INDEX(RAW_c_TEBT0714_REV01!B:D,MATCH(H147,RAW_c_TEBT0714_REV01!B:B,0),3)=L147,INDEX(
RAW_c_TEBT0714_REV01!B:D,MATCH(H147,INDEX(RAW_c_TEBT0714_REV01!B:B,MATCH(H147,RAW_c_TEBT0714_REV01!B:B,)+1):'RAW_c_TEBT0714_REV01'!B11218,)+MATCH(H147,RAW_c_TEBT0714_REV01!B:B,),3),INDEX(RAW_c_TEBT0714_REV01!B:D,MATCH(H147,RAW_c_TEBT0714_REV01!B:B,0),3)),"---")),"---")</f>
        <v>---</v>
      </c>
      <c r="N147" t="str">
        <f>IFERROR(IF(AND(B147="B2B",J147="--"),L147,IF(
COUNTIF(B2B!H:H,(IF(K147&lt;&gt;"---",IF(INDEX(RAW_c_TEBT0714_REV01!B:D,MATCH(H147,RAW_c_TEBT0714_REV01!B:B,0),3)=L147,INDEX(
RAW_c_TEBT0714_REV01!B:D,MATCH(H147,INDEX(RAW_c_TEBT0714_REV01!B:B,MATCH(H147,RAW_c_TEBT0714_REV01!B:B,)+1):'RAW_c_TEBT0714_REV01'!B11218,)+MATCH(H147,RAW_c_TEBT0714_REV01!B:B,),3),INDEX(RAW_c_TEBT0714_REV01!B:D,MATCH(H147,RAW_c_TEBT0714_REV01!B:B,0),3)),"---")))=0,"---",IF(K147&lt;&gt;"---",IF(INDEX(RAW_c_TEBT0714_REV01!B:D,MATCH(H147,RAW_c_TEBT0714_REV01!B:B,0),3)=L147,INDEX(
RAW_c_TEBT0714_REV01!B:D,MATCH(H147,INDEX(RAW_c_TEBT0714_REV01!B:B,MATCH(H147,RAW_c_TEBT0714_REV01!B:B,)+1):'RAW_c_TEBT0714_REV01'!B11218,)+MATCH(H147,RAW_c_TEBT0714_REV01!B:B,),3),INDEX(RAW_c_TEBT0714_REV01!B:D,MATCH(H147,RAW_c_TEBT0714_REV01!B:B,0),3)),"---"))),"---")</f>
        <v>JM2-41</v>
      </c>
      <c r="T147">
        <f>COUNTIF(RAW_c_TEBT0714_REV01!B:B,G147)</f>
        <v>2</v>
      </c>
      <c r="U147" t="str">
        <f t="shared" si="17"/>
        <v>B2B-42</v>
      </c>
    </row>
    <row r="148" spans="1:21" x14ac:dyDescent="0.25">
      <c r="A148" t="s">
        <v>990</v>
      </c>
      <c r="B148" t="s">
        <v>39</v>
      </c>
      <c r="C148" t="s">
        <v>201</v>
      </c>
      <c r="D148" t="s">
        <v>259</v>
      </c>
      <c r="E148" s="84">
        <v>44</v>
      </c>
      <c r="F148" t="str">
        <f t="shared" si="12"/>
        <v>JM2-44</v>
      </c>
      <c r="G148" t="str">
        <f>VLOOKUP(F148,RAW_c_TEBT0714_REV01!A:B,2,0)</f>
        <v>NetJM2_40</v>
      </c>
      <c r="H148" t="str">
        <f t="shared" si="13"/>
        <v>NetJM2_40</v>
      </c>
      <c r="I148" t="str">
        <f t="shared" si="14"/>
        <v>--</v>
      </c>
      <c r="J148" t="str">
        <f t="shared" si="15"/>
        <v>--</v>
      </c>
      <c r="K148">
        <f>IFERROR(IF(J148="--",IF(G148=H148,VLOOKUP(G148,RAW_c_TEBT0714_REV01!L:N,3,0),SUM(VLOOKUP(H148,RAW_c_TEBT0714_REV01!L:N,3,0),VLOOKUP(G148,RAW_c_TEBT0714_REV01!L:N,3,0))),"---"),"---")</f>
        <v>3.0533999999999999</v>
      </c>
      <c r="L148" t="str">
        <f t="shared" si="16"/>
        <v>JM2-44</v>
      </c>
      <c r="M148" t="str">
        <f>IFERROR(IF(
COUNTIF(B2B!H:H,(IF(K148&lt;&gt;"---",IF(INDEX(RAW_c_TEBT0714_REV01!B:D,MATCH(H148,RAW_c_TEBT0714_REV01!B:B,0),3)=L148,INDEX(
RAW_c_TEBT0714_REV01!B:D,MATCH(H148,INDEX(RAW_c_TEBT0714_REV01!B:B,MATCH(H148,RAW_c_TEBT0714_REV01!B:B,)+1):'RAW_c_TEBT0714_REV01'!B11219,)+MATCH(H148,RAW_c_TEBT0714_REV01!B:B,),3),INDEX(RAW_c_TEBT0714_REV01!B:D,MATCH(H148,RAW_c_TEBT0714_REV01!B:B,0),3)),"---")))=1,"---",IF(K148&lt;&gt;"---",IF(INDEX(RAW_c_TEBT0714_REV01!B:D,MATCH(H148,RAW_c_TEBT0714_REV01!B:B,0),3)=L148,INDEX(
RAW_c_TEBT0714_REV01!B:D,MATCH(H148,INDEX(RAW_c_TEBT0714_REV01!B:B,MATCH(H148,RAW_c_TEBT0714_REV01!B:B,)+1):'RAW_c_TEBT0714_REV01'!B11219,)+MATCH(H148,RAW_c_TEBT0714_REV01!B:B,),3),INDEX(RAW_c_TEBT0714_REV01!B:D,MATCH(H148,RAW_c_TEBT0714_REV01!B:B,0),3)),"---")),"---")</f>
        <v>---</v>
      </c>
      <c r="N148" t="str">
        <f>IFERROR(IF(AND(B148="B2B",J148="--"),L148,IF(
COUNTIF(B2B!H:H,(IF(K148&lt;&gt;"---",IF(INDEX(RAW_c_TEBT0714_REV01!B:D,MATCH(H148,RAW_c_TEBT0714_REV01!B:B,0),3)=L148,INDEX(
RAW_c_TEBT0714_REV01!B:D,MATCH(H148,INDEX(RAW_c_TEBT0714_REV01!B:B,MATCH(H148,RAW_c_TEBT0714_REV01!B:B,)+1):'RAW_c_TEBT0714_REV01'!B11219,)+MATCH(H148,RAW_c_TEBT0714_REV01!B:B,),3),INDEX(RAW_c_TEBT0714_REV01!B:D,MATCH(H148,RAW_c_TEBT0714_REV01!B:B,0),3)),"---")))=0,"---",IF(K148&lt;&gt;"---",IF(INDEX(RAW_c_TEBT0714_REV01!B:D,MATCH(H148,RAW_c_TEBT0714_REV01!B:B,0),3)=L148,INDEX(
RAW_c_TEBT0714_REV01!B:D,MATCH(H148,INDEX(RAW_c_TEBT0714_REV01!B:B,MATCH(H148,RAW_c_TEBT0714_REV01!B:B,)+1):'RAW_c_TEBT0714_REV01'!B11219,)+MATCH(H148,RAW_c_TEBT0714_REV01!B:B,),3),INDEX(RAW_c_TEBT0714_REV01!B:D,MATCH(H148,RAW_c_TEBT0714_REV01!B:B,0),3)),"---"))),"---")</f>
        <v>JM2-44</v>
      </c>
      <c r="T148">
        <f>COUNTIF(RAW_c_TEBT0714_REV01!B:B,G148)</f>
        <v>2</v>
      </c>
      <c r="U148" t="str">
        <f t="shared" si="17"/>
        <v>B2B-43</v>
      </c>
    </row>
    <row r="149" spans="1:21" x14ac:dyDescent="0.25">
      <c r="A149" t="s">
        <v>991</v>
      </c>
      <c r="B149" t="s">
        <v>39</v>
      </c>
      <c r="C149" t="s">
        <v>202</v>
      </c>
      <c r="D149" t="s">
        <v>259</v>
      </c>
      <c r="E149" s="84">
        <v>43</v>
      </c>
      <c r="F149" t="str">
        <f t="shared" si="12"/>
        <v>JM2-43</v>
      </c>
      <c r="G149" t="str">
        <f>VLOOKUP(F149,RAW_c_TEBT0714_REV01!A:B,2,0)</f>
        <v>NetJM2_39</v>
      </c>
      <c r="H149" t="str">
        <f t="shared" si="13"/>
        <v>NetJM2_39</v>
      </c>
      <c r="I149" t="str">
        <f t="shared" si="14"/>
        <v>--</v>
      </c>
      <c r="J149" t="str">
        <f t="shared" si="15"/>
        <v>--</v>
      </c>
      <c r="K149">
        <f>IFERROR(IF(J149="--",IF(G149=H149,VLOOKUP(G149,RAW_c_TEBT0714_REV01!L:N,3,0),SUM(VLOOKUP(H149,RAW_c_TEBT0714_REV01!L:N,3,0),VLOOKUP(G149,RAW_c_TEBT0714_REV01!L:N,3,0))),"---"),"---")</f>
        <v>3.1095000000000002</v>
      </c>
      <c r="L149" t="str">
        <f t="shared" si="16"/>
        <v>JM2-43</v>
      </c>
      <c r="M149" t="str">
        <f>IFERROR(IF(
COUNTIF(B2B!H:H,(IF(K149&lt;&gt;"---",IF(INDEX(RAW_c_TEBT0714_REV01!B:D,MATCH(H149,RAW_c_TEBT0714_REV01!B:B,0),3)=L149,INDEX(
RAW_c_TEBT0714_REV01!B:D,MATCH(H149,INDEX(RAW_c_TEBT0714_REV01!B:B,MATCH(H149,RAW_c_TEBT0714_REV01!B:B,)+1):'RAW_c_TEBT0714_REV01'!B11220,)+MATCH(H149,RAW_c_TEBT0714_REV01!B:B,),3),INDEX(RAW_c_TEBT0714_REV01!B:D,MATCH(H149,RAW_c_TEBT0714_REV01!B:B,0),3)),"---")))=1,"---",IF(K149&lt;&gt;"---",IF(INDEX(RAW_c_TEBT0714_REV01!B:D,MATCH(H149,RAW_c_TEBT0714_REV01!B:B,0),3)=L149,INDEX(
RAW_c_TEBT0714_REV01!B:D,MATCH(H149,INDEX(RAW_c_TEBT0714_REV01!B:B,MATCH(H149,RAW_c_TEBT0714_REV01!B:B,)+1):'RAW_c_TEBT0714_REV01'!B11220,)+MATCH(H149,RAW_c_TEBT0714_REV01!B:B,),3),INDEX(RAW_c_TEBT0714_REV01!B:D,MATCH(H149,RAW_c_TEBT0714_REV01!B:B,0),3)),"---")),"---")</f>
        <v>---</v>
      </c>
      <c r="N149" t="str">
        <f>IFERROR(IF(AND(B149="B2B",J149="--"),L149,IF(
COUNTIF(B2B!H:H,(IF(K149&lt;&gt;"---",IF(INDEX(RAW_c_TEBT0714_REV01!B:D,MATCH(H149,RAW_c_TEBT0714_REV01!B:B,0),3)=L149,INDEX(
RAW_c_TEBT0714_REV01!B:D,MATCH(H149,INDEX(RAW_c_TEBT0714_REV01!B:B,MATCH(H149,RAW_c_TEBT0714_REV01!B:B,)+1):'RAW_c_TEBT0714_REV01'!B11220,)+MATCH(H149,RAW_c_TEBT0714_REV01!B:B,),3),INDEX(RAW_c_TEBT0714_REV01!B:D,MATCH(H149,RAW_c_TEBT0714_REV01!B:B,0),3)),"---")))=0,"---",IF(K149&lt;&gt;"---",IF(INDEX(RAW_c_TEBT0714_REV01!B:D,MATCH(H149,RAW_c_TEBT0714_REV01!B:B,0),3)=L149,INDEX(
RAW_c_TEBT0714_REV01!B:D,MATCH(H149,INDEX(RAW_c_TEBT0714_REV01!B:B,MATCH(H149,RAW_c_TEBT0714_REV01!B:B,)+1):'RAW_c_TEBT0714_REV01'!B11220,)+MATCH(H149,RAW_c_TEBT0714_REV01!B:B,),3),INDEX(RAW_c_TEBT0714_REV01!B:D,MATCH(H149,RAW_c_TEBT0714_REV01!B:B,0),3)),"---"))),"---")</f>
        <v>JM2-43</v>
      </c>
      <c r="T149">
        <f>COUNTIF(RAW_c_TEBT0714_REV01!B:B,G149)</f>
        <v>2</v>
      </c>
      <c r="U149" t="str">
        <f t="shared" si="17"/>
        <v>B2B-44</v>
      </c>
    </row>
    <row r="150" spans="1:21" x14ac:dyDescent="0.25">
      <c r="A150" t="s">
        <v>992</v>
      </c>
      <c r="B150" t="s">
        <v>39</v>
      </c>
      <c r="C150" t="s">
        <v>203</v>
      </c>
      <c r="D150" t="s">
        <v>259</v>
      </c>
      <c r="E150" s="84">
        <v>46</v>
      </c>
      <c r="F150" t="str">
        <f t="shared" si="12"/>
        <v>JM2-46</v>
      </c>
      <c r="G150" t="str">
        <f>VLOOKUP(F150,RAW_c_TEBT0714_REV01!A:B,2,0)</f>
        <v>NetJM2_46</v>
      </c>
      <c r="H150" t="str">
        <f t="shared" si="13"/>
        <v>NetJM2_46</v>
      </c>
      <c r="I150" t="str">
        <f t="shared" si="14"/>
        <v>--</v>
      </c>
      <c r="J150" t="str">
        <f t="shared" si="15"/>
        <v>--</v>
      </c>
      <c r="K150">
        <f>IFERROR(IF(J150="--",IF(G150=H150,VLOOKUP(G150,RAW_c_TEBT0714_REV01!L:N,3,0),SUM(VLOOKUP(H150,RAW_c_TEBT0714_REV01!L:N,3,0),VLOOKUP(G150,RAW_c_TEBT0714_REV01!L:N,3,0))),"---"),"---")</f>
        <v>2.9134000000000002</v>
      </c>
      <c r="L150" t="str">
        <f t="shared" si="16"/>
        <v>JM2-46</v>
      </c>
      <c r="M150" t="str">
        <f>IFERROR(IF(
COUNTIF(B2B!H:H,(IF(K150&lt;&gt;"---",IF(INDEX(RAW_c_TEBT0714_REV01!B:D,MATCH(H150,RAW_c_TEBT0714_REV01!B:B,0),3)=L150,INDEX(
RAW_c_TEBT0714_REV01!B:D,MATCH(H150,INDEX(RAW_c_TEBT0714_REV01!B:B,MATCH(H150,RAW_c_TEBT0714_REV01!B:B,)+1):'RAW_c_TEBT0714_REV01'!B11221,)+MATCH(H150,RAW_c_TEBT0714_REV01!B:B,),3),INDEX(RAW_c_TEBT0714_REV01!B:D,MATCH(H150,RAW_c_TEBT0714_REV01!B:B,0),3)),"---")))=1,"---",IF(K150&lt;&gt;"---",IF(INDEX(RAW_c_TEBT0714_REV01!B:D,MATCH(H150,RAW_c_TEBT0714_REV01!B:B,0),3)=L150,INDEX(
RAW_c_TEBT0714_REV01!B:D,MATCH(H150,INDEX(RAW_c_TEBT0714_REV01!B:B,MATCH(H150,RAW_c_TEBT0714_REV01!B:B,)+1):'RAW_c_TEBT0714_REV01'!B11221,)+MATCH(H150,RAW_c_TEBT0714_REV01!B:B,),3),INDEX(RAW_c_TEBT0714_REV01!B:D,MATCH(H150,RAW_c_TEBT0714_REV01!B:B,0),3)),"---")),"---")</f>
        <v>---</v>
      </c>
      <c r="N150" t="str">
        <f>IFERROR(IF(AND(B150="B2B",J150="--"),L150,IF(
COUNTIF(B2B!H:H,(IF(K150&lt;&gt;"---",IF(INDEX(RAW_c_TEBT0714_REV01!B:D,MATCH(H150,RAW_c_TEBT0714_REV01!B:B,0),3)=L150,INDEX(
RAW_c_TEBT0714_REV01!B:D,MATCH(H150,INDEX(RAW_c_TEBT0714_REV01!B:B,MATCH(H150,RAW_c_TEBT0714_REV01!B:B,)+1):'RAW_c_TEBT0714_REV01'!B11221,)+MATCH(H150,RAW_c_TEBT0714_REV01!B:B,),3),INDEX(RAW_c_TEBT0714_REV01!B:D,MATCH(H150,RAW_c_TEBT0714_REV01!B:B,0),3)),"---")))=0,"---",IF(K150&lt;&gt;"---",IF(INDEX(RAW_c_TEBT0714_REV01!B:D,MATCH(H150,RAW_c_TEBT0714_REV01!B:B,0),3)=L150,INDEX(
RAW_c_TEBT0714_REV01!B:D,MATCH(H150,INDEX(RAW_c_TEBT0714_REV01!B:B,MATCH(H150,RAW_c_TEBT0714_REV01!B:B,)+1):'RAW_c_TEBT0714_REV01'!B11221,)+MATCH(H150,RAW_c_TEBT0714_REV01!B:B,),3),INDEX(RAW_c_TEBT0714_REV01!B:D,MATCH(H150,RAW_c_TEBT0714_REV01!B:B,0),3)),"---"))),"---")</f>
        <v>JM2-46</v>
      </c>
      <c r="T150">
        <f>COUNTIF(RAW_c_TEBT0714_REV01!B:B,G150)</f>
        <v>2</v>
      </c>
      <c r="U150" t="str">
        <f t="shared" si="17"/>
        <v>B2B-45</v>
      </c>
    </row>
    <row r="151" spans="1:21" x14ac:dyDescent="0.25">
      <c r="A151" t="s">
        <v>993</v>
      </c>
      <c r="B151" t="s">
        <v>39</v>
      </c>
      <c r="C151" t="s">
        <v>204</v>
      </c>
      <c r="D151" t="s">
        <v>259</v>
      </c>
      <c r="E151" s="84">
        <v>45</v>
      </c>
      <c r="F151" t="str">
        <f t="shared" si="12"/>
        <v>JM2-45</v>
      </c>
      <c r="G151" t="str">
        <f>VLOOKUP(F151,RAW_c_TEBT0714_REV01!A:B,2,0)</f>
        <v>NetJM2_45</v>
      </c>
      <c r="H151" t="str">
        <f t="shared" si="13"/>
        <v>NetJM2_45</v>
      </c>
      <c r="I151" t="str">
        <f t="shared" si="14"/>
        <v>--</v>
      </c>
      <c r="J151" t="str">
        <f t="shared" si="15"/>
        <v>--</v>
      </c>
      <c r="K151">
        <f>IFERROR(IF(J151="--",IF(G151=H151,VLOOKUP(G151,RAW_c_TEBT0714_REV01!L:N,3,0),SUM(VLOOKUP(H151,RAW_c_TEBT0714_REV01!L:N,3,0),VLOOKUP(G151,RAW_c_TEBT0714_REV01!L:N,3,0))),"---"),"---")</f>
        <v>2.9927999999999999</v>
      </c>
      <c r="L151" t="str">
        <f t="shared" si="16"/>
        <v>JM2-45</v>
      </c>
      <c r="M151" t="str">
        <f>IFERROR(IF(
COUNTIF(B2B!H:H,(IF(K151&lt;&gt;"---",IF(INDEX(RAW_c_TEBT0714_REV01!B:D,MATCH(H151,RAW_c_TEBT0714_REV01!B:B,0),3)=L151,INDEX(
RAW_c_TEBT0714_REV01!B:D,MATCH(H151,INDEX(RAW_c_TEBT0714_REV01!B:B,MATCH(H151,RAW_c_TEBT0714_REV01!B:B,)+1):'RAW_c_TEBT0714_REV01'!B11222,)+MATCH(H151,RAW_c_TEBT0714_REV01!B:B,),3),INDEX(RAW_c_TEBT0714_REV01!B:D,MATCH(H151,RAW_c_TEBT0714_REV01!B:B,0),3)),"---")))=1,"---",IF(K151&lt;&gt;"---",IF(INDEX(RAW_c_TEBT0714_REV01!B:D,MATCH(H151,RAW_c_TEBT0714_REV01!B:B,0),3)=L151,INDEX(
RAW_c_TEBT0714_REV01!B:D,MATCH(H151,INDEX(RAW_c_TEBT0714_REV01!B:B,MATCH(H151,RAW_c_TEBT0714_REV01!B:B,)+1):'RAW_c_TEBT0714_REV01'!B11222,)+MATCH(H151,RAW_c_TEBT0714_REV01!B:B,),3),INDEX(RAW_c_TEBT0714_REV01!B:D,MATCH(H151,RAW_c_TEBT0714_REV01!B:B,0),3)),"---")),"---")</f>
        <v>---</v>
      </c>
      <c r="N151" t="str">
        <f>IFERROR(IF(AND(B151="B2B",J151="--"),L151,IF(
COUNTIF(B2B!H:H,(IF(K151&lt;&gt;"---",IF(INDEX(RAW_c_TEBT0714_REV01!B:D,MATCH(H151,RAW_c_TEBT0714_REV01!B:B,0),3)=L151,INDEX(
RAW_c_TEBT0714_REV01!B:D,MATCH(H151,INDEX(RAW_c_TEBT0714_REV01!B:B,MATCH(H151,RAW_c_TEBT0714_REV01!B:B,)+1):'RAW_c_TEBT0714_REV01'!B11222,)+MATCH(H151,RAW_c_TEBT0714_REV01!B:B,),3),INDEX(RAW_c_TEBT0714_REV01!B:D,MATCH(H151,RAW_c_TEBT0714_REV01!B:B,0),3)),"---")))=0,"---",IF(K151&lt;&gt;"---",IF(INDEX(RAW_c_TEBT0714_REV01!B:D,MATCH(H151,RAW_c_TEBT0714_REV01!B:B,0),3)=L151,INDEX(
RAW_c_TEBT0714_REV01!B:D,MATCH(H151,INDEX(RAW_c_TEBT0714_REV01!B:B,MATCH(H151,RAW_c_TEBT0714_REV01!B:B,)+1):'RAW_c_TEBT0714_REV01'!B11222,)+MATCH(H151,RAW_c_TEBT0714_REV01!B:B,),3),INDEX(RAW_c_TEBT0714_REV01!B:D,MATCH(H151,RAW_c_TEBT0714_REV01!B:B,0),3)),"---"))),"---")</f>
        <v>JM2-45</v>
      </c>
      <c r="T151">
        <f>COUNTIF(RAW_c_TEBT0714_REV01!B:B,G151)</f>
        <v>2</v>
      </c>
      <c r="U151" t="str">
        <f t="shared" si="17"/>
        <v>B2B-46</v>
      </c>
    </row>
    <row r="152" spans="1:21" x14ac:dyDescent="0.25">
      <c r="A152" t="s">
        <v>994</v>
      </c>
      <c r="B152" t="s">
        <v>39</v>
      </c>
      <c r="C152" t="s">
        <v>205</v>
      </c>
      <c r="D152" t="s">
        <v>259</v>
      </c>
      <c r="E152" s="84">
        <v>48</v>
      </c>
      <c r="F152" t="str">
        <f t="shared" si="12"/>
        <v>JM2-48</v>
      </c>
      <c r="G152" t="str">
        <f>VLOOKUP(F152,RAW_c_TEBT0714_REV01!A:B,2,0)</f>
        <v>NetJM2_48</v>
      </c>
      <c r="H152" t="str">
        <f t="shared" si="13"/>
        <v>NetJM2_48</v>
      </c>
      <c r="I152" t="str">
        <f t="shared" si="14"/>
        <v>--</v>
      </c>
      <c r="J152" t="str">
        <f t="shared" si="15"/>
        <v>--</v>
      </c>
      <c r="K152">
        <f>IFERROR(IF(J152="--",IF(G152=H152,VLOOKUP(G152,RAW_c_TEBT0714_REV01!L:N,3,0),SUM(VLOOKUP(H152,RAW_c_TEBT0714_REV01!L:N,3,0),VLOOKUP(G152,RAW_c_TEBT0714_REV01!L:N,3,0))),"---"),"---")</f>
        <v>3.1903000000000001</v>
      </c>
      <c r="L152" t="str">
        <f t="shared" si="16"/>
        <v>JM2-48</v>
      </c>
      <c r="M152" t="str">
        <f>IFERROR(IF(
COUNTIF(B2B!H:H,(IF(K152&lt;&gt;"---",IF(INDEX(RAW_c_TEBT0714_REV01!B:D,MATCH(H152,RAW_c_TEBT0714_REV01!B:B,0),3)=L152,INDEX(
RAW_c_TEBT0714_REV01!B:D,MATCH(H152,INDEX(RAW_c_TEBT0714_REV01!B:B,MATCH(H152,RAW_c_TEBT0714_REV01!B:B,)+1):'RAW_c_TEBT0714_REV01'!B11223,)+MATCH(H152,RAW_c_TEBT0714_REV01!B:B,),3),INDEX(RAW_c_TEBT0714_REV01!B:D,MATCH(H152,RAW_c_TEBT0714_REV01!B:B,0),3)),"---")))=1,"---",IF(K152&lt;&gt;"---",IF(INDEX(RAW_c_TEBT0714_REV01!B:D,MATCH(H152,RAW_c_TEBT0714_REV01!B:B,0),3)=L152,INDEX(
RAW_c_TEBT0714_REV01!B:D,MATCH(H152,INDEX(RAW_c_TEBT0714_REV01!B:B,MATCH(H152,RAW_c_TEBT0714_REV01!B:B,)+1):'RAW_c_TEBT0714_REV01'!B11223,)+MATCH(H152,RAW_c_TEBT0714_REV01!B:B,),3),INDEX(RAW_c_TEBT0714_REV01!B:D,MATCH(H152,RAW_c_TEBT0714_REV01!B:B,0),3)),"---")),"---")</f>
        <v>---</v>
      </c>
      <c r="N152" t="str">
        <f>IFERROR(IF(AND(B152="B2B",J152="--"),L152,IF(
COUNTIF(B2B!H:H,(IF(K152&lt;&gt;"---",IF(INDEX(RAW_c_TEBT0714_REV01!B:D,MATCH(H152,RAW_c_TEBT0714_REV01!B:B,0),3)=L152,INDEX(
RAW_c_TEBT0714_REV01!B:D,MATCH(H152,INDEX(RAW_c_TEBT0714_REV01!B:B,MATCH(H152,RAW_c_TEBT0714_REV01!B:B,)+1):'RAW_c_TEBT0714_REV01'!B11223,)+MATCH(H152,RAW_c_TEBT0714_REV01!B:B,),3),INDEX(RAW_c_TEBT0714_REV01!B:D,MATCH(H152,RAW_c_TEBT0714_REV01!B:B,0),3)),"---")))=0,"---",IF(K152&lt;&gt;"---",IF(INDEX(RAW_c_TEBT0714_REV01!B:D,MATCH(H152,RAW_c_TEBT0714_REV01!B:B,0),3)=L152,INDEX(
RAW_c_TEBT0714_REV01!B:D,MATCH(H152,INDEX(RAW_c_TEBT0714_REV01!B:B,MATCH(H152,RAW_c_TEBT0714_REV01!B:B,)+1):'RAW_c_TEBT0714_REV01'!B11223,)+MATCH(H152,RAW_c_TEBT0714_REV01!B:B,),3),INDEX(RAW_c_TEBT0714_REV01!B:D,MATCH(H152,RAW_c_TEBT0714_REV01!B:B,0),3)),"---"))),"---")</f>
        <v>JM2-48</v>
      </c>
      <c r="T152">
        <f>COUNTIF(RAW_c_TEBT0714_REV01!B:B,G152)</f>
        <v>2</v>
      </c>
      <c r="U152" t="str">
        <f t="shared" si="17"/>
        <v>B2B-47</v>
      </c>
    </row>
    <row r="153" spans="1:21" x14ac:dyDescent="0.25">
      <c r="A153" t="s">
        <v>995</v>
      </c>
      <c r="B153" t="s">
        <v>39</v>
      </c>
      <c r="C153" t="s">
        <v>206</v>
      </c>
      <c r="D153" t="s">
        <v>259</v>
      </c>
      <c r="E153" s="84">
        <v>47</v>
      </c>
      <c r="F153" t="str">
        <f t="shared" si="12"/>
        <v>JM2-47</v>
      </c>
      <c r="G153" t="str">
        <f>VLOOKUP(F153,RAW_c_TEBT0714_REV01!A:B,2,0)</f>
        <v>NetJM2_47</v>
      </c>
      <c r="H153" t="str">
        <f t="shared" si="13"/>
        <v>NetJM2_47</v>
      </c>
      <c r="I153" t="str">
        <f t="shared" si="14"/>
        <v>--</v>
      </c>
      <c r="J153" t="str">
        <f t="shared" si="15"/>
        <v>--</v>
      </c>
      <c r="K153">
        <f>IFERROR(IF(J153="--",IF(G153=H153,VLOOKUP(G153,RAW_c_TEBT0714_REV01!L:N,3,0),SUM(VLOOKUP(H153,RAW_c_TEBT0714_REV01!L:N,3,0),VLOOKUP(G153,RAW_c_TEBT0714_REV01!L:N,3,0))),"---"),"---")</f>
        <v>5.5510999999999999</v>
      </c>
      <c r="L153" t="str">
        <f t="shared" si="16"/>
        <v>JM2-47</v>
      </c>
      <c r="M153" t="str">
        <f>IFERROR(IF(
COUNTIF(B2B!H:H,(IF(K153&lt;&gt;"---",IF(INDEX(RAW_c_TEBT0714_REV01!B:D,MATCH(H153,RAW_c_TEBT0714_REV01!B:B,0),3)=L153,INDEX(
RAW_c_TEBT0714_REV01!B:D,MATCH(H153,INDEX(RAW_c_TEBT0714_REV01!B:B,MATCH(H153,RAW_c_TEBT0714_REV01!B:B,)+1):'RAW_c_TEBT0714_REV01'!B11224,)+MATCH(H153,RAW_c_TEBT0714_REV01!B:B,),3),INDEX(RAW_c_TEBT0714_REV01!B:D,MATCH(H153,RAW_c_TEBT0714_REV01!B:B,0),3)),"---")))=1,"---",IF(K153&lt;&gt;"---",IF(INDEX(RAW_c_TEBT0714_REV01!B:D,MATCH(H153,RAW_c_TEBT0714_REV01!B:B,0),3)=L153,INDEX(
RAW_c_TEBT0714_REV01!B:D,MATCH(H153,INDEX(RAW_c_TEBT0714_REV01!B:B,MATCH(H153,RAW_c_TEBT0714_REV01!B:B,)+1):'RAW_c_TEBT0714_REV01'!B11224,)+MATCH(H153,RAW_c_TEBT0714_REV01!B:B,),3),INDEX(RAW_c_TEBT0714_REV01!B:D,MATCH(H153,RAW_c_TEBT0714_REV01!B:B,0),3)),"---")),"---")</f>
        <v>---</v>
      </c>
      <c r="N153" t="str">
        <f>IFERROR(IF(AND(B153="B2B",J153="--"),L153,IF(
COUNTIF(B2B!H:H,(IF(K153&lt;&gt;"---",IF(INDEX(RAW_c_TEBT0714_REV01!B:D,MATCH(H153,RAW_c_TEBT0714_REV01!B:B,0),3)=L153,INDEX(
RAW_c_TEBT0714_REV01!B:D,MATCH(H153,INDEX(RAW_c_TEBT0714_REV01!B:B,MATCH(H153,RAW_c_TEBT0714_REV01!B:B,)+1):'RAW_c_TEBT0714_REV01'!B11224,)+MATCH(H153,RAW_c_TEBT0714_REV01!B:B,),3),INDEX(RAW_c_TEBT0714_REV01!B:D,MATCH(H153,RAW_c_TEBT0714_REV01!B:B,0),3)),"---")))=0,"---",IF(K153&lt;&gt;"---",IF(INDEX(RAW_c_TEBT0714_REV01!B:D,MATCH(H153,RAW_c_TEBT0714_REV01!B:B,0),3)=L153,INDEX(
RAW_c_TEBT0714_REV01!B:D,MATCH(H153,INDEX(RAW_c_TEBT0714_REV01!B:B,MATCH(H153,RAW_c_TEBT0714_REV01!B:B,)+1):'RAW_c_TEBT0714_REV01'!B11224,)+MATCH(H153,RAW_c_TEBT0714_REV01!B:B,),3),INDEX(RAW_c_TEBT0714_REV01!B:D,MATCH(H153,RAW_c_TEBT0714_REV01!B:B,0),3)),"---"))),"---")</f>
        <v>JM2-47</v>
      </c>
      <c r="T153">
        <f>COUNTIF(RAW_c_TEBT0714_REV01!B:B,G153)</f>
        <v>2</v>
      </c>
      <c r="U153" t="str">
        <f t="shared" si="17"/>
        <v>B2B-48</v>
      </c>
    </row>
    <row r="154" spans="1:21" x14ac:dyDescent="0.25">
      <c r="A154" t="s">
        <v>996</v>
      </c>
      <c r="B154" t="s">
        <v>39</v>
      </c>
      <c r="C154" t="s">
        <v>207</v>
      </c>
      <c r="D154" t="s">
        <v>259</v>
      </c>
      <c r="E154" s="84">
        <v>50</v>
      </c>
      <c r="F154" t="str">
        <f t="shared" si="12"/>
        <v>JM2-50</v>
      </c>
      <c r="G154" t="str">
        <f>VLOOKUP(F154,RAW_c_TEBT0714_REV01!A:B,2,0)</f>
        <v>NetJM2_46</v>
      </c>
      <c r="H154" t="str">
        <f t="shared" si="13"/>
        <v>NetJM2_46</v>
      </c>
      <c r="I154" t="str">
        <f t="shared" si="14"/>
        <v>--</v>
      </c>
      <c r="J154" t="str">
        <f t="shared" si="15"/>
        <v>--</v>
      </c>
      <c r="K154">
        <f>IFERROR(IF(J154="--",IF(G154=H154,VLOOKUP(G154,RAW_c_TEBT0714_REV01!L:N,3,0),SUM(VLOOKUP(H154,RAW_c_TEBT0714_REV01!L:N,3,0),VLOOKUP(G154,RAW_c_TEBT0714_REV01!L:N,3,0))),"---"),"---")</f>
        <v>2.9134000000000002</v>
      </c>
      <c r="L154" t="str">
        <f t="shared" si="16"/>
        <v>JM2-50</v>
      </c>
      <c r="M154" t="str">
        <f>IFERROR(IF(
COUNTIF(B2B!H:H,(IF(K154&lt;&gt;"---",IF(INDEX(RAW_c_TEBT0714_REV01!B:D,MATCH(H154,RAW_c_TEBT0714_REV01!B:B,0),3)=L154,INDEX(
RAW_c_TEBT0714_REV01!B:D,MATCH(H154,INDEX(RAW_c_TEBT0714_REV01!B:B,MATCH(H154,RAW_c_TEBT0714_REV01!B:B,)+1):'RAW_c_TEBT0714_REV01'!B11225,)+MATCH(H154,RAW_c_TEBT0714_REV01!B:B,),3),INDEX(RAW_c_TEBT0714_REV01!B:D,MATCH(H154,RAW_c_TEBT0714_REV01!B:B,0),3)),"---")))=1,"---",IF(K154&lt;&gt;"---",IF(INDEX(RAW_c_TEBT0714_REV01!B:D,MATCH(H154,RAW_c_TEBT0714_REV01!B:B,0),3)=L154,INDEX(
RAW_c_TEBT0714_REV01!B:D,MATCH(H154,INDEX(RAW_c_TEBT0714_REV01!B:B,MATCH(H154,RAW_c_TEBT0714_REV01!B:B,)+1):'RAW_c_TEBT0714_REV01'!B11225,)+MATCH(H154,RAW_c_TEBT0714_REV01!B:B,),3),INDEX(RAW_c_TEBT0714_REV01!B:D,MATCH(H154,RAW_c_TEBT0714_REV01!B:B,0),3)),"---")),"---")</f>
        <v>---</v>
      </c>
      <c r="N154" t="str">
        <f>IFERROR(IF(AND(B154="B2B",J154="--"),L154,IF(
COUNTIF(B2B!H:H,(IF(K154&lt;&gt;"---",IF(INDEX(RAW_c_TEBT0714_REV01!B:D,MATCH(H154,RAW_c_TEBT0714_REV01!B:B,0),3)=L154,INDEX(
RAW_c_TEBT0714_REV01!B:D,MATCH(H154,INDEX(RAW_c_TEBT0714_REV01!B:B,MATCH(H154,RAW_c_TEBT0714_REV01!B:B,)+1):'RAW_c_TEBT0714_REV01'!B11225,)+MATCH(H154,RAW_c_TEBT0714_REV01!B:B,),3),INDEX(RAW_c_TEBT0714_REV01!B:D,MATCH(H154,RAW_c_TEBT0714_REV01!B:B,0),3)),"---")))=0,"---",IF(K154&lt;&gt;"---",IF(INDEX(RAW_c_TEBT0714_REV01!B:D,MATCH(H154,RAW_c_TEBT0714_REV01!B:B,0),3)=L154,INDEX(
RAW_c_TEBT0714_REV01!B:D,MATCH(H154,INDEX(RAW_c_TEBT0714_REV01!B:B,MATCH(H154,RAW_c_TEBT0714_REV01!B:B,)+1):'RAW_c_TEBT0714_REV01'!B11225,)+MATCH(H154,RAW_c_TEBT0714_REV01!B:B,),3),INDEX(RAW_c_TEBT0714_REV01!B:D,MATCH(H154,RAW_c_TEBT0714_REV01!B:B,0),3)),"---"))),"---")</f>
        <v>JM2-50</v>
      </c>
      <c r="T154">
        <f>COUNTIF(RAW_c_TEBT0714_REV01!B:B,G154)</f>
        <v>2</v>
      </c>
      <c r="U154" t="str">
        <f t="shared" si="17"/>
        <v>B2B-49</v>
      </c>
    </row>
    <row r="155" spans="1:21" x14ac:dyDescent="0.25">
      <c r="A155" t="s">
        <v>997</v>
      </c>
      <c r="B155" t="s">
        <v>39</v>
      </c>
      <c r="C155" t="s">
        <v>208</v>
      </c>
      <c r="D155" t="s">
        <v>259</v>
      </c>
      <c r="E155" s="84">
        <v>49</v>
      </c>
      <c r="F155" t="str">
        <f t="shared" si="12"/>
        <v>JM2-49</v>
      </c>
      <c r="G155" t="str">
        <f>VLOOKUP(F155,RAW_c_TEBT0714_REV01!A:B,2,0)</f>
        <v>NetJM2_45</v>
      </c>
      <c r="H155" t="str">
        <f t="shared" si="13"/>
        <v>NetJM2_45</v>
      </c>
      <c r="I155" t="str">
        <f t="shared" si="14"/>
        <v>--</v>
      </c>
      <c r="J155" t="str">
        <f t="shared" si="15"/>
        <v>--</v>
      </c>
      <c r="K155">
        <f>IFERROR(IF(J155="--",IF(G155=H155,VLOOKUP(G155,RAW_c_TEBT0714_REV01!L:N,3,0),SUM(VLOOKUP(H155,RAW_c_TEBT0714_REV01!L:N,3,0),VLOOKUP(G155,RAW_c_TEBT0714_REV01!L:N,3,0))),"---"),"---")</f>
        <v>2.9927999999999999</v>
      </c>
      <c r="L155" t="str">
        <f t="shared" si="16"/>
        <v>JM2-49</v>
      </c>
      <c r="M155" t="str">
        <f>IFERROR(IF(
COUNTIF(B2B!H:H,(IF(K155&lt;&gt;"---",IF(INDEX(RAW_c_TEBT0714_REV01!B:D,MATCH(H155,RAW_c_TEBT0714_REV01!B:B,0),3)=L155,INDEX(
RAW_c_TEBT0714_REV01!B:D,MATCH(H155,INDEX(RAW_c_TEBT0714_REV01!B:B,MATCH(H155,RAW_c_TEBT0714_REV01!B:B,)+1):'RAW_c_TEBT0714_REV01'!B11226,)+MATCH(H155,RAW_c_TEBT0714_REV01!B:B,),3),INDEX(RAW_c_TEBT0714_REV01!B:D,MATCH(H155,RAW_c_TEBT0714_REV01!B:B,0),3)),"---")))=1,"---",IF(K155&lt;&gt;"---",IF(INDEX(RAW_c_TEBT0714_REV01!B:D,MATCH(H155,RAW_c_TEBT0714_REV01!B:B,0),3)=L155,INDEX(
RAW_c_TEBT0714_REV01!B:D,MATCH(H155,INDEX(RAW_c_TEBT0714_REV01!B:B,MATCH(H155,RAW_c_TEBT0714_REV01!B:B,)+1):'RAW_c_TEBT0714_REV01'!B11226,)+MATCH(H155,RAW_c_TEBT0714_REV01!B:B,),3),INDEX(RAW_c_TEBT0714_REV01!B:D,MATCH(H155,RAW_c_TEBT0714_REV01!B:B,0),3)),"---")),"---")</f>
        <v>---</v>
      </c>
      <c r="N155" t="str">
        <f>IFERROR(IF(AND(B155="B2B",J155="--"),L155,IF(
COUNTIF(B2B!H:H,(IF(K155&lt;&gt;"---",IF(INDEX(RAW_c_TEBT0714_REV01!B:D,MATCH(H155,RAW_c_TEBT0714_REV01!B:B,0),3)=L155,INDEX(
RAW_c_TEBT0714_REV01!B:D,MATCH(H155,INDEX(RAW_c_TEBT0714_REV01!B:B,MATCH(H155,RAW_c_TEBT0714_REV01!B:B,)+1):'RAW_c_TEBT0714_REV01'!B11226,)+MATCH(H155,RAW_c_TEBT0714_REV01!B:B,),3),INDEX(RAW_c_TEBT0714_REV01!B:D,MATCH(H155,RAW_c_TEBT0714_REV01!B:B,0),3)),"---")))=0,"---",IF(K155&lt;&gt;"---",IF(INDEX(RAW_c_TEBT0714_REV01!B:D,MATCH(H155,RAW_c_TEBT0714_REV01!B:B,0),3)=L155,INDEX(
RAW_c_TEBT0714_REV01!B:D,MATCH(H155,INDEX(RAW_c_TEBT0714_REV01!B:B,MATCH(H155,RAW_c_TEBT0714_REV01!B:B,)+1):'RAW_c_TEBT0714_REV01'!B11226,)+MATCH(H155,RAW_c_TEBT0714_REV01!B:B,),3),INDEX(RAW_c_TEBT0714_REV01!B:D,MATCH(H155,RAW_c_TEBT0714_REV01!B:B,0),3)),"---"))),"---")</f>
        <v>JM2-49</v>
      </c>
      <c r="T155">
        <f>COUNTIF(RAW_c_TEBT0714_REV01!B:B,G155)</f>
        <v>2</v>
      </c>
      <c r="U155" t="str">
        <f t="shared" si="17"/>
        <v>B2B-50</v>
      </c>
    </row>
    <row r="156" spans="1:21" x14ac:dyDescent="0.25">
      <c r="A156" t="s">
        <v>998</v>
      </c>
      <c r="B156" t="s">
        <v>39</v>
      </c>
      <c r="C156" t="s">
        <v>209</v>
      </c>
      <c r="D156" t="s">
        <v>259</v>
      </c>
      <c r="E156" s="84">
        <v>52</v>
      </c>
      <c r="F156" t="str">
        <f t="shared" si="12"/>
        <v>JM2-52</v>
      </c>
      <c r="G156" t="str">
        <f>VLOOKUP(F156,RAW_c_TEBT0714_REV01!A:B,2,0)</f>
        <v>NetJM2_48</v>
      </c>
      <c r="H156" t="str">
        <f t="shared" si="13"/>
        <v>NetJM2_48</v>
      </c>
      <c r="I156" t="str">
        <f t="shared" si="14"/>
        <v>--</v>
      </c>
      <c r="J156" t="str">
        <f t="shared" si="15"/>
        <v>--</v>
      </c>
      <c r="K156">
        <f>IFERROR(IF(J156="--",IF(G156=H156,VLOOKUP(G156,RAW_c_TEBT0714_REV01!L:N,3,0),SUM(VLOOKUP(H156,RAW_c_TEBT0714_REV01!L:N,3,0),VLOOKUP(G156,RAW_c_TEBT0714_REV01!L:N,3,0))),"---"),"---")</f>
        <v>3.1903000000000001</v>
      </c>
      <c r="L156" t="str">
        <f t="shared" si="16"/>
        <v>JM2-52</v>
      </c>
      <c r="M156" t="str">
        <f>IFERROR(IF(
COUNTIF(B2B!H:H,(IF(K156&lt;&gt;"---",IF(INDEX(RAW_c_TEBT0714_REV01!B:D,MATCH(H156,RAW_c_TEBT0714_REV01!B:B,0),3)=L156,INDEX(
RAW_c_TEBT0714_REV01!B:D,MATCH(H156,INDEX(RAW_c_TEBT0714_REV01!B:B,MATCH(H156,RAW_c_TEBT0714_REV01!B:B,)+1):'RAW_c_TEBT0714_REV01'!B11227,)+MATCH(H156,RAW_c_TEBT0714_REV01!B:B,),3),INDEX(RAW_c_TEBT0714_REV01!B:D,MATCH(H156,RAW_c_TEBT0714_REV01!B:B,0),3)),"---")))=1,"---",IF(K156&lt;&gt;"---",IF(INDEX(RAW_c_TEBT0714_REV01!B:D,MATCH(H156,RAW_c_TEBT0714_REV01!B:B,0),3)=L156,INDEX(
RAW_c_TEBT0714_REV01!B:D,MATCH(H156,INDEX(RAW_c_TEBT0714_REV01!B:B,MATCH(H156,RAW_c_TEBT0714_REV01!B:B,)+1):'RAW_c_TEBT0714_REV01'!B11227,)+MATCH(H156,RAW_c_TEBT0714_REV01!B:B,),3),INDEX(RAW_c_TEBT0714_REV01!B:D,MATCH(H156,RAW_c_TEBT0714_REV01!B:B,0),3)),"---")),"---")</f>
        <v>---</v>
      </c>
      <c r="N156" t="str">
        <f>IFERROR(IF(AND(B156="B2B",J156="--"),L156,IF(
COUNTIF(B2B!H:H,(IF(K156&lt;&gt;"---",IF(INDEX(RAW_c_TEBT0714_REV01!B:D,MATCH(H156,RAW_c_TEBT0714_REV01!B:B,0),3)=L156,INDEX(
RAW_c_TEBT0714_REV01!B:D,MATCH(H156,INDEX(RAW_c_TEBT0714_REV01!B:B,MATCH(H156,RAW_c_TEBT0714_REV01!B:B,)+1):'RAW_c_TEBT0714_REV01'!B11227,)+MATCH(H156,RAW_c_TEBT0714_REV01!B:B,),3),INDEX(RAW_c_TEBT0714_REV01!B:D,MATCH(H156,RAW_c_TEBT0714_REV01!B:B,0),3)),"---")))=0,"---",IF(K156&lt;&gt;"---",IF(INDEX(RAW_c_TEBT0714_REV01!B:D,MATCH(H156,RAW_c_TEBT0714_REV01!B:B,0),3)=L156,INDEX(
RAW_c_TEBT0714_REV01!B:D,MATCH(H156,INDEX(RAW_c_TEBT0714_REV01!B:B,MATCH(H156,RAW_c_TEBT0714_REV01!B:B,)+1):'RAW_c_TEBT0714_REV01'!B11227,)+MATCH(H156,RAW_c_TEBT0714_REV01!B:B,),3),INDEX(RAW_c_TEBT0714_REV01!B:D,MATCH(H156,RAW_c_TEBT0714_REV01!B:B,0),3)),"---"))),"---")</f>
        <v>JM2-52</v>
      </c>
      <c r="T156">
        <f>COUNTIF(RAW_c_TEBT0714_REV01!B:B,G156)</f>
        <v>2</v>
      </c>
      <c r="U156" t="str">
        <f t="shared" si="17"/>
        <v>B2B-51</v>
      </c>
    </row>
    <row r="157" spans="1:21" x14ac:dyDescent="0.25">
      <c r="A157" t="s">
        <v>999</v>
      </c>
      <c r="B157" t="s">
        <v>39</v>
      </c>
      <c r="C157" t="s">
        <v>210</v>
      </c>
      <c r="D157" t="s">
        <v>259</v>
      </c>
      <c r="E157" s="84">
        <v>51</v>
      </c>
      <c r="F157" t="str">
        <f t="shared" si="12"/>
        <v>JM2-51</v>
      </c>
      <c r="G157" t="str">
        <f>VLOOKUP(F157,RAW_c_TEBT0714_REV01!A:B,2,0)</f>
        <v>NetJM2_51</v>
      </c>
      <c r="H157" t="str">
        <f t="shared" si="13"/>
        <v>NetJM2_51</v>
      </c>
      <c r="I157" t="str">
        <f t="shared" si="14"/>
        <v>--</v>
      </c>
      <c r="J157" t="str">
        <f t="shared" si="15"/>
        <v>--</v>
      </c>
      <c r="K157">
        <f>IFERROR(IF(J157="--",IF(G157=H157,VLOOKUP(G157,RAW_c_TEBT0714_REV01!L:N,3,0),SUM(VLOOKUP(H157,RAW_c_TEBT0714_REV01!L:N,3,0),VLOOKUP(G157,RAW_c_TEBT0714_REV01!L:N,3,0))),"---"),"---")</f>
        <v>3.0074000000000001</v>
      </c>
      <c r="L157" t="str">
        <f t="shared" si="16"/>
        <v>JM2-51</v>
      </c>
      <c r="M157" t="str">
        <f>IFERROR(IF(
COUNTIF(B2B!H:H,(IF(K157&lt;&gt;"---",IF(INDEX(RAW_c_TEBT0714_REV01!B:D,MATCH(H157,RAW_c_TEBT0714_REV01!B:B,0),3)=L157,INDEX(
RAW_c_TEBT0714_REV01!B:D,MATCH(H157,INDEX(RAW_c_TEBT0714_REV01!B:B,MATCH(H157,RAW_c_TEBT0714_REV01!B:B,)+1):'RAW_c_TEBT0714_REV01'!B11228,)+MATCH(H157,RAW_c_TEBT0714_REV01!B:B,),3),INDEX(RAW_c_TEBT0714_REV01!B:D,MATCH(H157,RAW_c_TEBT0714_REV01!B:B,0),3)),"---")))=1,"---",IF(K157&lt;&gt;"---",IF(INDEX(RAW_c_TEBT0714_REV01!B:D,MATCH(H157,RAW_c_TEBT0714_REV01!B:B,0),3)=L157,INDEX(
RAW_c_TEBT0714_REV01!B:D,MATCH(H157,INDEX(RAW_c_TEBT0714_REV01!B:B,MATCH(H157,RAW_c_TEBT0714_REV01!B:B,)+1):'RAW_c_TEBT0714_REV01'!B11228,)+MATCH(H157,RAW_c_TEBT0714_REV01!B:B,),3),INDEX(RAW_c_TEBT0714_REV01!B:D,MATCH(H157,RAW_c_TEBT0714_REV01!B:B,0),3)),"---")),"---")</f>
        <v>---</v>
      </c>
      <c r="N157" t="str">
        <f>IFERROR(IF(AND(B157="B2B",J157="--"),L157,IF(
COUNTIF(B2B!H:H,(IF(K157&lt;&gt;"---",IF(INDEX(RAW_c_TEBT0714_REV01!B:D,MATCH(H157,RAW_c_TEBT0714_REV01!B:B,0),3)=L157,INDEX(
RAW_c_TEBT0714_REV01!B:D,MATCH(H157,INDEX(RAW_c_TEBT0714_REV01!B:B,MATCH(H157,RAW_c_TEBT0714_REV01!B:B,)+1):'RAW_c_TEBT0714_REV01'!B11228,)+MATCH(H157,RAW_c_TEBT0714_REV01!B:B,),3),INDEX(RAW_c_TEBT0714_REV01!B:D,MATCH(H157,RAW_c_TEBT0714_REV01!B:B,0),3)),"---")))=0,"---",IF(K157&lt;&gt;"---",IF(INDEX(RAW_c_TEBT0714_REV01!B:D,MATCH(H157,RAW_c_TEBT0714_REV01!B:B,0),3)=L157,INDEX(
RAW_c_TEBT0714_REV01!B:D,MATCH(H157,INDEX(RAW_c_TEBT0714_REV01!B:B,MATCH(H157,RAW_c_TEBT0714_REV01!B:B,)+1):'RAW_c_TEBT0714_REV01'!B11228,)+MATCH(H157,RAW_c_TEBT0714_REV01!B:B,),3),INDEX(RAW_c_TEBT0714_REV01!B:D,MATCH(H157,RAW_c_TEBT0714_REV01!B:B,0),3)),"---"))),"---")</f>
        <v>JM2-51</v>
      </c>
      <c r="T157">
        <f>COUNTIF(RAW_c_TEBT0714_REV01!B:B,G157)</f>
        <v>2</v>
      </c>
      <c r="U157" t="str">
        <f t="shared" si="17"/>
        <v>B2B-52</v>
      </c>
    </row>
    <row r="158" spans="1:21" x14ac:dyDescent="0.25">
      <c r="A158" t="s">
        <v>1000</v>
      </c>
      <c r="B158" t="s">
        <v>39</v>
      </c>
      <c r="C158" t="s">
        <v>211</v>
      </c>
      <c r="D158" t="s">
        <v>259</v>
      </c>
      <c r="E158" s="84">
        <v>54</v>
      </c>
      <c r="F158" t="str">
        <f t="shared" si="12"/>
        <v>JM2-54</v>
      </c>
      <c r="G158" t="str">
        <f>VLOOKUP(F158,RAW_c_TEBT0714_REV01!A:B,2,0)</f>
        <v>3.3V_OUT</v>
      </c>
      <c r="H158" t="str">
        <f t="shared" si="13"/>
        <v>3.3V_OUT</v>
      </c>
      <c r="I158" t="str">
        <f t="shared" si="14"/>
        <v>--</v>
      </c>
      <c r="J158" t="str">
        <f t="shared" si="15"/>
        <v>--</v>
      </c>
      <c r="K158">
        <f>IFERROR(IF(J158="--",IF(G158=H158,VLOOKUP(G158,RAW_c_TEBT0714_REV01!L:N,3,0),SUM(VLOOKUP(H158,RAW_c_TEBT0714_REV01!L:N,3,0),VLOOKUP(G158,RAW_c_TEBT0714_REV01!L:N,3,0))),"---"),"---")</f>
        <v>79.661799999999999</v>
      </c>
      <c r="L158" t="str">
        <f t="shared" si="16"/>
        <v>JM2-54</v>
      </c>
      <c r="M158" t="str">
        <f>IFERROR(IF(
COUNTIF(B2B!H:H,(IF(K158&lt;&gt;"---",IF(INDEX(RAW_c_TEBT0714_REV01!B:D,MATCH(H158,RAW_c_TEBT0714_REV01!B:B,0),3)=L158,INDEX(
RAW_c_TEBT0714_REV01!B:D,MATCH(H158,INDEX(RAW_c_TEBT0714_REV01!B:B,MATCH(H158,RAW_c_TEBT0714_REV01!B:B,)+1):'RAW_c_TEBT0714_REV01'!B11229,)+MATCH(H158,RAW_c_TEBT0714_REV01!B:B,),3),INDEX(RAW_c_TEBT0714_REV01!B:D,MATCH(H158,RAW_c_TEBT0714_REV01!B:B,0),3)),"---")))=1,"---",IF(K158&lt;&gt;"---",IF(INDEX(RAW_c_TEBT0714_REV01!B:D,MATCH(H158,RAW_c_TEBT0714_REV01!B:B,0),3)=L158,INDEX(
RAW_c_TEBT0714_REV01!B:D,MATCH(H158,INDEX(RAW_c_TEBT0714_REV01!B:B,MATCH(H158,RAW_c_TEBT0714_REV01!B:B,)+1):'RAW_c_TEBT0714_REV01'!B11229,)+MATCH(H158,RAW_c_TEBT0714_REV01!B:B,),3),INDEX(RAW_c_TEBT0714_REV01!B:D,MATCH(H158,RAW_c_TEBT0714_REV01!B:B,0),3)),"---")),"---")</f>
        <v>J27-6</v>
      </c>
      <c r="N158" t="str">
        <f>IFERROR(IF(AND(B158="B2B",J158="--"),L158,IF(
COUNTIF(B2B!H:H,(IF(K158&lt;&gt;"---",IF(INDEX(RAW_c_TEBT0714_REV01!B:D,MATCH(H158,RAW_c_TEBT0714_REV01!B:B,0),3)=L158,INDEX(
RAW_c_TEBT0714_REV01!B:D,MATCH(H158,INDEX(RAW_c_TEBT0714_REV01!B:B,MATCH(H158,RAW_c_TEBT0714_REV01!B:B,)+1):'RAW_c_TEBT0714_REV01'!B11229,)+MATCH(H158,RAW_c_TEBT0714_REV01!B:B,),3),INDEX(RAW_c_TEBT0714_REV01!B:D,MATCH(H158,RAW_c_TEBT0714_REV01!B:B,0),3)),"---")))=0,"---",IF(K158&lt;&gt;"---",IF(INDEX(RAW_c_TEBT0714_REV01!B:D,MATCH(H158,RAW_c_TEBT0714_REV01!B:B,0),3)=L158,INDEX(
RAW_c_TEBT0714_REV01!B:D,MATCH(H158,INDEX(RAW_c_TEBT0714_REV01!B:B,MATCH(H158,RAW_c_TEBT0714_REV01!B:B,)+1):'RAW_c_TEBT0714_REV01'!B11229,)+MATCH(H158,RAW_c_TEBT0714_REV01!B:B,),3),INDEX(RAW_c_TEBT0714_REV01!B:D,MATCH(H158,RAW_c_TEBT0714_REV01!B:B,0),3)),"---"))),"---")</f>
        <v>JM2-54</v>
      </c>
      <c r="T158">
        <f>COUNTIF(RAW_c_TEBT0714_REV01!B:B,G158)</f>
        <v>5</v>
      </c>
      <c r="U158" t="str">
        <f t="shared" si="17"/>
        <v>B2B-53</v>
      </c>
    </row>
    <row r="159" spans="1:21" x14ac:dyDescent="0.25">
      <c r="A159" t="s">
        <v>1001</v>
      </c>
      <c r="B159" t="s">
        <v>39</v>
      </c>
      <c r="C159" t="s">
        <v>212</v>
      </c>
      <c r="D159" t="s">
        <v>259</v>
      </c>
      <c r="E159" s="84">
        <v>53</v>
      </c>
      <c r="F159" t="str">
        <f t="shared" si="12"/>
        <v>JM2-53</v>
      </c>
      <c r="G159" t="str">
        <f>VLOOKUP(F159,RAW_c_TEBT0714_REV01!A:B,2,0)</f>
        <v>V_CFG0</v>
      </c>
      <c r="H159" t="str">
        <f t="shared" si="13"/>
        <v>V_CFG0</v>
      </c>
      <c r="I159" t="str">
        <f t="shared" si="14"/>
        <v>--</v>
      </c>
      <c r="J159" t="str">
        <f t="shared" si="15"/>
        <v>--</v>
      </c>
      <c r="K159">
        <f>IFERROR(IF(J159="--",IF(G159=H159,VLOOKUP(G159,RAW_c_TEBT0714_REV01!L:N,3,0),SUM(VLOOKUP(H159,RAW_c_TEBT0714_REV01!L:N,3,0),VLOOKUP(G159,RAW_c_TEBT0714_REV01!L:N,3,0))),"---"),"---")</f>
        <v>7.7286999999999999</v>
      </c>
      <c r="L159" t="str">
        <f t="shared" si="16"/>
        <v>JM2-53</v>
      </c>
      <c r="M159" t="str">
        <f>IFERROR(IF(
COUNTIF(B2B!H:H,(IF(K159&lt;&gt;"---",IF(INDEX(RAW_c_TEBT0714_REV01!B:D,MATCH(H159,RAW_c_TEBT0714_REV01!B:B,0),3)=L159,INDEX(
RAW_c_TEBT0714_REV01!B:D,MATCH(H159,INDEX(RAW_c_TEBT0714_REV01!B:B,MATCH(H159,RAW_c_TEBT0714_REV01!B:B,)+1):'RAW_c_TEBT0714_REV01'!B11230,)+MATCH(H159,RAW_c_TEBT0714_REV01!B:B,),3),INDEX(RAW_c_TEBT0714_REV01!B:D,MATCH(H159,RAW_c_TEBT0714_REV01!B:B,0),3)),"---")))=1,"---",IF(K159&lt;&gt;"---",IF(INDEX(RAW_c_TEBT0714_REV01!B:D,MATCH(H159,RAW_c_TEBT0714_REV01!B:B,0),3)=L159,INDEX(
RAW_c_TEBT0714_REV01!B:D,MATCH(H159,INDEX(RAW_c_TEBT0714_REV01!B:B,MATCH(H159,RAW_c_TEBT0714_REV01!B:B,)+1):'RAW_c_TEBT0714_REV01'!B11230,)+MATCH(H159,RAW_c_TEBT0714_REV01!B:B,),3),INDEX(RAW_c_TEBT0714_REV01!B:D,MATCH(H159,RAW_c_TEBT0714_REV01!B:B,0),3)),"---")),"---")</f>
        <v>J27-2</v>
      </c>
      <c r="N159" t="str">
        <f>IFERROR(IF(AND(B159="B2B",J159="--"),L159,IF(
COUNTIF(B2B!H:H,(IF(K159&lt;&gt;"---",IF(INDEX(RAW_c_TEBT0714_REV01!B:D,MATCH(H159,RAW_c_TEBT0714_REV01!B:B,0),3)=L159,INDEX(
RAW_c_TEBT0714_REV01!B:D,MATCH(H159,INDEX(RAW_c_TEBT0714_REV01!B:B,MATCH(H159,RAW_c_TEBT0714_REV01!B:B,)+1):'RAW_c_TEBT0714_REV01'!B11230,)+MATCH(H159,RAW_c_TEBT0714_REV01!B:B,),3),INDEX(RAW_c_TEBT0714_REV01!B:D,MATCH(H159,RAW_c_TEBT0714_REV01!B:B,0),3)),"---")))=0,"---",IF(K159&lt;&gt;"---",IF(INDEX(RAW_c_TEBT0714_REV01!B:D,MATCH(H159,RAW_c_TEBT0714_REV01!B:B,0),3)=L159,INDEX(
RAW_c_TEBT0714_REV01!B:D,MATCH(H159,INDEX(RAW_c_TEBT0714_REV01!B:B,MATCH(H159,RAW_c_TEBT0714_REV01!B:B,)+1):'RAW_c_TEBT0714_REV01'!B11230,)+MATCH(H159,RAW_c_TEBT0714_REV01!B:B,),3),INDEX(RAW_c_TEBT0714_REV01!B:D,MATCH(H159,RAW_c_TEBT0714_REV01!B:B,0),3)),"---"))),"---")</f>
        <v>JM2-53</v>
      </c>
      <c r="T159">
        <f>COUNTIF(RAW_c_TEBT0714_REV01!B:B,G159)</f>
        <v>2</v>
      </c>
      <c r="U159" t="str">
        <f t="shared" si="17"/>
        <v>B2B-54</v>
      </c>
    </row>
    <row r="160" spans="1:21" x14ac:dyDescent="0.25">
      <c r="A160" t="s">
        <v>1002</v>
      </c>
      <c r="B160" t="s">
        <v>39</v>
      </c>
      <c r="C160" t="s">
        <v>213</v>
      </c>
      <c r="D160" t="s">
        <v>259</v>
      </c>
      <c r="E160" s="84">
        <v>56</v>
      </c>
      <c r="F160" t="str">
        <f t="shared" si="12"/>
        <v>JM2-56</v>
      </c>
      <c r="G160" t="str">
        <f>VLOOKUP(F160,RAW_c_TEBT0714_REV01!A:B,2,0)</f>
        <v>NetJM2_56</v>
      </c>
      <c r="H160" t="str">
        <f t="shared" si="13"/>
        <v>NetJM2_56</v>
      </c>
      <c r="I160" t="str">
        <f t="shared" si="14"/>
        <v>--</v>
      </c>
      <c r="J160" t="str">
        <f t="shared" si="15"/>
        <v>--</v>
      </c>
      <c r="K160">
        <f>IFERROR(IF(J160="--",IF(G160=H160,VLOOKUP(G160,RAW_c_TEBT0714_REV01!L:N,3,0),SUM(VLOOKUP(H160,RAW_c_TEBT0714_REV01!L:N,3,0),VLOOKUP(G160,RAW_c_TEBT0714_REV01!L:N,3,0))),"---"),"---")</f>
        <v>3.4891000000000001</v>
      </c>
      <c r="L160" t="str">
        <f t="shared" si="16"/>
        <v>JM2-56</v>
      </c>
      <c r="M160" t="str">
        <f>IFERROR(IF(
COUNTIF(B2B!H:H,(IF(K160&lt;&gt;"---",IF(INDEX(RAW_c_TEBT0714_REV01!B:D,MATCH(H160,RAW_c_TEBT0714_REV01!B:B,0),3)=L160,INDEX(
RAW_c_TEBT0714_REV01!B:D,MATCH(H160,INDEX(RAW_c_TEBT0714_REV01!B:B,MATCH(H160,RAW_c_TEBT0714_REV01!B:B,)+1):'RAW_c_TEBT0714_REV01'!B11231,)+MATCH(H160,RAW_c_TEBT0714_REV01!B:B,),3),INDEX(RAW_c_TEBT0714_REV01!B:D,MATCH(H160,RAW_c_TEBT0714_REV01!B:B,0),3)),"---")))=1,"---",IF(K160&lt;&gt;"---",IF(INDEX(RAW_c_TEBT0714_REV01!B:D,MATCH(H160,RAW_c_TEBT0714_REV01!B:B,0),3)=L160,INDEX(
RAW_c_TEBT0714_REV01!B:D,MATCH(H160,INDEX(RAW_c_TEBT0714_REV01!B:B,MATCH(H160,RAW_c_TEBT0714_REV01!B:B,)+1):'RAW_c_TEBT0714_REV01'!B11231,)+MATCH(H160,RAW_c_TEBT0714_REV01!B:B,),3),INDEX(RAW_c_TEBT0714_REV01!B:D,MATCH(H160,RAW_c_TEBT0714_REV01!B:B,0),3)),"---")),"---")</f>
        <v>---</v>
      </c>
      <c r="N160" t="str">
        <f>IFERROR(IF(AND(B160="B2B",J160="--"),L160,IF(
COUNTIF(B2B!H:H,(IF(K160&lt;&gt;"---",IF(INDEX(RAW_c_TEBT0714_REV01!B:D,MATCH(H160,RAW_c_TEBT0714_REV01!B:B,0),3)=L160,INDEX(
RAW_c_TEBT0714_REV01!B:D,MATCH(H160,INDEX(RAW_c_TEBT0714_REV01!B:B,MATCH(H160,RAW_c_TEBT0714_REV01!B:B,)+1):'RAW_c_TEBT0714_REV01'!B11231,)+MATCH(H160,RAW_c_TEBT0714_REV01!B:B,),3),INDEX(RAW_c_TEBT0714_REV01!B:D,MATCH(H160,RAW_c_TEBT0714_REV01!B:B,0),3)),"---")))=0,"---",IF(K160&lt;&gt;"---",IF(INDEX(RAW_c_TEBT0714_REV01!B:D,MATCH(H160,RAW_c_TEBT0714_REV01!B:B,0),3)=L160,INDEX(
RAW_c_TEBT0714_REV01!B:D,MATCH(H160,INDEX(RAW_c_TEBT0714_REV01!B:B,MATCH(H160,RAW_c_TEBT0714_REV01!B:B,)+1):'RAW_c_TEBT0714_REV01'!B11231,)+MATCH(H160,RAW_c_TEBT0714_REV01!B:B,),3),INDEX(RAW_c_TEBT0714_REV01!B:D,MATCH(H160,RAW_c_TEBT0714_REV01!B:B,0),3)),"---"))),"---")</f>
        <v>JM2-56</v>
      </c>
      <c r="T160">
        <f>COUNTIF(RAW_c_TEBT0714_REV01!B:B,G160)</f>
        <v>2</v>
      </c>
      <c r="U160" t="str">
        <f t="shared" si="17"/>
        <v>B2B-55</v>
      </c>
    </row>
    <row r="161" spans="1:21" x14ac:dyDescent="0.25">
      <c r="A161" t="s">
        <v>1003</v>
      </c>
      <c r="B161" t="s">
        <v>39</v>
      </c>
      <c r="C161" t="s">
        <v>214</v>
      </c>
      <c r="D161" t="s">
        <v>259</v>
      </c>
      <c r="E161" s="84">
        <v>55</v>
      </c>
      <c r="F161" t="str">
        <f t="shared" si="12"/>
        <v>JM2-55</v>
      </c>
      <c r="G161" t="str">
        <f>VLOOKUP(F161,RAW_c_TEBT0714_REV01!A:B,2,0)</f>
        <v>NetJM2_51</v>
      </c>
      <c r="H161" t="str">
        <f t="shared" si="13"/>
        <v>NetJM2_51</v>
      </c>
      <c r="I161" t="str">
        <f t="shared" si="14"/>
        <v>--</v>
      </c>
      <c r="J161" t="str">
        <f t="shared" si="15"/>
        <v>--</v>
      </c>
      <c r="K161">
        <f>IFERROR(IF(J161="--",IF(G161=H161,VLOOKUP(G161,RAW_c_TEBT0714_REV01!L:N,3,0),SUM(VLOOKUP(H161,RAW_c_TEBT0714_REV01!L:N,3,0),VLOOKUP(G161,RAW_c_TEBT0714_REV01!L:N,3,0))),"---"),"---")</f>
        <v>3.0074000000000001</v>
      </c>
      <c r="L161" t="str">
        <f t="shared" si="16"/>
        <v>JM2-55</v>
      </c>
      <c r="M161" t="str">
        <f>IFERROR(IF(
COUNTIF(B2B!H:H,(IF(K161&lt;&gt;"---",IF(INDEX(RAW_c_TEBT0714_REV01!B:D,MATCH(H161,RAW_c_TEBT0714_REV01!B:B,0),3)=L161,INDEX(
RAW_c_TEBT0714_REV01!B:D,MATCH(H161,INDEX(RAW_c_TEBT0714_REV01!B:B,MATCH(H161,RAW_c_TEBT0714_REV01!B:B,)+1):'RAW_c_TEBT0714_REV01'!B11232,)+MATCH(H161,RAW_c_TEBT0714_REV01!B:B,),3),INDEX(RAW_c_TEBT0714_REV01!B:D,MATCH(H161,RAW_c_TEBT0714_REV01!B:B,0),3)),"---")))=1,"---",IF(K161&lt;&gt;"---",IF(INDEX(RAW_c_TEBT0714_REV01!B:D,MATCH(H161,RAW_c_TEBT0714_REV01!B:B,0),3)=L161,INDEX(
RAW_c_TEBT0714_REV01!B:D,MATCH(H161,INDEX(RAW_c_TEBT0714_REV01!B:B,MATCH(H161,RAW_c_TEBT0714_REV01!B:B,)+1):'RAW_c_TEBT0714_REV01'!B11232,)+MATCH(H161,RAW_c_TEBT0714_REV01!B:B,),3),INDEX(RAW_c_TEBT0714_REV01!B:D,MATCH(H161,RAW_c_TEBT0714_REV01!B:B,0),3)),"---")),"---")</f>
        <v>---</v>
      </c>
      <c r="N161" t="str">
        <f>IFERROR(IF(AND(B161="B2B",J161="--"),L161,IF(
COUNTIF(B2B!H:H,(IF(K161&lt;&gt;"---",IF(INDEX(RAW_c_TEBT0714_REV01!B:D,MATCH(H161,RAW_c_TEBT0714_REV01!B:B,0),3)=L161,INDEX(
RAW_c_TEBT0714_REV01!B:D,MATCH(H161,INDEX(RAW_c_TEBT0714_REV01!B:B,MATCH(H161,RAW_c_TEBT0714_REV01!B:B,)+1):'RAW_c_TEBT0714_REV01'!B11232,)+MATCH(H161,RAW_c_TEBT0714_REV01!B:B,),3),INDEX(RAW_c_TEBT0714_REV01!B:D,MATCH(H161,RAW_c_TEBT0714_REV01!B:B,0),3)),"---")))=0,"---",IF(K161&lt;&gt;"---",IF(INDEX(RAW_c_TEBT0714_REV01!B:D,MATCH(H161,RAW_c_TEBT0714_REV01!B:B,0),3)=L161,INDEX(
RAW_c_TEBT0714_REV01!B:D,MATCH(H161,INDEX(RAW_c_TEBT0714_REV01!B:B,MATCH(H161,RAW_c_TEBT0714_REV01!B:B,)+1):'RAW_c_TEBT0714_REV01'!B11232,)+MATCH(H161,RAW_c_TEBT0714_REV01!B:B,),3),INDEX(RAW_c_TEBT0714_REV01!B:D,MATCH(H161,RAW_c_TEBT0714_REV01!B:B,0),3)),"---"))),"---")</f>
        <v>JM2-55</v>
      </c>
      <c r="T161">
        <f>COUNTIF(RAW_c_TEBT0714_REV01!B:B,G161)</f>
        <v>2</v>
      </c>
      <c r="U161" t="str">
        <f t="shared" si="17"/>
        <v>B2B-56</v>
      </c>
    </row>
    <row r="162" spans="1:21" x14ac:dyDescent="0.25">
      <c r="A162" t="s">
        <v>1004</v>
      </c>
      <c r="B162" t="s">
        <v>39</v>
      </c>
      <c r="C162" t="s">
        <v>215</v>
      </c>
      <c r="D162" t="s">
        <v>259</v>
      </c>
      <c r="E162" s="84">
        <v>58</v>
      </c>
      <c r="F162" t="str">
        <f t="shared" si="12"/>
        <v>JM2-58</v>
      </c>
      <c r="G162" t="str">
        <f>VLOOKUP(F162,RAW_c_TEBT0714_REV01!A:B,2,0)</f>
        <v>NetJM2_58</v>
      </c>
      <c r="H162" t="str">
        <f t="shared" si="13"/>
        <v>NetJM2_58</v>
      </c>
      <c r="I162" t="str">
        <f t="shared" si="14"/>
        <v>--</v>
      </c>
      <c r="J162" t="str">
        <f t="shared" si="15"/>
        <v>--</v>
      </c>
      <c r="K162">
        <f>IFERROR(IF(J162="--",IF(G162=H162,VLOOKUP(G162,RAW_c_TEBT0714_REV01!L:N,3,0),SUM(VLOOKUP(H162,RAW_c_TEBT0714_REV01!L:N,3,0),VLOOKUP(G162,RAW_c_TEBT0714_REV01!L:N,3,0))),"---"),"---")</f>
        <v>4.8086000000000002</v>
      </c>
      <c r="L162" t="str">
        <f t="shared" si="16"/>
        <v>JM2-58</v>
      </c>
      <c r="M162" t="str">
        <f>IFERROR(IF(
COUNTIF(B2B!H:H,(IF(K162&lt;&gt;"---",IF(INDEX(RAW_c_TEBT0714_REV01!B:D,MATCH(H162,RAW_c_TEBT0714_REV01!B:B,0),3)=L162,INDEX(
RAW_c_TEBT0714_REV01!B:D,MATCH(H162,INDEX(RAW_c_TEBT0714_REV01!B:B,MATCH(H162,RAW_c_TEBT0714_REV01!B:B,)+1):'RAW_c_TEBT0714_REV01'!B11233,)+MATCH(H162,RAW_c_TEBT0714_REV01!B:B,),3),INDEX(RAW_c_TEBT0714_REV01!B:D,MATCH(H162,RAW_c_TEBT0714_REV01!B:B,0),3)),"---")))=1,"---",IF(K162&lt;&gt;"---",IF(INDEX(RAW_c_TEBT0714_REV01!B:D,MATCH(H162,RAW_c_TEBT0714_REV01!B:B,0),3)=L162,INDEX(
RAW_c_TEBT0714_REV01!B:D,MATCH(H162,INDEX(RAW_c_TEBT0714_REV01!B:B,MATCH(H162,RAW_c_TEBT0714_REV01!B:B,)+1):'RAW_c_TEBT0714_REV01'!B11233,)+MATCH(H162,RAW_c_TEBT0714_REV01!B:B,),3),INDEX(RAW_c_TEBT0714_REV01!B:D,MATCH(H162,RAW_c_TEBT0714_REV01!B:B,0),3)),"---")),"---")</f>
        <v>---</v>
      </c>
      <c r="N162" t="str">
        <f>IFERROR(IF(AND(B162="B2B",J162="--"),L162,IF(
COUNTIF(B2B!H:H,(IF(K162&lt;&gt;"---",IF(INDEX(RAW_c_TEBT0714_REV01!B:D,MATCH(H162,RAW_c_TEBT0714_REV01!B:B,0),3)=L162,INDEX(
RAW_c_TEBT0714_REV01!B:D,MATCH(H162,INDEX(RAW_c_TEBT0714_REV01!B:B,MATCH(H162,RAW_c_TEBT0714_REV01!B:B,)+1):'RAW_c_TEBT0714_REV01'!B11233,)+MATCH(H162,RAW_c_TEBT0714_REV01!B:B,),3),INDEX(RAW_c_TEBT0714_REV01!B:D,MATCH(H162,RAW_c_TEBT0714_REV01!B:B,0),3)),"---")))=0,"---",IF(K162&lt;&gt;"---",IF(INDEX(RAW_c_TEBT0714_REV01!B:D,MATCH(H162,RAW_c_TEBT0714_REV01!B:B,0),3)=L162,INDEX(
RAW_c_TEBT0714_REV01!B:D,MATCH(H162,INDEX(RAW_c_TEBT0714_REV01!B:B,MATCH(H162,RAW_c_TEBT0714_REV01!B:B,)+1):'RAW_c_TEBT0714_REV01'!B11233,)+MATCH(H162,RAW_c_TEBT0714_REV01!B:B,),3),INDEX(RAW_c_TEBT0714_REV01!B:D,MATCH(H162,RAW_c_TEBT0714_REV01!B:B,0),3)),"---"))),"---")</f>
        <v>JM2-58</v>
      </c>
      <c r="T162">
        <f>COUNTIF(RAW_c_TEBT0714_REV01!B:B,G162)</f>
        <v>2</v>
      </c>
      <c r="U162" t="str">
        <f t="shared" si="17"/>
        <v>B2B-57</v>
      </c>
    </row>
    <row r="163" spans="1:21" x14ac:dyDescent="0.25">
      <c r="A163" t="s">
        <v>1005</v>
      </c>
      <c r="B163" t="s">
        <v>39</v>
      </c>
      <c r="C163" t="s">
        <v>216</v>
      </c>
      <c r="D163" t="s">
        <v>259</v>
      </c>
      <c r="E163" s="84">
        <v>57</v>
      </c>
      <c r="F163" t="str">
        <f t="shared" si="12"/>
        <v>JM2-57</v>
      </c>
      <c r="G163" t="str">
        <f>VLOOKUP(F163,RAW_c_TEBT0714_REV01!A:B,2,0)</f>
        <v>NetJM2_57</v>
      </c>
      <c r="H163" t="str">
        <f t="shared" si="13"/>
        <v>NetJM2_57</v>
      </c>
      <c r="I163" t="str">
        <f t="shared" si="14"/>
        <v>--</v>
      </c>
      <c r="J163" t="str">
        <f t="shared" si="15"/>
        <v>--</v>
      </c>
      <c r="K163">
        <f>IFERROR(IF(J163="--",IF(G163=H163,VLOOKUP(G163,RAW_c_TEBT0714_REV01!L:N,3,0),SUM(VLOOKUP(H163,RAW_c_TEBT0714_REV01!L:N,3,0),VLOOKUP(G163,RAW_c_TEBT0714_REV01!L:N,3,0))),"---"),"---")</f>
        <v>3.0186999999999999</v>
      </c>
      <c r="L163" t="str">
        <f t="shared" si="16"/>
        <v>JM2-57</v>
      </c>
      <c r="M163" t="str">
        <f>IFERROR(IF(
COUNTIF(B2B!H:H,(IF(K163&lt;&gt;"---",IF(INDEX(RAW_c_TEBT0714_REV01!B:D,MATCH(H163,RAW_c_TEBT0714_REV01!B:B,0),3)=L163,INDEX(
RAW_c_TEBT0714_REV01!B:D,MATCH(H163,INDEX(RAW_c_TEBT0714_REV01!B:B,MATCH(H163,RAW_c_TEBT0714_REV01!B:B,)+1):'RAW_c_TEBT0714_REV01'!B11234,)+MATCH(H163,RAW_c_TEBT0714_REV01!B:B,),3),INDEX(RAW_c_TEBT0714_REV01!B:D,MATCH(H163,RAW_c_TEBT0714_REV01!B:B,0),3)),"---")))=1,"---",IF(K163&lt;&gt;"---",IF(INDEX(RAW_c_TEBT0714_REV01!B:D,MATCH(H163,RAW_c_TEBT0714_REV01!B:B,0),3)=L163,INDEX(
RAW_c_TEBT0714_REV01!B:D,MATCH(H163,INDEX(RAW_c_TEBT0714_REV01!B:B,MATCH(H163,RAW_c_TEBT0714_REV01!B:B,)+1):'RAW_c_TEBT0714_REV01'!B11234,)+MATCH(H163,RAW_c_TEBT0714_REV01!B:B,),3),INDEX(RAW_c_TEBT0714_REV01!B:D,MATCH(H163,RAW_c_TEBT0714_REV01!B:B,0),3)),"---")),"---")</f>
        <v>---</v>
      </c>
      <c r="N163" t="str">
        <f>IFERROR(IF(AND(B163="B2B",J163="--"),L163,IF(
COUNTIF(B2B!H:H,(IF(K163&lt;&gt;"---",IF(INDEX(RAW_c_TEBT0714_REV01!B:D,MATCH(H163,RAW_c_TEBT0714_REV01!B:B,0),3)=L163,INDEX(
RAW_c_TEBT0714_REV01!B:D,MATCH(H163,INDEX(RAW_c_TEBT0714_REV01!B:B,MATCH(H163,RAW_c_TEBT0714_REV01!B:B,)+1):'RAW_c_TEBT0714_REV01'!B11234,)+MATCH(H163,RAW_c_TEBT0714_REV01!B:B,),3),INDEX(RAW_c_TEBT0714_REV01!B:D,MATCH(H163,RAW_c_TEBT0714_REV01!B:B,0),3)),"---")))=0,"---",IF(K163&lt;&gt;"---",IF(INDEX(RAW_c_TEBT0714_REV01!B:D,MATCH(H163,RAW_c_TEBT0714_REV01!B:B,0),3)=L163,INDEX(
RAW_c_TEBT0714_REV01!B:D,MATCH(H163,INDEX(RAW_c_TEBT0714_REV01!B:B,MATCH(H163,RAW_c_TEBT0714_REV01!B:B,)+1):'RAW_c_TEBT0714_REV01'!B11234,)+MATCH(H163,RAW_c_TEBT0714_REV01!B:B,),3),INDEX(RAW_c_TEBT0714_REV01!B:D,MATCH(H163,RAW_c_TEBT0714_REV01!B:B,0),3)),"---"))),"---")</f>
        <v>JM2-57</v>
      </c>
      <c r="T163">
        <f>COUNTIF(RAW_c_TEBT0714_REV01!B:B,G163)</f>
        <v>2</v>
      </c>
      <c r="U163" t="str">
        <f t="shared" si="17"/>
        <v>B2B-58</v>
      </c>
    </row>
    <row r="164" spans="1:21" x14ac:dyDescent="0.25">
      <c r="A164" t="s">
        <v>1006</v>
      </c>
      <c r="B164" t="s">
        <v>39</v>
      </c>
      <c r="C164" t="s">
        <v>217</v>
      </c>
      <c r="D164" t="s">
        <v>259</v>
      </c>
      <c r="E164" s="84">
        <v>60</v>
      </c>
      <c r="F164" t="str">
        <f t="shared" si="12"/>
        <v>JM2-60</v>
      </c>
      <c r="G164" t="str">
        <f>VLOOKUP(F164,RAW_c_TEBT0714_REV01!A:B,2,0)</f>
        <v>NetJM2_60</v>
      </c>
      <c r="H164" t="str">
        <f t="shared" si="13"/>
        <v>NetJM2_60</v>
      </c>
      <c r="I164" t="str">
        <f t="shared" si="14"/>
        <v>--</v>
      </c>
      <c r="J164" t="str">
        <f t="shared" si="15"/>
        <v>--</v>
      </c>
      <c r="K164">
        <f>IFERROR(IF(J164="--",IF(G164=H164,VLOOKUP(G164,RAW_c_TEBT0714_REV01!L:N,3,0),SUM(VLOOKUP(H164,RAW_c_TEBT0714_REV01!L:N,3,0),VLOOKUP(G164,RAW_c_TEBT0714_REV01!L:N,3,0))),"---"),"---")</f>
        <v>2.9211999999999998</v>
      </c>
      <c r="L164" t="str">
        <f t="shared" si="16"/>
        <v>JM2-60</v>
      </c>
      <c r="M164" t="str">
        <f>IFERROR(IF(
COUNTIF(B2B!H:H,(IF(K164&lt;&gt;"---",IF(INDEX(RAW_c_TEBT0714_REV01!B:D,MATCH(H164,RAW_c_TEBT0714_REV01!B:B,0),3)=L164,INDEX(
RAW_c_TEBT0714_REV01!B:D,MATCH(H164,INDEX(RAW_c_TEBT0714_REV01!B:B,MATCH(H164,RAW_c_TEBT0714_REV01!B:B,)+1):'RAW_c_TEBT0714_REV01'!B11235,)+MATCH(H164,RAW_c_TEBT0714_REV01!B:B,),3),INDEX(RAW_c_TEBT0714_REV01!B:D,MATCH(H164,RAW_c_TEBT0714_REV01!B:B,0),3)),"---")))=1,"---",IF(K164&lt;&gt;"---",IF(INDEX(RAW_c_TEBT0714_REV01!B:D,MATCH(H164,RAW_c_TEBT0714_REV01!B:B,0),3)=L164,INDEX(
RAW_c_TEBT0714_REV01!B:D,MATCH(H164,INDEX(RAW_c_TEBT0714_REV01!B:B,MATCH(H164,RAW_c_TEBT0714_REV01!B:B,)+1):'RAW_c_TEBT0714_REV01'!B11235,)+MATCH(H164,RAW_c_TEBT0714_REV01!B:B,),3),INDEX(RAW_c_TEBT0714_REV01!B:D,MATCH(H164,RAW_c_TEBT0714_REV01!B:B,0),3)),"---")),"---")</f>
        <v>---</v>
      </c>
      <c r="N164" t="str">
        <f>IFERROR(IF(AND(B164="B2B",J164="--"),L164,IF(
COUNTIF(B2B!H:H,(IF(K164&lt;&gt;"---",IF(INDEX(RAW_c_TEBT0714_REV01!B:D,MATCH(H164,RAW_c_TEBT0714_REV01!B:B,0),3)=L164,INDEX(
RAW_c_TEBT0714_REV01!B:D,MATCH(H164,INDEX(RAW_c_TEBT0714_REV01!B:B,MATCH(H164,RAW_c_TEBT0714_REV01!B:B,)+1):'RAW_c_TEBT0714_REV01'!B11235,)+MATCH(H164,RAW_c_TEBT0714_REV01!B:B,),3),INDEX(RAW_c_TEBT0714_REV01!B:D,MATCH(H164,RAW_c_TEBT0714_REV01!B:B,0),3)),"---")))=0,"---",IF(K164&lt;&gt;"---",IF(INDEX(RAW_c_TEBT0714_REV01!B:D,MATCH(H164,RAW_c_TEBT0714_REV01!B:B,0),3)=L164,INDEX(
RAW_c_TEBT0714_REV01!B:D,MATCH(H164,INDEX(RAW_c_TEBT0714_REV01!B:B,MATCH(H164,RAW_c_TEBT0714_REV01!B:B,)+1):'RAW_c_TEBT0714_REV01'!B11235,)+MATCH(H164,RAW_c_TEBT0714_REV01!B:B,),3),INDEX(RAW_c_TEBT0714_REV01!B:D,MATCH(H164,RAW_c_TEBT0714_REV01!B:B,0),3)),"---"))),"---")</f>
        <v>JM2-60</v>
      </c>
      <c r="T164">
        <f>COUNTIF(RAW_c_TEBT0714_REV01!B:B,G164)</f>
        <v>2</v>
      </c>
      <c r="U164" t="str">
        <f t="shared" si="17"/>
        <v>B2B-59</v>
      </c>
    </row>
    <row r="165" spans="1:21" x14ac:dyDescent="0.25">
      <c r="A165" t="s">
        <v>1007</v>
      </c>
      <c r="B165" t="s">
        <v>39</v>
      </c>
      <c r="C165" t="s">
        <v>218</v>
      </c>
      <c r="D165" t="s">
        <v>259</v>
      </c>
      <c r="E165" s="84">
        <v>59</v>
      </c>
      <c r="F165" t="str">
        <f t="shared" si="12"/>
        <v>JM2-59</v>
      </c>
      <c r="G165" t="str">
        <f>VLOOKUP(F165,RAW_c_TEBT0714_REV01!A:B,2,0)</f>
        <v>NetJM2_47</v>
      </c>
      <c r="H165" t="str">
        <f t="shared" si="13"/>
        <v>NetJM2_47</v>
      </c>
      <c r="I165" t="str">
        <f t="shared" si="14"/>
        <v>--</v>
      </c>
      <c r="J165" t="str">
        <f t="shared" si="15"/>
        <v>--</v>
      </c>
      <c r="K165">
        <f>IFERROR(IF(J165="--",IF(G165=H165,VLOOKUP(G165,RAW_c_TEBT0714_REV01!L:N,3,0),SUM(VLOOKUP(H165,RAW_c_TEBT0714_REV01!L:N,3,0),VLOOKUP(G165,RAW_c_TEBT0714_REV01!L:N,3,0))),"---"),"---")</f>
        <v>5.5510999999999999</v>
      </c>
      <c r="L165" t="str">
        <f t="shared" si="16"/>
        <v>JM2-59</v>
      </c>
      <c r="M165" t="str">
        <f>IFERROR(IF(
COUNTIF(B2B!H:H,(IF(K165&lt;&gt;"---",IF(INDEX(RAW_c_TEBT0714_REV01!B:D,MATCH(H165,RAW_c_TEBT0714_REV01!B:B,0),3)=L165,INDEX(
RAW_c_TEBT0714_REV01!B:D,MATCH(H165,INDEX(RAW_c_TEBT0714_REV01!B:B,MATCH(H165,RAW_c_TEBT0714_REV01!B:B,)+1):'RAW_c_TEBT0714_REV01'!B11236,)+MATCH(H165,RAW_c_TEBT0714_REV01!B:B,),3),INDEX(RAW_c_TEBT0714_REV01!B:D,MATCH(H165,RAW_c_TEBT0714_REV01!B:B,0),3)),"---")))=1,"---",IF(K165&lt;&gt;"---",IF(INDEX(RAW_c_TEBT0714_REV01!B:D,MATCH(H165,RAW_c_TEBT0714_REV01!B:B,0),3)=L165,INDEX(
RAW_c_TEBT0714_REV01!B:D,MATCH(H165,INDEX(RAW_c_TEBT0714_REV01!B:B,MATCH(H165,RAW_c_TEBT0714_REV01!B:B,)+1):'RAW_c_TEBT0714_REV01'!B11236,)+MATCH(H165,RAW_c_TEBT0714_REV01!B:B,),3),INDEX(RAW_c_TEBT0714_REV01!B:D,MATCH(H165,RAW_c_TEBT0714_REV01!B:B,0),3)),"---")),"---")</f>
        <v>---</v>
      </c>
      <c r="N165" t="str">
        <f>IFERROR(IF(AND(B165="B2B",J165="--"),L165,IF(
COUNTIF(B2B!H:H,(IF(K165&lt;&gt;"---",IF(INDEX(RAW_c_TEBT0714_REV01!B:D,MATCH(H165,RAW_c_TEBT0714_REV01!B:B,0),3)=L165,INDEX(
RAW_c_TEBT0714_REV01!B:D,MATCH(H165,INDEX(RAW_c_TEBT0714_REV01!B:B,MATCH(H165,RAW_c_TEBT0714_REV01!B:B,)+1):'RAW_c_TEBT0714_REV01'!B11236,)+MATCH(H165,RAW_c_TEBT0714_REV01!B:B,),3),INDEX(RAW_c_TEBT0714_REV01!B:D,MATCH(H165,RAW_c_TEBT0714_REV01!B:B,0),3)),"---")))=0,"---",IF(K165&lt;&gt;"---",IF(INDEX(RAW_c_TEBT0714_REV01!B:D,MATCH(H165,RAW_c_TEBT0714_REV01!B:B,0),3)=L165,INDEX(
RAW_c_TEBT0714_REV01!B:D,MATCH(H165,INDEX(RAW_c_TEBT0714_REV01!B:B,MATCH(H165,RAW_c_TEBT0714_REV01!B:B,)+1):'RAW_c_TEBT0714_REV01'!B11236,)+MATCH(H165,RAW_c_TEBT0714_REV01!B:B,),3),INDEX(RAW_c_TEBT0714_REV01!B:D,MATCH(H165,RAW_c_TEBT0714_REV01!B:B,0),3)),"---"))),"---")</f>
        <v>JM2-59</v>
      </c>
      <c r="T165">
        <f>COUNTIF(RAW_c_TEBT0714_REV01!B:B,G165)</f>
        <v>2</v>
      </c>
      <c r="U165" t="str">
        <f t="shared" si="17"/>
        <v>B2B-60</v>
      </c>
    </row>
    <row r="166" spans="1:21" x14ac:dyDescent="0.25">
      <c r="A166" t="s">
        <v>1008</v>
      </c>
      <c r="B166" t="s">
        <v>39</v>
      </c>
      <c r="C166" t="s">
        <v>219</v>
      </c>
      <c r="D166" t="s">
        <v>259</v>
      </c>
      <c r="E166" s="84">
        <v>62</v>
      </c>
      <c r="F166" t="str">
        <f t="shared" si="12"/>
        <v>JM2-62</v>
      </c>
      <c r="G166" t="str">
        <f>VLOOKUP(F166,RAW_c_TEBT0714_REV01!A:B,2,0)</f>
        <v>NetJM2_56</v>
      </c>
      <c r="H166" t="str">
        <f t="shared" si="13"/>
        <v>NetJM2_56</v>
      </c>
      <c r="I166" t="str">
        <f t="shared" si="14"/>
        <v>--</v>
      </c>
      <c r="J166" t="str">
        <f t="shared" si="15"/>
        <v>--</v>
      </c>
      <c r="K166">
        <f>IFERROR(IF(J166="--",IF(G166=H166,VLOOKUP(G166,RAW_c_TEBT0714_REV01!L:N,3,0),SUM(VLOOKUP(H166,RAW_c_TEBT0714_REV01!L:N,3,0),VLOOKUP(G166,RAW_c_TEBT0714_REV01!L:N,3,0))),"---"),"---")</f>
        <v>3.4891000000000001</v>
      </c>
      <c r="L166" t="str">
        <f t="shared" si="16"/>
        <v>JM2-62</v>
      </c>
      <c r="M166" t="str">
        <f>IFERROR(IF(
COUNTIF(B2B!H:H,(IF(K166&lt;&gt;"---",IF(INDEX(RAW_c_TEBT0714_REV01!B:D,MATCH(H166,RAW_c_TEBT0714_REV01!B:B,0),3)=L166,INDEX(
RAW_c_TEBT0714_REV01!B:D,MATCH(H166,INDEX(RAW_c_TEBT0714_REV01!B:B,MATCH(H166,RAW_c_TEBT0714_REV01!B:B,)+1):'RAW_c_TEBT0714_REV01'!B11237,)+MATCH(H166,RAW_c_TEBT0714_REV01!B:B,),3),INDEX(RAW_c_TEBT0714_REV01!B:D,MATCH(H166,RAW_c_TEBT0714_REV01!B:B,0),3)),"---")))=1,"---",IF(K166&lt;&gt;"---",IF(INDEX(RAW_c_TEBT0714_REV01!B:D,MATCH(H166,RAW_c_TEBT0714_REV01!B:B,0),3)=L166,INDEX(
RAW_c_TEBT0714_REV01!B:D,MATCH(H166,INDEX(RAW_c_TEBT0714_REV01!B:B,MATCH(H166,RAW_c_TEBT0714_REV01!B:B,)+1):'RAW_c_TEBT0714_REV01'!B11237,)+MATCH(H166,RAW_c_TEBT0714_REV01!B:B,),3),INDEX(RAW_c_TEBT0714_REV01!B:D,MATCH(H166,RAW_c_TEBT0714_REV01!B:B,0),3)),"---")),"---")</f>
        <v>---</v>
      </c>
      <c r="N166" t="str">
        <f>IFERROR(IF(AND(B166="B2B",J166="--"),L166,IF(
COUNTIF(B2B!H:H,(IF(K166&lt;&gt;"---",IF(INDEX(RAW_c_TEBT0714_REV01!B:D,MATCH(H166,RAW_c_TEBT0714_REV01!B:B,0),3)=L166,INDEX(
RAW_c_TEBT0714_REV01!B:D,MATCH(H166,INDEX(RAW_c_TEBT0714_REV01!B:B,MATCH(H166,RAW_c_TEBT0714_REV01!B:B,)+1):'RAW_c_TEBT0714_REV01'!B11237,)+MATCH(H166,RAW_c_TEBT0714_REV01!B:B,),3),INDEX(RAW_c_TEBT0714_REV01!B:D,MATCH(H166,RAW_c_TEBT0714_REV01!B:B,0),3)),"---")))=0,"---",IF(K166&lt;&gt;"---",IF(INDEX(RAW_c_TEBT0714_REV01!B:D,MATCH(H166,RAW_c_TEBT0714_REV01!B:B,0),3)=L166,INDEX(
RAW_c_TEBT0714_REV01!B:D,MATCH(H166,INDEX(RAW_c_TEBT0714_REV01!B:B,MATCH(H166,RAW_c_TEBT0714_REV01!B:B,)+1):'RAW_c_TEBT0714_REV01'!B11237,)+MATCH(H166,RAW_c_TEBT0714_REV01!B:B,),3),INDEX(RAW_c_TEBT0714_REV01!B:D,MATCH(H166,RAW_c_TEBT0714_REV01!B:B,0),3)),"---"))),"---")</f>
        <v>JM2-62</v>
      </c>
      <c r="T166">
        <f>COUNTIF(RAW_c_TEBT0714_REV01!B:B,G166)</f>
        <v>2</v>
      </c>
      <c r="U166" t="str">
        <f t="shared" si="17"/>
        <v>B2B-61</v>
      </c>
    </row>
    <row r="167" spans="1:21" x14ac:dyDescent="0.25">
      <c r="A167" t="s">
        <v>1009</v>
      </c>
      <c r="B167" t="s">
        <v>39</v>
      </c>
      <c r="C167" t="s">
        <v>220</v>
      </c>
      <c r="D167" t="s">
        <v>259</v>
      </c>
      <c r="E167" s="84">
        <v>61</v>
      </c>
      <c r="F167" t="str">
        <f t="shared" si="12"/>
        <v>JM2-61</v>
      </c>
      <c r="G167" t="str">
        <f>VLOOKUP(F167,RAW_c_TEBT0714_REV01!A:B,2,0)</f>
        <v>NetJM2_57</v>
      </c>
      <c r="H167" t="str">
        <f t="shared" si="13"/>
        <v>NetJM2_57</v>
      </c>
      <c r="I167" t="str">
        <f t="shared" si="14"/>
        <v>--</v>
      </c>
      <c r="J167" t="str">
        <f t="shared" si="15"/>
        <v>--</v>
      </c>
      <c r="K167">
        <f>IFERROR(IF(J167="--",IF(G167=H167,VLOOKUP(G167,RAW_c_TEBT0714_REV01!L:N,3,0),SUM(VLOOKUP(H167,RAW_c_TEBT0714_REV01!L:N,3,0),VLOOKUP(G167,RAW_c_TEBT0714_REV01!L:N,3,0))),"---"),"---")</f>
        <v>3.0186999999999999</v>
      </c>
      <c r="L167" t="str">
        <f t="shared" si="16"/>
        <v>JM2-61</v>
      </c>
      <c r="M167" t="str">
        <f>IFERROR(IF(
COUNTIF(B2B!H:H,(IF(K167&lt;&gt;"---",IF(INDEX(RAW_c_TEBT0714_REV01!B:D,MATCH(H167,RAW_c_TEBT0714_REV01!B:B,0),3)=L167,INDEX(
RAW_c_TEBT0714_REV01!B:D,MATCH(H167,INDEX(RAW_c_TEBT0714_REV01!B:B,MATCH(H167,RAW_c_TEBT0714_REV01!B:B,)+1):'RAW_c_TEBT0714_REV01'!B11238,)+MATCH(H167,RAW_c_TEBT0714_REV01!B:B,),3),INDEX(RAW_c_TEBT0714_REV01!B:D,MATCH(H167,RAW_c_TEBT0714_REV01!B:B,0),3)),"---")))=1,"---",IF(K167&lt;&gt;"---",IF(INDEX(RAW_c_TEBT0714_REV01!B:D,MATCH(H167,RAW_c_TEBT0714_REV01!B:B,0),3)=L167,INDEX(
RAW_c_TEBT0714_REV01!B:D,MATCH(H167,INDEX(RAW_c_TEBT0714_REV01!B:B,MATCH(H167,RAW_c_TEBT0714_REV01!B:B,)+1):'RAW_c_TEBT0714_REV01'!B11238,)+MATCH(H167,RAW_c_TEBT0714_REV01!B:B,),3),INDEX(RAW_c_TEBT0714_REV01!B:D,MATCH(H167,RAW_c_TEBT0714_REV01!B:B,0),3)),"---")),"---")</f>
        <v>---</v>
      </c>
      <c r="N167" t="str">
        <f>IFERROR(IF(AND(B167="B2B",J167="--"),L167,IF(
COUNTIF(B2B!H:H,(IF(K167&lt;&gt;"---",IF(INDEX(RAW_c_TEBT0714_REV01!B:D,MATCH(H167,RAW_c_TEBT0714_REV01!B:B,0),3)=L167,INDEX(
RAW_c_TEBT0714_REV01!B:D,MATCH(H167,INDEX(RAW_c_TEBT0714_REV01!B:B,MATCH(H167,RAW_c_TEBT0714_REV01!B:B,)+1):'RAW_c_TEBT0714_REV01'!B11238,)+MATCH(H167,RAW_c_TEBT0714_REV01!B:B,),3),INDEX(RAW_c_TEBT0714_REV01!B:D,MATCH(H167,RAW_c_TEBT0714_REV01!B:B,0),3)),"---")))=0,"---",IF(K167&lt;&gt;"---",IF(INDEX(RAW_c_TEBT0714_REV01!B:D,MATCH(H167,RAW_c_TEBT0714_REV01!B:B,0),3)=L167,INDEX(
RAW_c_TEBT0714_REV01!B:D,MATCH(H167,INDEX(RAW_c_TEBT0714_REV01!B:B,MATCH(H167,RAW_c_TEBT0714_REV01!B:B,)+1):'RAW_c_TEBT0714_REV01'!B11238,)+MATCH(H167,RAW_c_TEBT0714_REV01!B:B,),3),INDEX(RAW_c_TEBT0714_REV01!B:D,MATCH(H167,RAW_c_TEBT0714_REV01!B:B,0),3)),"---"))),"---")</f>
        <v>JM2-61</v>
      </c>
      <c r="T167">
        <f>COUNTIF(RAW_c_TEBT0714_REV01!B:B,G167)</f>
        <v>2</v>
      </c>
      <c r="U167" t="str">
        <f t="shared" si="17"/>
        <v>B2B-62</v>
      </c>
    </row>
    <row r="168" spans="1:21" x14ac:dyDescent="0.25">
      <c r="A168" t="s">
        <v>1010</v>
      </c>
      <c r="B168" t="s">
        <v>39</v>
      </c>
      <c r="C168" t="s">
        <v>221</v>
      </c>
      <c r="D168" t="s">
        <v>259</v>
      </c>
      <c r="E168" s="84">
        <v>64</v>
      </c>
      <c r="F168" t="str">
        <f t="shared" si="12"/>
        <v>JM2-64</v>
      </c>
      <c r="G168" t="str">
        <f>VLOOKUP(F168,RAW_c_TEBT0714_REV01!A:B,2,0)</f>
        <v>NetJM2_60</v>
      </c>
      <c r="H168" t="str">
        <f t="shared" si="13"/>
        <v>NetJM2_60</v>
      </c>
      <c r="I168" t="str">
        <f t="shared" si="14"/>
        <v>--</v>
      </c>
      <c r="J168" t="str">
        <f t="shared" si="15"/>
        <v>--</v>
      </c>
      <c r="K168">
        <f>IFERROR(IF(J168="--",IF(G168=H168,VLOOKUP(G168,RAW_c_TEBT0714_REV01!L:N,3,0),SUM(VLOOKUP(H168,RAW_c_TEBT0714_REV01!L:N,3,0),VLOOKUP(G168,RAW_c_TEBT0714_REV01!L:N,3,0))),"---"),"---")</f>
        <v>2.9211999999999998</v>
      </c>
      <c r="L168" t="str">
        <f t="shared" si="16"/>
        <v>JM2-64</v>
      </c>
      <c r="M168" t="str">
        <f>IFERROR(IF(
COUNTIF(B2B!H:H,(IF(K168&lt;&gt;"---",IF(INDEX(RAW_c_TEBT0714_REV01!B:D,MATCH(H168,RAW_c_TEBT0714_REV01!B:B,0),3)=L168,INDEX(
RAW_c_TEBT0714_REV01!B:D,MATCH(H168,INDEX(RAW_c_TEBT0714_REV01!B:B,MATCH(H168,RAW_c_TEBT0714_REV01!B:B,)+1):'RAW_c_TEBT0714_REV01'!B11239,)+MATCH(H168,RAW_c_TEBT0714_REV01!B:B,),3),INDEX(RAW_c_TEBT0714_REV01!B:D,MATCH(H168,RAW_c_TEBT0714_REV01!B:B,0),3)),"---")))=1,"---",IF(K168&lt;&gt;"---",IF(INDEX(RAW_c_TEBT0714_REV01!B:D,MATCH(H168,RAW_c_TEBT0714_REV01!B:B,0),3)=L168,INDEX(
RAW_c_TEBT0714_REV01!B:D,MATCH(H168,INDEX(RAW_c_TEBT0714_REV01!B:B,MATCH(H168,RAW_c_TEBT0714_REV01!B:B,)+1):'RAW_c_TEBT0714_REV01'!B11239,)+MATCH(H168,RAW_c_TEBT0714_REV01!B:B,),3),INDEX(RAW_c_TEBT0714_REV01!B:D,MATCH(H168,RAW_c_TEBT0714_REV01!B:B,0),3)),"---")),"---")</f>
        <v>---</v>
      </c>
      <c r="N168" t="str">
        <f>IFERROR(IF(AND(B168="B2B",J168="--"),L168,IF(
COUNTIF(B2B!H:H,(IF(K168&lt;&gt;"---",IF(INDEX(RAW_c_TEBT0714_REV01!B:D,MATCH(H168,RAW_c_TEBT0714_REV01!B:B,0),3)=L168,INDEX(
RAW_c_TEBT0714_REV01!B:D,MATCH(H168,INDEX(RAW_c_TEBT0714_REV01!B:B,MATCH(H168,RAW_c_TEBT0714_REV01!B:B,)+1):'RAW_c_TEBT0714_REV01'!B11239,)+MATCH(H168,RAW_c_TEBT0714_REV01!B:B,),3),INDEX(RAW_c_TEBT0714_REV01!B:D,MATCH(H168,RAW_c_TEBT0714_REV01!B:B,0),3)),"---")))=0,"---",IF(K168&lt;&gt;"---",IF(INDEX(RAW_c_TEBT0714_REV01!B:D,MATCH(H168,RAW_c_TEBT0714_REV01!B:B,0),3)=L168,INDEX(
RAW_c_TEBT0714_REV01!B:D,MATCH(H168,INDEX(RAW_c_TEBT0714_REV01!B:B,MATCH(H168,RAW_c_TEBT0714_REV01!B:B,)+1):'RAW_c_TEBT0714_REV01'!B11239,)+MATCH(H168,RAW_c_TEBT0714_REV01!B:B,),3),INDEX(RAW_c_TEBT0714_REV01!B:D,MATCH(H168,RAW_c_TEBT0714_REV01!B:B,0),3)),"---"))),"---")</f>
        <v>JM2-64</v>
      </c>
      <c r="T168">
        <f>COUNTIF(RAW_c_TEBT0714_REV01!B:B,G168)</f>
        <v>2</v>
      </c>
      <c r="U168" t="str">
        <f t="shared" si="17"/>
        <v>B2B-63</v>
      </c>
    </row>
    <row r="169" spans="1:21" x14ac:dyDescent="0.25">
      <c r="A169" t="s">
        <v>1011</v>
      </c>
      <c r="B169" t="s">
        <v>39</v>
      </c>
      <c r="C169" t="s">
        <v>222</v>
      </c>
      <c r="D169" t="s">
        <v>259</v>
      </c>
      <c r="E169" s="84">
        <v>63</v>
      </c>
      <c r="F169" t="str">
        <f t="shared" si="12"/>
        <v>JM2-63</v>
      </c>
      <c r="G169" t="str">
        <f>VLOOKUP(F169,RAW_c_TEBT0714_REV01!A:B,2,0)</f>
        <v>NetJM2_63</v>
      </c>
      <c r="H169" t="str">
        <f t="shared" si="13"/>
        <v>NetJM2_63</v>
      </c>
      <c r="I169" t="str">
        <f t="shared" si="14"/>
        <v>--</v>
      </c>
      <c r="J169" t="str">
        <f t="shared" si="15"/>
        <v>--</v>
      </c>
      <c r="K169">
        <f>IFERROR(IF(J169="--",IF(G169=H169,VLOOKUP(G169,RAW_c_TEBT0714_REV01!L:N,3,0),SUM(VLOOKUP(H169,RAW_c_TEBT0714_REV01!L:N,3,0),VLOOKUP(G169,RAW_c_TEBT0714_REV01!L:N,3,0))),"---"),"---")</f>
        <v>6.1276999999999999</v>
      </c>
      <c r="L169" t="str">
        <f t="shared" si="16"/>
        <v>JM2-63</v>
      </c>
      <c r="M169" t="str">
        <f>IFERROR(IF(
COUNTIF(B2B!H:H,(IF(K169&lt;&gt;"---",IF(INDEX(RAW_c_TEBT0714_REV01!B:D,MATCH(H169,RAW_c_TEBT0714_REV01!B:B,0),3)=L169,INDEX(
RAW_c_TEBT0714_REV01!B:D,MATCH(H169,INDEX(RAW_c_TEBT0714_REV01!B:B,MATCH(H169,RAW_c_TEBT0714_REV01!B:B,)+1):'RAW_c_TEBT0714_REV01'!B11240,)+MATCH(H169,RAW_c_TEBT0714_REV01!B:B,),3),INDEX(RAW_c_TEBT0714_REV01!B:D,MATCH(H169,RAW_c_TEBT0714_REV01!B:B,0),3)),"---")))=1,"---",IF(K169&lt;&gt;"---",IF(INDEX(RAW_c_TEBT0714_REV01!B:D,MATCH(H169,RAW_c_TEBT0714_REV01!B:B,0),3)=L169,INDEX(
RAW_c_TEBT0714_REV01!B:D,MATCH(H169,INDEX(RAW_c_TEBT0714_REV01!B:B,MATCH(H169,RAW_c_TEBT0714_REV01!B:B,)+1):'RAW_c_TEBT0714_REV01'!B11240,)+MATCH(H169,RAW_c_TEBT0714_REV01!B:B,),3),INDEX(RAW_c_TEBT0714_REV01!B:D,MATCH(H169,RAW_c_TEBT0714_REV01!B:B,0),3)),"---")),"---")</f>
        <v>---</v>
      </c>
      <c r="N169" t="str">
        <f>IFERROR(IF(AND(B169="B2B",J169="--"),L169,IF(
COUNTIF(B2B!H:H,(IF(K169&lt;&gt;"---",IF(INDEX(RAW_c_TEBT0714_REV01!B:D,MATCH(H169,RAW_c_TEBT0714_REV01!B:B,0),3)=L169,INDEX(
RAW_c_TEBT0714_REV01!B:D,MATCH(H169,INDEX(RAW_c_TEBT0714_REV01!B:B,MATCH(H169,RAW_c_TEBT0714_REV01!B:B,)+1):'RAW_c_TEBT0714_REV01'!B11240,)+MATCH(H169,RAW_c_TEBT0714_REV01!B:B,),3),INDEX(RAW_c_TEBT0714_REV01!B:D,MATCH(H169,RAW_c_TEBT0714_REV01!B:B,0),3)),"---")))=0,"---",IF(K169&lt;&gt;"---",IF(INDEX(RAW_c_TEBT0714_REV01!B:D,MATCH(H169,RAW_c_TEBT0714_REV01!B:B,0),3)=L169,INDEX(
RAW_c_TEBT0714_REV01!B:D,MATCH(H169,INDEX(RAW_c_TEBT0714_REV01!B:B,MATCH(H169,RAW_c_TEBT0714_REV01!B:B,)+1):'RAW_c_TEBT0714_REV01'!B11240,)+MATCH(H169,RAW_c_TEBT0714_REV01!B:B,),3),INDEX(RAW_c_TEBT0714_REV01!B:D,MATCH(H169,RAW_c_TEBT0714_REV01!B:B,0),3)),"---"))),"---")</f>
        <v>JM2-63</v>
      </c>
      <c r="T169">
        <f>COUNTIF(RAW_c_TEBT0714_REV01!B:B,G169)</f>
        <v>2</v>
      </c>
      <c r="U169" t="str">
        <f t="shared" si="17"/>
        <v>B2B-64</v>
      </c>
    </row>
    <row r="170" spans="1:21" x14ac:dyDescent="0.25">
      <c r="A170" t="s">
        <v>1012</v>
      </c>
      <c r="B170" t="s">
        <v>39</v>
      </c>
      <c r="C170" t="s">
        <v>223</v>
      </c>
      <c r="D170" t="s">
        <v>259</v>
      </c>
      <c r="E170" s="84">
        <v>66</v>
      </c>
      <c r="F170" t="str">
        <f t="shared" si="12"/>
        <v>JM2-66</v>
      </c>
      <c r="G170" t="str">
        <f>VLOOKUP(F170,RAW_c_TEBT0714_REV01!A:B,2,0)</f>
        <v>NetJM2_58</v>
      </c>
      <c r="H170" t="str">
        <f t="shared" si="13"/>
        <v>NetJM2_58</v>
      </c>
      <c r="I170" t="str">
        <f t="shared" si="14"/>
        <v>--</v>
      </c>
      <c r="J170" t="str">
        <f t="shared" si="15"/>
        <v>--</v>
      </c>
      <c r="K170">
        <f>IFERROR(IF(J170="--",IF(G170=H170,VLOOKUP(G170,RAW_c_TEBT0714_REV01!L:N,3,0),SUM(VLOOKUP(H170,RAW_c_TEBT0714_REV01!L:N,3,0),VLOOKUP(G170,RAW_c_TEBT0714_REV01!L:N,3,0))),"---"),"---")</f>
        <v>4.8086000000000002</v>
      </c>
      <c r="L170" t="str">
        <f t="shared" si="16"/>
        <v>JM2-66</v>
      </c>
      <c r="M170" t="str">
        <f>IFERROR(IF(
COUNTIF(B2B!H:H,(IF(K170&lt;&gt;"---",IF(INDEX(RAW_c_TEBT0714_REV01!B:D,MATCH(H170,RAW_c_TEBT0714_REV01!B:B,0),3)=L170,INDEX(
RAW_c_TEBT0714_REV01!B:D,MATCH(H170,INDEX(RAW_c_TEBT0714_REV01!B:B,MATCH(H170,RAW_c_TEBT0714_REV01!B:B,)+1):'RAW_c_TEBT0714_REV01'!B11241,)+MATCH(H170,RAW_c_TEBT0714_REV01!B:B,),3),INDEX(RAW_c_TEBT0714_REV01!B:D,MATCH(H170,RAW_c_TEBT0714_REV01!B:B,0),3)),"---")))=1,"---",IF(K170&lt;&gt;"---",IF(INDEX(RAW_c_TEBT0714_REV01!B:D,MATCH(H170,RAW_c_TEBT0714_REV01!B:B,0),3)=L170,INDEX(
RAW_c_TEBT0714_REV01!B:D,MATCH(H170,INDEX(RAW_c_TEBT0714_REV01!B:B,MATCH(H170,RAW_c_TEBT0714_REV01!B:B,)+1):'RAW_c_TEBT0714_REV01'!B11241,)+MATCH(H170,RAW_c_TEBT0714_REV01!B:B,),3),INDEX(RAW_c_TEBT0714_REV01!B:D,MATCH(H170,RAW_c_TEBT0714_REV01!B:B,0),3)),"---")),"---")</f>
        <v>---</v>
      </c>
      <c r="N170" t="str">
        <f>IFERROR(IF(AND(B170="B2B",J170="--"),L170,IF(
COUNTIF(B2B!H:H,(IF(K170&lt;&gt;"---",IF(INDEX(RAW_c_TEBT0714_REV01!B:D,MATCH(H170,RAW_c_TEBT0714_REV01!B:B,0),3)=L170,INDEX(
RAW_c_TEBT0714_REV01!B:D,MATCH(H170,INDEX(RAW_c_TEBT0714_REV01!B:B,MATCH(H170,RAW_c_TEBT0714_REV01!B:B,)+1):'RAW_c_TEBT0714_REV01'!B11241,)+MATCH(H170,RAW_c_TEBT0714_REV01!B:B,),3),INDEX(RAW_c_TEBT0714_REV01!B:D,MATCH(H170,RAW_c_TEBT0714_REV01!B:B,0),3)),"---")))=0,"---",IF(K170&lt;&gt;"---",IF(INDEX(RAW_c_TEBT0714_REV01!B:D,MATCH(H170,RAW_c_TEBT0714_REV01!B:B,0),3)=L170,INDEX(
RAW_c_TEBT0714_REV01!B:D,MATCH(H170,INDEX(RAW_c_TEBT0714_REV01!B:B,MATCH(H170,RAW_c_TEBT0714_REV01!B:B,)+1):'RAW_c_TEBT0714_REV01'!B11241,)+MATCH(H170,RAW_c_TEBT0714_REV01!B:B,),3),INDEX(RAW_c_TEBT0714_REV01!B:D,MATCH(H170,RAW_c_TEBT0714_REV01!B:B,0),3)),"---"))),"---")</f>
        <v>JM2-66</v>
      </c>
      <c r="T170">
        <f>COUNTIF(RAW_c_TEBT0714_REV01!B:B,G170)</f>
        <v>2</v>
      </c>
      <c r="U170" t="str">
        <f t="shared" si="17"/>
        <v>B2B-65</v>
      </c>
    </row>
    <row r="171" spans="1:21" x14ac:dyDescent="0.25">
      <c r="A171" t="s">
        <v>1013</v>
      </c>
      <c r="B171" t="s">
        <v>39</v>
      </c>
      <c r="C171" t="s">
        <v>224</v>
      </c>
      <c r="D171" t="s">
        <v>259</v>
      </c>
      <c r="E171" s="84">
        <v>65</v>
      </c>
      <c r="F171" t="str">
        <f t="shared" si="12"/>
        <v>JM2-65</v>
      </c>
      <c r="G171" t="str">
        <f>VLOOKUP(F171,RAW_c_TEBT0714_REV01!A:B,2,0)</f>
        <v>NetJM2_65</v>
      </c>
      <c r="H171" t="str">
        <f t="shared" si="13"/>
        <v>NetJM2_65</v>
      </c>
      <c r="I171" t="str">
        <f t="shared" si="14"/>
        <v>--</v>
      </c>
      <c r="J171" t="str">
        <f t="shared" si="15"/>
        <v>--</v>
      </c>
      <c r="K171">
        <f>IFERROR(IF(J171="--",IF(G171=H171,VLOOKUP(G171,RAW_c_TEBT0714_REV01!L:N,3,0),SUM(VLOOKUP(H171,RAW_c_TEBT0714_REV01!L:N,3,0),VLOOKUP(G171,RAW_c_TEBT0714_REV01!L:N,3,0))),"---"),"---")</f>
        <v>4.7906000000000004</v>
      </c>
      <c r="L171" t="str">
        <f t="shared" si="16"/>
        <v>JM2-65</v>
      </c>
      <c r="M171" t="str">
        <f>IFERROR(IF(
COUNTIF(B2B!H:H,(IF(K171&lt;&gt;"---",IF(INDEX(RAW_c_TEBT0714_REV01!B:D,MATCH(H171,RAW_c_TEBT0714_REV01!B:B,0),3)=L171,INDEX(
RAW_c_TEBT0714_REV01!B:D,MATCH(H171,INDEX(RAW_c_TEBT0714_REV01!B:B,MATCH(H171,RAW_c_TEBT0714_REV01!B:B,)+1):'RAW_c_TEBT0714_REV01'!B11242,)+MATCH(H171,RAW_c_TEBT0714_REV01!B:B,),3),INDEX(RAW_c_TEBT0714_REV01!B:D,MATCH(H171,RAW_c_TEBT0714_REV01!B:B,0),3)),"---")))=1,"---",IF(K171&lt;&gt;"---",IF(INDEX(RAW_c_TEBT0714_REV01!B:D,MATCH(H171,RAW_c_TEBT0714_REV01!B:B,0),3)=L171,INDEX(
RAW_c_TEBT0714_REV01!B:D,MATCH(H171,INDEX(RAW_c_TEBT0714_REV01!B:B,MATCH(H171,RAW_c_TEBT0714_REV01!B:B,)+1):'RAW_c_TEBT0714_REV01'!B11242,)+MATCH(H171,RAW_c_TEBT0714_REV01!B:B,),3),INDEX(RAW_c_TEBT0714_REV01!B:D,MATCH(H171,RAW_c_TEBT0714_REV01!B:B,0),3)),"---")),"---")</f>
        <v>---</v>
      </c>
      <c r="N171" t="str">
        <f>IFERROR(IF(AND(B171="B2B",J171="--"),L171,IF(
COUNTIF(B2B!H:H,(IF(K171&lt;&gt;"---",IF(INDEX(RAW_c_TEBT0714_REV01!B:D,MATCH(H171,RAW_c_TEBT0714_REV01!B:B,0),3)=L171,INDEX(
RAW_c_TEBT0714_REV01!B:D,MATCH(H171,INDEX(RAW_c_TEBT0714_REV01!B:B,MATCH(H171,RAW_c_TEBT0714_REV01!B:B,)+1):'RAW_c_TEBT0714_REV01'!B11242,)+MATCH(H171,RAW_c_TEBT0714_REV01!B:B,),3),INDEX(RAW_c_TEBT0714_REV01!B:D,MATCH(H171,RAW_c_TEBT0714_REV01!B:B,0),3)),"---")))=0,"---",IF(K171&lt;&gt;"---",IF(INDEX(RAW_c_TEBT0714_REV01!B:D,MATCH(H171,RAW_c_TEBT0714_REV01!B:B,0),3)=L171,INDEX(
RAW_c_TEBT0714_REV01!B:D,MATCH(H171,INDEX(RAW_c_TEBT0714_REV01!B:B,MATCH(H171,RAW_c_TEBT0714_REV01!B:B,)+1):'RAW_c_TEBT0714_REV01'!B11242,)+MATCH(H171,RAW_c_TEBT0714_REV01!B:B,),3),INDEX(RAW_c_TEBT0714_REV01!B:D,MATCH(H171,RAW_c_TEBT0714_REV01!B:B,0),3)),"---"))),"---")</f>
        <v>JM2-65</v>
      </c>
      <c r="T171">
        <f>COUNTIF(RAW_c_TEBT0714_REV01!B:B,G171)</f>
        <v>2</v>
      </c>
      <c r="U171" t="str">
        <f t="shared" si="17"/>
        <v>B2B-66</v>
      </c>
    </row>
    <row r="172" spans="1:21" x14ac:dyDescent="0.25">
      <c r="A172" t="s">
        <v>1014</v>
      </c>
      <c r="B172" t="s">
        <v>39</v>
      </c>
      <c r="C172" t="s">
        <v>225</v>
      </c>
      <c r="D172" t="s">
        <v>259</v>
      </c>
      <c r="E172" s="84">
        <v>68</v>
      </c>
      <c r="F172" t="str">
        <f t="shared" si="12"/>
        <v>JM2-68</v>
      </c>
      <c r="G172" t="str">
        <f>VLOOKUP(F172,RAW_c_TEBT0714_REV01!A:B,2,0)</f>
        <v>SPI-DQO</v>
      </c>
      <c r="H172" t="str">
        <f t="shared" si="13"/>
        <v>SPI-DQO</v>
      </c>
      <c r="I172" t="str">
        <f t="shared" si="14"/>
        <v>--</v>
      </c>
      <c r="J172" t="str">
        <f t="shared" si="15"/>
        <v>--</v>
      </c>
      <c r="K172">
        <f>IFERROR(IF(J172="--",IF(G172=H172,VLOOKUP(G172,RAW_c_TEBT0714_REV01!L:N,3,0),SUM(VLOOKUP(H172,RAW_c_TEBT0714_REV01!L:N,3,0),VLOOKUP(G172,RAW_c_TEBT0714_REV01!L:N,3,0))),"---"),"---")</f>
        <v>0</v>
      </c>
      <c r="L172" t="str">
        <f t="shared" si="16"/>
        <v>JM2-68</v>
      </c>
      <c r="M172" t="str">
        <f>IFERROR(IF(
COUNTIF(B2B!H:H,(IF(K172&lt;&gt;"---",IF(INDEX(RAW_c_TEBT0714_REV01!B:D,MATCH(H172,RAW_c_TEBT0714_REV01!B:B,0),3)=L172,INDEX(
RAW_c_TEBT0714_REV01!B:D,MATCH(H172,INDEX(RAW_c_TEBT0714_REV01!B:B,MATCH(H172,RAW_c_TEBT0714_REV01!B:B,)+1):'RAW_c_TEBT0714_REV01'!B11243,)+MATCH(H172,RAW_c_TEBT0714_REV01!B:B,),3),INDEX(RAW_c_TEBT0714_REV01!B:D,MATCH(H172,RAW_c_TEBT0714_REV01!B:B,0),3)),"---")))=1,"---",IF(K172&lt;&gt;"---",IF(INDEX(RAW_c_TEBT0714_REV01!B:D,MATCH(H172,RAW_c_TEBT0714_REV01!B:B,0),3)=L172,INDEX(
RAW_c_TEBT0714_REV01!B:D,MATCH(H172,INDEX(RAW_c_TEBT0714_REV01!B:B,MATCH(H172,RAW_c_TEBT0714_REV01!B:B,)+1):'RAW_c_TEBT0714_REV01'!B11243,)+MATCH(H172,RAW_c_TEBT0714_REV01!B:B,),3),INDEX(RAW_c_TEBT0714_REV01!B:D,MATCH(H172,RAW_c_TEBT0714_REV01!B:B,0),3)),"---")),"---")</f>
        <v>---</v>
      </c>
      <c r="N172" t="str">
        <f>IFERROR(IF(AND(B172="B2B",J172="--"),L172,IF(
COUNTIF(B2B!H:H,(IF(K172&lt;&gt;"---",IF(INDEX(RAW_c_TEBT0714_REV01!B:D,MATCH(H172,RAW_c_TEBT0714_REV01!B:B,0),3)=L172,INDEX(
RAW_c_TEBT0714_REV01!B:D,MATCH(H172,INDEX(RAW_c_TEBT0714_REV01!B:B,MATCH(H172,RAW_c_TEBT0714_REV01!B:B,)+1):'RAW_c_TEBT0714_REV01'!B11243,)+MATCH(H172,RAW_c_TEBT0714_REV01!B:B,),3),INDEX(RAW_c_TEBT0714_REV01!B:D,MATCH(H172,RAW_c_TEBT0714_REV01!B:B,0),3)),"---")))=0,"---",IF(K172&lt;&gt;"---",IF(INDEX(RAW_c_TEBT0714_REV01!B:D,MATCH(H172,RAW_c_TEBT0714_REV01!B:B,0),3)=L172,INDEX(
RAW_c_TEBT0714_REV01!B:D,MATCH(H172,INDEX(RAW_c_TEBT0714_REV01!B:B,MATCH(H172,RAW_c_TEBT0714_REV01!B:B,)+1):'RAW_c_TEBT0714_REV01'!B11243,)+MATCH(H172,RAW_c_TEBT0714_REV01!B:B,),3),INDEX(RAW_c_TEBT0714_REV01!B:D,MATCH(H172,RAW_c_TEBT0714_REV01!B:B,0),3)),"---"))),"---")</f>
        <v>JM2-68</v>
      </c>
      <c r="T172">
        <f>COUNTIF(RAW_c_TEBT0714_REV01!B:B,G172)</f>
        <v>1</v>
      </c>
      <c r="U172" t="str">
        <f t="shared" si="17"/>
        <v>B2B-67</v>
      </c>
    </row>
    <row r="173" spans="1:21" x14ac:dyDescent="0.25">
      <c r="A173" t="s">
        <v>1015</v>
      </c>
      <c r="B173" t="s">
        <v>39</v>
      </c>
      <c r="C173" t="s">
        <v>226</v>
      </c>
      <c r="D173" t="s">
        <v>259</v>
      </c>
      <c r="E173" s="84">
        <v>67</v>
      </c>
      <c r="F173" t="str">
        <f t="shared" si="12"/>
        <v>JM2-67</v>
      </c>
      <c r="G173" t="str">
        <f>VLOOKUP(F173,RAW_c_TEBT0714_REV01!A:B,2,0)</f>
        <v>SPI-CLK</v>
      </c>
      <c r="H173" t="str">
        <f t="shared" si="13"/>
        <v>SPI-CLK</v>
      </c>
      <c r="I173" t="str">
        <f t="shared" si="14"/>
        <v>--</v>
      </c>
      <c r="J173" t="str">
        <f t="shared" si="15"/>
        <v>--</v>
      </c>
      <c r="K173">
        <f>IFERROR(IF(J173="--",IF(G173=H173,VLOOKUP(G173,RAW_c_TEBT0714_REV01!L:N,3,0),SUM(VLOOKUP(H173,RAW_c_TEBT0714_REV01!L:N,3,0),VLOOKUP(G173,RAW_c_TEBT0714_REV01!L:N,3,0))),"---"),"---")</f>
        <v>0</v>
      </c>
      <c r="L173" t="str">
        <f t="shared" si="16"/>
        <v>JM2-67</v>
      </c>
      <c r="M173" t="str">
        <f>IFERROR(IF(
COUNTIF(B2B!H:H,(IF(K173&lt;&gt;"---",IF(INDEX(RAW_c_TEBT0714_REV01!B:D,MATCH(H173,RAW_c_TEBT0714_REV01!B:B,0),3)=L173,INDEX(
RAW_c_TEBT0714_REV01!B:D,MATCH(H173,INDEX(RAW_c_TEBT0714_REV01!B:B,MATCH(H173,RAW_c_TEBT0714_REV01!B:B,)+1):'RAW_c_TEBT0714_REV01'!B11244,)+MATCH(H173,RAW_c_TEBT0714_REV01!B:B,),3),INDEX(RAW_c_TEBT0714_REV01!B:D,MATCH(H173,RAW_c_TEBT0714_REV01!B:B,0),3)),"---")))=1,"---",IF(K173&lt;&gt;"---",IF(INDEX(RAW_c_TEBT0714_REV01!B:D,MATCH(H173,RAW_c_TEBT0714_REV01!B:B,0),3)=L173,INDEX(
RAW_c_TEBT0714_REV01!B:D,MATCH(H173,INDEX(RAW_c_TEBT0714_REV01!B:B,MATCH(H173,RAW_c_TEBT0714_REV01!B:B,)+1):'RAW_c_TEBT0714_REV01'!B11244,)+MATCH(H173,RAW_c_TEBT0714_REV01!B:B,),3),INDEX(RAW_c_TEBT0714_REV01!B:D,MATCH(H173,RAW_c_TEBT0714_REV01!B:B,0),3)),"---")),"---")</f>
        <v>---</v>
      </c>
      <c r="N173" t="str">
        <f>IFERROR(IF(AND(B173="B2B",J173="--"),L173,IF(
COUNTIF(B2B!H:H,(IF(K173&lt;&gt;"---",IF(INDEX(RAW_c_TEBT0714_REV01!B:D,MATCH(H173,RAW_c_TEBT0714_REV01!B:B,0),3)=L173,INDEX(
RAW_c_TEBT0714_REV01!B:D,MATCH(H173,INDEX(RAW_c_TEBT0714_REV01!B:B,MATCH(H173,RAW_c_TEBT0714_REV01!B:B,)+1):'RAW_c_TEBT0714_REV01'!B11244,)+MATCH(H173,RAW_c_TEBT0714_REV01!B:B,),3),INDEX(RAW_c_TEBT0714_REV01!B:D,MATCH(H173,RAW_c_TEBT0714_REV01!B:B,0),3)),"---")))=0,"---",IF(K173&lt;&gt;"---",IF(INDEX(RAW_c_TEBT0714_REV01!B:D,MATCH(H173,RAW_c_TEBT0714_REV01!B:B,0),3)=L173,INDEX(
RAW_c_TEBT0714_REV01!B:D,MATCH(H173,INDEX(RAW_c_TEBT0714_REV01!B:B,MATCH(H173,RAW_c_TEBT0714_REV01!B:B,)+1):'RAW_c_TEBT0714_REV01'!B11244,)+MATCH(H173,RAW_c_TEBT0714_REV01!B:B,),3),INDEX(RAW_c_TEBT0714_REV01!B:D,MATCH(H173,RAW_c_TEBT0714_REV01!B:B,0),3)),"---"))),"---")</f>
        <v>JM2-67</v>
      </c>
      <c r="T173">
        <f>COUNTIF(RAW_c_TEBT0714_REV01!B:B,G173)</f>
        <v>1</v>
      </c>
      <c r="U173" t="str">
        <f t="shared" si="17"/>
        <v>B2B-68</v>
      </c>
    </row>
    <row r="174" spans="1:21" x14ac:dyDescent="0.25">
      <c r="A174" t="s">
        <v>1016</v>
      </c>
      <c r="B174" t="s">
        <v>39</v>
      </c>
      <c r="C174" t="s">
        <v>227</v>
      </c>
      <c r="D174" t="s">
        <v>259</v>
      </c>
      <c r="E174" s="84">
        <v>70</v>
      </c>
      <c r="F174" t="str">
        <f t="shared" si="12"/>
        <v>JM2-70</v>
      </c>
      <c r="G174" t="str">
        <f>VLOOKUP(F174,RAW_c_TEBT0714_REV01!A:B,2,0)</f>
        <v>SPI-DQ3</v>
      </c>
      <c r="H174" t="str">
        <f t="shared" si="13"/>
        <v>SPI-DQ3</v>
      </c>
      <c r="I174" t="str">
        <f t="shared" si="14"/>
        <v>--</v>
      </c>
      <c r="J174" t="str">
        <f t="shared" si="15"/>
        <v>--</v>
      </c>
      <c r="K174">
        <f>IFERROR(IF(J174="--",IF(G174=H174,VLOOKUP(G174,RAW_c_TEBT0714_REV01!L:N,3,0),SUM(VLOOKUP(H174,RAW_c_TEBT0714_REV01!L:N,3,0),VLOOKUP(G174,RAW_c_TEBT0714_REV01!L:N,3,0))),"---"),"---")</f>
        <v>0</v>
      </c>
      <c r="L174" t="str">
        <f t="shared" si="16"/>
        <v>JM2-70</v>
      </c>
      <c r="M174" t="str">
        <f>IFERROR(IF(
COUNTIF(B2B!H:H,(IF(K174&lt;&gt;"---",IF(INDEX(RAW_c_TEBT0714_REV01!B:D,MATCH(H174,RAW_c_TEBT0714_REV01!B:B,0),3)=L174,INDEX(
RAW_c_TEBT0714_REV01!B:D,MATCH(H174,INDEX(RAW_c_TEBT0714_REV01!B:B,MATCH(H174,RAW_c_TEBT0714_REV01!B:B,)+1):'RAW_c_TEBT0714_REV01'!B11245,)+MATCH(H174,RAW_c_TEBT0714_REV01!B:B,),3),INDEX(RAW_c_TEBT0714_REV01!B:D,MATCH(H174,RAW_c_TEBT0714_REV01!B:B,0),3)),"---")))=1,"---",IF(K174&lt;&gt;"---",IF(INDEX(RAW_c_TEBT0714_REV01!B:D,MATCH(H174,RAW_c_TEBT0714_REV01!B:B,0),3)=L174,INDEX(
RAW_c_TEBT0714_REV01!B:D,MATCH(H174,INDEX(RAW_c_TEBT0714_REV01!B:B,MATCH(H174,RAW_c_TEBT0714_REV01!B:B,)+1):'RAW_c_TEBT0714_REV01'!B11245,)+MATCH(H174,RAW_c_TEBT0714_REV01!B:B,),3),INDEX(RAW_c_TEBT0714_REV01!B:D,MATCH(H174,RAW_c_TEBT0714_REV01!B:B,0),3)),"---")),"---")</f>
        <v>---</v>
      </c>
      <c r="N174" t="str">
        <f>IFERROR(IF(AND(B174="B2B",J174="--"),L174,IF(
COUNTIF(B2B!H:H,(IF(K174&lt;&gt;"---",IF(INDEX(RAW_c_TEBT0714_REV01!B:D,MATCH(H174,RAW_c_TEBT0714_REV01!B:B,0),3)=L174,INDEX(
RAW_c_TEBT0714_REV01!B:D,MATCH(H174,INDEX(RAW_c_TEBT0714_REV01!B:B,MATCH(H174,RAW_c_TEBT0714_REV01!B:B,)+1):'RAW_c_TEBT0714_REV01'!B11245,)+MATCH(H174,RAW_c_TEBT0714_REV01!B:B,),3),INDEX(RAW_c_TEBT0714_REV01!B:D,MATCH(H174,RAW_c_TEBT0714_REV01!B:B,0),3)),"---")))=0,"---",IF(K174&lt;&gt;"---",IF(INDEX(RAW_c_TEBT0714_REV01!B:D,MATCH(H174,RAW_c_TEBT0714_REV01!B:B,0),3)=L174,INDEX(
RAW_c_TEBT0714_REV01!B:D,MATCH(H174,INDEX(RAW_c_TEBT0714_REV01!B:B,MATCH(H174,RAW_c_TEBT0714_REV01!B:B,)+1):'RAW_c_TEBT0714_REV01'!B11245,)+MATCH(H174,RAW_c_TEBT0714_REV01!B:B,),3),INDEX(RAW_c_TEBT0714_REV01!B:D,MATCH(H174,RAW_c_TEBT0714_REV01!B:B,0),3)),"---"))),"---")</f>
        <v>JM2-70</v>
      </c>
      <c r="T174">
        <f>COUNTIF(RAW_c_TEBT0714_REV01!B:B,G174)</f>
        <v>1</v>
      </c>
      <c r="U174" t="str">
        <f t="shared" si="17"/>
        <v>B2B-69</v>
      </c>
    </row>
    <row r="175" spans="1:21" x14ac:dyDescent="0.25">
      <c r="A175" t="s">
        <v>1017</v>
      </c>
      <c r="B175" t="s">
        <v>39</v>
      </c>
      <c r="C175" t="s">
        <v>228</v>
      </c>
      <c r="D175" t="s">
        <v>259</v>
      </c>
      <c r="E175" s="84">
        <v>69</v>
      </c>
      <c r="F175" t="str">
        <f t="shared" si="12"/>
        <v>JM2-69</v>
      </c>
      <c r="G175" t="str">
        <f>VLOOKUP(F175,RAW_c_TEBT0714_REV01!A:B,2,0)</f>
        <v>SPI-CS</v>
      </c>
      <c r="H175" t="str">
        <f t="shared" si="13"/>
        <v>SPI-CS</v>
      </c>
      <c r="I175" t="str">
        <f t="shared" si="14"/>
        <v>--</v>
      </c>
      <c r="J175" t="str">
        <f t="shared" si="15"/>
        <v>--</v>
      </c>
      <c r="K175">
        <f>IFERROR(IF(J175="--",IF(G175=H175,VLOOKUP(G175,RAW_c_TEBT0714_REV01!L:N,3,0),SUM(VLOOKUP(H175,RAW_c_TEBT0714_REV01!L:N,3,0),VLOOKUP(G175,RAW_c_TEBT0714_REV01!L:N,3,0))),"---"),"---")</f>
        <v>0</v>
      </c>
      <c r="L175" t="str">
        <f t="shared" si="16"/>
        <v>JM2-69</v>
      </c>
      <c r="M175" t="str">
        <f>IFERROR(IF(
COUNTIF(B2B!H:H,(IF(K175&lt;&gt;"---",IF(INDEX(RAW_c_TEBT0714_REV01!B:D,MATCH(H175,RAW_c_TEBT0714_REV01!B:B,0),3)=L175,INDEX(
RAW_c_TEBT0714_REV01!B:D,MATCH(H175,INDEX(RAW_c_TEBT0714_REV01!B:B,MATCH(H175,RAW_c_TEBT0714_REV01!B:B,)+1):'RAW_c_TEBT0714_REV01'!B11246,)+MATCH(H175,RAW_c_TEBT0714_REV01!B:B,),3),INDEX(RAW_c_TEBT0714_REV01!B:D,MATCH(H175,RAW_c_TEBT0714_REV01!B:B,0),3)),"---")))=1,"---",IF(K175&lt;&gt;"---",IF(INDEX(RAW_c_TEBT0714_REV01!B:D,MATCH(H175,RAW_c_TEBT0714_REV01!B:B,0),3)=L175,INDEX(
RAW_c_TEBT0714_REV01!B:D,MATCH(H175,INDEX(RAW_c_TEBT0714_REV01!B:B,MATCH(H175,RAW_c_TEBT0714_REV01!B:B,)+1):'RAW_c_TEBT0714_REV01'!B11246,)+MATCH(H175,RAW_c_TEBT0714_REV01!B:B,),3),INDEX(RAW_c_TEBT0714_REV01!B:D,MATCH(H175,RAW_c_TEBT0714_REV01!B:B,0),3)),"---")),"---")</f>
        <v>---</v>
      </c>
      <c r="N175" t="str">
        <f>IFERROR(IF(AND(B175="B2B",J175="--"),L175,IF(
COUNTIF(B2B!H:H,(IF(K175&lt;&gt;"---",IF(INDEX(RAW_c_TEBT0714_REV01!B:D,MATCH(H175,RAW_c_TEBT0714_REV01!B:B,0),3)=L175,INDEX(
RAW_c_TEBT0714_REV01!B:D,MATCH(H175,INDEX(RAW_c_TEBT0714_REV01!B:B,MATCH(H175,RAW_c_TEBT0714_REV01!B:B,)+1):'RAW_c_TEBT0714_REV01'!B11246,)+MATCH(H175,RAW_c_TEBT0714_REV01!B:B,),3),INDEX(RAW_c_TEBT0714_REV01!B:D,MATCH(H175,RAW_c_TEBT0714_REV01!B:B,0),3)),"---")))=0,"---",IF(K175&lt;&gt;"---",IF(INDEX(RAW_c_TEBT0714_REV01!B:D,MATCH(H175,RAW_c_TEBT0714_REV01!B:B,0),3)=L175,INDEX(
RAW_c_TEBT0714_REV01!B:D,MATCH(H175,INDEX(RAW_c_TEBT0714_REV01!B:B,MATCH(H175,RAW_c_TEBT0714_REV01!B:B,)+1):'RAW_c_TEBT0714_REV01'!B11246,)+MATCH(H175,RAW_c_TEBT0714_REV01!B:B,),3),INDEX(RAW_c_TEBT0714_REV01!B:D,MATCH(H175,RAW_c_TEBT0714_REV01!B:B,0),3)),"---"))),"---")</f>
        <v>JM2-69</v>
      </c>
      <c r="T175">
        <f>COUNTIF(RAW_c_TEBT0714_REV01!B:B,G175)</f>
        <v>1</v>
      </c>
      <c r="U175" t="str">
        <f t="shared" si="17"/>
        <v>B2B-70</v>
      </c>
    </row>
    <row r="176" spans="1:21" x14ac:dyDescent="0.25">
      <c r="A176" t="s">
        <v>1018</v>
      </c>
      <c r="B176" t="s">
        <v>39</v>
      </c>
      <c r="C176" t="s">
        <v>229</v>
      </c>
      <c r="D176" t="s">
        <v>259</v>
      </c>
      <c r="E176" s="84">
        <v>72</v>
      </c>
      <c r="F176" t="str">
        <f t="shared" si="12"/>
        <v>JM2-72</v>
      </c>
      <c r="G176" t="str">
        <f>VLOOKUP(F176,RAW_c_TEBT0714_REV01!A:B,2,0)</f>
        <v>GND</v>
      </c>
      <c r="H176" t="str">
        <f t="shared" si="13"/>
        <v>GND</v>
      </c>
      <c r="I176" t="str">
        <f t="shared" si="14"/>
        <v>--</v>
      </c>
      <c r="J176" t="str">
        <f t="shared" si="15"/>
        <v>---</v>
      </c>
      <c r="K176" t="str">
        <f>IFERROR(IF(J176="--",IF(G176=H176,VLOOKUP(G176,RAW_c_TEBT0714_REV01!L:N,3,0),SUM(VLOOKUP(H176,RAW_c_TEBT0714_REV01!L:N,3,0),VLOOKUP(G176,RAW_c_TEBT0714_REV01!L:N,3,0))),"---"),"---")</f>
        <v>---</v>
      </c>
      <c r="L176" t="str">
        <f t="shared" si="16"/>
        <v>JM2-72</v>
      </c>
      <c r="M176" t="str">
        <f>IFERROR(IF(
COUNTIF(B2B!H:H,(IF(K176&lt;&gt;"---",IF(INDEX(RAW_c_TEBT0714_REV01!B:D,MATCH(H176,RAW_c_TEBT0714_REV01!B:B,0),3)=L176,INDEX(
RAW_c_TEBT0714_REV01!B:D,MATCH(H176,INDEX(RAW_c_TEBT0714_REV01!B:B,MATCH(H176,RAW_c_TEBT0714_REV01!B:B,)+1):'RAW_c_TEBT0714_REV01'!B11247,)+MATCH(H176,RAW_c_TEBT0714_REV01!B:B,),3),INDEX(RAW_c_TEBT0714_REV01!B:D,MATCH(H176,RAW_c_TEBT0714_REV01!B:B,0),3)),"---")))=1,"---",IF(K176&lt;&gt;"---",IF(INDEX(RAW_c_TEBT0714_REV01!B:D,MATCH(H176,RAW_c_TEBT0714_REV01!B:B,0),3)=L176,INDEX(
RAW_c_TEBT0714_REV01!B:D,MATCH(H176,INDEX(RAW_c_TEBT0714_REV01!B:B,MATCH(H176,RAW_c_TEBT0714_REV01!B:B,)+1):'RAW_c_TEBT0714_REV01'!B11247,)+MATCH(H176,RAW_c_TEBT0714_REV01!B:B,),3),INDEX(RAW_c_TEBT0714_REV01!B:D,MATCH(H176,RAW_c_TEBT0714_REV01!B:B,0),3)),"---")),"---")</f>
        <v>---</v>
      </c>
      <c r="N176" t="str">
        <f>IFERROR(IF(AND(B176="B2B",J176="--"),L176,IF(
COUNTIF(B2B!H:H,(IF(K176&lt;&gt;"---",IF(INDEX(RAW_c_TEBT0714_REV01!B:D,MATCH(H176,RAW_c_TEBT0714_REV01!B:B,0),3)=L176,INDEX(
RAW_c_TEBT0714_REV01!B:D,MATCH(H176,INDEX(RAW_c_TEBT0714_REV01!B:B,MATCH(H176,RAW_c_TEBT0714_REV01!B:B,)+1):'RAW_c_TEBT0714_REV01'!B11247,)+MATCH(H176,RAW_c_TEBT0714_REV01!B:B,),3),INDEX(RAW_c_TEBT0714_REV01!B:D,MATCH(H176,RAW_c_TEBT0714_REV01!B:B,0),3)),"---")))=0,"---",IF(K176&lt;&gt;"---",IF(INDEX(RAW_c_TEBT0714_REV01!B:D,MATCH(H176,RAW_c_TEBT0714_REV01!B:B,0),3)=L176,INDEX(
RAW_c_TEBT0714_REV01!B:D,MATCH(H176,INDEX(RAW_c_TEBT0714_REV01!B:B,MATCH(H176,RAW_c_TEBT0714_REV01!B:B,)+1):'RAW_c_TEBT0714_REV01'!B11247,)+MATCH(H176,RAW_c_TEBT0714_REV01!B:B,),3),INDEX(RAW_c_TEBT0714_REV01!B:D,MATCH(H176,RAW_c_TEBT0714_REV01!B:B,0),3)),"---"))),"---")</f>
        <v>---</v>
      </c>
      <c r="T176">
        <f>COUNTIF(RAW_c_TEBT0714_REV01!B:B,G176)</f>
        <v>56</v>
      </c>
      <c r="U176" t="str">
        <f t="shared" si="17"/>
        <v>B2B-71</v>
      </c>
    </row>
    <row r="177" spans="1:21" x14ac:dyDescent="0.25">
      <c r="A177" t="s">
        <v>1019</v>
      </c>
      <c r="B177" t="s">
        <v>39</v>
      </c>
      <c r="C177" t="s">
        <v>230</v>
      </c>
      <c r="D177" t="s">
        <v>259</v>
      </c>
      <c r="E177" s="84">
        <v>71</v>
      </c>
      <c r="F177" t="str">
        <f t="shared" si="12"/>
        <v>JM2-71</v>
      </c>
      <c r="G177" t="str">
        <f>VLOOKUP(F177,RAW_c_TEBT0714_REV01!A:B,2,0)</f>
        <v>SPI-DQ1</v>
      </c>
      <c r="H177" t="str">
        <f t="shared" si="13"/>
        <v>SPI-DQ1</v>
      </c>
      <c r="I177" t="str">
        <f t="shared" si="14"/>
        <v>--</v>
      </c>
      <c r="J177" t="str">
        <f t="shared" si="15"/>
        <v>--</v>
      </c>
      <c r="K177">
        <f>IFERROR(IF(J177="--",IF(G177=H177,VLOOKUP(G177,RAW_c_TEBT0714_REV01!L:N,3,0),SUM(VLOOKUP(H177,RAW_c_TEBT0714_REV01!L:N,3,0),VLOOKUP(G177,RAW_c_TEBT0714_REV01!L:N,3,0))),"---"),"---")</f>
        <v>0</v>
      </c>
      <c r="L177" t="str">
        <f t="shared" si="16"/>
        <v>JM2-71</v>
      </c>
      <c r="M177" t="str">
        <f>IFERROR(IF(
COUNTIF(B2B!H:H,(IF(K177&lt;&gt;"---",IF(INDEX(RAW_c_TEBT0714_REV01!B:D,MATCH(H177,RAW_c_TEBT0714_REV01!B:B,0),3)=L177,INDEX(
RAW_c_TEBT0714_REV01!B:D,MATCH(H177,INDEX(RAW_c_TEBT0714_REV01!B:B,MATCH(H177,RAW_c_TEBT0714_REV01!B:B,)+1):'RAW_c_TEBT0714_REV01'!B11248,)+MATCH(H177,RAW_c_TEBT0714_REV01!B:B,),3),INDEX(RAW_c_TEBT0714_REV01!B:D,MATCH(H177,RAW_c_TEBT0714_REV01!B:B,0),3)),"---")))=1,"---",IF(K177&lt;&gt;"---",IF(INDEX(RAW_c_TEBT0714_REV01!B:D,MATCH(H177,RAW_c_TEBT0714_REV01!B:B,0),3)=L177,INDEX(
RAW_c_TEBT0714_REV01!B:D,MATCH(H177,INDEX(RAW_c_TEBT0714_REV01!B:B,MATCH(H177,RAW_c_TEBT0714_REV01!B:B,)+1):'RAW_c_TEBT0714_REV01'!B11248,)+MATCH(H177,RAW_c_TEBT0714_REV01!B:B,),3),INDEX(RAW_c_TEBT0714_REV01!B:D,MATCH(H177,RAW_c_TEBT0714_REV01!B:B,0),3)),"---")),"---")</f>
        <v>---</v>
      </c>
      <c r="N177" t="str">
        <f>IFERROR(IF(AND(B177="B2B",J177="--"),L177,IF(
COUNTIF(B2B!H:H,(IF(K177&lt;&gt;"---",IF(INDEX(RAW_c_TEBT0714_REV01!B:D,MATCH(H177,RAW_c_TEBT0714_REV01!B:B,0),3)=L177,INDEX(
RAW_c_TEBT0714_REV01!B:D,MATCH(H177,INDEX(RAW_c_TEBT0714_REV01!B:B,MATCH(H177,RAW_c_TEBT0714_REV01!B:B,)+1):'RAW_c_TEBT0714_REV01'!B11248,)+MATCH(H177,RAW_c_TEBT0714_REV01!B:B,),3),INDEX(RAW_c_TEBT0714_REV01!B:D,MATCH(H177,RAW_c_TEBT0714_REV01!B:B,0),3)),"---")))=0,"---",IF(K177&lt;&gt;"---",IF(INDEX(RAW_c_TEBT0714_REV01!B:D,MATCH(H177,RAW_c_TEBT0714_REV01!B:B,0),3)=L177,INDEX(
RAW_c_TEBT0714_REV01!B:D,MATCH(H177,INDEX(RAW_c_TEBT0714_REV01!B:B,MATCH(H177,RAW_c_TEBT0714_REV01!B:B,)+1):'RAW_c_TEBT0714_REV01'!B11248,)+MATCH(H177,RAW_c_TEBT0714_REV01!B:B,),3),INDEX(RAW_c_TEBT0714_REV01!B:D,MATCH(H177,RAW_c_TEBT0714_REV01!B:B,0),3)),"---"))),"---")</f>
        <v>JM2-71</v>
      </c>
      <c r="T177">
        <f>COUNTIF(RAW_c_TEBT0714_REV01!B:B,G177)</f>
        <v>1</v>
      </c>
      <c r="U177" t="str">
        <f t="shared" si="17"/>
        <v>B2B-72</v>
      </c>
    </row>
    <row r="178" spans="1:21" x14ac:dyDescent="0.25">
      <c r="A178" t="s">
        <v>1020</v>
      </c>
      <c r="B178" t="s">
        <v>39</v>
      </c>
      <c r="C178" t="s">
        <v>231</v>
      </c>
      <c r="D178" t="s">
        <v>259</v>
      </c>
      <c r="E178" s="84">
        <v>74</v>
      </c>
      <c r="F178" t="str">
        <f t="shared" si="12"/>
        <v>JM2-74</v>
      </c>
      <c r="G178" t="str">
        <f>VLOOKUP(F178,RAW_c_TEBT0714_REV01!A:B,2,0)</f>
        <v>NetJM2_74</v>
      </c>
      <c r="H178" t="str">
        <f t="shared" si="13"/>
        <v>NetJM2_74</v>
      </c>
      <c r="I178" t="str">
        <f t="shared" si="14"/>
        <v>--</v>
      </c>
      <c r="J178" t="str">
        <f t="shared" si="15"/>
        <v>--</v>
      </c>
      <c r="K178">
        <f>IFERROR(IF(J178="--",IF(G178=H178,VLOOKUP(G178,RAW_c_TEBT0714_REV01!L:N,3,0),SUM(VLOOKUP(H178,RAW_c_TEBT0714_REV01!L:N,3,0),VLOOKUP(G178,RAW_c_TEBT0714_REV01!L:N,3,0))),"---"),"---")</f>
        <v>2.927</v>
      </c>
      <c r="L178" t="str">
        <f t="shared" si="16"/>
        <v>JM2-74</v>
      </c>
      <c r="M178" t="str">
        <f>IFERROR(IF(
COUNTIF(B2B!H:H,(IF(K178&lt;&gt;"---",IF(INDEX(RAW_c_TEBT0714_REV01!B:D,MATCH(H178,RAW_c_TEBT0714_REV01!B:B,0),3)=L178,INDEX(
RAW_c_TEBT0714_REV01!B:D,MATCH(H178,INDEX(RAW_c_TEBT0714_REV01!B:B,MATCH(H178,RAW_c_TEBT0714_REV01!B:B,)+1):'RAW_c_TEBT0714_REV01'!B11249,)+MATCH(H178,RAW_c_TEBT0714_REV01!B:B,),3),INDEX(RAW_c_TEBT0714_REV01!B:D,MATCH(H178,RAW_c_TEBT0714_REV01!B:B,0),3)),"---")))=1,"---",IF(K178&lt;&gt;"---",IF(INDEX(RAW_c_TEBT0714_REV01!B:D,MATCH(H178,RAW_c_TEBT0714_REV01!B:B,0),3)=L178,INDEX(
RAW_c_TEBT0714_REV01!B:D,MATCH(H178,INDEX(RAW_c_TEBT0714_REV01!B:B,MATCH(H178,RAW_c_TEBT0714_REV01!B:B,)+1):'RAW_c_TEBT0714_REV01'!B11249,)+MATCH(H178,RAW_c_TEBT0714_REV01!B:B,),3),INDEX(RAW_c_TEBT0714_REV01!B:D,MATCH(H178,RAW_c_TEBT0714_REV01!B:B,0),3)),"---")),"---")</f>
        <v>---</v>
      </c>
      <c r="N178" t="str">
        <f>IFERROR(IF(AND(B178="B2B",J178="--"),L178,IF(
COUNTIF(B2B!H:H,(IF(K178&lt;&gt;"---",IF(INDEX(RAW_c_TEBT0714_REV01!B:D,MATCH(H178,RAW_c_TEBT0714_REV01!B:B,0),3)=L178,INDEX(
RAW_c_TEBT0714_REV01!B:D,MATCH(H178,INDEX(RAW_c_TEBT0714_REV01!B:B,MATCH(H178,RAW_c_TEBT0714_REV01!B:B,)+1):'RAW_c_TEBT0714_REV01'!B11249,)+MATCH(H178,RAW_c_TEBT0714_REV01!B:B,),3),INDEX(RAW_c_TEBT0714_REV01!B:D,MATCH(H178,RAW_c_TEBT0714_REV01!B:B,0),3)),"---")))=0,"---",IF(K178&lt;&gt;"---",IF(INDEX(RAW_c_TEBT0714_REV01!B:D,MATCH(H178,RAW_c_TEBT0714_REV01!B:B,0),3)=L178,INDEX(
RAW_c_TEBT0714_REV01!B:D,MATCH(H178,INDEX(RAW_c_TEBT0714_REV01!B:B,MATCH(H178,RAW_c_TEBT0714_REV01!B:B,)+1):'RAW_c_TEBT0714_REV01'!B11249,)+MATCH(H178,RAW_c_TEBT0714_REV01!B:B,),3),INDEX(RAW_c_TEBT0714_REV01!B:D,MATCH(H178,RAW_c_TEBT0714_REV01!B:B,0),3)),"---"))),"---")</f>
        <v>JM2-74</v>
      </c>
      <c r="T178">
        <f>COUNTIF(RAW_c_TEBT0714_REV01!B:B,G178)</f>
        <v>2</v>
      </c>
      <c r="U178" t="str">
        <f t="shared" si="17"/>
        <v>B2B-73</v>
      </c>
    </row>
    <row r="179" spans="1:21" x14ac:dyDescent="0.25">
      <c r="A179" t="s">
        <v>1021</v>
      </c>
      <c r="B179" t="s">
        <v>39</v>
      </c>
      <c r="C179" t="s">
        <v>232</v>
      </c>
      <c r="D179" t="s">
        <v>259</v>
      </c>
      <c r="E179" s="84">
        <v>73</v>
      </c>
      <c r="F179" t="str">
        <f t="shared" si="12"/>
        <v>JM2-73</v>
      </c>
      <c r="G179" t="str">
        <f>VLOOKUP(F179,RAW_c_TEBT0714_REV01!A:B,2,0)</f>
        <v>SPI-DQ2</v>
      </c>
      <c r="H179" t="str">
        <f t="shared" si="13"/>
        <v>SPI-DQ2</v>
      </c>
      <c r="I179" t="str">
        <f t="shared" si="14"/>
        <v>--</v>
      </c>
      <c r="J179" t="str">
        <f t="shared" si="15"/>
        <v>--</v>
      </c>
      <c r="K179">
        <f>IFERROR(IF(J179="--",IF(G179=H179,VLOOKUP(G179,RAW_c_TEBT0714_REV01!L:N,3,0),SUM(VLOOKUP(H179,RAW_c_TEBT0714_REV01!L:N,3,0),VLOOKUP(G179,RAW_c_TEBT0714_REV01!L:N,3,0))),"---"),"---")</f>
        <v>0</v>
      </c>
      <c r="L179" t="str">
        <f t="shared" si="16"/>
        <v>JM2-73</v>
      </c>
      <c r="M179" t="str">
        <f>IFERROR(IF(
COUNTIF(B2B!H:H,(IF(K179&lt;&gt;"---",IF(INDEX(RAW_c_TEBT0714_REV01!B:D,MATCH(H179,RAW_c_TEBT0714_REV01!B:B,0),3)=L179,INDEX(
RAW_c_TEBT0714_REV01!B:D,MATCH(H179,INDEX(RAW_c_TEBT0714_REV01!B:B,MATCH(H179,RAW_c_TEBT0714_REV01!B:B,)+1):'RAW_c_TEBT0714_REV01'!B11250,)+MATCH(H179,RAW_c_TEBT0714_REV01!B:B,),3),INDEX(RAW_c_TEBT0714_REV01!B:D,MATCH(H179,RAW_c_TEBT0714_REV01!B:B,0),3)),"---")))=1,"---",IF(K179&lt;&gt;"---",IF(INDEX(RAW_c_TEBT0714_REV01!B:D,MATCH(H179,RAW_c_TEBT0714_REV01!B:B,0),3)=L179,INDEX(
RAW_c_TEBT0714_REV01!B:D,MATCH(H179,INDEX(RAW_c_TEBT0714_REV01!B:B,MATCH(H179,RAW_c_TEBT0714_REV01!B:B,)+1):'RAW_c_TEBT0714_REV01'!B11250,)+MATCH(H179,RAW_c_TEBT0714_REV01!B:B,),3),INDEX(RAW_c_TEBT0714_REV01!B:D,MATCH(H179,RAW_c_TEBT0714_REV01!B:B,0),3)),"---")),"---")</f>
        <v>---</v>
      </c>
      <c r="N179" t="str">
        <f>IFERROR(IF(AND(B179="B2B",J179="--"),L179,IF(
COUNTIF(B2B!H:H,(IF(K179&lt;&gt;"---",IF(INDEX(RAW_c_TEBT0714_REV01!B:D,MATCH(H179,RAW_c_TEBT0714_REV01!B:B,0),3)=L179,INDEX(
RAW_c_TEBT0714_REV01!B:D,MATCH(H179,INDEX(RAW_c_TEBT0714_REV01!B:B,MATCH(H179,RAW_c_TEBT0714_REV01!B:B,)+1):'RAW_c_TEBT0714_REV01'!B11250,)+MATCH(H179,RAW_c_TEBT0714_REV01!B:B,),3),INDEX(RAW_c_TEBT0714_REV01!B:D,MATCH(H179,RAW_c_TEBT0714_REV01!B:B,0),3)),"---")))=0,"---",IF(K179&lt;&gt;"---",IF(INDEX(RAW_c_TEBT0714_REV01!B:D,MATCH(H179,RAW_c_TEBT0714_REV01!B:B,0),3)=L179,INDEX(
RAW_c_TEBT0714_REV01!B:D,MATCH(H179,INDEX(RAW_c_TEBT0714_REV01!B:B,MATCH(H179,RAW_c_TEBT0714_REV01!B:B,)+1):'RAW_c_TEBT0714_REV01'!B11250,)+MATCH(H179,RAW_c_TEBT0714_REV01!B:B,),3),INDEX(RAW_c_TEBT0714_REV01!B:D,MATCH(H179,RAW_c_TEBT0714_REV01!B:B,0),3)),"---"))),"---")</f>
        <v>JM2-73</v>
      </c>
      <c r="T179">
        <f>COUNTIF(RAW_c_TEBT0714_REV01!B:B,G179)</f>
        <v>1</v>
      </c>
      <c r="U179" t="str">
        <f t="shared" si="17"/>
        <v>B2B-74</v>
      </c>
    </row>
    <row r="180" spans="1:21" x14ac:dyDescent="0.25">
      <c r="A180" t="s">
        <v>1022</v>
      </c>
      <c r="B180" t="s">
        <v>39</v>
      </c>
      <c r="C180" t="s">
        <v>233</v>
      </c>
      <c r="D180" t="s">
        <v>259</v>
      </c>
      <c r="E180" s="84">
        <v>76</v>
      </c>
      <c r="F180" t="str">
        <f t="shared" si="12"/>
        <v>JM2-76</v>
      </c>
      <c r="G180" t="str">
        <f>VLOOKUP(F180,RAW_c_TEBT0714_REV01!A:B,2,0)</f>
        <v>NetJM2_76</v>
      </c>
      <c r="H180" t="str">
        <f t="shared" si="13"/>
        <v>NetJM2_76</v>
      </c>
      <c r="I180" t="str">
        <f t="shared" si="14"/>
        <v>--</v>
      </c>
      <c r="J180" t="str">
        <f t="shared" si="15"/>
        <v>--</v>
      </c>
      <c r="K180">
        <f>IFERROR(IF(J180="--",IF(G180=H180,VLOOKUP(G180,RAW_c_TEBT0714_REV01!L:N,3,0),SUM(VLOOKUP(H180,RAW_c_TEBT0714_REV01!L:N,3,0),VLOOKUP(G180,RAW_c_TEBT0714_REV01!L:N,3,0))),"---"),"---")</f>
        <v>2.9514999999999998</v>
      </c>
      <c r="L180" t="str">
        <f t="shared" si="16"/>
        <v>JM2-76</v>
      </c>
      <c r="M180" t="str">
        <f>IFERROR(IF(
COUNTIF(B2B!H:H,(IF(K180&lt;&gt;"---",IF(INDEX(RAW_c_TEBT0714_REV01!B:D,MATCH(H180,RAW_c_TEBT0714_REV01!B:B,0),3)=L180,INDEX(
RAW_c_TEBT0714_REV01!B:D,MATCH(H180,INDEX(RAW_c_TEBT0714_REV01!B:B,MATCH(H180,RAW_c_TEBT0714_REV01!B:B,)+1):'RAW_c_TEBT0714_REV01'!B11251,)+MATCH(H180,RAW_c_TEBT0714_REV01!B:B,),3),INDEX(RAW_c_TEBT0714_REV01!B:D,MATCH(H180,RAW_c_TEBT0714_REV01!B:B,0),3)),"---")))=1,"---",IF(K180&lt;&gt;"---",IF(INDEX(RAW_c_TEBT0714_REV01!B:D,MATCH(H180,RAW_c_TEBT0714_REV01!B:B,0),3)=L180,INDEX(
RAW_c_TEBT0714_REV01!B:D,MATCH(H180,INDEX(RAW_c_TEBT0714_REV01!B:B,MATCH(H180,RAW_c_TEBT0714_REV01!B:B,)+1):'RAW_c_TEBT0714_REV01'!B11251,)+MATCH(H180,RAW_c_TEBT0714_REV01!B:B,),3),INDEX(RAW_c_TEBT0714_REV01!B:D,MATCH(H180,RAW_c_TEBT0714_REV01!B:B,0),3)),"---")),"---")</f>
        <v>---</v>
      </c>
      <c r="N180" t="str">
        <f>IFERROR(IF(AND(B180="B2B",J180="--"),L180,IF(
COUNTIF(B2B!H:H,(IF(K180&lt;&gt;"---",IF(INDEX(RAW_c_TEBT0714_REV01!B:D,MATCH(H180,RAW_c_TEBT0714_REV01!B:B,0),3)=L180,INDEX(
RAW_c_TEBT0714_REV01!B:D,MATCH(H180,INDEX(RAW_c_TEBT0714_REV01!B:B,MATCH(H180,RAW_c_TEBT0714_REV01!B:B,)+1):'RAW_c_TEBT0714_REV01'!B11251,)+MATCH(H180,RAW_c_TEBT0714_REV01!B:B,),3),INDEX(RAW_c_TEBT0714_REV01!B:D,MATCH(H180,RAW_c_TEBT0714_REV01!B:B,0),3)),"---")))=0,"---",IF(K180&lt;&gt;"---",IF(INDEX(RAW_c_TEBT0714_REV01!B:D,MATCH(H180,RAW_c_TEBT0714_REV01!B:B,0),3)=L180,INDEX(
RAW_c_TEBT0714_REV01!B:D,MATCH(H180,INDEX(RAW_c_TEBT0714_REV01!B:B,MATCH(H180,RAW_c_TEBT0714_REV01!B:B,)+1):'RAW_c_TEBT0714_REV01'!B11251,)+MATCH(H180,RAW_c_TEBT0714_REV01!B:B,),3),INDEX(RAW_c_TEBT0714_REV01!B:D,MATCH(H180,RAW_c_TEBT0714_REV01!B:B,0),3)),"---"))),"---")</f>
        <v>JM2-76</v>
      </c>
      <c r="T180">
        <f>COUNTIF(RAW_c_TEBT0714_REV01!B:B,G180)</f>
        <v>2</v>
      </c>
      <c r="U180" t="str">
        <f t="shared" si="17"/>
        <v>B2B-75</v>
      </c>
    </row>
    <row r="181" spans="1:21" x14ac:dyDescent="0.25">
      <c r="A181" t="s">
        <v>1023</v>
      </c>
      <c r="B181" t="s">
        <v>39</v>
      </c>
      <c r="C181" t="s">
        <v>234</v>
      </c>
      <c r="D181" t="s">
        <v>259</v>
      </c>
      <c r="E181" s="84">
        <v>75</v>
      </c>
      <c r="F181" t="str">
        <f t="shared" si="12"/>
        <v>JM2-75</v>
      </c>
      <c r="G181" t="str">
        <f>VLOOKUP(F181,RAW_c_TEBT0714_REV01!A:B,2,0)</f>
        <v>NetJM2_65</v>
      </c>
      <c r="H181" t="str">
        <f t="shared" si="13"/>
        <v>NetJM2_65</v>
      </c>
      <c r="I181" t="str">
        <f t="shared" si="14"/>
        <v>--</v>
      </c>
      <c r="J181" t="str">
        <f t="shared" si="15"/>
        <v>--</v>
      </c>
      <c r="K181">
        <f>IFERROR(IF(J181="--",IF(G181=H181,VLOOKUP(G181,RAW_c_TEBT0714_REV01!L:N,3,0),SUM(VLOOKUP(H181,RAW_c_TEBT0714_REV01!L:N,3,0),VLOOKUP(G181,RAW_c_TEBT0714_REV01!L:N,3,0))),"---"),"---")</f>
        <v>4.7906000000000004</v>
      </c>
      <c r="L181" t="str">
        <f t="shared" si="16"/>
        <v>JM2-75</v>
      </c>
      <c r="M181" t="str">
        <f>IFERROR(IF(
COUNTIF(B2B!H:H,(IF(K181&lt;&gt;"---",IF(INDEX(RAW_c_TEBT0714_REV01!B:D,MATCH(H181,RAW_c_TEBT0714_REV01!B:B,0),3)=L181,INDEX(
RAW_c_TEBT0714_REV01!B:D,MATCH(H181,INDEX(RAW_c_TEBT0714_REV01!B:B,MATCH(H181,RAW_c_TEBT0714_REV01!B:B,)+1):'RAW_c_TEBT0714_REV01'!B11252,)+MATCH(H181,RAW_c_TEBT0714_REV01!B:B,),3),INDEX(RAW_c_TEBT0714_REV01!B:D,MATCH(H181,RAW_c_TEBT0714_REV01!B:B,0),3)),"---")))=1,"---",IF(K181&lt;&gt;"---",IF(INDEX(RAW_c_TEBT0714_REV01!B:D,MATCH(H181,RAW_c_TEBT0714_REV01!B:B,0),3)=L181,INDEX(
RAW_c_TEBT0714_REV01!B:D,MATCH(H181,INDEX(RAW_c_TEBT0714_REV01!B:B,MATCH(H181,RAW_c_TEBT0714_REV01!B:B,)+1):'RAW_c_TEBT0714_REV01'!B11252,)+MATCH(H181,RAW_c_TEBT0714_REV01!B:B,),3),INDEX(RAW_c_TEBT0714_REV01!B:D,MATCH(H181,RAW_c_TEBT0714_REV01!B:B,0),3)),"---")),"---")</f>
        <v>---</v>
      </c>
      <c r="N181" t="str">
        <f>IFERROR(IF(AND(B181="B2B",J181="--"),L181,IF(
COUNTIF(B2B!H:H,(IF(K181&lt;&gt;"---",IF(INDEX(RAW_c_TEBT0714_REV01!B:D,MATCH(H181,RAW_c_TEBT0714_REV01!B:B,0),3)=L181,INDEX(
RAW_c_TEBT0714_REV01!B:D,MATCH(H181,INDEX(RAW_c_TEBT0714_REV01!B:B,MATCH(H181,RAW_c_TEBT0714_REV01!B:B,)+1):'RAW_c_TEBT0714_REV01'!B11252,)+MATCH(H181,RAW_c_TEBT0714_REV01!B:B,),3),INDEX(RAW_c_TEBT0714_REV01!B:D,MATCH(H181,RAW_c_TEBT0714_REV01!B:B,0),3)),"---")))=0,"---",IF(K181&lt;&gt;"---",IF(INDEX(RAW_c_TEBT0714_REV01!B:D,MATCH(H181,RAW_c_TEBT0714_REV01!B:B,0),3)=L181,INDEX(
RAW_c_TEBT0714_REV01!B:D,MATCH(H181,INDEX(RAW_c_TEBT0714_REV01!B:B,MATCH(H181,RAW_c_TEBT0714_REV01!B:B,)+1):'RAW_c_TEBT0714_REV01'!B11252,)+MATCH(H181,RAW_c_TEBT0714_REV01!B:B,),3),INDEX(RAW_c_TEBT0714_REV01!B:D,MATCH(H181,RAW_c_TEBT0714_REV01!B:B,0),3)),"---"))),"---")</f>
        <v>JM2-75</v>
      </c>
      <c r="T181">
        <f>COUNTIF(RAW_c_TEBT0714_REV01!B:B,G181)</f>
        <v>2</v>
      </c>
      <c r="U181" t="str">
        <f t="shared" si="17"/>
        <v>B2B-76</v>
      </c>
    </row>
    <row r="182" spans="1:21" x14ac:dyDescent="0.25">
      <c r="A182" t="s">
        <v>1024</v>
      </c>
      <c r="B182" t="s">
        <v>39</v>
      </c>
      <c r="C182" t="s">
        <v>235</v>
      </c>
      <c r="D182" t="s">
        <v>259</v>
      </c>
      <c r="E182" s="84">
        <v>78</v>
      </c>
      <c r="F182" t="str">
        <f t="shared" si="12"/>
        <v>JM2-78</v>
      </c>
      <c r="G182" t="str">
        <f>VLOOKUP(F182,RAW_c_TEBT0714_REV01!A:B,2,0)</f>
        <v>NetJM2_74</v>
      </c>
      <c r="H182" t="str">
        <f t="shared" si="13"/>
        <v>NetJM2_74</v>
      </c>
      <c r="I182" t="str">
        <f t="shared" si="14"/>
        <v>--</v>
      </c>
      <c r="J182" t="str">
        <f t="shared" si="15"/>
        <v>--</v>
      </c>
      <c r="K182">
        <f>IFERROR(IF(J182="--",IF(G182=H182,VLOOKUP(G182,RAW_c_TEBT0714_REV01!L:N,3,0),SUM(VLOOKUP(H182,RAW_c_TEBT0714_REV01!L:N,3,0),VLOOKUP(G182,RAW_c_TEBT0714_REV01!L:N,3,0))),"---"),"---")</f>
        <v>2.927</v>
      </c>
      <c r="L182" t="str">
        <f t="shared" si="16"/>
        <v>JM2-78</v>
      </c>
      <c r="M182" t="str">
        <f>IFERROR(IF(
COUNTIF(B2B!H:H,(IF(K182&lt;&gt;"---",IF(INDEX(RAW_c_TEBT0714_REV01!B:D,MATCH(H182,RAW_c_TEBT0714_REV01!B:B,0),3)=L182,INDEX(
RAW_c_TEBT0714_REV01!B:D,MATCH(H182,INDEX(RAW_c_TEBT0714_REV01!B:B,MATCH(H182,RAW_c_TEBT0714_REV01!B:B,)+1):'RAW_c_TEBT0714_REV01'!B11253,)+MATCH(H182,RAW_c_TEBT0714_REV01!B:B,),3),INDEX(RAW_c_TEBT0714_REV01!B:D,MATCH(H182,RAW_c_TEBT0714_REV01!B:B,0),3)),"---")))=1,"---",IF(K182&lt;&gt;"---",IF(INDEX(RAW_c_TEBT0714_REV01!B:D,MATCH(H182,RAW_c_TEBT0714_REV01!B:B,0),3)=L182,INDEX(
RAW_c_TEBT0714_REV01!B:D,MATCH(H182,INDEX(RAW_c_TEBT0714_REV01!B:B,MATCH(H182,RAW_c_TEBT0714_REV01!B:B,)+1):'RAW_c_TEBT0714_REV01'!B11253,)+MATCH(H182,RAW_c_TEBT0714_REV01!B:B,),3),INDEX(RAW_c_TEBT0714_REV01!B:D,MATCH(H182,RAW_c_TEBT0714_REV01!B:B,0),3)),"---")),"---")</f>
        <v>---</v>
      </c>
      <c r="N182" t="str">
        <f>IFERROR(IF(AND(B182="B2B",J182="--"),L182,IF(
COUNTIF(B2B!H:H,(IF(K182&lt;&gt;"---",IF(INDEX(RAW_c_TEBT0714_REV01!B:D,MATCH(H182,RAW_c_TEBT0714_REV01!B:B,0),3)=L182,INDEX(
RAW_c_TEBT0714_REV01!B:D,MATCH(H182,INDEX(RAW_c_TEBT0714_REV01!B:B,MATCH(H182,RAW_c_TEBT0714_REV01!B:B,)+1):'RAW_c_TEBT0714_REV01'!B11253,)+MATCH(H182,RAW_c_TEBT0714_REV01!B:B,),3),INDEX(RAW_c_TEBT0714_REV01!B:D,MATCH(H182,RAW_c_TEBT0714_REV01!B:B,0),3)),"---")))=0,"---",IF(K182&lt;&gt;"---",IF(INDEX(RAW_c_TEBT0714_REV01!B:D,MATCH(H182,RAW_c_TEBT0714_REV01!B:B,0),3)=L182,INDEX(
RAW_c_TEBT0714_REV01!B:D,MATCH(H182,INDEX(RAW_c_TEBT0714_REV01!B:B,MATCH(H182,RAW_c_TEBT0714_REV01!B:B,)+1):'RAW_c_TEBT0714_REV01'!B11253,)+MATCH(H182,RAW_c_TEBT0714_REV01!B:B,),3),INDEX(RAW_c_TEBT0714_REV01!B:D,MATCH(H182,RAW_c_TEBT0714_REV01!B:B,0),3)),"---"))),"---")</f>
        <v>JM2-78</v>
      </c>
      <c r="T182">
        <f>COUNTIF(RAW_c_TEBT0714_REV01!B:B,G182)</f>
        <v>2</v>
      </c>
      <c r="U182" t="str">
        <f t="shared" si="17"/>
        <v>B2B-77</v>
      </c>
    </row>
    <row r="183" spans="1:21" x14ac:dyDescent="0.25">
      <c r="A183" t="s">
        <v>1025</v>
      </c>
      <c r="B183" t="s">
        <v>39</v>
      </c>
      <c r="C183" t="s">
        <v>236</v>
      </c>
      <c r="D183" t="s">
        <v>259</v>
      </c>
      <c r="E183" s="84">
        <v>77</v>
      </c>
      <c r="F183" t="str">
        <f t="shared" si="12"/>
        <v>JM2-77</v>
      </c>
      <c r="G183" t="str">
        <f>VLOOKUP(F183,RAW_c_TEBT0714_REV01!A:B,2,0)</f>
        <v>NetJM2_63</v>
      </c>
      <c r="H183" t="str">
        <f t="shared" si="13"/>
        <v>NetJM2_63</v>
      </c>
      <c r="I183" t="str">
        <f t="shared" si="14"/>
        <v>--</v>
      </c>
      <c r="J183" t="str">
        <f t="shared" si="15"/>
        <v>--</v>
      </c>
      <c r="K183">
        <f>IFERROR(IF(J183="--",IF(G183=H183,VLOOKUP(G183,RAW_c_TEBT0714_REV01!L:N,3,0),SUM(VLOOKUP(H183,RAW_c_TEBT0714_REV01!L:N,3,0),VLOOKUP(G183,RAW_c_TEBT0714_REV01!L:N,3,0))),"---"),"---")</f>
        <v>6.1276999999999999</v>
      </c>
      <c r="L183" t="str">
        <f t="shared" si="16"/>
        <v>JM2-77</v>
      </c>
      <c r="M183" t="str">
        <f>IFERROR(IF(
COUNTIF(B2B!H:H,(IF(K183&lt;&gt;"---",IF(INDEX(RAW_c_TEBT0714_REV01!B:D,MATCH(H183,RAW_c_TEBT0714_REV01!B:B,0),3)=L183,INDEX(
RAW_c_TEBT0714_REV01!B:D,MATCH(H183,INDEX(RAW_c_TEBT0714_REV01!B:B,MATCH(H183,RAW_c_TEBT0714_REV01!B:B,)+1):'RAW_c_TEBT0714_REV01'!B11254,)+MATCH(H183,RAW_c_TEBT0714_REV01!B:B,),3),INDEX(RAW_c_TEBT0714_REV01!B:D,MATCH(H183,RAW_c_TEBT0714_REV01!B:B,0),3)),"---")))=1,"---",IF(K183&lt;&gt;"---",IF(INDEX(RAW_c_TEBT0714_REV01!B:D,MATCH(H183,RAW_c_TEBT0714_REV01!B:B,0),3)=L183,INDEX(
RAW_c_TEBT0714_REV01!B:D,MATCH(H183,INDEX(RAW_c_TEBT0714_REV01!B:B,MATCH(H183,RAW_c_TEBT0714_REV01!B:B,)+1):'RAW_c_TEBT0714_REV01'!B11254,)+MATCH(H183,RAW_c_TEBT0714_REV01!B:B,),3),INDEX(RAW_c_TEBT0714_REV01!B:D,MATCH(H183,RAW_c_TEBT0714_REV01!B:B,0),3)),"---")),"---")</f>
        <v>---</v>
      </c>
      <c r="N183" t="str">
        <f>IFERROR(IF(AND(B183="B2B",J183="--"),L183,IF(
COUNTIF(B2B!H:H,(IF(K183&lt;&gt;"---",IF(INDEX(RAW_c_TEBT0714_REV01!B:D,MATCH(H183,RAW_c_TEBT0714_REV01!B:B,0),3)=L183,INDEX(
RAW_c_TEBT0714_REV01!B:D,MATCH(H183,INDEX(RAW_c_TEBT0714_REV01!B:B,MATCH(H183,RAW_c_TEBT0714_REV01!B:B,)+1):'RAW_c_TEBT0714_REV01'!B11254,)+MATCH(H183,RAW_c_TEBT0714_REV01!B:B,),3),INDEX(RAW_c_TEBT0714_REV01!B:D,MATCH(H183,RAW_c_TEBT0714_REV01!B:B,0),3)),"---")))=0,"---",IF(K183&lt;&gt;"---",IF(INDEX(RAW_c_TEBT0714_REV01!B:D,MATCH(H183,RAW_c_TEBT0714_REV01!B:B,0),3)=L183,INDEX(
RAW_c_TEBT0714_REV01!B:D,MATCH(H183,INDEX(RAW_c_TEBT0714_REV01!B:B,MATCH(H183,RAW_c_TEBT0714_REV01!B:B,)+1):'RAW_c_TEBT0714_REV01'!B11254,)+MATCH(H183,RAW_c_TEBT0714_REV01!B:B,),3),INDEX(RAW_c_TEBT0714_REV01!B:D,MATCH(H183,RAW_c_TEBT0714_REV01!B:B,0),3)),"---"))),"---")</f>
        <v>JM2-77</v>
      </c>
      <c r="T183">
        <f>COUNTIF(RAW_c_TEBT0714_REV01!B:B,G183)</f>
        <v>2</v>
      </c>
      <c r="U183" t="str">
        <f t="shared" si="17"/>
        <v>B2B-78</v>
      </c>
    </row>
    <row r="184" spans="1:21" x14ac:dyDescent="0.25">
      <c r="A184" t="s">
        <v>1026</v>
      </c>
      <c r="B184" t="s">
        <v>39</v>
      </c>
      <c r="C184" t="s">
        <v>237</v>
      </c>
      <c r="D184" t="s">
        <v>259</v>
      </c>
      <c r="E184" s="84">
        <v>80</v>
      </c>
      <c r="F184" t="str">
        <f t="shared" si="12"/>
        <v>JM2-80</v>
      </c>
      <c r="G184" t="str">
        <f>VLOOKUP(F184,RAW_c_TEBT0714_REV01!A:B,2,0)</f>
        <v>NetJM2_76</v>
      </c>
      <c r="H184" t="str">
        <f t="shared" si="13"/>
        <v>NetJM2_76</v>
      </c>
      <c r="I184" t="str">
        <f t="shared" si="14"/>
        <v>--</v>
      </c>
      <c r="J184" t="str">
        <f t="shared" si="15"/>
        <v>--</v>
      </c>
      <c r="K184">
        <f>IFERROR(IF(J184="--",IF(G184=H184,VLOOKUP(G184,RAW_c_TEBT0714_REV01!L:N,3,0),SUM(VLOOKUP(H184,RAW_c_TEBT0714_REV01!L:N,3,0),VLOOKUP(G184,RAW_c_TEBT0714_REV01!L:N,3,0))),"---"),"---")</f>
        <v>2.9514999999999998</v>
      </c>
      <c r="L184" t="str">
        <f t="shared" si="16"/>
        <v>JM2-80</v>
      </c>
      <c r="M184" t="str">
        <f>IFERROR(IF(
COUNTIF(B2B!H:H,(IF(K184&lt;&gt;"---",IF(INDEX(RAW_c_TEBT0714_REV01!B:D,MATCH(H184,RAW_c_TEBT0714_REV01!B:B,0),3)=L184,INDEX(
RAW_c_TEBT0714_REV01!B:D,MATCH(H184,INDEX(RAW_c_TEBT0714_REV01!B:B,MATCH(H184,RAW_c_TEBT0714_REV01!B:B,)+1):'RAW_c_TEBT0714_REV01'!B11255,)+MATCH(H184,RAW_c_TEBT0714_REV01!B:B,),3),INDEX(RAW_c_TEBT0714_REV01!B:D,MATCH(H184,RAW_c_TEBT0714_REV01!B:B,0),3)),"---")))=1,"---",IF(K184&lt;&gt;"---",IF(INDEX(RAW_c_TEBT0714_REV01!B:D,MATCH(H184,RAW_c_TEBT0714_REV01!B:B,0),3)=L184,INDEX(
RAW_c_TEBT0714_REV01!B:D,MATCH(H184,INDEX(RAW_c_TEBT0714_REV01!B:B,MATCH(H184,RAW_c_TEBT0714_REV01!B:B,)+1):'RAW_c_TEBT0714_REV01'!B11255,)+MATCH(H184,RAW_c_TEBT0714_REV01!B:B,),3),INDEX(RAW_c_TEBT0714_REV01!B:D,MATCH(H184,RAW_c_TEBT0714_REV01!B:B,0),3)),"---")),"---")</f>
        <v>---</v>
      </c>
      <c r="N184" t="str">
        <f>IFERROR(IF(AND(B184="B2B",J184="--"),L184,IF(
COUNTIF(B2B!H:H,(IF(K184&lt;&gt;"---",IF(INDEX(RAW_c_TEBT0714_REV01!B:D,MATCH(H184,RAW_c_TEBT0714_REV01!B:B,0),3)=L184,INDEX(
RAW_c_TEBT0714_REV01!B:D,MATCH(H184,INDEX(RAW_c_TEBT0714_REV01!B:B,MATCH(H184,RAW_c_TEBT0714_REV01!B:B,)+1):'RAW_c_TEBT0714_REV01'!B11255,)+MATCH(H184,RAW_c_TEBT0714_REV01!B:B,),3),INDEX(RAW_c_TEBT0714_REV01!B:D,MATCH(H184,RAW_c_TEBT0714_REV01!B:B,0),3)),"---")))=0,"---",IF(K184&lt;&gt;"---",IF(INDEX(RAW_c_TEBT0714_REV01!B:D,MATCH(H184,RAW_c_TEBT0714_REV01!B:B,0),3)=L184,INDEX(
RAW_c_TEBT0714_REV01!B:D,MATCH(H184,INDEX(RAW_c_TEBT0714_REV01!B:B,MATCH(H184,RAW_c_TEBT0714_REV01!B:B,)+1):'RAW_c_TEBT0714_REV01'!B11255,)+MATCH(H184,RAW_c_TEBT0714_REV01!B:B,),3),INDEX(RAW_c_TEBT0714_REV01!B:D,MATCH(H184,RAW_c_TEBT0714_REV01!B:B,0),3)),"---"))),"---")</f>
        <v>JM2-80</v>
      </c>
      <c r="T184">
        <f>COUNTIF(RAW_c_TEBT0714_REV01!B:B,G184)</f>
        <v>2</v>
      </c>
      <c r="U184" t="str">
        <f t="shared" si="17"/>
        <v>B2B-79</v>
      </c>
    </row>
    <row r="185" spans="1:21" x14ac:dyDescent="0.25">
      <c r="A185" t="s">
        <v>1027</v>
      </c>
      <c r="B185" t="s">
        <v>39</v>
      </c>
      <c r="C185" t="s">
        <v>238</v>
      </c>
      <c r="D185" t="s">
        <v>259</v>
      </c>
      <c r="E185" s="84">
        <v>79</v>
      </c>
      <c r="F185" t="str">
        <f t="shared" si="12"/>
        <v>JM2-79</v>
      </c>
      <c r="G185" t="str">
        <f>VLOOKUP(F185,RAW_c_TEBT0714_REV01!A:B,2,0)</f>
        <v>NetJM2_79</v>
      </c>
      <c r="H185" t="str">
        <f t="shared" si="13"/>
        <v>NetJM2_79</v>
      </c>
      <c r="I185" t="str">
        <f t="shared" si="14"/>
        <v>--</v>
      </c>
      <c r="J185" t="str">
        <f t="shared" si="15"/>
        <v>--</v>
      </c>
      <c r="K185">
        <f>IFERROR(IF(J185="--",IF(G185=H185,VLOOKUP(G185,RAW_c_TEBT0714_REV01!L:N,3,0),SUM(VLOOKUP(H185,RAW_c_TEBT0714_REV01!L:N,3,0),VLOOKUP(G185,RAW_c_TEBT0714_REV01!L:N,3,0))),"---"),"---")</f>
        <v>4.4622999999999999</v>
      </c>
      <c r="L185" t="str">
        <f t="shared" si="16"/>
        <v>JM2-79</v>
      </c>
      <c r="M185" t="str">
        <f>IFERROR(IF(
COUNTIF(B2B!H:H,(IF(K185&lt;&gt;"---",IF(INDEX(RAW_c_TEBT0714_REV01!B:D,MATCH(H185,RAW_c_TEBT0714_REV01!B:B,0),3)=L185,INDEX(
RAW_c_TEBT0714_REV01!B:D,MATCH(H185,INDEX(RAW_c_TEBT0714_REV01!B:B,MATCH(H185,RAW_c_TEBT0714_REV01!B:B,)+1):'RAW_c_TEBT0714_REV01'!B11256,)+MATCH(H185,RAW_c_TEBT0714_REV01!B:B,),3),INDEX(RAW_c_TEBT0714_REV01!B:D,MATCH(H185,RAW_c_TEBT0714_REV01!B:B,0),3)),"---")))=1,"---",IF(K185&lt;&gt;"---",IF(INDEX(RAW_c_TEBT0714_REV01!B:D,MATCH(H185,RAW_c_TEBT0714_REV01!B:B,0),3)=L185,INDEX(
RAW_c_TEBT0714_REV01!B:D,MATCH(H185,INDEX(RAW_c_TEBT0714_REV01!B:B,MATCH(H185,RAW_c_TEBT0714_REV01!B:B,)+1):'RAW_c_TEBT0714_REV01'!B11256,)+MATCH(H185,RAW_c_TEBT0714_REV01!B:B,),3),INDEX(RAW_c_TEBT0714_REV01!B:D,MATCH(H185,RAW_c_TEBT0714_REV01!B:B,0),3)),"---")),"---")</f>
        <v>---</v>
      </c>
      <c r="N185" t="str">
        <f>IFERROR(IF(AND(B185="B2B",J185="--"),L185,IF(
COUNTIF(B2B!H:H,(IF(K185&lt;&gt;"---",IF(INDEX(RAW_c_TEBT0714_REV01!B:D,MATCH(H185,RAW_c_TEBT0714_REV01!B:B,0),3)=L185,INDEX(
RAW_c_TEBT0714_REV01!B:D,MATCH(H185,INDEX(RAW_c_TEBT0714_REV01!B:B,MATCH(H185,RAW_c_TEBT0714_REV01!B:B,)+1):'RAW_c_TEBT0714_REV01'!B11256,)+MATCH(H185,RAW_c_TEBT0714_REV01!B:B,),3),INDEX(RAW_c_TEBT0714_REV01!B:D,MATCH(H185,RAW_c_TEBT0714_REV01!B:B,0),3)),"---")))=0,"---",IF(K185&lt;&gt;"---",IF(INDEX(RAW_c_TEBT0714_REV01!B:D,MATCH(H185,RAW_c_TEBT0714_REV01!B:B,0),3)=L185,INDEX(
RAW_c_TEBT0714_REV01!B:D,MATCH(H185,INDEX(RAW_c_TEBT0714_REV01!B:B,MATCH(H185,RAW_c_TEBT0714_REV01!B:B,)+1):'RAW_c_TEBT0714_REV01'!B11256,)+MATCH(H185,RAW_c_TEBT0714_REV01!B:B,),3),INDEX(RAW_c_TEBT0714_REV01!B:D,MATCH(H185,RAW_c_TEBT0714_REV01!B:B,0),3)),"---"))),"---")</f>
        <v>JM2-79</v>
      </c>
      <c r="T185">
        <f>COUNTIF(RAW_c_TEBT0714_REV01!B:B,G185)</f>
        <v>2</v>
      </c>
      <c r="U185" t="str">
        <f t="shared" si="17"/>
        <v>B2B-80</v>
      </c>
    </row>
    <row r="186" spans="1:21" x14ac:dyDescent="0.25">
      <c r="A186" t="s">
        <v>1028</v>
      </c>
      <c r="B186" t="s">
        <v>39</v>
      </c>
      <c r="C186" t="s">
        <v>239</v>
      </c>
      <c r="D186" t="s">
        <v>259</v>
      </c>
      <c r="E186" s="84">
        <v>82</v>
      </c>
      <c r="F186" t="str">
        <f t="shared" si="12"/>
        <v>JM2-82</v>
      </c>
      <c r="G186" t="str">
        <f>VLOOKUP(F186,RAW_c_TEBT0714_REV01!A:B,2,0)</f>
        <v>NetJM2_82</v>
      </c>
      <c r="H186" t="str">
        <f t="shared" si="13"/>
        <v>NetJM2_82</v>
      </c>
      <c r="I186" t="str">
        <f t="shared" si="14"/>
        <v>--</v>
      </c>
      <c r="J186" t="str">
        <f t="shared" si="15"/>
        <v>--</v>
      </c>
      <c r="K186">
        <f>IFERROR(IF(J186="--",IF(G186=H186,VLOOKUP(G186,RAW_c_TEBT0714_REV01!L:N,3,0),SUM(VLOOKUP(H186,RAW_c_TEBT0714_REV01!L:N,3,0),VLOOKUP(G186,RAW_c_TEBT0714_REV01!L:N,3,0))),"---"),"---")</f>
        <v>2.7583000000000002</v>
      </c>
      <c r="L186" t="str">
        <f t="shared" si="16"/>
        <v>JM2-82</v>
      </c>
      <c r="M186" t="str">
        <f>IFERROR(IF(
COUNTIF(B2B!H:H,(IF(K186&lt;&gt;"---",IF(INDEX(RAW_c_TEBT0714_REV01!B:D,MATCH(H186,RAW_c_TEBT0714_REV01!B:B,0),3)=L186,INDEX(
RAW_c_TEBT0714_REV01!B:D,MATCH(H186,INDEX(RAW_c_TEBT0714_REV01!B:B,MATCH(H186,RAW_c_TEBT0714_REV01!B:B,)+1):'RAW_c_TEBT0714_REV01'!B11257,)+MATCH(H186,RAW_c_TEBT0714_REV01!B:B,),3),INDEX(RAW_c_TEBT0714_REV01!B:D,MATCH(H186,RAW_c_TEBT0714_REV01!B:B,0),3)),"---")))=1,"---",IF(K186&lt;&gt;"---",IF(INDEX(RAW_c_TEBT0714_REV01!B:D,MATCH(H186,RAW_c_TEBT0714_REV01!B:B,0),3)=L186,INDEX(
RAW_c_TEBT0714_REV01!B:D,MATCH(H186,INDEX(RAW_c_TEBT0714_REV01!B:B,MATCH(H186,RAW_c_TEBT0714_REV01!B:B,)+1):'RAW_c_TEBT0714_REV01'!B11257,)+MATCH(H186,RAW_c_TEBT0714_REV01!B:B,),3),INDEX(RAW_c_TEBT0714_REV01!B:D,MATCH(H186,RAW_c_TEBT0714_REV01!B:B,0),3)),"---")),"---")</f>
        <v>---</v>
      </c>
      <c r="N186" t="str">
        <f>IFERROR(IF(AND(B186="B2B",J186="--"),L186,IF(
COUNTIF(B2B!H:H,(IF(K186&lt;&gt;"---",IF(INDEX(RAW_c_TEBT0714_REV01!B:D,MATCH(H186,RAW_c_TEBT0714_REV01!B:B,0),3)=L186,INDEX(
RAW_c_TEBT0714_REV01!B:D,MATCH(H186,INDEX(RAW_c_TEBT0714_REV01!B:B,MATCH(H186,RAW_c_TEBT0714_REV01!B:B,)+1):'RAW_c_TEBT0714_REV01'!B11257,)+MATCH(H186,RAW_c_TEBT0714_REV01!B:B,),3),INDEX(RAW_c_TEBT0714_REV01!B:D,MATCH(H186,RAW_c_TEBT0714_REV01!B:B,0),3)),"---")))=0,"---",IF(K186&lt;&gt;"---",IF(INDEX(RAW_c_TEBT0714_REV01!B:D,MATCH(H186,RAW_c_TEBT0714_REV01!B:B,0),3)=L186,INDEX(
RAW_c_TEBT0714_REV01!B:D,MATCH(H186,INDEX(RAW_c_TEBT0714_REV01!B:B,MATCH(H186,RAW_c_TEBT0714_REV01!B:B,)+1):'RAW_c_TEBT0714_REV01'!B11257,)+MATCH(H186,RAW_c_TEBT0714_REV01!B:B,),3),INDEX(RAW_c_TEBT0714_REV01!B:D,MATCH(H186,RAW_c_TEBT0714_REV01!B:B,0),3)),"---"))),"---")</f>
        <v>JM2-82</v>
      </c>
      <c r="T186">
        <f>COUNTIF(RAW_c_TEBT0714_REV01!B:B,G186)</f>
        <v>2</v>
      </c>
      <c r="U186" t="str">
        <f t="shared" si="17"/>
        <v>B2B-81</v>
      </c>
    </row>
    <row r="187" spans="1:21" x14ac:dyDescent="0.25">
      <c r="A187" t="s">
        <v>1029</v>
      </c>
      <c r="B187" t="s">
        <v>39</v>
      </c>
      <c r="C187" t="s">
        <v>240</v>
      </c>
      <c r="D187" t="s">
        <v>259</v>
      </c>
      <c r="E187" s="84">
        <v>81</v>
      </c>
      <c r="F187" t="str">
        <f t="shared" si="12"/>
        <v>JM2-81</v>
      </c>
      <c r="G187" t="str">
        <f>VLOOKUP(F187,RAW_c_TEBT0714_REV01!A:B,2,0)</f>
        <v>NetJM2_81</v>
      </c>
      <c r="H187" t="str">
        <f t="shared" si="13"/>
        <v>NetJM2_81</v>
      </c>
      <c r="I187" t="str">
        <f t="shared" si="14"/>
        <v>--</v>
      </c>
      <c r="J187" t="str">
        <f t="shared" si="15"/>
        <v>--</v>
      </c>
      <c r="K187">
        <f>IFERROR(IF(J187="--",IF(G187=H187,VLOOKUP(G187,RAW_c_TEBT0714_REV01!L:N,3,0),SUM(VLOOKUP(H187,RAW_c_TEBT0714_REV01!L:N,3,0),VLOOKUP(G187,RAW_c_TEBT0714_REV01!L:N,3,0))),"---"),"---")</f>
        <v>3.1831</v>
      </c>
      <c r="L187" t="str">
        <f t="shared" si="16"/>
        <v>JM2-81</v>
      </c>
      <c r="M187" t="str">
        <f>IFERROR(IF(
COUNTIF(B2B!H:H,(IF(K187&lt;&gt;"---",IF(INDEX(RAW_c_TEBT0714_REV01!B:D,MATCH(H187,RAW_c_TEBT0714_REV01!B:B,0),3)=L187,INDEX(
RAW_c_TEBT0714_REV01!B:D,MATCH(H187,INDEX(RAW_c_TEBT0714_REV01!B:B,MATCH(H187,RAW_c_TEBT0714_REV01!B:B,)+1):'RAW_c_TEBT0714_REV01'!B11258,)+MATCH(H187,RAW_c_TEBT0714_REV01!B:B,),3),INDEX(RAW_c_TEBT0714_REV01!B:D,MATCH(H187,RAW_c_TEBT0714_REV01!B:B,0),3)),"---")))=1,"---",IF(K187&lt;&gt;"---",IF(INDEX(RAW_c_TEBT0714_REV01!B:D,MATCH(H187,RAW_c_TEBT0714_REV01!B:B,0),3)=L187,INDEX(
RAW_c_TEBT0714_REV01!B:D,MATCH(H187,INDEX(RAW_c_TEBT0714_REV01!B:B,MATCH(H187,RAW_c_TEBT0714_REV01!B:B,)+1):'RAW_c_TEBT0714_REV01'!B11258,)+MATCH(H187,RAW_c_TEBT0714_REV01!B:B,),3),INDEX(RAW_c_TEBT0714_REV01!B:D,MATCH(H187,RAW_c_TEBT0714_REV01!B:B,0),3)),"---")),"---")</f>
        <v>---</v>
      </c>
      <c r="N187" t="str">
        <f>IFERROR(IF(AND(B187="B2B",J187="--"),L187,IF(
COUNTIF(B2B!H:H,(IF(K187&lt;&gt;"---",IF(INDEX(RAW_c_TEBT0714_REV01!B:D,MATCH(H187,RAW_c_TEBT0714_REV01!B:B,0),3)=L187,INDEX(
RAW_c_TEBT0714_REV01!B:D,MATCH(H187,INDEX(RAW_c_TEBT0714_REV01!B:B,MATCH(H187,RAW_c_TEBT0714_REV01!B:B,)+1):'RAW_c_TEBT0714_REV01'!B11258,)+MATCH(H187,RAW_c_TEBT0714_REV01!B:B,),3),INDEX(RAW_c_TEBT0714_REV01!B:D,MATCH(H187,RAW_c_TEBT0714_REV01!B:B,0),3)),"---")))=0,"---",IF(K187&lt;&gt;"---",IF(INDEX(RAW_c_TEBT0714_REV01!B:D,MATCH(H187,RAW_c_TEBT0714_REV01!B:B,0),3)=L187,INDEX(
RAW_c_TEBT0714_REV01!B:D,MATCH(H187,INDEX(RAW_c_TEBT0714_REV01!B:B,MATCH(H187,RAW_c_TEBT0714_REV01!B:B,)+1):'RAW_c_TEBT0714_REV01'!B11258,)+MATCH(H187,RAW_c_TEBT0714_REV01!B:B,),3),INDEX(RAW_c_TEBT0714_REV01!B:D,MATCH(H187,RAW_c_TEBT0714_REV01!B:B,0),3)),"---"))),"---")</f>
        <v>JM2-81</v>
      </c>
      <c r="T187">
        <f>COUNTIF(RAW_c_TEBT0714_REV01!B:B,G187)</f>
        <v>2</v>
      </c>
      <c r="U187" t="str">
        <f t="shared" si="17"/>
        <v>B2B-82</v>
      </c>
    </row>
    <row r="188" spans="1:21" x14ac:dyDescent="0.25">
      <c r="A188" t="s">
        <v>1030</v>
      </c>
      <c r="B188" t="s">
        <v>39</v>
      </c>
      <c r="C188" t="s">
        <v>241</v>
      </c>
      <c r="D188" t="s">
        <v>259</v>
      </c>
      <c r="E188" s="84">
        <v>84</v>
      </c>
      <c r="F188" t="str">
        <f t="shared" si="12"/>
        <v>JM2-84</v>
      </c>
      <c r="G188" t="str">
        <f>VLOOKUP(F188,RAW_c_TEBT0714_REV01!A:B,2,0)</f>
        <v>NetJM2_84</v>
      </c>
      <c r="H188" t="str">
        <f t="shared" si="13"/>
        <v>NetJM2_84</v>
      </c>
      <c r="I188" t="str">
        <f t="shared" si="14"/>
        <v>--</v>
      </c>
      <c r="J188" t="str">
        <f t="shared" si="15"/>
        <v>--</v>
      </c>
      <c r="K188">
        <f>IFERROR(IF(J188="--",IF(G188=H188,VLOOKUP(G188,RAW_c_TEBT0714_REV01!L:N,3,0),SUM(VLOOKUP(H188,RAW_c_TEBT0714_REV01!L:N,3,0),VLOOKUP(G188,RAW_c_TEBT0714_REV01!L:N,3,0))),"---"),"---")</f>
        <v>3.0687000000000002</v>
      </c>
      <c r="L188" t="str">
        <f t="shared" si="16"/>
        <v>JM2-84</v>
      </c>
      <c r="M188" t="str">
        <f>IFERROR(IF(
COUNTIF(B2B!H:H,(IF(K188&lt;&gt;"---",IF(INDEX(RAW_c_TEBT0714_REV01!B:D,MATCH(H188,RAW_c_TEBT0714_REV01!B:B,0),3)=L188,INDEX(
RAW_c_TEBT0714_REV01!B:D,MATCH(H188,INDEX(RAW_c_TEBT0714_REV01!B:B,MATCH(H188,RAW_c_TEBT0714_REV01!B:B,)+1):'RAW_c_TEBT0714_REV01'!B11259,)+MATCH(H188,RAW_c_TEBT0714_REV01!B:B,),3),INDEX(RAW_c_TEBT0714_REV01!B:D,MATCH(H188,RAW_c_TEBT0714_REV01!B:B,0),3)),"---")))=1,"---",IF(K188&lt;&gt;"---",IF(INDEX(RAW_c_TEBT0714_REV01!B:D,MATCH(H188,RAW_c_TEBT0714_REV01!B:B,0),3)=L188,INDEX(
RAW_c_TEBT0714_REV01!B:D,MATCH(H188,INDEX(RAW_c_TEBT0714_REV01!B:B,MATCH(H188,RAW_c_TEBT0714_REV01!B:B,)+1):'RAW_c_TEBT0714_REV01'!B11259,)+MATCH(H188,RAW_c_TEBT0714_REV01!B:B,),3),INDEX(RAW_c_TEBT0714_REV01!B:D,MATCH(H188,RAW_c_TEBT0714_REV01!B:B,0),3)),"---")),"---")</f>
        <v>---</v>
      </c>
      <c r="N188" t="str">
        <f>IFERROR(IF(AND(B188="B2B",J188="--"),L188,IF(
COUNTIF(B2B!H:H,(IF(K188&lt;&gt;"---",IF(INDEX(RAW_c_TEBT0714_REV01!B:D,MATCH(H188,RAW_c_TEBT0714_REV01!B:B,0),3)=L188,INDEX(
RAW_c_TEBT0714_REV01!B:D,MATCH(H188,INDEX(RAW_c_TEBT0714_REV01!B:B,MATCH(H188,RAW_c_TEBT0714_REV01!B:B,)+1):'RAW_c_TEBT0714_REV01'!B11259,)+MATCH(H188,RAW_c_TEBT0714_REV01!B:B,),3),INDEX(RAW_c_TEBT0714_REV01!B:D,MATCH(H188,RAW_c_TEBT0714_REV01!B:B,0),3)),"---")))=0,"---",IF(K188&lt;&gt;"---",IF(INDEX(RAW_c_TEBT0714_REV01!B:D,MATCH(H188,RAW_c_TEBT0714_REV01!B:B,0),3)=L188,INDEX(
RAW_c_TEBT0714_REV01!B:D,MATCH(H188,INDEX(RAW_c_TEBT0714_REV01!B:B,MATCH(H188,RAW_c_TEBT0714_REV01!B:B,)+1):'RAW_c_TEBT0714_REV01'!B11259,)+MATCH(H188,RAW_c_TEBT0714_REV01!B:B,),3),INDEX(RAW_c_TEBT0714_REV01!B:D,MATCH(H188,RAW_c_TEBT0714_REV01!B:B,0),3)),"---"))),"---")</f>
        <v>JM2-84</v>
      </c>
      <c r="T188">
        <f>COUNTIF(RAW_c_TEBT0714_REV01!B:B,G188)</f>
        <v>2</v>
      </c>
      <c r="U188" t="str">
        <f t="shared" si="17"/>
        <v>B2B-83</v>
      </c>
    </row>
    <row r="189" spans="1:21" x14ac:dyDescent="0.25">
      <c r="A189" t="s">
        <v>1031</v>
      </c>
      <c r="B189" t="s">
        <v>39</v>
      </c>
      <c r="C189" t="s">
        <v>242</v>
      </c>
      <c r="D189" t="s">
        <v>259</v>
      </c>
      <c r="E189" s="84">
        <v>83</v>
      </c>
      <c r="F189" t="str">
        <f t="shared" si="12"/>
        <v>JM2-83</v>
      </c>
      <c r="G189" t="str">
        <f>VLOOKUP(F189,RAW_c_TEBT0714_REV01!A:B,2,0)</f>
        <v>GND</v>
      </c>
      <c r="H189" t="str">
        <f t="shared" si="13"/>
        <v>GND</v>
      </c>
      <c r="I189" t="str">
        <f t="shared" si="14"/>
        <v>--</v>
      </c>
      <c r="J189" t="str">
        <f t="shared" si="15"/>
        <v>---</v>
      </c>
      <c r="K189" t="str">
        <f>IFERROR(IF(J189="--",IF(G189=H189,VLOOKUP(G189,RAW_c_TEBT0714_REV01!L:N,3,0),SUM(VLOOKUP(H189,RAW_c_TEBT0714_REV01!L:N,3,0),VLOOKUP(G189,RAW_c_TEBT0714_REV01!L:N,3,0))),"---"),"---")</f>
        <v>---</v>
      </c>
      <c r="L189" t="str">
        <f t="shared" si="16"/>
        <v>JM2-83</v>
      </c>
      <c r="M189" t="str">
        <f>IFERROR(IF(
COUNTIF(B2B!H:H,(IF(K189&lt;&gt;"---",IF(INDEX(RAW_c_TEBT0714_REV01!B:D,MATCH(H189,RAW_c_TEBT0714_REV01!B:B,0),3)=L189,INDEX(
RAW_c_TEBT0714_REV01!B:D,MATCH(H189,INDEX(RAW_c_TEBT0714_REV01!B:B,MATCH(H189,RAW_c_TEBT0714_REV01!B:B,)+1):'RAW_c_TEBT0714_REV01'!B11260,)+MATCH(H189,RAW_c_TEBT0714_REV01!B:B,),3),INDEX(RAW_c_TEBT0714_REV01!B:D,MATCH(H189,RAW_c_TEBT0714_REV01!B:B,0),3)),"---")))=1,"---",IF(K189&lt;&gt;"---",IF(INDEX(RAW_c_TEBT0714_REV01!B:D,MATCH(H189,RAW_c_TEBT0714_REV01!B:B,0),3)=L189,INDEX(
RAW_c_TEBT0714_REV01!B:D,MATCH(H189,INDEX(RAW_c_TEBT0714_REV01!B:B,MATCH(H189,RAW_c_TEBT0714_REV01!B:B,)+1):'RAW_c_TEBT0714_REV01'!B11260,)+MATCH(H189,RAW_c_TEBT0714_REV01!B:B,),3),INDEX(RAW_c_TEBT0714_REV01!B:D,MATCH(H189,RAW_c_TEBT0714_REV01!B:B,0),3)),"---")),"---")</f>
        <v>---</v>
      </c>
      <c r="N189" t="str">
        <f>IFERROR(IF(AND(B189="B2B",J189="--"),L189,IF(
COUNTIF(B2B!H:H,(IF(K189&lt;&gt;"---",IF(INDEX(RAW_c_TEBT0714_REV01!B:D,MATCH(H189,RAW_c_TEBT0714_REV01!B:B,0),3)=L189,INDEX(
RAW_c_TEBT0714_REV01!B:D,MATCH(H189,INDEX(RAW_c_TEBT0714_REV01!B:B,MATCH(H189,RAW_c_TEBT0714_REV01!B:B,)+1):'RAW_c_TEBT0714_REV01'!B11260,)+MATCH(H189,RAW_c_TEBT0714_REV01!B:B,),3),INDEX(RAW_c_TEBT0714_REV01!B:D,MATCH(H189,RAW_c_TEBT0714_REV01!B:B,0),3)),"---")))=0,"---",IF(K189&lt;&gt;"---",IF(INDEX(RAW_c_TEBT0714_REV01!B:D,MATCH(H189,RAW_c_TEBT0714_REV01!B:B,0),3)=L189,INDEX(
RAW_c_TEBT0714_REV01!B:D,MATCH(H189,INDEX(RAW_c_TEBT0714_REV01!B:B,MATCH(H189,RAW_c_TEBT0714_REV01!B:B,)+1):'RAW_c_TEBT0714_REV01'!B11260,)+MATCH(H189,RAW_c_TEBT0714_REV01!B:B,),3),INDEX(RAW_c_TEBT0714_REV01!B:D,MATCH(H189,RAW_c_TEBT0714_REV01!B:B,0),3)),"---"))),"---")</f>
        <v>---</v>
      </c>
      <c r="T189">
        <f>COUNTIF(RAW_c_TEBT0714_REV01!B:B,G189)</f>
        <v>56</v>
      </c>
      <c r="U189" t="str">
        <f t="shared" si="17"/>
        <v>B2B-84</v>
      </c>
    </row>
    <row r="190" spans="1:21" x14ac:dyDescent="0.25">
      <c r="A190" t="s">
        <v>1032</v>
      </c>
      <c r="B190" t="s">
        <v>39</v>
      </c>
      <c r="C190" t="s">
        <v>243</v>
      </c>
      <c r="D190" t="s">
        <v>259</v>
      </c>
      <c r="E190" s="84">
        <v>86</v>
      </c>
      <c r="F190" t="str">
        <f t="shared" si="12"/>
        <v>JM2-86</v>
      </c>
      <c r="G190" t="str">
        <f>VLOOKUP(F190,RAW_c_TEBT0714_REV01!A:B,2,0)</f>
        <v>NetJM2_82</v>
      </c>
      <c r="H190" t="str">
        <f t="shared" si="13"/>
        <v>NetJM2_82</v>
      </c>
      <c r="I190" t="str">
        <f t="shared" si="14"/>
        <v>--</v>
      </c>
      <c r="J190" t="str">
        <f t="shared" si="15"/>
        <v>--</v>
      </c>
      <c r="K190">
        <f>IFERROR(IF(J190="--",IF(G190=H190,VLOOKUP(G190,RAW_c_TEBT0714_REV01!L:N,3,0),SUM(VLOOKUP(H190,RAW_c_TEBT0714_REV01!L:N,3,0),VLOOKUP(G190,RAW_c_TEBT0714_REV01!L:N,3,0))),"---"),"---")</f>
        <v>2.7583000000000002</v>
      </c>
      <c r="L190" t="str">
        <f t="shared" si="16"/>
        <v>JM2-86</v>
      </c>
      <c r="M190" t="str">
        <f>IFERROR(IF(
COUNTIF(B2B!H:H,(IF(K190&lt;&gt;"---",IF(INDEX(RAW_c_TEBT0714_REV01!B:D,MATCH(H190,RAW_c_TEBT0714_REV01!B:B,0),3)=L190,INDEX(
RAW_c_TEBT0714_REV01!B:D,MATCH(H190,INDEX(RAW_c_TEBT0714_REV01!B:B,MATCH(H190,RAW_c_TEBT0714_REV01!B:B,)+1):'RAW_c_TEBT0714_REV01'!B11261,)+MATCH(H190,RAW_c_TEBT0714_REV01!B:B,),3),INDEX(RAW_c_TEBT0714_REV01!B:D,MATCH(H190,RAW_c_TEBT0714_REV01!B:B,0),3)),"---")))=1,"---",IF(K190&lt;&gt;"---",IF(INDEX(RAW_c_TEBT0714_REV01!B:D,MATCH(H190,RAW_c_TEBT0714_REV01!B:B,0),3)=L190,INDEX(
RAW_c_TEBT0714_REV01!B:D,MATCH(H190,INDEX(RAW_c_TEBT0714_REV01!B:B,MATCH(H190,RAW_c_TEBT0714_REV01!B:B,)+1):'RAW_c_TEBT0714_REV01'!B11261,)+MATCH(H190,RAW_c_TEBT0714_REV01!B:B,),3),INDEX(RAW_c_TEBT0714_REV01!B:D,MATCH(H190,RAW_c_TEBT0714_REV01!B:B,0),3)),"---")),"---")</f>
        <v>---</v>
      </c>
      <c r="N190" t="str">
        <f>IFERROR(IF(AND(B190="B2B",J190="--"),L190,IF(
COUNTIF(B2B!H:H,(IF(K190&lt;&gt;"---",IF(INDEX(RAW_c_TEBT0714_REV01!B:D,MATCH(H190,RAW_c_TEBT0714_REV01!B:B,0),3)=L190,INDEX(
RAW_c_TEBT0714_REV01!B:D,MATCH(H190,INDEX(RAW_c_TEBT0714_REV01!B:B,MATCH(H190,RAW_c_TEBT0714_REV01!B:B,)+1):'RAW_c_TEBT0714_REV01'!B11261,)+MATCH(H190,RAW_c_TEBT0714_REV01!B:B,),3),INDEX(RAW_c_TEBT0714_REV01!B:D,MATCH(H190,RAW_c_TEBT0714_REV01!B:B,0),3)),"---")))=0,"---",IF(K190&lt;&gt;"---",IF(INDEX(RAW_c_TEBT0714_REV01!B:D,MATCH(H190,RAW_c_TEBT0714_REV01!B:B,0),3)=L190,INDEX(
RAW_c_TEBT0714_REV01!B:D,MATCH(H190,INDEX(RAW_c_TEBT0714_REV01!B:B,MATCH(H190,RAW_c_TEBT0714_REV01!B:B,)+1):'RAW_c_TEBT0714_REV01'!B11261,)+MATCH(H190,RAW_c_TEBT0714_REV01!B:B,),3),INDEX(RAW_c_TEBT0714_REV01!B:D,MATCH(H190,RAW_c_TEBT0714_REV01!B:B,0),3)),"---"))),"---")</f>
        <v>JM2-86</v>
      </c>
      <c r="T190">
        <f>COUNTIF(RAW_c_TEBT0714_REV01!B:B,G190)</f>
        <v>2</v>
      </c>
      <c r="U190" t="str">
        <f t="shared" si="17"/>
        <v>B2B-85</v>
      </c>
    </row>
    <row r="191" spans="1:21" x14ac:dyDescent="0.25">
      <c r="A191" t="s">
        <v>1033</v>
      </c>
      <c r="B191" t="s">
        <v>39</v>
      </c>
      <c r="C191" t="s">
        <v>244</v>
      </c>
      <c r="D191" t="s">
        <v>259</v>
      </c>
      <c r="E191" s="84">
        <v>85</v>
      </c>
      <c r="F191" t="str">
        <f t="shared" si="12"/>
        <v>JM2-85</v>
      </c>
      <c r="G191" t="str">
        <f>VLOOKUP(F191,RAW_c_TEBT0714_REV01!A:B,2,0)</f>
        <v>NetJM2_81</v>
      </c>
      <c r="H191" t="str">
        <f t="shared" si="13"/>
        <v>NetJM2_81</v>
      </c>
      <c r="I191" t="str">
        <f t="shared" si="14"/>
        <v>--</v>
      </c>
      <c r="J191" t="str">
        <f t="shared" si="15"/>
        <v>--</v>
      </c>
      <c r="K191">
        <f>IFERROR(IF(J191="--",IF(G191=H191,VLOOKUP(G191,RAW_c_TEBT0714_REV01!L:N,3,0),SUM(VLOOKUP(H191,RAW_c_TEBT0714_REV01!L:N,3,0),VLOOKUP(G191,RAW_c_TEBT0714_REV01!L:N,3,0))),"---"),"---")</f>
        <v>3.1831</v>
      </c>
      <c r="L191" t="str">
        <f t="shared" si="16"/>
        <v>JM2-85</v>
      </c>
      <c r="M191" t="str">
        <f>IFERROR(IF(
COUNTIF(B2B!H:H,(IF(K191&lt;&gt;"---",IF(INDEX(RAW_c_TEBT0714_REV01!B:D,MATCH(H191,RAW_c_TEBT0714_REV01!B:B,0),3)=L191,INDEX(
RAW_c_TEBT0714_REV01!B:D,MATCH(H191,INDEX(RAW_c_TEBT0714_REV01!B:B,MATCH(H191,RAW_c_TEBT0714_REV01!B:B,)+1):'RAW_c_TEBT0714_REV01'!B11262,)+MATCH(H191,RAW_c_TEBT0714_REV01!B:B,),3),INDEX(RAW_c_TEBT0714_REV01!B:D,MATCH(H191,RAW_c_TEBT0714_REV01!B:B,0),3)),"---")))=1,"---",IF(K191&lt;&gt;"---",IF(INDEX(RAW_c_TEBT0714_REV01!B:D,MATCH(H191,RAW_c_TEBT0714_REV01!B:B,0),3)=L191,INDEX(
RAW_c_TEBT0714_REV01!B:D,MATCH(H191,INDEX(RAW_c_TEBT0714_REV01!B:B,MATCH(H191,RAW_c_TEBT0714_REV01!B:B,)+1):'RAW_c_TEBT0714_REV01'!B11262,)+MATCH(H191,RAW_c_TEBT0714_REV01!B:B,),3),INDEX(RAW_c_TEBT0714_REV01!B:D,MATCH(H191,RAW_c_TEBT0714_REV01!B:B,0),3)),"---")),"---")</f>
        <v>---</v>
      </c>
      <c r="N191" t="str">
        <f>IFERROR(IF(AND(B191="B2B",J191="--"),L191,IF(
COUNTIF(B2B!H:H,(IF(K191&lt;&gt;"---",IF(INDEX(RAW_c_TEBT0714_REV01!B:D,MATCH(H191,RAW_c_TEBT0714_REV01!B:B,0),3)=L191,INDEX(
RAW_c_TEBT0714_REV01!B:D,MATCH(H191,INDEX(RAW_c_TEBT0714_REV01!B:B,MATCH(H191,RAW_c_TEBT0714_REV01!B:B,)+1):'RAW_c_TEBT0714_REV01'!B11262,)+MATCH(H191,RAW_c_TEBT0714_REV01!B:B,),3),INDEX(RAW_c_TEBT0714_REV01!B:D,MATCH(H191,RAW_c_TEBT0714_REV01!B:B,0),3)),"---")))=0,"---",IF(K191&lt;&gt;"---",IF(INDEX(RAW_c_TEBT0714_REV01!B:D,MATCH(H191,RAW_c_TEBT0714_REV01!B:B,0),3)=L191,INDEX(
RAW_c_TEBT0714_REV01!B:D,MATCH(H191,INDEX(RAW_c_TEBT0714_REV01!B:B,MATCH(H191,RAW_c_TEBT0714_REV01!B:B,)+1):'RAW_c_TEBT0714_REV01'!B11262,)+MATCH(H191,RAW_c_TEBT0714_REV01!B:B,),3),INDEX(RAW_c_TEBT0714_REV01!B:D,MATCH(H191,RAW_c_TEBT0714_REV01!B:B,0),3)),"---"))),"---")</f>
        <v>JM2-85</v>
      </c>
      <c r="T191">
        <f>COUNTIF(RAW_c_TEBT0714_REV01!B:B,G191)</f>
        <v>2</v>
      </c>
      <c r="U191" t="str">
        <f t="shared" si="17"/>
        <v>B2B-86</v>
      </c>
    </row>
    <row r="192" spans="1:21" x14ac:dyDescent="0.25">
      <c r="A192" t="s">
        <v>1034</v>
      </c>
      <c r="B192" t="s">
        <v>39</v>
      </c>
      <c r="C192" t="s">
        <v>245</v>
      </c>
      <c r="D192" t="s">
        <v>259</v>
      </c>
      <c r="E192" s="84">
        <v>88</v>
      </c>
      <c r="F192" t="str">
        <f t="shared" si="12"/>
        <v>JM2-88</v>
      </c>
      <c r="G192" t="str">
        <f>VLOOKUP(F192,RAW_c_TEBT0714_REV01!A:B,2,0)</f>
        <v>NetJM2_84</v>
      </c>
      <c r="H192" t="str">
        <f t="shared" si="13"/>
        <v>NetJM2_84</v>
      </c>
      <c r="I192" t="str">
        <f t="shared" si="14"/>
        <v>--</v>
      </c>
      <c r="J192" t="str">
        <f t="shared" si="15"/>
        <v>--</v>
      </c>
      <c r="K192">
        <f>IFERROR(IF(J192="--",IF(G192=H192,VLOOKUP(G192,RAW_c_TEBT0714_REV01!L:N,3,0),SUM(VLOOKUP(H192,RAW_c_TEBT0714_REV01!L:N,3,0),VLOOKUP(G192,RAW_c_TEBT0714_REV01!L:N,3,0))),"---"),"---")</f>
        <v>3.0687000000000002</v>
      </c>
      <c r="L192" t="str">
        <f t="shared" si="16"/>
        <v>JM2-88</v>
      </c>
      <c r="M192" t="str">
        <f>IFERROR(IF(
COUNTIF(B2B!H:H,(IF(K192&lt;&gt;"---",IF(INDEX(RAW_c_TEBT0714_REV01!B:D,MATCH(H192,RAW_c_TEBT0714_REV01!B:B,0),3)=L192,INDEX(
RAW_c_TEBT0714_REV01!B:D,MATCH(H192,INDEX(RAW_c_TEBT0714_REV01!B:B,MATCH(H192,RAW_c_TEBT0714_REV01!B:B,)+1):'RAW_c_TEBT0714_REV01'!B11263,)+MATCH(H192,RAW_c_TEBT0714_REV01!B:B,),3),INDEX(RAW_c_TEBT0714_REV01!B:D,MATCH(H192,RAW_c_TEBT0714_REV01!B:B,0),3)),"---")))=1,"---",IF(K192&lt;&gt;"---",IF(INDEX(RAW_c_TEBT0714_REV01!B:D,MATCH(H192,RAW_c_TEBT0714_REV01!B:B,0),3)=L192,INDEX(
RAW_c_TEBT0714_REV01!B:D,MATCH(H192,INDEX(RAW_c_TEBT0714_REV01!B:B,MATCH(H192,RAW_c_TEBT0714_REV01!B:B,)+1):'RAW_c_TEBT0714_REV01'!B11263,)+MATCH(H192,RAW_c_TEBT0714_REV01!B:B,),3),INDEX(RAW_c_TEBT0714_REV01!B:D,MATCH(H192,RAW_c_TEBT0714_REV01!B:B,0),3)),"---")),"---")</f>
        <v>---</v>
      </c>
      <c r="N192" t="str">
        <f>IFERROR(IF(AND(B192="B2B",J192="--"),L192,IF(
COUNTIF(B2B!H:H,(IF(K192&lt;&gt;"---",IF(INDEX(RAW_c_TEBT0714_REV01!B:D,MATCH(H192,RAW_c_TEBT0714_REV01!B:B,0),3)=L192,INDEX(
RAW_c_TEBT0714_REV01!B:D,MATCH(H192,INDEX(RAW_c_TEBT0714_REV01!B:B,MATCH(H192,RAW_c_TEBT0714_REV01!B:B,)+1):'RAW_c_TEBT0714_REV01'!B11263,)+MATCH(H192,RAW_c_TEBT0714_REV01!B:B,),3),INDEX(RAW_c_TEBT0714_REV01!B:D,MATCH(H192,RAW_c_TEBT0714_REV01!B:B,0),3)),"---")))=0,"---",IF(K192&lt;&gt;"---",IF(INDEX(RAW_c_TEBT0714_REV01!B:D,MATCH(H192,RAW_c_TEBT0714_REV01!B:B,0),3)=L192,INDEX(
RAW_c_TEBT0714_REV01!B:D,MATCH(H192,INDEX(RAW_c_TEBT0714_REV01!B:B,MATCH(H192,RAW_c_TEBT0714_REV01!B:B,)+1):'RAW_c_TEBT0714_REV01'!B11263,)+MATCH(H192,RAW_c_TEBT0714_REV01!B:B,),3),INDEX(RAW_c_TEBT0714_REV01!B:D,MATCH(H192,RAW_c_TEBT0714_REV01!B:B,0),3)),"---"))),"---")</f>
        <v>JM2-88</v>
      </c>
      <c r="T192">
        <f>COUNTIF(RAW_c_TEBT0714_REV01!B:B,G192)</f>
        <v>2</v>
      </c>
      <c r="U192" t="str">
        <f t="shared" si="17"/>
        <v>B2B-87</v>
      </c>
    </row>
    <row r="193" spans="1:21" x14ac:dyDescent="0.25">
      <c r="A193" t="s">
        <v>1035</v>
      </c>
      <c r="B193" t="s">
        <v>39</v>
      </c>
      <c r="C193" t="s">
        <v>246</v>
      </c>
      <c r="D193" t="s">
        <v>259</v>
      </c>
      <c r="E193" s="84">
        <v>87</v>
      </c>
      <c r="F193" t="str">
        <f t="shared" si="12"/>
        <v>JM2-87</v>
      </c>
      <c r="G193" t="str">
        <f>VLOOKUP(F193,RAW_c_TEBT0714_REV01!A:B,2,0)</f>
        <v>NetJM2_79</v>
      </c>
      <c r="H193" t="str">
        <f t="shared" si="13"/>
        <v>NetJM2_79</v>
      </c>
      <c r="I193" t="str">
        <f t="shared" si="14"/>
        <v>--</v>
      </c>
      <c r="J193" t="str">
        <f t="shared" si="15"/>
        <v>--</v>
      </c>
      <c r="K193">
        <f>IFERROR(IF(J193="--",IF(G193=H193,VLOOKUP(G193,RAW_c_TEBT0714_REV01!L:N,3,0),SUM(VLOOKUP(H193,RAW_c_TEBT0714_REV01!L:N,3,0),VLOOKUP(G193,RAW_c_TEBT0714_REV01!L:N,3,0))),"---"),"---")</f>
        <v>4.4622999999999999</v>
      </c>
      <c r="L193" t="str">
        <f t="shared" si="16"/>
        <v>JM2-87</v>
      </c>
      <c r="M193" t="str">
        <f>IFERROR(IF(
COUNTIF(B2B!H:H,(IF(K193&lt;&gt;"---",IF(INDEX(RAW_c_TEBT0714_REV01!B:D,MATCH(H193,RAW_c_TEBT0714_REV01!B:B,0),3)=L193,INDEX(
RAW_c_TEBT0714_REV01!B:D,MATCH(H193,INDEX(RAW_c_TEBT0714_REV01!B:B,MATCH(H193,RAW_c_TEBT0714_REV01!B:B,)+1):'RAW_c_TEBT0714_REV01'!B11264,)+MATCH(H193,RAW_c_TEBT0714_REV01!B:B,),3),INDEX(RAW_c_TEBT0714_REV01!B:D,MATCH(H193,RAW_c_TEBT0714_REV01!B:B,0),3)),"---")))=1,"---",IF(K193&lt;&gt;"---",IF(INDEX(RAW_c_TEBT0714_REV01!B:D,MATCH(H193,RAW_c_TEBT0714_REV01!B:B,0),3)=L193,INDEX(
RAW_c_TEBT0714_REV01!B:D,MATCH(H193,INDEX(RAW_c_TEBT0714_REV01!B:B,MATCH(H193,RAW_c_TEBT0714_REV01!B:B,)+1):'RAW_c_TEBT0714_REV01'!B11264,)+MATCH(H193,RAW_c_TEBT0714_REV01!B:B,),3),INDEX(RAW_c_TEBT0714_REV01!B:D,MATCH(H193,RAW_c_TEBT0714_REV01!B:B,0),3)),"---")),"---")</f>
        <v>---</v>
      </c>
      <c r="N193" t="str">
        <f>IFERROR(IF(AND(B193="B2B",J193="--"),L193,IF(
COUNTIF(B2B!H:H,(IF(K193&lt;&gt;"---",IF(INDEX(RAW_c_TEBT0714_REV01!B:D,MATCH(H193,RAW_c_TEBT0714_REV01!B:B,0),3)=L193,INDEX(
RAW_c_TEBT0714_REV01!B:D,MATCH(H193,INDEX(RAW_c_TEBT0714_REV01!B:B,MATCH(H193,RAW_c_TEBT0714_REV01!B:B,)+1):'RAW_c_TEBT0714_REV01'!B11264,)+MATCH(H193,RAW_c_TEBT0714_REV01!B:B,),3),INDEX(RAW_c_TEBT0714_REV01!B:D,MATCH(H193,RAW_c_TEBT0714_REV01!B:B,0),3)),"---")))=0,"---",IF(K193&lt;&gt;"---",IF(INDEX(RAW_c_TEBT0714_REV01!B:D,MATCH(H193,RAW_c_TEBT0714_REV01!B:B,0),3)=L193,INDEX(
RAW_c_TEBT0714_REV01!B:D,MATCH(H193,INDEX(RAW_c_TEBT0714_REV01!B:B,MATCH(H193,RAW_c_TEBT0714_REV01!B:B,)+1):'RAW_c_TEBT0714_REV01'!B11264,)+MATCH(H193,RAW_c_TEBT0714_REV01!B:B,),3),INDEX(RAW_c_TEBT0714_REV01!B:D,MATCH(H193,RAW_c_TEBT0714_REV01!B:B,0),3)),"---"))),"---")</f>
        <v>JM2-87</v>
      </c>
      <c r="T193">
        <f>COUNTIF(RAW_c_TEBT0714_REV01!B:B,G193)</f>
        <v>2</v>
      </c>
      <c r="U193" t="str">
        <f t="shared" si="17"/>
        <v>B2B-88</v>
      </c>
    </row>
    <row r="194" spans="1:21" x14ac:dyDescent="0.25">
      <c r="A194" t="s">
        <v>1036</v>
      </c>
      <c r="B194" t="s">
        <v>39</v>
      </c>
      <c r="C194" t="s">
        <v>247</v>
      </c>
      <c r="D194" t="s">
        <v>259</v>
      </c>
      <c r="E194" s="84">
        <v>90</v>
      </c>
      <c r="F194" t="str">
        <f t="shared" si="12"/>
        <v>JM2-90</v>
      </c>
      <c r="G194" t="str">
        <f>VLOOKUP(F194,RAW_c_TEBT0714_REV01!A:B,2,0)</f>
        <v>GND</v>
      </c>
      <c r="H194" t="str">
        <f t="shared" si="13"/>
        <v>GND</v>
      </c>
      <c r="I194" t="str">
        <f t="shared" si="14"/>
        <v>--</v>
      </c>
      <c r="J194" t="str">
        <f t="shared" si="15"/>
        <v>---</v>
      </c>
      <c r="K194" t="str">
        <f>IFERROR(IF(J194="--",IF(G194=H194,VLOOKUP(G194,RAW_c_TEBT0714_REV01!L:N,3,0),SUM(VLOOKUP(H194,RAW_c_TEBT0714_REV01!L:N,3,0),VLOOKUP(G194,RAW_c_TEBT0714_REV01!L:N,3,0))),"---"),"---")</f>
        <v>---</v>
      </c>
      <c r="L194" t="str">
        <f t="shared" si="16"/>
        <v>JM2-90</v>
      </c>
      <c r="M194" t="str">
        <f>IFERROR(IF(
COUNTIF(B2B!H:H,(IF(K194&lt;&gt;"---",IF(INDEX(RAW_c_TEBT0714_REV01!B:D,MATCH(H194,RAW_c_TEBT0714_REV01!B:B,0),3)=L194,INDEX(
RAW_c_TEBT0714_REV01!B:D,MATCH(H194,INDEX(RAW_c_TEBT0714_REV01!B:B,MATCH(H194,RAW_c_TEBT0714_REV01!B:B,)+1):'RAW_c_TEBT0714_REV01'!B11265,)+MATCH(H194,RAW_c_TEBT0714_REV01!B:B,),3),INDEX(RAW_c_TEBT0714_REV01!B:D,MATCH(H194,RAW_c_TEBT0714_REV01!B:B,0),3)),"---")))=1,"---",IF(K194&lt;&gt;"---",IF(INDEX(RAW_c_TEBT0714_REV01!B:D,MATCH(H194,RAW_c_TEBT0714_REV01!B:B,0),3)=L194,INDEX(
RAW_c_TEBT0714_REV01!B:D,MATCH(H194,INDEX(RAW_c_TEBT0714_REV01!B:B,MATCH(H194,RAW_c_TEBT0714_REV01!B:B,)+1):'RAW_c_TEBT0714_REV01'!B11265,)+MATCH(H194,RAW_c_TEBT0714_REV01!B:B,),3),INDEX(RAW_c_TEBT0714_REV01!B:D,MATCH(H194,RAW_c_TEBT0714_REV01!B:B,0),3)),"---")),"---")</f>
        <v>---</v>
      </c>
      <c r="N194" t="str">
        <f>IFERROR(IF(AND(B194="B2B",J194="--"),L194,IF(
COUNTIF(B2B!H:H,(IF(K194&lt;&gt;"---",IF(INDEX(RAW_c_TEBT0714_REV01!B:D,MATCH(H194,RAW_c_TEBT0714_REV01!B:B,0),3)=L194,INDEX(
RAW_c_TEBT0714_REV01!B:D,MATCH(H194,INDEX(RAW_c_TEBT0714_REV01!B:B,MATCH(H194,RAW_c_TEBT0714_REV01!B:B,)+1):'RAW_c_TEBT0714_REV01'!B11265,)+MATCH(H194,RAW_c_TEBT0714_REV01!B:B,),3),INDEX(RAW_c_TEBT0714_REV01!B:D,MATCH(H194,RAW_c_TEBT0714_REV01!B:B,0),3)),"---")))=0,"---",IF(K194&lt;&gt;"---",IF(INDEX(RAW_c_TEBT0714_REV01!B:D,MATCH(H194,RAW_c_TEBT0714_REV01!B:B,0),3)=L194,INDEX(
RAW_c_TEBT0714_REV01!B:D,MATCH(H194,INDEX(RAW_c_TEBT0714_REV01!B:B,MATCH(H194,RAW_c_TEBT0714_REV01!B:B,)+1):'RAW_c_TEBT0714_REV01'!B11265,)+MATCH(H194,RAW_c_TEBT0714_REV01!B:B,),3),INDEX(RAW_c_TEBT0714_REV01!B:D,MATCH(H194,RAW_c_TEBT0714_REV01!B:B,0),3)),"---"))),"---")</f>
        <v>---</v>
      </c>
      <c r="T194">
        <f>COUNTIF(RAW_c_TEBT0714_REV01!B:B,G194)</f>
        <v>56</v>
      </c>
      <c r="U194" t="str">
        <f t="shared" si="17"/>
        <v>B2B-89</v>
      </c>
    </row>
    <row r="195" spans="1:21" x14ac:dyDescent="0.25">
      <c r="A195" t="s">
        <v>1037</v>
      </c>
      <c r="B195" t="s">
        <v>39</v>
      </c>
      <c r="C195" t="s">
        <v>248</v>
      </c>
      <c r="D195" t="s">
        <v>259</v>
      </c>
      <c r="E195" s="84">
        <v>89</v>
      </c>
      <c r="F195" t="str">
        <f t="shared" si="12"/>
        <v>JM2-89</v>
      </c>
      <c r="G195" t="str">
        <f>VLOOKUP(F195,RAW_c_TEBT0714_REV01!A:B,2,0)</f>
        <v>NetJM2_89</v>
      </c>
      <c r="H195" t="str">
        <f t="shared" si="13"/>
        <v>NetJM2_89</v>
      </c>
      <c r="I195" t="str">
        <f t="shared" si="14"/>
        <v>--</v>
      </c>
      <c r="J195" t="str">
        <f t="shared" si="15"/>
        <v>--</v>
      </c>
      <c r="K195">
        <f>IFERROR(IF(J195="--",IF(G195=H195,VLOOKUP(G195,RAW_c_TEBT0714_REV01!L:N,3,0),SUM(VLOOKUP(H195,RAW_c_TEBT0714_REV01!L:N,3,0),VLOOKUP(G195,RAW_c_TEBT0714_REV01!L:N,3,0))),"---"),"---")</f>
        <v>3.0366</v>
      </c>
      <c r="L195" t="str">
        <f t="shared" si="16"/>
        <v>JM2-89</v>
      </c>
      <c r="M195" t="str">
        <f>IFERROR(IF(
COUNTIF(B2B!H:H,(IF(K195&lt;&gt;"---",IF(INDEX(RAW_c_TEBT0714_REV01!B:D,MATCH(H195,RAW_c_TEBT0714_REV01!B:B,0),3)=L195,INDEX(
RAW_c_TEBT0714_REV01!B:D,MATCH(H195,INDEX(RAW_c_TEBT0714_REV01!B:B,MATCH(H195,RAW_c_TEBT0714_REV01!B:B,)+1):'RAW_c_TEBT0714_REV01'!B11266,)+MATCH(H195,RAW_c_TEBT0714_REV01!B:B,),3),INDEX(RAW_c_TEBT0714_REV01!B:D,MATCH(H195,RAW_c_TEBT0714_REV01!B:B,0),3)),"---")))=1,"---",IF(K195&lt;&gt;"---",IF(INDEX(RAW_c_TEBT0714_REV01!B:D,MATCH(H195,RAW_c_TEBT0714_REV01!B:B,0),3)=L195,INDEX(
RAW_c_TEBT0714_REV01!B:D,MATCH(H195,INDEX(RAW_c_TEBT0714_REV01!B:B,MATCH(H195,RAW_c_TEBT0714_REV01!B:B,)+1):'RAW_c_TEBT0714_REV01'!B11266,)+MATCH(H195,RAW_c_TEBT0714_REV01!B:B,),3),INDEX(RAW_c_TEBT0714_REV01!B:D,MATCH(H195,RAW_c_TEBT0714_REV01!B:B,0),3)),"---")),"---")</f>
        <v>---</v>
      </c>
      <c r="N195" t="str">
        <f>IFERROR(IF(AND(B195="B2B",J195="--"),L195,IF(
COUNTIF(B2B!H:H,(IF(K195&lt;&gt;"---",IF(INDEX(RAW_c_TEBT0714_REV01!B:D,MATCH(H195,RAW_c_TEBT0714_REV01!B:B,0),3)=L195,INDEX(
RAW_c_TEBT0714_REV01!B:D,MATCH(H195,INDEX(RAW_c_TEBT0714_REV01!B:B,MATCH(H195,RAW_c_TEBT0714_REV01!B:B,)+1):'RAW_c_TEBT0714_REV01'!B11266,)+MATCH(H195,RAW_c_TEBT0714_REV01!B:B,),3),INDEX(RAW_c_TEBT0714_REV01!B:D,MATCH(H195,RAW_c_TEBT0714_REV01!B:B,0),3)),"---")))=0,"---",IF(K195&lt;&gt;"---",IF(INDEX(RAW_c_TEBT0714_REV01!B:D,MATCH(H195,RAW_c_TEBT0714_REV01!B:B,0),3)=L195,INDEX(
RAW_c_TEBT0714_REV01!B:D,MATCH(H195,INDEX(RAW_c_TEBT0714_REV01!B:B,MATCH(H195,RAW_c_TEBT0714_REV01!B:B,)+1):'RAW_c_TEBT0714_REV01'!B11266,)+MATCH(H195,RAW_c_TEBT0714_REV01!B:B,),3),INDEX(RAW_c_TEBT0714_REV01!B:D,MATCH(H195,RAW_c_TEBT0714_REV01!B:B,0),3)),"---"))),"---")</f>
        <v>JM2-89</v>
      </c>
      <c r="T195">
        <f>COUNTIF(RAW_c_TEBT0714_REV01!B:B,G195)</f>
        <v>2</v>
      </c>
      <c r="U195" t="str">
        <f t="shared" si="17"/>
        <v>B2B-90</v>
      </c>
    </row>
    <row r="196" spans="1:21" x14ac:dyDescent="0.25">
      <c r="A196" t="s">
        <v>1038</v>
      </c>
      <c r="B196" t="s">
        <v>39</v>
      </c>
      <c r="C196" t="s">
        <v>249</v>
      </c>
      <c r="D196" t="s">
        <v>259</v>
      </c>
      <c r="E196" s="84">
        <v>92</v>
      </c>
      <c r="F196" t="str">
        <f t="shared" si="12"/>
        <v>JM2-92</v>
      </c>
      <c r="G196" t="str">
        <f>VLOOKUP(F196,RAW_c_TEBT0714_REV01!A:B,2,0)</f>
        <v>NetJM2_92</v>
      </c>
      <c r="H196" t="str">
        <f t="shared" si="13"/>
        <v>NetJM2_92</v>
      </c>
      <c r="I196" t="str">
        <f t="shared" si="14"/>
        <v>--</v>
      </c>
      <c r="J196" t="str">
        <f t="shared" si="15"/>
        <v>--</v>
      </c>
      <c r="K196">
        <f>IFERROR(IF(J196="--",IF(G196=H196,VLOOKUP(G196,RAW_c_TEBT0714_REV01!L:N,3,0),SUM(VLOOKUP(H196,RAW_c_TEBT0714_REV01!L:N,3,0),VLOOKUP(G196,RAW_c_TEBT0714_REV01!L:N,3,0))),"---"),"---")</f>
        <v>2.8692000000000002</v>
      </c>
      <c r="L196" t="str">
        <f t="shared" si="16"/>
        <v>JM2-92</v>
      </c>
      <c r="M196" t="str">
        <f>IFERROR(IF(
COUNTIF(B2B!H:H,(IF(K196&lt;&gt;"---",IF(INDEX(RAW_c_TEBT0714_REV01!B:D,MATCH(H196,RAW_c_TEBT0714_REV01!B:B,0),3)=L196,INDEX(
RAW_c_TEBT0714_REV01!B:D,MATCH(H196,INDEX(RAW_c_TEBT0714_REV01!B:B,MATCH(H196,RAW_c_TEBT0714_REV01!B:B,)+1):'RAW_c_TEBT0714_REV01'!B11267,)+MATCH(H196,RAW_c_TEBT0714_REV01!B:B,),3),INDEX(RAW_c_TEBT0714_REV01!B:D,MATCH(H196,RAW_c_TEBT0714_REV01!B:B,0),3)),"---")))=1,"---",IF(K196&lt;&gt;"---",IF(INDEX(RAW_c_TEBT0714_REV01!B:D,MATCH(H196,RAW_c_TEBT0714_REV01!B:B,0),3)=L196,INDEX(
RAW_c_TEBT0714_REV01!B:D,MATCH(H196,INDEX(RAW_c_TEBT0714_REV01!B:B,MATCH(H196,RAW_c_TEBT0714_REV01!B:B,)+1):'RAW_c_TEBT0714_REV01'!B11267,)+MATCH(H196,RAW_c_TEBT0714_REV01!B:B,),3),INDEX(RAW_c_TEBT0714_REV01!B:D,MATCH(H196,RAW_c_TEBT0714_REV01!B:B,0),3)),"---")),"---")</f>
        <v>---</v>
      </c>
      <c r="N196" t="str">
        <f>IFERROR(IF(AND(B196="B2B",J196="--"),L196,IF(
COUNTIF(B2B!H:H,(IF(K196&lt;&gt;"---",IF(INDEX(RAW_c_TEBT0714_REV01!B:D,MATCH(H196,RAW_c_TEBT0714_REV01!B:B,0),3)=L196,INDEX(
RAW_c_TEBT0714_REV01!B:D,MATCH(H196,INDEX(RAW_c_TEBT0714_REV01!B:B,MATCH(H196,RAW_c_TEBT0714_REV01!B:B,)+1):'RAW_c_TEBT0714_REV01'!B11267,)+MATCH(H196,RAW_c_TEBT0714_REV01!B:B,),3),INDEX(RAW_c_TEBT0714_REV01!B:D,MATCH(H196,RAW_c_TEBT0714_REV01!B:B,0),3)),"---")))=0,"---",IF(K196&lt;&gt;"---",IF(INDEX(RAW_c_TEBT0714_REV01!B:D,MATCH(H196,RAW_c_TEBT0714_REV01!B:B,0),3)=L196,INDEX(
RAW_c_TEBT0714_REV01!B:D,MATCH(H196,INDEX(RAW_c_TEBT0714_REV01!B:B,MATCH(H196,RAW_c_TEBT0714_REV01!B:B,)+1):'RAW_c_TEBT0714_REV01'!B11267,)+MATCH(H196,RAW_c_TEBT0714_REV01!B:B,),3),INDEX(RAW_c_TEBT0714_REV01!B:D,MATCH(H196,RAW_c_TEBT0714_REV01!B:B,0),3)),"---"))),"---")</f>
        <v>JM2-92</v>
      </c>
      <c r="T196">
        <f>COUNTIF(RAW_c_TEBT0714_REV01!B:B,G196)</f>
        <v>2</v>
      </c>
      <c r="U196" t="str">
        <f t="shared" si="17"/>
        <v>B2B-91</v>
      </c>
    </row>
    <row r="197" spans="1:21" x14ac:dyDescent="0.25">
      <c r="A197" t="s">
        <v>1039</v>
      </c>
      <c r="B197" t="s">
        <v>39</v>
      </c>
      <c r="C197" t="s">
        <v>250</v>
      </c>
      <c r="D197" t="s">
        <v>259</v>
      </c>
      <c r="E197" s="84">
        <v>91</v>
      </c>
      <c r="F197" t="str">
        <f t="shared" si="12"/>
        <v>JM2-91</v>
      </c>
      <c r="G197" t="str">
        <f>VLOOKUP(F197,RAW_c_TEBT0714_REV01!A:B,2,0)</f>
        <v>NetJM2_91</v>
      </c>
      <c r="H197" t="str">
        <f t="shared" si="13"/>
        <v>NetJM2_91</v>
      </c>
      <c r="I197" t="str">
        <f t="shared" si="14"/>
        <v>--</v>
      </c>
      <c r="J197" t="str">
        <f t="shared" si="15"/>
        <v>--</v>
      </c>
      <c r="K197">
        <f>IFERROR(IF(J197="--",IF(G197=H197,VLOOKUP(G197,RAW_c_TEBT0714_REV01!L:N,3,0),SUM(VLOOKUP(H197,RAW_c_TEBT0714_REV01!L:N,3,0),VLOOKUP(G197,RAW_c_TEBT0714_REV01!L:N,3,0))),"---"),"---")</f>
        <v>3.1484000000000001</v>
      </c>
      <c r="L197" t="str">
        <f t="shared" si="16"/>
        <v>JM2-91</v>
      </c>
      <c r="M197" t="str">
        <f>IFERROR(IF(
COUNTIF(B2B!H:H,(IF(K197&lt;&gt;"---",IF(INDEX(RAW_c_TEBT0714_REV01!B:D,MATCH(H197,RAW_c_TEBT0714_REV01!B:B,0),3)=L197,INDEX(
RAW_c_TEBT0714_REV01!B:D,MATCH(H197,INDEX(RAW_c_TEBT0714_REV01!B:B,MATCH(H197,RAW_c_TEBT0714_REV01!B:B,)+1):'RAW_c_TEBT0714_REV01'!B11268,)+MATCH(H197,RAW_c_TEBT0714_REV01!B:B,),3),INDEX(RAW_c_TEBT0714_REV01!B:D,MATCH(H197,RAW_c_TEBT0714_REV01!B:B,0),3)),"---")))=1,"---",IF(K197&lt;&gt;"---",IF(INDEX(RAW_c_TEBT0714_REV01!B:D,MATCH(H197,RAW_c_TEBT0714_REV01!B:B,0),3)=L197,INDEX(
RAW_c_TEBT0714_REV01!B:D,MATCH(H197,INDEX(RAW_c_TEBT0714_REV01!B:B,MATCH(H197,RAW_c_TEBT0714_REV01!B:B,)+1):'RAW_c_TEBT0714_REV01'!B11268,)+MATCH(H197,RAW_c_TEBT0714_REV01!B:B,),3),INDEX(RAW_c_TEBT0714_REV01!B:D,MATCH(H197,RAW_c_TEBT0714_REV01!B:B,0),3)),"---")),"---")</f>
        <v>---</v>
      </c>
      <c r="N197" t="str">
        <f>IFERROR(IF(AND(B197="B2B",J197="--"),L197,IF(
COUNTIF(B2B!H:H,(IF(K197&lt;&gt;"---",IF(INDEX(RAW_c_TEBT0714_REV01!B:D,MATCH(H197,RAW_c_TEBT0714_REV01!B:B,0),3)=L197,INDEX(
RAW_c_TEBT0714_REV01!B:D,MATCH(H197,INDEX(RAW_c_TEBT0714_REV01!B:B,MATCH(H197,RAW_c_TEBT0714_REV01!B:B,)+1):'RAW_c_TEBT0714_REV01'!B11268,)+MATCH(H197,RAW_c_TEBT0714_REV01!B:B,),3),INDEX(RAW_c_TEBT0714_REV01!B:D,MATCH(H197,RAW_c_TEBT0714_REV01!B:B,0),3)),"---")))=0,"---",IF(K197&lt;&gt;"---",IF(INDEX(RAW_c_TEBT0714_REV01!B:D,MATCH(H197,RAW_c_TEBT0714_REV01!B:B,0),3)=L197,INDEX(
RAW_c_TEBT0714_REV01!B:D,MATCH(H197,INDEX(RAW_c_TEBT0714_REV01!B:B,MATCH(H197,RAW_c_TEBT0714_REV01!B:B,)+1):'RAW_c_TEBT0714_REV01'!B11268,)+MATCH(H197,RAW_c_TEBT0714_REV01!B:B,),3),INDEX(RAW_c_TEBT0714_REV01!B:D,MATCH(H197,RAW_c_TEBT0714_REV01!B:B,0),3)),"---"))),"---")</f>
        <v>JM2-91</v>
      </c>
      <c r="T197">
        <f>COUNTIF(RAW_c_TEBT0714_REV01!B:B,G197)</f>
        <v>2</v>
      </c>
      <c r="U197" t="str">
        <f t="shared" si="17"/>
        <v>B2B-92</v>
      </c>
    </row>
    <row r="198" spans="1:21" x14ac:dyDescent="0.25">
      <c r="A198" t="s">
        <v>1040</v>
      </c>
      <c r="B198" t="s">
        <v>39</v>
      </c>
      <c r="C198" t="s">
        <v>251</v>
      </c>
      <c r="D198" t="s">
        <v>259</v>
      </c>
      <c r="E198" s="84">
        <v>94</v>
      </c>
      <c r="F198" t="str">
        <f t="shared" si="12"/>
        <v>JM2-94</v>
      </c>
      <c r="G198" t="str">
        <f>VLOOKUP(F198,RAW_c_TEBT0714_REV01!A:B,2,0)</f>
        <v>NetJM2_94</v>
      </c>
      <c r="H198" t="str">
        <f t="shared" si="13"/>
        <v>NetJM2_94</v>
      </c>
      <c r="I198" t="str">
        <f t="shared" si="14"/>
        <v>--</v>
      </c>
      <c r="J198" t="str">
        <f t="shared" si="15"/>
        <v>--</v>
      </c>
      <c r="K198">
        <f>IFERROR(IF(J198="--",IF(G198=H198,VLOOKUP(G198,RAW_c_TEBT0714_REV01!L:N,3,0),SUM(VLOOKUP(H198,RAW_c_TEBT0714_REV01!L:N,3,0),VLOOKUP(G198,RAW_c_TEBT0714_REV01!L:N,3,0))),"---"),"---")</f>
        <v>2.9933999999999998</v>
      </c>
      <c r="L198" t="str">
        <f t="shared" si="16"/>
        <v>JM2-94</v>
      </c>
      <c r="M198" t="str">
        <f>IFERROR(IF(
COUNTIF(B2B!H:H,(IF(K198&lt;&gt;"---",IF(INDEX(RAW_c_TEBT0714_REV01!B:D,MATCH(H198,RAW_c_TEBT0714_REV01!B:B,0),3)=L198,INDEX(
RAW_c_TEBT0714_REV01!B:D,MATCH(H198,INDEX(RAW_c_TEBT0714_REV01!B:B,MATCH(H198,RAW_c_TEBT0714_REV01!B:B,)+1):'RAW_c_TEBT0714_REV01'!B11269,)+MATCH(H198,RAW_c_TEBT0714_REV01!B:B,),3),INDEX(RAW_c_TEBT0714_REV01!B:D,MATCH(H198,RAW_c_TEBT0714_REV01!B:B,0),3)),"---")))=1,"---",IF(K198&lt;&gt;"---",IF(INDEX(RAW_c_TEBT0714_REV01!B:D,MATCH(H198,RAW_c_TEBT0714_REV01!B:B,0),3)=L198,INDEX(
RAW_c_TEBT0714_REV01!B:D,MATCH(H198,INDEX(RAW_c_TEBT0714_REV01!B:B,MATCH(H198,RAW_c_TEBT0714_REV01!B:B,)+1):'RAW_c_TEBT0714_REV01'!B11269,)+MATCH(H198,RAW_c_TEBT0714_REV01!B:B,),3),INDEX(RAW_c_TEBT0714_REV01!B:D,MATCH(H198,RAW_c_TEBT0714_REV01!B:B,0),3)),"---")),"---")</f>
        <v>---</v>
      </c>
      <c r="N198" t="str">
        <f>IFERROR(IF(AND(B198="B2B",J198="--"),L198,IF(
COUNTIF(B2B!H:H,(IF(K198&lt;&gt;"---",IF(INDEX(RAW_c_TEBT0714_REV01!B:D,MATCH(H198,RAW_c_TEBT0714_REV01!B:B,0),3)=L198,INDEX(
RAW_c_TEBT0714_REV01!B:D,MATCH(H198,INDEX(RAW_c_TEBT0714_REV01!B:B,MATCH(H198,RAW_c_TEBT0714_REV01!B:B,)+1):'RAW_c_TEBT0714_REV01'!B11269,)+MATCH(H198,RAW_c_TEBT0714_REV01!B:B,),3),INDEX(RAW_c_TEBT0714_REV01!B:D,MATCH(H198,RAW_c_TEBT0714_REV01!B:B,0),3)),"---")))=0,"---",IF(K198&lt;&gt;"---",IF(INDEX(RAW_c_TEBT0714_REV01!B:D,MATCH(H198,RAW_c_TEBT0714_REV01!B:B,0),3)=L198,INDEX(
RAW_c_TEBT0714_REV01!B:D,MATCH(H198,INDEX(RAW_c_TEBT0714_REV01!B:B,MATCH(H198,RAW_c_TEBT0714_REV01!B:B,)+1):'RAW_c_TEBT0714_REV01'!B11269,)+MATCH(H198,RAW_c_TEBT0714_REV01!B:B,),3),INDEX(RAW_c_TEBT0714_REV01!B:D,MATCH(H198,RAW_c_TEBT0714_REV01!B:B,0),3)),"---"))),"---")</f>
        <v>JM2-94</v>
      </c>
      <c r="T198">
        <f>COUNTIF(RAW_c_TEBT0714_REV01!B:B,G198)</f>
        <v>2</v>
      </c>
      <c r="U198" t="str">
        <f t="shared" si="17"/>
        <v>B2B-93</v>
      </c>
    </row>
    <row r="199" spans="1:21" x14ac:dyDescent="0.25">
      <c r="A199" t="s">
        <v>1041</v>
      </c>
      <c r="B199" t="s">
        <v>39</v>
      </c>
      <c r="C199" t="s">
        <v>252</v>
      </c>
      <c r="D199" t="s">
        <v>259</v>
      </c>
      <c r="E199" s="84">
        <v>93</v>
      </c>
      <c r="F199" t="str">
        <f t="shared" ref="F199:F246" si="18">$D199&amp;"-"&amp;$E199</f>
        <v>JM2-93</v>
      </c>
      <c r="G199" t="str">
        <f>VLOOKUP(F199,RAW_c_TEBT0714_REV01!A:B,2,0)</f>
        <v>NetJM2_89</v>
      </c>
      <c r="H199" t="str">
        <f t="shared" ref="H199:H246" si="19">IF(IF(COUNTIF($Q$6:$S$150,G199)&gt;0,"---","--")="---",VLOOKUP(G199,$Q$6:$S$150,3,0),G199)</f>
        <v>NetJM2_89</v>
      </c>
      <c r="I199" t="str">
        <f t="shared" ref="I199:I246" si="20">IF(IF(COUNTIF($Q$6:$S$150,G199)&gt;0,"---","--")="---",VLOOKUP(G199,$Q$6:$S$150,2,0),"--")</f>
        <v>--</v>
      </c>
      <c r="J199" t="str">
        <f t="shared" ref="J199:J246" si="21">IF(COUNTIF($O$6:$O$100,G199)&gt;0,"---","--")</f>
        <v>--</v>
      </c>
      <c r="K199">
        <f>IFERROR(IF(J199="--",IF(G199=H199,VLOOKUP(G199,RAW_c_TEBT0714_REV01!L:N,3,0),SUM(VLOOKUP(H199,RAW_c_TEBT0714_REV01!L:N,3,0),VLOOKUP(G199,RAW_c_TEBT0714_REV01!L:N,3,0))),"---"),"---")</f>
        <v>3.0366</v>
      </c>
      <c r="L199" t="str">
        <f t="shared" ref="L199:L246" si="22">$D199&amp;"-"&amp;$E199</f>
        <v>JM2-93</v>
      </c>
      <c r="M199" t="str">
        <f>IFERROR(IF(
COUNTIF(B2B!H:H,(IF(K199&lt;&gt;"---",IF(INDEX(RAW_c_TEBT0714_REV01!B:D,MATCH(H199,RAW_c_TEBT0714_REV01!B:B,0),3)=L199,INDEX(
RAW_c_TEBT0714_REV01!B:D,MATCH(H199,INDEX(RAW_c_TEBT0714_REV01!B:B,MATCH(H199,RAW_c_TEBT0714_REV01!B:B,)+1):'RAW_c_TEBT0714_REV01'!B11270,)+MATCH(H199,RAW_c_TEBT0714_REV01!B:B,),3),INDEX(RAW_c_TEBT0714_REV01!B:D,MATCH(H199,RAW_c_TEBT0714_REV01!B:B,0),3)),"---")))=1,"---",IF(K199&lt;&gt;"---",IF(INDEX(RAW_c_TEBT0714_REV01!B:D,MATCH(H199,RAW_c_TEBT0714_REV01!B:B,0),3)=L199,INDEX(
RAW_c_TEBT0714_REV01!B:D,MATCH(H199,INDEX(RAW_c_TEBT0714_REV01!B:B,MATCH(H199,RAW_c_TEBT0714_REV01!B:B,)+1):'RAW_c_TEBT0714_REV01'!B11270,)+MATCH(H199,RAW_c_TEBT0714_REV01!B:B,),3),INDEX(RAW_c_TEBT0714_REV01!B:D,MATCH(H199,RAW_c_TEBT0714_REV01!B:B,0),3)),"---")),"---")</f>
        <v>---</v>
      </c>
      <c r="N199" t="str">
        <f>IFERROR(IF(AND(B199="B2B",J199="--"),L199,IF(
COUNTIF(B2B!H:H,(IF(K199&lt;&gt;"---",IF(INDEX(RAW_c_TEBT0714_REV01!B:D,MATCH(H199,RAW_c_TEBT0714_REV01!B:B,0),3)=L199,INDEX(
RAW_c_TEBT0714_REV01!B:D,MATCH(H199,INDEX(RAW_c_TEBT0714_REV01!B:B,MATCH(H199,RAW_c_TEBT0714_REV01!B:B,)+1):'RAW_c_TEBT0714_REV01'!B11270,)+MATCH(H199,RAW_c_TEBT0714_REV01!B:B,),3),INDEX(RAW_c_TEBT0714_REV01!B:D,MATCH(H199,RAW_c_TEBT0714_REV01!B:B,0),3)),"---")))=0,"---",IF(K199&lt;&gt;"---",IF(INDEX(RAW_c_TEBT0714_REV01!B:D,MATCH(H199,RAW_c_TEBT0714_REV01!B:B,0),3)=L199,INDEX(
RAW_c_TEBT0714_REV01!B:D,MATCH(H199,INDEX(RAW_c_TEBT0714_REV01!B:B,MATCH(H199,RAW_c_TEBT0714_REV01!B:B,)+1):'RAW_c_TEBT0714_REV01'!B11270,)+MATCH(H199,RAW_c_TEBT0714_REV01!B:B,),3),INDEX(RAW_c_TEBT0714_REV01!B:D,MATCH(H199,RAW_c_TEBT0714_REV01!B:B,0),3)),"---"))),"---")</f>
        <v>JM2-93</v>
      </c>
      <c r="T199">
        <f>COUNTIF(RAW_c_TEBT0714_REV01!B:B,G199)</f>
        <v>2</v>
      </c>
      <c r="U199" t="str">
        <f t="shared" ref="U199:U246" si="23">$B199&amp;"-"&amp;$C199</f>
        <v>B2B-94</v>
      </c>
    </row>
    <row r="200" spans="1:21" x14ac:dyDescent="0.25">
      <c r="A200" t="s">
        <v>1042</v>
      </c>
      <c r="B200" t="s">
        <v>39</v>
      </c>
      <c r="C200" t="s">
        <v>253</v>
      </c>
      <c r="D200" t="s">
        <v>259</v>
      </c>
      <c r="E200" s="84">
        <v>96</v>
      </c>
      <c r="F200" t="str">
        <f t="shared" si="18"/>
        <v>JM2-96</v>
      </c>
      <c r="G200" t="str">
        <f>VLOOKUP(F200,RAW_c_TEBT0714_REV01!A:B,2,0)</f>
        <v>NetJM2_92</v>
      </c>
      <c r="H200" t="str">
        <f t="shared" si="19"/>
        <v>NetJM2_92</v>
      </c>
      <c r="I200" t="str">
        <f t="shared" si="20"/>
        <v>--</v>
      </c>
      <c r="J200" t="str">
        <f t="shared" si="21"/>
        <v>--</v>
      </c>
      <c r="K200">
        <f>IFERROR(IF(J200="--",IF(G200=H200,VLOOKUP(G200,RAW_c_TEBT0714_REV01!L:N,3,0),SUM(VLOOKUP(H200,RAW_c_TEBT0714_REV01!L:N,3,0),VLOOKUP(G200,RAW_c_TEBT0714_REV01!L:N,3,0))),"---"),"---")</f>
        <v>2.8692000000000002</v>
      </c>
      <c r="L200" t="str">
        <f t="shared" si="22"/>
        <v>JM2-96</v>
      </c>
      <c r="M200" t="str">
        <f>IFERROR(IF(
COUNTIF(B2B!H:H,(IF(K200&lt;&gt;"---",IF(INDEX(RAW_c_TEBT0714_REV01!B:D,MATCH(H200,RAW_c_TEBT0714_REV01!B:B,0),3)=L200,INDEX(
RAW_c_TEBT0714_REV01!B:D,MATCH(H200,INDEX(RAW_c_TEBT0714_REV01!B:B,MATCH(H200,RAW_c_TEBT0714_REV01!B:B,)+1):'RAW_c_TEBT0714_REV01'!B11271,)+MATCH(H200,RAW_c_TEBT0714_REV01!B:B,),3),INDEX(RAW_c_TEBT0714_REV01!B:D,MATCH(H200,RAW_c_TEBT0714_REV01!B:B,0),3)),"---")))=1,"---",IF(K200&lt;&gt;"---",IF(INDEX(RAW_c_TEBT0714_REV01!B:D,MATCH(H200,RAW_c_TEBT0714_REV01!B:B,0),3)=L200,INDEX(
RAW_c_TEBT0714_REV01!B:D,MATCH(H200,INDEX(RAW_c_TEBT0714_REV01!B:B,MATCH(H200,RAW_c_TEBT0714_REV01!B:B,)+1):'RAW_c_TEBT0714_REV01'!B11271,)+MATCH(H200,RAW_c_TEBT0714_REV01!B:B,),3),INDEX(RAW_c_TEBT0714_REV01!B:D,MATCH(H200,RAW_c_TEBT0714_REV01!B:B,0),3)),"---")),"---")</f>
        <v>---</v>
      </c>
      <c r="N200" t="str">
        <f>IFERROR(IF(AND(B200="B2B",J200="--"),L200,IF(
COUNTIF(B2B!H:H,(IF(K200&lt;&gt;"---",IF(INDEX(RAW_c_TEBT0714_REV01!B:D,MATCH(H200,RAW_c_TEBT0714_REV01!B:B,0),3)=L200,INDEX(
RAW_c_TEBT0714_REV01!B:D,MATCH(H200,INDEX(RAW_c_TEBT0714_REV01!B:B,MATCH(H200,RAW_c_TEBT0714_REV01!B:B,)+1):'RAW_c_TEBT0714_REV01'!B11271,)+MATCH(H200,RAW_c_TEBT0714_REV01!B:B,),3),INDEX(RAW_c_TEBT0714_REV01!B:D,MATCH(H200,RAW_c_TEBT0714_REV01!B:B,0),3)),"---")))=0,"---",IF(K200&lt;&gt;"---",IF(INDEX(RAW_c_TEBT0714_REV01!B:D,MATCH(H200,RAW_c_TEBT0714_REV01!B:B,0),3)=L200,INDEX(
RAW_c_TEBT0714_REV01!B:D,MATCH(H200,INDEX(RAW_c_TEBT0714_REV01!B:B,MATCH(H200,RAW_c_TEBT0714_REV01!B:B,)+1):'RAW_c_TEBT0714_REV01'!B11271,)+MATCH(H200,RAW_c_TEBT0714_REV01!B:B,),3),INDEX(RAW_c_TEBT0714_REV01!B:D,MATCH(H200,RAW_c_TEBT0714_REV01!B:B,0),3)),"---"))),"---")</f>
        <v>JM2-96</v>
      </c>
      <c r="T200">
        <f>COUNTIF(RAW_c_TEBT0714_REV01!B:B,G200)</f>
        <v>2</v>
      </c>
      <c r="U200" t="str">
        <f t="shared" si="23"/>
        <v>B2B-95</v>
      </c>
    </row>
    <row r="201" spans="1:21" x14ac:dyDescent="0.25">
      <c r="A201" t="s">
        <v>1043</v>
      </c>
      <c r="B201" t="s">
        <v>39</v>
      </c>
      <c r="C201" t="s">
        <v>254</v>
      </c>
      <c r="D201" t="s">
        <v>259</v>
      </c>
      <c r="E201" s="84">
        <v>95</v>
      </c>
      <c r="F201" t="str">
        <f t="shared" si="18"/>
        <v>JM2-95</v>
      </c>
      <c r="G201" t="str">
        <f>VLOOKUP(F201,RAW_c_TEBT0714_REV01!A:B,2,0)</f>
        <v>NetJM2_91</v>
      </c>
      <c r="H201" t="str">
        <f t="shared" si="19"/>
        <v>NetJM2_91</v>
      </c>
      <c r="I201" t="str">
        <f t="shared" si="20"/>
        <v>--</v>
      </c>
      <c r="J201" t="str">
        <f t="shared" si="21"/>
        <v>--</v>
      </c>
      <c r="K201">
        <f>IFERROR(IF(J201="--",IF(G201=H201,VLOOKUP(G201,RAW_c_TEBT0714_REV01!L:N,3,0),SUM(VLOOKUP(H201,RAW_c_TEBT0714_REV01!L:N,3,0),VLOOKUP(G201,RAW_c_TEBT0714_REV01!L:N,3,0))),"---"),"---")</f>
        <v>3.1484000000000001</v>
      </c>
      <c r="L201" t="str">
        <f t="shared" si="22"/>
        <v>JM2-95</v>
      </c>
      <c r="M201" t="str">
        <f>IFERROR(IF(
COUNTIF(B2B!H:H,(IF(K201&lt;&gt;"---",IF(INDEX(RAW_c_TEBT0714_REV01!B:D,MATCH(H201,RAW_c_TEBT0714_REV01!B:B,0),3)=L201,INDEX(
RAW_c_TEBT0714_REV01!B:D,MATCH(H201,INDEX(RAW_c_TEBT0714_REV01!B:B,MATCH(H201,RAW_c_TEBT0714_REV01!B:B,)+1):'RAW_c_TEBT0714_REV01'!B11272,)+MATCH(H201,RAW_c_TEBT0714_REV01!B:B,),3),INDEX(RAW_c_TEBT0714_REV01!B:D,MATCH(H201,RAW_c_TEBT0714_REV01!B:B,0),3)),"---")))=1,"---",IF(K201&lt;&gt;"---",IF(INDEX(RAW_c_TEBT0714_REV01!B:D,MATCH(H201,RAW_c_TEBT0714_REV01!B:B,0),3)=L201,INDEX(
RAW_c_TEBT0714_REV01!B:D,MATCH(H201,INDEX(RAW_c_TEBT0714_REV01!B:B,MATCH(H201,RAW_c_TEBT0714_REV01!B:B,)+1):'RAW_c_TEBT0714_REV01'!B11272,)+MATCH(H201,RAW_c_TEBT0714_REV01!B:B,),3),INDEX(RAW_c_TEBT0714_REV01!B:D,MATCH(H201,RAW_c_TEBT0714_REV01!B:B,0),3)),"---")),"---")</f>
        <v>---</v>
      </c>
      <c r="N201" t="str">
        <f>IFERROR(IF(AND(B201="B2B",J201="--"),L201,IF(
COUNTIF(B2B!H:H,(IF(K201&lt;&gt;"---",IF(INDEX(RAW_c_TEBT0714_REV01!B:D,MATCH(H201,RAW_c_TEBT0714_REV01!B:B,0),3)=L201,INDEX(
RAW_c_TEBT0714_REV01!B:D,MATCH(H201,INDEX(RAW_c_TEBT0714_REV01!B:B,MATCH(H201,RAW_c_TEBT0714_REV01!B:B,)+1):'RAW_c_TEBT0714_REV01'!B11272,)+MATCH(H201,RAW_c_TEBT0714_REV01!B:B,),3),INDEX(RAW_c_TEBT0714_REV01!B:D,MATCH(H201,RAW_c_TEBT0714_REV01!B:B,0),3)),"---")))=0,"---",IF(K201&lt;&gt;"---",IF(INDEX(RAW_c_TEBT0714_REV01!B:D,MATCH(H201,RAW_c_TEBT0714_REV01!B:B,0),3)=L201,INDEX(
RAW_c_TEBT0714_REV01!B:D,MATCH(H201,INDEX(RAW_c_TEBT0714_REV01!B:B,MATCH(H201,RAW_c_TEBT0714_REV01!B:B,)+1):'RAW_c_TEBT0714_REV01'!B11272,)+MATCH(H201,RAW_c_TEBT0714_REV01!B:B,),3),INDEX(RAW_c_TEBT0714_REV01!B:D,MATCH(H201,RAW_c_TEBT0714_REV01!B:B,0),3)),"---"))),"---")</f>
        <v>JM2-95</v>
      </c>
      <c r="T201">
        <f>COUNTIF(RAW_c_TEBT0714_REV01!B:B,G201)</f>
        <v>2</v>
      </c>
      <c r="U201" t="str">
        <f t="shared" si="23"/>
        <v>B2B-96</v>
      </c>
    </row>
    <row r="202" spans="1:21" x14ac:dyDescent="0.25">
      <c r="A202" t="s">
        <v>1044</v>
      </c>
      <c r="B202" t="s">
        <v>39</v>
      </c>
      <c r="C202" t="s">
        <v>255</v>
      </c>
      <c r="D202" t="s">
        <v>259</v>
      </c>
      <c r="E202" s="84">
        <v>98</v>
      </c>
      <c r="F202" t="str">
        <f t="shared" si="18"/>
        <v>JM2-98</v>
      </c>
      <c r="G202" t="str">
        <f>VLOOKUP(F202,RAW_c_TEBT0714_REV01!A:B,2,0)</f>
        <v>NetJM2_94</v>
      </c>
      <c r="H202" t="str">
        <f t="shared" si="19"/>
        <v>NetJM2_94</v>
      </c>
      <c r="I202" t="str">
        <f t="shared" si="20"/>
        <v>--</v>
      </c>
      <c r="J202" t="str">
        <f t="shared" si="21"/>
        <v>--</v>
      </c>
      <c r="K202">
        <f>IFERROR(IF(J202="--",IF(G202=H202,VLOOKUP(G202,RAW_c_TEBT0714_REV01!L:N,3,0),SUM(VLOOKUP(H202,RAW_c_TEBT0714_REV01!L:N,3,0),VLOOKUP(G202,RAW_c_TEBT0714_REV01!L:N,3,0))),"---"),"---")</f>
        <v>2.9933999999999998</v>
      </c>
      <c r="L202" t="str">
        <f t="shared" si="22"/>
        <v>JM2-98</v>
      </c>
      <c r="M202" t="str">
        <f>IFERROR(IF(
COUNTIF(B2B!H:H,(IF(K202&lt;&gt;"---",IF(INDEX(RAW_c_TEBT0714_REV01!B:D,MATCH(H202,RAW_c_TEBT0714_REV01!B:B,0),3)=L202,INDEX(
RAW_c_TEBT0714_REV01!B:D,MATCH(H202,INDEX(RAW_c_TEBT0714_REV01!B:B,MATCH(H202,RAW_c_TEBT0714_REV01!B:B,)+1):'RAW_c_TEBT0714_REV01'!B11273,)+MATCH(H202,RAW_c_TEBT0714_REV01!B:B,),3),INDEX(RAW_c_TEBT0714_REV01!B:D,MATCH(H202,RAW_c_TEBT0714_REV01!B:B,0),3)),"---")))=1,"---",IF(K202&lt;&gt;"---",IF(INDEX(RAW_c_TEBT0714_REV01!B:D,MATCH(H202,RAW_c_TEBT0714_REV01!B:B,0),3)=L202,INDEX(
RAW_c_TEBT0714_REV01!B:D,MATCH(H202,INDEX(RAW_c_TEBT0714_REV01!B:B,MATCH(H202,RAW_c_TEBT0714_REV01!B:B,)+1):'RAW_c_TEBT0714_REV01'!B11273,)+MATCH(H202,RAW_c_TEBT0714_REV01!B:B,),3),INDEX(RAW_c_TEBT0714_REV01!B:D,MATCH(H202,RAW_c_TEBT0714_REV01!B:B,0),3)),"---")),"---")</f>
        <v>---</v>
      </c>
      <c r="N202" t="str">
        <f>IFERROR(IF(AND(B202="B2B",J202="--"),L202,IF(
COUNTIF(B2B!H:H,(IF(K202&lt;&gt;"---",IF(INDEX(RAW_c_TEBT0714_REV01!B:D,MATCH(H202,RAW_c_TEBT0714_REV01!B:B,0),3)=L202,INDEX(
RAW_c_TEBT0714_REV01!B:D,MATCH(H202,INDEX(RAW_c_TEBT0714_REV01!B:B,MATCH(H202,RAW_c_TEBT0714_REV01!B:B,)+1):'RAW_c_TEBT0714_REV01'!B11273,)+MATCH(H202,RAW_c_TEBT0714_REV01!B:B,),3),INDEX(RAW_c_TEBT0714_REV01!B:D,MATCH(H202,RAW_c_TEBT0714_REV01!B:B,0),3)),"---")))=0,"---",IF(K202&lt;&gt;"---",IF(INDEX(RAW_c_TEBT0714_REV01!B:D,MATCH(H202,RAW_c_TEBT0714_REV01!B:B,0),3)=L202,INDEX(
RAW_c_TEBT0714_REV01!B:D,MATCH(H202,INDEX(RAW_c_TEBT0714_REV01!B:B,MATCH(H202,RAW_c_TEBT0714_REV01!B:B,)+1):'RAW_c_TEBT0714_REV01'!B11273,)+MATCH(H202,RAW_c_TEBT0714_REV01!B:B,),3),INDEX(RAW_c_TEBT0714_REV01!B:D,MATCH(H202,RAW_c_TEBT0714_REV01!B:B,0),3)),"---"))),"---")</f>
        <v>JM2-98</v>
      </c>
      <c r="T202">
        <f>COUNTIF(RAW_c_TEBT0714_REV01!B:B,G202)</f>
        <v>2</v>
      </c>
      <c r="U202" t="str">
        <f t="shared" si="23"/>
        <v>B2B-97</v>
      </c>
    </row>
    <row r="203" spans="1:21" x14ac:dyDescent="0.25">
      <c r="A203" t="s">
        <v>1045</v>
      </c>
      <c r="B203" t="s">
        <v>39</v>
      </c>
      <c r="C203" t="s">
        <v>256</v>
      </c>
      <c r="D203" t="s">
        <v>259</v>
      </c>
      <c r="E203" s="84">
        <v>97</v>
      </c>
      <c r="F203" t="str">
        <f t="shared" si="18"/>
        <v>JM2-97</v>
      </c>
      <c r="G203" t="str">
        <f>VLOOKUP(F203,RAW_c_TEBT0714_REV01!A:B,2,0)</f>
        <v>TXD</v>
      </c>
      <c r="H203" t="str">
        <f t="shared" si="19"/>
        <v>TXD</v>
      </c>
      <c r="I203" t="str">
        <f t="shared" si="20"/>
        <v>--</v>
      </c>
      <c r="J203" t="str">
        <f t="shared" si="21"/>
        <v>--</v>
      </c>
      <c r="K203">
        <f>IFERROR(IF(J203="--",IF(G203=H203,VLOOKUP(G203,RAW_c_TEBT0714_REV01!L:N,3,0),SUM(VLOOKUP(H203,RAW_c_TEBT0714_REV01!L:N,3,0),VLOOKUP(G203,RAW_c_TEBT0714_REV01!L:N,3,0))),"---"),"---")</f>
        <v>22.1236</v>
      </c>
      <c r="L203" t="str">
        <f t="shared" si="22"/>
        <v>JM2-97</v>
      </c>
      <c r="M203" t="str">
        <f>IFERROR(IF(
COUNTIF(B2B!H:H,(IF(K203&lt;&gt;"---",IF(INDEX(RAW_c_TEBT0714_REV01!B:D,MATCH(H203,RAW_c_TEBT0714_REV01!B:B,0),3)=L203,INDEX(
RAW_c_TEBT0714_REV01!B:D,MATCH(H203,INDEX(RAW_c_TEBT0714_REV01!B:B,MATCH(H203,RAW_c_TEBT0714_REV01!B:B,)+1):'RAW_c_TEBT0714_REV01'!B11274,)+MATCH(H203,RAW_c_TEBT0714_REV01!B:B,),3),INDEX(RAW_c_TEBT0714_REV01!B:D,MATCH(H203,RAW_c_TEBT0714_REV01!B:B,0),3)),"---")))=1,"---",IF(K203&lt;&gt;"---",IF(INDEX(RAW_c_TEBT0714_REV01!B:D,MATCH(H203,RAW_c_TEBT0714_REV01!B:B,0),3)=L203,INDEX(
RAW_c_TEBT0714_REV01!B:D,MATCH(H203,INDEX(RAW_c_TEBT0714_REV01!B:B,MATCH(H203,RAW_c_TEBT0714_REV01!B:B,)+1):'RAW_c_TEBT0714_REV01'!B11274,)+MATCH(H203,RAW_c_TEBT0714_REV01!B:B,),3),INDEX(RAW_c_TEBT0714_REV01!B:D,MATCH(H203,RAW_c_TEBT0714_REV01!B:B,0),3)),"---")),"---")</f>
        <v>JX1-3</v>
      </c>
      <c r="N203" t="str">
        <f>IFERROR(IF(AND(B203="B2B",J203="--"),L203,IF(
COUNTIF(B2B!H:H,(IF(K203&lt;&gt;"---",IF(INDEX(RAW_c_TEBT0714_REV01!B:D,MATCH(H203,RAW_c_TEBT0714_REV01!B:B,0),3)=L203,INDEX(
RAW_c_TEBT0714_REV01!B:D,MATCH(H203,INDEX(RAW_c_TEBT0714_REV01!B:B,MATCH(H203,RAW_c_TEBT0714_REV01!B:B,)+1):'RAW_c_TEBT0714_REV01'!B11274,)+MATCH(H203,RAW_c_TEBT0714_REV01!B:B,),3),INDEX(RAW_c_TEBT0714_REV01!B:D,MATCH(H203,RAW_c_TEBT0714_REV01!B:B,0),3)),"---")))=0,"---",IF(K203&lt;&gt;"---",IF(INDEX(RAW_c_TEBT0714_REV01!B:D,MATCH(H203,RAW_c_TEBT0714_REV01!B:B,0),3)=L203,INDEX(
RAW_c_TEBT0714_REV01!B:D,MATCH(H203,INDEX(RAW_c_TEBT0714_REV01!B:B,MATCH(H203,RAW_c_TEBT0714_REV01!B:B,)+1):'RAW_c_TEBT0714_REV01'!B11274,)+MATCH(H203,RAW_c_TEBT0714_REV01!B:B,),3),INDEX(RAW_c_TEBT0714_REV01!B:D,MATCH(H203,RAW_c_TEBT0714_REV01!B:B,0),3)),"---"))),"---")</f>
        <v>JM2-97</v>
      </c>
      <c r="T203">
        <f>COUNTIF(RAW_c_TEBT0714_REV01!B:B,G203)</f>
        <v>2</v>
      </c>
      <c r="U203" t="str">
        <f t="shared" si="23"/>
        <v>B2B-98</v>
      </c>
    </row>
    <row r="204" spans="1:21" x14ac:dyDescent="0.25">
      <c r="A204" t="s">
        <v>1046</v>
      </c>
      <c r="B204" t="s">
        <v>39</v>
      </c>
      <c r="C204" t="s">
        <v>257</v>
      </c>
      <c r="D204" t="s">
        <v>259</v>
      </c>
      <c r="E204" s="84">
        <v>100</v>
      </c>
      <c r="F204" t="str">
        <f t="shared" si="18"/>
        <v>JM2-100</v>
      </c>
      <c r="G204" t="str">
        <f>VLOOKUP(F204,RAW_c_TEBT0714_REV01!A:B,2,0)</f>
        <v>BOOTMODE</v>
      </c>
      <c r="H204" t="str">
        <f t="shared" si="19"/>
        <v>BOOTMODE</v>
      </c>
      <c r="I204" t="str">
        <f t="shared" si="20"/>
        <v>--</v>
      </c>
      <c r="J204" t="str">
        <f t="shared" si="21"/>
        <v>--</v>
      </c>
      <c r="K204">
        <f>IFERROR(IF(J204="--",IF(G204=H204,VLOOKUP(G204,RAW_c_TEBT0714_REV01!L:N,3,0),SUM(VLOOKUP(H204,RAW_c_TEBT0714_REV01!L:N,3,0),VLOOKUP(G204,RAW_c_TEBT0714_REV01!L:N,3,0))),"---"),"---")</f>
        <v>25.915299999999998</v>
      </c>
      <c r="L204" t="str">
        <f t="shared" si="22"/>
        <v>JM2-100</v>
      </c>
      <c r="M204" t="str">
        <f>IFERROR(IF(
COUNTIF(B2B!H:H,(IF(K204&lt;&gt;"---",IF(INDEX(RAW_c_TEBT0714_REV01!B:D,MATCH(H204,RAW_c_TEBT0714_REV01!B:B,0),3)=L204,INDEX(
RAW_c_TEBT0714_REV01!B:D,MATCH(H204,INDEX(RAW_c_TEBT0714_REV01!B:B,MATCH(H204,RAW_c_TEBT0714_REV01!B:B,)+1):'RAW_c_TEBT0714_REV01'!B11275,)+MATCH(H204,RAW_c_TEBT0714_REV01!B:B,),3),INDEX(RAW_c_TEBT0714_REV01!B:D,MATCH(H204,RAW_c_TEBT0714_REV01!B:B,0),3)),"---")))=1,"---",IF(K204&lt;&gt;"---",IF(INDEX(RAW_c_TEBT0714_REV01!B:D,MATCH(H204,RAW_c_TEBT0714_REV01!B:B,0),3)=L204,INDEX(
RAW_c_TEBT0714_REV01!B:D,MATCH(H204,INDEX(RAW_c_TEBT0714_REV01!B:B,MATCH(H204,RAW_c_TEBT0714_REV01!B:B,)+1):'RAW_c_TEBT0714_REV01'!B11275,)+MATCH(H204,RAW_c_TEBT0714_REV01!B:B,),3),INDEX(RAW_c_TEBT0714_REV01!B:D,MATCH(H204,RAW_c_TEBT0714_REV01!B:B,0),3)),"---")),"---")</f>
        <v>JX1-9</v>
      </c>
      <c r="N204" t="str">
        <f>IFERROR(IF(AND(B204="B2B",J204="--"),L204,IF(
COUNTIF(B2B!H:H,(IF(K204&lt;&gt;"---",IF(INDEX(RAW_c_TEBT0714_REV01!B:D,MATCH(H204,RAW_c_TEBT0714_REV01!B:B,0),3)=L204,INDEX(
RAW_c_TEBT0714_REV01!B:D,MATCH(H204,INDEX(RAW_c_TEBT0714_REV01!B:B,MATCH(H204,RAW_c_TEBT0714_REV01!B:B,)+1):'RAW_c_TEBT0714_REV01'!B11275,)+MATCH(H204,RAW_c_TEBT0714_REV01!B:B,),3),INDEX(RAW_c_TEBT0714_REV01!B:D,MATCH(H204,RAW_c_TEBT0714_REV01!B:B,0),3)),"---")))=0,"---",IF(K204&lt;&gt;"---",IF(INDEX(RAW_c_TEBT0714_REV01!B:D,MATCH(H204,RAW_c_TEBT0714_REV01!B:B,0),3)=L204,INDEX(
RAW_c_TEBT0714_REV01!B:D,MATCH(H204,INDEX(RAW_c_TEBT0714_REV01!B:B,MATCH(H204,RAW_c_TEBT0714_REV01!B:B,)+1):'RAW_c_TEBT0714_REV01'!B11275,)+MATCH(H204,RAW_c_TEBT0714_REV01!B:B,),3),INDEX(RAW_c_TEBT0714_REV01!B:D,MATCH(H204,RAW_c_TEBT0714_REV01!B:B,0),3)),"---"))),"---")</f>
        <v>JM2-100</v>
      </c>
      <c r="T204">
        <f>COUNTIF(RAW_c_TEBT0714_REV01!B:B,G204)</f>
        <v>2</v>
      </c>
      <c r="U204" t="str">
        <f t="shared" si="23"/>
        <v>B2B-99</v>
      </c>
    </row>
    <row r="205" spans="1:21" x14ac:dyDescent="0.25">
      <c r="A205" t="s">
        <v>1047</v>
      </c>
      <c r="B205" t="s">
        <v>39</v>
      </c>
      <c r="C205" t="s">
        <v>258</v>
      </c>
      <c r="D205" t="s">
        <v>259</v>
      </c>
      <c r="E205" s="84">
        <v>99</v>
      </c>
      <c r="F205" t="str">
        <f t="shared" si="18"/>
        <v>JM2-99</v>
      </c>
      <c r="G205" t="str">
        <f>VLOOKUP(F205,RAW_c_TEBT0714_REV01!A:B,2,0)</f>
        <v>RXD</v>
      </c>
      <c r="H205" t="str">
        <f t="shared" si="19"/>
        <v>RXD</v>
      </c>
      <c r="I205" t="str">
        <f t="shared" si="20"/>
        <v>--</v>
      </c>
      <c r="J205" t="str">
        <f t="shared" si="21"/>
        <v>--</v>
      </c>
      <c r="K205">
        <f>IFERROR(IF(J205="--",IF(G205=H205,VLOOKUP(G205,RAW_c_TEBT0714_REV01!L:N,3,0),SUM(VLOOKUP(H205,RAW_c_TEBT0714_REV01!L:N,3,0),VLOOKUP(G205,RAW_c_TEBT0714_REV01!L:N,3,0))),"---"),"---")</f>
        <v>21.154699999999998</v>
      </c>
      <c r="L205" t="str">
        <f t="shared" si="22"/>
        <v>JM2-99</v>
      </c>
      <c r="M205" t="str">
        <f>IFERROR(IF(
COUNTIF(B2B!H:H,(IF(K205&lt;&gt;"---",IF(INDEX(RAW_c_TEBT0714_REV01!B:D,MATCH(H205,RAW_c_TEBT0714_REV01!B:B,0),3)=L205,INDEX(
RAW_c_TEBT0714_REV01!B:D,MATCH(H205,INDEX(RAW_c_TEBT0714_REV01!B:B,MATCH(H205,RAW_c_TEBT0714_REV01!B:B,)+1):'RAW_c_TEBT0714_REV01'!B11276,)+MATCH(H205,RAW_c_TEBT0714_REV01!B:B,),3),INDEX(RAW_c_TEBT0714_REV01!B:D,MATCH(H205,RAW_c_TEBT0714_REV01!B:B,0),3)),"---")))=1,"---",IF(K205&lt;&gt;"---",IF(INDEX(RAW_c_TEBT0714_REV01!B:D,MATCH(H205,RAW_c_TEBT0714_REV01!B:B,0),3)=L205,INDEX(
RAW_c_TEBT0714_REV01!B:D,MATCH(H205,INDEX(RAW_c_TEBT0714_REV01!B:B,MATCH(H205,RAW_c_TEBT0714_REV01!B:B,)+1):'RAW_c_TEBT0714_REV01'!B11276,)+MATCH(H205,RAW_c_TEBT0714_REV01!B:B,),3),INDEX(RAW_c_TEBT0714_REV01!B:D,MATCH(H205,RAW_c_TEBT0714_REV01!B:B,0),3)),"---")),"---")</f>
        <v>JX1-7</v>
      </c>
      <c r="N205" t="str">
        <f>IFERROR(IF(AND(B205="B2B",J205="--"),L205,IF(
COUNTIF(B2B!H:H,(IF(K205&lt;&gt;"---",IF(INDEX(RAW_c_TEBT0714_REV01!B:D,MATCH(H205,RAW_c_TEBT0714_REV01!B:B,0),3)=L205,INDEX(
RAW_c_TEBT0714_REV01!B:D,MATCH(H205,INDEX(RAW_c_TEBT0714_REV01!B:B,MATCH(H205,RAW_c_TEBT0714_REV01!B:B,)+1):'RAW_c_TEBT0714_REV01'!B11276,)+MATCH(H205,RAW_c_TEBT0714_REV01!B:B,),3),INDEX(RAW_c_TEBT0714_REV01!B:D,MATCH(H205,RAW_c_TEBT0714_REV01!B:B,0),3)),"---")))=0,"---",IF(K205&lt;&gt;"---",IF(INDEX(RAW_c_TEBT0714_REV01!B:D,MATCH(H205,RAW_c_TEBT0714_REV01!B:B,0),3)=L205,INDEX(
RAW_c_TEBT0714_REV01!B:D,MATCH(H205,INDEX(RAW_c_TEBT0714_REV01!B:B,MATCH(H205,RAW_c_TEBT0714_REV01!B:B,)+1):'RAW_c_TEBT0714_REV01'!B11276,)+MATCH(H205,RAW_c_TEBT0714_REV01!B:B,),3),INDEX(RAW_c_TEBT0714_REV01!B:D,MATCH(H205,RAW_c_TEBT0714_REV01!B:B,0),3)),"---"))),"---")</f>
        <v>JM2-99</v>
      </c>
      <c r="T205">
        <f>COUNTIF(RAW_c_TEBT0714_REV01!B:B,G205)</f>
        <v>2</v>
      </c>
      <c r="U205" t="str">
        <f t="shared" si="23"/>
        <v>B2B-100</v>
      </c>
    </row>
    <row r="206" spans="1:21" x14ac:dyDescent="0.25">
      <c r="A206" t="s">
        <v>1048</v>
      </c>
      <c r="B206" t="s">
        <v>1338</v>
      </c>
      <c r="C206" t="s">
        <v>159</v>
      </c>
      <c r="D206" t="s">
        <v>590</v>
      </c>
      <c r="E206" s="84">
        <v>1</v>
      </c>
      <c r="F206" t="str">
        <f t="shared" si="18"/>
        <v>J1-1</v>
      </c>
      <c r="G206" t="str">
        <f>VLOOKUP(F206,RAW_c_TEBT0714_REV01!A:B,2,0)</f>
        <v>MGT_TX3_P</v>
      </c>
      <c r="H206" t="str">
        <f t="shared" si="19"/>
        <v>MGT_TX3_P</v>
      </c>
      <c r="I206" t="str">
        <f t="shared" si="20"/>
        <v>--</v>
      </c>
      <c r="J206" t="str">
        <f t="shared" si="21"/>
        <v>--</v>
      </c>
      <c r="K206">
        <f>IFERROR(IF(J206="--",IF(G206=H206,VLOOKUP(G206,RAW_c_TEBT0714_REV01!L:N,3,0),SUM(VLOOKUP(H206,RAW_c_TEBT0714_REV01!L:N,3,0),VLOOKUP(G206,RAW_c_TEBT0714_REV01!L:N,3,0))),"---"),"---")</f>
        <v>20.068899999999999</v>
      </c>
      <c r="L206" t="str">
        <f t="shared" si="22"/>
        <v>J1-1</v>
      </c>
      <c r="M206" t="str">
        <f>IFERROR(IF(
COUNTIF(B2B!H:H,(IF(K206&lt;&gt;"---",IF(INDEX(RAW_c_TEBT0714_REV01!B:D,MATCH(H206,RAW_c_TEBT0714_REV01!B:B,0),3)=L206,INDEX(
RAW_c_TEBT0714_REV01!B:D,MATCH(H206,INDEX(RAW_c_TEBT0714_REV01!B:B,MATCH(H206,RAW_c_TEBT0714_REV01!B:B,)+1):'RAW_c_TEBT0714_REV01'!B11277,)+MATCH(H206,RAW_c_TEBT0714_REV01!B:B,),3),INDEX(RAW_c_TEBT0714_REV01!B:D,MATCH(H206,RAW_c_TEBT0714_REV01!B:B,0),3)),"---")))=1,"---",IF(K206&lt;&gt;"---",IF(INDEX(RAW_c_TEBT0714_REV01!B:D,MATCH(H206,RAW_c_TEBT0714_REV01!B:B,0),3)=L206,INDEX(
RAW_c_TEBT0714_REV01!B:D,MATCH(H206,INDEX(RAW_c_TEBT0714_REV01!B:B,MATCH(H206,RAW_c_TEBT0714_REV01!B:B,)+1):'RAW_c_TEBT0714_REV01'!B11277,)+MATCH(H206,RAW_c_TEBT0714_REV01!B:B,),3),INDEX(RAW_c_TEBT0714_REV01!B:D,MATCH(H206,RAW_c_TEBT0714_REV01!B:B,0),3)),"---")),"---")</f>
        <v>---</v>
      </c>
      <c r="N206" t="str">
        <f>IFERROR(IF(AND(B206="B2B",J206="--"),L206,IF(
COUNTIF(B2B!H:H,(IF(K206&lt;&gt;"---",IF(INDEX(RAW_c_TEBT0714_REV01!B:D,MATCH(H206,RAW_c_TEBT0714_REV01!B:B,0),3)=L206,INDEX(
RAW_c_TEBT0714_REV01!B:D,MATCH(H206,INDEX(RAW_c_TEBT0714_REV01!B:B,MATCH(H206,RAW_c_TEBT0714_REV01!B:B,)+1):'RAW_c_TEBT0714_REV01'!B11277,)+MATCH(H206,RAW_c_TEBT0714_REV01!B:B,),3),INDEX(RAW_c_TEBT0714_REV01!B:D,MATCH(H206,RAW_c_TEBT0714_REV01!B:B,0),3)),"---")))=0,"---",IF(K206&lt;&gt;"---",IF(INDEX(RAW_c_TEBT0714_REV01!B:D,MATCH(H206,RAW_c_TEBT0714_REV01!B:B,0),3)=L206,INDEX(
RAW_c_TEBT0714_REV01!B:D,MATCH(H206,INDEX(RAW_c_TEBT0714_REV01!B:B,MATCH(H206,RAW_c_TEBT0714_REV01!B:B,)+1):'RAW_c_TEBT0714_REV01'!B11277,)+MATCH(H206,RAW_c_TEBT0714_REV01!B:B,),3),INDEX(RAW_c_TEBT0714_REV01!B:D,MATCH(H206,RAW_c_TEBT0714_REV01!B:B,0),3)),"---"))),"---")</f>
        <v>JM1-8</v>
      </c>
      <c r="T206">
        <f>COUNTIF(RAW_c_TEBT0714_REV01!B:B,G206)</f>
        <v>2</v>
      </c>
      <c r="U206" t="str">
        <f t="shared" si="23"/>
        <v>Coaxial-1</v>
      </c>
    </row>
    <row r="207" spans="1:21" x14ac:dyDescent="0.25">
      <c r="A207" t="s">
        <v>1049</v>
      </c>
      <c r="B207" t="s">
        <v>1338</v>
      </c>
      <c r="C207" t="s">
        <v>275</v>
      </c>
      <c r="D207" t="s">
        <v>590</v>
      </c>
      <c r="E207" s="84">
        <v>2</v>
      </c>
      <c r="F207" t="str">
        <f t="shared" si="18"/>
        <v>J1-2</v>
      </c>
      <c r="G207" t="str">
        <f>VLOOKUP(F207,RAW_c_TEBT0714_REV01!A:B,2,0)</f>
        <v>GND</v>
      </c>
      <c r="H207" t="str">
        <f t="shared" si="19"/>
        <v>GND</v>
      </c>
      <c r="I207" t="str">
        <f t="shared" si="20"/>
        <v>--</v>
      </c>
      <c r="J207" t="str">
        <f t="shared" si="21"/>
        <v>---</v>
      </c>
      <c r="K207" t="str">
        <f>IFERROR(IF(J207="--",IF(G207=H207,VLOOKUP(G207,RAW_c_TEBT0714_REV01!L:N,3,0),SUM(VLOOKUP(H207,RAW_c_TEBT0714_REV01!L:N,3,0),VLOOKUP(G207,RAW_c_TEBT0714_REV01!L:N,3,0))),"---"),"---")</f>
        <v>---</v>
      </c>
      <c r="L207" t="str">
        <f t="shared" si="22"/>
        <v>J1-2</v>
      </c>
      <c r="M207" t="str">
        <f>IFERROR(IF(
COUNTIF(B2B!H:H,(IF(K207&lt;&gt;"---",IF(INDEX(RAW_c_TEBT0714_REV01!B:D,MATCH(H207,RAW_c_TEBT0714_REV01!B:B,0),3)=L207,INDEX(
RAW_c_TEBT0714_REV01!B:D,MATCH(H207,INDEX(RAW_c_TEBT0714_REV01!B:B,MATCH(H207,RAW_c_TEBT0714_REV01!B:B,)+1):'RAW_c_TEBT0714_REV01'!B11278,)+MATCH(H207,RAW_c_TEBT0714_REV01!B:B,),3),INDEX(RAW_c_TEBT0714_REV01!B:D,MATCH(H207,RAW_c_TEBT0714_REV01!B:B,0),3)),"---")))=1,"---",IF(K207&lt;&gt;"---",IF(INDEX(RAW_c_TEBT0714_REV01!B:D,MATCH(H207,RAW_c_TEBT0714_REV01!B:B,0),3)=L207,INDEX(
RAW_c_TEBT0714_REV01!B:D,MATCH(H207,INDEX(RAW_c_TEBT0714_REV01!B:B,MATCH(H207,RAW_c_TEBT0714_REV01!B:B,)+1):'RAW_c_TEBT0714_REV01'!B11278,)+MATCH(H207,RAW_c_TEBT0714_REV01!B:B,),3),INDEX(RAW_c_TEBT0714_REV01!B:D,MATCH(H207,RAW_c_TEBT0714_REV01!B:B,0),3)),"---")),"---")</f>
        <v>---</v>
      </c>
      <c r="N207" t="str">
        <f>IFERROR(IF(AND(B207="B2B",J207="--"),L207,IF(
COUNTIF(B2B!H:H,(IF(K207&lt;&gt;"---",IF(INDEX(RAW_c_TEBT0714_REV01!B:D,MATCH(H207,RAW_c_TEBT0714_REV01!B:B,0),3)=L207,INDEX(
RAW_c_TEBT0714_REV01!B:D,MATCH(H207,INDEX(RAW_c_TEBT0714_REV01!B:B,MATCH(H207,RAW_c_TEBT0714_REV01!B:B,)+1):'RAW_c_TEBT0714_REV01'!B11278,)+MATCH(H207,RAW_c_TEBT0714_REV01!B:B,),3),INDEX(RAW_c_TEBT0714_REV01!B:D,MATCH(H207,RAW_c_TEBT0714_REV01!B:B,0),3)),"---")))=0,"---",IF(K207&lt;&gt;"---",IF(INDEX(RAW_c_TEBT0714_REV01!B:D,MATCH(H207,RAW_c_TEBT0714_REV01!B:B,0),3)=L207,INDEX(
RAW_c_TEBT0714_REV01!B:D,MATCH(H207,INDEX(RAW_c_TEBT0714_REV01!B:B,MATCH(H207,RAW_c_TEBT0714_REV01!B:B,)+1):'RAW_c_TEBT0714_REV01'!B11278,)+MATCH(H207,RAW_c_TEBT0714_REV01!B:B,),3),INDEX(RAW_c_TEBT0714_REV01!B:D,MATCH(H207,RAW_c_TEBT0714_REV01!B:B,0),3)),"---"))),"---")</f>
        <v>---</v>
      </c>
      <c r="T207">
        <f>COUNTIF(RAW_c_TEBT0714_REV01!B:B,G207)</f>
        <v>56</v>
      </c>
      <c r="U207" t="str">
        <f t="shared" si="23"/>
        <v>Coaxial-GND</v>
      </c>
    </row>
    <row r="208" spans="1:21" x14ac:dyDescent="0.25">
      <c r="A208" t="s">
        <v>1050</v>
      </c>
      <c r="B208" t="s">
        <v>1338</v>
      </c>
      <c r="C208" t="s">
        <v>275</v>
      </c>
      <c r="D208" t="s">
        <v>590</v>
      </c>
      <c r="E208" s="84">
        <v>3</v>
      </c>
      <c r="F208" t="str">
        <f t="shared" si="18"/>
        <v>J1-3</v>
      </c>
      <c r="G208" t="str">
        <f>VLOOKUP(F208,RAW_c_TEBT0714_REV01!A:B,2,0)</f>
        <v>GND</v>
      </c>
      <c r="H208" t="str">
        <f t="shared" si="19"/>
        <v>GND</v>
      </c>
      <c r="I208" t="str">
        <f t="shared" si="20"/>
        <v>--</v>
      </c>
      <c r="J208" t="str">
        <f t="shared" si="21"/>
        <v>---</v>
      </c>
      <c r="K208" t="str">
        <f>IFERROR(IF(J208="--",IF(G208=H208,VLOOKUP(G208,RAW_c_TEBT0714_REV01!L:N,3,0),SUM(VLOOKUP(H208,RAW_c_TEBT0714_REV01!L:N,3,0),VLOOKUP(G208,RAW_c_TEBT0714_REV01!L:N,3,0))),"---"),"---")</f>
        <v>---</v>
      </c>
      <c r="L208" t="str">
        <f t="shared" si="22"/>
        <v>J1-3</v>
      </c>
      <c r="M208" t="str">
        <f>IFERROR(IF(
COUNTIF(B2B!H:H,(IF(K208&lt;&gt;"---",IF(INDEX(RAW_c_TEBT0714_REV01!B:D,MATCH(H208,RAW_c_TEBT0714_REV01!B:B,0),3)=L208,INDEX(
RAW_c_TEBT0714_REV01!B:D,MATCH(H208,INDEX(RAW_c_TEBT0714_REV01!B:B,MATCH(H208,RAW_c_TEBT0714_REV01!B:B,)+1):'RAW_c_TEBT0714_REV01'!B11279,)+MATCH(H208,RAW_c_TEBT0714_REV01!B:B,),3),INDEX(RAW_c_TEBT0714_REV01!B:D,MATCH(H208,RAW_c_TEBT0714_REV01!B:B,0),3)),"---")))=1,"---",IF(K208&lt;&gt;"---",IF(INDEX(RAW_c_TEBT0714_REV01!B:D,MATCH(H208,RAW_c_TEBT0714_REV01!B:B,0),3)=L208,INDEX(
RAW_c_TEBT0714_REV01!B:D,MATCH(H208,INDEX(RAW_c_TEBT0714_REV01!B:B,MATCH(H208,RAW_c_TEBT0714_REV01!B:B,)+1):'RAW_c_TEBT0714_REV01'!B11279,)+MATCH(H208,RAW_c_TEBT0714_REV01!B:B,),3),INDEX(RAW_c_TEBT0714_REV01!B:D,MATCH(H208,RAW_c_TEBT0714_REV01!B:B,0),3)),"---")),"---")</f>
        <v>---</v>
      </c>
      <c r="N208" t="str">
        <f>IFERROR(IF(AND(B208="B2B",J208="--"),L208,IF(
COUNTIF(B2B!H:H,(IF(K208&lt;&gt;"---",IF(INDEX(RAW_c_TEBT0714_REV01!B:D,MATCH(H208,RAW_c_TEBT0714_REV01!B:B,0),3)=L208,INDEX(
RAW_c_TEBT0714_REV01!B:D,MATCH(H208,INDEX(RAW_c_TEBT0714_REV01!B:B,MATCH(H208,RAW_c_TEBT0714_REV01!B:B,)+1):'RAW_c_TEBT0714_REV01'!B11279,)+MATCH(H208,RAW_c_TEBT0714_REV01!B:B,),3),INDEX(RAW_c_TEBT0714_REV01!B:D,MATCH(H208,RAW_c_TEBT0714_REV01!B:B,0),3)),"---")))=0,"---",IF(K208&lt;&gt;"---",IF(INDEX(RAW_c_TEBT0714_REV01!B:D,MATCH(H208,RAW_c_TEBT0714_REV01!B:B,0),3)=L208,INDEX(
RAW_c_TEBT0714_REV01!B:D,MATCH(H208,INDEX(RAW_c_TEBT0714_REV01!B:B,MATCH(H208,RAW_c_TEBT0714_REV01!B:B,)+1):'RAW_c_TEBT0714_REV01'!B11279,)+MATCH(H208,RAW_c_TEBT0714_REV01!B:B,),3),INDEX(RAW_c_TEBT0714_REV01!B:D,MATCH(H208,RAW_c_TEBT0714_REV01!B:B,0),3)),"---"))),"---")</f>
        <v>---</v>
      </c>
      <c r="T208">
        <f>COUNTIF(RAW_c_TEBT0714_REV01!B:B,G208)</f>
        <v>56</v>
      </c>
      <c r="U208" t="str">
        <f t="shared" si="23"/>
        <v>Coaxial-GND</v>
      </c>
    </row>
    <row r="209" spans="1:21" x14ac:dyDescent="0.25">
      <c r="A209" t="s">
        <v>1051</v>
      </c>
      <c r="B209" t="s">
        <v>1338</v>
      </c>
      <c r="C209" t="s">
        <v>275</v>
      </c>
      <c r="D209" t="s">
        <v>590</v>
      </c>
      <c r="E209" s="84">
        <v>4</v>
      </c>
      <c r="F209" t="str">
        <f t="shared" si="18"/>
        <v>J1-4</v>
      </c>
      <c r="G209" t="str">
        <f>VLOOKUP(F209,RAW_c_TEBT0714_REV01!A:B,2,0)</f>
        <v>GND</v>
      </c>
      <c r="H209" t="str">
        <f t="shared" si="19"/>
        <v>GND</v>
      </c>
      <c r="I209" t="str">
        <f t="shared" si="20"/>
        <v>--</v>
      </c>
      <c r="J209" t="str">
        <f t="shared" si="21"/>
        <v>---</v>
      </c>
      <c r="K209" t="str">
        <f>IFERROR(IF(J209="--",IF(G209=H209,VLOOKUP(G209,RAW_c_TEBT0714_REV01!L:N,3,0),SUM(VLOOKUP(H209,RAW_c_TEBT0714_REV01!L:N,3,0),VLOOKUP(G209,RAW_c_TEBT0714_REV01!L:N,3,0))),"---"),"---")</f>
        <v>---</v>
      </c>
      <c r="L209" t="str">
        <f t="shared" si="22"/>
        <v>J1-4</v>
      </c>
      <c r="M209" t="str">
        <f>IFERROR(IF(
COUNTIF(B2B!H:H,(IF(K209&lt;&gt;"---",IF(INDEX(RAW_c_TEBT0714_REV01!B:D,MATCH(H209,RAW_c_TEBT0714_REV01!B:B,0),3)=L209,INDEX(
RAW_c_TEBT0714_REV01!B:D,MATCH(H209,INDEX(RAW_c_TEBT0714_REV01!B:B,MATCH(H209,RAW_c_TEBT0714_REV01!B:B,)+1):'RAW_c_TEBT0714_REV01'!B11280,)+MATCH(H209,RAW_c_TEBT0714_REV01!B:B,),3),INDEX(RAW_c_TEBT0714_REV01!B:D,MATCH(H209,RAW_c_TEBT0714_REV01!B:B,0),3)),"---")))=1,"---",IF(K209&lt;&gt;"---",IF(INDEX(RAW_c_TEBT0714_REV01!B:D,MATCH(H209,RAW_c_TEBT0714_REV01!B:B,0),3)=L209,INDEX(
RAW_c_TEBT0714_REV01!B:D,MATCH(H209,INDEX(RAW_c_TEBT0714_REV01!B:B,MATCH(H209,RAW_c_TEBT0714_REV01!B:B,)+1):'RAW_c_TEBT0714_REV01'!B11280,)+MATCH(H209,RAW_c_TEBT0714_REV01!B:B,),3),INDEX(RAW_c_TEBT0714_REV01!B:D,MATCH(H209,RAW_c_TEBT0714_REV01!B:B,0),3)),"---")),"---")</f>
        <v>---</v>
      </c>
      <c r="N209" t="str">
        <f>IFERROR(IF(AND(B209="B2B",J209="--"),L209,IF(
COUNTIF(B2B!H:H,(IF(K209&lt;&gt;"---",IF(INDEX(RAW_c_TEBT0714_REV01!B:D,MATCH(H209,RAW_c_TEBT0714_REV01!B:B,0),3)=L209,INDEX(
RAW_c_TEBT0714_REV01!B:D,MATCH(H209,INDEX(RAW_c_TEBT0714_REV01!B:B,MATCH(H209,RAW_c_TEBT0714_REV01!B:B,)+1):'RAW_c_TEBT0714_REV01'!B11280,)+MATCH(H209,RAW_c_TEBT0714_REV01!B:B,),3),INDEX(RAW_c_TEBT0714_REV01!B:D,MATCH(H209,RAW_c_TEBT0714_REV01!B:B,0),3)),"---")))=0,"---",IF(K209&lt;&gt;"---",IF(INDEX(RAW_c_TEBT0714_REV01!B:D,MATCH(H209,RAW_c_TEBT0714_REV01!B:B,0),3)=L209,INDEX(
RAW_c_TEBT0714_REV01!B:D,MATCH(H209,INDEX(RAW_c_TEBT0714_REV01!B:B,MATCH(H209,RAW_c_TEBT0714_REV01!B:B,)+1):'RAW_c_TEBT0714_REV01'!B11280,)+MATCH(H209,RAW_c_TEBT0714_REV01!B:B,),3),INDEX(RAW_c_TEBT0714_REV01!B:D,MATCH(H209,RAW_c_TEBT0714_REV01!B:B,0),3)),"---"))),"---")</f>
        <v>---</v>
      </c>
      <c r="T209">
        <f>COUNTIF(RAW_c_TEBT0714_REV01!B:B,G209)</f>
        <v>56</v>
      </c>
      <c r="U209" t="str">
        <f t="shared" si="23"/>
        <v>Coaxial-GND</v>
      </c>
    </row>
    <row r="210" spans="1:21" x14ac:dyDescent="0.25">
      <c r="A210" t="s">
        <v>1052</v>
      </c>
      <c r="B210" t="s">
        <v>1338</v>
      </c>
      <c r="C210" t="s">
        <v>275</v>
      </c>
      <c r="D210" t="s">
        <v>590</v>
      </c>
      <c r="E210" s="84">
        <v>5</v>
      </c>
      <c r="F210" t="str">
        <f t="shared" si="18"/>
        <v>J1-5</v>
      </c>
      <c r="G210" t="str">
        <f>VLOOKUP(F210,RAW_c_TEBT0714_REV01!A:B,2,0)</f>
        <v>GND</v>
      </c>
      <c r="H210" t="str">
        <f t="shared" si="19"/>
        <v>GND</v>
      </c>
      <c r="I210" t="str">
        <f t="shared" si="20"/>
        <v>--</v>
      </c>
      <c r="J210" t="str">
        <f t="shared" si="21"/>
        <v>---</v>
      </c>
      <c r="K210" t="str">
        <f>IFERROR(IF(J210="--",IF(G210=H210,VLOOKUP(G210,RAW_c_TEBT0714_REV01!L:N,3,0),SUM(VLOOKUP(H210,RAW_c_TEBT0714_REV01!L:N,3,0),VLOOKUP(G210,RAW_c_TEBT0714_REV01!L:N,3,0))),"---"),"---")</f>
        <v>---</v>
      </c>
      <c r="L210" t="str">
        <f t="shared" si="22"/>
        <v>J1-5</v>
      </c>
      <c r="M210" t="str">
        <f>IFERROR(IF(
COUNTIF(B2B!H:H,(IF(K210&lt;&gt;"---",IF(INDEX(RAW_c_TEBT0714_REV01!B:D,MATCH(H210,RAW_c_TEBT0714_REV01!B:B,0),3)=L210,INDEX(
RAW_c_TEBT0714_REV01!B:D,MATCH(H210,INDEX(RAW_c_TEBT0714_REV01!B:B,MATCH(H210,RAW_c_TEBT0714_REV01!B:B,)+1):'RAW_c_TEBT0714_REV01'!B11281,)+MATCH(H210,RAW_c_TEBT0714_REV01!B:B,),3),INDEX(RAW_c_TEBT0714_REV01!B:D,MATCH(H210,RAW_c_TEBT0714_REV01!B:B,0),3)),"---")))=1,"---",IF(K210&lt;&gt;"---",IF(INDEX(RAW_c_TEBT0714_REV01!B:D,MATCH(H210,RAW_c_TEBT0714_REV01!B:B,0),3)=L210,INDEX(
RAW_c_TEBT0714_REV01!B:D,MATCH(H210,INDEX(RAW_c_TEBT0714_REV01!B:B,MATCH(H210,RAW_c_TEBT0714_REV01!B:B,)+1):'RAW_c_TEBT0714_REV01'!B11281,)+MATCH(H210,RAW_c_TEBT0714_REV01!B:B,),3),INDEX(RAW_c_TEBT0714_REV01!B:D,MATCH(H210,RAW_c_TEBT0714_REV01!B:B,0),3)),"---")),"---")</f>
        <v>---</v>
      </c>
      <c r="N210" t="str">
        <f>IFERROR(IF(AND(B210="B2B",J210="--"),L210,IF(
COUNTIF(B2B!H:H,(IF(K210&lt;&gt;"---",IF(INDEX(RAW_c_TEBT0714_REV01!B:D,MATCH(H210,RAW_c_TEBT0714_REV01!B:B,0),3)=L210,INDEX(
RAW_c_TEBT0714_REV01!B:D,MATCH(H210,INDEX(RAW_c_TEBT0714_REV01!B:B,MATCH(H210,RAW_c_TEBT0714_REV01!B:B,)+1):'RAW_c_TEBT0714_REV01'!B11281,)+MATCH(H210,RAW_c_TEBT0714_REV01!B:B,),3),INDEX(RAW_c_TEBT0714_REV01!B:D,MATCH(H210,RAW_c_TEBT0714_REV01!B:B,0),3)),"---")))=0,"---",IF(K210&lt;&gt;"---",IF(INDEX(RAW_c_TEBT0714_REV01!B:D,MATCH(H210,RAW_c_TEBT0714_REV01!B:B,0),3)=L210,INDEX(
RAW_c_TEBT0714_REV01!B:D,MATCH(H210,INDEX(RAW_c_TEBT0714_REV01!B:B,MATCH(H210,RAW_c_TEBT0714_REV01!B:B,)+1):'RAW_c_TEBT0714_REV01'!B11281,)+MATCH(H210,RAW_c_TEBT0714_REV01!B:B,),3),INDEX(RAW_c_TEBT0714_REV01!B:D,MATCH(H210,RAW_c_TEBT0714_REV01!B:B,0),3)),"---"))),"---")</f>
        <v>---</v>
      </c>
      <c r="T210">
        <f>COUNTIF(RAW_c_TEBT0714_REV01!B:B,G210)</f>
        <v>56</v>
      </c>
      <c r="U210" t="str">
        <f t="shared" si="23"/>
        <v>Coaxial-GND</v>
      </c>
    </row>
    <row r="211" spans="1:21" x14ac:dyDescent="0.25">
      <c r="A211" t="s">
        <v>1053</v>
      </c>
      <c r="B211" t="s">
        <v>1338</v>
      </c>
      <c r="C211" t="s">
        <v>159</v>
      </c>
      <c r="D211" t="s">
        <v>591</v>
      </c>
      <c r="E211" s="84">
        <v>1</v>
      </c>
      <c r="F211" t="str">
        <f t="shared" si="18"/>
        <v>J2-1</v>
      </c>
      <c r="G211" t="str">
        <f>VLOOKUP(F211,RAW_c_TEBT0714_REV01!A:B,2,0)</f>
        <v>MGT_TX3_N</v>
      </c>
      <c r="H211" t="str">
        <f t="shared" si="19"/>
        <v>MGT_TX3_N</v>
      </c>
      <c r="I211" t="str">
        <f t="shared" si="20"/>
        <v>--</v>
      </c>
      <c r="J211" t="str">
        <f t="shared" si="21"/>
        <v>--</v>
      </c>
      <c r="K211">
        <f>IFERROR(IF(J211="--",IF(G211=H211,VLOOKUP(G211,RAW_c_TEBT0714_REV01!L:N,3,0),SUM(VLOOKUP(H211,RAW_c_TEBT0714_REV01!L:N,3,0),VLOOKUP(G211,RAW_c_TEBT0714_REV01!L:N,3,0))),"---"),"---")</f>
        <v>20.068899999999999</v>
      </c>
      <c r="L211" t="str">
        <f t="shared" si="22"/>
        <v>J2-1</v>
      </c>
      <c r="M211" t="str">
        <f>IFERROR(IF(
COUNTIF(B2B!H:H,(IF(K211&lt;&gt;"---",IF(INDEX(RAW_c_TEBT0714_REV01!B:D,MATCH(H211,RAW_c_TEBT0714_REV01!B:B,0),3)=L211,INDEX(
RAW_c_TEBT0714_REV01!B:D,MATCH(H211,INDEX(RAW_c_TEBT0714_REV01!B:B,MATCH(H211,RAW_c_TEBT0714_REV01!B:B,)+1):'RAW_c_TEBT0714_REV01'!B11282,)+MATCH(H211,RAW_c_TEBT0714_REV01!B:B,),3),INDEX(RAW_c_TEBT0714_REV01!B:D,MATCH(H211,RAW_c_TEBT0714_REV01!B:B,0),3)),"---")))=1,"---",IF(K211&lt;&gt;"---",IF(INDEX(RAW_c_TEBT0714_REV01!B:D,MATCH(H211,RAW_c_TEBT0714_REV01!B:B,0),3)=L211,INDEX(
RAW_c_TEBT0714_REV01!B:D,MATCH(H211,INDEX(RAW_c_TEBT0714_REV01!B:B,MATCH(H211,RAW_c_TEBT0714_REV01!B:B,)+1):'RAW_c_TEBT0714_REV01'!B11282,)+MATCH(H211,RAW_c_TEBT0714_REV01!B:B,),3),INDEX(RAW_c_TEBT0714_REV01!B:D,MATCH(H211,RAW_c_TEBT0714_REV01!B:B,0),3)),"---")),"---")</f>
        <v>---</v>
      </c>
      <c r="N211" t="str">
        <f>IFERROR(IF(AND(B211="B2B",J211="--"),L211,IF(
COUNTIF(B2B!H:H,(IF(K211&lt;&gt;"---",IF(INDEX(RAW_c_TEBT0714_REV01!B:D,MATCH(H211,RAW_c_TEBT0714_REV01!B:B,0),3)=L211,INDEX(
RAW_c_TEBT0714_REV01!B:D,MATCH(H211,INDEX(RAW_c_TEBT0714_REV01!B:B,MATCH(H211,RAW_c_TEBT0714_REV01!B:B,)+1):'RAW_c_TEBT0714_REV01'!B11282,)+MATCH(H211,RAW_c_TEBT0714_REV01!B:B,),3),INDEX(RAW_c_TEBT0714_REV01!B:D,MATCH(H211,RAW_c_TEBT0714_REV01!B:B,0),3)),"---")))=0,"---",IF(K211&lt;&gt;"---",IF(INDEX(RAW_c_TEBT0714_REV01!B:D,MATCH(H211,RAW_c_TEBT0714_REV01!B:B,0),3)=L211,INDEX(
RAW_c_TEBT0714_REV01!B:D,MATCH(H211,INDEX(RAW_c_TEBT0714_REV01!B:B,MATCH(H211,RAW_c_TEBT0714_REV01!B:B,)+1):'RAW_c_TEBT0714_REV01'!B11282,)+MATCH(H211,RAW_c_TEBT0714_REV01!B:B,),3),INDEX(RAW_c_TEBT0714_REV01!B:D,MATCH(H211,RAW_c_TEBT0714_REV01!B:B,0),3)),"---"))),"---")</f>
        <v>JM1-10</v>
      </c>
      <c r="T211">
        <f>COUNTIF(RAW_c_TEBT0714_REV01!B:B,G211)</f>
        <v>2</v>
      </c>
      <c r="U211" t="str">
        <f t="shared" si="23"/>
        <v>Coaxial-1</v>
      </c>
    </row>
    <row r="212" spans="1:21" x14ac:dyDescent="0.25">
      <c r="A212" t="s">
        <v>1054</v>
      </c>
      <c r="B212" t="s">
        <v>1338</v>
      </c>
      <c r="C212" t="s">
        <v>275</v>
      </c>
      <c r="D212" t="s">
        <v>591</v>
      </c>
      <c r="E212" s="84">
        <v>2</v>
      </c>
      <c r="F212" t="str">
        <f t="shared" si="18"/>
        <v>J2-2</v>
      </c>
      <c r="G212" t="str">
        <f>VLOOKUP(F212,RAW_c_TEBT0714_REV01!A:B,2,0)</f>
        <v>GND</v>
      </c>
      <c r="H212" t="str">
        <f t="shared" si="19"/>
        <v>GND</v>
      </c>
      <c r="I212" t="str">
        <f t="shared" si="20"/>
        <v>--</v>
      </c>
      <c r="J212" t="str">
        <f t="shared" si="21"/>
        <v>---</v>
      </c>
      <c r="K212" t="str">
        <f>IFERROR(IF(J212="--",IF(G212=H212,VLOOKUP(G212,RAW_c_TEBT0714_REV01!L:N,3,0),SUM(VLOOKUP(H212,RAW_c_TEBT0714_REV01!L:N,3,0),VLOOKUP(G212,RAW_c_TEBT0714_REV01!L:N,3,0))),"---"),"---")</f>
        <v>---</v>
      </c>
      <c r="L212" t="str">
        <f t="shared" si="22"/>
        <v>J2-2</v>
      </c>
      <c r="M212" t="str">
        <f>IFERROR(IF(
COUNTIF(B2B!H:H,(IF(K212&lt;&gt;"---",IF(INDEX(RAW_c_TEBT0714_REV01!B:D,MATCH(H212,RAW_c_TEBT0714_REV01!B:B,0),3)=L212,INDEX(
RAW_c_TEBT0714_REV01!B:D,MATCH(H212,INDEX(RAW_c_TEBT0714_REV01!B:B,MATCH(H212,RAW_c_TEBT0714_REV01!B:B,)+1):'RAW_c_TEBT0714_REV01'!B11283,)+MATCH(H212,RAW_c_TEBT0714_REV01!B:B,),3),INDEX(RAW_c_TEBT0714_REV01!B:D,MATCH(H212,RAW_c_TEBT0714_REV01!B:B,0),3)),"---")))=1,"---",IF(K212&lt;&gt;"---",IF(INDEX(RAW_c_TEBT0714_REV01!B:D,MATCH(H212,RAW_c_TEBT0714_REV01!B:B,0),3)=L212,INDEX(
RAW_c_TEBT0714_REV01!B:D,MATCH(H212,INDEX(RAW_c_TEBT0714_REV01!B:B,MATCH(H212,RAW_c_TEBT0714_REV01!B:B,)+1):'RAW_c_TEBT0714_REV01'!B11283,)+MATCH(H212,RAW_c_TEBT0714_REV01!B:B,),3),INDEX(RAW_c_TEBT0714_REV01!B:D,MATCH(H212,RAW_c_TEBT0714_REV01!B:B,0),3)),"---")),"---")</f>
        <v>---</v>
      </c>
      <c r="N212" t="str">
        <f>IFERROR(IF(AND(B212="B2B",J212="--"),L212,IF(
COUNTIF(B2B!H:H,(IF(K212&lt;&gt;"---",IF(INDEX(RAW_c_TEBT0714_REV01!B:D,MATCH(H212,RAW_c_TEBT0714_REV01!B:B,0),3)=L212,INDEX(
RAW_c_TEBT0714_REV01!B:D,MATCH(H212,INDEX(RAW_c_TEBT0714_REV01!B:B,MATCH(H212,RAW_c_TEBT0714_REV01!B:B,)+1):'RAW_c_TEBT0714_REV01'!B11283,)+MATCH(H212,RAW_c_TEBT0714_REV01!B:B,),3),INDEX(RAW_c_TEBT0714_REV01!B:D,MATCH(H212,RAW_c_TEBT0714_REV01!B:B,0),3)),"---")))=0,"---",IF(K212&lt;&gt;"---",IF(INDEX(RAW_c_TEBT0714_REV01!B:D,MATCH(H212,RAW_c_TEBT0714_REV01!B:B,0),3)=L212,INDEX(
RAW_c_TEBT0714_REV01!B:D,MATCH(H212,INDEX(RAW_c_TEBT0714_REV01!B:B,MATCH(H212,RAW_c_TEBT0714_REV01!B:B,)+1):'RAW_c_TEBT0714_REV01'!B11283,)+MATCH(H212,RAW_c_TEBT0714_REV01!B:B,),3),INDEX(RAW_c_TEBT0714_REV01!B:D,MATCH(H212,RAW_c_TEBT0714_REV01!B:B,0),3)),"---"))),"---")</f>
        <v>---</v>
      </c>
      <c r="T212">
        <f>COUNTIF(RAW_c_TEBT0714_REV01!B:B,G212)</f>
        <v>56</v>
      </c>
      <c r="U212" t="str">
        <f t="shared" si="23"/>
        <v>Coaxial-GND</v>
      </c>
    </row>
    <row r="213" spans="1:21" x14ac:dyDescent="0.25">
      <c r="A213" t="s">
        <v>1055</v>
      </c>
      <c r="B213" t="s">
        <v>1338</v>
      </c>
      <c r="C213" t="s">
        <v>275</v>
      </c>
      <c r="D213" t="s">
        <v>591</v>
      </c>
      <c r="E213" s="84">
        <v>3</v>
      </c>
      <c r="F213" t="str">
        <f t="shared" si="18"/>
        <v>J2-3</v>
      </c>
      <c r="G213" t="str">
        <f>VLOOKUP(F213,RAW_c_TEBT0714_REV01!A:B,2,0)</f>
        <v>GND</v>
      </c>
      <c r="H213" t="str">
        <f t="shared" si="19"/>
        <v>GND</v>
      </c>
      <c r="I213" t="str">
        <f t="shared" si="20"/>
        <v>--</v>
      </c>
      <c r="J213" t="str">
        <f t="shared" si="21"/>
        <v>---</v>
      </c>
      <c r="K213" t="str">
        <f>IFERROR(IF(J213="--",IF(G213=H213,VLOOKUP(G213,RAW_c_TEBT0714_REV01!L:N,3,0),SUM(VLOOKUP(H213,RAW_c_TEBT0714_REV01!L:N,3,0),VLOOKUP(G213,RAW_c_TEBT0714_REV01!L:N,3,0))),"---"),"---")</f>
        <v>---</v>
      </c>
      <c r="L213" t="str">
        <f t="shared" si="22"/>
        <v>J2-3</v>
      </c>
      <c r="M213" t="str">
        <f>IFERROR(IF(
COUNTIF(B2B!H:H,(IF(K213&lt;&gt;"---",IF(INDEX(RAW_c_TEBT0714_REV01!B:D,MATCH(H213,RAW_c_TEBT0714_REV01!B:B,0),3)=L213,INDEX(
RAW_c_TEBT0714_REV01!B:D,MATCH(H213,INDEX(RAW_c_TEBT0714_REV01!B:B,MATCH(H213,RAW_c_TEBT0714_REV01!B:B,)+1):'RAW_c_TEBT0714_REV01'!B11284,)+MATCH(H213,RAW_c_TEBT0714_REV01!B:B,),3),INDEX(RAW_c_TEBT0714_REV01!B:D,MATCH(H213,RAW_c_TEBT0714_REV01!B:B,0),3)),"---")))=1,"---",IF(K213&lt;&gt;"---",IF(INDEX(RAW_c_TEBT0714_REV01!B:D,MATCH(H213,RAW_c_TEBT0714_REV01!B:B,0),3)=L213,INDEX(
RAW_c_TEBT0714_REV01!B:D,MATCH(H213,INDEX(RAW_c_TEBT0714_REV01!B:B,MATCH(H213,RAW_c_TEBT0714_REV01!B:B,)+1):'RAW_c_TEBT0714_REV01'!B11284,)+MATCH(H213,RAW_c_TEBT0714_REV01!B:B,),3),INDEX(RAW_c_TEBT0714_REV01!B:D,MATCH(H213,RAW_c_TEBT0714_REV01!B:B,0),3)),"---")),"---")</f>
        <v>---</v>
      </c>
      <c r="N213" t="str">
        <f>IFERROR(IF(AND(B213="B2B",J213="--"),L213,IF(
COUNTIF(B2B!H:H,(IF(K213&lt;&gt;"---",IF(INDEX(RAW_c_TEBT0714_REV01!B:D,MATCH(H213,RAW_c_TEBT0714_REV01!B:B,0),3)=L213,INDEX(
RAW_c_TEBT0714_REV01!B:D,MATCH(H213,INDEX(RAW_c_TEBT0714_REV01!B:B,MATCH(H213,RAW_c_TEBT0714_REV01!B:B,)+1):'RAW_c_TEBT0714_REV01'!B11284,)+MATCH(H213,RAW_c_TEBT0714_REV01!B:B,),3),INDEX(RAW_c_TEBT0714_REV01!B:D,MATCH(H213,RAW_c_TEBT0714_REV01!B:B,0),3)),"---")))=0,"---",IF(K213&lt;&gt;"---",IF(INDEX(RAW_c_TEBT0714_REV01!B:D,MATCH(H213,RAW_c_TEBT0714_REV01!B:B,0),3)=L213,INDEX(
RAW_c_TEBT0714_REV01!B:D,MATCH(H213,INDEX(RAW_c_TEBT0714_REV01!B:B,MATCH(H213,RAW_c_TEBT0714_REV01!B:B,)+1):'RAW_c_TEBT0714_REV01'!B11284,)+MATCH(H213,RAW_c_TEBT0714_REV01!B:B,),3),INDEX(RAW_c_TEBT0714_REV01!B:D,MATCH(H213,RAW_c_TEBT0714_REV01!B:B,0),3)),"---"))),"---")</f>
        <v>---</v>
      </c>
      <c r="T213">
        <f>COUNTIF(RAW_c_TEBT0714_REV01!B:B,G213)</f>
        <v>56</v>
      </c>
      <c r="U213" t="str">
        <f t="shared" si="23"/>
        <v>Coaxial-GND</v>
      </c>
    </row>
    <row r="214" spans="1:21" x14ac:dyDescent="0.25">
      <c r="A214" t="s">
        <v>1056</v>
      </c>
      <c r="B214" t="s">
        <v>1338</v>
      </c>
      <c r="C214" t="s">
        <v>275</v>
      </c>
      <c r="D214" t="s">
        <v>591</v>
      </c>
      <c r="E214" s="84">
        <v>4</v>
      </c>
      <c r="F214" t="str">
        <f t="shared" si="18"/>
        <v>J2-4</v>
      </c>
      <c r="G214" t="str">
        <f>VLOOKUP(F214,RAW_c_TEBT0714_REV01!A:B,2,0)</f>
        <v>GND</v>
      </c>
      <c r="H214" t="str">
        <f t="shared" si="19"/>
        <v>GND</v>
      </c>
      <c r="I214" t="str">
        <f t="shared" si="20"/>
        <v>--</v>
      </c>
      <c r="J214" t="str">
        <f t="shared" si="21"/>
        <v>---</v>
      </c>
      <c r="K214" t="str">
        <f>IFERROR(IF(J214="--",IF(G214=H214,VLOOKUP(G214,RAW_c_TEBT0714_REV01!L:N,3,0),SUM(VLOOKUP(H214,RAW_c_TEBT0714_REV01!L:N,3,0),VLOOKUP(G214,RAW_c_TEBT0714_REV01!L:N,3,0))),"---"),"---")</f>
        <v>---</v>
      </c>
      <c r="L214" t="str">
        <f t="shared" si="22"/>
        <v>J2-4</v>
      </c>
      <c r="M214" t="str">
        <f>IFERROR(IF(
COUNTIF(B2B!H:H,(IF(K214&lt;&gt;"---",IF(INDEX(RAW_c_TEBT0714_REV01!B:D,MATCH(H214,RAW_c_TEBT0714_REV01!B:B,0),3)=L214,INDEX(
RAW_c_TEBT0714_REV01!B:D,MATCH(H214,INDEX(RAW_c_TEBT0714_REV01!B:B,MATCH(H214,RAW_c_TEBT0714_REV01!B:B,)+1):'RAW_c_TEBT0714_REV01'!B11285,)+MATCH(H214,RAW_c_TEBT0714_REV01!B:B,),3),INDEX(RAW_c_TEBT0714_REV01!B:D,MATCH(H214,RAW_c_TEBT0714_REV01!B:B,0),3)),"---")))=1,"---",IF(K214&lt;&gt;"---",IF(INDEX(RAW_c_TEBT0714_REV01!B:D,MATCH(H214,RAW_c_TEBT0714_REV01!B:B,0),3)=L214,INDEX(
RAW_c_TEBT0714_REV01!B:D,MATCH(H214,INDEX(RAW_c_TEBT0714_REV01!B:B,MATCH(H214,RAW_c_TEBT0714_REV01!B:B,)+1):'RAW_c_TEBT0714_REV01'!B11285,)+MATCH(H214,RAW_c_TEBT0714_REV01!B:B,),3),INDEX(RAW_c_TEBT0714_REV01!B:D,MATCH(H214,RAW_c_TEBT0714_REV01!B:B,0),3)),"---")),"---")</f>
        <v>---</v>
      </c>
      <c r="N214" t="str">
        <f>IFERROR(IF(AND(B214="B2B",J214="--"),L214,IF(
COUNTIF(B2B!H:H,(IF(K214&lt;&gt;"---",IF(INDEX(RAW_c_TEBT0714_REV01!B:D,MATCH(H214,RAW_c_TEBT0714_REV01!B:B,0),3)=L214,INDEX(
RAW_c_TEBT0714_REV01!B:D,MATCH(H214,INDEX(RAW_c_TEBT0714_REV01!B:B,MATCH(H214,RAW_c_TEBT0714_REV01!B:B,)+1):'RAW_c_TEBT0714_REV01'!B11285,)+MATCH(H214,RAW_c_TEBT0714_REV01!B:B,),3),INDEX(RAW_c_TEBT0714_REV01!B:D,MATCH(H214,RAW_c_TEBT0714_REV01!B:B,0),3)),"---")))=0,"---",IF(K214&lt;&gt;"---",IF(INDEX(RAW_c_TEBT0714_REV01!B:D,MATCH(H214,RAW_c_TEBT0714_REV01!B:B,0),3)=L214,INDEX(
RAW_c_TEBT0714_REV01!B:D,MATCH(H214,INDEX(RAW_c_TEBT0714_REV01!B:B,MATCH(H214,RAW_c_TEBT0714_REV01!B:B,)+1):'RAW_c_TEBT0714_REV01'!B11285,)+MATCH(H214,RAW_c_TEBT0714_REV01!B:B,),3),INDEX(RAW_c_TEBT0714_REV01!B:D,MATCH(H214,RAW_c_TEBT0714_REV01!B:B,0),3)),"---"))),"---")</f>
        <v>---</v>
      </c>
      <c r="T214">
        <f>COUNTIF(RAW_c_TEBT0714_REV01!B:B,G214)</f>
        <v>56</v>
      </c>
      <c r="U214" t="str">
        <f t="shared" si="23"/>
        <v>Coaxial-GND</v>
      </c>
    </row>
    <row r="215" spans="1:21" x14ac:dyDescent="0.25">
      <c r="A215" t="s">
        <v>1057</v>
      </c>
      <c r="B215" t="s">
        <v>1338</v>
      </c>
      <c r="C215" t="s">
        <v>275</v>
      </c>
      <c r="D215" t="s">
        <v>591</v>
      </c>
      <c r="E215" s="84">
        <v>5</v>
      </c>
      <c r="F215" t="str">
        <f t="shared" si="18"/>
        <v>J2-5</v>
      </c>
      <c r="G215" t="str">
        <f>VLOOKUP(F215,RAW_c_TEBT0714_REV01!A:B,2,0)</f>
        <v>GND</v>
      </c>
      <c r="H215" t="str">
        <f t="shared" si="19"/>
        <v>GND</v>
      </c>
      <c r="I215" t="str">
        <f t="shared" si="20"/>
        <v>--</v>
      </c>
      <c r="J215" t="str">
        <f t="shared" si="21"/>
        <v>---</v>
      </c>
      <c r="K215" t="str">
        <f>IFERROR(IF(J215="--",IF(G215=H215,VLOOKUP(G215,RAW_c_TEBT0714_REV01!L:N,3,0),SUM(VLOOKUP(H215,RAW_c_TEBT0714_REV01!L:N,3,0),VLOOKUP(G215,RAW_c_TEBT0714_REV01!L:N,3,0))),"---"),"---")</f>
        <v>---</v>
      </c>
      <c r="L215" t="str">
        <f t="shared" si="22"/>
        <v>J2-5</v>
      </c>
      <c r="M215" t="str">
        <f>IFERROR(IF(
COUNTIF(B2B!H:H,(IF(K215&lt;&gt;"---",IF(INDEX(RAW_c_TEBT0714_REV01!B:D,MATCH(H215,RAW_c_TEBT0714_REV01!B:B,0),3)=L215,INDEX(
RAW_c_TEBT0714_REV01!B:D,MATCH(H215,INDEX(RAW_c_TEBT0714_REV01!B:B,MATCH(H215,RAW_c_TEBT0714_REV01!B:B,)+1):'RAW_c_TEBT0714_REV01'!B11286,)+MATCH(H215,RAW_c_TEBT0714_REV01!B:B,),3),INDEX(RAW_c_TEBT0714_REV01!B:D,MATCH(H215,RAW_c_TEBT0714_REV01!B:B,0),3)),"---")))=1,"---",IF(K215&lt;&gt;"---",IF(INDEX(RAW_c_TEBT0714_REV01!B:D,MATCH(H215,RAW_c_TEBT0714_REV01!B:B,0),3)=L215,INDEX(
RAW_c_TEBT0714_REV01!B:D,MATCH(H215,INDEX(RAW_c_TEBT0714_REV01!B:B,MATCH(H215,RAW_c_TEBT0714_REV01!B:B,)+1):'RAW_c_TEBT0714_REV01'!B11286,)+MATCH(H215,RAW_c_TEBT0714_REV01!B:B,),3),INDEX(RAW_c_TEBT0714_REV01!B:D,MATCH(H215,RAW_c_TEBT0714_REV01!B:B,0),3)),"---")),"---")</f>
        <v>---</v>
      </c>
      <c r="N215" t="str">
        <f>IFERROR(IF(AND(B215="B2B",J215="--"),L215,IF(
COUNTIF(B2B!H:H,(IF(K215&lt;&gt;"---",IF(INDEX(RAW_c_TEBT0714_REV01!B:D,MATCH(H215,RAW_c_TEBT0714_REV01!B:B,0),3)=L215,INDEX(
RAW_c_TEBT0714_REV01!B:D,MATCH(H215,INDEX(RAW_c_TEBT0714_REV01!B:B,MATCH(H215,RAW_c_TEBT0714_REV01!B:B,)+1):'RAW_c_TEBT0714_REV01'!B11286,)+MATCH(H215,RAW_c_TEBT0714_REV01!B:B,),3),INDEX(RAW_c_TEBT0714_REV01!B:D,MATCH(H215,RAW_c_TEBT0714_REV01!B:B,0),3)),"---")))=0,"---",IF(K215&lt;&gt;"---",IF(INDEX(RAW_c_TEBT0714_REV01!B:D,MATCH(H215,RAW_c_TEBT0714_REV01!B:B,0),3)=L215,INDEX(
RAW_c_TEBT0714_REV01!B:D,MATCH(H215,INDEX(RAW_c_TEBT0714_REV01!B:B,MATCH(H215,RAW_c_TEBT0714_REV01!B:B,)+1):'RAW_c_TEBT0714_REV01'!B11286,)+MATCH(H215,RAW_c_TEBT0714_REV01!B:B,),3),INDEX(RAW_c_TEBT0714_REV01!B:D,MATCH(H215,RAW_c_TEBT0714_REV01!B:B,0),3)),"---"))),"---")</f>
        <v>---</v>
      </c>
      <c r="T215">
        <f>COUNTIF(RAW_c_TEBT0714_REV01!B:B,G215)</f>
        <v>56</v>
      </c>
      <c r="U215" t="str">
        <f t="shared" si="23"/>
        <v>Coaxial-GND</v>
      </c>
    </row>
    <row r="216" spans="1:21" x14ac:dyDescent="0.25">
      <c r="A216" t="s">
        <v>1058</v>
      </c>
      <c r="B216" t="s">
        <v>1338</v>
      </c>
      <c r="C216" t="s">
        <v>159</v>
      </c>
      <c r="D216" t="s">
        <v>592</v>
      </c>
      <c r="E216" s="84">
        <v>1</v>
      </c>
      <c r="F216" t="str">
        <f t="shared" si="18"/>
        <v>J3-1</v>
      </c>
      <c r="G216" t="str">
        <f>VLOOKUP(F216,RAW_c_TEBT0714_REV01!A:B,2,0)</f>
        <v>MGT_RX3_P</v>
      </c>
      <c r="H216" t="str">
        <f t="shared" si="19"/>
        <v>MGT_RX3_P</v>
      </c>
      <c r="I216" t="str">
        <f t="shared" si="20"/>
        <v>--</v>
      </c>
      <c r="J216" t="str">
        <f t="shared" si="21"/>
        <v>--</v>
      </c>
      <c r="K216">
        <f>IFERROR(IF(J216="--",IF(G216=H216,VLOOKUP(G216,RAW_c_TEBT0714_REV01!L:N,3,0),SUM(VLOOKUP(H216,RAW_c_TEBT0714_REV01!L:N,3,0),VLOOKUP(G216,RAW_c_TEBT0714_REV01!L:N,3,0))),"---"),"---")</f>
        <v>31.7011</v>
      </c>
      <c r="L216" t="str">
        <f t="shared" si="22"/>
        <v>J3-1</v>
      </c>
      <c r="M216" t="str">
        <f>IFERROR(IF(
COUNTIF(B2B!H:H,(IF(K216&lt;&gt;"---",IF(INDEX(RAW_c_TEBT0714_REV01!B:D,MATCH(H216,RAW_c_TEBT0714_REV01!B:B,0),3)=L216,INDEX(
RAW_c_TEBT0714_REV01!B:D,MATCH(H216,INDEX(RAW_c_TEBT0714_REV01!B:B,MATCH(H216,RAW_c_TEBT0714_REV01!B:B,)+1):'RAW_c_TEBT0714_REV01'!B11287,)+MATCH(H216,RAW_c_TEBT0714_REV01!B:B,),3),INDEX(RAW_c_TEBT0714_REV01!B:D,MATCH(H216,RAW_c_TEBT0714_REV01!B:B,0),3)),"---")))=1,"---",IF(K216&lt;&gt;"---",IF(INDEX(RAW_c_TEBT0714_REV01!B:D,MATCH(H216,RAW_c_TEBT0714_REV01!B:B,0),3)=L216,INDEX(
RAW_c_TEBT0714_REV01!B:D,MATCH(H216,INDEX(RAW_c_TEBT0714_REV01!B:B,MATCH(H216,RAW_c_TEBT0714_REV01!B:B,)+1):'RAW_c_TEBT0714_REV01'!B11287,)+MATCH(H216,RAW_c_TEBT0714_REV01!B:B,),3),INDEX(RAW_c_TEBT0714_REV01!B:D,MATCH(H216,RAW_c_TEBT0714_REV01!B:B,0),3)),"---")),"---")</f>
        <v>---</v>
      </c>
      <c r="N216" t="str">
        <f>IFERROR(IF(AND(B216="B2B",J216="--"),L216,IF(
COUNTIF(B2B!H:H,(IF(K216&lt;&gt;"---",IF(INDEX(RAW_c_TEBT0714_REV01!B:D,MATCH(H216,RAW_c_TEBT0714_REV01!B:B,0),3)=L216,INDEX(
RAW_c_TEBT0714_REV01!B:D,MATCH(H216,INDEX(RAW_c_TEBT0714_REV01!B:B,MATCH(H216,RAW_c_TEBT0714_REV01!B:B,)+1):'RAW_c_TEBT0714_REV01'!B11287,)+MATCH(H216,RAW_c_TEBT0714_REV01!B:B,),3),INDEX(RAW_c_TEBT0714_REV01!B:D,MATCH(H216,RAW_c_TEBT0714_REV01!B:B,0),3)),"---")))=0,"---",IF(K216&lt;&gt;"---",IF(INDEX(RAW_c_TEBT0714_REV01!B:D,MATCH(H216,RAW_c_TEBT0714_REV01!B:B,0),3)=L216,INDEX(
RAW_c_TEBT0714_REV01!B:D,MATCH(H216,INDEX(RAW_c_TEBT0714_REV01!B:B,MATCH(H216,RAW_c_TEBT0714_REV01!B:B,)+1):'RAW_c_TEBT0714_REV01'!B11287,)+MATCH(H216,RAW_c_TEBT0714_REV01!B:B,),3),INDEX(RAW_c_TEBT0714_REV01!B:D,MATCH(H216,RAW_c_TEBT0714_REV01!B:B,0),3)),"---"))),"---")</f>
        <v>JM1-1</v>
      </c>
      <c r="T216">
        <f>COUNTIF(RAW_c_TEBT0714_REV01!B:B,G216)</f>
        <v>2</v>
      </c>
      <c r="U216" t="str">
        <f t="shared" si="23"/>
        <v>Coaxial-1</v>
      </c>
    </row>
    <row r="217" spans="1:21" x14ac:dyDescent="0.25">
      <c r="A217" t="s">
        <v>1059</v>
      </c>
      <c r="B217" t="s">
        <v>1338</v>
      </c>
      <c r="C217" t="s">
        <v>275</v>
      </c>
      <c r="D217" t="s">
        <v>592</v>
      </c>
      <c r="E217" s="84">
        <v>2</v>
      </c>
      <c r="F217" t="str">
        <f t="shared" si="18"/>
        <v>J3-2</v>
      </c>
      <c r="G217" t="str">
        <f>VLOOKUP(F217,RAW_c_TEBT0714_REV01!A:B,2,0)</f>
        <v>GND</v>
      </c>
      <c r="H217" t="str">
        <f t="shared" si="19"/>
        <v>GND</v>
      </c>
      <c r="I217" t="str">
        <f t="shared" si="20"/>
        <v>--</v>
      </c>
      <c r="J217" t="str">
        <f t="shared" si="21"/>
        <v>---</v>
      </c>
      <c r="K217" t="str">
        <f>IFERROR(IF(J217="--",IF(G217=H217,VLOOKUP(G217,RAW_c_TEBT0714_REV01!L:N,3,0),SUM(VLOOKUP(H217,RAW_c_TEBT0714_REV01!L:N,3,0),VLOOKUP(G217,RAW_c_TEBT0714_REV01!L:N,3,0))),"---"),"---")</f>
        <v>---</v>
      </c>
      <c r="L217" t="str">
        <f t="shared" si="22"/>
        <v>J3-2</v>
      </c>
      <c r="M217" t="str">
        <f>IFERROR(IF(
COUNTIF(B2B!H:H,(IF(K217&lt;&gt;"---",IF(INDEX(RAW_c_TEBT0714_REV01!B:D,MATCH(H217,RAW_c_TEBT0714_REV01!B:B,0),3)=L217,INDEX(
RAW_c_TEBT0714_REV01!B:D,MATCH(H217,INDEX(RAW_c_TEBT0714_REV01!B:B,MATCH(H217,RAW_c_TEBT0714_REV01!B:B,)+1):'RAW_c_TEBT0714_REV01'!B11288,)+MATCH(H217,RAW_c_TEBT0714_REV01!B:B,),3),INDEX(RAW_c_TEBT0714_REV01!B:D,MATCH(H217,RAW_c_TEBT0714_REV01!B:B,0),3)),"---")))=1,"---",IF(K217&lt;&gt;"---",IF(INDEX(RAW_c_TEBT0714_REV01!B:D,MATCH(H217,RAW_c_TEBT0714_REV01!B:B,0),3)=L217,INDEX(
RAW_c_TEBT0714_REV01!B:D,MATCH(H217,INDEX(RAW_c_TEBT0714_REV01!B:B,MATCH(H217,RAW_c_TEBT0714_REV01!B:B,)+1):'RAW_c_TEBT0714_REV01'!B11288,)+MATCH(H217,RAW_c_TEBT0714_REV01!B:B,),3),INDEX(RAW_c_TEBT0714_REV01!B:D,MATCH(H217,RAW_c_TEBT0714_REV01!B:B,0),3)),"---")),"---")</f>
        <v>---</v>
      </c>
      <c r="N217" t="str">
        <f>IFERROR(IF(AND(B217="B2B",J217="--"),L217,IF(
COUNTIF(B2B!H:H,(IF(K217&lt;&gt;"---",IF(INDEX(RAW_c_TEBT0714_REV01!B:D,MATCH(H217,RAW_c_TEBT0714_REV01!B:B,0),3)=L217,INDEX(
RAW_c_TEBT0714_REV01!B:D,MATCH(H217,INDEX(RAW_c_TEBT0714_REV01!B:B,MATCH(H217,RAW_c_TEBT0714_REV01!B:B,)+1):'RAW_c_TEBT0714_REV01'!B11288,)+MATCH(H217,RAW_c_TEBT0714_REV01!B:B,),3),INDEX(RAW_c_TEBT0714_REV01!B:D,MATCH(H217,RAW_c_TEBT0714_REV01!B:B,0),3)),"---")))=0,"---",IF(K217&lt;&gt;"---",IF(INDEX(RAW_c_TEBT0714_REV01!B:D,MATCH(H217,RAW_c_TEBT0714_REV01!B:B,0),3)=L217,INDEX(
RAW_c_TEBT0714_REV01!B:D,MATCH(H217,INDEX(RAW_c_TEBT0714_REV01!B:B,MATCH(H217,RAW_c_TEBT0714_REV01!B:B,)+1):'RAW_c_TEBT0714_REV01'!B11288,)+MATCH(H217,RAW_c_TEBT0714_REV01!B:B,),3),INDEX(RAW_c_TEBT0714_REV01!B:D,MATCH(H217,RAW_c_TEBT0714_REV01!B:B,0),3)),"---"))),"---")</f>
        <v>---</v>
      </c>
      <c r="T217">
        <f>COUNTIF(RAW_c_TEBT0714_REV01!B:B,G217)</f>
        <v>56</v>
      </c>
      <c r="U217" t="str">
        <f t="shared" si="23"/>
        <v>Coaxial-GND</v>
      </c>
    </row>
    <row r="218" spans="1:21" x14ac:dyDescent="0.25">
      <c r="A218" t="s">
        <v>1060</v>
      </c>
      <c r="B218" t="s">
        <v>1338</v>
      </c>
      <c r="C218" t="s">
        <v>275</v>
      </c>
      <c r="D218" t="s">
        <v>592</v>
      </c>
      <c r="E218" s="84">
        <v>3</v>
      </c>
      <c r="F218" t="str">
        <f t="shared" si="18"/>
        <v>J3-3</v>
      </c>
      <c r="G218" t="str">
        <f>VLOOKUP(F218,RAW_c_TEBT0714_REV01!A:B,2,0)</f>
        <v>GND</v>
      </c>
      <c r="H218" t="str">
        <f t="shared" si="19"/>
        <v>GND</v>
      </c>
      <c r="I218" t="str">
        <f t="shared" si="20"/>
        <v>--</v>
      </c>
      <c r="J218" t="str">
        <f t="shared" si="21"/>
        <v>---</v>
      </c>
      <c r="K218" t="str">
        <f>IFERROR(IF(J218="--",IF(G218=H218,VLOOKUP(G218,RAW_c_TEBT0714_REV01!L:N,3,0),SUM(VLOOKUP(H218,RAW_c_TEBT0714_REV01!L:N,3,0),VLOOKUP(G218,RAW_c_TEBT0714_REV01!L:N,3,0))),"---"),"---")</f>
        <v>---</v>
      </c>
      <c r="L218" t="str">
        <f t="shared" si="22"/>
        <v>J3-3</v>
      </c>
      <c r="M218" t="str">
        <f>IFERROR(IF(
COUNTIF(B2B!H:H,(IF(K218&lt;&gt;"---",IF(INDEX(RAW_c_TEBT0714_REV01!B:D,MATCH(H218,RAW_c_TEBT0714_REV01!B:B,0),3)=L218,INDEX(
RAW_c_TEBT0714_REV01!B:D,MATCH(H218,INDEX(RAW_c_TEBT0714_REV01!B:B,MATCH(H218,RAW_c_TEBT0714_REV01!B:B,)+1):'RAW_c_TEBT0714_REV01'!B11289,)+MATCH(H218,RAW_c_TEBT0714_REV01!B:B,),3),INDEX(RAW_c_TEBT0714_REV01!B:D,MATCH(H218,RAW_c_TEBT0714_REV01!B:B,0),3)),"---")))=1,"---",IF(K218&lt;&gt;"---",IF(INDEX(RAW_c_TEBT0714_REV01!B:D,MATCH(H218,RAW_c_TEBT0714_REV01!B:B,0),3)=L218,INDEX(
RAW_c_TEBT0714_REV01!B:D,MATCH(H218,INDEX(RAW_c_TEBT0714_REV01!B:B,MATCH(H218,RAW_c_TEBT0714_REV01!B:B,)+1):'RAW_c_TEBT0714_REV01'!B11289,)+MATCH(H218,RAW_c_TEBT0714_REV01!B:B,),3),INDEX(RAW_c_TEBT0714_REV01!B:D,MATCH(H218,RAW_c_TEBT0714_REV01!B:B,0),3)),"---")),"---")</f>
        <v>---</v>
      </c>
      <c r="N218" t="str">
        <f>IFERROR(IF(AND(B218="B2B",J218="--"),L218,IF(
COUNTIF(B2B!H:H,(IF(K218&lt;&gt;"---",IF(INDEX(RAW_c_TEBT0714_REV01!B:D,MATCH(H218,RAW_c_TEBT0714_REV01!B:B,0),3)=L218,INDEX(
RAW_c_TEBT0714_REV01!B:D,MATCH(H218,INDEX(RAW_c_TEBT0714_REV01!B:B,MATCH(H218,RAW_c_TEBT0714_REV01!B:B,)+1):'RAW_c_TEBT0714_REV01'!B11289,)+MATCH(H218,RAW_c_TEBT0714_REV01!B:B,),3),INDEX(RAW_c_TEBT0714_REV01!B:D,MATCH(H218,RAW_c_TEBT0714_REV01!B:B,0),3)),"---")))=0,"---",IF(K218&lt;&gt;"---",IF(INDEX(RAW_c_TEBT0714_REV01!B:D,MATCH(H218,RAW_c_TEBT0714_REV01!B:B,0),3)=L218,INDEX(
RAW_c_TEBT0714_REV01!B:D,MATCH(H218,INDEX(RAW_c_TEBT0714_REV01!B:B,MATCH(H218,RAW_c_TEBT0714_REV01!B:B,)+1):'RAW_c_TEBT0714_REV01'!B11289,)+MATCH(H218,RAW_c_TEBT0714_REV01!B:B,),3),INDEX(RAW_c_TEBT0714_REV01!B:D,MATCH(H218,RAW_c_TEBT0714_REV01!B:B,0),3)),"---"))),"---")</f>
        <v>---</v>
      </c>
      <c r="T218">
        <f>COUNTIF(RAW_c_TEBT0714_REV01!B:B,G218)</f>
        <v>56</v>
      </c>
      <c r="U218" t="str">
        <f t="shared" si="23"/>
        <v>Coaxial-GND</v>
      </c>
    </row>
    <row r="219" spans="1:21" x14ac:dyDescent="0.25">
      <c r="A219" t="s">
        <v>1061</v>
      </c>
      <c r="B219" t="s">
        <v>1338</v>
      </c>
      <c r="C219" t="s">
        <v>275</v>
      </c>
      <c r="D219" t="s">
        <v>592</v>
      </c>
      <c r="E219" s="84">
        <v>4</v>
      </c>
      <c r="F219" t="str">
        <f t="shared" si="18"/>
        <v>J3-4</v>
      </c>
      <c r="G219" t="str">
        <f>VLOOKUP(F219,RAW_c_TEBT0714_REV01!A:B,2,0)</f>
        <v>GND</v>
      </c>
      <c r="H219" t="str">
        <f t="shared" si="19"/>
        <v>GND</v>
      </c>
      <c r="I219" t="str">
        <f t="shared" si="20"/>
        <v>--</v>
      </c>
      <c r="J219" t="str">
        <f t="shared" si="21"/>
        <v>---</v>
      </c>
      <c r="K219" t="str">
        <f>IFERROR(IF(J219="--",IF(G219=H219,VLOOKUP(G219,RAW_c_TEBT0714_REV01!L:N,3,0),SUM(VLOOKUP(H219,RAW_c_TEBT0714_REV01!L:N,3,0),VLOOKUP(G219,RAW_c_TEBT0714_REV01!L:N,3,0))),"---"),"---")</f>
        <v>---</v>
      </c>
      <c r="L219" t="str">
        <f t="shared" si="22"/>
        <v>J3-4</v>
      </c>
      <c r="M219" t="str">
        <f>IFERROR(IF(
COUNTIF(B2B!H:H,(IF(K219&lt;&gt;"---",IF(INDEX(RAW_c_TEBT0714_REV01!B:D,MATCH(H219,RAW_c_TEBT0714_REV01!B:B,0),3)=L219,INDEX(
RAW_c_TEBT0714_REV01!B:D,MATCH(H219,INDEX(RAW_c_TEBT0714_REV01!B:B,MATCH(H219,RAW_c_TEBT0714_REV01!B:B,)+1):'RAW_c_TEBT0714_REV01'!B11290,)+MATCH(H219,RAW_c_TEBT0714_REV01!B:B,),3),INDEX(RAW_c_TEBT0714_REV01!B:D,MATCH(H219,RAW_c_TEBT0714_REV01!B:B,0),3)),"---")))=1,"---",IF(K219&lt;&gt;"---",IF(INDEX(RAW_c_TEBT0714_REV01!B:D,MATCH(H219,RAW_c_TEBT0714_REV01!B:B,0),3)=L219,INDEX(
RAW_c_TEBT0714_REV01!B:D,MATCH(H219,INDEX(RAW_c_TEBT0714_REV01!B:B,MATCH(H219,RAW_c_TEBT0714_REV01!B:B,)+1):'RAW_c_TEBT0714_REV01'!B11290,)+MATCH(H219,RAW_c_TEBT0714_REV01!B:B,),3),INDEX(RAW_c_TEBT0714_REV01!B:D,MATCH(H219,RAW_c_TEBT0714_REV01!B:B,0),3)),"---")),"---")</f>
        <v>---</v>
      </c>
      <c r="N219" t="str">
        <f>IFERROR(IF(AND(B219="B2B",J219="--"),L219,IF(
COUNTIF(B2B!H:H,(IF(K219&lt;&gt;"---",IF(INDEX(RAW_c_TEBT0714_REV01!B:D,MATCH(H219,RAW_c_TEBT0714_REV01!B:B,0),3)=L219,INDEX(
RAW_c_TEBT0714_REV01!B:D,MATCH(H219,INDEX(RAW_c_TEBT0714_REV01!B:B,MATCH(H219,RAW_c_TEBT0714_REV01!B:B,)+1):'RAW_c_TEBT0714_REV01'!B11290,)+MATCH(H219,RAW_c_TEBT0714_REV01!B:B,),3),INDEX(RAW_c_TEBT0714_REV01!B:D,MATCH(H219,RAW_c_TEBT0714_REV01!B:B,0),3)),"---")))=0,"---",IF(K219&lt;&gt;"---",IF(INDEX(RAW_c_TEBT0714_REV01!B:D,MATCH(H219,RAW_c_TEBT0714_REV01!B:B,0),3)=L219,INDEX(
RAW_c_TEBT0714_REV01!B:D,MATCH(H219,INDEX(RAW_c_TEBT0714_REV01!B:B,MATCH(H219,RAW_c_TEBT0714_REV01!B:B,)+1):'RAW_c_TEBT0714_REV01'!B11290,)+MATCH(H219,RAW_c_TEBT0714_REV01!B:B,),3),INDEX(RAW_c_TEBT0714_REV01!B:D,MATCH(H219,RAW_c_TEBT0714_REV01!B:B,0),3)),"---"))),"---")</f>
        <v>---</v>
      </c>
      <c r="T219">
        <f>COUNTIF(RAW_c_TEBT0714_REV01!B:B,G219)</f>
        <v>56</v>
      </c>
      <c r="U219" t="str">
        <f t="shared" si="23"/>
        <v>Coaxial-GND</v>
      </c>
    </row>
    <row r="220" spans="1:21" x14ac:dyDescent="0.25">
      <c r="A220" t="s">
        <v>1062</v>
      </c>
      <c r="B220" t="s">
        <v>1338</v>
      </c>
      <c r="C220" t="s">
        <v>275</v>
      </c>
      <c r="D220" t="s">
        <v>592</v>
      </c>
      <c r="E220" s="84">
        <v>5</v>
      </c>
      <c r="F220" t="str">
        <f t="shared" si="18"/>
        <v>J3-5</v>
      </c>
      <c r="G220" t="str">
        <f>VLOOKUP(F220,RAW_c_TEBT0714_REV01!A:B,2,0)</f>
        <v>GND</v>
      </c>
      <c r="H220" t="str">
        <f t="shared" si="19"/>
        <v>GND</v>
      </c>
      <c r="I220" t="str">
        <f t="shared" si="20"/>
        <v>--</v>
      </c>
      <c r="J220" t="str">
        <f t="shared" si="21"/>
        <v>---</v>
      </c>
      <c r="K220" t="str">
        <f>IFERROR(IF(J220="--",IF(G220=H220,VLOOKUP(G220,RAW_c_TEBT0714_REV01!L:N,3,0),SUM(VLOOKUP(H220,RAW_c_TEBT0714_REV01!L:N,3,0),VLOOKUP(G220,RAW_c_TEBT0714_REV01!L:N,3,0))),"---"),"---")</f>
        <v>---</v>
      </c>
      <c r="L220" t="str">
        <f t="shared" si="22"/>
        <v>J3-5</v>
      </c>
      <c r="M220" t="str">
        <f>IFERROR(IF(
COUNTIF(B2B!H:H,(IF(K220&lt;&gt;"---",IF(INDEX(RAW_c_TEBT0714_REV01!B:D,MATCH(H220,RAW_c_TEBT0714_REV01!B:B,0),3)=L220,INDEX(
RAW_c_TEBT0714_REV01!B:D,MATCH(H220,INDEX(RAW_c_TEBT0714_REV01!B:B,MATCH(H220,RAW_c_TEBT0714_REV01!B:B,)+1):'RAW_c_TEBT0714_REV01'!B11291,)+MATCH(H220,RAW_c_TEBT0714_REV01!B:B,),3),INDEX(RAW_c_TEBT0714_REV01!B:D,MATCH(H220,RAW_c_TEBT0714_REV01!B:B,0),3)),"---")))=1,"---",IF(K220&lt;&gt;"---",IF(INDEX(RAW_c_TEBT0714_REV01!B:D,MATCH(H220,RAW_c_TEBT0714_REV01!B:B,0),3)=L220,INDEX(
RAW_c_TEBT0714_REV01!B:D,MATCH(H220,INDEX(RAW_c_TEBT0714_REV01!B:B,MATCH(H220,RAW_c_TEBT0714_REV01!B:B,)+1):'RAW_c_TEBT0714_REV01'!B11291,)+MATCH(H220,RAW_c_TEBT0714_REV01!B:B,),3),INDEX(RAW_c_TEBT0714_REV01!B:D,MATCH(H220,RAW_c_TEBT0714_REV01!B:B,0),3)),"---")),"---")</f>
        <v>---</v>
      </c>
      <c r="N220" t="str">
        <f>IFERROR(IF(AND(B220="B2B",J220="--"),L220,IF(
COUNTIF(B2B!H:H,(IF(K220&lt;&gt;"---",IF(INDEX(RAW_c_TEBT0714_REV01!B:D,MATCH(H220,RAW_c_TEBT0714_REV01!B:B,0),3)=L220,INDEX(
RAW_c_TEBT0714_REV01!B:D,MATCH(H220,INDEX(RAW_c_TEBT0714_REV01!B:B,MATCH(H220,RAW_c_TEBT0714_REV01!B:B,)+1):'RAW_c_TEBT0714_REV01'!B11291,)+MATCH(H220,RAW_c_TEBT0714_REV01!B:B,),3),INDEX(RAW_c_TEBT0714_REV01!B:D,MATCH(H220,RAW_c_TEBT0714_REV01!B:B,0),3)),"---")))=0,"---",IF(K220&lt;&gt;"---",IF(INDEX(RAW_c_TEBT0714_REV01!B:D,MATCH(H220,RAW_c_TEBT0714_REV01!B:B,0),3)=L220,INDEX(
RAW_c_TEBT0714_REV01!B:D,MATCH(H220,INDEX(RAW_c_TEBT0714_REV01!B:B,MATCH(H220,RAW_c_TEBT0714_REV01!B:B,)+1):'RAW_c_TEBT0714_REV01'!B11291,)+MATCH(H220,RAW_c_TEBT0714_REV01!B:B,),3),INDEX(RAW_c_TEBT0714_REV01!B:D,MATCH(H220,RAW_c_TEBT0714_REV01!B:B,0),3)),"---"))),"---")</f>
        <v>---</v>
      </c>
      <c r="T220">
        <f>COUNTIF(RAW_c_TEBT0714_REV01!B:B,G220)</f>
        <v>56</v>
      </c>
      <c r="U220" t="str">
        <f t="shared" si="23"/>
        <v>Coaxial-GND</v>
      </c>
    </row>
    <row r="221" spans="1:21" x14ac:dyDescent="0.25">
      <c r="A221" t="s">
        <v>1063</v>
      </c>
      <c r="B221" t="s">
        <v>1338</v>
      </c>
      <c r="C221" t="s">
        <v>159</v>
      </c>
      <c r="D221" t="s">
        <v>593</v>
      </c>
      <c r="E221" s="84">
        <v>1</v>
      </c>
      <c r="F221" t="str">
        <f t="shared" si="18"/>
        <v>J4-1</v>
      </c>
      <c r="G221" t="str">
        <f>VLOOKUP(F221,RAW_c_TEBT0714_REV01!A:B,2,0)</f>
        <v>MGT_RX3_N</v>
      </c>
      <c r="H221" t="str">
        <f t="shared" si="19"/>
        <v>MGT_RX3_N</v>
      </c>
      <c r="I221" t="str">
        <f t="shared" si="20"/>
        <v>--</v>
      </c>
      <c r="J221" t="str">
        <f t="shared" si="21"/>
        <v>--</v>
      </c>
      <c r="K221">
        <f>IFERROR(IF(J221="--",IF(G221=H221,VLOOKUP(G221,RAW_c_TEBT0714_REV01!L:N,3,0),SUM(VLOOKUP(H221,RAW_c_TEBT0714_REV01!L:N,3,0),VLOOKUP(G221,RAW_c_TEBT0714_REV01!L:N,3,0))),"---"),"---")</f>
        <v>32.032400000000003</v>
      </c>
      <c r="L221" t="str">
        <f t="shared" si="22"/>
        <v>J4-1</v>
      </c>
      <c r="M221" t="str">
        <f>IFERROR(IF(
COUNTIF(B2B!H:H,(IF(K221&lt;&gt;"---",IF(INDEX(RAW_c_TEBT0714_REV01!B:D,MATCH(H221,RAW_c_TEBT0714_REV01!B:B,0),3)=L221,INDEX(
RAW_c_TEBT0714_REV01!B:D,MATCH(H221,INDEX(RAW_c_TEBT0714_REV01!B:B,MATCH(H221,RAW_c_TEBT0714_REV01!B:B,)+1):'RAW_c_TEBT0714_REV01'!B11292,)+MATCH(H221,RAW_c_TEBT0714_REV01!B:B,),3),INDEX(RAW_c_TEBT0714_REV01!B:D,MATCH(H221,RAW_c_TEBT0714_REV01!B:B,0),3)),"---")))=1,"---",IF(K221&lt;&gt;"---",IF(INDEX(RAW_c_TEBT0714_REV01!B:D,MATCH(H221,RAW_c_TEBT0714_REV01!B:B,0),3)=L221,INDEX(
RAW_c_TEBT0714_REV01!B:D,MATCH(H221,INDEX(RAW_c_TEBT0714_REV01!B:B,MATCH(H221,RAW_c_TEBT0714_REV01!B:B,)+1):'RAW_c_TEBT0714_REV01'!B11292,)+MATCH(H221,RAW_c_TEBT0714_REV01!B:B,),3),INDEX(RAW_c_TEBT0714_REV01!B:D,MATCH(H221,RAW_c_TEBT0714_REV01!B:B,0),3)),"---")),"---")</f>
        <v>---</v>
      </c>
      <c r="N221" t="str">
        <f>IFERROR(IF(AND(B221="B2B",J221="--"),L221,IF(
COUNTIF(B2B!H:H,(IF(K221&lt;&gt;"---",IF(INDEX(RAW_c_TEBT0714_REV01!B:D,MATCH(H221,RAW_c_TEBT0714_REV01!B:B,0),3)=L221,INDEX(
RAW_c_TEBT0714_REV01!B:D,MATCH(H221,INDEX(RAW_c_TEBT0714_REV01!B:B,MATCH(H221,RAW_c_TEBT0714_REV01!B:B,)+1):'RAW_c_TEBT0714_REV01'!B11292,)+MATCH(H221,RAW_c_TEBT0714_REV01!B:B,),3),INDEX(RAW_c_TEBT0714_REV01!B:D,MATCH(H221,RAW_c_TEBT0714_REV01!B:B,0),3)),"---")))=0,"---",IF(K221&lt;&gt;"---",IF(INDEX(RAW_c_TEBT0714_REV01!B:D,MATCH(H221,RAW_c_TEBT0714_REV01!B:B,0),3)=L221,INDEX(
RAW_c_TEBT0714_REV01!B:D,MATCH(H221,INDEX(RAW_c_TEBT0714_REV01!B:B,MATCH(H221,RAW_c_TEBT0714_REV01!B:B,)+1):'RAW_c_TEBT0714_REV01'!B11292,)+MATCH(H221,RAW_c_TEBT0714_REV01!B:B,),3),INDEX(RAW_c_TEBT0714_REV01!B:D,MATCH(H221,RAW_c_TEBT0714_REV01!B:B,0),3)),"---"))),"---")</f>
        <v>JM1-3</v>
      </c>
      <c r="T221">
        <f>COUNTIF(RAW_c_TEBT0714_REV01!B:B,G221)</f>
        <v>2</v>
      </c>
      <c r="U221" t="str">
        <f t="shared" si="23"/>
        <v>Coaxial-1</v>
      </c>
    </row>
    <row r="222" spans="1:21" x14ac:dyDescent="0.25">
      <c r="A222" t="s">
        <v>1064</v>
      </c>
      <c r="B222" t="s">
        <v>1338</v>
      </c>
      <c r="C222" t="s">
        <v>275</v>
      </c>
      <c r="D222" t="s">
        <v>593</v>
      </c>
      <c r="E222" s="84">
        <v>2</v>
      </c>
      <c r="F222" t="str">
        <f t="shared" si="18"/>
        <v>J4-2</v>
      </c>
      <c r="G222" t="str">
        <f>VLOOKUP(F222,RAW_c_TEBT0714_REV01!A:B,2,0)</f>
        <v>GND</v>
      </c>
      <c r="H222" t="str">
        <f t="shared" si="19"/>
        <v>GND</v>
      </c>
      <c r="I222" t="str">
        <f t="shared" si="20"/>
        <v>--</v>
      </c>
      <c r="J222" t="str">
        <f t="shared" si="21"/>
        <v>---</v>
      </c>
      <c r="K222" t="str">
        <f>IFERROR(IF(J222="--",IF(G222=H222,VLOOKUP(G222,RAW_c_TEBT0714_REV01!L:N,3,0),SUM(VLOOKUP(H222,RAW_c_TEBT0714_REV01!L:N,3,0),VLOOKUP(G222,RAW_c_TEBT0714_REV01!L:N,3,0))),"---"),"---")</f>
        <v>---</v>
      </c>
      <c r="L222" t="str">
        <f t="shared" si="22"/>
        <v>J4-2</v>
      </c>
      <c r="M222" t="str">
        <f>IFERROR(IF(
COUNTIF(B2B!H:H,(IF(K222&lt;&gt;"---",IF(INDEX(RAW_c_TEBT0714_REV01!B:D,MATCH(H222,RAW_c_TEBT0714_REV01!B:B,0),3)=L222,INDEX(
RAW_c_TEBT0714_REV01!B:D,MATCH(H222,INDEX(RAW_c_TEBT0714_REV01!B:B,MATCH(H222,RAW_c_TEBT0714_REV01!B:B,)+1):'RAW_c_TEBT0714_REV01'!B11293,)+MATCH(H222,RAW_c_TEBT0714_REV01!B:B,),3),INDEX(RAW_c_TEBT0714_REV01!B:D,MATCH(H222,RAW_c_TEBT0714_REV01!B:B,0),3)),"---")))=1,"---",IF(K222&lt;&gt;"---",IF(INDEX(RAW_c_TEBT0714_REV01!B:D,MATCH(H222,RAW_c_TEBT0714_REV01!B:B,0),3)=L222,INDEX(
RAW_c_TEBT0714_REV01!B:D,MATCH(H222,INDEX(RAW_c_TEBT0714_REV01!B:B,MATCH(H222,RAW_c_TEBT0714_REV01!B:B,)+1):'RAW_c_TEBT0714_REV01'!B11293,)+MATCH(H222,RAW_c_TEBT0714_REV01!B:B,),3),INDEX(RAW_c_TEBT0714_REV01!B:D,MATCH(H222,RAW_c_TEBT0714_REV01!B:B,0),3)),"---")),"---")</f>
        <v>---</v>
      </c>
      <c r="N222" t="str">
        <f>IFERROR(IF(AND(B222="B2B",J222="--"),L222,IF(
COUNTIF(B2B!H:H,(IF(K222&lt;&gt;"---",IF(INDEX(RAW_c_TEBT0714_REV01!B:D,MATCH(H222,RAW_c_TEBT0714_REV01!B:B,0),3)=L222,INDEX(
RAW_c_TEBT0714_REV01!B:D,MATCH(H222,INDEX(RAW_c_TEBT0714_REV01!B:B,MATCH(H222,RAW_c_TEBT0714_REV01!B:B,)+1):'RAW_c_TEBT0714_REV01'!B11293,)+MATCH(H222,RAW_c_TEBT0714_REV01!B:B,),3),INDEX(RAW_c_TEBT0714_REV01!B:D,MATCH(H222,RAW_c_TEBT0714_REV01!B:B,0),3)),"---")))=0,"---",IF(K222&lt;&gt;"---",IF(INDEX(RAW_c_TEBT0714_REV01!B:D,MATCH(H222,RAW_c_TEBT0714_REV01!B:B,0),3)=L222,INDEX(
RAW_c_TEBT0714_REV01!B:D,MATCH(H222,INDEX(RAW_c_TEBT0714_REV01!B:B,MATCH(H222,RAW_c_TEBT0714_REV01!B:B,)+1):'RAW_c_TEBT0714_REV01'!B11293,)+MATCH(H222,RAW_c_TEBT0714_REV01!B:B,),3),INDEX(RAW_c_TEBT0714_REV01!B:D,MATCH(H222,RAW_c_TEBT0714_REV01!B:B,0),3)),"---"))),"---")</f>
        <v>---</v>
      </c>
      <c r="T222">
        <f>COUNTIF(RAW_c_TEBT0714_REV01!B:B,G222)</f>
        <v>56</v>
      </c>
      <c r="U222" t="str">
        <f t="shared" si="23"/>
        <v>Coaxial-GND</v>
      </c>
    </row>
    <row r="223" spans="1:21" x14ac:dyDescent="0.25">
      <c r="A223" t="s">
        <v>1065</v>
      </c>
      <c r="B223" t="s">
        <v>1338</v>
      </c>
      <c r="C223" t="s">
        <v>275</v>
      </c>
      <c r="D223" t="s">
        <v>593</v>
      </c>
      <c r="E223" s="84">
        <v>3</v>
      </c>
      <c r="F223" t="str">
        <f t="shared" si="18"/>
        <v>J4-3</v>
      </c>
      <c r="G223" t="str">
        <f>VLOOKUP(F223,RAW_c_TEBT0714_REV01!A:B,2,0)</f>
        <v>GND</v>
      </c>
      <c r="H223" t="str">
        <f t="shared" si="19"/>
        <v>GND</v>
      </c>
      <c r="I223" t="str">
        <f t="shared" si="20"/>
        <v>--</v>
      </c>
      <c r="J223" t="str">
        <f t="shared" si="21"/>
        <v>---</v>
      </c>
      <c r="K223" t="str">
        <f>IFERROR(IF(J223="--",IF(G223=H223,VLOOKUP(G223,RAW_c_TEBT0714_REV01!L:N,3,0),SUM(VLOOKUP(H223,RAW_c_TEBT0714_REV01!L:N,3,0),VLOOKUP(G223,RAW_c_TEBT0714_REV01!L:N,3,0))),"---"),"---")</f>
        <v>---</v>
      </c>
      <c r="L223" t="str">
        <f t="shared" si="22"/>
        <v>J4-3</v>
      </c>
      <c r="M223" t="str">
        <f>IFERROR(IF(
COUNTIF(B2B!H:H,(IF(K223&lt;&gt;"---",IF(INDEX(RAW_c_TEBT0714_REV01!B:D,MATCH(H223,RAW_c_TEBT0714_REV01!B:B,0),3)=L223,INDEX(
RAW_c_TEBT0714_REV01!B:D,MATCH(H223,INDEX(RAW_c_TEBT0714_REV01!B:B,MATCH(H223,RAW_c_TEBT0714_REV01!B:B,)+1):'RAW_c_TEBT0714_REV01'!B11294,)+MATCH(H223,RAW_c_TEBT0714_REV01!B:B,),3),INDEX(RAW_c_TEBT0714_REV01!B:D,MATCH(H223,RAW_c_TEBT0714_REV01!B:B,0),3)),"---")))=1,"---",IF(K223&lt;&gt;"---",IF(INDEX(RAW_c_TEBT0714_REV01!B:D,MATCH(H223,RAW_c_TEBT0714_REV01!B:B,0),3)=L223,INDEX(
RAW_c_TEBT0714_REV01!B:D,MATCH(H223,INDEX(RAW_c_TEBT0714_REV01!B:B,MATCH(H223,RAW_c_TEBT0714_REV01!B:B,)+1):'RAW_c_TEBT0714_REV01'!B11294,)+MATCH(H223,RAW_c_TEBT0714_REV01!B:B,),3),INDEX(RAW_c_TEBT0714_REV01!B:D,MATCH(H223,RAW_c_TEBT0714_REV01!B:B,0),3)),"---")),"---")</f>
        <v>---</v>
      </c>
      <c r="N223" t="str">
        <f>IFERROR(IF(AND(B223="B2B",J223="--"),L223,IF(
COUNTIF(B2B!H:H,(IF(K223&lt;&gt;"---",IF(INDEX(RAW_c_TEBT0714_REV01!B:D,MATCH(H223,RAW_c_TEBT0714_REV01!B:B,0),3)=L223,INDEX(
RAW_c_TEBT0714_REV01!B:D,MATCH(H223,INDEX(RAW_c_TEBT0714_REV01!B:B,MATCH(H223,RAW_c_TEBT0714_REV01!B:B,)+1):'RAW_c_TEBT0714_REV01'!B11294,)+MATCH(H223,RAW_c_TEBT0714_REV01!B:B,),3),INDEX(RAW_c_TEBT0714_REV01!B:D,MATCH(H223,RAW_c_TEBT0714_REV01!B:B,0),3)),"---")))=0,"---",IF(K223&lt;&gt;"---",IF(INDEX(RAW_c_TEBT0714_REV01!B:D,MATCH(H223,RAW_c_TEBT0714_REV01!B:B,0),3)=L223,INDEX(
RAW_c_TEBT0714_REV01!B:D,MATCH(H223,INDEX(RAW_c_TEBT0714_REV01!B:B,MATCH(H223,RAW_c_TEBT0714_REV01!B:B,)+1):'RAW_c_TEBT0714_REV01'!B11294,)+MATCH(H223,RAW_c_TEBT0714_REV01!B:B,),3),INDEX(RAW_c_TEBT0714_REV01!B:D,MATCH(H223,RAW_c_TEBT0714_REV01!B:B,0),3)),"---"))),"---")</f>
        <v>---</v>
      </c>
      <c r="T223">
        <f>COUNTIF(RAW_c_TEBT0714_REV01!B:B,G223)</f>
        <v>56</v>
      </c>
      <c r="U223" t="str">
        <f t="shared" si="23"/>
        <v>Coaxial-GND</v>
      </c>
    </row>
    <row r="224" spans="1:21" x14ac:dyDescent="0.25">
      <c r="A224" t="s">
        <v>1066</v>
      </c>
      <c r="B224" t="s">
        <v>1338</v>
      </c>
      <c r="C224" t="s">
        <v>275</v>
      </c>
      <c r="D224" t="s">
        <v>593</v>
      </c>
      <c r="E224" s="84">
        <v>4</v>
      </c>
      <c r="F224" t="str">
        <f t="shared" si="18"/>
        <v>J4-4</v>
      </c>
      <c r="G224" t="str">
        <f>VLOOKUP(F224,RAW_c_TEBT0714_REV01!A:B,2,0)</f>
        <v>GND</v>
      </c>
      <c r="H224" t="str">
        <f t="shared" si="19"/>
        <v>GND</v>
      </c>
      <c r="I224" t="str">
        <f t="shared" si="20"/>
        <v>--</v>
      </c>
      <c r="J224" t="str">
        <f t="shared" si="21"/>
        <v>---</v>
      </c>
      <c r="K224" t="str">
        <f>IFERROR(IF(J224="--",IF(G224=H224,VLOOKUP(G224,RAW_c_TEBT0714_REV01!L:N,3,0),SUM(VLOOKUP(H224,RAW_c_TEBT0714_REV01!L:N,3,0),VLOOKUP(G224,RAW_c_TEBT0714_REV01!L:N,3,0))),"---"),"---")</f>
        <v>---</v>
      </c>
      <c r="L224" t="str">
        <f t="shared" si="22"/>
        <v>J4-4</v>
      </c>
      <c r="M224" t="str">
        <f>IFERROR(IF(
COUNTIF(B2B!H:H,(IF(K224&lt;&gt;"---",IF(INDEX(RAW_c_TEBT0714_REV01!B:D,MATCH(H224,RAW_c_TEBT0714_REV01!B:B,0),3)=L224,INDEX(
RAW_c_TEBT0714_REV01!B:D,MATCH(H224,INDEX(RAW_c_TEBT0714_REV01!B:B,MATCH(H224,RAW_c_TEBT0714_REV01!B:B,)+1):'RAW_c_TEBT0714_REV01'!B11295,)+MATCH(H224,RAW_c_TEBT0714_REV01!B:B,),3),INDEX(RAW_c_TEBT0714_REV01!B:D,MATCH(H224,RAW_c_TEBT0714_REV01!B:B,0),3)),"---")))=1,"---",IF(K224&lt;&gt;"---",IF(INDEX(RAW_c_TEBT0714_REV01!B:D,MATCH(H224,RAW_c_TEBT0714_REV01!B:B,0),3)=L224,INDEX(
RAW_c_TEBT0714_REV01!B:D,MATCH(H224,INDEX(RAW_c_TEBT0714_REV01!B:B,MATCH(H224,RAW_c_TEBT0714_REV01!B:B,)+1):'RAW_c_TEBT0714_REV01'!B11295,)+MATCH(H224,RAW_c_TEBT0714_REV01!B:B,),3),INDEX(RAW_c_TEBT0714_REV01!B:D,MATCH(H224,RAW_c_TEBT0714_REV01!B:B,0),3)),"---")),"---")</f>
        <v>---</v>
      </c>
      <c r="N224" t="str">
        <f>IFERROR(IF(AND(B224="B2B",J224="--"),L224,IF(
COUNTIF(B2B!H:H,(IF(K224&lt;&gt;"---",IF(INDEX(RAW_c_TEBT0714_REV01!B:D,MATCH(H224,RAW_c_TEBT0714_REV01!B:B,0),3)=L224,INDEX(
RAW_c_TEBT0714_REV01!B:D,MATCH(H224,INDEX(RAW_c_TEBT0714_REV01!B:B,MATCH(H224,RAW_c_TEBT0714_REV01!B:B,)+1):'RAW_c_TEBT0714_REV01'!B11295,)+MATCH(H224,RAW_c_TEBT0714_REV01!B:B,),3),INDEX(RAW_c_TEBT0714_REV01!B:D,MATCH(H224,RAW_c_TEBT0714_REV01!B:B,0),3)),"---")))=0,"---",IF(K224&lt;&gt;"---",IF(INDEX(RAW_c_TEBT0714_REV01!B:D,MATCH(H224,RAW_c_TEBT0714_REV01!B:B,0),3)=L224,INDEX(
RAW_c_TEBT0714_REV01!B:D,MATCH(H224,INDEX(RAW_c_TEBT0714_REV01!B:B,MATCH(H224,RAW_c_TEBT0714_REV01!B:B,)+1):'RAW_c_TEBT0714_REV01'!B11295,)+MATCH(H224,RAW_c_TEBT0714_REV01!B:B,),3),INDEX(RAW_c_TEBT0714_REV01!B:D,MATCH(H224,RAW_c_TEBT0714_REV01!B:B,0),3)),"---"))),"---")</f>
        <v>---</v>
      </c>
      <c r="T224">
        <f>COUNTIF(RAW_c_TEBT0714_REV01!B:B,G224)</f>
        <v>56</v>
      </c>
      <c r="U224" t="str">
        <f t="shared" si="23"/>
        <v>Coaxial-GND</v>
      </c>
    </row>
    <row r="225" spans="1:21" x14ac:dyDescent="0.25">
      <c r="A225" t="s">
        <v>1067</v>
      </c>
      <c r="B225" t="s">
        <v>1338</v>
      </c>
      <c r="C225" t="s">
        <v>275</v>
      </c>
      <c r="D225" t="s">
        <v>593</v>
      </c>
      <c r="E225" s="84">
        <v>5</v>
      </c>
      <c r="F225" t="str">
        <f t="shared" si="18"/>
        <v>J4-5</v>
      </c>
      <c r="G225" t="str">
        <f>VLOOKUP(F225,RAW_c_TEBT0714_REV01!A:B,2,0)</f>
        <v>GND</v>
      </c>
      <c r="H225" t="str">
        <f t="shared" si="19"/>
        <v>GND</v>
      </c>
      <c r="I225" t="str">
        <f t="shared" si="20"/>
        <v>--</v>
      </c>
      <c r="J225" t="str">
        <f t="shared" si="21"/>
        <v>---</v>
      </c>
      <c r="K225" t="str">
        <f>IFERROR(IF(J225="--",IF(G225=H225,VLOOKUP(G225,RAW_c_TEBT0714_REV01!L:N,3,0),SUM(VLOOKUP(H225,RAW_c_TEBT0714_REV01!L:N,3,0),VLOOKUP(G225,RAW_c_TEBT0714_REV01!L:N,3,0))),"---"),"---")</f>
        <v>---</v>
      </c>
      <c r="L225" t="str">
        <f t="shared" si="22"/>
        <v>J4-5</v>
      </c>
      <c r="M225" t="str">
        <f>IFERROR(IF(
COUNTIF(B2B!H:H,(IF(K225&lt;&gt;"---",IF(INDEX(RAW_c_TEBT0714_REV01!B:D,MATCH(H225,RAW_c_TEBT0714_REV01!B:B,0),3)=L225,INDEX(
RAW_c_TEBT0714_REV01!B:D,MATCH(H225,INDEX(RAW_c_TEBT0714_REV01!B:B,MATCH(H225,RAW_c_TEBT0714_REV01!B:B,)+1):'RAW_c_TEBT0714_REV01'!B11296,)+MATCH(H225,RAW_c_TEBT0714_REV01!B:B,),3),INDEX(RAW_c_TEBT0714_REV01!B:D,MATCH(H225,RAW_c_TEBT0714_REV01!B:B,0),3)),"---")))=1,"---",IF(K225&lt;&gt;"---",IF(INDEX(RAW_c_TEBT0714_REV01!B:D,MATCH(H225,RAW_c_TEBT0714_REV01!B:B,0),3)=L225,INDEX(
RAW_c_TEBT0714_REV01!B:D,MATCH(H225,INDEX(RAW_c_TEBT0714_REV01!B:B,MATCH(H225,RAW_c_TEBT0714_REV01!B:B,)+1):'RAW_c_TEBT0714_REV01'!B11296,)+MATCH(H225,RAW_c_TEBT0714_REV01!B:B,),3),INDEX(RAW_c_TEBT0714_REV01!B:D,MATCH(H225,RAW_c_TEBT0714_REV01!B:B,0),3)),"---")),"---")</f>
        <v>---</v>
      </c>
      <c r="N225" t="str">
        <f>IFERROR(IF(AND(B225="B2B",J225="--"),L225,IF(
COUNTIF(B2B!H:H,(IF(K225&lt;&gt;"---",IF(INDEX(RAW_c_TEBT0714_REV01!B:D,MATCH(H225,RAW_c_TEBT0714_REV01!B:B,0),3)=L225,INDEX(
RAW_c_TEBT0714_REV01!B:D,MATCH(H225,INDEX(RAW_c_TEBT0714_REV01!B:B,MATCH(H225,RAW_c_TEBT0714_REV01!B:B,)+1):'RAW_c_TEBT0714_REV01'!B11296,)+MATCH(H225,RAW_c_TEBT0714_REV01!B:B,),3),INDEX(RAW_c_TEBT0714_REV01!B:D,MATCH(H225,RAW_c_TEBT0714_REV01!B:B,0),3)),"---")))=0,"---",IF(K225&lt;&gt;"---",IF(INDEX(RAW_c_TEBT0714_REV01!B:D,MATCH(H225,RAW_c_TEBT0714_REV01!B:B,0),3)=L225,INDEX(
RAW_c_TEBT0714_REV01!B:D,MATCH(H225,INDEX(RAW_c_TEBT0714_REV01!B:B,MATCH(H225,RAW_c_TEBT0714_REV01!B:B,)+1):'RAW_c_TEBT0714_REV01'!B11296,)+MATCH(H225,RAW_c_TEBT0714_REV01!B:B,),3),INDEX(RAW_c_TEBT0714_REV01!B:D,MATCH(H225,RAW_c_TEBT0714_REV01!B:B,0),3)),"---"))),"---")</f>
        <v>---</v>
      </c>
      <c r="T225">
        <f>COUNTIF(RAW_c_TEBT0714_REV01!B:B,G225)</f>
        <v>56</v>
      </c>
      <c r="U225" t="str">
        <f t="shared" si="23"/>
        <v>Coaxial-GND</v>
      </c>
    </row>
    <row r="226" spans="1:21" x14ac:dyDescent="0.25">
      <c r="A226" t="s">
        <v>1068</v>
      </c>
      <c r="B226" t="s">
        <v>1401</v>
      </c>
      <c r="C226" t="s">
        <v>159</v>
      </c>
      <c r="D226" t="s">
        <v>696</v>
      </c>
      <c r="E226" s="84">
        <v>1</v>
      </c>
      <c r="F226" t="str">
        <f t="shared" si="18"/>
        <v>J7-1</v>
      </c>
      <c r="G226" t="str">
        <f>VLOOKUP(F226,RAW_c_TEBT0714_REV01!A:B,2,0)</f>
        <v>3.3V</v>
      </c>
      <c r="H226" t="str">
        <f t="shared" si="19"/>
        <v>3.3V</v>
      </c>
      <c r="I226" t="str">
        <f t="shared" si="20"/>
        <v>--</v>
      </c>
      <c r="J226" t="str">
        <f t="shared" si="21"/>
        <v>--</v>
      </c>
      <c r="K226">
        <f>IFERROR(IF(J226="--",IF(G226=H226,VLOOKUP(G226,RAW_c_TEBT0714_REV01!L:N,3,0),SUM(VLOOKUP(H226,RAW_c_TEBT0714_REV01!L:N,3,0),VLOOKUP(G226,RAW_c_TEBT0714_REV01!L:N,3,0))),"---"),"---")</f>
        <v>74.779700000000005</v>
      </c>
      <c r="L226" t="str">
        <f t="shared" si="22"/>
        <v>J7-1</v>
      </c>
      <c r="M226" t="str">
        <f>IFERROR(IF(
COUNTIF(B2B!H:H,(IF(K226&lt;&gt;"---",IF(INDEX(RAW_c_TEBT0714_REV01!B:D,MATCH(H226,RAW_c_TEBT0714_REV01!B:B,0),3)=L226,INDEX(
RAW_c_TEBT0714_REV01!B:D,MATCH(H226,INDEX(RAW_c_TEBT0714_REV01!B:B,MATCH(H226,RAW_c_TEBT0714_REV01!B:B,)+1):'RAW_c_TEBT0714_REV01'!B11297,)+MATCH(H226,RAW_c_TEBT0714_REV01!B:B,),3),INDEX(RAW_c_TEBT0714_REV01!B:D,MATCH(H226,RAW_c_TEBT0714_REV01!B:B,0),3)),"---")))=1,"---",IF(K226&lt;&gt;"---",IF(INDEX(RAW_c_TEBT0714_REV01!B:D,MATCH(H226,RAW_c_TEBT0714_REV01!B:B,0),3)=L226,INDEX(
RAW_c_TEBT0714_REV01!B:D,MATCH(H226,INDEX(RAW_c_TEBT0714_REV01!B:B,MATCH(H226,RAW_c_TEBT0714_REV01!B:B,)+1):'RAW_c_TEBT0714_REV01'!B11297,)+MATCH(H226,RAW_c_TEBT0714_REV01!B:B,),3),INDEX(RAW_c_TEBT0714_REV01!B:D,MATCH(H226,RAW_c_TEBT0714_REV01!B:B,0),3)),"---")),"---")</f>
        <v>---</v>
      </c>
      <c r="N226" t="str">
        <f>IFERROR(IF(AND(B226="B2B",J226="--"),L226,IF(
COUNTIF(B2B!H:H,(IF(K226&lt;&gt;"---",IF(INDEX(RAW_c_TEBT0714_REV01!B:D,MATCH(H226,RAW_c_TEBT0714_REV01!B:B,0),3)=L226,INDEX(
RAW_c_TEBT0714_REV01!B:D,MATCH(H226,INDEX(RAW_c_TEBT0714_REV01!B:B,MATCH(H226,RAW_c_TEBT0714_REV01!B:B,)+1):'RAW_c_TEBT0714_REV01'!B11297,)+MATCH(H226,RAW_c_TEBT0714_REV01!B:B,),3),INDEX(RAW_c_TEBT0714_REV01!B:D,MATCH(H226,RAW_c_TEBT0714_REV01!B:B,0),3)),"---")))=0,"---",IF(K226&lt;&gt;"---",IF(INDEX(RAW_c_TEBT0714_REV01!B:D,MATCH(H226,RAW_c_TEBT0714_REV01!B:B,0),3)=L226,INDEX(
RAW_c_TEBT0714_REV01!B:D,MATCH(H226,INDEX(RAW_c_TEBT0714_REV01!B:B,MATCH(H226,RAW_c_TEBT0714_REV01!B:B,)+1):'RAW_c_TEBT0714_REV01'!B11297,)+MATCH(H226,RAW_c_TEBT0714_REV01!B:B,),3),INDEX(RAW_c_TEBT0714_REV01!B:D,MATCH(H226,RAW_c_TEBT0714_REV01!B:B,0),3)),"---"))),"---")</f>
        <v>JM1-97</v>
      </c>
      <c r="T226">
        <f>COUNTIF(RAW_c_TEBT0714_REV01!B:B,G226)</f>
        <v>4</v>
      </c>
      <c r="U226" t="str">
        <f t="shared" si="23"/>
        <v>2mmsocket-1</v>
      </c>
    </row>
    <row r="227" spans="1:21" x14ac:dyDescent="0.25">
      <c r="A227" t="s">
        <v>1069</v>
      </c>
      <c r="B227" t="s">
        <v>1401</v>
      </c>
      <c r="C227" t="s">
        <v>159</v>
      </c>
      <c r="D227" t="s">
        <v>697</v>
      </c>
      <c r="E227" s="84">
        <v>1</v>
      </c>
      <c r="F227" t="str">
        <f t="shared" si="18"/>
        <v>J8-1</v>
      </c>
      <c r="G227" t="str">
        <f>VLOOKUP(F227,RAW_c_TEBT0714_REV01!A:B,2,0)</f>
        <v>GND</v>
      </c>
      <c r="H227" t="str">
        <f t="shared" si="19"/>
        <v>GND</v>
      </c>
      <c r="I227" t="str">
        <f t="shared" si="20"/>
        <v>--</v>
      </c>
      <c r="J227" t="str">
        <f t="shared" si="21"/>
        <v>---</v>
      </c>
      <c r="K227" t="str">
        <f>IFERROR(IF(J227="--",IF(G227=H227,VLOOKUP(G227,RAW_c_TEBT0714_REV01!L:N,3,0),SUM(VLOOKUP(H227,RAW_c_TEBT0714_REV01!L:N,3,0),VLOOKUP(G227,RAW_c_TEBT0714_REV01!L:N,3,0))),"---"),"---")</f>
        <v>---</v>
      </c>
      <c r="L227" t="str">
        <f t="shared" si="22"/>
        <v>J8-1</v>
      </c>
      <c r="M227" t="str">
        <f>IFERROR(IF(
COUNTIF(B2B!H:H,(IF(K227&lt;&gt;"---",IF(INDEX(RAW_c_TEBT0714_REV01!B:D,MATCH(H227,RAW_c_TEBT0714_REV01!B:B,0),3)=L227,INDEX(
RAW_c_TEBT0714_REV01!B:D,MATCH(H227,INDEX(RAW_c_TEBT0714_REV01!B:B,MATCH(H227,RAW_c_TEBT0714_REV01!B:B,)+1):'RAW_c_TEBT0714_REV01'!B11298,)+MATCH(H227,RAW_c_TEBT0714_REV01!B:B,),3),INDEX(RAW_c_TEBT0714_REV01!B:D,MATCH(H227,RAW_c_TEBT0714_REV01!B:B,0),3)),"---")))=1,"---",IF(K227&lt;&gt;"---",IF(INDEX(RAW_c_TEBT0714_REV01!B:D,MATCH(H227,RAW_c_TEBT0714_REV01!B:B,0),3)=L227,INDEX(
RAW_c_TEBT0714_REV01!B:D,MATCH(H227,INDEX(RAW_c_TEBT0714_REV01!B:B,MATCH(H227,RAW_c_TEBT0714_REV01!B:B,)+1):'RAW_c_TEBT0714_REV01'!B11298,)+MATCH(H227,RAW_c_TEBT0714_REV01!B:B,),3),INDEX(RAW_c_TEBT0714_REV01!B:D,MATCH(H227,RAW_c_TEBT0714_REV01!B:B,0),3)),"---")),"---")</f>
        <v>---</v>
      </c>
      <c r="N227" t="str">
        <f>IFERROR(IF(AND(B227="B2B",J227="--"),L227,IF(
COUNTIF(B2B!H:H,(IF(K227&lt;&gt;"---",IF(INDEX(RAW_c_TEBT0714_REV01!B:D,MATCH(H227,RAW_c_TEBT0714_REV01!B:B,0),3)=L227,INDEX(
RAW_c_TEBT0714_REV01!B:D,MATCH(H227,INDEX(RAW_c_TEBT0714_REV01!B:B,MATCH(H227,RAW_c_TEBT0714_REV01!B:B,)+1):'RAW_c_TEBT0714_REV01'!B11298,)+MATCH(H227,RAW_c_TEBT0714_REV01!B:B,),3),INDEX(RAW_c_TEBT0714_REV01!B:D,MATCH(H227,RAW_c_TEBT0714_REV01!B:B,0),3)),"---")))=0,"---",IF(K227&lt;&gt;"---",IF(INDEX(RAW_c_TEBT0714_REV01!B:D,MATCH(H227,RAW_c_TEBT0714_REV01!B:B,0),3)=L227,INDEX(
RAW_c_TEBT0714_REV01!B:D,MATCH(H227,INDEX(RAW_c_TEBT0714_REV01!B:B,MATCH(H227,RAW_c_TEBT0714_REV01!B:B,)+1):'RAW_c_TEBT0714_REV01'!B11298,)+MATCH(H227,RAW_c_TEBT0714_REV01!B:B,),3),INDEX(RAW_c_TEBT0714_REV01!B:D,MATCH(H227,RAW_c_TEBT0714_REV01!B:B,0),3)),"---"))),"---")</f>
        <v>---</v>
      </c>
      <c r="T227">
        <f>COUNTIF(RAW_c_TEBT0714_REV01!B:B,G227)</f>
        <v>56</v>
      </c>
      <c r="U227" t="str">
        <f t="shared" si="23"/>
        <v>2mmsocket-1</v>
      </c>
    </row>
    <row r="228" spans="1:21" x14ac:dyDescent="0.25">
      <c r="A228" t="s">
        <v>1070</v>
      </c>
      <c r="B228" t="s">
        <v>1295</v>
      </c>
      <c r="C228" t="s">
        <v>159</v>
      </c>
      <c r="D228" t="s">
        <v>919</v>
      </c>
      <c r="E228" s="84">
        <v>1</v>
      </c>
      <c r="F228" t="str">
        <f t="shared" si="18"/>
        <v>J27-1</v>
      </c>
      <c r="G228" t="str">
        <f>VLOOKUP(F228,RAW_c_TEBT0714_REV01!A:B,2,0)</f>
        <v>V_CFG</v>
      </c>
      <c r="H228" t="str">
        <f t="shared" si="19"/>
        <v>V_CFG</v>
      </c>
      <c r="I228" t="str">
        <f t="shared" si="20"/>
        <v>--</v>
      </c>
      <c r="J228" t="str">
        <f t="shared" si="21"/>
        <v>--</v>
      </c>
      <c r="K228">
        <f>IFERROR(IF(J228="--",IF(G228=H228,VLOOKUP(G228,RAW_c_TEBT0714_REV01!L:N,3,0),SUM(VLOOKUP(H228,RAW_c_TEBT0714_REV01!L:N,3,0),VLOOKUP(G228,RAW_c_TEBT0714_REV01!L:N,3,0))),"---"),"---")</f>
        <v>86.9602</v>
      </c>
      <c r="L228" t="str">
        <f t="shared" si="22"/>
        <v>J27-1</v>
      </c>
      <c r="M228" t="str">
        <f>IFERROR(IF(
COUNTIF(B2B!H:H,(IF(K228&lt;&gt;"---",IF(INDEX(RAW_c_TEBT0714_REV01!B:D,MATCH(H228,RAW_c_TEBT0714_REV01!B:B,0),3)=L228,INDEX(
RAW_c_TEBT0714_REV01!B:D,MATCH(H228,INDEX(RAW_c_TEBT0714_REV01!B:B,MATCH(H228,RAW_c_TEBT0714_REV01!B:B,)+1):'RAW_c_TEBT0714_REV01'!B11299,)+MATCH(H228,RAW_c_TEBT0714_REV01!B:B,),3),INDEX(RAW_c_TEBT0714_REV01!B:D,MATCH(H228,RAW_c_TEBT0714_REV01!B:B,0),3)),"---")))=1,"---",IF(K228&lt;&gt;"---",IF(INDEX(RAW_c_TEBT0714_REV01!B:D,MATCH(H228,RAW_c_TEBT0714_REV01!B:B,0),3)=L228,INDEX(
RAW_c_TEBT0714_REV01!B:D,MATCH(H228,INDEX(RAW_c_TEBT0714_REV01!B:B,MATCH(H228,RAW_c_TEBT0714_REV01!B:B,)+1):'RAW_c_TEBT0714_REV01'!B11299,)+MATCH(H228,RAW_c_TEBT0714_REV01!B:B,),3),INDEX(RAW_c_TEBT0714_REV01!B:D,MATCH(H228,RAW_c_TEBT0714_REV01!B:B,0),3)),"---")),"---")</f>
        <v>J27-3</v>
      </c>
      <c r="N228" t="str">
        <f>IFERROR(IF(AND(B228="B2B",J228="--"),L228,IF(
COUNTIF(B2B!H:H,(IF(K228&lt;&gt;"---",IF(INDEX(RAW_c_TEBT0714_REV01!B:D,MATCH(H228,RAW_c_TEBT0714_REV01!B:B,0),3)=L228,INDEX(
RAW_c_TEBT0714_REV01!B:D,MATCH(H228,INDEX(RAW_c_TEBT0714_REV01!B:B,MATCH(H228,RAW_c_TEBT0714_REV01!B:B,)+1):'RAW_c_TEBT0714_REV01'!B11299,)+MATCH(H228,RAW_c_TEBT0714_REV01!B:B,),3),INDEX(RAW_c_TEBT0714_REV01!B:D,MATCH(H228,RAW_c_TEBT0714_REV01!B:B,0),3)),"---")))=0,"---",IF(K228&lt;&gt;"---",IF(INDEX(RAW_c_TEBT0714_REV01!B:D,MATCH(H228,RAW_c_TEBT0714_REV01!B:B,0),3)=L228,INDEX(
RAW_c_TEBT0714_REV01!B:D,MATCH(H228,INDEX(RAW_c_TEBT0714_REV01!B:B,MATCH(H228,RAW_c_TEBT0714_REV01!B:B,)+1):'RAW_c_TEBT0714_REV01'!B11299,)+MATCH(H228,RAW_c_TEBT0714_REV01!B:B,),3),INDEX(RAW_c_TEBT0714_REV01!B:D,MATCH(H228,RAW_c_TEBT0714_REV01!B:B,0),3)),"---"))),"---")</f>
        <v>---</v>
      </c>
      <c r="T228">
        <f>COUNTIF(RAW_c_TEBT0714_REV01!B:B,G228)</f>
        <v>5</v>
      </c>
      <c r="U228" t="str">
        <f t="shared" si="23"/>
        <v>6pin_header-1</v>
      </c>
    </row>
    <row r="229" spans="1:21" x14ac:dyDescent="0.25">
      <c r="A229" t="s">
        <v>1071</v>
      </c>
      <c r="B229" t="s">
        <v>1295</v>
      </c>
      <c r="C229" t="s">
        <v>160</v>
      </c>
      <c r="D229" t="s">
        <v>919</v>
      </c>
      <c r="E229" s="84">
        <v>2</v>
      </c>
      <c r="F229" t="str">
        <f t="shared" si="18"/>
        <v>J27-2</v>
      </c>
      <c r="G229" t="str">
        <f>VLOOKUP(F229,RAW_c_TEBT0714_REV01!A:B,2,0)</f>
        <v>V_CFG0</v>
      </c>
      <c r="H229" t="str">
        <f t="shared" si="19"/>
        <v>V_CFG0</v>
      </c>
      <c r="I229" t="str">
        <f t="shared" si="20"/>
        <v>--</v>
      </c>
      <c r="J229" t="str">
        <f t="shared" si="21"/>
        <v>--</v>
      </c>
      <c r="K229">
        <f>IFERROR(IF(J229="--",IF(G229=H229,VLOOKUP(G229,RAW_c_TEBT0714_REV01!L:N,3,0),SUM(VLOOKUP(H229,RAW_c_TEBT0714_REV01!L:N,3,0),VLOOKUP(G229,RAW_c_TEBT0714_REV01!L:N,3,0))),"---"),"---")</f>
        <v>7.7286999999999999</v>
      </c>
      <c r="L229" t="str">
        <f t="shared" si="22"/>
        <v>J27-2</v>
      </c>
      <c r="M229" t="str">
        <f>IFERROR(IF(
COUNTIF(B2B!H:H,(IF(K229&lt;&gt;"---",IF(INDEX(RAW_c_TEBT0714_REV01!B:D,MATCH(H229,RAW_c_TEBT0714_REV01!B:B,0),3)=L229,INDEX(
RAW_c_TEBT0714_REV01!B:D,MATCH(H229,INDEX(RAW_c_TEBT0714_REV01!B:B,MATCH(H229,RAW_c_TEBT0714_REV01!B:B,)+1):'RAW_c_TEBT0714_REV01'!B11300,)+MATCH(H229,RAW_c_TEBT0714_REV01!B:B,),3),INDEX(RAW_c_TEBT0714_REV01!B:D,MATCH(H229,RAW_c_TEBT0714_REV01!B:B,0),3)),"---")))=1,"---",IF(K229&lt;&gt;"---",IF(INDEX(RAW_c_TEBT0714_REV01!B:D,MATCH(H229,RAW_c_TEBT0714_REV01!B:B,0),3)=L229,INDEX(
RAW_c_TEBT0714_REV01!B:D,MATCH(H229,INDEX(RAW_c_TEBT0714_REV01!B:B,MATCH(H229,RAW_c_TEBT0714_REV01!B:B,)+1):'RAW_c_TEBT0714_REV01'!B11300,)+MATCH(H229,RAW_c_TEBT0714_REV01!B:B,),3),INDEX(RAW_c_TEBT0714_REV01!B:D,MATCH(H229,RAW_c_TEBT0714_REV01!B:B,0),3)),"---")),"---")</f>
        <v>---</v>
      </c>
      <c r="N229" t="str">
        <f>IFERROR(IF(AND(B229="B2B",J229="--"),L229,IF(
COUNTIF(B2B!H:H,(IF(K229&lt;&gt;"---",IF(INDEX(RAW_c_TEBT0714_REV01!B:D,MATCH(H229,RAW_c_TEBT0714_REV01!B:B,0),3)=L229,INDEX(
RAW_c_TEBT0714_REV01!B:D,MATCH(H229,INDEX(RAW_c_TEBT0714_REV01!B:B,MATCH(H229,RAW_c_TEBT0714_REV01!B:B,)+1):'RAW_c_TEBT0714_REV01'!B11300,)+MATCH(H229,RAW_c_TEBT0714_REV01!B:B,),3),INDEX(RAW_c_TEBT0714_REV01!B:D,MATCH(H229,RAW_c_TEBT0714_REV01!B:B,0),3)),"---")))=0,"---",IF(K229&lt;&gt;"---",IF(INDEX(RAW_c_TEBT0714_REV01!B:D,MATCH(H229,RAW_c_TEBT0714_REV01!B:B,0),3)=L229,INDEX(
RAW_c_TEBT0714_REV01!B:D,MATCH(H229,INDEX(RAW_c_TEBT0714_REV01!B:B,MATCH(H229,RAW_c_TEBT0714_REV01!B:B,)+1):'RAW_c_TEBT0714_REV01'!B11300,)+MATCH(H229,RAW_c_TEBT0714_REV01!B:B,),3),INDEX(RAW_c_TEBT0714_REV01!B:D,MATCH(H229,RAW_c_TEBT0714_REV01!B:B,0),3)),"---"))),"---")</f>
        <v>JM2-53</v>
      </c>
      <c r="T229">
        <f>COUNTIF(RAW_c_TEBT0714_REV01!B:B,G229)</f>
        <v>2</v>
      </c>
      <c r="U229" t="str">
        <f t="shared" si="23"/>
        <v>6pin_header-2</v>
      </c>
    </row>
    <row r="230" spans="1:21" x14ac:dyDescent="0.25">
      <c r="A230" t="s">
        <v>1072</v>
      </c>
      <c r="B230" t="s">
        <v>1295</v>
      </c>
      <c r="C230" t="s">
        <v>161</v>
      </c>
      <c r="D230" t="s">
        <v>919</v>
      </c>
      <c r="E230" s="84">
        <v>3</v>
      </c>
      <c r="F230" t="str">
        <f t="shared" si="18"/>
        <v>J27-3</v>
      </c>
      <c r="G230" t="str">
        <f>VLOOKUP(F230,RAW_c_TEBT0714_REV01!A:B,2,0)</f>
        <v>V_CFG</v>
      </c>
      <c r="H230" t="str">
        <f t="shared" si="19"/>
        <v>V_CFG</v>
      </c>
      <c r="I230" t="str">
        <f t="shared" si="20"/>
        <v>--</v>
      </c>
      <c r="J230" t="str">
        <f t="shared" si="21"/>
        <v>--</v>
      </c>
      <c r="K230">
        <f>IFERROR(IF(J230="--",IF(G230=H230,VLOOKUP(G230,RAW_c_TEBT0714_REV01!L:N,3,0),SUM(VLOOKUP(H230,RAW_c_TEBT0714_REV01!L:N,3,0),VLOOKUP(G230,RAW_c_TEBT0714_REV01!L:N,3,0))),"---"),"---")</f>
        <v>86.9602</v>
      </c>
      <c r="L230" t="str">
        <f t="shared" si="22"/>
        <v>J27-3</v>
      </c>
      <c r="M230" t="str">
        <f>IFERROR(IF(
COUNTIF(B2B!H:H,(IF(K230&lt;&gt;"---",IF(INDEX(RAW_c_TEBT0714_REV01!B:D,MATCH(H230,RAW_c_TEBT0714_REV01!B:B,0),3)=L230,INDEX(
RAW_c_TEBT0714_REV01!B:D,MATCH(H230,INDEX(RAW_c_TEBT0714_REV01!B:B,MATCH(H230,RAW_c_TEBT0714_REV01!B:B,)+1):'RAW_c_TEBT0714_REV01'!B11301,)+MATCH(H230,RAW_c_TEBT0714_REV01!B:B,),3),INDEX(RAW_c_TEBT0714_REV01!B:D,MATCH(H230,RAW_c_TEBT0714_REV01!B:B,0),3)),"---")))=1,"---",IF(K230&lt;&gt;"---",IF(INDEX(RAW_c_TEBT0714_REV01!B:D,MATCH(H230,RAW_c_TEBT0714_REV01!B:B,0),3)=L230,INDEX(
RAW_c_TEBT0714_REV01!B:D,MATCH(H230,INDEX(RAW_c_TEBT0714_REV01!B:B,MATCH(H230,RAW_c_TEBT0714_REV01!B:B,)+1):'RAW_c_TEBT0714_REV01'!B11301,)+MATCH(H230,RAW_c_TEBT0714_REV01!B:B,),3),INDEX(RAW_c_TEBT0714_REV01!B:D,MATCH(H230,RAW_c_TEBT0714_REV01!B:B,0),3)),"---")),"---")</f>
        <v>J27-1</v>
      </c>
      <c r="N230" t="str">
        <f>IFERROR(IF(AND(B230="B2B",J230="--"),L230,IF(
COUNTIF(B2B!H:H,(IF(K230&lt;&gt;"---",IF(INDEX(RAW_c_TEBT0714_REV01!B:D,MATCH(H230,RAW_c_TEBT0714_REV01!B:B,0),3)=L230,INDEX(
RAW_c_TEBT0714_REV01!B:D,MATCH(H230,INDEX(RAW_c_TEBT0714_REV01!B:B,MATCH(H230,RAW_c_TEBT0714_REV01!B:B,)+1):'RAW_c_TEBT0714_REV01'!B11301,)+MATCH(H230,RAW_c_TEBT0714_REV01!B:B,),3),INDEX(RAW_c_TEBT0714_REV01!B:D,MATCH(H230,RAW_c_TEBT0714_REV01!B:B,0),3)),"---")))=0,"---",IF(K230&lt;&gt;"---",IF(INDEX(RAW_c_TEBT0714_REV01!B:D,MATCH(H230,RAW_c_TEBT0714_REV01!B:B,0),3)=L230,INDEX(
RAW_c_TEBT0714_REV01!B:D,MATCH(H230,INDEX(RAW_c_TEBT0714_REV01!B:B,MATCH(H230,RAW_c_TEBT0714_REV01!B:B,)+1):'RAW_c_TEBT0714_REV01'!B11301,)+MATCH(H230,RAW_c_TEBT0714_REV01!B:B,),3),INDEX(RAW_c_TEBT0714_REV01!B:D,MATCH(H230,RAW_c_TEBT0714_REV01!B:B,0),3)),"---"))),"---")</f>
        <v>---</v>
      </c>
      <c r="T230">
        <f>COUNTIF(RAW_c_TEBT0714_REV01!B:B,G230)</f>
        <v>5</v>
      </c>
      <c r="U230" t="str">
        <f t="shared" si="23"/>
        <v>6pin_header-3</v>
      </c>
    </row>
    <row r="231" spans="1:21" x14ac:dyDescent="0.25">
      <c r="A231" t="s">
        <v>1073</v>
      </c>
      <c r="B231" t="s">
        <v>1295</v>
      </c>
      <c r="C231" t="s">
        <v>162</v>
      </c>
      <c r="D231" t="s">
        <v>919</v>
      </c>
      <c r="E231" s="84">
        <v>4</v>
      </c>
      <c r="F231" t="str">
        <f t="shared" si="18"/>
        <v>J27-4</v>
      </c>
      <c r="G231" t="str">
        <f>VLOOKUP(F231,RAW_c_TEBT0714_REV01!A:B,2,0)</f>
        <v>1.8V</v>
      </c>
      <c r="H231" t="str">
        <f t="shared" si="19"/>
        <v>1.8V</v>
      </c>
      <c r="I231" t="str">
        <f t="shared" si="20"/>
        <v>--</v>
      </c>
      <c r="J231" t="str">
        <f t="shared" si="21"/>
        <v>--</v>
      </c>
      <c r="K231">
        <f>IFERROR(IF(J231="--",IF(G231=H231,VLOOKUP(G231,RAW_c_TEBT0714_REV01!L:N,3,0),SUM(VLOOKUP(H231,RAW_c_TEBT0714_REV01!L:N,3,0),VLOOKUP(G231,RAW_c_TEBT0714_REV01!L:N,3,0))),"---"),"---")</f>
        <v>21.918099999999999</v>
      </c>
      <c r="L231" t="str">
        <f t="shared" si="22"/>
        <v>J27-4</v>
      </c>
      <c r="M231" t="str">
        <f>IFERROR(IF(
COUNTIF(B2B!H:H,(IF(K231&lt;&gt;"---",IF(INDEX(RAW_c_TEBT0714_REV01!B:D,MATCH(H231,RAW_c_TEBT0714_REV01!B:B,0),3)=L231,INDEX(
RAW_c_TEBT0714_REV01!B:D,MATCH(H231,INDEX(RAW_c_TEBT0714_REV01!B:B,MATCH(H231,RAW_c_TEBT0714_REV01!B:B,)+1):'RAW_c_TEBT0714_REV01'!B11302,)+MATCH(H231,RAW_c_TEBT0714_REV01!B:B,),3),INDEX(RAW_c_TEBT0714_REV01!B:D,MATCH(H231,RAW_c_TEBT0714_REV01!B:B,0),3)),"---")))=1,"---",IF(K231&lt;&gt;"---",IF(INDEX(RAW_c_TEBT0714_REV01!B:D,MATCH(H231,RAW_c_TEBT0714_REV01!B:B,0),3)=L231,INDEX(
RAW_c_TEBT0714_REV01!B:D,MATCH(H231,INDEX(RAW_c_TEBT0714_REV01!B:B,MATCH(H231,RAW_c_TEBT0714_REV01!B:B,)+1):'RAW_c_TEBT0714_REV01'!B11302,)+MATCH(H231,RAW_c_TEBT0714_REV01!B:B,),3),INDEX(RAW_c_TEBT0714_REV01!B:D,MATCH(H231,RAW_c_TEBT0714_REV01!B:B,0),3)),"---")),"---")</f>
        <v>---</v>
      </c>
      <c r="N231" t="str">
        <f>IFERROR(IF(AND(B231="B2B",J231="--"),L231,IF(
COUNTIF(B2B!H:H,(IF(K231&lt;&gt;"---",IF(INDEX(RAW_c_TEBT0714_REV01!B:D,MATCH(H231,RAW_c_TEBT0714_REV01!B:B,0),3)=L231,INDEX(
RAW_c_TEBT0714_REV01!B:D,MATCH(H231,INDEX(RAW_c_TEBT0714_REV01!B:B,MATCH(H231,RAW_c_TEBT0714_REV01!B:B,)+1):'RAW_c_TEBT0714_REV01'!B11302,)+MATCH(H231,RAW_c_TEBT0714_REV01!B:B,),3),INDEX(RAW_c_TEBT0714_REV01!B:D,MATCH(H231,RAW_c_TEBT0714_REV01!B:B,0),3)),"---")))=0,"---",IF(K231&lt;&gt;"---",IF(INDEX(RAW_c_TEBT0714_REV01!B:D,MATCH(H231,RAW_c_TEBT0714_REV01!B:B,0),3)=L231,INDEX(
RAW_c_TEBT0714_REV01!B:D,MATCH(H231,INDEX(RAW_c_TEBT0714_REV01!B:B,MATCH(H231,RAW_c_TEBT0714_REV01!B:B,)+1):'RAW_c_TEBT0714_REV01'!B11302,)+MATCH(H231,RAW_c_TEBT0714_REV01!B:B,),3),INDEX(RAW_c_TEBT0714_REV01!B:D,MATCH(H231,RAW_c_TEBT0714_REV01!B:B,0),3)),"---"))),"---")</f>
        <v>JM2-18</v>
      </c>
      <c r="T231">
        <f>COUNTIF(RAW_c_TEBT0714_REV01!B:B,G231)</f>
        <v>2</v>
      </c>
      <c r="U231" t="str">
        <f t="shared" si="23"/>
        <v>6pin_header-4</v>
      </c>
    </row>
    <row r="232" spans="1:21" x14ac:dyDescent="0.25">
      <c r="A232" t="s">
        <v>1074</v>
      </c>
      <c r="B232" t="s">
        <v>1295</v>
      </c>
      <c r="C232" t="s">
        <v>163</v>
      </c>
      <c r="D232" t="s">
        <v>919</v>
      </c>
      <c r="E232" s="84">
        <v>5</v>
      </c>
      <c r="F232" t="str">
        <f t="shared" si="18"/>
        <v>J27-5</v>
      </c>
      <c r="G232" t="str">
        <f>VLOOKUP(F232,RAW_c_TEBT0714_REV01!A:B,2,0)</f>
        <v>V_CFG</v>
      </c>
      <c r="H232" t="str">
        <f t="shared" si="19"/>
        <v>V_CFG</v>
      </c>
      <c r="I232" t="str">
        <f t="shared" si="20"/>
        <v>--</v>
      </c>
      <c r="J232" t="str">
        <f t="shared" si="21"/>
        <v>--</v>
      </c>
      <c r="K232">
        <f>IFERROR(IF(J232="--",IF(G232=H232,VLOOKUP(G232,RAW_c_TEBT0714_REV01!L:N,3,0),SUM(VLOOKUP(H232,RAW_c_TEBT0714_REV01!L:N,3,0),VLOOKUP(G232,RAW_c_TEBT0714_REV01!L:N,3,0))),"---"),"---")</f>
        <v>86.9602</v>
      </c>
      <c r="L232" t="str">
        <f t="shared" si="22"/>
        <v>J27-5</v>
      </c>
      <c r="M232" t="str">
        <f>IFERROR(IF(
COUNTIF(B2B!H:H,(IF(K232&lt;&gt;"---",IF(INDEX(RAW_c_TEBT0714_REV01!B:D,MATCH(H232,RAW_c_TEBT0714_REV01!B:B,0),3)=L232,INDEX(
RAW_c_TEBT0714_REV01!B:D,MATCH(H232,INDEX(RAW_c_TEBT0714_REV01!B:B,MATCH(H232,RAW_c_TEBT0714_REV01!B:B,)+1):'RAW_c_TEBT0714_REV01'!B11303,)+MATCH(H232,RAW_c_TEBT0714_REV01!B:B,),3),INDEX(RAW_c_TEBT0714_REV01!B:D,MATCH(H232,RAW_c_TEBT0714_REV01!B:B,0),3)),"---")))=1,"---",IF(K232&lt;&gt;"---",IF(INDEX(RAW_c_TEBT0714_REV01!B:D,MATCH(H232,RAW_c_TEBT0714_REV01!B:B,0),3)=L232,INDEX(
RAW_c_TEBT0714_REV01!B:D,MATCH(H232,INDEX(RAW_c_TEBT0714_REV01!B:B,MATCH(H232,RAW_c_TEBT0714_REV01!B:B,)+1):'RAW_c_TEBT0714_REV01'!B11303,)+MATCH(H232,RAW_c_TEBT0714_REV01!B:B,),3),INDEX(RAW_c_TEBT0714_REV01!B:D,MATCH(H232,RAW_c_TEBT0714_REV01!B:B,0),3)),"---")),"---")</f>
        <v>J27-1</v>
      </c>
      <c r="N232" t="str">
        <f>IFERROR(IF(AND(B232="B2B",J232="--"),L232,IF(
COUNTIF(B2B!H:H,(IF(K232&lt;&gt;"---",IF(INDEX(RAW_c_TEBT0714_REV01!B:D,MATCH(H232,RAW_c_TEBT0714_REV01!B:B,0),3)=L232,INDEX(
RAW_c_TEBT0714_REV01!B:D,MATCH(H232,INDEX(RAW_c_TEBT0714_REV01!B:B,MATCH(H232,RAW_c_TEBT0714_REV01!B:B,)+1):'RAW_c_TEBT0714_REV01'!B11303,)+MATCH(H232,RAW_c_TEBT0714_REV01!B:B,),3),INDEX(RAW_c_TEBT0714_REV01!B:D,MATCH(H232,RAW_c_TEBT0714_REV01!B:B,0),3)),"---")))=0,"---",IF(K232&lt;&gt;"---",IF(INDEX(RAW_c_TEBT0714_REV01!B:D,MATCH(H232,RAW_c_TEBT0714_REV01!B:B,0),3)=L232,INDEX(
RAW_c_TEBT0714_REV01!B:D,MATCH(H232,INDEX(RAW_c_TEBT0714_REV01!B:B,MATCH(H232,RAW_c_TEBT0714_REV01!B:B,)+1):'RAW_c_TEBT0714_REV01'!B11303,)+MATCH(H232,RAW_c_TEBT0714_REV01!B:B,),3),INDEX(RAW_c_TEBT0714_REV01!B:D,MATCH(H232,RAW_c_TEBT0714_REV01!B:B,0),3)),"---"))),"---")</f>
        <v>---</v>
      </c>
      <c r="T232">
        <f>COUNTIF(RAW_c_TEBT0714_REV01!B:B,G232)</f>
        <v>5</v>
      </c>
      <c r="U232" t="str">
        <f t="shared" si="23"/>
        <v>6pin_header-5</v>
      </c>
    </row>
    <row r="233" spans="1:21" x14ac:dyDescent="0.25">
      <c r="A233" t="s">
        <v>1075</v>
      </c>
      <c r="B233" t="s">
        <v>1295</v>
      </c>
      <c r="C233" t="s">
        <v>164</v>
      </c>
      <c r="D233" t="s">
        <v>919</v>
      </c>
      <c r="E233" s="84">
        <v>6</v>
      </c>
      <c r="F233" t="str">
        <f t="shared" si="18"/>
        <v>J27-6</v>
      </c>
      <c r="G233" t="str">
        <f>VLOOKUP(F233,RAW_c_TEBT0714_REV01!A:B,2,0)</f>
        <v>3.3V_OUT</v>
      </c>
      <c r="H233" t="str">
        <f t="shared" si="19"/>
        <v>3.3V_OUT</v>
      </c>
      <c r="I233" t="str">
        <f t="shared" si="20"/>
        <v>--</v>
      </c>
      <c r="J233" t="str">
        <f t="shared" si="21"/>
        <v>--</v>
      </c>
      <c r="K233">
        <f>IFERROR(IF(J233="--",IF(G233=H233,VLOOKUP(G233,RAW_c_TEBT0714_REV01!L:N,3,0),SUM(VLOOKUP(H233,RAW_c_TEBT0714_REV01!L:N,3,0),VLOOKUP(G233,RAW_c_TEBT0714_REV01!L:N,3,0))),"---"),"---")</f>
        <v>79.661799999999999</v>
      </c>
      <c r="L233" t="str">
        <f t="shared" si="22"/>
        <v>J27-6</v>
      </c>
      <c r="M233" t="str">
        <f>IFERROR(IF(
COUNTIF(B2B!H:H,(IF(K233&lt;&gt;"---",IF(INDEX(RAW_c_TEBT0714_REV01!B:D,MATCH(H233,RAW_c_TEBT0714_REV01!B:B,0),3)=L233,INDEX(
RAW_c_TEBT0714_REV01!B:D,MATCH(H233,INDEX(RAW_c_TEBT0714_REV01!B:B,MATCH(H233,RAW_c_TEBT0714_REV01!B:B,)+1):'RAW_c_TEBT0714_REV01'!B11304,)+MATCH(H233,RAW_c_TEBT0714_REV01!B:B,),3),INDEX(RAW_c_TEBT0714_REV01!B:D,MATCH(H233,RAW_c_TEBT0714_REV01!B:B,0),3)),"---")))=1,"---",IF(K233&lt;&gt;"---",IF(INDEX(RAW_c_TEBT0714_REV01!B:D,MATCH(H233,RAW_c_TEBT0714_REV01!B:B,0),3)=L233,INDEX(
RAW_c_TEBT0714_REV01!B:D,MATCH(H233,INDEX(RAW_c_TEBT0714_REV01!B:B,MATCH(H233,RAW_c_TEBT0714_REV01!B:B,)+1):'RAW_c_TEBT0714_REV01'!B11304,)+MATCH(H233,RAW_c_TEBT0714_REV01!B:B,),3),INDEX(RAW_c_TEBT0714_REV01!B:D,MATCH(H233,RAW_c_TEBT0714_REV01!B:B,0),3)),"---")),"---")</f>
        <v>---</v>
      </c>
      <c r="N233" t="str">
        <f>IFERROR(IF(AND(B233="B2B",J233="--"),L233,IF(
COUNTIF(B2B!H:H,(IF(K233&lt;&gt;"---",IF(INDEX(RAW_c_TEBT0714_REV01!B:D,MATCH(H233,RAW_c_TEBT0714_REV01!B:B,0),3)=L233,INDEX(
RAW_c_TEBT0714_REV01!B:D,MATCH(H233,INDEX(RAW_c_TEBT0714_REV01!B:B,MATCH(H233,RAW_c_TEBT0714_REV01!B:B,)+1):'RAW_c_TEBT0714_REV01'!B11304,)+MATCH(H233,RAW_c_TEBT0714_REV01!B:B,),3),INDEX(RAW_c_TEBT0714_REV01!B:D,MATCH(H233,RAW_c_TEBT0714_REV01!B:B,0),3)),"---")))=0,"---",IF(K233&lt;&gt;"---",IF(INDEX(RAW_c_TEBT0714_REV01!B:D,MATCH(H233,RAW_c_TEBT0714_REV01!B:B,0),3)=L233,INDEX(
RAW_c_TEBT0714_REV01!B:D,MATCH(H233,INDEX(RAW_c_TEBT0714_REV01!B:B,MATCH(H233,RAW_c_TEBT0714_REV01!B:B,)+1):'RAW_c_TEBT0714_REV01'!B11304,)+MATCH(H233,RAW_c_TEBT0714_REV01!B:B,),3),INDEX(RAW_c_TEBT0714_REV01!B:D,MATCH(H233,RAW_c_TEBT0714_REV01!B:B,0),3)),"---"))),"---")</f>
        <v>JM1-61</v>
      </c>
      <c r="T233">
        <f>COUNTIF(RAW_c_TEBT0714_REV01!B:B,G233)</f>
        <v>5</v>
      </c>
      <c r="U233" t="str">
        <f t="shared" si="23"/>
        <v>6pin_header-6</v>
      </c>
    </row>
    <row r="234" spans="1:21" x14ac:dyDescent="0.25">
      <c r="A234" t="s">
        <v>1076</v>
      </c>
      <c r="B234" t="s">
        <v>1253</v>
      </c>
      <c r="C234" t="s">
        <v>275</v>
      </c>
      <c r="D234" t="s">
        <v>1252</v>
      </c>
      <c r="E234" s="84">
        <v>1</v>
      </c>
      <c r="F234" t="str">
        <f t="shared" si="18"/>
        <v>JX1-1</v>
      </c>
      <c r="G234" t="str">
        <f>VLOOKUP(F234,RAW_c_TEBT0714_REV01!A:B,2,0)</f>
        <v>GND</v>
      </c>
      <c r="H234" t="str">
        <f t="shared" si="19"/>
        <v>GND</v>
      </c>
      <c r="I234" t="str">
        <f t="shared" si="20"/>
        <v>--</v>
      </c>
      <c r="J234" t="str">
        <f t="shared" si="21"/>
        <v>---</v>
      </c>
      <c r="K234" t="str">
        <f>IFERROR(IF(J234="--",IF(G234=H234,VLOOKUP(G234,RAW_c_TEBT0714_REV01!L:N,3,0),SUM(VLOOKUP(H234,RAW_c_TEBT0714_REV01!L:N,3,0),VLOOKUP(G234,RAW_c_TEBT0714_REV01!L:N,3,0))),"---"),"---")</f>
        <v>---</v>
      </c>
      <c r="L234" t="str">
        <f t="shared" si="22"/>
        <v>JX1-1</v>
      </c>
      <c r="M234" t="str">
        <f>IFERROR(IF(
COUNTIF(B2B!H:H,(IF(K234&lt;&gt;"---",IF(INDEX(RAW_c_TEBT0714_REV01!B:D,MATCH(H234,RAW_c_TEBT0714_REV01!B:B,0),3)=L234,INDEX(
RAW_c_TEBT0714_REV01!B:D,MATCH(H234,INDEX(RAW_c_TEBT0714_REV01!B:B,MATCH(H234,RAW_c_TEBT0714_REV01!B:B,)+1):'RAW_c_TEBT0714_REV01'!B11305,)+MATCH(H234,RAW_c_TEBT0714_REV01!B:B,),3),INDEX(RAW_c_TEBT0714_REV01!B:D,MATCH(H234,RAW_c_TEBT0714_REV01!B:B,0),3)),"---")))=1,"---",IF(K234&lt;&gt;"---",IF(INDEX(RAW_c_TEBT0714_REV01!B:D,MATCH(H234,RAW_c_TEBT0714_REV01!B:B,0),3)=L234,INDEX(
RAW_c_TEBT0714_REV01!B:D,MATCH(H234,INDEX(RAW_c_TEBT0714_REV01!B:B,MATCH(H234,RAW_c_TEBT0714_REV01!B:B,)+1):'RAW_c_TEBT0714_REV01'!B11305,)+MATCH(H234,RAW_c_TEBT0714_REV01!B:B,),3),INDEX(RAW_c_TEBT0714_REV01!B:D,MATCH(H234,RAW_c_TEBT0714_REV01!B:B,0),3)),"---")),"---")</f>
        <v>---</v>
      </c>
      <c r="N234" t="str">
        <f>IFERROR(IF(AND(B234="B2B",J234="--"),L234,IF(
COUNTIF(B2B!H:H,(IF(K234&lt;&gt;"---",IF(INDEX(RAW_c_TEBT0714_REV01!B:D,MATCH(H234,RAW_c_TEBT0714_REV01!B:B,0),3)=L234,INDEX(
RAW_c_TEBT0714_REV01!B:D,MATCH(H234,INDEX(RAW_c_TEBT0714_REV01!B:B,MATCH(H234,RAW_c_TEBT0714_REV01!B:B,)+1):'RAW_c_TEBT0714_REV01'!B11305,)+MATCH(H234,RAW_c_TEBT0714_REV01!B:B,),3),INDEX(RAW_c_TEBT0714_REV01!B:D,MATCH(H234,RAW_c_TEBT0714_REV01!B:B,0),3)),"---")))=0,"---",IF(K234&lt;&gt;"---",IF(INDEX(RAW_c_TEBT0714_REV01!B:D,MATCH(H234,RAW_c_TEBT0714_REV01!B:B,0),3)=L234,INDEX(
RAW_c_TEBT0714_REV01!B:D,MATCH(H234,INDEX(RAW_c_TEBT0714_REV01!B:B,MATCH(H234,RAW_c_TEBT0714_REV01!B:B,)+1):'RAW_c_TEBT0714_REV01'!B11305,)+MATCH(H234,RAW_c_TEBT0714_REV01!B:B,),3),INDEX(RAW_c_TEBT0714_REV01!B:D,MATCH(H234,RAW_c_TEBT0714_REV01!B:B,0),3)),"---"))),"---")</f>
        <v>---</v>
      </c>
      <c r="T234">
        <f>COUNTIF(RAW_c_TEBT0714_REV01!B:B,G234)</f>
        <v>56</v>
      </c>
      <c r="U234" t="str">
        <f t="shared" si="23"/>
        <v>TE0790-Base-GND</v>
      </c>
    </row>
    <row r="235" spans="1:21" x14ac:dyDescent="0.25">
      <c r="A235" t="s">
        <v>1077</v>
      </c>
      <c r="B235" t="s">
        <v>1253</v>
      </c>
      <c r="C235" t="s">
        <v>275</v>
      </c>
      <c r="D235" t="s">
        <v>1252</v>
      </c>
      <c r="E235" s="84">
        <v>2</v>
      </c>
      <c r="F235" t="str">
        <f t="shared" si="18"/>
        <v>JX1-2</v>
      </c>
      <c r="G235" t="str">
        <f>VLOOKUP(F235,RAW_c_TEBT0714_REV01!A:B,2,0)</f>
        <v>GND</v>
      </c>
      <c r="H235" t="str">
        <f t="shared" si="19"/>
        <v>GND</v>
      </c>
      <c r="I235" t="str">
        <f t="shared" si="20"/>
        <v>--</v>
      </c>
      <c r="J235" t="str">
        <f t="shared" si="21"/>
        <v>---</v>
      </c>
      <c r="K235" t="str">
        <f>IFERROR(IF(J235="--",IF(G235=H235,VLOOKUP(G235,RAW_c_TEBT0714_REV01!L:N,3,0),SUM(VLOOKUP(H235,RAW_c_TEBT0714_REV01!L:N,3,0),VLOOKUP(G235,RAW_c_TEBT0714_REV01!L:N,3,0))),"---"),"---")</f>
        <v>---</v>
      </c>
      <c r="L235" t="str">
        <f t="shared" si="22"/>
        <v>JX1-2</v>
      </c>
      <c r="M235" t="str">
        <f>IFERROR(IF(
COUNTIF(B2B!H:H,(IF(K235&lt;&gt;"---",IF(INDEX(RAW_c_TEBT0714_REV01!B:D,MATCH(H235,RAW_c_TEBT0714_REV01!B:B,0),3)=L235,INDEX(
RAW_c_TEBT0714_REV01!B:D,MATCH(H235,INDEX(RAW_c_TEBT0714_REV01!B:B,MATCH(H235,RAW_c_TEBT0714_REV01!B:B,)+1):'RAW_c_TEBT0714_REV01'!B11306,)+MATCH(H235,RAW_c_TEBT0714_REV01!B:B,),3),INDEX(RAW_c_TEBT0714_REV01!B:D,MATCH(H235,RAW_c_TEBT0714_REV01!B:B,0),3)),"---")))=1,"---",IF(K235&lt;&gt;"---",IF(INDEX(RAW_c_TEBT0714_REV01!B:D,MATCH(H235,RAW_c_TEBT0714_REV01!B:B,0),3)=L235,INDEX(
RAW_c_TEBT0714_REV01!B:D,MATCH(H235,INDEX(RAW_c_TEBT0714_REV01!B:B,MATCH(H235,RAW_c_TEBT0714_REV01!B:B,)+1):'RAW_c_TEBT0714_REV01'!B11306,)+MATCH(H235,RAW_c_TEBT0714_REV01!B:B,),3),INDEX(RAW_c_TEBT0714_REV01!B:D,MATCH(H235,RAW_c_TEBT0714_REV01!B:B,0),3)),"---")),"---")</f>
        <v>---</v>
      </c>
      <c r="N235" t="str">
        <f>IFERROR(IF(AND(B235="B2B",J235="--"),L235,IF(
COUNTIF(B2B!H:H,(IF(K235&lt;&gt;"---",IF(INDEX(RAW_c_TEBT0714_REV01!B:D,MATCH(H235,RAW_c_TEBT0714_REV01!B:B,0),3)=L235,INDEX(
RAW_c_TEBT0714_REV01!B:D,MATCH(H235,INDEX(RAW_c_TEBT0714_REV01!B:B,MATCH(H235,RAW_c_TEBT0714_REV01!B:B,)+1):'RAW_c_TEBT0714_REV01'!B11306,)+MATCH(H235,RAW_c_TEBT0714_REV01!B:B,),3),INDEX(RAW_c_TEBT0714_REV01!B:D,MATCH(H235,RAW_c_TEBT0714_REV01!B:B,0),3)),"---")))=0,"---",IF(K235&lt;&gt;"---",IF(INDEX(RAW_c_TEBT0714_REV01!B:D,MATCH(H235,RAW_c_TEBT0714_REV01!B:B,0),3)=L235,INDEX(
RAW_c_TEBT0714_REV01!B:D,MATCH(H235,INDEX(RAW_c_TEBT0714_REV01!B:B,MATCH(H235,RAW_c_TEBT0714_REV01!B:B,)+1):'RAW_c_TEBT0714_REV01'!B11306,)+MATCH(H235,RAW_c_TEBT0714_REV01!B:B,),3),INDEX(RAW_c_TEBT0714_REV01!B:D,MATCH(H235,RAW_c_TEBT0714_REV01!B:B,0),3)),"---"))),"---")</f>
        <v>---</v>
      </c>
      <c r="T235">
        <f>COUNTIF(RAW_c_TEBT0714_REV01!B:B,G235)</f>
        <v>56</v>
      </c>
      <c r="U235" t="str">
        <f t="shared" si="23"/>
        <v>TE0790-Base-GND</v>
      </c>
    </row>
    <row r="236" spans="1:21" x14ac:dyDescent="0.25">
      <c r="A236" t="s">
        <v>1078</v>
      </c>
      <c r="B236" t="s">
        <v>1253</v>
      </c>
      <c r="C236" t="s">
        <v>780</v>
      </c>
      <c r="D236" t="s">
        <v>1252</v>
      </c>
      <c r="E236" s="84">
        <v>3</v>
      </c>
      <c r="F236" t="str">
        <f t="shared" si="18"/>
        <v>JX1-3</v>
      </c>
      <c r="G236" t="str">
        <f>VLOOKUP(F236,RAW_c_TEBT0714_REV01!A:B,2,0)</f>
        <v>TXD</v>
      </c>
      <c r="H236" t="str">
        <f t="shared" si="19"/>
        <v>TXD</v>
      </c>
      <c r="I236" t="str">
        <f t="shared" si="20"/>
        <v>--</v>
      </c>
      <c r="J236" t="str">
        <f t="shared" si="21"/>
        <v>--</v>
      </c>
      <c r="K236">
        <f>IFERROR(IF(J236="--",IF(G236=H236,VLOOKUP(G236,RAW_c_TEBT0714_REV01!L:N,3,0),SUM(VLOOKUP(H236,RAW_c_TEBT0714_REV01!L:N,3,0),VLOOKUP(G236,RAW_c_TEBT0714_REV01!L:N,3,0))),"---"),"---")</f>
        <v>22.1236</v>
      </c>
      <c r="L236" t="str">
        <f t="shared" si="22"/>
        <v>JX1-3</v>
      </c>
      <c r="M236" t="str">
        <f>IFERROR(IF(
COUNTIF(B2B!H:H,(IF(K236&lt;&gt;"---",IF(INDEX(RAW_c_TEBT0714_REV01!B:D,MATCH(H236,RAW_c_TEBT0714_REV01!B:B,0),3)=L236,INDEX(
RAW_c_TEBT0714_REV01!B:D,MATCH(H236,INDEX(RAW_c_TEBT0714_REV01!B:B,MATCH(H236,RAW_c_TEBT0714_REV01!B:B,)+1):'RAW_c_TEBT0714_REV01'!B11307,)+MATCH(H236,RAW_c_TEBT0714_REV01!B:B,),3),INDEX(RAW_c_TEBT0714_REV01!B:D,MATCH(H236,RAW_c_TEBT0714_REV01!B:B,0),3)),"---")))=1,"---",IF(K236&lt;&gt;"---",IF(INDEX(RAW_c_TEBT0714_REV01!B:D,MATCH(H236,RAW_c_TEBT0714_REV01!B:B,0),3)=L236,INDEX(
RAW_c_TEBT0714_REV01!B:D,MATCH(H236,INDEX(RAW_c_TEBT0714_REV01!B:B,MATCH(H236,RAW_c_TEBT0714_REV01!B:B,)+1):'RAW_c_TEBT0714_REV01'!B11307,)+MATCH(H236,RAW_c_TEBT0714_REV01!B:B,),3),INDEX(RAW_c_TEBT0714_REV01!B:D,MATCH(H236,RAW_c_TEBT0714_REV01!B:B,0),3)),"---")),"---")</f>
        <v>---</v>
      </c>
      <c r="N236" t="str">
        <f>IFERROR(IF(AND(B236="B2B",J236="--"),L236,IF(
COUNTIF(B2B!H:H,(IF(K236&lt;&gt;"---",IF(INDEX(RAW_c_TEBT0714_REV01!B:D,MATCH(H236,RAW_c_TEBT0714_REV01!B:B,0),3)=L236,INDEX(
RAW_c_TEBT0714_REV01!B:D,MATCH(H236,INDEX(RAW_c_TEBT0714_REV01!B:B,MATCH(H236,RAW_c_TEBT0714_REV01!B:B,)+1):'RAW_c_TEBT0714_REV01'!B11307,)+MATCH(H236,RAW_c_TEBT0714_REV01!B:B,),3),INDEX(RAW_c_TEBT0714_REV01!B:D,MATCH(H236,RAW_c_TEBT0714_REV01!B:B,0),3)),"---")))=0,"---",IF(K236&lt;&gt;"---",IF(INDEX(RAW_c_TEBT0714_REV01!B:D,MATCH(H236,RAW_c_TEBT0714_REV01!B:B,0),3)=L236,INDEX(
RAW_c_TEBT0714_REV01!B:D,MATCH(H236,INDEX(RAW_c_TEBT0714_REV01!B:B,MATCH(H236,RAW_c_TEBT0714_REV01!B:B,)+1):'RAW_c_TEBT0714_REV01'!B11307,)+MATCH(H236,RAW_c_TEBT0714_REV01!B:B,),3),INDEX(RAW_c_TEBT0714_REV01!B:D,MATCH(H236,RAW_c_TEBT0714_REV01!B:B,0),3)),"---"))),"---")</f>
        <v>JM2-97</v>
      </c>
      <c r="T236">
        <f>COUNTIF(RAW_c_TEBT0714_REV01!B:B,G236)</f>
        <v>2</v>
      </c>
      <c r="U236" t="str">
        <f t="shared" si="23"/>
        <v>TE0790-Base-A</v>
      </c>
    </row>
    <row r="237" spans="1:21" x14ac:dyDescent="0.25">
      <c r="A237" t="s">
        <v>1079</v>
      </c>
      <c r="B237" t="s">
        <v>1253</v>
      </c>
      <c r="C237" t="s">
        <v>1254</v>
      </c>
      <c r="D237" t="s">
        <v>1252</v>
      </c>
      <c r="E237" s="84">
        <v>4</v>
      </c>
      <c r="F237" t="str">
        <f t="shared" si="18"/>
        <v>JX1-4</v>
      </c>
      <c r="G237" t="str">
        <f>VLOOKUP(F237,RAW_c_TEBT0714_REV01!A:B,2,0)</f>
        <v>TCK</v>
      </c>
      <c r="H237" t="str">
        <f t="shared" si="19"/>
        <v>TCK</v>
      </c>
      <c r="I237" t="str">
        <f t="shared" si="20"/>
        <v>--</v>
      </c>
      <c r="J237" t="str">
        <f t="shared" si="21"/>
        <v>--</v>
      </c>
      <c r="K237">
        <f>IFERROR(IF(J237="--",IF(G237=H237,VLOOKUP(G237,RAW_c_TEBT0714_REV01!L:N,3,0),SUM(VLOOKUP(H237,RAW_c_TEBT0714_REV01!L:N,3,0),VLOOKUP(G237,RAW_c_TEBT0714_REV01!L:N,3,0))),"---"),"---")</f>
        <v>70.551900000000003</v>
      </c>
      <c r="L237" t="str">
        <f t="shared" si="22"/>
        <v>JX1-4</v>
      </c>
      <c r="M237" t="str">
        <f>IFERROR(IF(
COUNTIF(B2B!H:H,(IF(K237&lt;&gt;"---",IF(INDEX(RAW_c_TEBT0714_REV01!B:D,MATCH(H237,RAW_c_TEBT0714_REV01!B:B,0),3)=L237,INDEX(
RAW_c_TEBT0714_REV01!B:D,MATCH(H237,INDEX(RAW_c_TEBT0714_REV01!B:B,MATCH(H237,RAW_c_TEBT0714_REV01!B:B,)+1):'RAW_c_TEBT0714_REV01'!B11308,)+MATCH(H237,RAW_c_TEBT0714_REV01!B:B,),3),INDEX(RAW_c_TEBT0714_REV01!B:D,MATCH(H237,RAW_c_TEBT0714_REV01!B:B,0),3)),"---")))=1,"---",IF(K237&lt;&gt;"---",IF(INDEX(RAW_c_TEBT0714_REV01!B:D,MATCH(H237,RAW_c_TEBT0714_REV01!B:B,0),3)=L237,INDEX(
RAW_c_TEBT0714_REV01!B:D,MATCH(H237,INDEX(RAW_c_TEBT0714_REV01!B:B,MATCH(H237,RAW_c_TEBT0714_REV01!B:B,)+1):'RAW_c_TEBT0714_REV01'!B11308,)+MATCH(H237,RAW_c_TEBT0714_REV01!B:B,),3),INDEX(RAW_c_TEBT0714_REV01!B:D,MATCH(H237,RAW_c_TEBT0714_REV01!B:B,0),3)),"---")),"---")</f>
        <v>---</v>
      </c>
      <c r="N237" t="str">
        <f>IFERROR(IF(AND(B237="B2B",J237="--"),L237,IF(
COUNTIF(B2B!H:H,(IF(K237&lt;&gt;"---",IF(INDEX(RAW_c_TEBT0714_REV01!B:D,MATCH(H237,RAW_c_TEBT0714_REV01!B:B,0),3)=L237,INDEX(
RAW_c_TEBT0714_REV01!B:D,MATCH(H237,INDEX(RAW_c_TEBT0714_REV01!B:B,MATCH(H237,RAW_c_TEBT0714_REV01!B:B,)+1):'RAW_c_TEBT0714_REV01'!B11308,)+MATCH(H237,RAW_c_TEBT0714_REV01!B:B,),3),INDEX(RAW_c_TEBT0714_REV01!B:D,MATCH(H237,RAW_c_TEBT0714_REV01!B:B,0),3)),"---")))=0,"---",IF(K237&lt;&gt;"---",IF(INDEX(RAW_c_TEBT0714_REV01!B:D,MATCH(H237,RAW_c_TEBT0714_REV01!B:B,0),3)=L237,INDEX(
RAW_c_TEBT0714_REV01!B:D,MATCH(H237,INDEX(RAW_c_TEBT0714_REV01!B:B,MATCH(H237,RAW_c_TEBT0714_REV01!B:B,)+1):'RAW_c_TEBT0714_REV01'!B11308,)+MATCH(H237,RAW_c_TEBT0714_REV01!B:B,),3),INDEX(RAW_c_TEBT0714_REV01!B:D,MATCH(H237,RAW_c_TEBT0714_REV01!B:B,0),3)),"---"))),"---")</f>
        <v>JM1-90</v>
      </c>
      <c r="T237">
        <f>COUNTIF(RAW_c_TEBT0714_REV01!B:B,G237)</f>
        <v>2</v>
      </c>
      <c r="U237" t="str">
        <f t="shared" si="23"/>
        <v>TE0790-Base-C</v>
      </c>
    </row>
    <row r="238" spans="1:21" x14ac:dyDescent="0.25">
      <c r="A238" t="s">
        <v>1080</v>
      </c>
      <c r="B238" t="s">
        <v>1253</v>
      </c>
      <c r="C238" t="s">
        <v>277</v>
      </c>
      <c r="D238" t="s">
        <v>1252</v>
      </c>
      <c r="E238" s="84">
        <v>5</v>
      </c>
      <c r="F238" t="str">
        <f t="shared" si="18"/>
        <v>JX1-5</v>
      </c>
      <c r="G238" t="str">
        <f>VLOOKUP(F238,RAW_c_TEBT0714_REV01!A:B,2,0)</f>
        <v>3.3V</v>
      </c>
      <c r="H238" t="str">
        <f t="shared" si="19"/>
        <v>3.3V</v>
      </c>
      <c r="I238" t="str">
        <f t="shared" si="20"/>
        <v>--</v>
      </c>
      <c r="J238" t="str">
        <f t="shared" si="21"/>
        <v>--</v>
      </c>
      <c r="K238">
        <f>IFERROR(IF(J238="--",IF(G238=H238,VLOOKUP(G238,RAW_c_TEBT0714_REV01!L:N,3,0),SUM(VLOOKUP(H238,RAW_c_TEBT0714_REV01!L:N,3,0),VLOOKUP(G238,RAW_c_TEBT0714_REV01!L:N,3,0))),"---"),"---")</f>
        <v>74.779700000000005</v>
      </c>
      <c r="L238" t="str">
        <f t="shared" si="22"/>
        <v>JX1-5</v>
      </c>
      <c r="M238" t="str">
        <f>IFERROR(IF(
COUNTIF(B2B!H:H,(IF(K238&lt;&gt;"---",IF(INDEX(RAW_c_TEBT0714_REV01!B:D,MATCH(H238,RAW_c_TEBT0714_REV01!B:B,0),3)=L238,INDEX(
RAW_c_TEBT0714_REV01!B:D,MATCH(H238,INDEX(RAW_c_TEBT0714_REV01!B:B,MATCH(H238,RAW_c_TEBT0714_REV01!B:B,)+1):'RAW_c_TEBT0714_REV01'!B11309,)+MATCH(H238,RAW_c_TEBT0714_REV01!B:B,),3),INDEX(RAW_c_TEBT0714_REV01!B:D,MATCH(H238,RAW_c_TEBT0714_REV01!B:B,0),3)),"---")))=1,"---",IF(K238&lt;&gt;"---",IF(INDEX(RAW_c_TEBT0714_REV01!B:D,MATCH(H238,RAW_c_TEBT0714_REV01!B:B,0),3)=L238,INDEX(
RAW_c_TEBT0714_REV01!B:D,MATCH(H238,INDEX(RAW_c_TEBT0714_REV01!B:B,MATCH(H238,RAW_c_TEBT0714_REV01!B:B,)+1):'RAW_c_TEBT0714_REV01'!B11309,)+MATCH(H238,RAW_c_TEBT0714_REV01!B:B,),3),INDEX(RAW_c_TEBT0714_REV01!B:D,MATCH(H238,RAW_c_TEBT0714_REV01!B:B,0),3)),"---")),"---")</f>
        <v>J7-1</v>
      </c>
      <c r="N238" t="str">
        <f>IFERROR(IF(AND(B238="B2B",J238="--"),L238,IF(
COUNTIF(B2B!H:H,(IF(K238&lt;&gt;"---",IF(INDEX(RAW_c_TEBT0714_REV01!B:D,MATCH(H238,RAW_c_TEBT0714_REV01!B:B,0),3)=L238,INDEX(
RAW_c_TEBT0714_REV01!B:D,MATCH(H238,INDEX(RAW_c_TEBT0714_REV01!B:B,MATCH(H238,RAW_c_TEBT0714_REV01!B:B,)+1):'RAW_c_TEBT0714_REV01'!B11309,)+MATCH(H238,RAW_c_TEBT0714_REV01!B:B,),3),INDEX(RAW_c_TEBT0714_REV01!B:D,MATCH(H238,RAW_c_TEBT0714_REV01!B:B,0),3)),"---")))=0,"---",IF(K238&lt;&gt;"---",IF(INDEX(RAW_c_TEBT0714_REV01!B:D,MATCH(H238,RAW_c_TEBT0714_REV01!B:B,0),3)=L238,INDEX(
RAW_c_TEBT0714_REV01!B:D,MATCH(H238,INDEX(RAW_c_TEBT0714_REV01!B:B,MATCH(H238,RAW_c_TEBT0714_REV01!B:B,)+1):'RAW_c_TEBT0714_REV01'!B11309,)+MATCH(H238,RAW_c_TEBT0714_REV01!B:B,),3),INDEX(RAW_c_TEBT0714_REV01!B:D,MATCH(H238,RAW_c_TEBT0714_REV01!B:B,0),3)),"---"))),"---")</f>
        <v>---</v>
      </c>
      <c r="T238">
        <f>COUNTIF(RAW_c_TEBT0714_REV01!B:B,G238)</f>
        <v>4</v>
      </c>
      <c r="U238" t="str">
        <f t="shared" si="23"/>
        <v>TE0790-Base-3.3V</v>
      </c>
    </row>
    <row r="239" spans="1:21" x14ac:dyDescent="0.25">
      <c r="A239" t="s">
        <v>1081</v>
      </c>
      <c r="B239" t="s">
        <v>1253</v>
      </c>
      <c r="C239" t="s">
        <v>1255</v>
      </c>
      <c r="D239" t="s">
        <v>1252</v>
      </c>
      <c r="E239" s="84">
        <v>6</v>
      </c>
      <c r="F239" t="str">
        <f t="shared" si="18"/>
        <v>JX1-6</v>
      </c>
      <c r="G239" t="str">
        <f>VLOOKUP(F239,RAW_c_TEBT0714_REV01!A:B,2,0)</f>
        <v>V_CFG</v>
      </c>
      <c r="H239" t="str">
        <f t="shared" si="19"/>
        <v>V_CFG</v>
      </c>
      <c r="I239" t="str">
        <f t="shared" si="20"/>
        <v>--</v>
      </c>
      <c r="J239" t="str">
        <f t="shared" si="21"/>
        <v>--</v>
      </c>
      <c r="K239">
        <f>IFERROR(IF(J239="--",IF(G239=H239,VLOOKUP(G239,RAW_c_TEBT0714_REV01!L:N,3,0),SUM(VLOOKUP(H239,RAW_c_TEBT0714_REV01!L:N,3,0),VLOOKUP(G239,RAW_c_TEBT0714_REV01!L:N,3,0))),"---"),"---")</f>
        <v>86.9602</v>
      </c>
      <c r="L239" t="str">
        <f t="shared" si="22"/>
        <v>JX1-6</v>
      </c>
      <c r="M239" t="str">
        <f>IFERROR(IF(
COUNTIF(B2B!H:H,(IF(K239&lt;&gt;"---",IF(INDEX(RAW_c_TEBT0714_REV01!B:D,MATCH(H239,RAW_c_TEBT0714_REV01!B:B,0),3)=L239,INDEX(
RAW_c_TEBT0714_REV01!B:D,MATCH(H239,INDEX(RAW_c_TEBT0714_REV01!B:B,MATCH(H239,RAW_c_TEBT0714_REV01!B:B,)+1):'RAW_c_TEBT0714_REV01'!B11310,)+MATCH(H239,RAW_c_TEBT0714_REV01!B:B,),3),INDEX(RAW_c_TEBT0714_REV01!B:D,MATCH(H239,RAW_c_TEBT0714_REV01!B:B,0),3)),"---")))=1,"---",IF(K239&lt;&gt;"---",IF(INDEX(RAW_c_TEBT0714_REV01!B:D,MATCH(H239,RAW_c_TEBT0714_REV01!B:B,0),3)=L239,INDEX(
RAW_c_TEBT0714_REV01!B:D,MATCH(H239,INDEX(RAW_c_TEBT0714_REV01!B:B,MATCH(H239,RAW_c_TEBT0714_REV01!B:B,)+1):'RAW_c_TEBT0714_REV01'!B11310,)+MATCH(H239,RAW_c_TEBT0714_REV01!B:B,),3),INDEX(RAW_c_TEBT0714_REV01!B:D,MATCH(H239,RAW_c_TEBT0714_REV01!B:B,0),3)),"---")),"---")</f>
        <v>J27-1</v>
      </c>
      <c r="N239" t="str">
        <f>IFERROR(IF(AND(B239="B2B",J239="--"),L239,IF(
COUNTIF(B2B!H:H,(IF(K239&lt;&gt;"---",IF(INDEX(RAW_c_TEBT0714_REV01!B:D,MATCH(H239,RAW_c_TEBT0714_REV01!B:B,0),3)=L239,INDEX(
RAW_c_TEBT0714_REV01!B:D,MATCH(H239,INDEX(RAW_c_TEBT0714_REV01!B:B,MATCH(H239,RAW_c_TEBT0714_REV01!B:B,)+1):'RAW_c_TEBT0714_REV01'!B11310,)+MATCH(H239,RAW_c_TEBT0714_REV01!B:B,),3),INDEX(RAW_c_TEBT0714_REV01!B:D,MATCH(H239,RAW_c_TEBT0714_REV01!B:B,0),3)),"---")))=0,"---",IF(K239&lt;&gt;"---",IF(INDEX(RAW_c_TEBT0714_REV01!B:D,MATCH(H239,RAW_c_TEBT0714_REV01!B:B,0),3)=L239,INDEX(
RAW_c_TEBT0714_REV01!B:D,MATCH(H239,INDEX(RAW_c_TEBT0714_REV01!B:B,MATCH(H239,RAW_c_TEBT0714_REV01!B:B,)+1):'RAW_c_TEBT0714_REV01'!B11310,)+MATCH(H239,RAW_c_TEBT0714_REV01!B:B,),3),INDEX(RAW_c_TEBT0714_REV01!B:D,MATCH(H239,RAW_c_TEBT0714_REV01!B:B,0),3)),"---"))),"---")</f>
        <v>---</v>
      </c>
      <c r="T239">
        <f>COUNTIF(RAW_c_TEBT0714_REV01!B:B,G239)</f>
        <v>5</v>
      </c>
      <c r="U239" t="str">
        <f t="shared" si="23"/>
        <v>TE0790-Base-VIO</v>
      </c>
    </row>
    <row r="240" spans="1:21" x14ac:dyDescent="0.25">
      <c r="A240" t="s">
        <v>1082</v>
      </c>
      <c r="B240" t="s">
        <v>1253</v>
      </c>
      <c r="C240" t="s">
        <v>1256</v>
      </c>
      <c r="D240" t="s">
        <v>1252</v>
      </c>
      <c r="E240" s="84">
        <v>7</v>
      </c>
      <c r="F240" t="str">
        <f t="shared" si="18"/>
        <v>JX1-7</v>
      </c>
      <c r="G240" t="str">
        <f>VLOOKUP(F240,RAW_c_TEBT0714_REV01!A:B,2,0)</f>
        <v>RXD</v>
      </c>
      <c r="H240" t="str">
        <f t="shared" si="19"/>
        <v>RXD</v>
      </c>
      <c r="I240" t="str">
        <f t="shared" si="20"/>
        <v>--</v>
      </c>
      <c r="J240" t="str">
        <f t="shared" si="21"/>
        <v>--</v>
      </c>
      <c r="K240">
        <f>IFERROR(IF(J240="--",IF(G240=H240,VLOOKUP(G240,RAW_c_TEBT0714_REV01!L:N,3,0),SUM(VLOOKUP(H240,RAW_c_TEBT0714_REV01!L:N,3,0),VLOOKUP(G240,RAW_c_TEBT0714_REV01!L:N,3,0))),"---"),"---")</f>
        <v>21.154699999999998</v>
      </c>
      <c r="L240" t="str">
        <f t="shared" si="22"/>
        <v>JX1-7</v>
      </c>
      <c r="M240" t="str">
        <f>IFERROR(IF(
COUNTIF(B2B!H:H,(IF(K240&lt;&gt;"---",IF(INDEX(RAW_c_TEBT0714_REV01!B:D,MATCH(H240,RAW_c_TEBT0714_REV01!B:B,0),3)=L240,INDEX(
RAW_c_TEBT0714_REV01!B:D,MATCH(H240,INDEX(RAW_c_TEBT0714_REV01!B:B,MATCH(H240,RAW_c_TEBT0714_REV01!B:B,)+1):'RAW_c_TEBT0714_REV01'!B11311,)+MATCH(H240,RAW_c_TEBT0714_REV01!B:B,),3),INDEX(RAW_c_TEBT0714_REV01!B:D,MATCH(H240,RAW_c_TEBT0714_REV01!B:B,0),3)),"---")))=1,"---",IF(K240&lt;&gt;"---",IF(INDEX(RAW_c_TEBT0714_REV01!B:D,MATCH(H240,RAW_c_TEBT0714_REV01!B:B,0),3)=L240,INDEX(
RAW_c_TEBT0714_REV01!B:D,MATCH(H240,INDEX(RAW_c_TEBT0714_REV01!B:B,MATCH(H240,RAW_c_TEBT0714_REV01!B:B,)+1):'RAW_c_TEBT0714_REV01'!B11311,)+MATCH(H240,RAW_c_TEBT0714_REV01!B:B,),3),INDEX(RAW_c_TEBT0714_REV01!B:D,MATCH(H240,RAW_c_TEBT0714_REV01!B:B,0),3)),"---")),"---")</f>
        <v>---</v>
      </c>
      <c r="N240" t="str">
        <f>IFERROR(IF(AND(B240="B2B",J240="--"),L240,IF(
COUNTIF(B2B!H:H,(IF(K240&lt;&gt;"---",IF(INDEX(RAW_c_TEBT0714_REV01!B:D,MATCH(H240,RAW_c_TEBT0714_REV01!B:B,0),3)=L240,INDEX(
RAW_c_TEBT0714_REV01!B:D,MATCH(H240,INDEX(RAW_c_TEBT0714_REV01!B:B,MATCH(H240,RAW_c_TEBT0714_REV01!B:B,)+1):'RAW_c_TEBT0714_REV01'!B11311,)+MATCH(H240,RAW_c_TEBT0714_REV01!B:B,),3),INDEX(RAW_c_TEBT0714_REV01!B:D,MATCH(H240,RAW_c_TEBT0714_REV01!B:B,0),3)),"---")))=0,"---",IF(K240&lt;&gt;"---",IF(INDEX(RAW_c_TEBT0714_REV01!B:D,MATCH(H240,RAW_c_TEBT0714_REV01!B:B,0),3)=L240,INDEX(
RAW_c_TEBT0714_REV01!B:D,MATCH(H240,INDEX(RAW_c_TEBT0714_REV01!B:B,MATCH(H240,RAW_c_TEBT0714_REV01!B:B,)+1):'RAW_c_TEBT0714_REV01'!B11311,)+MATCH(H240,RAW_c_TEBT0714_REV01!B:B,),3),INDEX(RAW_c_TEBT0714_REV01!B:D,MATCH(H240,RAW_c_TEBT0714_REV01!B:B,0),3)),"---"))),"---")</f>
        <v>JM2-99</v>
      </c>
      <c r="T240">
        <f>COUNTIF(RAW_c_TEBT0714_REV01!B:B,G240)</f>
        <v>2</v>
      </c>
      <c r="U240" t="str">
        <f t="shared" si="23"/>
        <v>TE0790-Base-B</v>
      </c>
    </row>
    <row r="241" spans="1:21" x14ac:dyDescent="0.25">
      <c r="A241" t="s">
        <v>1083</v>
      </c>
      <c r="B241" t="s">
        <v>1253</v>
      </c>
      <c r="C241" t="s">
        <v>1257</v>
      </c>
      <c r="D241" t="s">
        <v>1252</v>
      </c>
      <c r="E241" s="84">
        <v>8</v>
      </c>
      <c r="F241" t="str">
        <f t="shared" si="18"/>
        <v>JX1-8</v>
      </c>
      <c r="G241" t="str">
        <f>VLOOKUP(F241,RAW_c_TEBT0714_REV01!A:B,2,0)</f>
        <v>TDO</v>
      </c>
      <c r="H241" t="str">
        <f t="shared" si="19"/>
        <v>TDO</v>
      </c>
      <c r="I241" t="str">
        <f t="shared" si="20"/>
        <v>--</v>
      </c>
      <c r="J241" t="str">
        <f t="shared" si="21"/>
        <v>--</v>
      </c>
      <c r="K241">
        <f>IFERROR(IF(J241="--",IF(G241=H241,VLOOKUP(G241,RAW_c_TEBT0714_REV01!L:N,3,0),SUM(VLOOKUP(H241,RAW_c_TEBT0714_REV01!L:N,3,0),VLOOKUP(G241,RAW_c_TEBT0714_REV01!L:N,3,0))),"---"),"---")</f>
        <v>70.127399999999994</v>
      </c>
      <c r="L241" t="str">
        <f t="shared" si="22"/>
        <v>JX1-8</v>
      </c>
      <c r="M241" t="str">
        <f>IFERROR(IF(
COUNTIF(B2B!H:H,(IF(K241&lt;&gt;"---",IF(INDEX(RAW_c_TEBT0714_REV01!B:D,MATCH(H241,RAW_c_TEBT0714_REV01!B:B,0),3)=L241,INDEX(
RAW_c_TEBT0714_REV01!B:D,MATCH(H241,INDEX(RAW_c_TEBT0714_REV01!B:B,MATCH(H241,RAW_c_TEBT0714_REV01!B:B,)+1):'RAW_c_TEBT0714_REV01'!B11312,)+MATCH(H241,RAW_c_TEBT0714_REV01!B:B,),3),INDEX(RAW_c_TEBT0714_REV01!B:D,MATCH(H241,RAW_c_TEBT0714_REV01!B:B,0),3)),"---")))=1,"---",IF(K241&lt;&gt;"---",IF(INDEX(RAW_c_TEBT0714_REV01!B:D,MATCH(H241,RAW_c_TEBT0714_REV01!B:B,0),3)=L241,INDEX(
RAW_c_TEBT0714_REV01!B:D,MATCH(H241,INDEX(RAW_c_TEBT0714_REV01!B:B,MATCH(H241,RAW_c_TEBT0714_REV01!B:B,)+1):'RAW_c_TEBT0714_REV01'!B11312,)+MATCH(H241,RAW_c_TEBT0714_REV01!B:B,),3),INDEX(RAW_c_TEBT0714_REV01!B:D,MATCH(H241,RAW_c_TEBT0714_REV01!B:B,0),3)),"---")),"---")</f>
        <v>---</v>
      </c>
      <c r="N241" t="str">
        <f>IFERROR(IF(AND(B241="B2B",J241="--"),L241,IF(
COUNTIF(B2B!H:H,(IF(K241&lt;&gt;"---",IF(INDEX(RAW_c_TEBT0714_REV01!B:D,MATCH(H241,RAW_c_TEBT0714_REV01!B:B,0),3)=L241,INDEX(
RAW_c_TEBT0714_REV01!B:D,MATCH(H241,INDEX(RAW_c_TEBT0714_REV01!B:B,MATCH(H241,RAW_c_TEBT0714_REV01!B:B,)+1):'RAW_c_TEBT0714_REV01'!B11312,)+MATCH(H241,RAW_c_TEBT0714_REV01!B:B,),3),INDEX(RAW_c_TEBT0714_REV01!B:D,MATCH(H241,RAW_c_TEBT0714_REV01!B:B,0),3)),"---")))=0,"---",IF(K241&lt;&gt;"---",IF(INDEX(RAW_c_TEBT0714_REV01!B:D,MATCH(H241,RAW_c_TEBT0714_REV01!B:B,0),3)=L241,INDEX(
RAW_c_TEBT0714_REV01!B:D,MATCH(H241,INDEX(RAW_c_TEBT0714_REV01!B:B,MATCH(H241,RAW_c_TEBT0714_REV01!B:B,)+1):'RAW_c_TEBT0714_REV01'!B11312,)+MATCH(H241,RAW_c_TEBT0714_REV01!B:B,),3),INDEX(RAW_c_TEBT0714_REV01!B:D,MATCH(H241,RAW_c_TEBT0714_REV01!B:B,0),3)),"---"))),"---")</f>
        <v>JM1-88</v>
      </c>
      <c r="T241">
        <f>COUNTIF(RAW_c_TEBT0714_REV01!B:B,G241)</f>
        <v>2</v>
      </c>
      <c r="U241" t="str">
        <f t="shared" si="23"/>
        <v>TE0790-Base-D</v>
      </c>
    </row>
    <row r="242" spans="1:21" x14ac:dyDescent="0.25">
      <c r="A242" t="s">
        <v>1084</v>
      </c>
      <c r="B242" t="s">
        <v>1253</v>
      </c>
      <c r="C242" t="s">
        <v>1258</v>
      </c>
      <c r="D242" t="s">
        <v>1252</v>
      </c>
      <c r="E242" s="84">
        <v>9</v>
      </c>
      <c r="F242" t="str">
        <f t="shared" si="18"/>
        <v>JX1-9</v>
      </c>
      <c r="G242" t="str">
        <f>VLOOKUP(F242,RAW_c_TEBT0714_REV01!A:B,2,0)</f>
        <v>BOOTMODE</v>
      </c>
      <c r="H242" t="str">
        <f t="shared" si="19"/>
        <v>BOOTMODE</v>
      </c>
      <c r="I242" t="str">
        <f t="shared" si="20"/>
        <v>--</v>
      </c>
      <c r="J242" t="str">
        <f t="shared" si="21"/>
        <v>--</v>
      </c>
      <c r="K242">
        <f>IFERROR(IF(J242="--",IF(G242=H242,VLOOKUP(G242,RAW_c_TEBT0714_REV01!L:N,3,0),SUM(VLOOKUP(H242,RAW_c_TEBT0714_REV01!L:N,3,0),VLOOKUP(G242,RAW_c_TEBT0714_REV01!L:N,3,0))),"---"),"---")</f>
        <v>25.915299999999998</v>
      </c>
      <c r="L242" t="str">
        <f t="shared" si="22"/>
        <v>JX1-9</v>
      </c>
      <c r="M242" t="str">
        <f>IFERROR(IF(
COUNTIF(B2B!H:H,(IF(K242&lt;&gt;"---",IF(INDEX(RAW_c_TEBT0714_REV01!B:D,MATCH(H242,RAW_c_TEBT0714_REV01!B:B,0),3)=L242,INDEX(
RAW_c_TEBT0714_REV01!B:D,MATCH(H242,INDEX(RAW_c_TEBT0714_REV01!B:B,MATCH(H242,RAW_c_TEBT0714_REV01!B:B,)+1):'RAW_c_TEBT0714_REV01'!B11313,)+MATCH(H242,RAW_c_TEBT0714_REV01!B:B,),3),INDEX(RAW_c_TEBT0714_REV01!B:D,MATCH(H242,RAW_c_TEBT0714_REV01!B:B,0),3)),"---")))=1,"---",IF(K242&lt;&gt;"---",IF(INDEX(RAW_c_TEBT0714_REV01!B:D,MATCH(H242,RAW_c_TEBT0714_REV01!B:B,0),3)=L242,INDEX(
RAW_c_TEBT0714_REV01!B:D,MATCH(H242,INDEX(RAW_c_TEBT0714_REV01!B:B,MATCH(H242,RAW_c_TEBT0714_REV01!B:B,)+1):'RAW_c_TEBT0714_REV01'!B11313,)+MATCH(H242,RAW_c_TEBT0714_REV01!B:B,),3),INDEX(RAW_c_TEBT0714_REV01!B:D,MATCH(H242,RAW_c_TEBT0714_REV01!B:B,0),3)),"---")),"---")</f>
        <v>---</v>
      </c>
      <c r="N242" t="str">
        <f>IFERROR(IF(AND(B242="B2B",J242="--"),L242,IF(
COUNTIF(B2B!H:H,(IF(K242&lt;&gt;"---",IF(INDEX(RAW_c_TEBT0714_REV01!B:D,MATCH(H242,RAW_c_TEBT0714_REV01!B:B,0),3)=L242,INDEX(
RAW_c_TEBT0714_REV01!B:D,MATCH(H242,INDEX(RAW_c_TEBT0714_REV01!B:B,MATCH(H242,RAW_c_TEBT0714_REV01!B:B,)+1):'RAW_c_TEBT0714_REV01'!B11313,)+MATCH(H242,RAW_c_TEBT0714_REV01!B:B,),3),INDEX(RAW_c_TEBT0714_REV01!B:D,MATCH(H242,RAW_c_TEBT0714_REV01!B:B,0),3)),"---")))=0,"---",IF(K242&lt;&gt;"---",IF(INDEX(RAW_c_TEBT0714_REV01!B:D,MATCH(H242,RAW_c_TEBT0714_REV01!B:B,0),3)=L242,INDEX(
RAW_c_TEBT0714_REV01!B:D,MATCH(H242,INDEX(RAW_c_TEBT0714_REV01!B:B,MATCH(H242,RAW_c_TEBT0714_REV01!B:B,)+1):'RAW_c_TEBT0714_REV01'!B11313,)+MATCH(H242,RAW_c_TEBT0714_REV01!B:B,),3),INDEX(RAW_c_TEBT0714_REV01!B:D,MATCH(H242,RAW_c_TEBT0714_REV01!B:B,0),3)),"---"))),"---")</f>
        <v>JM2-100</v>
      </c>
      <c r="T242">
        <f>COUNTIF(RAW_c_TEBT0714_REV01!B:B,G242)</f>
        <v>2</v>
      </c>
      <c r="U242" t="str">
        <f t="shared" si="23"/>
        <v>TE0790-Base-E</v>
      </c>
    </row>
    <row r="243" spans="1:21" x14ac:dyDescent="0.25">
      <c r="A243" t="s">
        <v>1085</v>
      </c>
      <c r="B243" t="s">
        <v>1253</v>
      </c>
      <c r="C243" t="s">
        <v>1259</v>
      </c>
      <c r="D243" t="s">
        <v>1252</v>
      </c>
      <c r="E243" s="84">
        <v>10</v>
      </c>
      <c r="F243" t="str">
        <f t="shared" si="18"/>
        <v>JX1-10</v>
      </c>
      <c r="G243" t="str">
        <f>VLOOKUP(F243,RAW_c_TEBT0714_REV01!A:B,2,0)</f>
        <v>TDI</v>
      </c>
      <c r="H243" t="str">
        <f t="shared" si="19"/>
        <v>TDI</v>
      </c>
      <c r="I243" t="str">
        <f t="shared" si="20"/>
        <v>--</v>
      </c>
      <c r="J243" t="str">
        <f t="shared" si="21"/>
        <v>--</v>
      </c>
      <c r="K243">
        <f>IFERROR(IF(J243="--",IF(G243=H243,VLOOKUP(G243,RAW_c_TEBT0714_REV01!L:N,3,0),SUM(VLOOKUP(H243,RAW_c_TEBT0714_REV01!L:N,3,0),VLOOKUP(G243,RAW_c_TEBT0714_REV01!L:N,3,0))),"---"),"---")</f>
        <v>68.853899999999996</v>
      </c>
      <c r="L243" t="str">
        <f t="shared" si="22"/>
        <v>JX1-10</v>
      </c>
      <c r="M243" t="str">
        <f>IFERROR(IF(
COUNTIF(B2B!H:H,(IF(K243&lt;&gt;"---",IF(INDEX(RAW_c_TEBT0714_REV01!B:D,MATCH(H243,RAW_c_TEBT0714_REV01!B:B,0),3)=L243,INDEX(
RAW_c_TEBT0714_REV01!B:D,MATCH(H243,INDEX(RAW_c_TEBT0714_REV01!B:B,MATCH(H243,RAW_c_TEBT0714_REV01!B:B,)+1):'RAW_c_TEBT0714_REV01'!B11314,)+MATCH(H243,RAW_c_TEBT0714_REV01!B:B,),3),INDEX(RAW_c_TEBT0714_REV01!B:D,MATCH(H243,RAW_c_TEBT0714_REV01!B:B,0),3)),"---")))=1,"---",IF(K243&lt;&gt;"---",IF(INDEX(RAW_c_TEBT0714_REV01!B:D,MATCH(H243,RAW_c_TEBT0714_REV01!B:B,0),3)=L243,INDEX(
RAW_c_TEBT0714_REV01!B:D,MATCH(H243,INDEX(RAW_c_TEBT0714_REV01!B:B,MATCH(H243,RAW_c_TEBT0714_REV01!B:B,)+1):'RAW_c_TEBT0714_REV01'!B11314,)+MATCH(H243,RAW_c_TEBT0714_REV01!B:B,),3),INDEX(RAW_c_TEBT0714_REV01!B:D,MATCH(H243,RAW_c_TEBT0714_REV01!B:B,0),3)),"---")),"---")</f>
        <v>---</v>
      </c>
      <c r="N243" t="str">
        <f>IFERROR(IF(AND(B243="B2B",J243="--"),L243,IF(
COUNTIF(B2B!H:H,(IF(K243&lt;&gt;"---",IF(INDEX(RAW_c_TEBT0714_REV01!B:D,MATCH(H243,RAW_c_TEBT0714_REV01!B:B,0),3)=L243,INDEX(
RAW_c_TEBT0714_REV01!B:D,MATCH(H243,INDEX(RAW_c_TEBT0714_REV01!B:B,MATCH(H243,RAW_c_TEBT0714_REV01!B:B,)+1):'RAW_c_TEBT0714_REV01'!B11314,)+MATCH(H243,RAW_c_TEBT0714_REV01!B:B,),3),INDEX(RAW_c_TEBT0714_REV01!B:D,MATCH(H243,RAW_c_TEBT0714_REV01!B:B,0),3)),"---")))=0,"---",IF(K243&lt;&gt;"---",IF(INDEX(RAW_c_TEBT0714_REV01!B:D,MATCH(H243,RAW_c_TEBT0714_REV01!B:B,0),3)=L243,INDEX(
RAW_c_TEBT0714_REV01!B:D,MATCH(H243,INDEX(RAW_c_TEBT0714_REV01!B:B,MATCH(H243,RAW_c_TEBT0714_REV01!B:B,)+1):'RAW_c_TEBT0714_REV01'!B11314,)+MATCH(H243,RAW_c_TEBT0714_REV01!B:B,),3),INDEX(RAW_c_TEBT0714_REV01!B:D,MATCH(H243,RAW_c_TEBT0714_REV01!B:B,0),3)),"---"))),"---")</f>
        <v>JM1-86</v>
      </c>
      <c r="T243">
        <f>COUNTIF(RAW_c_TEBT0714_REV01!B:B,G243)</f>
        <v>2</v>
      </c>
      <c r="U243" t="str">
        <f t="shared" si="23"/>
        <v>TE0790-Base-F</v>
      </c>
    </row>
    <row r="244" spans="1:21" x14ac:dyDescent="0.25">
      <c r="A244" t="s">
        <v>1086</v>
      </c>
      <c r="B244" t="s">
        <v>1253</v>
      </c>
      <c r="C244" t="s">
        <v>1260</v>
      </c>
      <c r="D244" t="s">
        <v>1252</v>
      </c>
      <c r="E244" s="84">
        <v>11</v>
      </c>
      <c r="F244" t="str">
        <f t="shared" si="18"/>
        <v>JX1-11</v>
      </c>
      <c r="G244" t="str">
        <f>VLOOKUP(F244,RAW_c_TEBT0714_REV01!A:B,2,0)</f>
        <v>PROG_B</v>
      </c>
      <c r="H244" t="str">
        <f t="shared" si="19"/>
        <v>PROG_B</v>
      </c>
      <c r="I244" t="str">
        <f t="shared" si="20"/>
        <v>--</v>
      </c>
      <c r="J244" t="str">
        <f t="shared" si="21"/>
        <v>--</v>
      </c>
      <c r="K244">
        <f>IFERROR(IF(J244="--",IF(G244=H244,VLOOKUP(G244,RAW_c_TEBT0714_REV01!L:N,3,0),SUM(VLOOKUP(H244,RAW_c_TEBT0714_REV01!L:N,3,0),VLOOKUP(G244,RAW_c_TEBT0714_REV01!L:N,3,0))),"---"),"---")</f>
        <v>56.511899999999997</v>
      </c>
      <c r="L244" t="str">
        <f t="shared" si="22"/>
        <v>JX1-11</v>
      </c>
      <c r="M244" t="str">
        <f>IFERROR(IF(
COUNTIF(B2B!H:H,(IF(K244&lt;&gt;"---",IF(INDEX(RAW_c_TEBT0714_REV01!B:D,MATCH(H244,RAW_c_TEBT0714_REV01!B:B,0),3)=L244,INDEX(
RAW_c_TEBT0714_REV01!B:D,MATCH(H244,INDEX(RAW_c_TEBT0714_REV01!B:B,MATCH(H244,RAW_c_TEBT0714_REV01!B:B,)+1):'RAW_c_TEBT0714_REV01'!B11315,)+MATCH(H244,RAW_c_TEBT0714_REV01!B:B,),3),INDEX(RAW_c_TEBT0714_REV01!B:D,MATCH(H244,RAW_c_TEBT0714_REV01!B:B,0),3)),"---")))=1,"---",IF(K244&lt;&gt;"---",IF(INDEX(RAW_c_TEBT0714_REV01!B:D,MATCH(H244,RAW_c_TEBT0714_REV01!B:B,0),3)=L244,INDEX(
RAW_c_TEBT0714_REV01!B:D,MATCH(H244,INDEX(RAW_c_TEBT0714_REV01!B:B,MATCH(H244,RAW_c_TEBT0714_REV01!B:B,)+1):'RAW_c_TEBT0714_REV01'!B11315,)+MATCH(H244,RAW_c_TEBT0714_REV01!B:B,),3),INDEX(RAW_c_TEBT0714_REV01!B:D,MATCH(H244,RAW_c_TEBT0714_REV01!B:B,0),3)),"---")),"---")</f>
        <v>---</v>
      </c>
      <c r="N244" t="str">
        <f>IFERROR(IF(AND(B244="B2B",J244="--"),L244,IF(
COUNTIF(B2B!H:H,(IF(K244&lt;&gt;"---",IF(INDEX(RAW_c_TEBT0714_REV01!B:D,MATCH(H244,RAW_c_TEBT0714_REV01!B:B,0),3)=L244,INDEX(
RAW_c_TEBT0714_REV01!B:D,MATCH(H244,INDEX(RAW_c_TEBT0714_REV01!B:B,MATCH(H244,RAW_c_TEBT0714_REV01!B:B,)+1):'RAW_c_TEBT0714_REV01'!B11315,)+MATCH(H244,RAW_c_TEBT0714_REV01!B:B,),3),INDEX(RAW_c_TEBT0714_REV01!B:D,MATCH(H244,RAW_c_TEBT0714_REV01!B:B,0),3)),"---")))=0,"---",IF(K244&lt;&gt;"---",IF(INDEX(RAW_c_TEBT0714_REV01!B:D,MATCH(H244,RAW_c_TEBT0714_REV01!B:B,0),3)=L244,INDEX(
RAW_c_TEBT0714_REV01!B:D,MATCH(H244,INDEX(RAW_c_TEBT0714_REV01!B:B,MATCH(H244,RAW_c_TEBT0714_REV01!B:B,)+1):'RAW_c_TEBT0714_REV01'!B11315,)+MATCH(H244,RAW_c_TEBT0714_REV01!B:B,),3),INDEX(RAW_c_TEBT0714_REV01!B:D,MATCH(H244,RAW_c_TEBT0714_REV01!B:B,0),3)),"---"))),"---")</f>
        <v>JM1-94</v>
      </c>
      <c r="T244">
        <f>COUNTIF(RAW_c_TEBT0714_REV01!B:B,G244)</f>
        <v>2</v>
      </c>
      <c r="U244" t="str">
        <f t="shared" si="23"/>
        <v>TE0790-Base-G</v>
      </c>
    </row>
    <row r="245" spans="1:21" x14ac:dyDescent="0.25">
      <c r="A245" t="s">
        <v>1087</v>
      </c>
      <c r="B245" t="s">
        <v>1253</v>
      </c>
      <c r="C245" t="s">
        <v>1261</v>
      </c>
      <c r="D245" t="s">
        <v>1252</v>
      </c>
      <c r="E245" s="84">
        <v>12</v>
      </c>
      <c r="F245" t="str">
        <f t="shared" si="18"/>
        <v>JX1-12</v>
      </c>
      <c r="G245" t="str">
        <f>VLOOKUP(F245,RAW_c_TEBT0714_REV01!A:B,2,0)</f>
        <v>TMS</v>
      </c>
      <c r="H245" t="str">
        <f t="shared" si="19"/>
        <v>TMS</v>
      </c>
      <c r="I245" t="str">
        <f t="shared" si="20"/>
        <v>--</v>
      </c>
      <c r="J245" t="str">
        <f t="shared" si="21"/>
        <v>--</v>
      </c>
      <c r="K245">
        <f>IFERROR(IF(J245="--",IF(G245=H245,VLOOKUP(G245,RAW_c_TEBT0714_REV01!L:N,3,0),SUM(VLOOKUP(H245,RAW_c_TEBT0714_REV01!L:N,3,0),VLOOKUP(G245,RAW_c_TEBT0714_REV01!L:N,3,0))),"---"),"---")</f>
        <v>64.412300000000002</v>
      </c>
      <c r="L245" t="str">
        <f t="shared" si="22"/>
        <v>JX1-12</v>
      </c>
      <c r="M245" t="str">
        <f>IFERROR(IF(
COUNTIF(B2B!H:H,(IF(K245&lt;&gt;"---",IF(INDEX(RAW_c_TEBT0714_REV01!B:D,MATCH(H245,RAW_c_TEBT0714_REV01!B:B,0),3)=L245,INDEX(
RAW_c_TEBT0714_REV01!B:D,MATCH(H245,INDEX(RAW_c_TEBT0714_REV01!B:B,MATCH(H245,RAW_c_TEBT0714_REV01!B:B,)+1):'RAW_c_TEBT0714_REV01'!B11316,)+MATCH(H245,RAW_c_TEBT0714_REV01!B:B,),3),INDEX(RAW_c_TEBT0714_REV01!B:D,MATCH(H245,RAW_c_TEBT0714_REV01!B:B,0),3)),"---")))=1,"---",IF(K245&lt;&gt;"---",IF(INDEX(RAW_c_TEBT0714_REV01!B:D,MATCH(H245,RAW_c_TEBT0714_REV01!B:B,0),3)=L245,INDEX(
RAW_c_TEBT0714_REV01!B:D,MATCH(H245,INDEX(RAW_c_TEBT0714_REV01!B:B,MATCH(H245,RAW_c_TEBT0714_REV01!B:B,)+1):'RAW_c_TEBT0714_REV01'!B11316,)+MATCH(H245,RAW_c_TEBT0714_REV01!B:B,),3),INDEX(RAW_c_TEBT0714_REV01!B:D,MATCH(H245,RAW_c_TEBT0714_REV01!B:B,0),3)),"---")),"---")</f>
        <v>---</v>
      </c>
      <c r="N245" t="str">
        <f>IFERROR(IF(AND(B245="B2B",J245="--"),L245,IF(
COUNTIF(B2B!H:H,(IF(K245&lt;&gt;"---",IF(INDEX(RAW_c_TEBT0714_REV01!B:D,MATCH(H245,RAW_c_TEBT0714_REV01!B:B,0),3)=L245,INDEX(
RAW_c_TEBT0714_REV01!B:D,MATCH(H245,INDEX(RAW_c_TEBT0714_REV01!B:B,MATCH(H245,RAW_c_TEBT0714_REV01!B:B,)+1):'RAW_c_TEBT0714_REV01'!B11316,)+MATCH(H245,RAW_c_TEBT0714_REV01!B:B,),3),INDEX(RAW_c_TEBT0714_REV01!B:D,MATCH(H245,RAW_c_TEBT0714_REV01!B:B,0),3)),"---")))=0,"---",IF(K245&lt;&gt;"---",IF(INDEX(RAW_c_TEBT0714_REV01!B:D,MATCH(H245,RAW_c_TEBT0714_REV01!B:B,0),3)=L245,INDEX(
RAW_c_TEBT0714_REV01!B:D,MATCH(H245,INDEX(RAW_c_TEBT0714_REV01!B:B,MATCH(H245,RAW_c_TEBT0714_REV01!B:B,)+1):'RAW_c_TEBT0714_REV01'!B11316,)+MATCH(H245,RAW_c_TEBT0714_REV01!B:B,),3),INDEX(RAW_c_TEBT0714_REV01!B:D,MATCH(H245,RAW_c_TEBT0714_REV01!B:B,0),3)),"---"))),"---")</f>
        <v>JM1-92</v>
      </c>
      <c r="T245">
        <f>COUNTIF(RAW_c_TEBT0714_REV01!B:B,G245)</f>
        <v>2</v>
      </c>
      <c r="U245" t="str">
        <f t="shared" si="23"/>
        <v>TE0790-Base-H</v>
      </c>
    </row>
    <row r="246" spans="1:21" x14ac:dyDescent="0.25">
      <c r="A246" t="s">
        <v>1088</v>
      </c>
      <c r="B246" t="s">
        <v>1253</v>
      </c>
      <c r="C246" t="s">
        <v>275</v>
      </c>
      <c r="D246" t="s">
        <v>1252</v>
      </c>
      <c r="E246" s="84" t="s">
        <v>585</v>
      </c>
      <c r="F246" t="str">
        <f t="shared" si="18"/>
        <v>JX1-H1</v>
      </c>
      <c r="G246" t="str">
        <f>VLOOKUP(F246,RAW_c_TEBT0714_REV01!A:B,2,0)</f>
        <v>GND</v>
      </c>
      <c r="H246" t="str">
        <f t="shared" si="19"/>
        <v>GND</v>
      </c>
      <c r="I246" t="str">
        <f t="shared" si="20"/>
        <v>--</v>
      </c>
      <c r="J246" t="str">
        <f t="shared" si="21"/>
        <v>---</v>
      </c>
      <c r="K246" t="str">
        <f>IFERROR(IF(J246="--",IF(G246=H246,VLOOKUP(G246,RAW_c_TEBT0714_REV01!L:N,3,0),SUM(VLOOKUP(H246,RAW_c_TEBT0714_REV01!L:N,3,0),VLOOKUP(G246,RAW_c_TEBT0714_REV01!L:N,3,0))),"---"),"---")</f>
        <v>---</v>
      </c>
      <c r="L246" t="str">
        <f t="shared" si="22"/>
        <v>JX1-H1</v>
      </c>
      <c r="M246" t="str">
        <f>IFERROR(IF(
COUNTIF(B2B!H:H,(IF(K246&lt;&gt;"---",IF(INDEX(RAW_c_TEBT0714_REV01!B:D,MATCH(H246,RAW_c_TEBT0714_REV01!B:B,0),3)=L246,INDEX(
RAW_c_TEBT0714_REV01!B:D,MATCH(H246,INDEX(RAW_c_TEBT0714_REV01!B:B,MATCH(H246,RAW_c_TEBT0714_REV01!B:B,)+1):'RAW_c_TEBT0714_REV01'!B11317,)+MATCH(H246,RAW_c_TEBT0714_REV01!B:B,),3),INDEX(RAW_c_TEBT0714_REV01!B:D,MATCH(H246,RAW_c_TEBT0714_REV01!B:B,0),3)),"---")))=1,"---",IF(K246&lt;&gt;"---",IF(INDEX(RAW_c_TEBT0714_REV01!B:D,MATCH(H246,RAW_c_TEBT0714_REV01!B:B,0),3)=L246,INDEX(
RAW_c_TEBT0714_REV01!B:D,MATCH(H246,INDEX(RAW_c_TEBT0714_REV01!B:B,MATCH(H246,RAW_c_TEBT0714_REV01!B:B,)+1):'RAW_c_TEBT0714_REV01'!B11317,)+MATCH(H246,RAW_c_TEBT0714_REV01!B:B,),3),INDEX(RAW_c_TEBT0714_REV01!B:D,MATCH(H246,RAW_c_TEBT0714_REV01!B:B,0),3)),"---")),"---")</f>
        <v>---</v>
      </c>
      <c r="N246" t="str">
        <f>IFERROR(IF(AND(B246="B2B",J246="--"),L246,IF(
COUNTIF(B2B!H:H,(IF(K246&lt;&gt;"---",IF(INDEX(RAW_c_TEBT0714_REV01!B:D,MATCH(H246,RAW_c_TEBT0714_REV01!B:B,0),3)=L246,INDEX(
RAW_c_TEBT0714_REV01!B:D,MATCH(H246,INDEX(RAW_c_TEBT0714_REV01!B:B,MATCH(H246,RAW_c_TEBT0714_REV01!B:B,)+1):'RAW_c_TEBT0714_REV01'!B11317,)+MATCH(H246,RAW_c_TEBT0714_REV01!B:B,),3),INDEX(RAW_c_TEBT0714_REV01!B:D,MATCH(H246,RAW_c_TEBT0714_REV01!B:B,0),3)),"---")))=0,"---",IF(K246&lt;&gt;"---",IF(INDEX(RAW_c_TEBT0714_REV01!B:D,MATCH(H246,RAW_c_TEBT0714_REV01!B:B,0),3)=L246,INDEX(
RAW_c_TEBT0714_REV01!B:D,MATCH(H246,INDEX(RAW_c_TEBT0714_REV01!B:B,MATCH(H246,RAW_c_TEBT0714_REV01!B:B,)+1):'RAW_c_TEBT0714_REV01'!B11317,)+MATCH(H246,RAW_c_TEBT0714_REV01!B:B,),3),INDEX(RAW_c_TEBT0714_REV01!B:D,MATCH(H246,RAW_c_TEBT0714_REV01!B:B,0),3)),"---"))),"---")</f>
        <v>---</v>
      </c>
      <c r="T246">
        <f>COUNTIF(RAW_c_TEBT0714_REV01!B:B,G246)</f>
        <v>56</v>
      </c>
      <c r="U246" t="str">
        <f t="shared" si="23"/>
        <v>TE0790-Base-GND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F24B-F285-4E33-9290-DB30AA035B3B}">
  <dimension ref="A4:AU280"/>
  <sheetViews>
    <sheetView workbookViewId="0">
      <selection activeCell="AK6" sqref="AK6"/>
    </sheetView>
  </sheetViews>
  <sheetFormatPr baseColWidth="10" defaultRowHeight="15" x14ac:dyDescent="0.25"/>
  <sheetData>
    <row r="4" spans="1:47" x14ac:dyDescent="0.25">
      <c r="A4" t="s">
        <v>261</v>
      </c>
      <c r="B4" t="s">
        <v>271</v>
      </c>
      <c r="C4" t="s">
        <v>262</v>
      </c>
      <c r="D4" t="s">
        <v>263</v>
      </c>
      <c r="E4" t="s">
        <v>264</v>
      </c>
      <c r="F4" t="s">
        <v>272</v>
      </c>
      <c r="G4" t="s">
        <v>265</v>
      </c>
      <c r="H4" t="s">
        <v>266</v>
      </c>
      <c r="I4" t="s">
        <v>267</v>
      </c>
      <c r="L4" t="s">
        <v>268</v>
      </c>
      <c r="M4" t="s">
        <v>269</v>
      </c>
      <c r="N4" t="s">
        <v>270</v>
      </c>
    </row>
    <row r="5" spans="1:47" x14ac:dyDescent="0.25">
      <c r="A5" t="str">
        <f>$E5&amp;"-"&amp;$F5</f>
        <v>C10-1</v>
      </c>
      <c r="B5" t="str">
        <f>IF(OR(E5=$A$2,E5=$B$2,E5=$C$2,E5=$D$2),"--",G5)</f>
        <v>GND</v>
      </c>
      <c r="C5" t="str">
        <f>$E5&amp;"-"&amp;$G5</f>
        <v>C10-GND</v>
      </c>
      <c r="D5" t="str">
        <f>A5</f>
        <v>C10-1</v>
      </c>
      <c r="E5" t="s">
        <v>604</v>
      </c>
      <c r="F5">
        <v>1</v>
      </c>
      <c r="G5" t="s">
        <v>275</v>
      </c>
      <c r="L5" t="s">
        <v>276</v>
      </c>
      <c r="M5" t="s">
        <v>274</v>
      </c>
      <c r="N5">
        <v>21.918099999999999</v>
      </c>
      <c r="O5" t="s">
        <v>937</v>
      </c>
      <c r="Q5" t="s">
        <v>938</v>
      </c>
      <c r="AA5" t="s">
        <v>9</v>
      </c>
      <c r="AB5" t="s">
        <v>828</v>
      </c>
      <c r="AC5" t="s">
        <v>123</v>
      </c>
      <c r="AD5" t="s">
        <v>929</v>
      </c>
      <c r="AE5" t="s">
        <v>830</v>
      </c>
      <c r="AF5" t="s">
        <v>930</v>
      </c>
      <c r="AG5" t="s">
        <v>931</v>
      </c>
      <c r="AH5" t="s">
        <v>932</v>
      </c>
      <c r="AI5" t="s">
        <v>933</v>
      </c>
      <c r="AJ5" t="s">
        <v>934</v>
      </c>
      <c r="AK5" t="s">
        <v>935</v>
      </c>
      <c r="AL5" t="s">
        <v>936</v>
      </c>
      <c r="AM5" t="s">
        <v>104</v>
      </c>
      <c r="AT5">
        <f>IF(IF(COUNTIF($AO$6:$AQ$150,B5)&gt;0,"---","--")="---",VLOOKUP(B5,$AO$6:$AQ$150,3,0),B5)</f>
        <v>0</v>
      </c>
      <c r="AU5">
        <f>IF(IF(COUNTIF($AO$6:$AQ$150,B5)&gt;0,"---","--")="---",VLOOKUP(B5,$AO$6:$AQ$150,2,0),"--")</f>
        <v>0</v>
      </c>
    </row>
    <row r="6" spans="1:47" x14ac:dyDescent="0.25">
      <c r="A6" t="str">
        <f t="shared" ref="A6:A69" si="0">$E6&amp;"-"&amp;$F6</f>
        <v>J1-1</v>
      </c>
      <c r="B6" t="str">
        <f t="shared" ref="B6:B69" si="1">IF(OR(E6=$A$2,E6=$B$2,E6=$C$2,E6=$D$2),"--",G6)</f>
        <v>MGT_TX3_P</v>
      </c>
      <c r="C6" t="str">
        <f t="shared" ref="C6:C69" si="2">$E6&amp;"-"&amp;$G6</f>
        <v>J1-MGT_TX3_P</v>
      </c>
      <c r="D6" t="str">
        <f t="shared" ref="D6:D69" si="3">A6</f>
        <v>J1-1</v>
      </c>
      <c r="E6" t="s">
        <v>590</v>
      </c>
      <c r="F6">
        <v>1</v>
      </c>
      <c r="G6" t="s">
        <v>891</v>
      </c>
      <c r="L6" t="s">
        <v>277</v>
      </c>
      <c r="M6" t="s">
        <v>274</v>
      </c>
      <c r="N6">
        <v>74.779700000000005</v>
      </c>
      <c r="AA6">
        <v>1</v>
      </c>
      <c r="AB6" t="str">
        <f>B2B!B3</f>
        <v>JM1</v>
      </c>
      <c r="AC6" t="str">
        <f>B2B!C3</f>
        <v>2</v>
      </c>
      <c r="AD6" t="str">
        <f>AB6&amp;"-"&amp;AC6</f>
        <v>JM1-2</v>
      </c>
      <c r="AE6" t="str">
        <f>VLOOKUP(AD6,A:B,2,0)</f>
        <v>MGT_CLK0_P</v>
      </c>
      <c r="AG6" t="str">
        <f>IF(
IF(
IFERROR(VLOOKUP(AE6,$AO$6:$AO$50,1,),1)=1,1,0),
"--","---")</f>
        <v>--</v>
      </c>
      <c r="AH6" t="str">
        <f>IF(AG6&lt;&gt;"---",IFERROR(VLOOKUP(AE6,B:F,3,0),"--"),"---")</f>
        <v>JM1-2</v>
      </c>
      <c r="AI6" t="str">
        <f>IFERROR(IF(IF(AG6="--",INDEX(D:D,MATCH(AE6,INDEX(B:B,MATCH(AE6,B:B,)+1):B10520,)+MATCH(AE6,B:B,)))=AD6,VLOOKUP(AE6,B:D,3,0),IF(AG6="--",INDEX(D:D,MATCH(AE6,INDEX(B:B,MATCH(AE6,B:B,)+1):B10520,)+MATCH(AE6,B:B,)),"---")),"---")</f>
        <v>C134-2</v>
      </c>
      <c r="AJ6" t="str">
        <f>IF(COUNTIF(CALC_CONN_TEBT0714_REV01!F:F,IF(AH6&lt;&gt;"---",VLOOKUP(AD6,CALC_CONN_TEBT0714_REV01!F:M,8,0),IF(IFERROR(IF(AD6=AH6,AI6,AH6),"---")="---","---",IF(COUNTIF(CALC_CONN_TEBT0714_REV01!F:F,IFERROR(IF(AD6=AH6,AI6,AH6),"---"))&gt;0,"---",IFERROR(IF(AD6=AH6,AI6,AH6),"---")))))=1,IF(AH6&lt;&gt;"---",VLOOKUP(AD6,CALC_CONN_TEBT0714_REV01!F:M,8,0),IF(IFERROR(IF(AD6=AH6,AI6,AH6),"---")="---","---",IF(COUNTIF(CALC_CONN_TEBT0714_REV01!F:F,IFERROR(IF(AD6=AH6,AI6,AH6),"---"))&gt;0,"---",IFERROR(IF(AD6=AH6,AI6,AH6),"---")))),"---")</f>
        <v>---</v>
      </c>
      <c r="AK6" t="str">
        <f>IF(COUNTIF(CALC_CONN_TEBT0714_REV01!F:F,IF(AH6&lt;&gt;"---",VLOOKUP(AD6,CALC_CONN_TEBT0714_REV01!F:M,8,0),IF(IFERROR(IF(AD6=AH6,AI6,AH6),"---")="---","---",IF(COUNTIF(CALC_CONN_TEBT0714_REV01!F:F,IFERROR(IF(AD6=AH6,AI6,AH6),"---"))&gt;0,"---",IFERROR(IF(AD6=AH6,AI6,AH6),"---")))))=0,IF(AH6&lt;&gt;"---",VLOOKUP(AD6,CALC_CONN_TEBT0714_REV01!F:M,8,0),IF(IFERROR(IF(AD6=AH6,AI6,AH6),"---")="---","---",IF(COUNTIF(CALC_CONN_TEBT0714_REV01!F:F,IFERROR(IF(AD6=AH6,AI6,AH6),"---"))&gt;0,"---",IFERROR(IF(AD6=AH6,AI6,AH6),"---")))),"---")</f>
        <v>U2-5</v>
      </c>
      <c r="AL6">
        <f>IF(AG6&lt;&gt;"---",IFERROR(VLOOKUP(AE6,L:N,3,0),"--"),"---")</f>
        <v>10.7613</v>
      </c>
      <c r="AM6">
        <f>COUNTIF(B:B,AE6)</f>
        <v>2</v>
      </c>
      <c r="AO6" t="s">
        <v>275</v>
      </c>
      <c r="AT6" t="str">
        <f t="shared" ref="AT6:AT69" si="4">IF(IF(COUNTIF($AO$6:$AQ$150,B6)&gt;0,"---","--")="---",VLOOKUP(B6,$AO$6:$AQ$150,3,0),B6)</f>
        <v>MGT_TX3_P</v>
      </c>
      <c r="AU6" t="str">
        <f t="shared" ref="AU6:AU69" si="5">IF(IF(COUNTIF($AO$6:$AQ$150,B6)&gt;0,"---","--")="---",VLOOKUP(B6,$AO$6:$AQ$150,2,0),"--")</f>
        <v>--</v>
      </c>
    </row>
    <row r="7" spans="1:47" x14ac:dyDescent="0.25">
      <c r="A7" t="str">
        <f t="shared" si="0"/>
        <v>J1-2</v>
      </c>
      <c r="B7" t="str">
        <f t="shared" si="1"/>
        <v>GND</v>
      </c>
      <c r="C7" t="str">
        <f t="shared" si="2"/>
        <v>J1-GND</v>
      </c>
      <c r="D7" t="str">
        <f t="shared" si="3"/>
        <v>J1-2</v>
      </c>
      <c r="E7" t="s">
        <v>590</v>
      </c>
      <c r="F7">
        <v>2</v>
      </c>
      <c r="G7" t="s">
        <v>275</v>
      </c>
      <c r="L7" t="s">
        <v>939</v>
      </c>
      <c r="M7" t="s">
        <v>274</v>
      </c>
      <c r="N7">
        <v>79.661799999999999</v>
      </c>
      <c r="AA7">
        <f>AA6+1</f>
        <v>2</v>
      </c>
      <c r="AB7" t="str">
        <f>B2B!B4</f>
        <v>JM1</v>
      </c>
      <c r="AC7" t="str">
        <f>B2B!C4</f>
        <v>1</v>
      </c>
      <c r="AD7" t="str">
        <f t="shared" ref="AD7:AD70" si="6">AB7&amp;"-"&amp;AC7</f>
        <v>JM1-1</v>
      </c>
      <c r="AE7" t="str">
        <f t="shared" ref="AE7:AE70" si="7">VLOOKUP(AD7,A:B,2,0)</f>
        <v>MGT_RX3_P</v>
      </c>
      <c r="AG7" t="str">
        <f t="shared" ref="AG7:AG70" si="8">IF(
IF(
IFERROR(VLOOKUP(AE7,$AO$6:$AO$50,1,),1)=1,1,0),
"--","---")</f>
        <v>--</v>
      </c>
      <c r="AH7" t="str">
        <f t="shared" ref="AH7:AH70" si="9">IF(AG7&lt;&gt;"---",IFERROR(VLOOKUP(AE7,B:F,3,0),"--"),"---")</f>
        <v>J3-1</v>
      </c>
      <c r="AI7" t="str">
        <f>IFERROR(IF(IF(AG7="--",INDEX(D:D,MATCH(AE7,INDEX(B:B,MATCH(AE7,B:B,)+1):B10521,)+MATCH(AE7,B:B,)))=AD7,VLOOKUP(AE7,B:D,3,0),IF(AG7="--",INDEX(D:D,MATCH(AE7,INDEX(B:B,MATCH(AE7,B:B,)+1):B10521,)+MATCH(AE7,B:B,)),"---")),"---")</f>
        <v>J3-1</v>
      </c>
      <c r="AJ7" t="str">
        <f>IF(COUNTIF(CALC_CONN_TEBT0714_REV01!F:F,IF(AH7&lt;&gt;"---",VLOOKUP(AD7,CALC_CONN_TEBT0714_REV01!F:M,8,0),IF(IFERROR(IF(AD7=AH7,AI7,AH7),"---")="---","---",IF(COUNTIF(CALC_CONN_TEBT0714_REV01!F:F,IFERROR(IF(AD7=AH7,AI7,AH7),"---"))&gt;0,"---",IFERROR(IF(AD7=AH7,AI7,AH7),"---")))))=1,IF(AH7&lt;&gt;"---",VLOOKUP(AD7,CALC_CONN_TEBT0714_REV01!F:M,8,0),IF(IFERROR(IF(AD7=AH7,AI7,AH7),"---")="---","---",IF(COUNTIF(CALC_CONN_TEBT0714_REV01!F:F,IFERROR(IF(AD7=AH7,AI7,AH7),"---"))&gt;0,"---",IFERROR(IF(AD7=AH7,AI7,AH7),"---")))),"---")</f>
        <v>J3-1</v>
      </c>
      <c r="AK7" t="str">
        <f>IF(COUNTIF(CALC_CONN_TEBT0714_REV01!F:F,IF(AH7&lt;&gt;"---",VLOOKUP(AD7,CALC_CONN_TEBT0714_REV01!F:M,8,0),IF(IFERROR(IF(AD7=AH7,AI7,AH7),"---")="---","---",IF(COUNTIF(CALC_CONN_TEBT0714_REV01!F:F,IFERROR(IF(AD7=AH7,AI7,AH7),"---"))&gt;0,"---",IFERROR(IF(AD7=AH7,AI7,AH7),"---")))))=0,IF(AH7&lt;&gt;"---",VLOOKUP(AD7,CALC_CONN_TEBT0714_REV01!F:M,8,0),IF(IFERROR(IF(AD7=AH7,AI7,AH7),"---")="---","---",IF(COUNTIF(CALC_CONN_TEBT0714_REV01!F:F,IFERROR(IF(AD7=AH7,AI7,AH7),"---"))&gt;0,"---",IFERROR(IF(AD7=AH7,AI7,AH7),"---")))),"---")</f>
        <v>---</v>
      </c>
      <c r="AL7">
        <f t="shared" ref="AL7:AL70" si="10">IF(AG7&lt;&gt;"---",IFERROR(VLOOKUP(AE7,L:N,3,0),"--"),"---")</f>
        <v>31.7011</v>
      </c>
      <c r="AM7">
        <f t="shared" ref="AM7:AM70" si="11">COUNTIF(B:B,AE7)</f>
        <v>2</v>
      </c>
      <c r="AT7">
        <f t="shared" si="4"/>
        <v>0</v>
      </c>
      <c r="AU7">
        <f t="shared" si="5"/>
        <v>0</v>
      </c>
    </row>
    <row r="8" spans="1:47" x14ac:dyDescent="0.25">
      <c r="A8" t="str">
        <f t="shared" si="0"/>
        <v>J1-3</v>
      </c>
      <c r="B8" t="str">
        <f t="shared" si="1"/>
        <v>GND</v>
      </c>
      <c r="C8" t="str">
        <f t="shared" si="2"/>
        <v>J1-GND</v>
      </c>
      <c r="D8" t="str">
        <f t="shared" si="3"/>
        <v>J1-3</v>
      </c>
      <c r="E8" t="s">
        <v>590</v>
      </c>
      <c r="F8">
        <v>3</v>
      </c>
      <c r="G8" t="s">
        <v>275</v>
      </c>
      <c r="L8" t="s">
        <v>1300</v>
      </c>
      <c r="M8" t="s">
        <v>274</v>
      </c>
      <c r="N8">
        <v>3.6341999999999999</v>
      </c>
      <c r="AA8">
        <f t="shared" ref="AA8:AA71" si="12">AA7+1</f>
        <v>3</v>
      </c>
      <c r="AB8" t="str">
        <f>B2B!B5</f>
        <v>JM1</v>
      </c>
      <c r="AC8" t="str">
        <f>B2B!C5</f>
        <v>4</v>
      </c>
      <c r="AD8" t="str">
        <f t="shared" si="6"/>
        <v>JM1-4</v>
      </c>
      <c r="AE8" t="str">
        <f t="shared" si="7"/>
        <v>MGT_CLK0_N</v>
      </c>
      <c r="AG8" t="str">
        <f t="shared" si="8"/>
        <v>--</v>
      </c>
      <c r="AH8" t="str">
        <f t="shared" si="9"/>
        <v>JM1-4</v>
      </c>
      <c r="AI8" t="str">
        <f>IFERROR(IF(IF(AG8="--",INDEX(D:D,MATCH(AE8,INDEX(B:B,MATCH(AE8,B:B,)+1):B10522,)+MATCH(AE8,B:B,)))=AD8,VLOOKUP(AE8,B:D,3,0),IF(AG8="--",INDEX(D:D,MATCH(AE8,INDEX(B:B,MATCH(AE8,B:B,)+1):B10522,)+MATCH(AE8,B:B,)),"---")),"---")</f>
        <v>C135-2</v>
      </c>
      <c r="AJ8" t="str">
        <f>IF(COUNTIF(CALC_CONN_TEBT0714_REV01!F:F,IF(AH8&lt;&gt;"---",VLOOKUP(AD8,CALC_CONN_TEBT0714_REV01!F:M,8,0),IF(IFERROR(IF(AD8=AH8,AI8,AH8),"---")="---","---",IF(COUNTIF(CALC_CONN_TEBT0714_REV01!F:F,IFERROR(IF(AD8=AH8,AI8,AH8),"---"))&gt;0,"---",IFERROR(IF(AD8=AH8,AI8,AH8),"---")))))=1,IF(AH8&lt;&gt;"---",VLOOKUP(AD8,CALC_CONN_TEBT0714_REV01!F:M,8,0),IF(IFERROR(IF(AD8=AH8,AI8,AH8),"---")="---","---",IF(COUNTIF(CALC_CONN_TEBT0714_REV01!F:F,IFERROR(IF(AD8=AH8,AI8,AH8),"---"))&gt;0,"---",IFERROR(IF(AD8=AH8,AI8,AH8),"---")))),"---")</f>
        <v>---</v>
      </c>
      <c r="AK8" t="str">
        <f>IF(COUNTIF(CALC_CONN_TEBT0714_REV01!F:F,IF(AH8&lt;&gt;"---",VLOOKUP(AD8,CALC_CONN_TEBT0714_REV01!F:M,8,0),IF(IFERROR(IF(AD8=AH8,AI8,AH8),"---")="---","---",IF(COUNTIF(CALC_CONN_TEBT0714_REV01!F:F,IFERROR(IF(AD8=AH8,AI8,AH8),"---"))&gt;0,"---",IFERROR(IF(AD8=AH8,AI8,AH8),"---")))))=0,IF(AH8&lt;&gt;"---",VLOOKUP(AD8,CALC_CONN_TEBT0714_REV01!F:M,8,0),IF(IFERROR(IF(AD8=AH8,AI8,AH8),"---")="---","---",IF(COUNTIF(CALC_CONN_TEBT0714_REV01!F:F,IFERROR(IF(AD8=AH8,AI8,AH8),"---"))&gt;0,"---",IFERROR(IF(AD8=AH8,AI8,AH8),"---")))),"---")</f>
        <v>U2-4</v>
      </c>
      <c r="AL8">
        <f t="shared" si="10"/>
        <v>11.092700000000001</v>
      </c>
      <c r="AM8">
        <f t="shared" si="11"/>
        <v>2</v>
      </c>
      <c r="AT8">
        <f t="shared" si="4"/>
        <v>0</v>
      </c>
      <c r="AU8">
        <f t="shared" si="5"/>
        <v>0</v>
      </c>
    </row>
    <row r="9" spans="1:47" x14ac:dyDescent="0.25">
      <c r="A9" t="str">
        <f t="shared" si="0"/>
        <v>J1-4</v>
      </c>
      <c r="B9" t="str">
        <f t="shared" si="1"/>
        <v>GND</v>
      </c>
      <c r="C9" t="str">
        <f t="shared" si="2"/>
        <v>J1-GND</v>
      </c>
      <c r="D9" t="str">
        <f t="shared" si="3"/>
        <v>J1-4</v>
      </c>
      <c r="E9" t="s">
        <v>590</v>
      </c>
      <c r="F9">
        <v>4</v>
      </c>
      <c r="G9" t="s">
        <v>275</v>
      </c>
      <c r="L9" t="s">
        <v>1301</v>
      </c>
      <c r="M9" t="s">
        <v>274</v>
      </c>
      <c r="N9">
        <v>3.081</v>
      </c>
      <c r="AA9">
        <f t="shared" si="12"/>
        <v>4</v>
      </c>
      <c r="AB9" t="str">
        <f>B2B!B6</f>
        <v>JM1</v>
      </c>
      <c r="AC9" t="str">
        <f>B2B!C6</f>
        <v>3</v>
      </c>
      <c r="AD9" t="str">
        <f t="shared" si="6"/>
        <v>JM1-3</v>
      </c>
      <c r="AE9" t="str">
        <f t="shared" si="7"/>
        <v>MGT_RX3_N</v>
      </c>
      <c r="AG9" t="str">
        <f t="shared" si="8"/>
        <v>--</v>
      </c>
      <c r="AH9" t="str">
        <f t="shared" si="9"/>
        <v>J4-1</v>
      </c>
      <c r="AI9" t="str">
        <f>IFERROR(IF(IF(AG9="--",INDEX(D:D,MATCH(AE9,INDEX(B:B,MATCH(AE9,B:B,)+1):B10523,)+MATCH(AE9,B:B,)))=AD9,VLOOKUP(AE9,B:D,3,0),IF(AG9="--",INDEX(D:D,MATCH(AE9,INDEX(B:B,MATCH(AE9,B:B,)+1):B10523,)+MATCH(AE9,B:B,)),"---")),"---")</f>
        <v>J4-1</v>
      </c>
      <c r="AJ9" t="str">
        <f>IF(COUNTIF(CALC_CONN_TEBT0714_REV01!F:F,IF(AH9&lt;&gt;"---",VLOOKUP(AD9,CALC_CONN_TEBT0714_REV01!F:M,8,0),IF(IFERROR(IF(AD9=AH9,AI9,AH9),"---")="---","---",IF(COUNTIF(CALC_CONN_TEBT0714_REV01!F:F,IFERROR(IF(AD9=AH9,AI9,AH9),"---"))&gt;0,"---",IFERROR(IF(AD9=AH9,AI9,AH9),"---")))))=1,IF(AH9&lt;&gt;"---",VLOOKUP(AD9,CALC_CONN_TEBT0714_REV01!F:M,8,0),IF(IFERROR(IF(AD9=AH9,AI9,AH9),"---")="---","---",IF(COUNTIF(CALC_CONN_TEBT0714_REV01!F:F,IFERROR(IF(AD9=AH9,AI9,AH9),"---"))&gt;0,"---",IFERROR(IF(AD9=AH9,AI9,AH9),"---")))),"---")</f>
        <v>J4-1</v>
      </c>
      <c r="AK9" t="str">
        <f>IF(COUNTIF(CALC_CONN_TEBT0714_REV01!F:F,IF(AH9&lt;&gt;"---",VLOOKUP(AD9,CALC_CONN_TEBT0714_REV01!F:M,8,0),IF(IFERROR(IF(AD9=AH9,AI9,AH9),"---")="---","---",IF(COUNTIF(CALC_CONN_TEBT0714_REV01!F:F,IFERROR(IF(AD9=AH9,AI9,AH9),"---"))&gt;0,"---",IFERROR(IF(AD9=AH9,AI9,AH9),"---")))))=0,IF(AH9&lt;&gt;"---",VLOOKUP(AD9,CALC_CONN_TEBT0714_REV01!F:M,8,0),IF(IFERROR(IF(AD9=AH9,AI9,AH9),"---")="---","---",IF(COUNTIF(CALC_CONN_TEBT0714_REV01!F:F,IFERROR(IF(AD9=AH9,AI9,AH9),"---"))&gt;0,"---",IFERROR(IF(AD9=AH9,AI9,AH9),"---")))),"---")</f>
        <v>---</v>
      </c>
      <c r="AL9">
        <f t="shared" si="10"/>
        <v>32.032400000000003</v>
      </c>
      <c r="AM9">
        <f t="shared" si="11"/>
        <v>2</v>
      </c>
      <c r="AT9">
        <f t="shared" si="4"/>
        <v>0</v>
      </c>
      <c r="AU9">
        <f t="shared" si="5"/>
        <v>0</v>
      </c>
    </row>
    <row r="10" spans="1:47" x14ac:dyDescent="0.25">
      <c r="A10" t="str">
        <f t="shared" si="0"/>
        <v>J1-5</v>
      </c>
      <c r="B10" t="str">
        <f t="shared" si="1"/>
        <v>GND</v>
      </c>
      <c r="C10" t="str">
        <f t="shared" si="2"/>
        <v>J1-GND</v>
      </c>
      <c r="D10" t="str">
        <f t="shared" si="3"/>
        <v>J1-5</v>
      </c>
      <c r="E10" t="s">
        <v>590</v>
      </c>
      <c r="F10">
        <v>5</v>
      </c>
      <c r="G10" t="s">
        <v>275</v>
      </c>
      <c r="L10" t="s">
        <v>1267</v>
      </c>
      <c r="M10" t="s">
        <v>274</v>
      </c>
      <c r="N10">
        <v>25.915299999999998</v>
      </c>
      <c r="AA10">
        <f t="shared" si="12"/>
        <v>5</v>
      </c>
      <c r="AB10" t="str">
        <f>B2B!B7</f>
        <v>JM1</v>
      </c>
      <c r="AC10" t="str">
        <f>B2B!C7</f>
        <v>6</v>
      </c>
      <c r="AD10" t="str">
        <f t="shared" si="6"/>
        <v>JM1-6</v>
      </c>
      <c r="AE10" t="str">
        <f t="shared" si="7"/>
        <v>GND</v>
      </c>
      <c r="AG10" t="str">
        <f t="shared" si="8"/>
        <v>---</v>
      </c>
      <c r="AH10" t="str">
        <f t="shared" si="9"/>
        <v>---</v>
      </c>
      <c r="AI10" t="str">
        <f>IFERROR(IF(IF(AG10="--",INDEX(D:D,MATCH(AE10,INDEX(B:B,MATCH(AE10,B:B,)+1):B10524,)+MATCH(AE10,B:B,)))=AD10,VLOOKUP(AE10,B:D,3,0),IF(AG10="--",INDEX(D:D,MATCH(AE10,INDEX(B:B,MATCH(AE10,B:B,)+1):B10524,)+MATCH(AE10,B:B,)),"---")),"---")</f>
        <v>---</v>
      </c>
      <c r="AJ10" t="str">
        <f>IF(COUNTIF(CALC_CONN_TEBT0714_REV01!F:F,IF(AH10&lt;&gt;"---",VLOOKUP(AD10,CALC_CONN_TEBT0714_REV01!F:M,8,0),IF(IFERROR(IF(AD10=AH10,AI10,AH10),"---")="---","---",IF(COUNTIF(CALC_CONN_TEBT0714_REV01!F:F,IFERROR(IF(AD10=AH10,AI10,AH10),"---"))&gt;0,"---",IFERROR(IF(AD10=AH10,AI10,AH10),"---")))))=1,IF(AH10&lt;&gt;"---",VLOOKUP(AD10,CALC_CONN_TEBT0714_REV01!F:M,8,0),IF(IFERROR(IF(AD10=AH10,AI10,AH10),"---")="---","---",IF(COUNTIF(CALC_CONN_TEBT0714_REV01!F:F,IFERROR(IF(AD10=AH10,AI10,AH10),"---"))&gt;0,"---",IFERROR(IF(AD10=AH10,AI10,AH10),"---")))),"---")</f>
        <v>---</v>
      </c>
      <c r="AK10" t="str">
        <f>IF(COUNTIF(CALC_CONN_TEBT0714_REV01!F:F,IF(AH10&lt;&gt;"---",VLOOKUP(AD10,CALC_CONN_TEBT0714_REV01!F:M,8,0),IF(IFERROR(IF(AD10=AH10,AI10,AH10),"---")="---","---",IF(COUNTIF(CALC_CONN_TEBT0714_REV01!F:F,IFERROR(IF(AD10=AH10,AI10,AH10),"---"))&gt;0,"---",IFERROR(IF(AD10=AH10,AI10,AH10),"---")))))=0,IF(AH10&lt;&gt;"---",VLOOKUP(AD10,CALC_CONN_TEBT0714_REV01!F:M,8,0),IF(IFERROR(IF(AD10=AH10,AI10,AH10),"---")="---","---",IF(COUNTIF(CALC_CONN_TEBT0714_REV01!F:F,IFERROR(IF(AD10=AH10,AI10,AH10),"---"))&gt;0,"---",IFERROR(IF(AD10=AH10,AI10,AH10),"---")))),"---")</f>
        <v>---</v>
      </c>
      <c r="AL10" t="str">
        <f t="shared" si="10"/>
        <v>---</v>
      </c>
      <c r="AM10">
        <f t="shared" si="11"/>
        <v>56</v>
      </c>
      <c r="AT10">
        <f t="shared" si="4"/>
        <v>0</v>
      </c>
      <c r="AU10">
        <f t="shared" si="5"/>
        <v>0</v>
      </c>
    </row>
    <row r="11" spans="1:47" x14ac:dyDescent="0.25">
      <c r="A11" t="str">
        <f t="shared" si="0"/>
        <v>J2-1</v>
      </c>
      <c r="B11" t="str">
        <f t="shared" si="1"/>
        <v>MGT_TX3_N</v>
      </c>
      <c r="C11" t="str">
        <f t="shared" si="2"/>
        <v>J2-MGT_TX3_N</v>
      </c>
      <c r="D11" t="str">
        <f t="shared" si="3"/>
        <v>J2-1</v>
      </c>
      <c r="E11" t="s">
        <v>591</v>
      </c>
      <c r="F11">
        <v>1</v>
      </c>
      <c r="G11" t="s">
        <v>889</v>
      </c>
      <c r="L11" t="s">
        <v>1339</v>
      </c>
      <c r="M11" t="s">
        <v>274</v>
      </c>
      <c r="N11">
        <v>1.9295</v>
      </c>
      <c r="AA11">
        <f t="shared" si="12"/>
        <v>6</v>
      </c>
      <c r="AB11" t="str">
        <f>B2B!B8</f>
        <v>JM1</v>
      </c>
      <c r="AC11" t="str">
        <f>B2B!C8</f>
        <v>5</v>
      </c>
      <c r="AD11" t="str">
        <f t="shared" si="6"/>
        <v>JM1-5</v>
      </c>
      <c r="AE11" t="str">
        <f t="shared" si="7"/>
        <v>GND</v>
      </c>
      <c r="AG11" t="str">
        <f t="shared" si="8"/>
        <v>---</v>
      </c>
      <c r="AH11" t="str">
        <f t="shared" si="9"/>
        <v>---</v>
      </c>
      <c r="AI11" t="str">
        <f>IFERROR(IF(IF(AG11="--",INDEX(D:D,MATCH(AE11,INDEX(B:B,MATCH(AE11,B:B,)+1):B10525,)+MATCH(AE11,B:B,)))=AD11,VLOOKUP(AE11,B:D,3,0),IF(AG11="--",INDEX(D:D,MATCH(AE11,INDEX(B:B,MATCH(AE11,B:B,)+1):B10525,)+MATCH(AE11,B:B,)),"---")),"---")</f>
        <v>---</v>
      </c>
      <c r="AJ11" t="str">
        <f>IF(COUNTIF(CALC_CONN_TEBT0714_REV01!F:F,IF(AH11&lt;&gt;"---",VLOOKUP(AD11,CALC_CONN_TEBT0714_REV01!F:M,8,0),IF(IFERROR(IF(AD11=AH11,AI11,AH11),"---")="---","---",IF(COUNTIF(CALC_CONN_TEBT0714_REV01!F:F,IFERROR(IF(AD11=AH11,AI11,AH11),"---"))&gt;0,"---",IFERROR(IF(AD11=AH11,AI11,AH11),"---")))))=1,IF(AH11&lt;&gt;"---",VLOOKUP(AD11,CALC_CONN_TEBT0714_REV01!F:M,8,0),IF(IFERROR(IF(AD11=AH11,AI11,AH11),"---")="---","---",IF(COUNTIF(CALC_CONN_TEBT0714_REV01!F:F,IFERROR(IF(AD11=AH11,AI11,AH11),"---"))&gt;0,"---",IFERROR(IF(AD11=AH11,AI11,AH11),"---")))),"---")</f>
        <v>---</v>
      </c>
      <c r="AK11" t="str">
        <f>IF(COUNTIF(CALC_CONN_TEBT0714_REV01!F:F,IF(AH11&lt;&gt;"---",VLOOKUP(AD11,CALC_CONN_TEBT0714_REV01!F:M,8,0),IF(IFERROR(IF(AD11=AH11,AI11,AH11),"---")="---","---",IF(COUNTIF(CALC_CONN_TEBT0714_REV01!F:F,IFERROR(IF(AD11=AH11,AI11,AH11),"---"))&gt;0,"---",IFERROR(IF(AD11=AH11,AI11,AH11),"---")))))=0,IF(AH11&lt;&gt;"---",VLOOKUP(AD11,CALC_CONN_TEBT0714_REV01!F:M,8,0),IF(IFERROR(IF(AD11=AH11,AI11,AH11),"---")="---","---",IF(COUNTIF(CALC_CONN_TEBT0714_REV01!F:F,IFERROR(IF(AD11=AH11,AI11,AH11),"---"))&gt;0,"---",IFERROR(IF(AD11=AH11,AI11,AH11),"---")))),"---")</f>
        <v>---</v>
      </c>
      <c r="AL11" t="str">
        <f t="shared" si="10"/>
        <v>---</v>
      </c>
      <c r="AM11">
        <f t="shared" si="11"/>
        <v>56</v>
      </c>
      <c r="AT11" t="str">
        <f t="shared" si="4"/>
        <v>MGT_TX3_N</v>
      </c>
      <c r="AU11" t="str">
        <f t="shared" si="5"/>
        <v>--</v>
      </c>
    </row>
    <row r="12" spans="1:47" x14ac:dyDescent="0.25">
      <c r="A12" t="str">
        <f t="shared" si="0"/>
        <v>J2-2</v>
      </c>
      <c r="B12" t="str">
        <f t="shared" si="1"/>
        <v>GND</v>
      </c>
      <c r="C12" t="str">
        <f t="shared" si="2"/>
        <v>J2-GND</v>
      </c>
      <c r="D12" t="str">
        <f t="shared" si="3"/>
        <v>J2-2</v>
      </c>
      <c r="E12" t="s">
        <v>591</v>
      </c>
      <c r="F12">
        <v>2</v>
      </c>
      <c r="G12" t="s">
        <v>275</v>
      </c>
      <c r="L12" t="s">
        <v>1340</v>
      </c>
      <c r="M12" t="s">
        <v>274</v>
      </c>
      <c r="N12">
        <v>1.9176</v>
      </c>
      <c r="AA12">
        <f t="shared" si="12"/>
        <v>7</v>
      </c>
      <c r="AB12" t="str">
        <f>B2B!B9</f>
        <v>JM1</v>
      </c>
      <c r="AC12" t="str">
        <f>B2B!C9</f>
        <v>8</v>
      </c>
      <c r="AD12" t="str">
        <f t="shared" si="6"/>
        <v>JM1-8</v>
      </c>
      <c r="AE12" t="str">
        <f t="shared" si="7"/>
        <v>MGT_TX3_P</v>
      </c>
      <c r="AG12" t="str">
        <f t="shared" si="8"/>
        <v>--</v>
      </c>
      <c r="AH12" t="str">
        <f t="shared" si="9"/>
        <v>J1-1</v>
      </c>
      <c r="AI12" t="str">
        <f>IFERROR(IF(IF(AG12="--",INDEX(D:D,MATCH(AE12,INDEX(B:B,MATCH(AE12,B:B,)+1):B10526,)+MATCH(AE12,B:B,)))=AD12,VLOOKUP(AE12,B:D,3,0),IF(AG12="--",INDEX(D:D,MATCH(AE12,INDEX(B:B,MATCH(AE12,B:B,)+1):B10526,)+MATCH(AE12,B:B,)),"---")),"---")</f>
        <v>J1-1</v>
      </c>
      <c r="AJ12" t="str">
        <f>IF(COUNTIF(CALC_CONN_TEBT0714_REV01!F:F,IF(AH12&lt;&gt;"---",VLOOKUP(AD12,CALC_CONN_TEBT0714_REV01!F:M,8,0),IF(IFERROR(IF(AD12=AH12,AI12,AH12),"---")="---","---",IF(COUNTIF(CALC_CONN_TEBT0714_REV01!F:F,IFERROR(IF(AD12=AH12,AI12,AH12),"---"))&gt;0,"---",IFERROR(IF(AD12=AH12,AI12,AH12),"---")))))=1,IF(AH12&lt;&gt;"---",VLOOKUP(AD12,CALC_CONN_TEBT0714_REV01!F:M,8,0),IF(IFERROR(IF(AD12=AH12,AI12,AH12),"---")="---","---",IF(COUNTIF(CALC_CONN_TEBT0714_REV01!F:F,IFERROR(IF(AD12=AH12,AI12,AH12),"---"))&gt;0,"---",IFERROR(IF(AD12=AH12,AI12,AH12),"---")))),"---")</f>
        <v>J1-1</v>
      </c>
      <c r="AK12" t="str">
        <f>IF(COUNTIF(CALC_CONN_TEBT0714_REV01!F:F,IF(AH12&lt;&gt;"---",VLOOKUP(AD12,CALC_CONN_TEBT0714_REV01!F:M,8,0),IF(IFERROR(IF(AD12=AH12,AI12,AH12),"---")="---","---",IF(COUNTIF(CALC_CONN_TEBT0714_REV01!F:F,IFERROR(IF(AD12=AH12,AI12,AH12),"---"))&gt;0,"---",IFERROR(IF(AD12=AH12,AI12,AH12),"---")))))=0,IF(AH12&lt;&gt;"---",VLOOKUP(AD12,CALC_CONN_TEBT0714_REV01!F:M,8,0),IF(IFERROR(IF(AD12=AH12,AI12,AH12),"---")="---","---",IF(COUNTIF(CALC_CONN_TEBT0714_REV01!F:F,IFERROR(IF(AD12=AH12,AI12,AH12),"---"))&gt;0,"---",IFERROR(IF(AD12=AH12,AI12,AH12),"---")))),"---")</f>
        <v>---</v>
      </c>
      <c r="AL12">
        <f t="shared" si="10"/>
        <v>20.068899999999999</v>
      </c>
      <c r="AM12">
        <f t="shared" si="11"/>
        <v>2</v>
      </c>
      <c r="AT12">
        <f t="shared" si="4"/>
        <v>0</v>
      </c>
      <c r="AU12">
        <f t="shared" si="5"/>
        <v>0</v>
      </c>
    </row>
    <row r="13" spans="1:47" x14ac:dyDescent="0.25">
      <c r="A13" t="str">
        <f t="shared" si="0"/>
        <v>J2-3</v>
      </c>
      <c r="B13" t="str">
        <f t="shared" si="1"/>
        <v>GND</v>
      </c>
      <c r="C13" t="str">
        <f t="shared" si="2"/>
        <v>J2-GND</v>
      </c>
      <c r="D13" t="str">
        <f t="shared" si="3"/>
        <v>J2-3</v>
      </c>
      <c r="E13" t="s">
        <v>591</v>
      </c>
      <c r="F13">
        <v>3</v>
      </c>
      <c r="G13" t="s">
        <v>275</v>
      </c>
      <c r="L13" t="s">
        <v>402</v>
      </c>
      <c r="M13" t="s">
        <v>274</v>
      </c>
      <c r="N13">
        <v>0</v>
      </c>
      <c r="AA13">
        <f t="shared" si="12"/>
        <v>8</v>
      </c>
      <c r="AB13" t="str">
        <f>B2B!B10</f>
        <v>JM1</v>
      </c>
      <c r="AC13" t="str">
        <f>B2B!C10</f>
        <v>7</v>
      </c>
      <c r="AD13" t="str">
        <f t="shared" si="6"/>
        <v>JM1-7</v>
      </c>
      <c r="AE13" t="str">
        <f t="shared" si="7"/>
        <v>MGT_TX2_P</v>
      </c>
      <c r="AG13" t="str">
        <f t="shared" si="8"/>
        <v>--</v>
      </c>
      <c r="AH13" t="str">
        <f t="shared" si="9"/>
        <v>JM1-7</v>
      </c>
      <c r="AI13" t="str">
        <f>IFERROR(IF(IF(AG13="--",INDEX(D:D,MATCH(AE13,INDEX(B:B,MATCH(AE13,B:B,)+1):B10527,)+MATCH(AE13,B:B,)))=AD13,VLOOKUP(AE13,B:D,3,0),IF(AG13="--",INDEX(D:D,MATCH(AE13,INDEX(B:B,MATCH(AE13,B:B,)+1):B10527,)+MATCH(AE13,B:B,)),"---")),"---")</f>
        <v>JM1-14</v>
      </c>
      <c r="AJ13" t="str">
        <f>IF(COUNTIF(CALC_CONN_TEBT0714_REV01!F:F,IF(AH13&lt;&gt;"---",VLOOKUP(AD13,CALC_CONN_TEBT0714_REV01!F:M,8,0),IF(IFERROR(IF(AD13=AH13,AI13,AH13),"---")="---","---",IF(COUNTIF(CALC_CONN_TEBT0714_REV01!F:F,IFERROR(IF(AD13=AH13,AI13,AH13),"---"))&gt;0,"---",IFERROR(IF(AD13=AH13,AI13,AH13),"---")))))=1,IF(AH13&lt;&gt;"---",VLOOKUP(AD13,CALC_CONN_TEBT0714_REV01!F:M,8,0),IF(IFERROR(IF(AD13=AH13,AI13,AH13),"---")="---","---",IF(COUNTIF(CALC_CONN_TEBT0714_REV01!F:F,IFERROR(IF(AD13=AH13,AI13,AH13),"---"))&gt;0,"---",IFERROR(IF(AD13=AH13,AI13,AH13),"---")))),"---")</f>
        <v>---</v>
      </c>
      <c r="AK13" t="str">
        <f>IF(COUNTIF(CALC_CONN_TEBT0714_REV01!F:F,IF(AH13&lt;&gt;"---",VLOOKUP(AD13,CALC_CONN_TEBT0714_REV01!F:M,8,0),IF(IFERROR(IF(AD13=AH13,AI13,AH13),"---")="---","---",IF(COUNTIF(CALC_CONN_TEBT0714_REV01!F:F,IFERROR(IF(AD13=AH13,AI13,AH13),"---"))&gt;0,"---",IFERROR(IF(AD13=AH13,AI13,AH13),"---")))))=0,IF(AH13&lt;&gt;"---",VLOOKUP(AD13,CALC_CONN_TEBT0714_REV01!F:M,8,0),IF(IFERROR(IF(AD13=AH13,AI13,AH13),"---")="---","---",IF(COUNTIF(CALC_CONN_TEBT0714_REV01!F:F,IFERROR(IF(AD13=AH13,AI13,AH13),"---"))&gt;0,"---",IFERROR(IF(AD13=AH13,AI13,AH13),"---")))),"---")</f>
        <v>---</v>
      </c>
      <c r="AL13">
        <f t="shared" si="10"/>
        <v>4.7727000000000004</v>
      </c>
      <c r="AM13">
        <f t="shared" si="11"/>
        <v>2</v>
      </c>
      <c r="AT13">
        <f t="shared" si="4"/>
        <v>0</v>
      </c>
      <c r="AU13">
        <f t="shared" si="5"/>
        <v>0</v>
      </c>
    </row>
    <row r="14" spans="1:47" x14ac:dyDescent="0.25">
      <c r="A14" t="str">
        <f t="shared" si="0"/>
        <v>J2-4</v>
      </c>
      <c r="B14" t="str">
        <f t="shared" si="1"/>
        <v>GND</v>
      </c>
      <c r="C14" t="str">
        <f t="shared" si="2"/>
        <v>J2-GND</v>
      </c>
      <c r="D14" t="str">
        <f t="shared" si="3"/>
        <v>J2-4</v>
      </c>
      <c r="E14" t="s">
        <v>591</v>
      </c>
      <c r="F14">
        <v>4</v>
      </c>
      <c r="G14" t="s">
        <v>275</v>
      </c>
      <c r="L14" t="s">
        <v>275</v>
      </c>
      <c r="M14" t="s">
        <v>274</v>
      </c>
      <c r="N14">
        <v>97.337400000000002</v>
      </c>
      <c r="AA14">
        <f t="shared" si="12"/>
        <v>9</v>
      </c>
      <c r="AB14" t="str">
        <f>B2B!B11</f>
        <v>JM1</v>
      </c>
      <c r="AC14" t="str">
        <f>B2B!C11</f>
        <v>10</v>
      </c>
      <c r="AD14" t="str">
        <f t="shared" si="6"/>
        <v>JM1-10</v>
      </c>
      <c r="AE14" t="str">
        <f t="shared" si="7"/>
        <v>MGT_TX3_N</v>
      </c>
      <c r="AG14" t="str">
        <f t="shared" si="8"/>
        <v>--</v>
      </c>
      <c r="AH14" t="str">
        <f t="shared" si="9"/>
        <v>J2-1</v>
      </c>
      <c r="AI14" t="str">
        <f>IFERROR(IF(IF(AG14="--",INDEX(D:D,MATCH(AE14,INDEX(B:B,MATCH(AE14,B:B,)+1):B10528,)+MATCH(AE14,B:B,)))=AD14,VLOOKUP(AE14,B:D,3,0),IF(AG14="--",INDEX(D:D,MATCH(AE14,INDEX(B:B,MATCH(AE14,B:B,)+1):B10528,)+MATCH(AE14,B:B,)),"---")),"---")</f>
        <v>J2-1</v>
      </c>
      <c r="AJ14" t="str">
        <f>IF(COUNTIF(CALC_CONN_TEBT0714_REV01!F:F,IF(AH14&lt;&gt;"---",VLOOKUP(AD14,CALC_CONN_TEBT0714_REV01!F:M,8,0),IF(IFERROR(IF(AD14=AH14,AI14,AH14),"---")="---","---",IF(COUNTIF(CALC_CONN_TEBT0714_REV01!F:F,IFERROR(IF(AD14=AH14,AI14,AH14),"---"))&gt;0,"---",IFERROR(IF(AD14=AH14,AI14,AH14),"---")))))=1,IF(AH14&lt;&gt;"---",VLOOKUP(AD14,CALC_CONN_TEBT0714_REV01!F:M,8,0),IF(IFERROR(IF(AD14=AH14,AI14,AH14),"---")="---","---",IF(COUNTIF(CALC_CONN_TEBT0714_REV01!F:F,IFERROR(IF(AD14=AH14,AI14,AH14),"---"))&gt;0,"---",IFERROR(IF(AD14=AH14,AI14,AH14),"---")))),"---")</f>
        <v>J2-1</v>
      </c>
      <c r="AK14" t="str">
        <f>IF(COUNTIF(CALC_CONN_TEBT0714_REV01!F:F,IF(AH14&lt;&gt;"---",VLOOKUP(AD14,CALC_CONN_TEBT0714_REV01!F:M,8,0),IF(IFERROR(IF(AD14=AH14,AI14,AH14),"---")="---","---",IF(COUNTIF(CALC_CONN_TEBT0714_REV01!F:F,IFERROR(IF(AD14=AH14,AI14,AH14),"---"))&gt;0,"---",IFERROR(IF(AD14=AH14,AI14,AH14),"---")))))=0,IF(AH14&lt;&gt;"---",VLOOKUP(AD14,CALC_CONN_TEBT0714_REV01!F:M,8,0),IF(IFERROR(IF(AD14=AH14,AI14,AH14),"---")="---","---",IF(COUNTIF(CALC_CONN_TEBT0714_REV01!F:F,IFERROR(IF(AD14=AH14,AI14,AH14),"---"))&gt;0,"---",IFERROR(IF(AD14=AH14,AI14,AH14),"---")))),"---")</f>
        <v>---</v>
      </c>
      <c r="AL14">
        <f t="shared" si="10"/>
        <v>20.068899999999999</v>
      </c>
      <c r="AM14">
        <f t="shared" si="11"/>
        <v>2</v>
      </c>
      <c r="AT14">
        <f t="shared" si="4"/>
        <v>0</v>
      </c>
      <c r="AU14">
        <f t="shared" si="5"/>
        <v>0</v>
      </c>
    </row>
    <row r="15" spans="1:47" x14ac:dyDescent="0.25">
      <c r="A15" t="str">
        <f t="shared" si="0"/>
        <v>J2-5</v>
      </c>
      <c r="B15" t="str">
        <f t="shared" si="1"/>
        <v>GND</v>
      </c>
      <c r="C15" t="str">
        <f t="shared" si="2"/>
        <v>J2-GND</v>
      </c>
      <c r="D15" t="str">
        <f t="shared" si="3"/>
        <v>J2-5</v>
      </c>
      <c r="E15" t="s">
        <v>591</v>
      </c>
      <c r="F15">
        <v>5</v>
      </c>
      <c r="G15" t="s">
        <v>275</v>
      </c>
      <c r="L15" t="s">
        <v>896</v>
      </c>
      <c r="M15" t="s">
        <v>274</v>
      </c>
      <c r="N15">
        <v>11.092700000000001</v>
      </c>
      <c r="AA15">
        <f t="shared" si="12"/>
        <v>10</v>
      </c>
      <c r="AB15" t="str">
        <f>B2B!B12</f>
        <v>JM1</v>
      </c>
      <c r="AC15" t="str">
        <f>B2B!C12</f>
        <v>9</v>
      </c>
      <c r="AD15" t="str">
        <f t="shared" si="6"/>
        <v>JM1-9</v>
      </c>
      <c r="AE15" t="str">
        <f t="shared" si="7"/>
        <v>MGT_TX2_N</v>
      </c>
      <c r="AG15" t="str">
        <f t="shared" si="8"/>
        <v>--</v>
      </c>
      <c r="AH15" t="str">
        <f t="shared" si="9"/>
        <v>JM1-9</v>
      </c>
      <c r="AI15" t="str">
        <f>IFERROR(IF(IF(AG15="--",INDEX(D:D,MATCH(AE15,INDEX(B:B,MATCH(AE15,B:B,)+1):B10529,)+MATCH(AE15,B:B,)))=AD15,VLOOKUP(AE15,B:D,3,0),IF(AG15="--",INDEX(D:D,MATCH(AE15,INDEX(B:B,MATCH(AE15,B:B,)+1):B10529,)+MATCH(AE15,B:B,)),"---")),"---")</f>
        <v>JM1-16</v>
      </c>
      <c r="AJ15" t="str">
        <f>IF(COUNTIF(CALC_CONN_TEBT0714_REV01!F:F,IF(AH15&lt;&gt;"---",VLOOKUP(AD15,CALC_CONN_TEBT0714_REV01!F:M,8,0),IF(IFERROR(IF(AD15=AH15,AI15,AH15),"---")="---","---",IF(COUNTIF(CALC_CONN_TEBT0714_REV01!F:F,IFERROR(IF(AD15=AH15,AI15,AH15),"---"))&gt;0,"---",IFERROR(IF(AD15=AH15,AI15,AH15),"---")))))=1,IF(AH15&lt;&gt;"---",VLOOKUP(AD15,CALC_CONN_TEBT0714_REV01!F:M,8,0),IF(IFERROR(IF(AD15=AH15,AI15,AH15),"---")="---","---",IF(COUNTIF(CALC_CONN_TEBT0714_REV01!F:F,IFERROR(IF(AD15=AH15,AI15,AH15),"---"))&gt;0,"---",IFERROR(IF(AD15=AH15,AI15,AH15),"---")))),"---")</f>
        <v>---</v>
      </c>
      <c r="AK15" t="str">
        <f>IF(COUNTIF(CALC_CONN_TEBT0714_REV01!F:F,IF(AH15&lt;&gt;"---",VLOOKUP(AD15,CALC_CONN_TEBT0714_REV01!F:M,8,0),IF(IFERROR(IF(AD15=AH15,AI15,AH15),"---")="---","---",IF(COUNTIF(CALC_CONN_TEBT0714_REV01!F:F,IFERROR(IF(AD15=AH15,AI15,AH15),"---"))&gt;0,"---",IFERROR(IF(AD15=AH15,AI15,AH15),"---")))))=0,IF(AH15&lt;&gt;"---",VLOOKUP(AD15,CALC_CONN_TEBT0714_REV01!F:M,8,0),IF(IFERROR(IF(AD15=AH15,AI15,AH15),"---")="---","---",IF(COUNTIF(CALC_CONN_TEBT0714_REV01!F:F,IFERROR(IF(AD15=AH15,AI15,AH15),"---"))&gt;0,"---",IFERROR(IF(AD15=AH15,AI15,AH15),"---")))),"---")</f>
        <v>---</v>
      </c>
      <c r="AL15">
        <f t="shared" si="10"/>
        <v>4.7727000000000004</v>
      </c>
      <c r="AM15">
        <f t="shared" si="11"/>
        <v>2</v>
      </c>
      <c r="AT15">
        <f t="shared" si="4"/>
        <v>0</v>
      </c>
      <c r="AU15">
        <f t="shared" si="5"/>
        <v>0</v>
      </c>
    </row>
    <row r="16" spans="1:47" x14ac:dyDescent="0.25">
      <c r="A16" t="str">
        <f t="shared" si="0"/>
        <v>J3-1</v>
      </c>
      <c r="B16" t="str">
        <f t="shared" si="1"/>
        <v>MGT_RX3_P</v>
      </c>
      <c r="C16" t="str">
        <f t="shared" si="2"/>
        <v>J3-MGT_RX3_P</v>
      </c>
      <c r="D16" t="str">
        <f t="shared" si="3"/>
        <v>J3-1</v>
      </c>
      <c r="E16" t="s">
        <v>592</v>
      </c>
      <c r="F16">
        <v>1</v>
      </c>
      <c r="G16" t="s">
        <v>892</v>
      </c>
      <c r="L16" t="s">
        <v>897</v>
      </c>
      <c r="M16" t="s">
        <v>274</v>
      </c>
      <c r="N16">
        <v>10.7613</v>
      </c>
      <c r="AA16">
        <f t="shared" si="12"/>
        <v>11</v>
      </c>
      <c r="AB16" t="str">
        <f>B2B!B13</f>
        <v>JM1</v>
      </c>
      <c r="AC16" t="str">
        <f>B2B!C13</f>
        <v>12</v>
      </c>
      <c r="AD16" t="str">
        <f t="shared" si="6"/>
        <v>JM1-12</v>
      </c>
      <c r="AE16" t="str">
        <f t="shared" si="7"/>
        <v>GND</v>
      </c>
      <c r="AG16" t="str">
        <f t="shared" si="8"/>
        <v>---</v>
      </c>
      <c r="AH16" t="str">
        <f t="shared" si="9"/>
        <v>---</v>
      </c>
      <c r="AI16" t="str">
        <f>IFERROR(IF(IF(AG16="--",INDEX(D:D,MATCH(AE16,INDEX(B:B,MATCH(AE16,B:B,)+1):B10530,)+MATCH(AE16,B:B,)))=AD16,VLOOKUP(AE16,B:D,3,0),IF(AG16="--",INDEX(D:D,MATCH(AE16,INDEX(B:B,MATCH(AE16,B:B,)+1):B10530,)+MATCH(AE16,B:B,)),"---")),"---")</f>
        <v>---</v>
      </c>
      <c r="AJ16" t="str">
        <f>IF(COUNTIF(CALC_CONN_TEBT0714_REV01!F:F,IF(AH16&lt;&gt;"---",VLOOKUP(AD16,CALC_CONN_TEBT0714_REV01!F:M,8,0),IF(IFERROR(IF(AD16=AH16,AI16,AH16),"---")="---","---",IF(COUNTIF(CALC_CONN_TEBT0714_REV01!F:F,IFERROR(IF(AD16=AH16,AI16,AH16),"---"))&gt;0,"---",IFERROR(IF(AD16=AH16,AI16,AH16),"---")))))=1,IF(AH16&lt;&gt;"---",VLOOKUP(AD16,CALC_CONN_TEBT0714_REV01!F:M,8,0),IF(IFERROR(IF(AD16=AH16,AI16,AH16),"---")="---","---",IF(COUNTIF(CALC_CONN_TEBT0714_REV01!F:F,IFERROR(IF(AD16=AH16,AI16,AH16),"---"))&gt;0,"---",IFERROR(IF(AD16=AH16,AI16,AH16),"---")))),"---")</f>
        <v>---</v>
      </c>
      <c r="AK16" t="str">
        <f>IF(COUNTIF(CALC_CONN_TEBT0714_REV01!F:F,IF(AH16&lt;&gt;"---",VLOOKUP(AD16,CALC_CONN_TEBT0714_REV01!F:M,8,0),IF(IFERROR(IF(AD16=AH16,AI16,AH16),"---")="---","---",IF(COUNTIF(CALC_CONN_TEBT0714_REV01!F:F,IFERROR(IF(AD16=AH16,AI16,AH16),"---"))&gt;0,"---",IFERROR(IF(AD16=AH16,AI16,AH16),"---")))))=0,IF(AH16&lt;&gt;"---",VLOOKUP(AD16,CALC_CONN_TEBT0714_REV01!F:M,8,0),IF(IFERROR(IF(AD16=AH16,AI16,AH16),"---")="---","---",IF(COUNTIF(CALC_CONN_TEBT0714_REV01!F:F,IFERROR(IF(AD16=AH16,AI16,AH16),"---"))&gt;0,"---",IFERROR(IF(AD16=AH16,AI16,AH16),"---")))),"---")</f>
        <v>---</v>
      </c>
      <c r="AL16" t="str">
        <f t="shared" si="10"/>
        <v>---</v>
      </c>
      <c r="AM16">
        <f t="shared" si="11"/>
        <v>56</v>
      </c>
      <c r="AT16" t="str">
        <f t="shared" si="4"/>
        <v>MGT_RX3_P</v>
      </c>
      <c r="AU16" t="str">
        <f t="shared" si="5"/>
        <v>--</v>
      </c>
    </row>
    <row r="17" spans="1:47" x14ac:dyDescent="0.25">
      <c r="A17" t="str">
        <f t="shared" si="0"/>
        <v>J3-2</v>
      </c>
      <c r="B17" t="str">
        <f t="shared" si="1"/>
        <v>GND</v>
      </c>
      <c r="C17" t="str">
        <f t="shared" si="2"/>
        <v>J3-GND</v>
      </c>
      <c r="D17" t="str">
        <f t="shared" si="3"/>
        <v>J3-2</v>
      </c>
      <c r="E17" t="s">
        <v>592</v>
      </c>
      <c r="F17">
        <v>2</v>
      </c>
      <c r="G17" t="s">
        <v>275</v>
      </c>
      <c r="L17" t="s">
        <v>890</v>
      </c>
      <c r="M17" t="s">
        <v>274</v>
      </c>
      <c r="N17">
        <v>32.032400000000003</v>
      </c>
      <c r="AA17">
        <f t="shared" si="12"/>
        <v>12</v>
      </c>
      <c r="AB17" t="str">
        <f>B2B!B14</f>
        <v>JM1</v>
      </c>
      <c r="AC17" t="str">
        <f>B2B!C14</f>
        <v>11</v>
      </c>
      <c r="AD17" t="str">
        <f t="shared" si="6"/>
        <v>JM1-11</v>
      </c>
      <c r="AE17" t="str">
        <f t="shared" si="7"/>
        <v>GND</v>
      </c>
      <c r="AG17" t="str">
        <f t="shared" si="8"/>
        <v>---</v>
      </c>
      <c r="AH17" t="str">
        <f t="shared" si="9"/>
        <v>---</v>
      </c>
      <c r="AI17" t="str">
        <f>IFERROR(IF(IF(AG17="--",INDEX(D:D,MATCH(AE17,INDEX(B:B,MATCH(AE17,B:B,)+1):B10531,)+MATCH(AE17,B:B,)))=AD17,VLOOKUP(AE17,B:D,3,0),IF(AG17="--",INDEX(D:D,MATCH(AE17,INDEX(B:B,MATCH(AE17,B:B,)+1):B10531,)+MATCH(AE17,B:B,)),"---")),"---")</f>
        <v>---</v>
      </c>
      <c r="AJ17" t="str">
        <f>IF(COUNTIF(CALC_CONN_TEBT0714_REV01!F:F,IF(AH17&lt;&gt;"---",VLOOKUP(AD17,CALC_CONN_TEBT0714_REV01!F:M,8,0),IF(IFERROR(IF(AD17=AH17,AI17,AH17),"---")="---","---",IF(COUNTIF(CALC_CONN_TEBT0714_REV01!F:F,IFERROR(IF(AD17=AH17,AI17,AH17),"---"))&gt;0,"---",IFERROR(IF(AD17=AH17,AI17,AH17),"---")))))=1,IF(AH17&lt;&gt;"---",VLOOKUP(AD17,CALC_CONN_TEBT0714_REV01!F:M,8,0),IF(IFERROR(IF(AD17=AH17,AI17,AH17),"---")="---","---",IF(COUNTIF(CALC_CONN_TEBT0714_REV01!F:F,IFERROR(IF(AD17=AH17,AI17,AH17),"---"))&gt;0,"---",IFERROR(IF(AD17=AH17,AI17,AH17),"---")))),"---")</f>
        <v>---</v>
      </c>
      <c r="AK17" t="str">
        <f>IF(COUNTIF(CALC_CONN_TEBT0714_REV01!F:F,IF(AH17&lt;&gt;"---",VLOOKUP(AD17,CALC_CONN_TEBT0714_REV01!F:M,8,0),IF(IFERROR(IF(AD17=AH17,AI17,AH17),"---")="---","---",IF(COUNTIF(CALC_CONN_TEBT0714_REV01!F:F,IFERROR(IF(AD17=AH17,AI17,AH17),"---"))&gt;0,"---",IFERROR(IF(AD17=AH17,AI17,AH17),"---")))))=0,IF(AH17&lt;&gt;"---",VLOOKUP(AD17,CALC_CONN_TEBT0714_REV01!F:M,8,0),IF(IFERROR(IF(AD17=AH17,AI17,AH17),"---")="---","---",IF(COUNTIF(CALC_CONN_TEBT0714_REV01!F:F,IFERROR(IF(AD17=AH17,AI17,AH17),"---"))&gt;0,"---",IFERROR(IF(AD17=AH17,AI17,AH17),"---")))),"---")</f>
        <v>---</v>
      </c>
      <c r="AL17" t="str">
        <f t="shared" si="10"/>
        <v>---</v>
      </c>
      <c r="AM17">
        <f t="shared" si="11"/>
        <v>56</v>
      </c>
      <c r="AT17">
        <f t="shared" si="4"/>
        <v>0</v>
      </c>
      <c r="AU17">
        <f t="shared" si="5"/>
        <v>0</v>
      </c>
    </row>
    <row r="18" spans="1:47" x14ac:dyDescent="0.25">
      <c r="A18" t="str">
        <f t="shared" si="0"/>
        <v>J3-3</v>
      </c>
      <c r="B18" t="str">
        <f t="shared" si="1"/>
        <v>GND</v>
      </c>
      <c r="C18" t="str">
        <f t="shared" si="2"/>
        <v>J3-GND</v>
      </c>
      <c r="D18" t="str">
        <f t="shared" si="3"/>
        <v>J3-3</v>
      </c>
      <c r="E18" t="s">
        <v>592</v>
      </c>
      <c r="F18">
        <v>3</v>
      </c>
      <c r="G18" t="s">
        <v>275</v>
      </c>
      <c r="L18" t="s">
        <v>892</v>
      </c>
      <c r="M18" t="s">
        <v>274</v>
      </c>
      <c r="N18">
        <v>31.7011</v>
      </c>
      <c r="AA18">
        <f t="shared" si="12"/>
        <v>13</v>
      </c>
      <c r="AB18" t="str">
        <f>B2B!B15</f>
        <v>JM1</v>
      </c>
      <c r="AC18" t="str">
        <f>B2B!C15</f>
        <v>14</v>
      </c>
      <c r="AD18" t="str">
        <f t="shared" si="6"/>
        <v>JM1-14</v>
      </c>
      <c r="AE18" t="str">
        <f t="shared" si="7"/>
        <v>MGT_TX2_P</v>
      </c>
      <c r="AG18" t="str">
        <f t="shared" si="8"/>
        <v>--</v>
      </c>
      <c r="AH18" t="str">
        <f t="shared" si="9"/>
        <v>JM1-7</v>
      </c>
      <c r="AI18" t="str">
        <f>IFERROR(IF(IF(AG18="--",INDEX(D:D,MATCH(AE18,INDEX(B:B,MATCH(AE18,B:B,)+1):B10532,)+MATCH(AE18,B:B,)))=AD18,VLOOKUP(AE18,B:D,3,0),IF(AG18="--",INDEX(D:D,MATCH(AE18,INDEX(B:B,MATCH(AE18,B:B,)+1):B10532,)+MATCH(AE18,B:B,)),"---")),"---")</f>
        <v>JM1-7</v>
      </c>
      <c r="AJ18" t="str">
        <f>IF(COUNTIF(CALC_CONN_TEBT0714_REV01!F:F,IF(AH18&lt;&gt;"---",VLOOKUP(AD18,CALC_CONN_TEBT0714_REV01!F:M,8,0),IF(IFERROR(IF(AD18=AH18,AI18,AH18),"---")="---","---",IF(COUNTIF(CALC_CONN_TEBT0714_REV01!F:F,IFERROR(IF(AD18=AH18,AI18,AH18),"---"))&gt;0,"---",IFERROR(IF(AD18=AH18,AI18,AH18),"---")))))=1,IF(AH18&lt;&gt;"---",VLOOKUP(AD18,CALC_CONN_TEBT0714_REV01!F:M,8,0),IF(IFERROR(IF(AD18=AH18,AI18,AH18),"---")="---","---",IF(COUNTIF(CALC_CONN_TEBT0714_REV01!F:F,IFERROR(IF(AD18=AH18,AI18,AH18),"---"))&gt;0,"---",IFERROR(IF(AD18=AH18,AI18,AH18),"---")))),"---")</f>
        <v>---</v>
      </c>
      <c r="AK18" t="str">
        <f>IF(COUNTIF(CALC_CONN_TEBT0714_REV01!F:F,IF(AH18&lt;&gt;"---",VLOOKUP(AD18,CALC_CONN_TEBT0714_REV01!F:M,8,0),IF(IFERROR(IF(AD18=AH18,AI18,AH18),"---")="---","---",IF(COUNTIF(CALC_CONN_TEBT0714_REV01!F:F,IFERROR(IF(AD18=AH18,AI18,AH18),"---"))&gt;0,"---",IFERROR(IF(AD18=AH18,AI18,AH18),"---")))))=0,IF(AH18&lt;&gt;"---",VLOOKUP(AD18,CALC_CONN_TEBT0714_REV01!F:M,8,0),IF(IFERROR(IF(AD18=AH18,AI18,AH18),"---")="---","---",IF(COUNTIF(CALC_CONN_TEBT0714_REV01!F:F,IFERROR(IF(AD18=AH18,AI18,AH18),"---"))&gt;0,"---",IFERROR(IF(AD18=AH18,AI18,AH18),"---")))),"---")</f>
        <v>---</v>
      </c>
      <c r="AL18">
        <f t="shared" si="10"/>
        <v>4.7727000000000004</v>
      </c>
      <c r="AM18">
        <f t="shared" si="11"/>
        <v>2</v>
      </c>
      <c r="AT18">
        <f t="shared" si="4"/>
        <v>0</v>
      </c>
      <c r="AU18">
        <f t="shared" si="5"/>
        <v>0</v>
      </c>
    </row>
    <row r="19" spans="1:47" x14ac:dyDescent="0.25">
      <c r="A19" t="str">
        <f t="shared" si="0"/>
        <v>J3-4</v>
      </c>
      <c r="B19" t="str">
        <f t="shared" si="1"/>
        <v>GND</v>
      </c>
      <c r="C19" t="str">
        <f t="shared" si="2"/>
        <v>J3-GND</v>
      </c>
      <c r="D19" t="str">
        <f t="shared" si="3"/>
        <v>J3-4</v>
      </c>
      <c r="E19" t="s">
        <v>592</v>
      </c>
      <c r="F19">
        <v>4</v>
      </c>
      <c r="G19" t="s">
        <v>275</v>
      </c>
      <c r="L19" t="s">
        <v>877</v>
      </c>
      <c r="M19" t="s">
        <v>274</v>
      </c>
      <c r="N19">
        <v>4.7054</v>
      </c>
      <c r="AA19">
        <f t="shared" si="12"/>
        <v>14</v>
      </c>
      <c r="AB19" t="str">
        <f>B2B!B16</f>
        <v>JM1</v>
      </c>
      <c r="AC19" t="str">
        <f>B2B!C16</f>
        <v>13</v>
      </c>
      <c r="AD19" t="str">
        <f t="shared" si="6"/>
        <v>JM1-13</v>
      </c>
      <c r="AE19" t="str">
        <f t="shared" si="7"/>
        <v>MGT_TX1_P</v>
      </c>
      <c r="AG19" t="str">
        <f t="shared" si="8"/>
        <v>--</v>
      </c>
      <c r="AH19" t="str">
        <f t="shared" si="9"/>
        <v>JM1-13</v>
      </c>
      <c r="AI19" t="str">
        <f>IFERROR(IF(IF(AG19="--",INDEX(D:D,MATCH(AE19,INDEX(B:B,MATCH(AE19,B:B,)+1):B10533,)+MATCH(AE19,B:B,)))=AD19,VLOOKUP(AE19,B:D,3,0),IF(AG19="--",INDEX(D:D,MATCH(AE19,INDEX(B:B,MATCH(AE19,B:B,)+1):B10533,)+MATCH(AE19,B:B,)),"---")),"---")</f>
        <v>JM1-20</v>
      </c>
      <c r="AJ19" t="str">
        <f>IF(COUNTIF(CALC_CONN_TEBT0714_REV01!F:F,IF(AH19&lt;&gt;"---",VLOOKUP(AD19,CALC_CONN_TEBT0714_REV01!F:M,8,0),IF(IFERROR(IF(AD19=AH19,AI19,AH19),"---")="---","---",IF(COUNTIF(CALC_CONN_TEBT0714_REV01!F:F,IFERROR(IF(AD19=AH19,AI19,AH19),"---"))&gt;0,"---",IFERROR(IF(AD19=AH19,AI19,AH19),"---")))))=1,IF(AH19&lt;&gt;"---",VLOOKUP(AD19,CALC_CONN_TEBT0714_REV01!F:M,8,0),IF(IFERROR(IF(AD19=AH19,AI19,AH19),"---")="---","---",IF(COUNTIF(CALC_CONN_TEBT0714_REV01!F:F,IFERROR(IF(AD19=AH19,AI19,AH19),"---"))&gt;0,"---",IFERROR(IF(AD19=AH19,AI19,AH19),"---")))),"---")</f>
        <v>---</v>
      </c>
      <c r="AK19" t="str">
        <f>IF(COUNTIF(CALC_CONN_TEBT0714_REV01!F:F,IF(AH19&lt;&gt;"---",VLOOKUP(AD19,CALC_CONN_TEBT0714_REV01!F:M,8,0),IF(IFERROR(IF(AD19=AH19,AI19,AH19),"---")="---","---",IF(COUNTIF(CALC_CONN_TEBT0714_REV01!F:F,IFERROR(IF(AD19=AH19,AI19,AH19),"---"))&gt;0,"---",IFERROR(IF(AD19=AH19,AI19,AH19),"---")))))=0,IF(AH19&lt;&gt;"---",VLOOKUP(AD19,CALC_CONN_TEBT0714_REV01!F:M,8,0),IF(IFERROR(IF(AD19=AH19,AI19,AH19),"---")="---","---",IF(COUNTIF(CALC_CONN_TEBT0714_REV01!F:F,IFERROR(IF(AD19=AH19,AI19,AH19),"---"))&gt;0,"---",IFERROR(IF(AD19=AH19,AI19,AH19),"---")))),"---")</f>
        <v>---</v>
      </c>
      <c r="AL19">
        <f t="shared" si="10"/>
        <v>4.6898</v>
      </c>
      <c r="AM19">
        <f t="shared" si="11"/>
        <v>2</v>
      </c>
      <c r="AT19">
        <f t="shared" si="4"/>
        <v>0</v>
      </c>
      <c r="AU19">
        <f t="shared" si="5"/>
        <v>0</v>
      </c>
    </row>
    <row r="20" spans="1:47" x14ac:dyDescent="0.25">
      <c r="A20" t="str">
        <f t="shared" si="0"/>
        <v>J3-5</v>
      </c>
      <c r="B20" t="str">
        <f t="shared" si="1"/>
        <v>GND</v>
      </c>
      <c r="C20" t="str">
        <f t="shared" si="2"/>
        <v>J3-GND</v>
      </c>
      <c r="D20" t="str">
        <f t="shared" si="3"/>
        <v>J3-5</v>
      </c>
      <c r="E20" t="s">
        <v>592</v>
      </c>
      <c r="F20">
        <v>5</v>
      </c>
      <c r="G20" t="s">
        <v>275</v>
      </c>
      <c r="L20" t="s">
        <v>879</v>
      </c>
      <c r="M20" t="s">
        <v>274</v>
      </c>
      <c r="N20">
        <v>4.7054</v>
      </c>
      <c r="AA20">
        <f t="shared" si="12"/>
        <v>15</v>
      </c>
      <c r="AB20" t="str">
        <f>B2B!B17</f>
        <v>JM1</v>
      </c>
      <c r="AC20" t="str">
        <f>B2B!C17</f>
        <v>16</v>
      </c>
      <c r="AD20" t="str">
        <f t="shared" si="6"/>
        <v>JM1-16</v>
      </c>
      <c r="AE20" t="str">
        <f t="shared" si="7"/>
        <v>MGT_TX2_N</v>
      </c>
      <c r="AG20" t="str">
        <f t="shared" si="8"/>
        <v>--</v>
      </c>
      <c r="AH20" t="str">
        <f t="shared" si="9"/>
        <v>JM1-9</v>
      </c>
      <c r="AI20" t="str">
        <f>IFERROR(IF(IF(AG20="--",INDEX(D:D,MATCH(AE20,INDEX(B:B,MATCH(AE20,B:B,)+1):B10534,)+MATCH(AE20,B:B,)))=AD20,VLOOKUP(AE20,B:D,3,0),IF(AG20="--",INDEX(D:D,MATCH(AE20,INDEX(B:B,MATCH(AE20,B:B,)+1):B10534,)+MATCH(AE20,B:B,)),"---")),"---")</f>
        <v>JM1-9</v>
      </c>
      <c r="AJ20" t="str">
        <f>IF(COUNTIF(CALC_CONN_TEBT0714_REV01!F:F,IF(AH20&lt;&gt;"---",VLOOKUP(AD20,CALC_CONN_TEBT0714_REV01!F:M,8,0),IF(IFERROR(IF(AD20=AH20,AI20,AH20),"---")="---","---",IF(COUNTIF(CALC_CONN_TEBT0714_REV01!F:F,IFERROR(IF(AD20=AH20,AI20,AH20),"---"))&gt;0,"---",IFERROR(IF(AD20=AH20,AI20,AH20),"---")))))=1,IF(AH20&lt;&gt;"---",VLOOKUP(AD20,CALC_CONN_TEBT0714_REV01!F:M,8,0),IF(IFERROR(IF(AD20=AH20,AI20,AH20),"---")="---","---",IF(COUNTIF(CALC_CONN_TEBT0714_REV01!F:F,IFERROR(IF(AD20=AH20,AI20,AH20),"---"))&gt;0,"---",IFERROR(IF(AD20=AH20,AI20,AH20),"---")))),"---")</f>
        <v>---</v>
      </c>
      <c r="AK20" t="str">
        <f>IF(COUNTIF(CALC_CONN_TEBT0714_REV01!F:F,IF(AH20&lt;&gt;"---",VLOOKUP(AD20,CALC_CONN_TEBT0714_REV01!F:M,8,0),IF(IFERROR(IF(AD20=AH20,AI20,AH20),"---")="---","---",IF(COUNTIF(CALC_CONN_TEBT0714_REV01!F:F,IFERROR(IF(AD20=AH20,AI20,AH20),"---"))&gt;0,"---",IFERROR(IF(AD20=AH20,AI20,AH20),"---")))))=0,IF(AH20&lt;&gt;"---",VLOOKUP(AD20,CALC_CONN_TEBT0714_REV01!F:M,8,0),IF(IFERROR(IF(AD20=AH20,AI20,AH20),"---")="---","---",IF(COUNTIF(CALC_CONN_TEBT0714_REV01!F:F,IFERROR(IF(AD20=AH20,AI20,AH20),"---"))&gt;0,"---",IFERROR(IF(AD20=AH20,AI20,AH20),"---")))),"---")</f>
        <v>---</v>
      </c>
      <c r="AL20">
        <f t="shared" si="10"/>
        <v>4.7727000000000004</v>
      </c>
      <c r="AM20">
        <f t="shared" si="11"/>
        <v>2</v>
      </c>
      <c r="AT20">
        <f t="shared" si="4"/>
        <v>0</v>
      </c>
      <c r="AU20">
        <f t="shared" si="5"/>
        <v>0</v>
      </c>
    </row>
    <row r="21" spans="1:47" x14ac:dyDescent="0.25">
      <c r="A21" t="str">
        <f t="shared" si="0"/>
        <v>J4-1</v>
      </c>
      <c r="B21" t="str">
        <f t="shared" si="1"/>
        <v>MGT_RX3_N</v>
      </c>
      <c r="C21" t="str">
        <f t="shared" si="2"/>
        <v>J4-MGT_RX3_N</v>
      </c>
      <c r="D21" t="str">
        <f t="shared" si="3"/>
        <v>J4-1</v>
      </c>
      <c r="E21" t="s">
        <v>593</v>
      </c>
      <c r="F21">
        <v>1</v>
      </c>
      <c r="G21" t="s">
        <v>890</v>
      </c>
      <c r="L21" t="s">
        <v>881</v>
      </c>
      <c r="M21" t="s">
        <v>274</v>
      </c>
      <c r="N21">
        <v>4.6898</v>
      </c>
      <c r="AA21">
        <f t="shared" si="12"/>
        <v>16</v>
      </c>
      <c r="AB21" t="str">
        <f>B2B!B18</f>
        <v>JM1</v>
      </c>
      <c r="AC21" t="str">
        <f>B2B!C18</f>
        <v>15</v>
      </c>
      <c r="AD21" t="str">
        <f t="shared" si="6"/>
        <v>JM1-15</v>
      </c>
      <c r="AE21" t="str">
        <f t="shared" si="7"/>
        <v>MGT_TX1_N</v>
      </c>
      <c r="AG21" t="str">
        <f t="shared" si="8"/>
        <v>--</v>
      </c>
      <c r="AH21" t="str">
        <f t="shared" si="9"/>
        <v>JM1-15</v>
      </c>
      <c r="AI21" t="str">
        <f>IFERROR(IF(IF(AG21="--",INDEX(D:D,MATCH(AE21,INDEX(B:B,MATCH(AE21,B:B,)+1):B10535,)+MATCH(AE21,B:B,)))=AD21,VLOOKUP(AE21,B:D,3,0),IF(AG21="--",INDEX(D:D,MATCH(AE21,INDEX(B:B,MATCH(AE21,B:B,)+1):B10535,)+MATCH(AE21,B:B,)),"---")),"---")</f>
        <v>JM1-22</v>
      </c>
      <c r="AJ21" t="str">
        <f>IF(COUNTIF(CALC_CONN_TEBT0714_REV01!F:F,IF(AH21&lt;&gt;"---",VLOOKUP(AD21,CALC_CONN_TEBT0714_REV01!F:M,8,0),IF(IFERROR(IF(AD21=AH21,AI21,AH21),"---")="---","---",IF(COUNTIF(CALC_CONN_TEBT0714_REV01!F:F,IFERROR(IF(AD21=AH21,AI21,AH21),"---"))&gt;0,"---",IFERROR(IF(AD21=AH21,AI21,AH21),"---")))))=1,IF(AH21&lt;&gt;"---",VLOOKUP(AD21,CALC_CONN_TEBT0714_REV01!F:M,8,0),IF(IFERROR(IF(AD21=AH21,AI21,AH21),"---")="---","---",IF(COUNTIF(CALC_CONN_TEBT0714_REV01!F:F,IFERROR(IF(AD21=AH21,AI21,AH21),"---"))&gt;0,"---",IFERROR(IF(AD21=AH21,AI21,AH21),"---")))),"---")</f>
        <v>---</v>
      </c>
      <c r="AK21" t="str">
        <f>IF(COUNTIF(CALC_CONN_TEBT0714_REV01!F:F,IF(AH21&lt;&gt;"---",VLOOKUP(AD21,CALC_CONN_TEBT0714_REV01!F:M,8,0),IF(IFERROR(IF(AD21=AH21,AI21,AH21),"---")="---","---",IF(COUNTIF(CALC_CONN_TEBT0714_REV01!F:F,IFERROR(IF(AD21=AH21,AI21,AH21),"---"))&gt;0,"---",IFERROR(IF(AD21=AH21,AI21,AH21),"---")))))=0,IF(AH21&lt;&gt;"---",VLOOKUP(AD21,CALC_CONN_TEBT0714_REV01!F:M,8,0),IF(IFERROR(IF(AD21=AH21,AI21,AH21),"---")="---","---",IF(COUNTIF(CALC_CONN_TEBT0714_REV01!F:F,IFERROR(IF(AD21=AH21,AI21,AH21),"---"))&gt;0,"---",IFERROR(IF(AD21=AH21,AI21,AH21),"---")))),"---")</f>
        <v>---</v>
      </c>
      <c r="AL21">
        <f t="shared" si="10"/>
        <v>4.6898</v>
      </c>
      <c r="AM21">
        <f t="shared" si="11"/>
        <v>2</v>
      </c>
      <c r="AT21" t="str">
        <f t="shared" si="4"/>
        <v>MGT_RX3_N</v>
      </c>
      <c r="AU21" t="str">
        <f t="shared" si="5"/>
        <v>--</v>
      </c>
    </row>
    <row r="22" spans="1:47" x14ac:dyDescent="0.25">
      <c r="A22" t="str">
        <f t="shared" si="0"/>
        <v>J4-2</v>
      </c>
      <c r="B22" t="str">
        <f t="shared" si="1"/>
        <v>GND</v>
      </c>
      <c r="C22" t="str">
        <f t="shared" si="2"/>
        <v>J4-GND</v>
      </c>
      <c r="D22" t="str">
        <f t="shared" si="3"/>
        <v>J4-2</v>
      </c>
      <c r="E22" t="s">
        <v>593</v>
      </c>
      <c r="F22">
        <v>2</v>
      </c>
      <c r="G22" t="s">
        <v>275</v>
      </c>
      <c r="L22" t="s">
        <v>883</v>
      </c>
      <c r="M22" t="s">
        <v>274</v>
      </c>
      <c r="N22">
        <v>4.6898</v>
      </c>
      <c r="AA22">
        <f t="shared" si="12"/>
        <v>17</v>
      </c>
      <c r="AB22" t="str">
        <f>B2B!B19</f>
        <v>JM1</v>
      </c>
      <c r="AC22" t="str">
        <f>B2B!C19</f>
        <v>18</v>
      </c>
      <c r="AD22" t="str">
        <f t="shared" si="6"/>
        <v>JM1-18</v>
      </c>
      <c r="AE22" t="str">
        <f t="shared" si="7"/>
        <v>GND</v>
      </c>
      <c r="AG22" t="str">
        <f t="shared" si="8"/>
        <v>---</v>
      </c>
      <c r="AH22" t="str">
        <f t="shared" si="9"/>
        <v>---</v>
      </c>
      <c r="AI22" t="str">
        <f>IFERROR(IF(IF(AG22="--",INDEX(D:D,MATCH(AE22,INDEX(B:B,MATCH(AE22,B:B,)+1):B10536,)+MATCH(AE22,B:B,)))=AD22,VLOOKUP(AE22,B:D,3,0),IF(AG22="--",INDEX(D:D,MATCH(AE22,INDEX(B:B,MATCH(AE22,B:B,)+1):B10536,)+MATCH(AE22,B:B,)),"---")),"---")</f>
        <v>---</v>
      </c>
      <c r="AJ22" t="str">
        <f>IF(COUNTIF(CALC_CONN_TEBT0714_REV01!F:F,IF(AH22&lt;&gt;"---",VLOOKUP(AD22,CALC_CONN_TEBT0714_REV01!F:M,8,0),IF(IFERROR(IF(AD22=AH22,AI22,AH22),"---")="---","---",IF(COUNTIF(CALC_CONN_TEBT0714_REV01!F:F,IFERROR(IF(AD22=AH22,AI22,AH22),"---"))&gt;0,"---",IFERROR(IF(AD22=AH22,AI22,AH22),"---")))))=1,IF(AH22&lt;&gt;"---",VLOOKUP(AD22,CALC_CONN_TEBT0714_REV01!F:M,8,0),IF(IFERROR(IF(AD22=AH22,AI22,AH22),"---")="---","---",IF(COUNTIF(CALC_CONN_TEBT0714_REV01!F:F,IFERROR(IF(AD22=AH22,AI22,AH22),"---"))&gt;0,"---",IFERROR(IF(AD22=AH22,AI22,AH22),"---")))),"---")</f>
        <v>---</v>
      </c>
      <c r="AK22" t="str">
        <f>IF(COUNTIF(CALC_CONN_TEBT0714_REV01!F:F,IF(AH22&lt;&gt;"---",VLOOKUP(AD22,CALC_CONN_TEBT0714_REV01!F:M,8,0),IF(IFERROR(IF(AD22=AH22,AI22,AH22),"---")="---","---",IF(COUNTIF(CALC_CONN_TEBT0714_REV01!F:F,IFERROR(IF(AD22=AH22,AI22,AH22),"---"))&gt;0,"---",IFERROR(IF(AD22=AH22,AI22,AH22),"---")))))=0,IF(AH22&lt;&gt;"---",VLOOKUP(AD22,CALC_CONN_TEBT0714_REV01!F:M,8,0),IF(IFERROR(IF(AD22=AH22,AI22,AH22),"---")="---","---",IF(COUNTIF(CALC_CONN_TEBT0714_REV01!F:F,IFERROR(IF(AD22=AH22,AI22,AH22),"---"))&gt;0,"---",IFERROR(IF(AD22=AH22,AI22,AH22),"---")))),"---")</f>
        <v>---</v>
      </c>
      <c r="AL22" t="str">
        <f t="shared" si="10"/>
        <v>---</v>
      </c>
      <c r="AM22">
        <f t="shared" si="11"/>
        <v>56</v>
      </c>
      <c r="AT22">
        <f t="shared" si="4"/>
        <v>0</v>
      </c>
      <c r="AU22">
        <f t="shared" si="5"/>
        <v>0</v>
      </c>
    </row>
    <row r="23" spans="1:47" x14ac:dyDescent="0.25">
      <c r="A23" t="str">
        <f t="shared" si="0"/>
        <v>J4-3</v>
      </c>
      <c r="B23" t="str">
        <f t="shared" si="1"/>
        <v>GND</v>
      </c>
      <c r="C23" t="str">
        <f t="shared" si="2"/>
        <v>J4-GND</v>
      </c>
      <c r="D23" t="str">
        <f t="shared" si="3"/>
        <v>J4-3</v>
      </c>
      <c r="E23" t="s">
        <v>593</v>
      </c>
      <c r="F23">
        <v>3</v>
      </c>
      <c r="G23" t="s">
        <v>275</v>
      </c>
      <c r="L23" t="s">
        <v>885</v>
      </c>
      <c r="M23" t="s">
        <v>274</v>
      </c>
      <c r="N23">
        <v>4.7727000000000004</v>
      </c>
      <c r="AA23">
        <f t="shared" si="12"/>
        <v>18</v>
      </c>
      <c r="AB23" t="str">
        <f>B2B!B20</f>
        <v>JM1</v>
      </c>
      <c r="AC23" t="str">
        <f>B2B!C20</f>
        <v>17</v>
      </c>
      <c r="AD23" t="str">
        <f t="shared" si="6"/>
        <v>JM1-17</v>
      </c>
      <c r="AE23" t="str">
        <f t="shared" si="7"/>
        <v>GND</v>
      </c>
      <c r="AG23" t="str">
        <f t="shared" si="8"/>
        <v>---</v>
      </c>
      <c r="AH23" t="str">
        <f t="shared" si="9"/>
        <v>---</v>
      </c>
      <c r="AI23" t="str">
        <f>IFERROR(IF(IF(AG23="--",INDEX(D:D,MATCH(AE23,INDEX(B:B,MATCH(AE23,B:B,)+1):B10537,)+MATCH(AE23,B:B,)))=AD23,VLOOKUP(AE23,B:D,3,0),IF(AG23="--",INDEX(D:D,MATCH(AE23,INDEX(B:B,MATCH(AE23,B:B,)+1):B10537,)+MATCH(AE23,B:B,)),"---")),"---")</f>
        <v>---</v>
      </c>
      <c r="AJ23" t="str">
        <f>IF(COUNTIF(CALC_CONN_TEBT0714_REV01!F:F,IF(AH23&lt;&gt;"---",VLOOKUP(AD23,CALC_CONN_TEBT0714_REV01!F:M,8,0),IF(IFERROR(IF(AD23=AH23,AI23,AH23),"---")="---","---",IF(COUNTIF(CALC_CONN_TEBT0714_REV01!F:F,IFERROR(IF(AD23=AH23,AI23,AH23),"---"))&gt;0,"---",IFERROR(IF(AD23=AH23,AI23,AH23),"---")))))=1,IF(AH23&lt;&gt;"---",VLOOKUP(AD23,CALC_CONN_TEBT0714_REV01!F:M,8,0),IF(IFERROR(IF(AD23=AH23,AI23,AH23),"---")="---","---",IF(COUNTIF(CALC_CONN_TEBT0714_REV01!F:F,IFERROR(IF(AD23=AH23,AI23,AH23),"---"))&gt;0,"---",IFERROR(IF(AD23=AH23,AI23,AH23),"---")))),"---")</f>
        <v>---</v>
      </c>
      <c r="AK23" t="str">
        <f>IF(COUNTIF(CALC_CONN_TEBT0714_REV01!F:F,IF(AH23&lt;&gt;"---",VLOOKUP(AD23,CALC_CONN_TEBT0714_REV01!F:M,8,0),IF(IFERROR(IF(AD23=AH23,AI23,AH23),"---")="---","---",IF(COUNTIF(CALC_CONN_TEBT0714_REV01!F:F,IFERROR(IF(AD23=AH23,AI23,AH23),"---"))&gt;0,"---",IFERROR(IF(AD23=AH23,AI23,AH23),"---")))))=0,IF(AH23&lt;&gt;"---",VLOOKUP(AD23,CALC_CONN_TEBT0714_REV01!F:M,8,0),IF(IFERROR(IF(AD23=AH23,AI23,AH23),"---")="---","---",IF(COUNTIF(CALC_CONN_TEBT0714_REV01!F:F,IFERROR(IF(AD23=AH23,AI23,AH23),"---"))&gt;0,"---",IFERROR(IF(AD23=AH23,AI23,AH23),"---")))),"---")</f>
        <v>---</v>
      </c>
      <c r="AL23" t="str">
        <f t="shared" si="10"/>
        <v>---</v>
      </c>
      <c r="AM23">
        <f t="shared" si="11"/>
        <v>56</v>
      </c>
      <c r="AT23">
        <f t="shared" si="4"/>
        <v>0</v>
      </c>
      <c r="AU23">
        <f t="shared" si="5"/>
        <v>0</v>
      </c>
    </row>
    <row r="24" spans="1:47" x14ac:dyDescent="0.25">
      <c r="A24" t="str">
        <f t="shared" si="0"/>
        <v>J4-4</v>
      </c>
      <c r="B24" t="str">
        <f t="shared" si="1"/>
        <v>GND</v>
      </c>
      <c r="C24" t="str">
        <f t="shared" si="2"/>
        <v>J4-GND</v>
      </c>
      <c r="D24" t="str">
        <f t="shared" si="3"/>
        <v>J4-4</v>
      </c>
      <c r="E24" t="s">
        <v>593</v>
      </c>
      <c r="F24">
        <v>4</v>
      </c>
      <c r="G24" t="s">
        <v>275</v>
      </c>
      <c r="L24" t="s">
        <v>887</v>
      </c>
      <c r="M24" t="s">
        <v>274</v>
      </c>
      <c r="N24">
        <v>4.7727000000000004</v>
      </c>
      <c r="AA24">
        <f t="shared" si="12"/>
        <v>19</v>
      </c>
      <c r="AB24" t="str">
        <f>B2B!B21</f>
        <v>JM1</v>
      </c>
      <c r="AC24" t="str">
        <f>B2B!C21</f>
        <v>20</v>
      </c>
      <c r="AD24" t="str">
        <f t="shared" si="6"/>
        <v>JM1-20</v>
      </c>
      <c r="AE24" t="str">
        <f t="shared" si="7"/>
        <v>MGT_TX1_P</v>
      </c>
      <c r="AG24" t="str">
        <f t="shared" si="8"/>
        <v>--</v>
      </c>
      <c r="AH24" t="str">
        <f t="shared" si="9"/>
        <v>JM1-13</v>
      </c>
      <c r="AI24" t="str">
        <f>IFERROR(IF(IF(AG24="--",INDEX(D:D,MATCH(AE24,INDEX(B:B,MATCH(AE24,B:B,)+1):B10538,)+MATCH(AE24,B:B,)))=AD24,VLOOKUP(AE24,B:D,3,0),IF(AG24="--",INDEX(D:D,MATCH(AE24,INDEX(B:B,MATCH(AE24,B:B,)+1):B10538,)+MATCH(AE24,B:B,)),"---")),"---")</f>
        <v>JM1-13</v>
      </c>
      <c r="AJ24" t="str">
        <f>IF(COUNTIF(CALC_CONN_TEBT0714_REV01!F:F,IF(AH24&lt;&gt;"---",VLOOKUP(AD24,CALC_CONN_TEBT0714_REV01!F:M,8,0),IF(IFERROR(IF(AD24=AH24,AI24,AH24),"---")="---","---",IF(COUNTIF(CALC_CONN_TEBT0714_REV01!F:F,IFERROR(IF(AD24=AH24,AI24,AH24),"---"))&gt;0,"---",IFERROR(IF(AD24=AH24,AI24,AH24),"---")))))=1,IF(AH24&lt;&gt;"---",VLOOKUP(AD24,CALC_CONN_TEBT0714_REV01!F:M,8,0),IF(IFERROR(IF(AD24=AH24,AI24,AH24),"---")="---","---",IF(COUNTIF(CALC_CONN_TEBT0714_REV01!F:F,IFERROR(IF(AD24=AH24,AI24,AH24),"---"))&gt;0,"---",IFERROR(IF(AD24=AH24,AI24,AH24),"---")))),"---")</f>
        <v>---</v>
      </c>
      <c r="AK24" t="str">
        <f>IF(COUNTIF(CALC_CONN_TEBT0714_REV01!F:F,IF(AH24&lt;&gt;"---",VLOOKUP(AD24,CALC_CONN_TEBT0714_REV01!F:M,8,0),IF(IFERROR(IF(AD24=AH24,AI24,AH24),"---")="---","---",IF(COUNTIF(CALC_CONN_TEBT0714_REV01!F:F,IFERROR(IF(AD24=AH24,AI24,AH24),"---"))&gt;0,"---",IFERROR(IF(AD24=AH24,AI24,AH24),"---")))))=0,IF(AH24&lt;&gt;"---",VLOOKUP(AD24,CALC_CONN_TEBT0714_REV01!F:M,8,0),IF(IFERROR(IF(AD24=AH24,AI24,AH24),"---")="---","---",IF(COUNTIF(CALC_CONN_TEBT0714_REV01!F:F,IFERROR(IF(AD24=AH24,AI24,AH24),"---"))&gt;0,"---",IFERROR(IF(AD24=AH24,AI24,AH24),"---")))),"---")</f>
        <v>---</v>
      </c>
      <c r="AL24">
        <f t="shared" si="10"/>
        <v>4.6898</v>
      </c>
      <c r="AM24">
        <f t="shared" si="11"/>
        <v>2</v>
      </c>
      <c r="AT24">
        <f t="shared" si="4"/>
        <v>0</v>
      </c>
      <c r="AU24">
        <f t="shared" si="5"/>
        <v>0</v>
      </c>
    </row>
    <row r="25" spans="1:47" x14ac:dyDescent="0.25">
      <c r="A25" t="str">
        <f t="shared" si="0"/>
        <v>J4-5</v>
      </c>
      <c r="B25" t="str">
        <f t="shared" si="1"/>
        <v>GND</v>
      </c>
      <c r="C25" t="str">
        <f t="shared" si="2"/>
        <v>J4-GND</v>
      </c>
      <c r="D25" t="str">
        <f t="shared" si="3"/>
        <v>J4-5</v>
      </c>
      <c r="E25" t="s">
        <v>593</v>
      </c>
      <c r="F25">
        <v>5</v>
      </c>
      <c r="G25" t="s">
        <v>275</v>
      </c>
      <c r="L25" t="s">
        <v>889</v>
      </c>
      <c r="M25" t="s">
        <v>274</v>
      </c>
      <c r="N25">
        <v>20.068899999999999</v>
      </c>
      <c r="AA25">
        <f t="shared" si="12"/>
        <v>20</v>
      </c>
      <c r="AB25" t="str">
        <f>B2B!B22</f>
        <v>JM1</v>
      </c>
      <c r="AC25" t="str">
        <f>B2B!C22</f>
        <v>19</v>
      </c>
      <c r="AD25" t="str">
        <f t="shared" si="6"/>
        <v>JM1-19</v>
      </c>
      <c r="AE25" t="str">
        <f t="shared" si="7"/>
        <v>MGT_TX0_P</v>
      </c>
      <c r="AG25" t="str">
        <f t="shared" si="8"/>
        <v>--</v>
      </c>
      <c r="AH25" t="str">
        <f t="shared" si="9"/>
        <v>JM1-19</v>
      </c>
      <c r="AI25" t="str">
        <f>IFERROR(IF(IF(AG25="--",INDEX(D:D,MATCH(AE25,INDEX(B:B,MATCH(AE25,B:B,)+1):B10539,)+MATCH(AE25,B:B,)))=AD25,VLOOKUP(AE25,B:D,3,0),IF(AG25="--",INDEX(D:D,MATCH(AE25,INDEX(B:B,MATCH(AE25,B:B,)+1):B10539,)+MATCH(AE25,B:B,)),"---")),"---")</f>
        <v>JM1-26</v>
      </c>
      <c r="AJ25" t="str">
        <f>IF(COUNTIF(CALC_CONN_TEBT0714_REV01!F:F,IF(AH25&lt;&gt;"---",VLOOKUP(AD25,CALC_CONN_TEBT0714_REV01!F:M,8,0),IF(IFERROR(IF(AD25=AH25,AI25,AH25),"---")="---","---",IF(COUNTIF(CALC_CONN_TEBT0714_REV01!F:F,IFERROR(IF(AD25=AH25,AI25,AH25),"---"))&gt;0,"---",IFERROR(IF(AD25=AH25,AI25,AH25),"---")))))=1,IF(AH25&lt;&gt;"---",VLOOKUP(AD25,CALC_CONN_TEBT0714_REV01!F:M,8,0),IF(IFERROR(IF(AD25=AH25,AI25,AH25),"---")="---","---",IF(COUNTIF(CALC_CONN_TEBT0714_REV01!F:F,IFERROR(IF(AD25=AH25,AI25,AH25),"---"))&gt;0,"---",IFERROR(IF(AD25=AH25,AI25,AH25),"---")))),"---")</f>
        <v>---</v>
      </c>
      <c r="AK25" t="str">
        <f>IF(COUNTIF(CALC_CONN_TEBT0714_REV01!F:F,IF(AH25&lt;&gt;"---",VLOOKUP(AD25,CALC_CONN_TEBT0714_REV01!F:M,8,0),IF(IFERROR(IF(AD25=AH25,AI25,AH25),"---")="---","---",IF(COUNTIF(CALC_CONN_TEBT0714_REV01!F:F,IFERROR(IF(AD25=AH25,AI25,AH25),"---"))&gt;0,"---",IFERROR(IF(AD25=AH25,AI25,AH25),"---")))))=0,IF(AH25&lt;&gt;"---",VLOOKUP(AD25,CALC_CONN_TEBT0714_REV01!F:M,8,0),IF(IFERROR(IF(AD25=AH25,AI25,AH25),"---")="---","---",IF(COUNTIF(CALC_CONN_TEBT0714_REV01!F:F,IFERROR(IF(AD25=AH25,AI25,AH25),"---"))&gt;0,"---",IFERROR(IF(AD25=AH25,AI25,AH25),"---")))),"---")</f>
        <v>---</v>
      </c>
      <c r="AL25">
        <f t="shared" si="10"/>
        <v>4.7054</v>
      </c>
      <c r="AM25">
        <f t="shared" si="11"/>
        <v>2</v>
      </c>
      <c r="AT25">
        <f t="shared" si="4"/>
        <v>0</v>
      </c>
      <c r="AU25">
        <f t="shared" si="5"/>
        <v>0</v>
      </c>
    </row>
    <row r="26" spans="1:47" x14ac:dyDescent="0.25">
      <c r="A26" t="str">
        <f t="shared" si="0"/>
        <v>J7-1</v>
      </c>
      <c r="B26" t="str">
        <f t="shared" si="1"/>
        <v>3.3V</v>
      </c>
      <c r="C26" t="str">
        <f t="shared" si="2"/>
        <v>J7-3.3V</v>
      </c>
      <c r="D26" t="str">
        <f t="shared" si="3"/>
        <v>J7-1</v>
      </c>
      <c r="E26" t="s">
        <v>696</v>
      </c>
      <c r="F26">
        <v>1</v>
      </c>
      <c r="G26" t="s">
        <v>277</v>
      </c>
      <c r="L26" t="s">
        <v>891</v>
      </c>
      <c r="M26" t="s">
        <v>274</v>
      </c>
      <c r="N26">
        <v>20.068899999999999</v>
      </c>
      <c r="AA26">
        <f t="shared" si="12"/>
        <v>21</v>
      </c>
      <c r="AB26" t="str">
        <f>B2B!B23</f>
        <v>JM1</v>
      </c>
      <c r="AC26" t="str">
        <f>B2B!C23</f>
        <v>22</v>
      </c>
      <c r="AD26" t="str">
        <f t="shared" si="6"/>
        <v>JM1-22</v>
      </c>
      <c r="AE26" t="str">
        <f t="shared" si="7"/>
        <v>MGT_TX1_N</v>
      </c>
      <c r="AG26" t="str">
        <f t="shared" si="8"/>
        <v>--</v>
      </c>
      <c r="AH26" t="str">
        <f t="shared" si="9"/>
        <v>JM1-15</v>
      </c>
      <c r="AI26" t="str">
        <f>IFERROR(IF(IF(AG26="--",INDEX(D:D,MATCH(AE26,INDEX(B:B,MATCH(AE26,B:B,)+1):B10540,)+MATCH(AE26,B:B,)))=AD26,VLOOKUP(AE26,B:D,3,0),IF(AG26="--",INDEX(D:D,MATCH(AE26,INDEX(B:B,MATCH(AE26,B:B,)+1):B10540,)+MATCH(AE26,B:B,)),"---")),"---")</f>
        <v>JM1-15</v>
      </c>
      <c r="AJ26" t="str">
        <f>IF(COUNTIF(CALC_CONN_TEBT0714_REV01!F:F,IF(AH26&lt;&gt;"---",VLOOKUP(AD26,CALC_CONN_TEBT0714_REV01!F:M,8,0),IF(IFERROR(IF(AD26=AH26,AI26,AH26),"---")="---","---",IF(COUNTIF(CALC_CONN_TEBT0714_REV01!F:F,IFERROR(IF(AD26=AH26,AI26,AH26),"---"))&gt;0,"---",IFERROR(IF(AD26=AH26,AI26,AH26),"---")))))=1,IF(AH26&lt;&gt;"---",VLOOKUP(AD26,CALC_CONN_TEBT0714_REV01!F:M,8,0),IF(IFERROR(IF(AD26=AH26,AI26,AH26),"---")="---","---",IF(COUNTIF(CALC_CONN_TEBT0714_REV01!F:F,IFERROR(IF(AD26=AH26,AI26,AH26),"---"))&gt;0,"---",IFERROR(IF(AD26=AH26,AI26,AH26),"---")))),"---")</f>
        <v>---</v>
      </c>
      <c r="AK26" t="str">
        <f>IF(COUNTIF(CALC_CONN_TEBT0714_REV01!F:F,IF(AH26&lt;&gt;"---",VLOOKUP(AD26,CALC_CONN_TEBT0714_REV01!F:M,8,0),IF(IFERROR(IF(AD26=AH26,AI26,AH26),"---")="---","---",IF(COUNTIF(CALC_CONN_TEBT0714_REV01!F:F,IFERROR(IF(AD26=AH26,AI26,AH26),"---"))&gt;0,"---",IFERROR(IF(AD26=AH26,AI26,AH26),"---")))))=0,IF(AH26&lt;&gt;"---",VLOOKUP(AD26,CALC_CONN_TEBT0714_REV01!F:M,8,0),IF(IFERROR(IF(AD26=AH26,AI26,AH26),"---")="---","---",IF(COUNTIF(CALC_CONN_TEBT0714_REV01!F:F,IFERROR(IF(AD26=AH26,AI26,AH26),"---"))&gt;0,"---",IFERROR(IF(AD26=AH26,AI26,AH26),"---")))),"---")</f>
        <v>---</v>
      </c>
      <c r="AL26">
        <f t="shared" si="10"/>
        <v>4.6898</v>
      </c>
      <c r="AM26">
        <f t="shared" si="11"/>
        <v>2</v>
      </c>
      <c r="AT26" t="str">
        <f t="shared" si="4"/>
        <v>3.3V</v>
      </c>
      <c r="AU26" t="str">
        <f t="shared" si="5"/>
        <v>--</v>
      </c>
    </row>
    <row r="27" spans="1:47" x14ac:dyDescent="0.25">
      <c r="A27" t="str">
        <f t="shared" si="0"/>
        <v>J8-1</v>
      </c>
      <c r="B27" t="str">
        <f t="shared" si="1"/>
        <v>GND</v>
      </c>
      <c r="C27" t="str">
        <f t="shared" si="2"/>
        <v>J8-GND</v>
      </c>
      <c r="D27" t="str">
        <f t="shared" si="3"/>
        <v>J8-1</v>
      </c>
      <c r="E27" t="s">
        <v>697</v>
      </c>
      <c r="F27">
        <v>1</v>
      </c>
      <c r="G27" t="s">
        <v>275</v>
      </c>
      <c r="L27" t="s">
        <v>926</v>
      </c>
      <c r="M27" t="s">
        <v>274</v>
      </c>
      <c r="N27">
        <v>3.6153</v>
      </c>
      <c r="AA27">
        <f t="shared" si="12"/>
        <v>22</v>
      </c>
      <c r="AB27" t="str">
        <f>B2B!B24</f>
        <v>JM1</v>
      </c>
      <c r="AC27" t="str">
        <f>B2B!C24</f>
        <v>21</v>
      </c>
      <c r="AD27" t="str">
        <f t="shared" si="6"/>
        <v>JM1-21</v>
      </c>
      <c r="AE27" t="str">
        <f t="shared" si="7"/>
        <v>MGT_TX0_N</v>
      </c>
      <c r="AG27" t="str">
        <f t="shared" si="8"/>
        <v>--</v>
      </c>
      <c r="AH27" t="str">
        <f t="shared" si="9"/>
        <v>JM1-21</v>
      </c>
      <c r="AI27" t="str">
        <f>IFERROR(IF(IF(AG27="--",INDEX(D:D,MATCH(AE27,INDEX(B:B,MATCH(AE27,B:B,)+1):B10541,)+MATCH(AE27,B:B,)))=AD27,VLOOKUP(AE27,B:D,3,0),IF(AG27="--",INDEX(D:D,MATCH(AE27,INDEX(B:B,MATCH(AE27,B:B,)+1):B10541,)+MATCH(AE27,B:B,)),"---")),"---")</f>
        <v>JM1-28</v>
      </c>
      <c r="AJ27" t="str">
        <f>IF(COUNTIF(CALC_CONN_TEBT0714_REV01!F:F,IF(AH27&lt;&gt;"---",VLOOKUP(AD27,CALC_CONN_TEBT0714_REV01!F:M,8,0),IF(IFERROR(IF(AD27=AH27,AI27,AH27),"---")="---","---",IF(COUNTIF(CALC_CONN_TEBT0714_REV01!F:F,IFERROR(IF(AD27=AH27,AI27,AH27),"---"))&gt;0,"---",IFERROR(IF(AD27=AH27,AI27,AH27),"---")))))=1,IF(AH27&lt;&gt;"---",VLOOKUP(AD27,CALC_CONN_TEBT0714_REV01!F:M,8,0),IF(IFERROR(IF(AD27=AH27,AI27,AH27),"---")="---","---",IF(COUNTIF(CALC_CONN_TEBT0714_REV01!F:F,IFERROR(IF(AD27=AH27,AI27,AH27),"---"))&gt;0,"---",IFERROR(IF(AD27=AH27,AI27,AH27),"---")))),"---")</f>
        <v>---</v>
      </c>
      <c r="AK27" t="str">
        <f>IF(COUNTIF(CALC_CONN_TEBT0714_REV01!F:F,IF(AH27&lt;&gt;"---",VLOOKUP(AD27,CALC_CONN_TEBT0714_REV01!F:M,8,0),IF(IFERROR(IF(AD27=AH27,AI27,AH27),"---")="---","---",IF(COUNTIF(CALC_CONN_TEBT0714_REV01!F:F,IFERROR(IF(AD27=AH27,AI27,AH27),"---"))&gt;0,"---",IFERROR(IF(AD27=AH27,AI27,AH27),"---")))))=0,IF(AH27&lt;&gt;"---",VLOOKUP(AD27,CALC_CONN_TEBT0714_REV01!F:M,8,0),IF(IFERROR(IF(AD27=AH27,AI27,AH27),"---")="---","---",IF(COUNTIF(CALC_CONN_TEBT0714_REV01!F:F,IFERROR(IF(AD27=AH27,AI27,AH27),"---"))&gt;0,"---",IFERROR(IF(AD27=AH27,AI27,AH27),"---")))),"---")</f>
        <v>---</v>
      </c>
      <c r="AL27">
        <f t="shared" si="10"/>
        <v>4.7054</v>
      </c>
      <c r="AM27">
        <f t="shared" si="11"/>
        <v>2</v>
      </c>
      <c r="AT27">
        <f t="shared" si="4"/>
        <v>0</v>
      </c>
      <c r="AU27">
        <f t="shared" si="5"/>
        <v>0</v>
      </c>
    </row>
    <row r="28" spans="1:47" x14ac:dyDescent="0.25">
      <c r="A28" t="str">
        <f t="shared" si="0"/>
        <v>J27-1</v>
      </c>
      <c r="B28" t="str">
        <f t="shared" si="1"/>
        <v>V_CFG</v>
      </c>
      <c r="C28" t="str">
        <f t="shared" si="2"/>
        <v>J27-V_CFG</v>
      </c>
      <c r="D28" t="str">
        <f t="shared" si="3"/>
        <v>J27-1</v>
      </c>
      <c r="E28" t="s">
        <v>919</v>
      </c>
      <c r="F28">
        <v>1</v>
      </c>
      <c r="G28" t="s">
        <v>1326</v>
      </c>
      <c r="L28" t="s">
        <v>1341</v>
      </c>
      <c r="M28" t="s">
        <v>274</v>
      </c>
      <c r="N28">
        <v>3.0036</v>
      </c>
      <c r="AA28">
        <f t="shared" si="12"/>
        <v>23</v>
      </c>
      <c r="AB28" t="str">
        <f>B2B!B25</f>
        <v>JM1</v>
      </c>
      <c r="AC28" t="str">
        <f>B2B!C25</f>
        <v>24</v>
      </c>
      <c r="AD28" t="str">
        <f t="shared" si="6"/>
        <v>JM1-24</v>
      </c>
      <c r="AE28" t="str">
        <f t="shared" si="7"/>
        <v>GND</v>
      </c>
      <c r="AG28" t="str">
        <f t="shared" si="8"/>
        <v>---</v>
      </c>
      <c r="AH28" t="str">
        <f t="shared" si="9"/>
        <v>---</v>
      </c>
      <c r="AI28" t="str">
        <f>IFERROR(IF(IF(AG28="--",INDEX(D:D,MATCH(AE28,INDEX(B:B,MATCH(AE28,B:B,)+1):B10542,)+MATCH(AE28,B:B,)))=AD28,VLOOKUP(AE28,B:D,3,0),IF(AG28="--",INDEX(D:D,MATCH(AE28,INDEX(B:B,MATCH(AE28,B:B,)+1):B10542,)+MATCH(AE28,B:B,)),"---")),"---")</f>
        <v>---</v>
      </c>
      <c r="AJ28" t="str">
        <f>IF(COUNTIF(CALC_CONN_TEBT0714_REV01!F:F,IF(AH28&lt;&gt;"---",VLOOKUP(AD28,CALC_CONN_TEBT0714_REV01!F:M,8,0),IF(IFERROR(IF(AD28=AH28,AI28,AH28),"---")="---","---",IF(COUNTIF(CALC_CONN_TEBT0714_REV01!F:F,IFERROR(IF(AD28=AH28,AI28,AH28),"---"))&gt;0,"---",IFERROR(IF(AD28=AH28,AI28,AH28),"---")))))=1,IF(AH28&lt;&gt;"---",VLOOKUP(AD28,CALC_CONN_TEBT0714_REV01!F:M,8,0),IF(IFERROR(IF(AD28=AH28,AI28,AH28),"---")="---","---",IF(COUNTIF(CALC_CONN_TEBT0714_REV01!F:F,IFERROR(IF(AD28=AH28,AI28,AH28),"---"))&gt;0,"---",IFERROR(IF(AD28=AH28,AI28,AH28),"---")))),"---")</f>
        <v>---</v>
      </c>
      <c r="AK28" t="str">
        <f>IF(COUNTIF(CALC_CONN_TEBT0714_REV01!F:F,IF(AH28&lt;&gt;"---",VLOOKUP(AD28,CALC_CONN_TEBT0714_REV01!F:M,8,0),IF(IFERROR(IF(AD28=AH28,AI28,AH28),"---")="---","---",IF(COUNTIF(CALC_CONN_TEBT0714_REV01!F:F,IFERROR(IF(AD28=AH28,AI28,AH28),"---"))&gt;0,"---",IFERROR(IF(AD28=AH28,AI28,AH28),"---")))))=0,IF(AH28&lt;&gt;"---",VLOOKUP(AD28,CALC_CONN_TEBT0714_REV01!F:M,8,0),IF(IFERROR(IF(AD28=AH28,AI28,AH28),"---")="---","---",IF(COUNTIF(CALC_CONN_TEBT0714_REV01!F:F,IFERROR(IF(AD28=AH28,AI28,AH28),"---"))&gt;0,"---",IFERROR(IF(AD28=AH28,AI28,AH28),"---")))),"---")</f>
        <v>---</v>
      </c>
      <c r="AL28" t="str">
        <f t="shared" si="10"/>
        <v>---</v>
      </c>
      <c r="AM28">
        <f t="shared" si="11"/>
        <v>56</v>
      </c>
      <c r="AT28" t="str">
        <f t="shared" si="4"/>
        <v>V_CFG</v>
      </c>
      <c r="AU28" t="str">
        <f t="shared" si="5"/>
        <v>--</v>
      </c>
    </row>
    <row r="29" spans="1:47" x14ac:dyDescent="0.25">
      <c r="A29" t="str">
        <f t="shared" si="0"/>
        <v>J27-2</v>
      </c>
      <c r="B29" t="str">
        <f t="shared" si="1"/>
        <v>V_CFG0</v>
      </c>
      <c r="C29" t="str">
        <f t="shared" si="2"/>
        <v>J27-V_CFG0</v>
      </c>
      <c r="D29" t="str">
        <f t="shared" si="3"/>
        <v>J27-2</v>
      </c>
      <c r="E29" t="s">
        <v>919</v>
      </c>
      <c r="F29">
        <v>2</v>
      </c>
      <c r="G29" t="s">
        <v>1331</v>
      </c>
      <c r="L29" t="s">
        <v>1342</v>
      </c>
      <c r="M29" t="s">
        <v>274</v>
      </c>
      <c r="N29">
        <v>3.0554000000000001</v>
      </c>
      <c r="AA29">
        <f t="shared" si="12"/>
        <v>24</v>
      </c>
      <c r="AB29" t="str">
        <f>B2B!B26</f>
        <v>JM1</v>
      </c>
      <c r="AC29" t="str">
        <f>B2B!C26</f>
        <v>23</v>
      </c>
      <c r="AD29" t="str">
        <f t="shared" si="6"/>
        <v>JM1-23</v>
      </c>
      <c r="AE29" t="str">
        <f t="shared" si="7"/>
        <v>GND</v>
      </c>
      <c r="AG29" t="str">
        <f t="shared" si="8"/>
        <v>---</v>
      </c>
      <c r="AH29" t="str">
        <f t="shared" si="9"/>
        <v>---</v>
      </c>
      <c r="AI29" t="str">
        <f>IFERROR(IF(IF(AG29="--",INDEX(D:D,MATCH(AE29,INDEX(B:B,MATCH(AE29,B:B,)+1):B10543,)+MATCH(AE29,B:B,)))=AD29,VLOOKUP(AE29,B:D,3,0),IF(AG29="--",INDEX(D:D,MATCH(AE29,INDEX(B:B,MATCH(AE29,B:B,)+1):B10543,)+MATCH(AE29,B:B,)),"---")),"---")</f>
        <v>---</v>
      </c>
      <c r="AJ29" t="str">
        <f>IF(COUNTIF(CALC_CONN_TEBT0714_REV01!F:F,IF(AH29&lt;&gt;"---",VLOOKUP(AD29,CALC_CONN_TEBT0714_REV01!F:M,8,0),IF(IFERROR(IF(AD29=AH29,AI29,AH29),"---")="---","---",IF(COUNTIF(CALC_CONN_TEBT0714_REV01!F:F,IFERROR(IF(AD29=AH29,AI29,AH29),"---"))&gt;0,"---",IFERROR(IF(AD29=AH29,AI29,AH29),"---")))))=1,IF(AH29&lt;&gt;"---",VLOOKUP(AD29,CALC_CONN_TEBT0714_REV01!F:M,8,0),IF(IFERROR(IF(AD29=AH29,AI29,AH29),"---")="---","---",IF(COUNTIF(CALC_CONN_TEBT0714_REV01!F:F,IFERROR(IF(AD29=AH29,AI29,AH29),"---"))&gt;0,"---",IFERROR(IF(AD29=AH29,AI29,AH29),"---")))),"---")</f>
        <v>---</v>
      </c>
      <c r="AK29" t="str">
        <f>IF(COUNTIF(CALC_CONN_TEBT0714_REV01!F:F,IF(AH29&lt;&gt;"---",VLOOKUP(AD29,CALC_CONN_TEBT0714_REV01!F:M,8,0),IF(IFERROR(IF(AD29=AH29,AI29,AH29),"---")="---","---",IF(COUNTIF(CALC_CONN_TEBT0714_REV01!F:F,IFERROR(IF(AD29=AH29,AI29,AH29),"---"))&gt;0,"---",IFERROR(IF(AD29=AH29,AI29,AH29),"---")))))=0,IF(AH29&lt;&gt;"---",VLOOKUP(AD29,CALC_CONN_TEBT0714_REV01!F:M,8,0),IF(IFERROR(IF(AD29=AH29,AI29,AH29),"---")="---","---",IF(COUNTIF(CALC_CONN_TEBT0714_REV01!F:F,IFERROR(IF(AD29=AH29,AI29,AH29),"---"))&gt;0,"---",IFERROR(IF(AD29=AH29,AI29,AH29),"---")))),"---")</f>
        <v>---</v>
      </c>
      <c r="AL29" t="str">
        <f t="shared" si="10"/>
        <v>---</v>
      </c>
      <c r="AM29">
        <f t="shared" si="11"/>
        <v>56</v>
      </c>
      <c r="AT29" t="str">
        <f t="shared" si="4"/>
        <v>V_CFG0</v>
      </c>
      <c r="AU29" t="str">
        <f t="shared" si="5"/>
        <v>--</v>
      </c>
    </row>
    <row r="30" spans="1:47" x14ac:dyDescent="0.25">
      <c r="A30" t="str">
        <f t="shared" si="0"/>
        <v>J27-3</v>
      </c>
      <c r="B30" t="str">
        <f t="shared" si="1"/>
        <v>V_CFG</v>
      </c>
      <c r="C30" t="str">
        <f t="shared" si="2"/>
        <v>J27-V_CFG</v>
      </c>
      <c r="D30" t="str">
        <f t="shared" si="3"/>
        <v>J27-3</v>
      </c>
      <c r="E30" t="s">
        <v>919</v>
      </c>
      <c r="F30">
        <v>3</v>
      </c>
      <c r="G30" t="s">
        <v>1326</v>
      </c>
      <c r="L30" t="s">
        <v>1343</v>
      </c>
      <c r="M30" t="s">
        <v>274</v>
      </c>
      <c r="N30">
        <v>2.9176000000000002</v>
      </c>
      <c r="AA30">
        <f t="shared" si="12"/>
        <v>25</v>
      </c>
      <c r="AB30" t="str">
        <f>B2B!B27</f>
        <v>JM1</v>
      </c>
      <c r="AC30" t="str">
        <f>B2B!C27</f>
        <v>26</v>
      </c>
      <c r="AD30" t="str">
        <f t="shared" si="6"/>
        <v>JM1-26</v>
      </c>
      <c r="AE30" t="str">
        <f t="shared" si="7"/>
        <v>MGT_TX0_P</v>
      </c>
      <c r="AG30" t="str">
        <f t="shared" si="8"/>
        <v>--</v>
      </c>
      <c r="AH30" t="str">
        <f t="shared" si="9"/>
        <v>JM1-19</v>
      </c>
      <c r="AI30" t="str">
        <f>IFERROR(IF(IF(AG30="--",INDEX(D:D,MATCH(AE30,INDEX(B:B,MATCH(AE30,B:B,)+1):B10544,)+MATCH(AE30,B:B,)))=AD30,VLOOKUP(AE30,B:D,3,0),IF(AG30="--",INDEX(D:D,MATCH(AE30,INDEX(B:B,MATCH(AE30,B:B,)+1):B10544,)+MATCH(AE30,B:B,)),"---")),"---")</f>
        <v>JM1-19</v>
      </c>
      <c r="AJ30" t="str">
        <f>IF(COUNTIF(CALC_CONN_TEBT0714_REV01!F:F,IF(AH30&lt;&gt;"---",VLOOKUP(AD30,CALC_CONN_TEBT0714_REV01!F:M,8,0),IF(IFERROR(IF(AD30=AH30,AI30,AH30),"---")="---","---",IF(COUNTIF(CALC_CONN_TEBT0714_REV01!F:F,IFERROR(IF(AD30=AH30,AI30,AH30),"---"))&gt;0,"---",IFERROR(IF(AD30=AH30,AI30,AH30),"---")))))=1,IF(AH30&lt;&gt;"---",VLOOKUP(AD30,CALC_CONN_TEBT0714_REV01!F:M,8,0),IF(IFERROR(IF(AD30=AH30,AI30,AH30),"---")="---","---",IF(COUNTIF(CALC_CONN_TEBT0714_REV01!F:F,IFERROR(IF(AD30=AH30,AI30,AH30),"---"))&gt;0,"---",IFERROR(IF(AD30=AH30,AI30,AH30),"---")))),"---")</f>
        <v>---</v>
      </c>
      <c r="AK30" t="str">
        <f>IF(COUNTIF(CALC_CONN_TEBT0714_REV01!F:F,IF(AH30&lt;&gt;"---",VLOOKUP(AD30,CALC_CONN_TEBT0714_REV01!F:M,8,0),IF(IFERROR(IF(AD30=AH30,AI30,AH30),"---")="---","---",IF(COUNTIF(CALC_CONN_TEBT0714_REV01!F:F,IFERROR(IF(AD30=AH30,AI30,AH30),"---"))&gt;0,"---",IFERROR(IF(AD30=AH30,AI30,AH30),"---")))))=0,IF(AH30&lt;&gt;"---",VLOOKUP(AD30,CALC_CONN_TEBT0714_REV01!F:M,8,0),IF(IFERROR(IF(AD30=AH30,AI30,AH30),"---")="---","---",IF(COUNTIF(CALC_CONN_TEBT0714_REV01!F:F,IFERROR(IF(AD30=AH30,AI30,AH30),"---"))&gt;0,"---",IFERROR(IF(AD30=AH30,AI30,AH30),"---")))),"---")</f>
        <v>---</v>
      </c>
      <c r="AL30">
        <f t="shared" si="10"/>
        <v>4.7054</v>
      </c>
      <c r="AM30">
        <f t="shared" si="11"/>
        <v>2</v>
      </c>
      <c r="AT30" t="str">
        <f t="shared" si="4"/>
        <v>V_CFG</v>
      </c>
      <c r="AU30" t="str">
        <f t="shared" si="5"/>
        <v>--</v>
      </c>
    </row>
    <row r="31" spans="1:47" x14ac:dyDescent="0.25">
      <c r="A31" t="str">
        <f t="shared" si="0"/>
        <v>J27-4</v>
      </c>
      <c r="B31" t="str">
        <f t="shared" si="1"/>
        <v>1.8V</v>
      </c>
      <c r="C31" t="str">
        <f t="shared" si="2"/>
        <v>J27-1.8V</v>
      </c>
      <c r="D31" t="str">
        <f t="shared" si="3"/>
        <v>J27-4</v>
      </c>
      <c r="E31" t="s">
        <v>919</v>
      </c>
      <c r="F31">
        <v>4</v>
      </c>
      <c r="G31" t="s">
        <v>276</v>
      </c>
      <c r="L31" t="s">
        <v>1344</v>
      </c>
      <c r="M31" t="s">
        <v>274</v>
      </c>
      <c r="N31">
        <v>3.0468999999999999</v>
      </c>
      <c r="AA31">
        <f t="shared" si="12"/>
        <v>26</v>
      </c>
      <c r="AB31" t="str">
        <f>B2B!B28</f>
        <v>JM1</v>
      </c>
      <c r="AC31" t="str">
        <f>B2B!C28</f>
        <v>25</v>
      </c>
      <c r="AD31" t="str">
        <f t="shared" si="6"/>
        <v>JM1-25</v>
      </c>
      <c r="AE31" t="str">
        <f t="shared" si="7"/>
        <v>ADC_P</v>
      </c>
      <c r="AG31" t="str">
        <f t="shared" si="8"/>
        <v>--</v>
      </c>
      <c r="AH31" t="str">
        <f t="shared" si="9"/>
        <v>JM1-25</v>
      </c>
      <c r="AI31" t="str">
        <f>IFERROR(IF(IF(AG31="--",INDEX(D:D,MATCH(AE31,INDEX(B:B,MATCH(AE31,B:B,)+1):B10545,)+MATCH(AE31,B:B,)))=AD31,VLOOKUP(AE31,B:D,3,0),IF(AG31="--",INDEX(D:D,MATCH(AE31,INDEX(B:B,MATCH(AE31,B:B,)+1):B10545,)+MATCH(AE31,B:B,)),"---")),"---")</f>
        <v>R3-1</v>
      </c>
      <c r="AJ31" t="str">
        <f>IF(COUNTIF(CALC_CONN_TEBT0714_REV01!F:F,IF(AH31&lt;&gt;"---",VLOOKUP(AD31,CALC_CONN_TEBT0714_REV01!F:M,8,0),IF(IFERROR(IF(AD31=AH31,AI31,AH31),"---")="---","---",IF(COUNTIF(CALC_CONN_TEBT0714_REV01!F:F,IFERROR(IF(AD31=AH31,AI31,AH31),"---"))&gt;0,"---",IFERROR(IF(AD31=AH31,AI31,AH31),"---")))))=1,IF(AH31&lt;&gt;"---",VLOOKUP(AD31,CALC_CONN_TEBT0714_REV01!F:M,8,0),IF(IFERROR(IF(AD31=AH31,AI31,AH31),"---")="---","---",IF(COUNTIF(CALC_CONN_TEBT0714_REV01!F:F,IFERROR(IF(AD31=AH31,AI31,AH31),"---"))&gt;0,"---",IFERROR(IF(AD31=AH31,AI31,AH31),"---")))),"---")</f>
        <v>---</v>
      </c>
      <c r="AK31" t="str">
        <f>IF(COUNTIF(CALC_CONN_TEBT0714_REV01!F:F,IF(AH31&lt;&gt;"---",VLOOKUP(AD31,CALC_CONN_TEBT0714_REV01!F:M,8,0),IF(IFERROR(IF(AD31=AH31,AI31,AH31),"---")="---","---",IF(COUNTIF(CALC_CONN_TEBT0714_REV01!F:F,IFERROR(IF(AD31=AH31,AI31,AH31),"---"))&gt;0,"---",IFERROR(IF(AD31=AH31,AI31,AH31),"---")))))=0,IF(AH31&lt;&gt;"---",VLOOKUP(AD31,CALC_CONN_TEBT0714_REV01!F:M,8,0),IF(IFERROR(IF(AD31=AH31,AI31,AH31),"---")="---","---",IF(COUNTIF(CALC_CONN_TEBT0714_REV01!F:F,IFERROR(IF(AD31=AH31,AI31,AH31),"---"))&gt;0,"---",IFERROR(IF(AD31=AH31,AI31,AH31),"---")))),"---")</f>
        <v>R3-1</v>
      </c>
      <c r="AL31">
        <f t="shared" si="10"/>
        <v>3.081</v>
      </c>
      <c r="AM31">
        <f t="shared" si="11"/>
        <v>3</v>
      </c>
      <c r="AT31" t="str">
        <f t="shared" si="4"/>
        <v>1.8V</v>
      </c>
      <c r="AU31" t="str">
        <f t="shared" si="5"/>
        <v>--</v>
      </c>
    </row>
    <row r="32" spans="1:47" x14ac:dyDescent="0.25">
      <c r="A32" t="str">
        <f t="shared" si="0"/>
        <v>J27-5</v>
      </c>
      <c r="B32" t="str">
        <f t="shared" si="1"/>
        <v>V_CFG</v>
      </c>
      <c r="C32" t="str">
        <f t="shared" si="2"/>
        <v>J27-V_CFG</v>
      </c>
      <c r="D32" t="str">
        <f t="shared" si="3"/>
        <v>J27-5</v>
      </c>
      <c r="E32" t="s">
        <v>919</v>
      </c>
      <c r="F32">
        <v>5</v>
      </c>
      <c r="G32" t="s">
        <v>1326</v>
      </c>
      <c r="L32" t="s">
        <v>917</v>
      </c>
      <c r="M32" t="s">
        <v>274</v>
      </c>
      <c r="N32">
        <v>2.9262000000000001</v>
      </c>
      <c r="AA32">
        <f t="shared" si="12"/>
        <v>27</v>
      </c>
      <c r="AB32" t="str">
        <f>B2B!B29</f>
        <v>JM1</v>
      </c>
      <c r="AC32" t="str">
        <f>B2B!C29</f>
        <v>28</v>
      </c>
      <c r="AD32" t="str">
        <f t="shared" si="6"/>
        <v>JM1-28</v>
      </c>
      <c r="AE32" t="str">
        <f t="shared" si="7"/>
        <v>MGT_TX0_N</v>
      </c>
      <c r="AG32" t="str">
        <f t="shared" si="8"/>
        <v>--</v>
      </c>
      <c r="AH32" t="str">
        <f t="shared" si="9"/>
        <v>JM1-21</v>
      </c>
      <c r="AI32" t="str">
        <f>IFERROR(IF(IF(AG32="--",INDEX(D:D,MATCH(AE32,INDEX(B:B,MATCH(AE32,B:B,)+1):B10546,)+MATCH(AE32,B:B,)))=AD32,VLOOKUP(AE32,B:D,3,0),IF(AG32="--",INDEX(D:D,MATCH(AE32,INDEX(B:B,MATCH(AE32,B:B,)+1):B10546,)+MATCH(AE32,B:B,)),"---")),"---")</f>
        <v>JM1-21</v>
      </c>
      <c r="AJ32" t="str">
        <f>IF(COUNTIF(CALC_CONN_TEBT0714_REV01!F:F,IF(AH32&lt;&gt;"---",VLOOKUP(AD32,CALC_CONN_TEBT0714_REV01!F:M,8,0),IF(IFERROR(IF(AD32=AH32,AI32,AH32),"---")="---","---",IF(COUNTIF(CALC_CONN_TEBT0714_REV01!F:F,IFERROR(IF(AD32=AH32,AI32,AH32),"---"))&gt;0,"---",IFERROR(IF(AD32=AH32,AI32,AH32),"---")))))=1,IF(AH32&lt;&gt;"---",VLOOKUP(AD32,CALC_CONN_TEBT0714_REV01!F:M,8,0),IF(IFERROR(IF(AD32=AH32,AI32,AH32),"---")="---","---",IF(COUNTIF(CALC_CONN_TEBT0714_REV01!F:F,IFERROR(IF(AD32=AH32,AI32,AH32),"---"))&gt;0,"---",IFERROR(IF(AD32=AH32,AI32,AH32),"---")))),"---")</f>
        <v>---</v>
      </c>
      <c r="AK32" t="str">
        <f>IF(COUNTIF(CALC_CONN_TEBT0714_REV01!F:F,IF(AH32&lt;&gt;"---",VLOOKUP(AD32,CALC_CONN_TEBT0714_REV01!F:M,8,0),IF(IFERROR(IF(AD32=AH32,AI32,AH32),"---")="---","---",IF(COUNTIF(CALC_CONN_TEBT0714_REV01!F:F,IFERROR(IF(AD32=AH32,AI32,AH32),"---"))&gt;0,"---",IFERROR(IF(AD32=AH32,AI32,AH32),"---")))))=0,IF(AH32&lt;&gt;"---",VLOOKUP(AD32,CALC_CONN_TEBT0714_REV01!F:M,8,0),IF(IFERROR(IF(AD32=AH32,AI32,AH32),"---")="---","---",IF(COUNTIF(CALC_CONN_TEBT0714_REV01!F:F,IFERROR(IF(AD32=AH32,AI32,AH32),"---"))&gt;0,"---",IFERROR(IF(AD32=AH32,AI32,AH32),"---")))),"---")</f>
        <v>---</v>
      </c>
      <c r="AL32">
        <f t="shared" si="10"/>
        <v>4.7054</v>
      </c>
      <c r="AM32">
        <f t="shared" si="11"/>
        <v>2</v>
      </c>
      <c r="AT32" t="str">
        <f t="shared" si="4"/>
        <v>V_CFG</v>
      </c>
      <c r="AU32" t="str">
        <f t="shared" si="5"/>
        <v>--</v>
      </c>
    </row>
    <row r="33" spans="1:47" x14ac:dyDescent="0.25">
      <c r="A33" t="str">
        <f t="shared" si="0"/>
        <v>J27-6</v>
      </c>
      <c r="B33" t="str">
        <f t="shared" si="1"/>
        <v>3.3V_OUT</v>
      </c>
      <c r="C33" t="str">
        <f t="shared" si="2"/>
        <v>J27-3.3V_OUT</v>
      </c>
      <c r="D33" t="str">
        <f t="shared" si="3"/>
        <v>J27-6</v>
      </c>
      <c r="E33" t="s">
        <v>919</v>
      </c>
      <c r="F33">
        <v>6</v>
      </c>
      <c r="G33" t="s">
        <v>939</v>
      </c>
      <c r="L33" t="s">
        <v>1345</v>
      </c>
      <c r="M33" t="s">
        <v>274</v>
      </c>
      <c r="N33">
        <v>3.1339000000000001</v>
      </c>
      <c r="AA33">
        <f t="shared" si="12"/>
        <v>28</v>
      </c>
      <c r="AB33" t="str">
        <f>B2B!B30</f>
        <v>JM1</v>
      </c>
      <c r="AC33" t="str">
        <f>B2B!C30</f>
        <v>27</v>
      </c>
      <c r="AD33" t="str">
        <f t="shared" si="6"/>
        <v>JM1-27</v>
      </c>
      <c r="AE33" t="str">
        <f t="shared" si="7"/>
        <v>ADC_N</v>
      </c>
      <c r="AG33" t="str">
        <f t="shared" si="8"/>
        <v>--</v>
      </c>
      <c r="AH33" t="str">
        <f t="shared" si="9"/>
        <v>JM1-27</v>
      </c>
      <c r="AI33" t="str">
        <f>IFERROR(IF(IF(AG33="--",INDEX(D:D,MATCH(AE33,INDEX(B:B,MATCH(AE33,B:B,)+1):B10547,)+MATCH(AE33,B:B,)))=AD33,VLOOKUP(AE33,B:D,3,0),IF(AG33="--",INDEX(D:D,MATCH(AE33,INDEX(B:B,MATCH(AE33,B:B,)+1):B10547,)+MATCH(AE33,B:B,)),"---")),"---")</f>
        <v>R2-1</v>
      </c>
      <c r="AJ33" t="str">
        <f>IF(COUNTIF(CALC_CONN_TEBT0714_REV01!F:F,IF(AH33&lt;&gt;"---",VLOOKUP(AD33,CALC_CONN_TEBT0714_REV01!F:M,8,0),IF(IFERROR(IF(AD33=AH33,AI33,AH33),"---")="---","---",IF(COUNTIF(CALC_CONN_TEBT0714_REV01!F:F,IFERROR(IF(AD33=AH33,AI33,AH33),"---"))&gt;0,"---",IFERROR(IF(AD33=AH33,AI33,AH33),"---")))))=1,IF(AH33&lt;&gt;"---",VLOOKUP(AD33,CALC_CONN_TEBT0714_REV01!F:M,8,0),IF(IFERROR(IF(AD33=AH33,AI33,AH33),"---")="---","---",IF(COUNTIF(CALC_CONN_TEBT0714_REV01!F:F,IFERROR(IF(AD33=AH33,AI33,AH33),"---"))&gt;0,"---",IFERROR(IF(AD33=AH33,AI33,AH33),"---")))),"---")</f>
        <v>---</v>
      </c>
      <c r="AK33" t="str">
        <f>IF(COUNTIF(CALC_CONN_TEBT0714_REV01!F:F,IF(AH33&lt;&gt;"---",VLOOKUP(AD33,CALC_CONN_TEBT0714_REV01!F:M,8,0),IF(IFERROR(IF(AD33=AH33,AI33,AH33),"---")="---","---",IF(COUNTIF(CALC_CONN_TEBT0714_REV01!F:F,IFERROR(IF(AD33=AH33,AI33,AH33),"---"))&gt;0,"---",IFERROR(IF(AD33=AH33,AI33,AH33),"---")))))=0,IF(AH33&lt;&gt;"---",VLOOKUP(AD33,CALC_CONN_TEBT0714_REV01!F:M,8,0),IF(IFERROR(IF(AD33=AH33,AI33,AH33),"---")="---","---",IF(COUNTIF(CALC_CONN_TEBT0714_REV01!F:F,IFERROR(IF(AD33=AH33,AI33,AH33),"---"))&gt;0,"---",IFERROR(IF(AD33=AH33,AI33,AH33),"---")))),"---")</f>
        <v>R2-1</v>
      </c>
      <c r="AL33">
        <f t="shared" si="10"/>
        <v>3.6341999999999999</v>
      </c>
      <c r="AM33">
        <f t="shared" si="11"/>
        <v>3</v>
      </c>
      <c r="AT33" t="str">
        <f t="shared" si="4"/>
        <v>3.3V_OUT</v>
      </c>
      <c r="AU33" t="str">
        <f t="shared" si="5"/>
        <v>--</v>
      </c>
    </row>
    <row r="34" spans="1:47" x14ac:dyDescent="0.25">
      <c r="A34" t="str">
        <f t="shared" si="0"/>
        <v>JM1-1</v>
      </c>
      <c r="B34" t="str">
        <f t="shared" si="1"/>
        <v>MGT_RX3_P</v>
      </c>
      <c r="C34" t="str">
        <f t="shared" si="2"/>
        <v>JM1-MGT_RX3_P</v>
      </c>
      <c r="D34" t="str">
        <f t="shared" si="3"/>
        <v>JM1-1</v>
      </c>
      <c r="E34" t="s">
        <v>158</v>
      </c>
      <c r="F34">
        <v>1</v>
      </c>
      <c r="G34" t="s">
        <v>892</v>
      </c>
      <c r="L34" t="s">
        <v>1346</v>
      </c>
      <c r="M34" t="s">
        <v>274</v>
      </c>
      <c r="N34">
        <v>3.1892</v>
      </c>
      <c r="AA34">
        <f t="shared" si="12"/>
        <v>29</v>
      </c>
      <c r="AB34" t="str">
        <f>B2B!B31</f>
        <v>JM1</v>
      </c>
      <c r="AC34" t="str">
        <f>B2B!C31</f>
        <v>30</v>
      </c>
      <c r="AD34" t="str">
        <f t="shared" si="6"/>
        <v>JM1-30</v>
      </c>
      <c r="AE34" t="str">
        <f t="shared" si="7"/>
        <v>GND</v>
      </c>
      <c r="AG34" t="str">
        <f t="shared" si="8"/>
        <v>---</v>
      </c>
      <c r="AH34" t="str">
        <f t="shared" si="9"/>
        <v>---</v>
      </c>
      <c r="AI34" t="str">
        <f>IFERROR(IF(IF(AG34="--",INDEX(D:D,MATCH(AE34,INDEX(B:B,MATCH(AE34,B:B,)+1):B10548,)+MATCH(AE34,B:B,)))=AD34,VLOOKUP(AE34,B:D,3,0),IF(AG34="--",INDEX(D:D,MATCH(AE34,INDEX(B:B,MATCH(AE34,B:B,)+1):B10548,)+MATCH(AE34,B:B,)),"---")),"---")</f>
        <v>---</v>
      </c>
      <c r="AJ34" t="str">
        <f>IF(COUNTIF(CALC_CONN_TEBT0714_REV01!F:F,IF(AH34&lt;&gt;"---",VLOOKUP(AD34,CALC_CONN_TEBT0714_REV01!F:M,8,0),IF(IFERROR(IF(AD34=AH34,AI34,AH34),"---")="---","---",IF(COUNTIF(CALC_CONN_TEBT0714_REV01!F:F,IFERROR(IF(AD34=AH34,AI34,AH34),"---"))&gt;0,"---",IFERROR(IF(AD34=AH34,AI34,AH34),"---")))))=1,IF(AH34&lt;&gt;"---",VLOOKUP(AD34,CALC_CONN_TEBT0714_REV01!F:M,8,0),IF(IFERROR(IF(AD34=AH34,AI34,AH34),"---")="---","---",IF(COUNTIF(CALC_CONN_TEBT0714_REV01!F:F,IFERROR(IF(AD34=AH34,AI34,AH34),"---"))&gt;0,"---",IFERROR(IF(AD34=AH34,AI34,AH34),"---")))),"---")</f>
        <v>---</v>
      </c>
      <c r="AK34" t="str">
        <f>IF(COUNTIF(CALC_CONN_TEBT0714_REV01!F:F,IF(AH34&lt;&gt;"---",VLOOKUP(AD34,CALC_CONN_TEBT0714_REV01!F:M,8,0),IF(IFERROR(IF(AD34=AH34,AI34,AH34),"---")="---","---",IF(COUNTIF(CALC_CONN_TEBT0714_REV01!F:F,IFERROR(IF(AD34=AH34,AI34,AH34),"---"))&gt;0,"---",IFERROR(IF(AD34=AH34,AI34,AH34),"---")))))=0,IF(AH34&lt;&gt;"---",VLOOKUP(AD34,CALC_CONN_TEBT0714_REV01!F:M,8,0),IF(IFERROR(IF(AD34=AH34,AI34,AH34),"---")="---","---",IF(COUNTIF(CALC_CONN_TEBT0714_REV01!F:F,IFERROR(IF(AD34=AH34,AI34,AH34),"---"))&gt;0,"---",IFERROR(IF(AD34=AH34,AI34,AH34),"---")))),"---")</f>
        <v>---</v>
      </c>
      <c r="AL34" t="str">
        <f t="shared" si="10"/>
        <v>---</v>
      </c>
      <c r="AM34">
        <f t="shared" si="11"/>
        <v>56</v>
      </c>
      <c r="AT34" t="str">
        <f t="shared" si="4"/>
        <v>MGT_RX3_P</v>
      </c>
      <c r="AU34" t="str">
        <f t="shared" si="5"/>
        <v>--</v>
      </c>
    </row>
    <row r="35" spans="1:47" x14ac:dyDescent="0.25">
      <c r="A35" t="str">
        <f t="shared" si="0"/>
        <v>JM1-2</v>
      </c>
      <c r="B35" t="str">
        <f t="shared" si="1"/>
        <v>MGT_CLK0_P</v>
      </c>
      <c r="C35" t="str">
        <f t="shared" si="2"/>
        <v>JM1-MGT_CLK0_P</v>
      </c>
      <c r="D35" t="str">
        <f t="shared" si="3"/>
        <v>JM1-2</v>
      </c>
      <c r="E35" t="s">
        <v>158</v>
      </c>
      <c r="F35">
        <v>2</v>
      </c>
      <c r="G35" t="s">
        <v>897</v>
      </c>
      <c r="L35" t="s">
        <v>1347</v>
      </c>
      <c r="M35" t="s">
        <v>274</v>
      </c>
      <c r="N35">
        <v>3.0409000000000002</v>
      </c>
      <c r="AA35">
        <f t="shared" si="12"/>
        <v>30</v>
      </c>
      <c r="AB35" t="str">
        <f>B2B!B32</f>
        <v>JM1</v>
      </c>
      <c r="AC35" t="str">
        <f>B2B!C32</f>
        <v>29</v>
      </c>
      <c r="AD35" t="str">
        <f t="shared" si="6"/>
        <v>JM1-29</v>
      </c>
      <c r="AE35" t="str">
        <f t="shared" si="7"/>
        <v>GND</v>
      </c>
      <c r="AG35" t="str">
        <f t="shared" si="8"/>
        <v>---</v>
      </c>
      <c r="AH35" t="str">
        <f t="shared" si="9"/>
        <v>---</v>
      </c>
      <c r="AI35" t="str">
        <f>IFERROR(IF(IF(AG35="--",INDEX(D:D,MATCH(AE35,INDEX(B:B,MATCH(AE35,B:B,)+1):B10549,)+MATCH(AE35,B:B,)))=AD35,VLOOKUP(AE35,B:D,3,0),IF(AG35="--",INDEX(D:D,MATCH(AE35,INDEX(B:B,MATCH(AE35,B:B,)+1):B10549,)+MATCH(AE35,B:B,)),"---")),"---")</f>
        <v>---</v>
      </c>
      <c r="AJ35" t="str">
        <f>IF(COUNTIF(CALC_CONN_TEBT0714_REV01!F:F,IF(AH35&lt;&gt;"---",VLOOKUP(AD35,CALC_CONN_TEBT0714_REV01!F:M,8,0),IF(IFERROR(IF(AD35=AH35,AI35,AH35),"---")="---","---",IF(COUNTIF(CALC_CONN_TEBT0714_REV01!F:F,IFERROR(IF(AD35=AH35,AI35,AH35),"---"))&gt;0,"---",IFERROR(IF(AD35=AH35,AI35,AH35),"---")))))=1,IF(AH35&lt;&gt;"---",VLOOKUP(AD35,CALC_CONN_TEBT0714_REV01!F:M,8,0),IF(IFERROR(IF(AD35=AH35,AI35,AH35),"---")="---","---",IF(COUNTIF(CALC_CONN_TEBT0714_REV01!F:F,IFERROR(IF(AD35=AH35,AI35,AH35),"---"))&gt;0,"---",IFERROR(IF(AD35=AH35,AI35,AH35),"---")))),"---")</f>
        <v>---</v>
      </c>
      <c r="AK35" t="str">
        <f>IF(COUNTIF(CALC_CONN_TEBT0714_REV01!F:F,IF(AH35&lt;&gt;"---",VLOOKUP(AD35,CALC_CONN_TEBT0714_REV01!F:M,8,0),IF(IFERROR(IF(AD35=AH35,AI35,AH35),"---")="---","---",IF(COUNTIF(CALC_CONN_TEBT0714_REV01!F:F,IFERROR(IF(AD35=AH35,AI35,AH35),"---"))&gt;0,"---",IFERROR(IF(AD35=AH35,AI35,AH35),"---")))))=0,IF(AH35&lt;&gt;"---",VLOOKUP(AD35,CALC_CONN_TEBT0714_REV01!F:M,8,0),IF(IFERROR(IF(AD35=AH35,AI35,AH35),"---")="---","---",IF(COUNTIF(CALC_CONN_TEBT0714_REV01!F:F,IFERROR(IF(AD35=AH35,AI35,AH35),"---"))&gt;0,"---",IFERROR(IF(AD35=AH35,AI35,AH35),"---")))),"---")</f>
        <v>---</v>
      </c>
      <c r="AL35" t="str">
        <f t="shared" si="10"/>
        <v>---</v>
      </c>
      <c r="AM35">
        <f t="shared" si="11"/>
        <v>56</v>
      </c>
      <c r="AT35" t="str">
        <f t="shared" si="4"/>
        <v>MGT_CLK0_P</v>
      </c>
      <c r="AU35" t="str">
        <f t="shared" si="5"/>
        <v>--</v>
      </c>
    </row>
    <row r="36" spans="1:47" x14ac:dyDescent="0.25">
      <c r="A36" t="str">
        <f t="shared" si="0"/>
        <v>JM1-3</v>
      </c>
      <c r="B36" t="str">
        <f t="shared" si="1"/>
        <v>MGT_RX3_N</v>
      </c>
      <c r="C36" t="str">
        <f t="shared" si="2"/>
        <v>JM1-MGT_RX3_N</v>
      </c>
      <c r="D36" t="str">
        <f t="shared" si="3"/>
        <v>JM1-3</v>
      </c>
      <c r="E36" t="s">
        <v>158</v>
      </c>
      <c r="F36">
        <v>3</v>
      </c>
      <c r="G36" t="s">
        <v>890</v>
      </c>
      <c r="L36" t="s">
        <v>1348</v>
      </c>
      <c r="M36" t="s">
        <v>274</v>
      </c>
      <c r="N36">
        <v>3.0434000000000001</v>
      </c>
      <c r="AA36">
        <f t="shared" si="12"/>
        <v>31</v>
      </c>
      <c r="AB36" t="str">
        <f>B2B!B33</f>
        <v>JM1</v>
      </c>
      <c r="AC36" t="str">
        <f>B2B!C33</f>
        <v>32</v>
      </c>
      <c r="AD36" t="str">
        <f t="shared" si="6"/>
        <v>JM1-32</v>
      </c>
      <c r="AE36" t="str">
        <f t="shared" si="7"/>
        <v>NetJM1_32</v>
      </c>
      <c r="AG36" t="str">
        <f t="shared" si="8"/>
        <v>--</v>
      </c>
      <c r="AH36" t="str">
        <f t="shared" si="9"/>
        <v>JM1-32</v>
      </c>
      <c r="AI36" t="str">
        <f>IFERROR(IF(IF(AG36="--",INDEX(D:D,MATCH(AE36,INDEX(B:B,MATCH(AE36,B:B,)+1):B10550,)+MATCH(AE36,B:B,)))=AD36,VLOOKUP(AE36,B:D,3,0),IF(AG36="--",INDEX(D:D,MATCH(AE36,INDEX(B:B,MATCH(AE36,B:B,)+1):B10550,)+MATCH(AE36,B:B,)),"---")),"---")</f>
        <v>JM1-36</v>
      </c>
      <c r="AJ36" t="str">
        <f>IF(COUNTIF(CALC_CONN_TEBT0714_REV01!F:F,IF(AH36&lt;&gt;"---",VLOOKUP(AD36,CALC_CONN_TEBT0714_REV01!F:M,8,0),IF(IFERROR(IF(AD36=AH36,AI36,AH36),"---")="---","---",IF(COUNTIF(CALC_CONN_TEBT0714_REV01!F:F,IFERROR(IF(AD36=AH36,AI36,AH36),"---"))&gt;0,"---",IFERROR(IF(AD36=AH36,AI36,AH36),"---")))))=1,IF(AH36&lt;&gt;"---",VLOOKUP(AD36,CALC_CONN_TEBT0714_REV01!F:M,8,0),IF(IFERROR(IF(AD36=AH36,AI36,AH36),"---")="---","---",IF(COUNTIF(CALC_CONN_TEBT0714_REV01!F:F,IFERROR(IF(AD36=AH36,AI36,AH36),"---"))&gt;0,"---",IFERROR(IF(AD36=AH36,AI36,AH36),"---")))),"---")</f>
        <v>---</v>
      </c>
      <c r="AK36" t="str">
        <f>IF(COUNTIF(CALC_CONN_TEBT0714_REV01!F:F,IF(AH36&lt;&gt;"---",VLOOKUP(AD36,CALC_CONN_TEBT0714_REV01!F:M,8,0),IF(IFERROR(IF(AD36=AH36,AI36,AH36),"---")="---","---",IF(COUNTIF(CALC_CONN_TEBT0714_REV01!F:F,IFERROR(IF(AD36=AH36,AI36,AH36),"---"))&gt;0,"---",IFERROR(IF(AD36=AH36,AI36,AH36),"---")))))=0,IF(AH36&lt;&gt;"---",VLOOKUP(AD36,CALC_CONN_TEBT0714_REV01!F:M,8,0),IF(IFERROR(IF(AD36=AH36,AI36,AH36),"---")="---","---",IF(COUNTIF(CALC_CONN_TEBT0714_REV01!F:F,IFERROR(IF(AD36=AH36,AI36,AH36),"---"))&gt;0,"---",IFERROR(IF(AD36=AH36,AI36,AH36),"---")))),"---")</f>
        <v>---</v>
      </c>
      <c r="AL36">
        <f t="shared" si="10"/>
        <v>3.0554000000000001</v>
      </c>
      <c r="AM36">
        <f t="shared" si="11"/>
        <v>2</v>
      </c>
      <c r="AT36" t="str">
        <f t="shared" si="4"/>
        <v>MGT_RX3_N</v>
      </c>
      <c r="AU36" t="str">
        <f t="shared" si="5"/>
        <v>--</v>
      </c>
    </row>
    <row r="37" spans="1:47" x14ac:dyDescent="0.25">
      <c r="A37" t="str">
        <f t="shared" si="0"/>
        <v>JM1-4</v>
      </c>
      <c r="B37" t="str">
        <f t="shared" si="1"/>
        <v>MGT_CLK0_N</v>
      </c>
      <c r="C37" t="str">
        <f t="shared" si="2"/>
        <v>JM1-MGT_CLK0_N</v>
      </c>
      <c r="D37" t="str">
        <f t="shared" si="3"/>
        <v>JM1-4</v>
      </c>
      <c r="E37" t="s">
        <v>158</v>
      </c>
      <c r="F37">
        <v>4</v>
      </c>
      <c r="G37" t="s">
        <v>896</v>
      </c>
      <c r="L37" t="s">
        <v>1349</v>
      </c>
      <c r="M37" t="s">
        <v>274</v>
      </c>
      <c r="N37">
        <v>3.0463</v>
      </c>
      <c r="AA37">
        <f t="shared" si="12"/>
        <v>32</v>
      </c>
      <c r="AB37" t="str">
        <f>B2B!B34</f>
        <v>JM1</v>
      </c>
      <c r="AC37" t="str">
        <f>B2B!C34</f>
        <v>31</v>
      </c>
      <c r="AD37" t="str">
        <f t="shared" si="6"/>
        <v>JM1-31</v>
      </c>
      <c r="AE37" t="str">
        <f t="shared" si="7"/>
        <v>NetJM1_31</v>
      </c>
      <c r="AG37" t="str">
        <f t="shared" si="8"/>
        <v>--</v>
      </c>
      <c r="AH37" t="str">
        <f t="shared" si="9"/>
        <v>JM1-31</v>
      </c>
      <c r="AI37" t="str">
        <f>IFERROR(IF(IF(AG37="--",INDEX(D:D,MATCH(AE37,INDEX(B:B,MATCH(AE37,B:B,)+1):B10551,)+MATCH(AE37,B:B,)))=AD37,VLOOKUP(AE37,B:D,3,0),IF(AG37="--",INDEX(D:D,MATCH(AE37,INDEX(B:B,MATCH(AE37,B:B,)+1):B10551,)+MATCH(AE37,B:B,)),"---")),"---")</f>
        <v>JM1-35</v>
      </c>
      <c r="AJ37" t="str">
        <f>IF(COUNTIF(CALC_CONN_TEBT0714_REV01!F:F,IF(AH37&lt;&gt;"---",VLOOKUP(AD37,CALC_CONN_TEBT0714_REV01!F:M,8,0),IF(IFERROR(IF(AD37=AH37,AI37,AH37),"---")="---","---",IF(COUNTIF(CALC_CONN_TEBT0714_REV01!F:F,IFERROR(IF(AD37=AH37,AI37,AH37),"---"))&gt;0,"---",IFERROR(IF(AD37=AH37,AI37,AH37),"---")))))=1,IF(AH37&lt;&gt;"---",VLOOKUP(AD37,CALC_CONN_TEBT0714_REV01!F:M,8,0),IF(IFERROR(IF(AD37=AH37,AI37,AH37),"---")="---","---",IF(COUNTIF(CALC_CONN_TEBT0714_REV01!F:F,IFERROR(IF(AD37=AH37,AI37,AH37),"---"))&gt;0,"---",IFERROR(IF(AD37=AH37,AI37,AH37),"---")))),"---")</f>
        <v>---</v>
      </c>
      <c r="AK37" t="str">
        <f>IF(COUNTIF(CALC_CONN_TEBT0714_REV01!F:F,IF(AH37&lt;&gt;"---",VLOOKUP(AD37,CALC_CONN_TEBT0714_REV01!F:M,8,0),IF(IFERROR(IF(AD37=AH37,AI37,AH37),"---")="---","---",IF(COUNTIF(CALC_CONN_TEBT0714_REV01!F:F,IFERROR(IF(AD37=AH37,AI37,AH37),"---"))&gt;0,"---",IFERROR(IF(AD37=AH37,AI37,AH37),"---")))))=0,IF(AH37&lt;&gt;"---",VLOOKUP(AD37,CALC_CONN_TEBT0714_REV01!F:M,8,0),IF(IFERROR(IF(AD37=AH37,AI37,AH37),"---")="---","---",IF(COUNTIF(CALC_CONN_TEBT0714_REV01!F:F,IFERROR(IF(AD37=AH37,AI37,AH37),"---"))&gt;0,"---",IFERROR(IF(AD37=AH37,AI37,AH37),"---")))),"---")</f>
        <v>---</v>
      </c>
      <c r="AL37">
        <f t="shared" si="10"/>
        <v>3.0036</v>
      </c>
      <c r="AM37">
        <f t="shared" si="11"/>
        <v>2</v>
      </c>
      <c r="AT37" t="str">
        <f t="shared" si="4"/>
        <v>MGT_CLK0_N</v>
      </c>
      <c r="AU37" t="str">
        <f t="shared" si="5"/>
        <v>--</v>
      </c>
    </row>
    <row r="38" spans="1:47" x14ac:dyDescent="0.25">
      <c r="A38" t="str">
        <f t="shared" si="0"/>
        <v>JM1-5</v>
      </c>
      <c r="B38" t="str">
        <f t="shared" si="1"/>
        <v>GND</v>
      </c>
      <c r="C38" t="str">
        <f t="shared" si="2"/>
        <v>JM1-GND</v>
      </c>
      <c r="D38" t="str">
        <f t="shared" si="3"/>
        <v>JM1-5</v>
      </c>
      <c r="E38" t="s">
        <v>158</v>
      </c>
      <c r="F38">
        <v>5</v>
      </c>
      <c r="G38" t="s">
        <v>275</v>
      </c>
      <c r="L38" t="s">
        <v>1350</v>
      </c>
      <c r="M38" t="s">
        <v>274</v>
      </c>
      <c r="N38">
        <v>3.2359</v>
      </c>
      <c r="AA38">
        <f t="shared" si="12"/>
        <v>33</v>
      </c>
      <c r="AB38" t="str">
        <f>B2B!B35</f>
        <v>JM1</v>
      </c>
      <c r="AC38" t="str">
        <f>B2B!C35</f>
        <v>34</v>
      </c>
      <c r="AD38" t="str">
        <f t="shared" si="6"/>
        <v>JM1-34</v>
      </c>
      <c r="AE38" t="str">
        <f t="shared" si="7"/>
        <v>NetJM1_34</v>
      </c>
      <c r="AG38" t="str">
        <f t="shared" si="8"/>
        <v>--</v>
      </c>
      <c r="AH38" t="str">
        <f t="shared" si="9"/>
        <v>JM1-34</v>
      </c>
      <c r="AI38" t="str">
        <f>IFERROR(IF(IF(AG38="--",INDEX(D:D,MATCH(AE38,INDEX(B:B,MATCH(AE38,B:B,)+1):B10552,)+MATCH(AE38,B:B,)))=AD38,VLOOKUP(AE38,B:D,3,0),IF(AG38="--",INDEX(D:D,MATCH(AE38,INDEX(B:B,MATCH(AE38,B:B,)+1):B10552,)+MATCH(AE38,B:B,)),"---")),"---")</f>
        <v>JM1-38</v>
      </c>
      <c r="AJ38" t="str">
        <f>IF(COUNTIF(CALC_CONN_TEBT0714_REV01!F:F,IF(AH38&lt;&gt;"---",VLOOKUP(AD38,CALC_CONN_TEBT0714_REV01!F:M,8,0),IF(IFERROR(IF(AD38=AH38,AI38,AH38),"---")="---","---",IF(COUNTIF(CALC_CONN_TEBT0714_REV01!F:F,IFERROR(IF(AD38=AH38,AI38,AH38),"---"))&gt;0,"---",IFERROR(IF(AD38=AH38,AI38,AH38),"---")))))=1,IF(AH38&lt;&gt;"---",VLOOKUP(AD38,CALC_CONN_TEBT0714_REV01!F:M,8,0),IF(IFERROR(IF(AD38=AH38,AI38,AH38),"---")="---","---",IF(COUNTIF(CALC_CONN_TEBT0714_REV01!F:F,IFERROR(IF(AD38=AH38,AI38,AH38),"---"))&gt;0,"---",IFERROR(IF(AD38=AH38,AI38,AH38),"---")))),"---")</f>
        <v>---</v>
      </c>
      <c r="AK38" t="str">
        <f>IF(COUNTIF(CALC_CONN_TEBT0714_REV01!F:F,IF(AH38&lt;&gt;"---",VLOOKUP(AD38,CALC_CONN_TEBT0714_REV01!F:M,8,0),IF(IFERROR(IF(AD38=AH38,AI38,AH38),"---")="---","---",IF(COUNTIF(CALC_CONN_TEBT0714_REV01!F:F,IFERROR(IF(AD38=AH38,AI38,AH38),"---"))&gt;0,"---",IFERROR(IF(AD38=AH38,AI38,AH38),"---")))))=0,IF(AH38&lt;&gt;"---",VLOOKUP(AD38,CALC_CONN_TEBT0714_REV01!F:M,8,0),IF(IFERROR(IF(AD38=AH38,AI38,AH38),"---")="---","---",IF(COUNTIF(CALC_CONN_TEBT0714_REV01!F:F,IFERROR(IF(AD38=AH38,AI38,AH38),"---"))&gt;0,"---",IFERROR(IF(AD38=AH38,AI38,AH38),"---")))),"---")</f>
        <v>---</v>
      </c>
      <c r="AL38">
        <f t="shared" si="10"/>
        <v>3.0468999999999999</v>
      </c>
      <c r="AM38">
        <f t="shared" si="11"/>
        <v>2</v>
      </c>
      <c r="AT38">
        <f t="shared" si="4"/>
        <v>0</v>
      </c>
      <c r="AU38">
        <f t="shared" si="5"/>
        <v>0</v>
      </c>
    </row>
    <row r="39" spans="1:47" x14ac:dyDescent="0.25">
      <c r="A39" t="str">
        <f t="shared" si="0"/>
        <v>JM1-6</v>
      </c>
      <c r="B39" t="str">
        <f t="shared" si="1"/>
        <v>GND</v>
      </c>
      <c r="C39" t="str">
        <f t="shared" si="2"/>
        <v>JM1-GND</v>
      </c>
      <c r="D39" t="str">
        <f t="shared" si="3"/>
        <v>JM1-6</v>
      </c>
      <c r="E39" t="s">
        <v>158</v>
      </c>
      <c r="F39">
        <v>6</v>
      </c>
      <c r="G39" t="s">
        <v>275</v>
      </c>
      <c r="L39" t="s">
        <v>1351</v>
      </c>
      <c r="M39" t="s">
        <v>274</v>
      </c>
      <c r="N39">
        <v>2.9333</v>
      </c>
      <c r="AA39">
        <f t="shared" si="12"/>
        <v>34</v>
      </c>
      <c r="AB39" t="str">
        <f>B2B!B36</f>
        <v>JM1</v>
      </c>
      <c r="AC39" t="str">
        <f>B2B!C36</f>
        <v>33</v>
      </c>
      <c r="AD39" t="str">
        <f t="shared" si="6"/>
        <v>JM1-33</v>
      </c>
      <c r="AE39" t="str">
        <f t="shared" si="7"/>
        <v>NetJM1_33</v>
      </c>
      <c r="AG39" t="str">
        <f t="shared" si="8"/>
        <v>--</v>
      </c>
      <c r="AH39" t="str">
        <f t="shared" si="9"/>
        <v>JM1-33</v>
      </c>
      <c r="AI39" t="str">
        <f>IFERROR(IF(IF(AG39="--",INDEX(D:D,MATCH(AE39,INDEX(B:B,MATCH(AE39,B:B,)+1):B10553,)+MATCH(AE39,B:B,)))=AD39,VLOOKUP(AE39,B:D,3,0),IF(AG39="--",INDEX(D:D,MATCH(AE39,INDEX(B:B,MATCH(AE39,B:B,)+1):B10553,)+MATCH(AE39,B:B,)),"---")),"---")</f>
        <v>JM1-37</v>
      </c>
      <c r="AJ39" t="str">
        <f>IF(COUNTIF(CALC_CONN_TEBT0714_REV01!F:F,IF(AH39&lt;&gt;"---",VLOOKUP(AD39,CALC_CONN_TEBT0714_REV01!F:M,8,0),IF(IFERROR(IF(AD39=AH39,AI39,AH39),"---")="---","---",IF(COUNTIF(CALC_CONN_TEBT0714_REV01!F:F,IFERROR(IF(AD39=AH39,AI39,AH39),"---"))&gt;0,"---",IFERROR(IF(AD39=AH39,AI39,AH39),"---")))))=1,IF(AH39&lt;&gt;"---",VLOOKUP(AD39,CALC_CONN_TEBT0714_REV01!F:M,8,0),IF(IFERROR(IF(AD39=AH39,AI39,AH39),"---")="---","---",IF(COUNTIF(CALC_CONN_TEBT0714_REV01!F:F,IFERROR(IF(AD39=AH39,AI39,AH39),"---"))&gt;0,"---",IFERROR(IF(AD39=AH39,AI39,AH39),"---")))),"---")</f>
        <v>---</v>
      </c>
      <c r="AK39" t="str">
        <f>IF(COUNTIF(CALC_CONN_TEBT0714_REV01!F:F,IF(AH39&lt;&gt;"---",VLOOKUP(AD39,CALC_CONN_TEBT0714_REV01!F:M,8,0),IF(IFERROR(IF(AD39=AH39,AI39,AH39),"---")="---","---",IF(COUNTIF(CALC_CONN_TEBT0714_REV01!F:F,IFERROR(IF(AD39=AH39,AI39,AH39),"---"))&gt;0,"---",IFERROR(IF(AD39=AH39,AI39,AH39),"---")))))=0,IF(AH39&lt;&gt;"---",VLOOKUP(AD39,CALC_CONN_TEBT0714_REV01!F:M,8,0),IF(IFERROR(IF(AD39=AH39,AI39,AH39),"---")="---","---",IF(COUNTIF(CALC_CONN_TEBT0714_REV01!F:F,IFERROR(IF(AD39=AH39,AI39,AH39),"---"))&gt;0,"---",IFERROR(IF(AD39=AH39,AI39,AH39),"---")))),"---")</f>
        <v>---</v>
      </c>
      <c r="AL39">
        <f t="shared" si="10"/>
        <v>2.9176000000000002</v>
      </c>
      <c r="AM39">
        <f t="shared" si="11"/>
        <v>2</v>
      </c>
      <c r="AT39">
        <f t="shared" si="4"/>
        <v>0</v>
      </c>
      <c r="AU39">
        <f t="shared" si="5"/>
        <v>0</v>
      </c>
    </row>
    <row r="40" spans="1:47" x14ac:dyDescent="0.25">
      <c r="A40" t="str">
        <f t="shared" si="0"/>
        <v>JM1-7</v>
      </c>
      <c r="B40" t="str">
        <f t="shared" si="1"/>
        <v>MGT_TX2_P</v>
      </c>
      <c r="C40" t="str">
        <f t="shared" si="2"/>
        <v>JM1-MGT_TX2_P</v>
      </c>
      <c r="D40" t="str">
        <f t="shared" si="3"/>
        <v>JM1-7</v>
      </c>
      <c r="E40" t="s">
        <v>158</v>
      </c>
      <c r="F40">
        <v>7</v>
      </c>
      <c r="G40" t="s">
        <v>887</v>
      </c>
      <c r="L40" t="s">
        <v>1352</v>
      </c>
      <c r="M40" t="s">
        <v>274</v>
      </c>
      <c r="N40">
        <v>4.8163</v>
      </c>
      <c r="AA40">
        <f t="shared" si="12"/>
        <v>35</v>
      </c>
      <c r="AB40" t="str">
        <f>B2B!B37</f>
        <v>JM1</v>
      </c>
      <c r="AC40" t="str">
        <f>B2B!C37</f>
        <v>36</v>
      </c>
      <c r="AD40" t="str">
        <f t="shared" si="6"/>
        <v>JM1-36</v>
      </c>
      <c r="AE40" t="str">
        <f t="shared" si="7"/>
        <v>NetJM1_32</v>
      </c>
      <c r="AG40" t="str">
        <f t="shared" si="8"/>
        <v>--</v>
      </c>
      <c r="AH40" t="str">
        <f t="shared" si="9"/>
        <v>JM1-32</v>
      </c>
      <c r="AI40" t="str">
        <f>IFERROR(IF(IF(AG40="--",INDEX(D:D,MATCH(AE40,INDEX(B:B,MATCH(AE40,B:B,)+1):B10554,)+MATCH(AE40,B:B,)))=AD40,VLOOKUP(AE40,B:D,3,0),IF(AG40="--",INDEX(D:D,MATCH(AE40,INDEX(B:B,MATCH(AE40,B:B,)+1):B10554,)+MATCH(AE40,B:B,)),"---")),"---")</f>
        <v>JM1-32</v>
      </c>
      <c r="AJ40" t="str">
        <f>IF(COUNTIF(CALC_CONN_TEBT0714_REV01!F:F,IF(AH40&lt;&gt;"---",VLOOKUP(AD40,CALC_CONN_TEBT0714_REV01!F:M,8,0),IF(IFERROR(IF(AD40=AH40,AI40,AH40),"---")="---","---",IF(COUNTIF(CALC_CONN_TEBT0714_REV01!F:F,IFERROR(IF(AD40=AH40,AI40,AH40),"---"))&gt;0,"---",IFERROR(IF(AD40=AH40,AI40,AH40),"---")))))=1,IF(AH40&lt;&gt;"---",VLOOKUP(AD40,CALC_CONN_TEBT0714_REV01!F:M,8,0),IF(IFERROR(IF(AD40=AH40,AI40,AH40),"---")="---","---",IF(COUNTIF(CALC_CONN_TEBT0714_REV01!F:F,IFERROR(IF(AD40=AH40,AI40,AH40),"---"))&gt;0,"---",IFERROR(IF(AD40=AH40,AI40,AH40),"---")))),"---")</f>
        <v>---</v>
      </c>
      <c r="AK40" t="str">
        <f>IF(COUNTIF(CALC_CONN_TEBT0714_REV01!F:F,IF(AH40&lt;&gt;"---",VLOOKUP(AD40,CALC_CONN_TEBT0714_REV01!F:M,8,0),IF(IFERROR(IF(AD40=AH40,AI40,AH40),"---")="---","---",IF(COUNTIF(CALC_CONN_TEBT0714_REV01!F:F,IFERROR(IF(AD40=AH40,AI40,AH40),"---"))&gt;0,"---",IFERROR(IF(AD40=AH40,AI40,AH40),"---")))))=0,IF(AH40&lt;&gt;"---",VLOOKUP(AD40,CALC_CONN_TEBT0714_REV01!F:M,8,0),IF(IFERROR(IF(AD40=AH40,AI40,AH40),"---")="---","---",IF(COUNTIF(CALC_CONN_TEBT0714_REV01!F:F,IFERROR(IF(AD40=AH40,AI40,AH40),"---"))&gt;0,"---",IFERROR(IF(AD40=AH40,AI40,AH40),"---")))),"---")</f>
        <v>---</v>
      </c>
      <c r="AL40">
        <f t="shared" si="10"/>
        <v>3.0554000000000001</v>
      </c>
      <c r="AM40">
        <f t="shared" si="11"/>
        <v>2</v>
      </c>
      <c r="AT40" t="str">
        <f t="shared" si="4"/>
        <v>MGT_TX2_P</v>
      </c>
      <c r="AU40" t="str">
        <f t="shared" si="5"/>
        <v>--</v>
      </c>
    </row>
    <row r="41" spans="1:47" x14ac:dyDescent="0.25">
      <c r="A41" t="str">
        <f t="shared" si="0"/>
        <v>JM1-8</v>
      </c>
      <c r="B41" t="str">
        <f t="shared" si="1"/>
        <v>MGT_TX3_P</v>
      </c>
      <c r="C41" t="str">
        <f t="shared" si="2"/>
        <v>JM1-MGT_TX3_P</v>
      </c>
      <c r="D41" t="str">
        <f t="shared" si="3"/>
        <v>JM1-8</v>
      </c>
      <c r="E41" t="s">
        <v>158</v>
      </c>
      <c r="F41">
        <v>8</v>
      </c>
      <c r="G41" t="s">
        <v>891</v>
      </c>
      <c r="L41" t="s">
        <v>1353</v>
      </c>
      <c r="M41" t="s">
        <v>274</v>
      </c>
      <c r="N41">
        <v>2.8039999999999998</v>
      </c>
      <c r="AA41">
        <f t="shared" si="12"/>
        <v>36</v>
      </c>
      <c r="AB41" t="str">
        <f>B2B!B38</f>
        <v>JM1</v>
      </c>
      <c r="AC41" t="str">
        <f>B2B!C38</f>
        <v>35</v>
      </c>
      <c r="AD41" t="str">
        <f t="shared" si="6"/>
        <v>JM1-35</v>
      </c>
      <c r="AE41" t="str">
        <f t="shared" si="7"/>
        <v>NetJM1_31</v>
      </c>
      <c r="AG41" t="str">
        <f t="shared" si="8"/>
        <v>--</v>
      </c>
      <c r="AH41" t="str">
        <f t="shared" si="9"/>
        <v>JM1-31</v>
      </c>
      <c r="AI41" t="str">
        <f>IFERROR(IF(IF(AG41="--",INDEX(D:D,MATCH(AE41,INDEX(B:B,MATCH(AE41,B:B,)+1):B10555,)+MATCH(AE41,B:B,)))=AD41,VLOOKUP(AE41,B:D,3,0),IF(AG41="--",INDEX(D:D,MATCH(AE41,INDEX(B:B,MATCH(AE41,B:B,)+1):B10555,)+MATCH(AE41,B:B,)),"---")),"---")</f>
        <v>JM1-31</v>
      </c>
      <c r="AJ41" t="str">
        <f>IF(COUNTIF(CALC_CONN_TEBT0714_REV01!F:F,IF(AH41&lt;&gt;"---",VLOOKUP(AD41,CALC_CONN_TEBT0714_REV01!F:M,8,0),IF(IFERROR(IF(AD41=AH41,AI41,AH41),"---")="---","---",IF(COUNTIF(CALC_CONN_TEBT0714_REV01!F:F,IFERROR(IF(AD41=AH41,AI41,AH41),"---"))&gt;0,"---",IFERROR(IF(AD41=AH41,AI41,AH41),"---")))))=1,IF(AH41&lt;&gt;"---",VLOOKUP(AD41,CALC_CONN_TEBT0714_REV01!F:M,8,0),IF(IFERROR(IF(AD41=AH41,AI41,AH41),"---")="---","---",IF(COUNTIF(CALC_CONN_TEBT0714_REV01!F:F,IFERROR(IF(AD41=AH41,AI41,AH41),"---"))&gt;0,"---",IFERROR(IF(AD41=AH41,AI41,AH41),"---")))),"---")</f>
        <v>---</v>
      </c>
      <c r="AK41" t="str">
        <f>IF(COUNTIF(CALC_CONN_TEBT0714_REV01!F:F,IF(AH41&lt;&gt;"---",VLOOKUP(AD41,CALC_CONN_TEBT0714_REV01!F:M,8,0),IF(IFERROR(IF(AD41=AH41,AI41,AH41),"---")="---","---",IF(COUNTIF(CALC_CONN_TEBT0714_REV01!F:F,IFERROR(IF(AD41=AH41,AI41,AH41),"---"))&gt;0,"---",IFERROR(IF(AD41=AH41,AI41,AH41),"---")))))=0,IF(AH41&lt;&gt;"---",VLOOKUP(AD41,CALC_CONN_TEBT0714_REV01!F:M,8,0),IF(IFERROR(IF(AD41=AH41,AI41,AH41),"---")="---","---",IF(COUNTIF(CALC_CONN_TEBT0714_REV01!F:F,IFERROR(IF(AD41=AH41,AI41,AH41),"---"))&gt;0,"---",IFERROR(IF(AD41=AH41,AI41,AH41),"---")))),"---")</f>
        <v>---</v>
      </c>
      <c r="AL41">
        <f t="shared" si="10"/>
        <v>3.0036</v>
      </c>
      <c r="AM41">
        <f t="shared" si="11"/>
        <v>2</v>
      </c>
      <c r="AT41" t="str">
        <f t="shared" si="4"/>
        <v>MGT_TX3_P</v>
      </c>
      <c r="AU41" t="str">
        <f t="shared" si="5"/>
        <v>--</v>
      </c>
    </row>
    <row r="42" spans="1:47" x14ac:dyDescent="0.25">
      <c r="A42" t="str">
        <f t="shared" si="0"/>
        <v>JM1-9</v>
      </c>
      <c r="B42" t="str">
        <f t="shared" si="1"/>
        <v>MGT_TX2_N</v>
      </c>
      <c r="C42" t="str">
        <f t="shared" si="2"/>
        <v>JM1-MGT_TX2_N</v>
      </c>
      <c r="D42" t="str">
        <f t="shared" si="3"/>
        <v>JM1-9</v>
      </c>
      <c r="E42" t="s">
        <v>158</v>
      </c>
      <c r="F42">
        <v>9</v>
      </c>
      <c r="G42" t="s">
        <v>885</v>
      </c>
      <c r="L42" t="s">
        <v>1354</v>
      </c>
      <c r="M42" t="s">
        <v>274</v>
      </c>
      <c r="N42">
        <v>3.1101999999999999</v>
      </c>
      <c r="AA42">
        <f t="shared" si="12"/>
        <v>37</v>
      </c>
      <c r="AB42" t="str">
        <f>B2B!B39</f>
        <v>JM1</v>
      </c>
      <c r="AC42" t="str">
        <f>B2B!C39</f>
        <v>38</v>
      </c>
      <c r="AD42" t="str">
        <f t="shared" si="6"/>
        <v>JM1-38</v>
      </c>
      <c r="AE42" t="str">
        <f t="shared" si="7"/>
        <v>NetJM1_34</v>
      </c>
      <c r="AG42" t="str">
        <f t="shared" si="8"/>
        <v>--</v>
      </c>
      <c r="AH42" t="str">
        <f t="shared" si="9"/>
        <v>JM1-34</v>
      </c>
      <c r="AI42" t="str">
        <f>IFERROR(IF(IF(AG42="--",INDEX(D:D,MATCH(AE42,INDEX(B:B,MATCH(AE42,B:B,)+1):B10556,)+MATCH(AE42,B:B,)))=AD42,VLOOKUP(AE42,B:D,3,0),IF(AG42="--",INDEX(D:D,MATCH(AE42,INDEX(B:B,MATCH(AE42,B:B,)+1):B10556,)+MATCH(AE42,B:B,)),"---")),"---")</f>
        <v>JM1-34</v>
      </c>
      <c r="AJ42" t="str">
        <f>IF(COUNTIF(CALC_CONN_TEBT0714_REV01!F:F,IF(AH42&lt;&gt;"---",VLOOKUP(AD42,CALC_CONN_TEBT0714_REV01!F:M,8,0),IF(IFERROR(IF(AD42=AH42,AI42,AH42),"---")="---","---",IF(COUNTIF(CALC_CONN_TEBT0714_REV01!F:F,IFERROR(IF(AD42=AH42,AI42,AH42),"---"))&gt;0,"---",IFERROR(IF(AD42=AH42,AI42,AH42),"---")))))=1,IF(AH42&lt;&gt;"---",VLOOKUP(AD42,CALC_CONN_TEBT0714_REV01!F:M,8,0),IF(IFERROR(IF(AD42=AH42,AI42,AH42),"---")="---","---",IF(COUNTIF(CALC_CONN_TEBT0714_REV01!F:F,IFERROR(IF(AD42=AH42,AI42,AH42),"---"))&gt;0,"---",IFERROR(IF(AD42=AH42,AI42,AH42),"---")))),"---")</f>
        <v>---</v>
      </c>
      <c r="AK42" t="str">
        <f>IF(COUNTIF(CALC_CONN_TEBT0714_REV01!F:F,IF(AH42&lt;&gt;"---",VLOOKUP(AD42,CALC_CONN_TEBT0714_REV01!F:M,8,0),IF(IFERROR(IF(AD42=AH42,AI42,AH42),"---")="---","---",IF(COUNTIF(CALC_CONN_TEBT0714_REV01!F:F,IFERROR(IF(AD42=AH42,AI42,AH42),"---"))&gt;0,"---",IFERROR(IF(AD42=AH42,AI42,AH42),"---")))))=0,IF(AH42&lt;&gt;"---",VLOOKUP(AD42,CALC_CONN_TEBT0714_REV01!F:M,8,0),IF(IFERROR(IF(AD42=AH42,AI42,AH42),"---")="---","---",IF(COUNTIF(CALC_CONN_TEBT0714_REV01!F:F,IFERROR(IF(AD42=AH42,AI42,AH42),"---"))&gt;0,"---",IFERROR(IF(AD42=AH42,AI42,AH42),"---")))),"---")</f>
        <v>---</v>
      </c>
      <c r="AL42">
        <f t="shared" si="10"/>
        <v>3.0468999999999999</v>
      </c>
      <c r="AM42">
        <f t="shared" si="11"/>
        <v>2</v>
      </c>
      <c r="AT42" t="str">
        <f t="shared" si="4"/>
        <v>MGT_TX2_N</v>
      </c>
      <c r="AU42" t="str">
        <f t="shared" si="5"/>
        <v>--</v>
      </c>
    </row>
    <row r="43" spans="1:47" x14ac:dyDescent="0.25">
      <c r="A43" t="str">
        <f t="shared" si="0"/>
        <v>JM1-10</v>
      </c>
      <c r="B43" t="str">
        <f t="shared" si="1"/>
        <v>MGT_TX3_N</v>
      </c>
      <c r="C43" t="str">
        <f t="shared" si="2"/>
        <v>JM1-MGT_TX3_N</v>
      </c>
      <c r="D43" t="str">
        <f t="shared" si="3"/>
        <v>JM1-10</v>
      </c>
      <c r="E43" t="s">
        <v>158</v>
      </c>
      <c r="F43">
        <v>10</v>
      </c>
      <c r="G43" t="s">
        <v>889</v>
      </c>
      <c r="L43" t="s">
        <v>1355</v>
      </c>
      <c r="M43" t="s">
        <v>274</v>
      </c>
      <c r="N43">
        <v>3.1084000000000001</v>
      </c>
      <c r="AA43">
        <f t="shared" si="12"/>
        <v>38</v>
      </c>
      <c r="AB43" t="str">
        <f>B2B!B40</f>
        <v>JM1</v>
      </c>
      <c r="AC43" t="str">
        <f>B2B!C40</f>
        <v>37</v>
      </c>
      <c r="AD43" t="str">
        <f t="shared" si="6"/>
        <v>JM1-37</v>
      </c>
      <c r="AE43" t="str">
        <f t="shared" si="7"/>
        <v>NetJM1_33</v>
      </c>
      <c r="AG43" t="str">
        <f t="shared" si="8"/>
        <v>--</v>
      </c>
      <c r="AH43" t="str">
        <f t="shared" si="9"/>
        <v>JM1-33</v>
      </c>
      <c r="AI43" t="str">
        <f>IFERROR(IF(IF(AG43="--",INDEX(D:D,MATCH(AE43,INDEX(B:B,MATCH(AE43,B:B,)+1):B10557,)+MATCH(AE43,B:B,)))=AD43,VLOOKUP(AE43,B:D,3,0),IF(AG43="--",INDEX(D:D,MATCH(AE43,INDEX(B:B,MATCH(AE43,B:B,)+1):B10557,)+MATCH(AE43,B:B,)),"---")),"---")</f>
        <v>JM1-33</v>
      </c>
      <c r="AJ43" t="str">
        <f>IF(COUNTIF(CALC_CONN_TEBT0714_REV01!F:F,IF(AH43&lt;&gt;"---",VLOOKUP(AD43,CALC_CONN_TEBT0714_REV01!F:M,8,0),IF(IFERROR(IF(AD43=AH43,AI43,AH43),"---")="---","---",IF(COUNTIF(CALC_CONN_TEBT0714_REV01!F:F,IFERROR(IF(AD43=AH43,AI43,AH43),"---"))&gt;0,"---",IFERROR(IF(AD43=AH43,AI43,AH43),"---")))))=1,IF(AH43&lt;&gt;"---",VLOOKUP(AD43,CALC_CONN_TEBT0714_REV01!F:M,8,0),IF(IFERROR(IF(AD43=AH43,AI43,AH43),"---")="---","---",IF(COUNTIF(CALC_CONN_TEBT0714_REV01!F:F,IFERROR(IF(AD43=AH43,AI43,AH43),"---"))&gt;0,"---",IFERROR(IF(AD43=AH43,AI43,AH43),"---")))),"---")</f>
        <v>---</v>
      </c>
      <c r="AK43" t="str">
        <f>IF(COUNTIF(CALC_CONN_TEBT0714_REV01!F:F,IF(AH43&lt;&gt;"---",VLOOKUP(AD43,CALC_CONN_TEBT0714_REV01!F:M,8,0),IF(IFERROR(IF(AD43=AH43,AI43,AH43),"---")="---","---",IF(COUNTIF(CALC_CONN_TEBT0714_REV01!F:F,IFERROR(IF(AD43=AH43,AI43,AH43),"---"))&gt;0,"---",IFERROR(IF(AD43=AH43,AI43,AH43),"---")))))=0,IF(AH43&lt;&gt;"---",VLOOKUP(AD43,CALC_CONN_TEBT0714_REV01!F:M,8,0),IF(IFERROR(IF(AD43=AH43,AI43,AH43),"---")="---","---",IF(COUNTIF(CALC_CONN_TEBT0714_REV01!F:F,IFERROR(IF(AD43=AH43,AI43,AH43),"---"))&gt;0,"---",IFERROR(IF(AD43=AH43,AI43,AH43),"---")))),"---")</f>
        <v>---</v>
      </c>
      <c r="AL43">
        <f t="shared" si="10"/>
        <v>2.9176000000000002</v>
      </c>
      <c r="AM43">
        <f t="shared" si="11"/>
        <v>2</v>
      </c>
      <c r="AT43" t="str">
        <f t="shared" si="4"/>
        <v>MGT_TX3_N</v>
      </c>
      <c r="AU43" t="str">
        <f t="shared" si="5"/>
        <v>--</v>
      </c>
    </row>
    <row r="44" spans="1:47" x14ac:dyDescent="0.25">
      <c r="A44" t="str">
        <f t="shared" si="0"/>
        <v>JM1-11</v>
      </c>
      <c r="B44" t="str">
        <f t="shared" si="1"/>
        <v>GND</v>
      </c>
      <c r="C44" t="str">
        <f t="shared" si="2"/>
        <v>JM1-GND</v>
      </c>
      <c r="D44" t="str">
        <f t="shared" si="3"/>
        <v>JM1-11</v>
      </c>
      <c r="E44" t="s">
        <v>158</v>
      </c>
      <c r="F44">
        <v>11</v>
      </c>
      <c r="G44" t="s">
        <v>275</v>
      </c>
      <c r="L44" t="s">
        <v>1356</v>
      </c>
      <c r="M44" t="s">
        <v>274</v>
      </c>
      <c r="N44">
        <v>3.0998000000000001</v>
      </c>
      <c r="AA44">
        <f t="shared" si="12"/>
        <v>39</v>
      </c>
      <c r="AB44" t="str">
        <f>B2B!B41</f>
        <v>JM1</v>
      </c>
      <c r="AC44" t="str">
        <f>B2B!C41</f>
        <v>40</v>
      </c>
      <c r="AD44" t="str">
        <f t="shared" si="6"/>
        <v>JM1-40</v>
      </c>
      <c r="AE44" t="str">
        <f t="shared" si="7"/>
        <v>NetJM1_40</v>
      </c>
      <c r="AG44" t="str">
        <f t="shared" si="8"/>
        <v>--</v>
      </c>
      <c r="AH44" t="str">
        <f t="shared" si="9"/>
        <v>JM1-40</v>
      </c>
      <c r="AI44" t="str">
        <f>IFERROR(IF(IF(AG44="--",INDEX(D:D,MATCH(AE44,INDEX(B:B,MATCH(AE44,B:B,)+1):B10558,)+MATCH(AE44,B:B,)))=AD44,VLOOKUP(AE44,B:D,3,0),IF(AG44="--",INDEX(D:D,MATCH(AE44,INDEX(B:B,MATCH(AE44,B:B,)+1):B10558,)+MATCH(AE44,B:B,)),"---")),"---")</f>
        <v>JM1-44</v>
      </c>
      <c r="AJ44" t="str">
        <f>IF(COUNTIF(CALC_CONN_TEBT0714_REV01!F:F,IF(AH44&lt;&gt;"---",VLOOKUP(AD44,CALC_CONN_TEBT0714_REV01!F:M,8,0),IF(IFERROR(IF(AD44=AH44,AI44,AH44),"---")="---","---",IF(COUNTIF(CALC_CONN_TEBT0714_REV01!F:F,IFERROR(IF(AD44=AH44,AI44,AH44),"---"))&gt;0,"---",IFERROR(IF(AD44=AH44,AI44,AH44),"---")))))=1,IF(AH44&lt;&gt;"---",VLOOKUP(AD44,CALC_CONN_TEBT0714_REV01!F:M,8,0),IF(IFERROR(IF(AD44=AH44,AI44,AH44),"---")="---","---",IF(COUNTIF(CALC_CONN_TEBT0714_REV01!F:F,IFERROR(IF(AD44=AH44,AI44,AH44),"---"))&gt;0,"---",IFERROR(IF(AD44=AH44,AI44,AH44),"---")))),"---")</f>
        <v>---</v>
      </c>
      <c r="AK44" t="str">
        <f>IF(COUNTIF(CALC_CONN_TEBT0714_REV01!F:F,IF(AH44&lt;&gt;"---",VLOOKUP(AD44,CALC_CONN_TEBT0714_REV01!F:M,8,0),IF(IFERROR(IF(AD44=AH44,AI44,AH44),"---")="---","---",IF(COUNTIF(CALC_CONN_TEBT0714_REV01!F:F,IFERROR(IF(AD44=AH44,AI44,AH44),"---"))&gt;0,"---",IFERROR(IF(AD44=AH44,AI44,AH44),"---")))))=0,IF(AH44&lt;&gt;"---",VLOOKUP(AD44,CALC_CONN_TEBT0714_REV01!F:M,8,0),IF(IFERROR(IF(AD44=AH44,AI44,AH44),"---")="---","---",IF(COUNTIF(CALC_CONN_TEBT0714_REV01!F:F,IFERROR(IF(AD44=AH44,AI44,AH44),"---"))&gt;0,"---",IFERROR(IF(AD44=AH44,AI44,AH44),"---")))),"---")</f>
        <v>---</v>
      </c>
      <c r="AL44">
        <f t="shared" si="10"/>
        <v>3.1339000000000001</v>
      </c>
      <c r="AM44">
        <f t="shared" si="11"/>
        <v>2</v>
      </c>
      <c r="AT44">
        <f t="shared" si="4"/>
        <v>0</v>
      </c>
      <c r="AU44">
        <f t="shared" si="5"/>
        <v>0</v>
      </c>
    </row>
    <row r="45" spans="1:47" x14ac:dyDescent="0.25">
      <c r="A45" t="str">
        <f t="shared" si="0"/>
        <v>JM1-12</v>
      </c>
      <c r="B45" t="str">
        <f t="shared" si="1"/>
        <v>GND</v>
      </c>
      <c r="C45" t="str">
        <f t="shared" si="2"/>
        <v>JM1-GND</v>
      </c>
      <c r="D45" t="str">
        <f t="shared" si="3"/>
        <v>JM1-12</v>
      </c>
      <c r="E45" t="s">
        <v>158</v>
      </c>
      <c r="F45">
        <v>12</v>
      </c>
      <c r="G45" t="s">
        <v>275</v>
      </c>
      <c r="L45" t="s">
        <v>1357</v>
      </c>
      <c r="M45" t="s">
        <v>274</v>
      </c>
      <c r="N45">
        <v>3.1164000000000001</v>
      </c>
      <c r="AA45">
        <f t="shared" si="12"/>
        <v>40</v>
      </c>
      <c r="AB45" t="str">
        <f>B2B!B42</f>
        <v>JM1</v>
      </c>
      <c r="AC45" t="str">
        <f>B2B!C42</f>
        <v>39</v>
      </c>
      <c r="AD45" t="str">
        <f t="shared" si="6"/>
        <v>JM1-39</v>
      </c>
      <c r="AE45" t="str">
        <f t="shared" si="7"/>
        <v>NetJM1_39</v>
      </c>
      <c r="AG45" t="str">
        <f t="shared" si="8"/>
        <v>--</v>
      </c>
      <c r="AH45" t="str">
        <f t="shared" si="9"/>
        <v>JM1-39</v>
      </c>
      <c r="AI45" t="str">
        <f>IFERROR(IF(IF(AG45="--",INDEX(D:D,MATCH(AE45,INDEX(B:B,MATCH(AE45,B:B,)+1):B10559,)+MATCH(AE45,B:B,)))=AD45,VLOOKUP(AE45,B:D,3,0),IF(AG45="--",INDEX(D:D,MATCH(AE45,INDEX(B:B,MATCH(AE45,B:B,)+1):B10559,)+MATCH(AE45,B:B,)),"---")),"---")</f>
        <v>JM1-43</v>
      </c>
      <c r="AJ45" t="str">
        <f>IF(COUNTIF(CALC_CONN_TEBT0714_REV01!F:F,IF(AH45&lt;&gt;"---",VLOOKUP(AD45,CALC_CONN_TEBT0714_REV01!F:M,8,0),IF(IFERROR(IF(AD45=AH45,AI45,AH45),"---")="---","---",IF(COUNTIF(CALC_CONN_TEBT0714_REV01!F:F,IFERROR(IF(AD45=AH45,AI45,AH45),"---"))&gt;0,"---",IFERROR(IF(AD45=AH45,AI45,AH45),"---")))))=1,IF(AH45&lt;&gt;"---",VLOOKUP(AD45,CALC_CONN_TEBT0714_REV01!F:M,8,0),IF(IFERROR(IF(AD45=AH45,AI45,AH45),"---")="---","---",IF(COUNTIF(CALC_CONN_TEBT0714_REV01!F:F,IFERROR(IF(AD45=AH45,AI45,AH45),"---"))&gt;0,"---",IFERROR(IF(AD45=AH45,AI45,AH45),"---")))),"---")</f>
        <v>---</v>
      </c>
      <c r="AK45" t="str">
        <f>IF(COUNTIF(CALC_CONN_TEBT0714_REV01!F:F,IF(AH45&lt;&gt;"---",VLOOKUP(AD45,CALC_CONN_TEBT0714_REV01!F:M,8,0),IF(IFERROR(IF(AD45=AH45,AI45,AH45),"---")="---","---",IF(COUNTIF(CALC_CONN_TEBT0714_REV01!F:F,IFERROR(IF(AD45=AH45,AI45,AH45),"---"))&gt;0,"---",IFERROR(IF(AD45=AH45,AI45,AH45),"---")))))=0,IF(AH45&lt;&gt;"---",VLOOKUP(AD45,CALC_CONN_TEBT0714_REV01!F:M,8,0),IF(IFERROR(IF(AD45=AH45,AI45,AH45),"---")="---","---",IF(COUNTIF(CALC_CONN_TEBT0714_REV01!F:F,IFERROR(IF(AD45=AH45,AI45,AH45),"---"))&gt;0,"---",IFERROR(IF(AD45=AH45,AI45,AH45),"---")))),"---")</f>
        <v>---</v>
      </c>
      <c r="AL45">
        <f t="shared" si="10"/>
        <v>2.9262000000000001</v>
      </c>
      <c r="AM45">
        <f t="shared" si="11"/>
        <v>2</v>
      </c>
      <c r="AT45">
        <f t="shared" si="4"/>
        <v>0</v>
      </c>
      <c r="AU45">
        <f t="shared" si="5"/>
        <v>0</v>
      </c>
    </row>
    <row r="46" spans="1:47" x14ac:dyDescent="0.25">
      <c r="A46" t="str">
        <f t="shared" si="0"/>
        <v>JM1-13</v>
      </c>
      <c r="B46" t="str">
        <f t="shared" si="1"/>
        <v>MGT_TX1_P</v>
      </c>
      <c r="C46" t="str">
        <f t="shared" si="2"/>
        <v>JM1-MGT_TX1_P</v>
      </c>
      <c r="D46" t="str">
        <f t="shared" si="3"/>
        <v>JM1-13</v>
      </c>
      <c r="E46" t="s">
        <v>158</v>
      </c>
      <c r="F46">
        <v>13</v>
      </c>
      <c r="G46" t="s">
        <v>883</v>
      </c>
      <c r="L46" t="s">
        <v>1358</v>
      </c>
      <c r="M46" t="s">
        <v>274</v>
      </c>
      <c r="N46">
        <v>3.3512</v>
      </c>
      <c r="AA46">
        <f t="shared" si="12"/>
        <v>41</v>
      </c>
      <c r="AB46" t="str">
        <f>B2B!B43</f>
        <v>JM1</v>
      </c>
      <c r="AC46" t="str">
        <f>B2B!C43</f>
        <v>42</v>
      </c>
      <c r="AD46" t="str">
        <f t="shared" si="6"/>
        <v>JM1-42</v>
      </c>
      <c r="AE46" t="str">
        <f t="shared" si="7"/>
        <v>NetJM1_42</v>
      </c>
      <c r="AG46" t="str">
        <f t="shared" si="8"/>
        <v>--</v>
      </c>
      <c r="AH46" t="str">
        <f t="shared" si="9"/>
        <v>JM1-42</v>
      </c>
      <c r="AI46" t="str">
        <f>IFERROR(IF(IF(AG46="--",INDEX(D:D,MATCH(AE46,INDEX(B:B,MATCH(AE46,B:B,)+1):B10560,)+MATCH(AE46,B:B,)))=AD46,VLOOKUP(AE46,B:D,3,0),IF(AG46="--",INDEX(D:D,MATCH(AE46,INDEX(B:B,MATCH(AE46,B:B,)+1):B10560,)+MATCH(AE46,B:B,)),"---")),"---")</f>
        <v>JM1-46</v>
      </c>
      <c r="AJ46" t="str">
        <f>IF(COUNTIF(CALC_CONN_TEBT0714_REV01!F:F,IF(AH46&lt;&gt;"---",VLOOKUP(AD46,CALC_CONN_TEBT0714_REV01!F:M,8,0),IF(IFERROR(IF(AD46=AH46,AI46,AH46),"---")="---","---",IF(COUNTIF(CALC_CONN_TEBT0714_REV01!F:F,IFERROR(IF(AD46=AH46,AI46,AH46),"---"))&gt;0,"---",IFERROR(IF(AD46=AH46,AI46,AH46),"---")))))=1,IF(AH46&lt;&gt;"---",VLOOKUP(AD46,CALC_CONN_TEBT0714_REV01!F:M,8,0),IF(IFERROR(IF(AD46=AH46,AI46,AH46),"---")="---","---",IF(COUNTIF(CALC_CONN_TEBT0714_REV01!F:F,IFERROR(IF(AD46=AH46,AI46,AH46),"---"))&gt;0,"---",IFERROR(IF(AD46=AH46,AI46,AH46),"---")))),"---")</f>
        <v>---</v>
      </c>
      <c r="AK46" t="str">
        <f>IF(COUNTIF(CALC_CONN_TEBT0714_REV01!F:F,IF(AH46&lt;&gt;"---",VLOOKUP(AD46,CALC_CONN_TEBT0714_REV01!F:M,8,0),IF(IFERROR(IF(AD46=AH46,AI46,AH46),"---")="---","---",IF(COUNTIF(CALC_CONN_TEBT0714_REV01!F:F,IFERROR(IF(AD46=AH46,AI46,AH46),"---"))&gt;0,"---",IFERROR(IF(AD46=AH46,AI46,AH46),"---")))))=0,IF(AH46&lt;&gt;"---",VLOOKUP(AD46,CALC_CONN_TEBT0714_REV01!F:M,8,0),IF(IFERROR(IF(AD46=AH46,AI46,AH46),"---")="---","---",IF(COUNTIF(CALC_CONN_TEBT0714_REV01!F:F,IFERROR(IF(AD46=AH46,AI46,AH46),"---"))&gt;0,"---",IFERROR(IF(AD46=AH46,AI46,AH46),"---")))),"---")</f>
        <v>---</v>
      </c>
      <c r="AL46">
        <f t="shared" si="10"/>
        <v>3.0409000000000002</v>
      </c>
      <c r="AM46">
        <f t="shared" si="11"/>
        <v>2</v>
      </c>
      <c r="AT46" t="str">
        <f t="shared" si="4"/>
        <v>MGT_TX1_P</v>
      </c>
      <c r="AU46" t="str">
        <f t="shared" si="5"/>
        <v>--</v>
      </c>
    </row>
    <row r="47" spans="1:47" x14ac:dyDescent="0.25">
      <c r="A47" t="str">
        <f t="shared" si="0"/>
        <v>JM1-14</v>
      </c>
      <c r="B47" t="str">
        <f t="shared" si="1"/>
        <v>MGT_TX2_P</v>
      </c>
      <c r="C47" t="str">
        <f t="shared" si="2"/>
        <v>JM1-MGT_TX2_P</v>
      </c>
      <c r="D47" t="str">
        <f t="shared" si="3"/>
        <v>JM1-14</v>
      </c>
      <c r="E47" t="s">
        <v>158</v>
      </c>
      <c r="F47">
        <v>14</v>
      </c>
      <c r="G47" t="s">
        <v>887</v>
      </c>
      <c r="L47" t="s">
        <v>1359</v>
      </c>
      <c r="M47" t="s">
        <v>274</v>
      </c>
      <c r="N47">
        <v>3.0585</v>
      </c>
      <c r="AA47">
        <f t="shared" si="12"/>
        <v>42</v>
      </c>
      <c r="AB47" t="str">
        <f>B2B!B44</f>
        <v>JM1</v>
      </c>
      <c r="AC47" t="str">
        <f>B2B!C44</f>
        <v>41</v>
      </c>
      <c r="AD47" t="str">
        <f t="shared" si="6"/>
        <v>JM1-41</v>
      </c>
      <c r="AE47" t="str">
        <f t="shared" si="7"/>
        <v>NetJM1_41</v>
      </c>
      <c r="AG47" t="str">
        <f t="shared" si="8"/>
        <v>--</v>
      </c>
      <c r="AH47" t="str">
        <f t="shared" si="9"/>
        <v>JM1-41</v>
      </c>
      <c r="AI47" t="str">
        <f>IFERROR(IF(IF(AG47="--",INDEX(D:D,MATCH(AE47,INDEX(B:B,MATCH(AE47,B:B,)+1):B10561,)+MATCH(AE47,B:B,)))=AD47,VLOOKUP(AE47,B:D,3,0),IF(AG47="--",INDEX(D:D,MATCH(AE47,INDEX(B:B,MATCH(AE47,B:B,)+1):B10561,)+MATCH(AE47,B:B,)),"---")),"---")</f>
        <v>JM1-45</v>
      </c>
      <c r="AJ47" t="str">
        <f>IF(COUNTIF(CALC_CONN_TEBT0714_REV01!F:F,IF(AH47&lt;&gt;"---",VLOOKUP(AD47,CALC_CONN_TEBT0714_REV01!F:M,8,0),IF(IFERROR(IF(AD47=AH47,AI47,AH47),"---")="---","---",IF(COUNTIF(CALC_CONN_TEBT0714_REV01!F:F,IFERROR(IF(AD47=AH47,AI47,AH47),"---"))&gt;0,"---",IFERROR(IF(AD47=AH47,AI47,AH47),"---")))))=1,IF(AH47&lt;&gt;"---",VLOOKUP(AD47,CALC_CONN_TEBT0714_REV01!F:M,8,0),IF(IFERROR(IF(AD47=AH47,AI47,AH47),"---")="---","---",IF(COUNTIF(CALC_CONN_TEBT0714_REV01!F:F,IFERROR(IF(AD47=AH47,AI47,AH47),"---"))&gt;0,"---",IFERROR(IF(AD47=AH47,AI47,AH47),"---")))),"---")</f>
        <v>---</v>
      </c>
      <c r="AK47" t="str">
        <f>IF(COUNTIF(CALC_CONN_TEBT0714_REV01!F:F,IF(AH47&lt;&gt;"---",VLOOKUP(AD47,CALC_CONN_TEBT0714_REV01!F:M,8,0),IF(IFERROR(IF(AD47=AH47,AI47,AH47),"---")="---","---",IF(COUNTIF(CALC_CONN_TEBT0714_REV01!F:F,IFERROR(IF(AD47=AH47,AI47,AH47),"---"))&gt;0,"---",IFERROR(IF(AD47=AH47,AI47,AH47),"---")))))=0,IF(AH47&lt;&gt;"---",VLOOKUP(AD47,CALC_CONN_TEBT0714_REV01!F:M,8,0),IF(IFERROR(IF(AD47=AH47,AI47,AH47),"---")="---","---",IF(COUNTIF(CALC_CONN_TEBT0714_REV01!F:F,IFERROR(IF(AD47=AH47,AI47,AH47),"---"))&gt;0,"---",IFERROR(IF(AD47=AH47,AI47,AH47),"---")))),"---")</f>
        <v>---</v>
      </c>
      <c r="AL47">
        <f t="shared" si="10"/>
        <v>3.1892</v>
      </c>
      <c r="AM47">
        <f t="shared" si="11"/>
        <v>2</v>
      </c>
      <c r="AT47" t="str">
        <f t="shared" si="4"/>
        <v>MGT_TX2_P</v>
      </c>
      <c r="AU47" t="str">
        <f t="shared" si="5"/>
        <v>--</v>
      </c>
    </row>
    <row r="48" spans="1:47" x14ac:dyDescent="0.25">
      <c r="A48" t="str">
        <f t="shared" si="0"/>
        <v>JM1-15</v>
      </c>
      <c r="B48" t="str">
        <f t="shared" si="1"/>
        <v>MGT_TX1_N</v>
      </c>
      <c r="C48" t="str">
        <f t="shared" si="2"/>
        <v>JM1-MGT_TX1_N</v>
      </c>
      <c r="D48" t="str">
        <f t="shared" si="3"/>
        <v>JM1-15</v>
      </c>
      <c r="E48" t="s">
        <v>158</v>
      </c>
      <c r="F48">
        <v>15</v>
      </c>
      <c r="G48" t="s">
        <v>881</v>
      </c>
      <c r="L48" t="s">
        <v>1360</v>
      </c>
      <c r="M48" t="s">
        <v>274</v>
      </c>
      <c r="N48">
        <v>3.1543000000000001</v>
      </c>
      <c r="AA48">
        <f t="shared" si="12"/>
        <v>43</v>
      </c>
      <c r="AB48" t="str">
        <f>B2B!B45</f>
        <v>JM1</v>
      </c>
      <c r="AC48" t="str">
        <f>B2B!C45</f>
        <v>44</v>
      </c>
      <c r="AD48" t="str">
        <f t="shared" si="6"/>
        <v>JM1-44</v>
      </c>
      <c r="AE48" t="str">
        <f t="shared" si="7"/>
        <v>NetJM1_40</v>
      </c>
      <c r="AG48" t="str">
        <f t="shared" si="8"/>
        <v>--</v>
      </c>
      <c r="AH48" t="str">
        <f t="shared" si="9"/>
        <v>JM1-40</v>
      </c>
      <c r="AI48" t="str">
        <f>IFERROR(IF(IF(AG48="--",INDEX(D:D,MATCH(AE48,INDEX(B:B,MATCH(AE48,B:B,)+1):B10562,)+MATCH(AE48,B:B,)))=AD48,VLOOKUP(AE48,B:D,3,0),IF(AG48="--",INDEX(D:D,MATCH(AE48,INDEX(B:B,MATCH(AE48,B:B,)+1):B10562,)+MATCH(AE48,B:B,)),"---")),"---")</f>
        <v>JM1-40</v>
      </c>
      <c r="AJ48" t="str">
        <f>IF(COUNTIF(CALC_CONN_TEBT0714_REV01!F:F,IF(AH48&lt;&gt;"---",VLOOKUP(AD48,CALC_CONN_TEBT0714_REV01!F:M,8,0),IF(IFERROR(IF(AD48=AH48,AI48,AH48),"---")="---","---",IF(COUNTIF(CALC_CONN_TEBT0714_REV01!F:F,IFERROR(IF(AD48=AH48,AI48,AH48),"---"))&gt;0,"---",IFERROR(IF(AD48=AH48,AI48,AH48),"---")))))=1,IF(AH48&lt;&gt;"---",VLOOKUP(AD48,CALC_CONN_TEBT0714_REV01!F:M,8,0),IF(IFERROR(IF(AD48=AH48,AI48,AH48),"---")="---","---",IF(COUNTIF(CALC_CONN_TEBT0714_REV01!F:F,IFERROR(IF(AD48=AH48,AI48,AH48),"---"))&gt;0,"---",IFERROR(IF(AD48=AH48,AI48,AH48),"---")))),"---")</f>
        <v>---</v>
      </c>
      <c r="AK48" t="str">
        <f>IF(COUNTIF(CALC_CONN_TEBT0714_REV01!F:F,IF(AH48&lt;&gt;"---",VLOOKUP(AD48,CALC_CONN_TEBT0714_REV01!F:M,8,0),IF(IFERROR(IF(AD48=AH48,AI48,AH48),"---")="---","---",IF(COUNTIF(CALC_CONN_TEBT0714_REV01!F:F,IFERROR(IF(AD48=AH48,AI48,AH48),"---"))&gt;0,"---",IFERROR(IF(AD48=AH48,AI48,AH48),"---")))))=0,IF(AH48&lt;&gt;"---",VLOOKUP(AD48,CALC_CONN_TEBT0714_REV01!F:M,8,0),IF(IFERROR(IF(AD48=AH48,AI48,AH48),"---")="---","---",IF(COUNTIF(CALC_CONN_TEBT0714_REV01!F:F,IFERROR(IF(AD48=AH48,AI48,AH48),"---"))&gt;0,"---",IFERROR(IF(AD48=AH48,AI48,AH48),"---")))),"---")</f>
        <v>---</v>
      </c>
      <c r="AL48">
        <f t="shared" si="10"/>
        <v>3.1339000000000001</v>
      </c>
      <c r="AM48">
        <f t="shared" si="11"/>
        <v>2</v>
      </c>
      <c r="AT48" t="str">
        <f t="shared" si="4"/>
        <v>MGT_TX1_N</v>
      </c>
      <c r="AU48" t="str">
        <f t="shared" si="5"/>
        <v>--</v>
      </c>
    </row>
    <row r="49" spans="1:47" x14ac:dyDescent="0.25">
      <c r="A49" t="str">
        <f t="shared" si="0"/>
        <v>JM1-16</v>
      </c>
      <c r="B49" t="str">
        <f t="shared" si="1"/>
        <v>MGT_TX2_N</v>
      </c>
      <c r="C49" t="str">
        <f t="shared" si="2"/>
        <v>JM1-MGT_TX2_N</v>
      </c>
      <c r="D49" t="str">
        <f t="shared" si="3"/>
        <v>JM1-16</v>
      </c>
      <c r="E49" t="s">
        <v>158</v>
      </c>
      <c r="F49">
        <v>16</v>
      </c>
      <c r="G49" t="s">
        <v>885</v>
      </c>
      <c r="L49" t="s">
        <v>1361</v>
      </c>
      <c r="M49" t="s">
        <v>274</v>
      </c>
      <c r="N49">
        <v>3.1536</v>
      </c>
      <c r="AA49">
        <f t="shared" si="12"/>
        <v>44</v>
      </c>
      <c r="AB49" t="str">
        <f>B2B!B46</f>
        <v>JM1</v>
      </c>
      <c r="AC49" t="str">
        <f>B2B!C46</f>
        <v>43</v>
      </c>
      <c r="AD49" t="str">
        <f t="shared" si="6"/>
        <v>JM1-43</v>
      </c>
      <c r="AE49" t="str">
        <f t="shared" si="7"/>
        <v>NetJM1_39</v>
      </c>
      <c r="AG49" t="str">
        <f t="shared" si="8"/>
        <v>--</v>
      </c>
      <c r="AH49" t="str">
        <f t="shared" si="9"/>
        <v>JM1-39</v>
      </c>
      <c r="AI49" t="str">
        <f>IFERROR(IF(IF(AG49="--",INDEX(D:D,MATCH(AE49,INDEX(B:B,MATCH(AE49,B:B,)+1):B10563,)+MATCH(AE49,B:B,)))=AD49,VLOOKUP(AE49,B:D,3,0),IF(AG49="--",INDEX(D:D,MATCH(AE49,INDEX(B:B,MATCH(AE49,B:B,)+1):B10563,)+MATCH(AE49,B:B,)),"---")),"---")</f>
        <v>JM1-39</v>
      </c>
      <c r="AJ49" t="str">
        <f>IF(COUNTIF(CALC_CONN_TEBT0714_REV01!F:F,IF(AH49&lt;&gt;"---",VLOOKUP(AD49,CALC_CONN_TEBT0714_REV01!F:M,8,0),IF(IFERROR(IF(AD49=AH49,AI49,AH49),"---")="---","---",IF(COUNTIF(CALC_CONN_TEBT0714_REV01!F:F,IFERROR(IF(AD49=AH49,AI49,AH49),"---"))&gt;0,"---",IFERROR(IF(AD49=AH49,AI49,AH49),"---")))))=1,IF(AH49&lt;&gt;"---",VLOOKUP(AD49,CALC_CONN_TEBT0714_REV01!F:M,8,0),IF(IFERROR(IF(AD49=AH49,AI49,AH49),"---")="---","---",IF(COUNTIF(CALC_CONN_TEBT0714_REV01!F:F,IFERROR(IF(AD49=AH49,AI49,AH49),"---"))&gt;0,"---",IFERROR(IF(AD49=AH49,AI49,AH49),"---")))),"---")</f>
        <v>---</v>
      </c>
      <c r="AK49" t="str">
        <f>IF(COUNTIF(CALC_CONN_TEBT0714_REV01!F:F,IF(AH49&lt;&gt;"---",VLOOKUP(AD49,CALC_CONN_TEBT0714_REV01!F:M,8,0),IF(IFERROR(IF(AD49=AH49,AI49,AH49),"---")="---","---",IF(COUNTIF(CALC_CONN_TEBT0714_REV01!F:F,IFERROR(IF(AD49=AH49,AI49,AH49),"---"))&gt;0,"---",IFERROR(IF(AD49=AH49,AI49,AH49),"---")))))=0,IF(AH49&lt;&gt;"---",VLOOKUP(AD49,CALC_CONN_TEBT0714_REV01!F:M,8,0),IF(IFERROR(IF(AD49=AH49,AI49,AH49),"---")="---","---",IF(COUNTIF(CALC_CONN_TEBT0714_REV01!F:F,IFERROR(IF(AD49=AH49,AI49,AH49),"---"))&gt;0,"---",IFERROR(IF(AD49=AH49,AI49,AH49),"---")))),"---")</f>
        <v>---</v>
      </c>
      <c r="AL49">
        <f t="shared" si="10"/>
        <v>2.9262000000000001</v>
      </c>
      <c r="AM49">
        <f t="shared" si="11"/>
        <v>2</v>
      </c>
      <c r="AT49" t="str">
        <f t="shared" si="4"/>
        <v>MGT_TX2_N</v>
      </c>
      <c r="AU49" t="str">
        <f t="shared" si="5"/>
        <v>--</v>
      </c>
    </row>
    <row r="50" spans="1:47" x14ac:dyDescent="0.25">
      <c r="A50" t="str">
        <f t="shared" si="0"/>
        <v>JM1-17</v>
      </c>
      <c r="B50" t="str">
        <f t="shared" si="1"/>
        <v>GND</v>
      </c>
      <c r="C50" t="str">
        <f t="shared" si="2"/>
        <v>JM1-GND</v>
      </c>
      <c r="D50" t="str">
        <f t="shared" si="3"/>
        <v>JM1-17</v>
      </c>
      <c r="E50" t="s">
        <v>158</v>
      </c>
      <c r="F50">
        <v>17</v>
      </c>
      <c r="G50" t="s">
        <v>275</v>
      </c>
      <c r="L50" t="s">
        <v>1362</v>
      </c>
      <c r="M50" t="s">
        <v>274</v>
      </c>
      <c r="N50">
        <v>3.1448</v>
      </c>
      <c r="AA50">
        <f t="shared" si="12"/>
        <v>45</v>
      </c>
      <c r="AB50" t="str">
        <f>B2B!B47</f>
        <v>JM1</v>
      </c>
      <c r="AC50" t="str">
        <f>B2B!C47</f>
        <v>46</v>
      </c>
      <c r="AD50" t="str">
        <f t="shared" si="6"/>
        <v>JM1-46</v>
      </c>
      <c r="AE50" t="str">
        <f t="shared" si="7"/>
        <v>NetJM1_42</v>
      </c>
      <c r="AG50" t="str">
        <f t="shared" si="8"/>
        <v>--</v>
      </c>
      <c r="AH50" t="str">
        <f t="shared" si="9"/>
        <v>JM1-42</v>
      </c>
      <c r="AI50" t="str">
        <f>IFERROR(IF(IF(AG50="--",INDEX(D:D,MATCH(AE50,INDEX(B:B,MATCH(AE50,B:B,)+1):B10564,)+MATCH(AE50,B:B,)))=AD50,VLOOKUP(AE50,B:D,3,0),IF(AG50="--",INDEX(D:D,MATCH(AE50,INDEX(B:B,MATCH(AE50,B:B,)+1):B10564,)+MATCH(AE50,B:B,)),"---")),"---")</f>
        <v>JM1-42</v>
      </c>
      <c r="AJ50" t="str">
        <f>IF(COUNTIF(CALC_CONN_TEBT0714_REV01!F:F,IF(AH50&lt;&gt;"---",VLOOKUP(AD50,CALC_CONN_TEBT0714_REV01!F:M,8,0),IF(IFERROR(IF(AD50=AH50,AI50,AH50),"---")="---","---",IF(COUNTIF(CALC_CONN_TEBT0714_REV01!F:F,IFERROR(IF(AD50=AH50,AI50,AH50),"---"))&gt;0,"---",IFERROR(IF(AD50=AH50,AI50,AH50),"---")))))=1,IF(AH50&lt;&gt;"---",VLOOKUP(AD50,CALC_CONN_TEBT0714_REV01!F:M,8,0),IF(IFERROR(IF(AD50=AH50,AI50,AH50),"---")="---","---",IF(COUNTIF(CALC_CONN_TEBT0714_REV01!F:F,IFERROR(IF(AD50=AH50,AI50,AH50),"---"))&gt;0,"---",IFERROR(IF(AD50=AH50,AI50,AH50),"---")))),"---")</f>
        <v>---</v>
      </c>
      <c r="AK50" t="str">
        <f>IF(COUNTIF(CALC_CONN_TEBT0714_REV01!F:F,IF(AH50&lt;&gt;"---",VLOOKUP(AD50,CALC_CONN_TEBT0714_REV01!F:M,8,0),IF(IFERROR(IF(AD50=AH50,AI50,AH50),"---")="---","---",IF(COUNTIF(CALC_CONN_TEBT0714_REV01!F:F,IFERROR(IF(AD50=AH50,AI50,AH50),"---"))&gt;0,"---",IFERROR(IF(AD50=AH50,AI50,AH50),"---")))))=0,IF(AH50&lt;&gt;"---",VLOOKUP(AD50,CALC_CONN_TEBT0714_REV01!F:M,8,0),IF(IFERROR(IF(AD50=AH50,AI50,AH50),"---")="---","---",IF(COUNTIF(CALC_CONN_TEBT0714_REV01!F:F,IFERROR(IF(AD50=AH50,AI50,AH50),"---"))&gt;0,"---",IFERROR(IF(AD50=AH50,AI50,AH50),"---")))),"---")</f>
        <v>---</v>
      </c>
      <c r="AL50">
        <f t="shared" si="10"/>
        <v>3.0409000000000002</v>
      </c>
      <c r="AM50">
        <f t="shared" si="11"/>
        <v>2</v>
      </c>
      <c r="AT50">
        <f t="shared" si="4"/>
        <v>0</v>
      </c>
      <c r="AU50">
        <f t="shared" si="5"/>
        <v>0</v>
      </c>
    </row>
    <row r="51" spans="1:47" x14ac:dyDescent="0.25">
      <c r="A51" t="str">
        <f t="shared" si="0"/>
        <v>JM1-18</v>
      </c>
      <c r="B51" t="str">
        <f t="shared" si="1"/>
        <v>GND</v>
      </c>
      <c r="C51" t="str">
        <f t="shared" si="2"/>
        <v>JM1-GND</v>
      </c>
      <c r="D51" t="str">
        <f t="shared" si="3"/>
        <v>JM1-18</v>
      </c>
      <c r="E51" t="s">
        <v>158</v>
      </c>
      <c r="F51">
        <v>18</v>
      </c>
      <c r="G51" t="s">
        <v>275</v>
      </c>
      <c r="L51" t="s">
        <v>1363</v>
      </c>
      <c r="M51" t="s">
        <v>274</v>
      </c>
      <c r="N51">
        <v>3.1164999999999998</v>
      </c>
      <c r="AA51">
        <f t="shared" si="12"/>
        <v>46</v>
      </c>
      <c r="AB51" t="str">
        <f>B2B!B48</f>
        <v>JM1</v>
      </c>
      <c r="AC51" t="str">
        <f>B2B!C48</f>
        <v>45</v>
      </c>
      <c r="AD51" t="str">
        <f t="shared" si="6"/>
        <v>JM1-45</v>
      </c>
      <c r="AE51" t="str">
        <f t="shared" si="7"/>
        <v>NetJM1_41</v>
      </c>
      <c r="AG51" t="str">
        <f t="shared" si="8"/>
        <v>--</v>
      </c>
      <c r="AH51" t="str">
        <f t="shared" si="9"/>
        <v>JM1-41</v>
      </c>
      <c r="AI51" t="str">
        <f>IFERROR(IF(IF(AG51="--",INDEX(D:D,MATCH(AE51,INDEX(B:B,MATCH(AE51,B:B,)+1):B10565,)+MATCH(AE51,B:B,)))=AD51,VLOOKUP(AE51,B:D,3,0),IF(AG51="--",INDEX(D:D,MATCH(AE51,INDEX(B:B,MATCH(AE51,B:B,)+1):B10565,)+MATCH(AE51,B:B,)),"---")),"---")</f>
        <v>JM1-41</v>
      </c>
      <c r="AJ51" t="str">
        <f>IF(COUNTIF(CALC_CONN_TEBT0714_REV01!F:F,IF(AH51&lt;&gt;"---",VLOOKUP(AD51,CALC_CONN_TEBT0714_REV01!F:M,8,0),IF(IFERROR(IF(AD51=AH51,AI51,AH51),"---")="---","---",IF(COUNTIF(CALC_CONN_TEBT0714_REV01!F:F,IFERROR(IF(AD51=AH51,AI51,AH51),"---"))&gt;0,"---",IFERROR(IF(AD51=AH51,AI51,AH51),"---")))))=1,IF(AH51&lt;&gt;"---",VLOOKUP(AD51,CALC_CONN_TEBT0714_REV01!F:M,8,0),IF(IFERROR(IF(AD51=AH51,AI51,AH51),"---")="---","---",IF(COUNTIF(CALC_CONN_TEBT0714_REV01!F:F,IFERROR(IF(AD51=AH51,AI51,AH51),"---"))&gt;0,"---",IFERROR(IF(AD51=AH51,AI51,AH51),"---")))),"---")</f>
        <v>---</v>
      </c>
      <c r="AK51" t="str">
        <f>IF(COUNTIF(CALC_CONN_TEBT0714_REV01!F:F,IF(AH51&lt;&gt;"---",VLOOKUP(AD51,CALC_CONN_TEBT0714_REV01!F:M,8,0),IF(IFERROR(IF(AD51=AH51,AI51,AH51),"---")="---","---",IF(COUNTIF(CALC_CONN_TEBT0714_REV01!F:F,IFERROR(IF(AD51=AH51,AI51,AH51),"---"))&gt;0,"---",IFERROR(IF(AD51=AH51,AI51,AH51),"---")))))=0,IF(AH51&lt;&gt;"---",VLOOKUP(AD51,CALC_CONN_TEBT0714_REV01!F:M,8,0),IF(IFERROR(IF(AD51=AH51,AI51,AH51),"---")="---","---",IF(COUNTIF(CALC_CONN_TEBT0714_REV01!F:F,IFERROR(IF(AD51=AH51,AI51,AH51),"---"))&gt;0,"---",IFERROR(IF(AD51=AH51,AI51,AH51),"---")))),"---")</f>
        <v>---</v>
      </c>
      <c r="AL51">
        <f t="shared" si="10"/>
        <v>3.1892</v>
      </c>
      <c r="AM51">
        <f t="shared" si="11"/>
        <v>2</v>
      </c>
      <c r="AT51">
        <f t="shared" si="4"/>
        <v>0</v>
      </c>
      <c r="AU51">
        <f t="shared" si="5"/>
        <v>0</v>
      </c>
    </row>
    <row r="52" spans="1:47" x14ac:dyDescent="0.25">
      <c r="A52" t="str">
        <f t="shared" si="0"/>
        <v>JM1-19</v>
      </c>
      <c r="B52" t="str">
        <f t="shared" si="1"/>
        <v>MGT_TX0_P</v>
      </c>
      <c r="C52" t="str">
        <f t="shared" si="2"/>
        <v>JM1-MGT_TX0_P</v>
      </c>
      <c r="D52" t="str">
        <f t="shared" si="3"/>
        <v>JM1-19</v>
      </c>
      <c r="E52" t="s">
        <v>158</v>
      </c>
      <c r="F52">
        <v>19</v>
      </c>
      <c r="G52" t="s">
        <v>879</v>
      </c>
      <c r="L52" t="s">
        <v>1364</v>
      </c>
      <c r="M52" t="s">
        <v>274</v>
      </c>
      <c r="N52">
        <v>3.0752000000000002</v>
      </c>
      <c r="AA52">
        <f t="shared" si="12"/>
        <v>47</v>
      </c>
      <c r="AB52" t="str">
        <f>B2B!B49</f>
        <v>JM1</v>
      </c>
      <c r="AC52" t="str">
        <f>B2B!C49</f>
        <v>48</v>
      </c>
      <c r="AD52" t="str">
        <f t="shared" si="6"/>
        <v>JM1-48</v>
      </c>
      <c r="AE52" t="str">
        <f t="shared" si="7"/>
        <v>GND</v>
      </c>
      <c r="AG52" t="str">
        <f t="shared" si="8"/>
        <v>---</v>
      </c>
      <c r="AH52" t="str">
        <f t="shared" si="9"/>
        <v>---</v>
      </c>
      <c r="AI52" t="str">
        <f>IFERROR(IF(IF(AG52="--",INDEX(D:D,MATCH(AE52,INDEX(B:B,MATCH(AE52,B:B,)+1):B10566,)+MATCH(AE52,B:B,)))=AD52,VLOOKUP(AE52,B:D,3,0),IF(AG52="--",INDEX(D:D,MATCH(AE52,INDEX(B:B,MATCH(AE52,B:B,)+1):B10566,)+MATCH(AE52,B:B,)),"---")),"---")</f>
        <v>---</v>
      </c>
      <c r="AJ52" t="str">
        <f>IF(COUNTIF(CALC_CONN_TEBT0714_REV01!F:F,IF(AH52&lt;&gt;"---",VLOOKUP(AD52,CALC_CONN_TEBT0714_REV01!F:M,8,0),IF(IFERROR(IF(AD52=AH52,AI52,AH52),"---")="---","---",IF(COUNTIF(CALC_CONN_TEBT0714_REV01!F:F,IFERROR(IF(AD52=AH52,AI52,AH52),"---"))&gt;0,"---",IFERROR(IF(AD52=AH52,AI52,AH52),"---")))))=1,IF(AH52&lt;&gt;"---",VLOOKUP(AD52,CALC_CONN_TEBT0714_REV01!F:M,8,0),IF(IFERROR(IF(AD52=AH52,AI52,AH52),"---")="---","---",IF(COUNTIF(CALC_CONN_TEBT0714_REV01!F:F,IFERROR(IF(AD52=AH52,AI52,AH52),"---"))&gt;0,"---",IFERROR(IF(AD52=AH52,AI52,AH52),"---")))),"---")</f>
        <v>---</v>
      </c>
      <c r="AK52" t="str">
        <f>IF(COUNTIF(CALC_CONN_TEBT0714_REV01!F:F,IF(AH52&lt;&gt;"---",VLOOKUP(AD52,CALC_CONN_TEBT0714_REV01!F:M,8,0),IF(IFERROR(IF(AD52=AH52,AI52,AH52),"---")="---","---",IF(COUNTIF(CALC_CONN_TEBT0714_REV01!F:F,IFERROR(IF(AD52=AH52,AI52,AH52),"---"))&gt;0,"---",IFERROR(IF(AD52=AH52,AI52,AH52),"---")))))=0,IF(AH52&lt;&gt;"---",VLOOKUP(AD52,CALC_CONN_TEBT0714_REV01!F:M,8,0),IF(IFERROR(IF(AD52=AH52,AI52,AH52),"---")="---","---",IF(COUNTIF(CALC_CONN_TEBT0714_REV01!F:F,IFERROR(IF(AD52=AH52,AI52,AH52),"---"))&gt;0,"---",IFERROR(IF(AD52=AH52,AI52,AH52),"---")))),"---")</f>
        <v>---</v>
      </c>
      <c r="AL52" t="str">
        <f t="shared" si="10"/>
        <v>---</v>
      </c>
      <c r="AM52">
        <f t="shared" si="11"/>
        <v>56</v>
      </c>
      <c r="AT52" t="str">
        <f t="shared" si="4"/>
        <v>MGT_TX0_P</v>
      </c>
      <c r="AU52" t="str">
        <f t="shared" si="5"/>
        <v>--</v>
      </c>
    </row>
    <row r="53" spans="1:47" x14ac:dyDescent="0.25">
      <c r="A53" t="str">
        <f t="shared" si="0"/>
        <v>JM1-20</v>
      </c>
      <c r="B53" t="str">
        <f t="shared" si="1"/>
        <v>MGT_TX1_P</v>
      </c>
      <c r="C53" t="str">
        <f t="shared" si="2"/>
        <v>JM1-MGT_TX1_P</v>
      </c>
      <c r="D53" t="str">
        <f t="shared" si="3"/>
        <v>JM1-20</v>
      </c>
      <c r="E53" t="s">
        <v>158</v>
      </c>
      <c r="F53">
        <v>20</v>
      </c>
      <c r="G53" t="s">
        <v>883</v>
      </c>
      <c r="L53" t="s">
        <v>1365</v>
      </c>
      <c r="M53" t="s">
        <v>274</v>
      </c>
      <c r="N53">
        <v>3.4899</v>
      </c>
      <c r="AA53">
        <f t="shared" si="12"/>
        <v>48</v>
      </c>
      <c r="AB53" t="str">
        <f>B2B!B50</f>
        <v>JM1</v>
      </c>
      <c r="AC53" t="str">
        <f>B2B!C50</f>
        <v>47</v>
      </c>
      <c r="AD53" t="str">
        <f t="shared" si="6"/>
        <v>JM1-47</v>
      </c>
      <c r="AE53" t="str">
        <f t="shared" si="7"/>
        <v>GND</v>
      </c>
      <c r="AG53" t="str">
        <f t="shared" si="8"/>
        <v>---</v>
      </c>
      <c r="AH53" t="str">
        <f t="shared" si="9"/>
        <v>---</v>
      </c>
      <c r="AI53" t="str">
        <f>IFERROR(IF(IF(AG53="--",INDEX(D:D,MATCH(AE53,INDEX(B:B,MATCH(AE53,B:B,)+1):B10567,)+MATCH(AE53,B:B,)))=AD53,VLOOKUP(AE53,B:D,3,0),IF(AG53="--",INDEX(D:D,MATCH(AE53,INDEX(B:B,MATCH(AE53,B:B,)+1):B10567,)+MATCH(AE53,B:B,)),"---")),"---")</f>
        <v>---</v>
      </c>
      <c r="AJ53" t="str">
        <f>IF(COUNTIF(CALC_CONN_TEBT0714_REV01!F:F,IF(AH53&lt;&gt;"---",VLOOKUP(AD53,CALC_CONN_TEBT0714_REV01!F:M,8,0),IF(IFERROR(IF(AD53=AH53,AI53,AH53),"---")="---","---",IF(COUNTIF(CALC_CONN_TEBT0714_REV01!F:F,IFERROR(IF(AD53=AH53,AI53,AH53),"---"))&gt;0,"---",IFERROR(IF(AD53=AH53,AI53,AH53),"---")))))=1,IF(AH53&lt;&gt;"---",VLOOKUP(AD53,CALC_CONN_TEBT0714_REV01!F:M,8,0),IF(IFERROR(IF(AD53=AH53,AI53,AH53),"---")="---","---",IF(COUNTIF(CALC_CONN_TEBT0714_REV01!F:F,IFERROR(IF(AD53=AH53,AI53,AH53),"---"))&gt;0,"---",IFERROR(IF(AD53=AH53,AI53,AH53),"---")))),"---")</f>
        <v>---</v>
      </c>
      <c r="AK53" t="str">
        <f>IF(COUNTIF(CALC_CONN_TEBT0714_REV01!F:F,IF(AH53&lt;&gt;"---",VLOOKUP(AD53,CALC_CONN_TEBT0714_REV01!F:M,8,0),IF(IFERROR(IF(AD53=AH53,AI53,AH53),"---")="---","---",IF(COUNTIF(CALC_CONN_TEBT0714_REV01!F:F,IFERROR(IF(AD53=AH53,AI53,AH53),"---"))&gt;0,"---",IFERROR(IF(AD53=AH53,AI53,AH53),"---")))))=0,IF(AH53&lt;&gt;"---",VLOOKUP(AD53,CALC_CONN_TEBT0714_REV01!F:M,8,0),IF(IFERROR(IF(AD53=AH53,AI53,AH53),"---")="---","---",IF(COUNTIF(CALC_CONN_TEBT0714_REV01!F:F,IFERROR(IF(AD53=AH53,AI53,AH53),"---"))&gt;0,"---",IFERROR(IF(AD53=AH53,AI53,AH53),"---")))),"---")</f>
        <v>---</v>
      </c>
      <c r="AL53" t="str">
        <f t="shared" si="10"/>
        <v>---</v>
      </c>
      <c r="AM53">
        <f t="shared" si="11"/>
        <v>56</v>
      </c>
      <c r="AT53" t="str">
        <f t="shared" si="4"/>
        <v>MGT_TX1_P</v>
      </c>
      <c r="AU53" t="str">
        <f t="shared" si="5"/>
        <v>--</v>
      </c>
    </row>
    <row r="54" spans="1:47" x14ac:dyDescent="0.25">
      <c r="A54" t="str">
        <f t="shared" si="0"/>
        <v>JM1-21</v>
      </c>
      <c r="B54" t="str">
        <f t="shared" si="1"/>
        <v>MGT_TX0_N</v>
      </c>
      <c r="C54" t="str">
        <f t="shared" si="2"/>
        <v>JM1-MGT_TX0_N</v>
      </c>
      <c r="D54" t="str">
        <f t="shared" si="3"/>
        <v>JM1-21</v>
      </c>
      <c r="E54" t="s">
        <v>158</v>
      </c>
      <c r="F54">
        <v>21</v>
      </c>
      <c r="G54" t="s">
        <v>877</v>
      </c>
      <c r="L54" t="s">
        <v>1366</v>
      </c>
      <c r="M54" t="s">
        <v>274</v>
      </c>
      <c r="N54">
        <v>3.08</v>
      </c>
      <c r="AA54">
        <f t="shared" si="12"/>
        <v>49</v>
      </c>
      <c r="AB54" t="str">
        <f>B2B!B51</f>
        <v>JM1</v>
      </c>
      <c r="AC54" t="str">
        <f>B2B!C51</f>
        <v>50</v>
      </c>
      <c r="AD54" t="str">
        <f t="shared" si="6"/>
        <v>JM1-50</v>
      </c>
      <c r="AE54" t="str">
        <f t="shared" si="7"/>
        <v>NetJM1_50</v>
      </c>
      <c r="AG54" t="str">
        <f t="shared" si="8"/>
        <v>--</v>
      </c>
      <c r="AH54" t="str">
        <f t="shared" si="9"/>
        <v>JM1-50</v>
      </c>
      <c r="AI54" t="str">
        <f>IFERROR(IF(IF(AG54="--",INDEX(D:D,MATCH(AE54,INDEX(B:B,MATCH(AE54,B:B,)+1):B10568,)+MATCH(AE54,B:B,)))=AD54,VLOOKUP(AE54,B:D,3,0),IF(AG54="--",INDEX(D:D,MATCH(AE54,INDEX(B:B,MATCH(AE54,B:B,)+1):B10568,)+MATCH(AE54,B:B,)),"---")),"---")</f>
        <v>JM1-54</v>
      </c>
      <c r="AJ54" t="str">
        <f>IF(COUNTIF(CALC_CONN_TEBT0714_REV01!F:F,IF(AH54&lt;&gt;"---",VLOOKUP(AD54,CALC_CONN_TEBT0714_REV01!F:M,8,0),IF(IFERROR(IF(AD54=AH54,AI54,AH54),"---")="---","---",IF(COUNTIF(CALC_CONN_TEBT0714_REV01!F:F,IFERROR(IF(AD54=AH54,AI54,AH54),"---"))&gt;0,"---",IFERROR(IF(AD54=AH54,AI54,AH54),"---")))))=1,IF(AH54&lt;&gt;"---",VLOOKUP(AD54,CALC_CONN_TEBT0714_REV01!F:M,8,0),IF(IFERROR(IF(AD54=AH54,AI54,AH54),"---")="---","---",IF(COUNTIF(CALC_CONN_TEBT0714_REV01!F:F,IFERROR(IF(AD54=AH54,AI54,AH54),"---"))&gt;0,"---",IFERROR(IF(AD54=AH54,AI54,AH54),"---")))),"---")</f>
        <v>---</v>
      </c>
      <c r="AK54" t="str">
        <f>IF(COUNTIF(CALC_CONN_TEBT0714_REV01!F:F,IF(AH54&lt;&gt;"---",VLOOKUP(AD54,CALC_CONN_TEBT0714_REV01!F:M,8,0),IF(IFERROR(IF(AD54=AH54,AI54,AH54),"---")="---","---",IF(COUNTIF(CALC_CONN_TEBT0714_REV01!F:F,IFERROR(IF(AD54=AH54,AI54,AH54),"---"))&gt;0,"---",IFERROR(IF(AD54=AH54,AI54,AH54),"---")))))=0,IF(AH54&lt;&gt;"---",VLOOKUP(AD54,CALC_CONN_TEBT0714_REV01!F:M,8,0),IF(IFERROR(IF(AD54=AH54,AI54,AH54),"---")="---","---",IF(COUNTIF(CALC_CONN_TEBT0714_REV01!F:F,IFERROR(IF(AD54=AH54,AI54,AH54),"---"))&gt;0,"---",IFERROR(IF(AD54=AH54,AI54,AH54),"---")))),"---")</f>
        <v>---</v>
      </c>
      <c r="AL54">
        <f t="shared" si="10"/>
        <v>3.0463</v>
      </c>
      <c r="AM54">
        <f t="shared" si="11"/>
        <v>2</v>
      </c>
      <c r="AT54" t="str">
        <f t="shared" si="4"/>
        <v>MGT_TX0_N</v>
      </c>
      <c r="AU54" t="str">
        <f t="shared" si="5"/>
        <v>--</v>
      </c>
    </row>
    <row r="55" spans="1:47" x14ac:dyDescent="0.25">
      <c r="A55" t="str">
        <f t="shared" si="0"/>
        <v>JM1-22</v>
      </c>
      <c r="B55" t="str">
        <f t="shared" si="1"/>
        <v>MGT_TX1_N</v>
      </c>
      <c r="C55" t="str">
        <f t="shared" si="2"/>
        <v>JM1-MGT_TX1_N</v>
      </c>
      <c r="D55" t="str">
        <f t="shared" si="3"/>
        <v>JM1-22</v>
      </c>
      <c r="E55" t="s">
        <v>158</v>
      </c>
      <c r="F55">
        <v>22</v>
      </c>
      <c r="G55" t="s">
        <v>881</v>
      </c>
      <c r="L55" t="s">
        <v>368</v>
      </c>
      <c r="M55" t="s">
        <v>274</v>
      </c>
      <c r="N55">
        <v>2.8942000000000001</v>
      </c>
      <c r="AA55">
        <f t="shared" si="12"/>
        <v>50</v>
      </c>
      <c r="AB55" t="str">
        <f>B2B!B52</f>
        <v>JM1</v>
      </c>
      <c r="AC55" t="str">
        <f>B2B!C52</f>
        <v>49</v>
      </c>
      <c r="AD55" t="str">
        <f t="shared" si="6"/>
        <v>JM1-49</v>
      </c>
      <c r="AE55" t="str">
        <f t="shared" si="7"/>
        <v>NetJM1_49</v>
      </c>
      <c r="AG55" t="str">
        <f t="shared" si="8"/>
        <v>--</v>
      </c>
      <c r="AH55" t="str">
        <f t="shared" si="9"/>
        <v>JM1-49</v>
      </c>
      <c r="AI55" t="str">
        <f>IFERROR(IF(IF(AG55="--",INDEX(D:D,MATCH(AE55,INDEX(B:B,MATCH(AE55,B:B,)+1):B10569,)+MATCH(AE55,B:B,)))=AD55,VLOOKUP(AE55,B:D,3,0),IF(AG55="--",INDEX(D:D,MATCH(AE55,INDEX(B:B,MATCH(AE55,B:B,)+1):B10569,)+MATCH(AE55,B:B,)),"---")),"---")</f>
        <v>JM1-53</v>
      </c>
      <c r="AJ55" t="str">
        <f>IF(COUNTIF(CALC_CONN_TEBT0714_REV01!F:F,IF(AH55&lt;&gt;"---",VLOOKUP(AD55,CALC_CONN_TEBT0714_REV01!F:M,8,0),IF(IFERROR(IF(AD55=AH55,AI55,AH55),"---")="---","---",IF(COUNTIF(CALC_CONN_TEBT0714_REV01!F:F,IFERROR(IF(AD55=AH55,AI55,AH55),"---"))&gt;0,"---",IFERROR(IF(AD55=AH55,AI55,AH55),"---")))))=1,IF(AH55&lt;&gt;"---",VLOOKUP(AD55,CALC_CONN_TEBT0714_REV01!F:M,8,0),IF(IFERROR(IF(AD55=AH55,AI55,AH55),"---")="---","---",IF(COUNTIF(CALC_CONN_TEBT0714_REV01!F:F,IFERROR(IF(AD55=AH55,AI55,AH55),"---"))&gt;0,"---",IFERROR(IF(AD55=AH55,AI55,AH55),"---")))),"---")</f>
        <v>---</v>
      </c>
      <c r="AK55" t="str">
        <f>IF(COUNTIF(CALC_CONN_TEBT0714_REV01!F:F,IF(AH55&lt;&gt;"---",VLOOKUP(AD55,CALC_CONN_TEBT0714_REV01!F:M,8,0),IF(IFERROR(IF(AD55=AH55,AI55,AH55),"---")="---","---",IF(COUNTIF(CALC_CONN_TEBT0714_REV01!F:F,IFERROR(IF(AD55=AH55,AI55,AH55),"---"))&gt;0,"---",IFERROR(IF(AD55=AH55,AI55,AH55),"---")))))=0,IF(AH55&lt;&gt;"---",VLOOKUP(AD55,CALC_CONN_TEBT0714_REV01!F:M,8,0),IF(IFERROR(IF(AD55=AH55,AI55,AH55),"---")="---","---",IF(COUNTIF(CALC_CONN_TEBT0714_REV01!F:F,IFERROR(IF(AD55=AH55,AI55,AH55),"---"))&gt;0,"---",IFERROR(IF(AD55=AH55,AI55,AH55),"---")))),"---")</f>
        <v>---</v>
      </c>
      <c r="AL55">
        <f t="shared" si="10"/>
        <v>3.0434000000000001</v>
      </c>
      <c r="AM55">
        <f t="shared" si="11"/>
        <v>2</v>
      </c>
      <c r="AT55" t="str">
        <f t="shared" si="4"/>
        <v>MGT_TX1_N</v>
      </c>
      <c r="AU55" t="str">
        <f t="shared" si="5"/>
        <v>--</v>
      </c>
    </row>
    <row r="56" spans="1:47" x14ac:dyDescent="0.25">
      <c r="A56" t="str">
        <f t="shared" si="0"/>
        <v>JM1-23</v>
      </c>
      <c r="B56" t="str">
        <f t="shared" si="1"/>
        <v>GND</v>
      </c>
      <c r="C56" t="str">
        <f t="shared" si="2"/>
        <v>JM1-GND</v>
      </c>
      <c r="D56" t="str">
        <f t="shared" si="3"/>
        <v>JM1-23</v>
      </c>
      <c r="E56" t="s">
        <v>158</v>
      </c>
      <c r="F56">
        <v>23</v>
      </c>
      <c r="G56" t="s">
        <v>275</v>
      </c>
      <c r="L56" t="s">
        <v>1367</v>
      </c>
      <c r="M56" t="s">
        <v>274</v>
      </c>
      <c r="N56">
        <v>2.8866000000000001</v>
      </c>
      <c r="AA56">
        <f t="shared" si="12"/>
        <v>51</v>
      </c>
      <c r="AB56" t="str">
        <f>B2B!B53</f>
        <v>JM1</v>
      </c>
      <c r="AC56" t="str">
        <f>B2B!C53</f>
        <v>52</v>
      </c>
      <c r="AD56" t="str">
        <f t="shared" si="6"/>
        <v>JM1-52</v>
      </c>
      <c r="AE56" t="str">
        <f t="shared" si="7"/>
        <v>NetJM1_52</v>
      </c>
      <c r="AG56" t="str">
        <f t="shared" si="8"/>
        <v>--</v>
      </c>
      <c r="AH56" t="str">
        <f t="shared" si="9"/>
        <v>JM1-52</v>
      </c>
      <c r="AI56" t="str">
        <f>IFERROR(IF(IF(AG56="--",INDEX(D:D,MATCH(AE56,INDEX(B:B,MATCH(AE56,B:B,)+1):B10570,)+MATCH(AE56,B:B,)))=AD56,VLOOKUP(AE56,B:D,3,0),IF(AG56="--",INDEX(D:D,MATCH(AE56,INDEX(B:B,MATCH(AE56,B:B,)+1):B10570,)+MATCH(AE56,B:B,)),"---")),"---")</f>
        <v>JM1-56</v>
      </c>
      <c r="AJ56" t="str">
        <f>IF(COUNTIF(CALC_CONN_TEBT0714_REV01!F:F,IF(AH56&lt;&gt;"---",VLOOKUP(AD56,CALC_CONN_TEBT0714_REV01!F:M,8,0),IF(IFERROR(IF(AD56=AH56,AI56,AH56),"---")="---","---",IF(COUNTIF(CALC_CONN_TEBT0714_REV01!F:F,IFERROR(IF(AD56=AH56,AI56,AH56),"---"))&gt;0,"---",IFERROR(IF(AD56=AH56,AI56,AH56),"---")))))=1,IF(AH56&lt;&gt;"---",VLOOKUP(AD56,CALC_CONN_TEBT0714_REV01!F:M,8,0),IF(IFERROR(IF(AD56=AH56,AI56,AH56),"---")="---","---",IF(COUNTIF(CALC_CONN_TEBT0714_REV01!F:F,IFERROR(IF(AD56=AH56,AI56,AH56),"---"))&gt;0,"---",IFERROR(IF(AD56=AH56,AI56,AH56),"---")))),"---")</f>
        <v>---</v>
      </c>
      <c r="AK56" t="str">
        <f>IF(COUNTIF(CALC_CONN_TEBT0714_REV01!F:F,IF(AH56&lt;&gt;"---",VLOOKUP(AD56,CALC_CONN_TEBT0714_REV01!F:M,8,0),IF(IFERROR(IF(AD56=AH56,AI56,AH56),"---")="---","---",IF(COUNTIF(CALC_CONN_TEBT0714_REV01!F:F,IFERROR(IF(AD56=AH56,AI56,AH56),"---"))&gt;0,"---",IFERROR(IF(AD56=AH56,AI56,AH56),"---")))))=0,IF(AH56&lt;&gt;"---",VLOOKUP(AD56,CALC_CONN_TEBT0714_REV01!F:M,8,0),IF(IFERROR(IF(AD56=AH56,AI56,AH56),"---")="---","---",IF(COUNTIF(CALC_CONN_TEBT0714_REV01!F:F,IFERROR(IF(AD56=AH56,AI56,AH56),"---"))&gt;0,"---",IFERROR(IF(AD56=AH56,AI56,AH56),"---")))),"---")</f>
        <v>---</v>
      </c>
      <c r="AL56">
        <f t="shared" si="10"/>
        <v>2.9333</v>
      </c>
      <c r="AM56">
        <f t="shared" si="11"/>
        <v>2</v>
      </c>
      <c r="AT56">
        <f t="shared" si="4"/>
        <v>0</v>
      </c>
      <c r="AU56">
        <f t="shared" si="5"/>
        <v>0</v>
      </c>
    </row>
    <row r="57" spans="1:47" x14ac:dyDescent="0.25">
      <c r="A57" t="str">
        <f t="shared" si="0"/>
        <v>JM1-24</v>
      </c>
      <c r="B57" t="str">
        <f t="shared" si="1"/>
        <v>GND</v>
      </c>
      <c r="C57" t="str">
        <f t="shared" si="2"/>
        <v>JM1-GND</v>
      </c>
      <c r="D57" t="str">
        <f t="shared" si="3"/>
        <v>JM1-24</v>
      </c>
      <c r="E57" t="s">
        <v>158</v>
      </c>
      <c r="F57">
        <v>24</v>
      </c>
      <c r="G57" t="s">
        <v>275</v>
      </c>
      <c r="L57" t="s">
        <v>841</v>
      </c>
      <c r="M57" t="s">
        <v>274</v>
      </c>
      <c r="N57">
        <v>3.0891999999999999</v>
      </c>
      <c r="AA57">
        <f t="shared" si="12"/>
        <v>52</v>
      </c>
      <c r="AB57" t="str">
        <f>B2B!B54</f>
        <v>JM1</v>
      </c>
      <c r="AC57" t="str">
        <f>B2B!C54</f>
        <v>51</v>
      </c>
      <c r="AD57" t="str">
        <f t="shared" si="6"/>
        <v>JM1-51</v>
      </c>
      <c r="AE57" t="str">
        <f t="shared" si="7"/>
        <v>NetJM1_51</v>
      </c>
      <c r="AG57" t="str">
        <f t="shared" si="8"/>
        <v>--</v>
      </c>
      <c r="AH57" t="str">
        <f t="shared" si="9"/>
        <v>JM1-51</v>
      </c>
      <c r="AI57" t="str">
        <f>IFERROR(IF(IF(AG57="--",INDEX(D:D,MATCH(AE57,INDEX(B:B,MATCH(AE57,B:B,)+1):B10571,)+MATCH(AE57,B:B,)))=AD57,VLOOKUP(AE57,B:D,3,0),IF(AG57="--",INDEX(D:D,MATCH(AE57,INDEX(B:B,MATCH(AE57,B:B,)+1):B10571,)+MATCH(AE57,B:B,)),"---")),"---")</f>
        <v>JM1-55</v>
      </c>
      <c r="AJ57" t="str">
        <f>IF(COUNTIF(CALC_CONN_TEBT0714_REV01!F:F,IF(AH57&lt;&gt;"---",VLOOKUP(AD57,CALC_CONN_TEBT0714_REV01!F:M,8,0),IF(IFERROR(IF(AD57=AH57,AI57,AH57),"---")="---","---",IF(COUNTIF(CALC_CONN_TEBT0714_REV01!F:F,IFERROR(IF(AD57=AH57,AI57,AH57),"---"))&gt;0,"---",IFERROR(IF(AD57=AH57,AI57,AH57),"---")))))=1,IF(AH57&lt;&gt;"---",VLOOKUP(AD57,CALC_CONN_TEBT0714_REV01!F:M,8,0),IF(IFERROR(IF(AD57=AH57,AI57,AH57),"---")="---","---",IF(COUNTIF(CALC_CONN_TEBT0714_REV01!F:F,IFERROR(IF(AD57=AH57,AI57,AH57),"---"))&gt;0,"---",IFERROR(IF(AD57=AH57,AI57,AH57),"---")))),"---")</f>
        <v>---</v>
      </c>
      <c r="AK57" t="str">
        <f>IF(COUNTIF(CALC_CONN_TEBT0714_REV01!F:F,IF(AH57&lt;&gt;"---",VLOOKUP(AD57,CALC_CONN_TEBT0714_REV01!F:M,8,0),IF(IFERROR(IF(AD57=AH57,AI57,AH57),"---")="---","---",IF(COUNTIF(CALC_CONN_TEBT0714_REV01!F:F,IFERROR(IF(AD57=AH57,AI57,AH57),"---"))&gt;0,"---",IFERROR(IF(AD57=AH57,AI57,AH57),"---")))))=0,IF(AH57&lt;&gt;"---",VLOOKUP(AD57,CALC_CONN_TEBT0714_REV01!F:M,8,0),IF(IFERROR(IF(AD57=AH57,AI57,AH57),"---")="---","---",IF(COUNTIF(CALC_CONN_TEBT0714_REV01!F:F,IFERROR(IF(AD57=AH57,AI57,AH57),"---"))&gt;0,"---",IFERROR(IF(AD57=AH57,AI57,AH57),"---")))),"---")</f>
        <v>---</v>
      </c>
      <c r="AL57">
        <f t="shared" si="10"/>
        <v>3.2359</v>
      </c>
      <c r="AM57">
        <f t="shared" si="11"/>
        <v>2</v>
      </c>
      <c r="AT57">
        <f t="shared" si="4"/>
        <v>0</v>
      </c>
      <c r="AU57">
        <f t="shared" si="5"/>
        <v>0</v>
      </c>
    </row>
    <row r="58" spans="1:47" x14ac:dyDescent="0.25">
      <c r="A58" t="str">
        <f t="shared" si="0"/>
        <v>JM1-25</v>
      </c>
      <c r="B58" t="str">
        <f t="shared" si="1"/>
        <v>ADC_P</v>
      </c>
      <c r="C58" t="str">
        <f t="shared" si="2"/>
        <v>JM1-ADC_P</v>
      </c>
      <c r="D58" t="str">
        <f t="shared" si="3"/>
        <v>JM1-25</v>
      </c>
      <c r="E58" t="s">
        <v>158</v>
      </c>
      <c r="F58">
        <v>25</v>
      </c>
      <c r="G58" t="s">
        <v>1301</v>
      </c>
      <c r="L58" t="s">
        <v>1368</v>
      </c>
      <c r="M58" t="s">
        <v>274</v>
      </c>
      <c r="N58">
        <v>2.9144000000000001</v>
      </c>
      <c r="AA58">
        <f t="shared" si="12"/>
        <v>53</v>
      </c>
      <c r="AB58" t="str">
        <f>B2B!B55</f>
        <v>JM1</v>
      </c>
      <c r="AC58" t="str">
        <f>B2B!C55</f>
        <v>54</v>
      </c>
      <c r="AD58" t="str">
        <f t="shared" si="6"/>
        <v>JM1-54</v>
      </c>
      <c r="AE58" t="str">
        <f t="shared" si="7"/>
        <v>NetJM1_50</v>
      </c>
      <c r="AG58" t="str">
        <f t="shared" si="8"/>
        <v>--</v>
      </c>
      <c r="AH58" t="str">
        <f t="shared" si="9"/>
        <v>JM1-50</v>
      </c>
      <c r="AI58" t="str">
        <f>IFERROR(IF(IF(AG58="--",INDEX(D:D,MATCH(AE58,INDEX(B:B,MATCH(AE58,B:B,)+1):B10572,)+MATCH(AE58,B:B,)))=AD58,VLOOKUP(AE58,B:D,3,0),IF(AG58="--",INDEX(D:D,MATCH(AE58,INDEX(B:B,MATCH(AE58,B:B,)+1):B10572,)+MATCH(AE58,B:B,)),"---")),"---")</f>
        <v>JM1-50</v>
      </c>
      <c r="AJ58" t="str">
        <f>IF(COUNTIF(CALC_CONN_TEBT0714_REV01!F:F,IF(AH58&lt;&gt;"---",VLOOKUP(AD58,CALC_CONN_TEBT0714_REV01!F:M,8,0),IF(IFERROR(IF(AD58=AH58,AI58,AH58),"---")="---","---",IF(COUNTIF(CALC_CONN_TEBT0714_REV01!F:F,IFERROR(IF(AD58=AH58,AI58,AH58),"---"))&gt;0,"---",IFERROR(IF(AD58=AH58,AI58,AH58),"---")))))=1,IF(AH58&lt;&gt;"---",VLOOKUP(AD58,CALC_CONN_TEBT0714_REV01!F:M,8,0),IF(IFERROR(IF(AD58=AH58,AI58,AH58),"---")="---","---",IF(COUNTIF(CALC_CONN_TEBT0714_REV01!F:F,IFERROR(IF(AD58=AH58,AI58,AH58),"---"))&gt;0,"---",IFERROR(IF(AD58=AH58,AI58,AH58),"---")))),"---")</f>
        <v>---</v>
      </c>
      <c r="AK58" t="str">
        <f>IF(COUNTIF(CALC_CONN_TEBT0714_REV01!F:F,IF(AH58&lt;&gt;"---",VLOOKUP(AD58,CALC_CONN_TEBT0714_REV01!F:M,8,0),IF(IFERROR(IF(AD58=AH58,AI58,AH58),"---")="---","---",IF(COUNTIF(CALC_CONN_TEBT0714_REV01!F:F,IFERROR(IF(AD58=AH58,AI58,AH58),"---"))&gt;0,"---",IFERROR(IF(AD58=AH58,AI58,AH58),"---")))))=0,IF(AH58&lt;&gt;"---",VLOOKUP(AD58,CALC_CONN_TEBT0714_REV01!F:M,8,0),IF(IFERROR(IF(AD58=AH58,AI58,AH58),"---")="---","---",IF(COUNTIF(CALC_CONN_TEBT0714_REV01!F:F,IFERROR(IF(AD58=AH58,AI58,AH58),"---"))&gt;0,"---",IFERROR(IF(AD58=AH58,AI58,AH58),"---")))),"---")</f>
        <v>---</v>
      </c>
      <c r="AL58">
        <f t="shared" si="10"/>
        <v>3.0463</v>
      </c>
      <c r="AM58">
        <f t="shared" si="11"/>
        <v>2</v>
      </c>
      <c r="AT58" t="str">
        <f t="shared" si="4"/>
        <v>ADC_P</v>
      </c>
      <c r="AU58" t="str">
        <f t="shared" si="5"/>
        <v>--</v>
      </c>
    </row>
    <row r="59" spans="1:47" x14ac:dyDescent="0.25">
      <c r="A59" t="str">
        <f t="shared" si="0"/>
        <v>JM1-26</v>
      </c>
      <c r="B59" t="str">
        <f t="shared" si="1"/>
        <v>MGT_TX0_P</v>
      </c>
      <c r="C59" t="str">
        <f t="shared" si="2"/>
        <v>JM1-MGT_TX0_P</v>
      </c>
      <c r="D59" t="str">
        <f t="shared" si="3"/>
        <v>JM1-26</v>
      </c>
      <c r="E59" t="s">
        <v>158</v>
      </c>
      <c r="F59">
        <v>26</v>
      </c>
      <c r="G59" t="s">
        <v>879</v>
      </c>
      <c r="L59" t="s">
        <v>873</v>
      </c>
      <c r="M59" t="s">
        <v>274</v>
      </c>
      <c r="N59">
        <v>3.2105000000000001</v>
      </c>
      <c r="AA59">
        <f t="shared" si="12"/>
        <v>54</v>
      </c>
      <c r="AB59" t="str">
        <f>B2B!B56</f>
        <v>JM1</v>
      </c>
      <c r="AC59" t="str">
        <f>B2B!C56</f>
        <v>53</v>
      </c>
      <c r="AD59" t="str">
        <f t="shared" si="6"/>
        <v>JM1-53</v>
      </c>
      <c r="AE59" t="str">
        <f t="shared" si="7"/>
        <v>NetJM1_49</v>
      </c>
      <c r="AG59" t="str">
        <f t="shared" si="8"/>
        <v>--</v>
      </c>
      <c r="AH59" t="str">
        <f t="shared" si="9"/>
        <v>JM1-49</v>
      </c>
      <c r="AI59" t="str">
        <f>IFERROR(IF(IF(AG59="--",INDEX(D:D,MATCH(AE59,INDEX(B:B,MATCH(AE59,B:B,)+1):B10573,)+MATCH(AE59,B:B,)))=AD59,VLOOKUP(AE59,B:D,3,0),IF(AG59="--",INDEX(D:D,MATCH(AE59,INDEX(B:B,MATCH(AE59,B:B,)+1):B10573,)+MATCH(AE59,B:B,)),"---")),"---")</f>
        <v>JM1-49</v>
      </c>
      <c r="AJ59" t="str">
        <f>IF(COUNTIF(CALC_CONN_TEBT0714_REV01!F:F,IF(AH59&lt;&gt;"---",VLOOKUP(AD59,CALC_CONN_TEBT0714_REV01!F:M,8,0),IF(IFERROR(IF(AD59=AH59,AI59,AH59),"---")="---","---",IF(COUNTIF(CALC_CONN_TEBT0714_REV01!F:F,IFERROR(IF(AD59=AH59,AI59,AH59),"---"))&gt;0,"---",IFERROR(IF(AD59=AH59,AI59,AH59),"---")))))=1,IF(AH59&lt;&gt;"---",VLOOKUP(AD59,CALC_CONN_TEBT0714_REV01!F:M,8,0),IF(IFERROR(IF(AD59=AH59,AI59,AH59),"---")="---","---",IF(COUNTIF(CALC_CONN_TEBT0714_REV01!F:F,IFERROR(IF(AD59=AH59,AI59,AH59),"---"))&gt;0,"---",IFERROR(IF(AD59=AH59,AI59,AH59),"---")))),"---")</f>
        <v>---</v>
      </c>
      <c r="AK59" t="str">
        <f>IF(COUNTIF(CALC_CONN_TEBT0714_REV01!F:F,IF(AH59&lt;&gt;"---",VLOOKUP(AD59,CALC_CONN_TEBT0714_REV01!F:M,8,0),IF(IFERROR(IF(AD59=AH59,AI59,AH59),"---")="---","---",IF(COUNTIF(CALC_CONN_TEBT0714_REV01!F:F,IFERROR(IF(AD59=AH59,AI59,AH59),"---"))&gt;0,"---",IFERROR(IF(AD59=AH59,AI59,AH59),"---")))))=0,IF(AH59&lt;&gt;"---",VLOOKUP(AD59,CALC_CONN_TEBT0714_REV01!F:M,8,0),IF(IFERROR(IF(AD59=AH59,AI59,AH59),"---")="---","---",IF(COUNTIF(CALC_CONN_TEBT0714_REV01!F:F,IFERROR(IF(AD59=AH59,AI59,AH59),"---"))&gt;0,"---",IFERROR(IF(AD59=AH59,AI59,AH59),"---")))),"---")</f>
        <v>---</v>
      </c>
      <c r="AL59">
        <f t="shared" si="10"/>
        <v>3.0434000000000001</v>
      </c>
      <c r="AM59">
        <f t="shared" si="11"/>
        <v>2</v>
      </c>
      <c r="AT59" t="str">
        <f t="shared" si="4"/>
        <v>MGT_TX0_P</v>
      </c>
      <c r="AU59" t="str">
        <f t="shared" si="5"/>
        <v>--</v>
      </c>
    </row>
    <row r="60" spans="1:47" x14ac:dyDescent="0.25">
      <c r="A60" t="str">
        <f t="shared" si="0"/>
        <v>JM1-27</v>
      </c>
      <c r="B60" t="str">
        <f t="shared" si="1"/>
        <v>ADC_N</v>
      </c>
      <c r="C60" t="str">
        <f t="shared" si="2"/>
        <v>JM1-ADC_N</v>
      </c>
      <c r="D60" t="str">
        <f t="shared" si="3"/>
        <v>JM1-27</v>
      </c>
      <c r="E60" t="s">
        <v>158</v>
      </c>
      <c r="F60">
        <v>27</v>
      </c>
      <c r="G60" t="s">
        <v>1300</v>
      </c>
      <c r="L60" t="s">
        <v>1369</v>
      </c>
      <c r="M60" t="s">
        <v>274</v>
      </c>
      <c r="N60">
        <v>3.1463000000000001</v>
      </c>
      <c r="AA60">
        <f t="shared" si="12"/>
        <v>55</v>
      </c>
      <c r="AB60" t="str">
        <f>B2B!B57</f>
        <v>JM1</v>
      </c>
      <c r="AC60" t="str">
        <f>B2B!C57</f>
        <v>56</v>
      </c>
      <c r="AD60" t="str">
        <f t="shared" si="6"/>
        <v>JM1-56</v>
      </c>
      <c r="AE60" t="str">
        <f t="shared" si="7"/>
        <v>NetJM1_52</v>
      </c>
      <c r="AG60" t="str">
        <f t="shared" si="8"/>
        <v>--</v>
      </c>
      <c r="AH60" t="str">
        <f t="shared" si="9"/>
        <v>JM1-52</v>
      </c>
      <c r="AI60" t="str">
        <f>IFERROR(IF(IF(AG60="--",INDEX(D:D,MATCH(AE60,INDEX(B:B,MATCH(AE60,B:B,)+1):B10574,)+MATCH(AE60,B:B,)))=AD60,VLOOKUP(AE60,B:D,3,0),IF(AG60="--",INDEX(D:D,MATCH(AE60,INDEX(B:B,MATCH(AE60,B:B,)+1):B10574,)+MATCH(AE60,B:B,)),"---")),"---")</f>
        <v>JM1-52</v>
      </c>
      <c r="AJ60" t="str">
        <f>IF(COUNTIF(CALC_CONN_TEBT0714_REV01!F:F,IF(AH60&lt;&gt;"---",VLOOKUP(AD60,CALC_CONN_TEBT0714_REV01!F:M,8,0),IF(IFERROR(IF(AD60=AH60,AI60,AH60),"---")="---","---",IF(COUNTIF(CALC_CONN_TEBT0714_REV01!F:F,IFERROR(IF(AD60=AH60,AI60,AH60),"---"))&gt;0,"---",IFERROR(IF(AD60=AH60,AI60,AH60),"---")))))=1,IF(AH60&lt;&gt;"---",VLOOKUP(AD60,CALC_CONN_TEBT0714_REV01!F:M,8,0),IF(IFERROR(IF(AD60=AH60,AI60,AH60),"---")="---","---",IF(COUNTIF(CALC_CONN_TEBT0714_REV01!F:F,IFERROR(IF(AD60=AH60,AI60,AH60),"---"))&gt;0,"---",IFERROR(IF(AD60=AH60,AI60,AH60),"---")))),"---")</f>
        <v>---</v>
      </c>
      <c r="AK60" t="str">
        <f>IF(COUNTIF(CALC_CONN_TEBT0714_REV01!F:F,IF(AH60&lt;&gt;"---",VLOOKUP(AD60,CALC_CONN_TEBT0714_REV01!F:M,8,0),IF(IFERROR(IF(AD60=AH60,AI60,AH60),"---")="---","---",IF(COUNTIF(CALC_CONN_TEBT0714_REV01!F:F,IFERROR(IF(AD60=AH60,AI60,AH60),"---"))&gt;0,"---",IFERROR(IF(AD60=AH60,AI60,AH60),"---")))))=0,IF(AH60&lt;&gt;"---",VLOOKUP(AD60,CALC_CONN_TEBT0714_REV01!F:M,8,0),IF(IFERROR(IF(AD60=AH60,AI60,AH60),"---")="---","---",IF(COUNTIF(CALC_CONN_TEBT0714_REV01!F:F,IFERROR(IF(AD60=AH60,AI60,AH60),"---"))&gt;0,"---",IFERROR(IF(AD60=AH60,AI60,AH60),"---")))),"---")</f>
        <v>---</v>
      </c>
      <c r="AL60">
        <f t="shared" si="10"/>
        <v>2.9333</v>
      </c>
      <c r="AM60">
        <f t="shared" si="11"/>
        <v>2</v>
      </c>
      <c r="AT60" t="str">
        <f t="shared" si="4"/>
        <v>ADC_N</v>
      </c>
      <c r="AU60" t="str">
        <f t="shared" si="5"/>
        <v>--</v>
      </c>
    </row>
    <row r="61" spans="1:47" x14ac:dyDescent="0.25">
      <c r="A61" t="str">
        <f t="shared" si="0"/>
        <v>JM1-28</v>
      </c>
      <c r="B61" t="str">
        <f t="shared" si="1"/>
        <v>MGT_TX0_N</v>
      </c>
      <c r="C61" t="str">
        <f t="shared" si="2"/>
        <v>JM1-MGT_TX0_N</v>
      </c>
      <c r="D61" t="str">
        <f t="shared" si="3"/>
        <v>JM1-28</v>
      </c>
      <c r="E61" t="s">
        <v>158</v>
      </c>
      <c r="F61">
        <v>28</v>
      </c>
      <c r="G61" t="s">
        <v>877</v>
      </c>
      <c r="L61" t="s">
        <v>1370</v>
      </c>
      <c r="M61" t="s">
        <v>274</v>
      </c>
      <c r="N61">
        <v>3.1141000000000001</v>
      </c>
      <c r="AA61">
        <f t="shared" si="12"/>
        <v>56</v>
      </c>
      <c r="AB61" t="str">
        <f>B2B!B58</f>
        <v>JM1</v>
      </c>
      <c r="AC61" t="str">
        <f>B2B!C58</f>
        <v>55</v>
      </c>
      <c r="AD61" t="str">
        <f t="shared" si="6"/>
        <v>JM1-55</v>
      </c>
      <c r="AE61" t="str">
        <f t="shared" si="7"/>
        <v>NetJM1_51</v>
      </c>
      <c r="AG61" t="str">
        <f t="shared" si="8"/>
        <v>--</v>
      </c>
      <c r="AH61" t="str">
        <f t="shared" si="9"/>
        <v>JM1-51</v>
      </c>
      <c r="AI61" t="str">
        <f>IFERROR(IF(IF(AG61="--",INDEX(D:D,MATCH(AE61,INDEX(B:B,MATCH(AE61,B:B,)+1):B10575,)+MATCH(AE61,B:B,)))=AD61,VLOOKUP(AE61,B:D,3,0),IF(AG61="--",INDEX(D:D,MATCH(AE61,INDEX(B:B,MATCH(AE61,B:B,)+1):B10575,)+MATCH(AE61,B:B,)),"---")),"---")</f>
        <v>JM1-51</v>
      </c>
      <c r="AJ61" t="str">
        <f>IF(COUNTIF(CALC_CONN_TEBT0714_REV01!F:F,IF(AH61&lt;&gt;"---",VLOOKUP(AD61,CALC_CONN_TEBT0714_REV01!F:M,8,0),IF(IFERROR(IF(AD61=AH61,AI61,AH61),"---")="---","---",IF(COUNTIF(CALC_CONN_TEBT0714_REV01!F:F,IFERROR(IF(AD61=AH61,AI61,AH61),"---"))&gt;0,"---",IFERROR(IF(AD61=AH61,AI61,AH61),"---")))))=1,IF(AH61&lt;&gt;"---",VLOOKUP(AD61,CALC_CONN_TEBT0714_REV01!F:M,8,0),IF(IFERROR(IF(AD61=AH61,AI61,AH61),"---")="---","---",IF(COUNTIF(CALC_CONN_TEBT0714_REV01!F:F,IFERROR(IF(AD61=AH61,AI61,AH61),"---"))&gt;0,"---",IFERROR(IF(AD61=AH61,AI61,AH61),"---")))),"---")</f>
        <v>---</v>
      </c>
      <c r="AK61" t="str">
        <f>IF(COUNTIF(CALC_CONN_TEBT0714_REV01!F:F,IF(AH61&lt;&gt;"---",VLOOKUP(AD61,CALC_CONN_TEBT0714_REV01!F:M,8,0),IF(IFERROR(IF(AD61=AH61,AI61,AH61),"---")="---","---",IF(COUNTIF(CALC_CONN_TEBT0714_REV01!F:F,IFERROR(IF(AD61=AH61,AI61,AH61),"---"))&gt;0,"---",IFERROR(IF(AD61=AH61,AI61,AH61),"---")))))=0,IF(AH61&lt;&gt;"---",VLOOKUP(AD61,CALC_CONN_TEBT0714_REV01!F:M,8,0),IF(IFERROR(IF(AD61=AH61,AI61,AH61),"---")="---","---",IF(COUNTIF(CALC_CONN_TEBT0714_REV01!F:F,IFERROR(IF(AD61=AH61,AI61,AH61),"---"))&gt;0,"---",IFERROR(IF(AD61=AH61,AI61,AH61),"---")))),"---")</f>
        <v>---</v>
      </c>
      <c r="AL61">
        <f t="shared" si="10"/>
        <v>3.2359</v>
      </c>
      <c r="AM61">
        <f t="shared" si="11"/>
        <v>2</v>
      </c>
      <c r="AT61" t="str">
        <f t="shared" si="4"/>
        <v>MGT_TX0_N</v>
      </c>
      <c r="AU61" t="str">
        <f t="shared" si="5"/>
        <v>--</v>
      </c>
    </row>
    <row r="62" spans="1:47" x14ac:dyDescent="0.25">
      <c r="A62" t="str">
        <f t="shared" si="0"/>
        <v>JM1-29</v>
      </c>
      <c r="B62" t="str">
        <f t="shared" si="1"/>
        <v>GND</v>
      </c>
      <c r="C62" t="str">
        <f t="shared" si="2"/>
        <v>JM1-GND</v>
      </c>
      <c r="D62" t="str">
        <f t="shared" si="3"/>
        <v>JM1-29</v>
      </c>
      <c r="E62" t="s">
        <v>158</v>
      </c>
      <c r="F62">
        <v>29</v>
      </c>
      <c r="G62" t="s">
        <v>275</v>
      </c>
      <c r="L62" t="s">
        <v>842</v>
      </c>
      <c r="M62" t="s">
        <v>274</v>
      </c>
      <c r="N62">
        <v>3.0575999999999999</v>
      </c>
      <c r="AA62">
        <f t="shared" si="12"/>
        <v>57</v>
      </c>
      <c r="AB62" t="str">
        <f>B2B!B59</f>
        <v>JM1</v>
      </c>
      <c r="AC62" t="str">
        <f>B2B!C59</f>
        <v>58</v>
      </c>
      <c r="AD62" t="str">
        <f t="shared" si="6"/>
        <v>JM1-58</v>
      </c>
      <c r="AE62" t="str">
        <f t="shared" si="7"/>
        <v>NetJM1_58</v>
      </c>
      <c r="AG62" t="str">
        <f t="shared" si="8"/>
        <v>--</v>
      </c>
      <c r="AH62" t="str">
        <f t="shared" si="9"/>
        <v>JM1-58</v>
      </c>
      <c r="AI62" t="str">
        <f>IFERROR(IF(IF(AG62="--",INDEX(D:D,MATCH(AE62,INDEX(B:B,MATCH(AE62,B:B,)+1):B10576,)+MATCH(AE62,B:B,)))=AD62,VLOOKUP(AE62,B:D,3,0),IF(AG62="--",INDEX(D:D,MATCH(AE62,INDEX(B:B,MATCH(AE62,B:B,)+1):B10576,)+MATCH(AE62,B:B,)),"---")),"---")</f>
        <v>JM1-62</v>
      </c>
      <c r="AJ62" t="str">
        <f>IF(COUNTIF(CALC_CONN_TEBT0714_REV01!F:F,IF(AH62&lt;&gt;"---",VLOOKUP(AD62,CALC_CONN_TEBT0714_REV01!F:M,8,0),IF(IFERROR(IF(AD62=AH62,AI62,AH62),"---")="---","---",IF(COUNTIF(CALC_CONN_TEBT0714_REV01!F:F,IFERROR(IF(AD62=AH62,AI62,AH62),"---"))&gt;0,"---",IFERROR(IF(AD62=AH62,AI62,AH62),"---")))))=1,IF(AH62&lt;&gt;"---",VLOOKUP(AD62,CALC_CONN_TEBT0714_REV01!F:M,8,0),IF(IFERROR(IF(AD62=AH62,AI62,AH62),"---")="---","---",IF(COUNTIF(CALC_CONN_TEBT0714_REV01!F:F,IFERROR(IF(AD62=AH62,AI62,AH62),"---"))&gt;0,"---",IFERROR(IF(AD62=AH62,AI62,AH62),"---")))),"---")</f>
        <v>---</v>
      </c>
      <c r="AK62" t="str">
        <f>IF(COUNTIF(CALC_CONN_TEBT0714_REV01!F:F,IF(AH62&lt;&gt;"---",VLOOKUP(AD62,CALC_CONN_TEBT0714_REV01!F:M,8,0),IF(IFERROR(IF(AD62=AH62,AI62,AH62),"---")="---","---",IF(COUNTIF(CALC_CONN_TEBT0714_REV01!F:F,IFERROR(IF(AD62=AH62,AI62,AH62),"---"))&gt;0,"---",IFERROR(IF(AD62=AH62,AI62,AH62),"---")))))=0,IF(AH62&lt;&gt;"---",VLOOKUP(AD62,CALC_CONN_TEBT0714_REV01!F:M,8,0),IF(IFERROR(IF(AD62=AH62,AI62,AH62),"---")="---","---",IF(COUNTIF(CALC_CONN_TEBT0714_REV01!F:F,IFERROR(IF(AD62=AH62,AI62,AH62),"---"))&gt;0,"---",IFERROR(IF(AD62=AH62,AI62,AH62),"---")))),"---")</f>
        <v>---</v>
      </c>
      <c r="AL62">
        <f t="shared" si="10"/>
        <v>2.8039999999999998</v>
      </c>
      <c r="AM62">
        <f t="shared" si="11"/>
        <v>2</v>
      </c>
      <c r="AT62">
        <f t="shared" si="4"/>
        <v>0</v>
      </c>
      <c r="AU62">
        <f t="shared" si="5"/>
        <v>0</v>
      </c>
    </row>
    <row r="63" spans="1:47" x14ac:dyDescent="0.25">
      <c r="A63" t="str">
        <f t="shared" si="0"/>
        <v>JM1-30</v>
      </c>
      <c r="B63" t="str">
        <f t="shared" si="1"/>
        <v>GND</v>
      </c>
      <c r="C63" t="str">
        <f t="shared" si="2"/>
        <v>JM1-GND</v>
      </c>
      <c r="D63" t="str">
        <f t="shared" si="3"/>
        <v>JM1-30</v>
      </c>
      <c r="E63" t="s">
        <v>158</v>
      </c>
      <c r="F63">
        <v>30</v>
      </c>
      <c r="G63" t="s">
        <v>275</v>
      </c>
      <c r="L63" t="s">
        <v>843</v>
      </c>
      <c r="M63" t="s">
        <v>274</v>
      </c>
      <c r="N63">
        <v>3.0219</v>
      </c>
      <c r="AA63">
        <f t="shared" si="12"/>
        <v>58</v>
      </c>
      <c r="AB63" t="str">
        <f>B2B!B60</f>
        <v>JM1</v>
      </c>
      <c r="AC63" t="str">
        <f>B2B!C60</f>
        <v>57</v>
      </c>
      <c r="AD63" t="str">
        <f t="shared" si="6"/>
        <v>JM1-57</v>
      </c>
      <c r="AE63" t="str">
        <f t="shared" si="7"/>
        <v>NetJM1_57</v>
      </c>
      <c r="AG63" t="str">
        <f t="shared" si="8"/>
        <v>--</v>
      </c>
      <c r="AH63" t="str">
        <f t="shared" si="9"/>
        <v>JM1-57</v>
      </c>
      <c r="AI63" t="str">
        <f>IFERROR(IF(IF(AG63="--",INDEX(D:D,MATCH(AE63,INDEX(B:B,MATCH(AE63,B:B,)+1):B10577,)+MATCH(AE63,B:B,)))=AD63,VLOOKUP(AE63,B:D,3,0),IF(AG63="--",INDEX(D:D,MATCH(AE63,INDEX(B:B,MATCH(AE63,B:B,)+1):B10577,)+MATCH(AE63,B:B,)),"---")),"---")</f>
        <v>JM1-65</v>
      </c>
      <c r="AJ63" t="str">
        <f>IF(COUNTIF(CALC_CONN_TEBT0714_REV01!F:F,IF(AH63&lt;&gt;"---",VLOOKUP(AD63,CALC_CONN_TEBT0714_REV01!F:M,8,0),IF(IFERROR(IF(AD63=AH63,AI63,AH63),"---")="---","---",IF(COUNTIF(CALC_CONN_TEBT0714_REV01!F:F,IFERROR(IF(AD63=AH63,AI63,AH63),"---"))&gt;0,"---",IFERROR(IF(AD63=AH63,AI63,AH63),"---")))))=1,IF(AH63&lt;&gt;"---",VLOOKUP(AD63,CALC_CONN_TEBT0714_REV01!F:M,8,0),IF(IFERROR(IF(AD63=AH63,AI63,AH63),"---")="---","---",IF(COUNTIF(CALC_CONN_TEBT0714_REV01!F:F,IFERROR(IF(AD63=AH63,AI63,AH63),"---"))&gt;0,"---",IFERROR(IF(AD63=AH63,AI63,AH63),"---")))),"---")</f>
        <v>---</v>
      </c>
      <c r="AK63" t="str">
        <f>IF(COUNTIF(CALC_CONN_TEBT0714_REV01!F:F,IF(AH63&lt;&gt;"---",VLOOKUP(AD63,CALC_CONN_TEBT0714_REV01!F:M,8,0),IF(IFERROR(IF(AD63=AH63,AI63,AH63),"---")="---","---",IF(COUNTIF(CALC_CONN_TEBT0714_REV01!F:F,IFERROR(IF(AD63=AH63,AI63,AH63),"---"))&gt;0,"---",IFERROR(IF(AD63=AH63,AI63,AH63),"---")))))=0,IF(AH63&lt;&gt;"---",VLOOKUP(AD63,CALC_CONN_TEBT0714_REV01!F:M,8,0),IF(IFERROR(IF(AD63=AH63,AI63,AH63),"---")="---","---",IF(COUNTIF(CALC_CONN_TEBT0714_REV01!F:F,IFERROR(IF(AD63=AH63,AI63,AH63),"---"))&gt;0,"---",IFERROR(IF(AD63=AH63,AI63,AH63),"---")))),"---")</f>
        <v>---</v>
      </c>
      <c r="AL63">
        <f t="shared" si="10"/>
        <v>4.8163</v>
      </c>
      <c r="AM63">
        <f t="shared" si="11"/>
        <v>2</v>
      </c>
      <c r="AT63">
        <f t="shared" si="4"/>
        <v>0</v>
      </c>
      <c r="AU63">
        <f t="shared" si="5"/>
        <v>0</v>
      </c>
    </row>
    <row r="64" spans="1:47" x14ac:dyDescent="0.25">
      <c r="A64" t="str">
        <f t="shared" si="0"/>
        <v>JM1-31</v>
      </c>
      <c r="B64" t="str">
        <f t="shared" si="1"/>
        <v>NetJM1_31</v>
      </c>
      <c r="C64" t="str">
        <f t="shared" si="2"/>
        <v>JM1-NetJM1_31</v>
      </c>
      <c r="D64" t="str">
        <f t="shared" si="3"/>
        <v>JM1-31</v>
      </c>
      <c r="E64" t="s">
        <v>158</v>
      </c>
      <c r="F64">
        <v>31</v>
      </c>
      <c r="G64" t="s">
        <v>1341</v>
      </c>
      <c r="L64" t="s">
        <v>844</v>
      </c>
      <c r="M64" t="s">
        <v>274</v>
      </c>
      <c r="N64">
        <v>3.1503999999999999</v>
      </c>
      <c r="AA64">
        <f t="shared" si="12"/>
        <v>59</v>
      </c>
      <c r="AB64" t="str">
        <f>B2B!B61</f>
        <v>JM1</v>
      </c>
      <c r="AC64" t="str">
        <f>B2B!C61</f>
        <v>60</v>
      </c>
      <c r="AD64" t="str">
        <f t="shared" si="6"/>
        <v>JM1-60</v>
      </c>
      <c r="AE64" t="str">
        <f t="shared" si="7"/>
        <v>NetJM1_60</v>
      </c>
      <c r="AG64" t="str">
        <f t="shared" si="8"/>
        <v>--</v>
      </c>
      <c r="AH64" t="str">
        <f t="shared" si="9"/>
        <v>JM1-60</v>
      </c>
      <c r="AI64" t="str">
        <f>IFERROR(IF(IF(AG64="--",INDEX(D:D,MATCH(AE64,INDEX(B:B,MATCH(AE64,B:B,)+1):B10578,)+MATCH(AE64,B:B,)))=AD64,VLOOKUP(AE64,B:D,3,0),IF(AG64="--",INDEX(D:D,MATCH(AE64,INDEX(B:B,MATCH(AE64,B:B,)+1):B10578,)+MATCH(AE64,B:B,)),"---")),"---")</f>
        <v>JM1-64</v>
      </c>
      <c r="AJ64" t="str">
        <f>IF(COUNTIF(CALC_CONN_TEBT0714_REV01!F:F,IF(AH64&lt;&gt;"---",VLOOKUP(AD64,CALC_CONN_TEBT0714_REV01!F:M,8,0),IF(IFERROR(IF(AD64=AH64,AI64,AH64),"---")="---","---",IF(COUNTIF(CALC_CONN_TEBT0714_REV01!F:F,IFERROR(IF(AD64=AH64,AI64,AH64),"---"))&gt;0,"---",IFERROR(IF(AD64=AH64,AI64,AH64),"---")))))=1,IF(AH64&lt;&gt;"---",VLOOKUP(AD64,CALC_CONN_TEBT0714_REV01!F:M,8,0),IF(IFERROR(IF(AD64=AH64,AI64,AH64),"---")="---","---",IF(COUNTIF(CALC_CONN_TEBT0714_REV01!F:F,IFERROR(IF(AD64=AH64,AI64,AH64),"---"))&gt;0,"---",IFERROR(IF(AD64=AH64,AI64,AH64),"---")))),"---")</f>
        <v>---</v>
      </c>
      <c r="AK64" t="str">
        <f>IF(COUNTIF(CALC_CONN_TEBT0714_REV01!F:F,IF(AH64&lt;&gt;"---",VLOOKUP(AD64,CALC_CONN_TEBT0714_REV01!F:M,8,0),IF(IFERROR(IF(AD64=AH64,AI64,AH64),"---")="---","---",IF(COUNTIF(CALC_CONN_TEBT0714_REV01!F:F,IFERROR(IF(AD64=AH64,AI64,AH64),"---"))&gt;0,"---",IFERROR(IF(AD64=AH64,AI64,AH64),"---")))))=0,IF(AH64&lt;&gt;"---",VLOOKUP(AD64,CALC_CONN_TEBT0714_REV01!F:M,8,0),IF(IFERROR(IF(AD64=AH64,AI64,AH64),"---")="---","---",IF(COUNTIF(CALC_CONN_TEBT0714_REV01!F:F,IFERROR(IF(AD64=AH64,AI64,AH64),"---"))&gt;0,"---",IFERROR(IF(AD64=AH64,AI64,AH64),"---")))),"---")</f>
        <v>---</v>
      </c>
      <c r="AL64">
        <f t="shared" si="10"/>
        <v>3.1084000000000001</v>
      </c>
      <c r="AM64">
        <f t="shared" si="11"/>
        <v>2</v>
      </c>
      <c r="AT64" t="str">
        <f t="shared" si="4"/>
        <v>NetJM1_31</v>
      </c>
      <c r="AU64" t="str">
        <f t="shared" si="5"/>
        <v>--</v>
      </c>
    </row>
    <row r="65" spans="1:47" x14ac:dyDescent="0.25">
      <c r="A65" t="str">
        <f t="shared" si="0"/>
        <v>JM1-32</v>
      </c>
      <c r="B65" t="str">
        <f t="shared" si="1"/>
        <v>NetJM1_32</v>
      </c>
      <c r="C65" t="str">
        <f t="shared" si="2"/>
        <v>JM1-NetJM1_32</v>
      </c>
      <c r="D65" t="str">
        <f t="shared" si="3"/>
        <v>JM1-32</v>
      </c>
      <c r="E65" t="s">
        <v>158</v>
      </c>
      <c r="F65">
        <v>32</v>
      </c>
      <c r="G65" t="s">
        <v>1342</v>
      </c>
      <c r="L65" t="s">
        <v>845</v>
      </c>
      <c r="M65" t="s">
        <v>274</v>
      </c>
      <c r="N65">
        <v>2.9883999999999999</v>
      </c>
      <c r="AA65">
        <f t="shared" si="12"/>
        <v>60</v>
      </c>
      <c r="AB65" t="str">
        <f>B2B!B62</f>
        <v>JM1</v>
      </c>
      <c r="AC65" t="str">
        <f>B2B!C62</f>
        <v>59</v>
      </c>
      <c r="AD65" t="str">
        <f t="shared" si="6"/>
        <v>JM1-59</v>
      </c>
      <c r="AE65" t="str">
        <f t="shared" si="7"/>
        <v>NetJM1_59</v>
      </c>
      <c r="AG65" t="str">
        <f t="shared" si="8"/>
        <v>--</v>
      </c>
      <c r="AH65" t="str">
        <f t="shared" si="9"/>
        <v>JM1-59</v>
      </c>
      <c r="AI65" t="str">
        <f>IFERROR(IF(IF(AG65="--",INDEX(D:D,MATCH(AE65,INDEX(B:B,MATCH(AE65,B:B,)+1):B10579,)+MATCH(AE65,B:B,)))=AD65,VLOOKUP(AE65,B:D,3,0),IF(AG65="--",INDEX(D:D,MATCH(AE65,INDEX(B:B,MATCH(AE65,B:B,)+1):B10579,)+MATCH(AE65,B:B,)),"---")),"---")</f>
        <v>JM1-63</v>
      </c>
      <c r="AJ65" t="str">
        <f>IF(COUNTIF(CALC_CONN_TEBT0714_REV01!F:F,IF(AH65&lt;&gt;"---",VLOOKUP(AD65,CALC_CONN_TEBT0714_REV01!F:M,8,0),IF(IFERROR(IF(AD65=AH65,AI65,AH65),"---")="---","---",IF(COUNTIF(CALC_CONN_TEBT0714_REV01!F:F,IFERROR(IF(AD65=AH65,AI65,AH65),"---"))&gt;0,"---",IFERROR(IF(AD65=AH65,AI65,AH65),"---")))))=1,IF(AH65&lt;&gt;"---",VLOOKUP(AD65,CALC_CONN_TEBT0714_REV01!F:M,8,0),IF(IFERROR(IF(AD65=AH65,AI65,AH65),"---")="---","---",IF(COUNTIF(CALC_CONN_TEBT0714_REV01!F:F,IFERROR(IF(AD65=AH65,AI65,AH65),"---"))&gt;0,"---",IFERROR(IF(AD65=AH65,AI65,AH65),"---")))),"---")</f>
        <v>---</v>
      </c>
      <c r="AK65" t="str">
        <f>IF(COUNTIF(CALC_CONN_TEBT0714_REV01!F:F,IF(AH65&lt;&gt;"---",VLOOKUP(AD65,CALC_CONN_TEBT0714_REV01!F:M,8,0),IF(IFERROR(IF(AD65=AH65,AI65,AH65),"---")="---","---",IF(COUNTIF(CALC_CONN_TEBT0714_REV01!F:F,IFERROR(IF(AD65=AH65,AI65,AH65),"---"))&gt;0,"---",IFERROR(IF(AD65=AH65,AI65,AH65),"---")))))=0,IF(AH65&lt;&gt;"---",VLOOKUP(AD65,CALC_CONN_TEBT0714_REV01!F:M,8,0),IF(IFERROR(IF(AD65=AH65,AI65,AH65),"---")="---","---",IF(COUNTIF(CALC_CONN_TEBT0714_REV01!F:F,IFERROR(IF(AD65=AH65,AI65,AH65),"---"))&gt;0,"---",IFERROR(IF(AD65=AH65,AI65,AH65),"---")))),"---")</f>
        <v>---</v>
      </c>
      <c r="AL65">
        <f t="shared" si="10"/>
        <v>3.1101999999999999</v>
      </c>
      <c r="AM65">
        <f t="shared" si="11"/>
        <v>2</v>
      </c>
      <c r="AT65" t="str">
        <f t="shared" si="4"/>
        <v>NetJM1_32</v>
      </c>
      <c r="AU65" t="str">
        <f t="shared" si="5"/>
        <v>--</v>
      </c>
    </row>
    <row r="66" spans="1:47" x14ac:dyDescent="0.25">
      <c r="A66" t="str">
        <f t="shared" si="0"/>
        <v>JM1-33</v>
      </c>
      <c r="B66" t="str">
        <f t="shared" si="1"/>
        <v>NetJM1_33</v>
      </c>
      <c r="C66" t="str">
        <f t="shared" si="2"/>
        <v>JM1-NetJM1_33</v>
      </c>
      <c r="D66" t="str">
        <f t="shared" si="3"/>
        <v>JM1-33</v>
      </c>
      <c r="E66" t="s">
        <v>158</v>
      </c>
      <c r="F66">
        <v>33</v>
      </c>
      <c r="G66" t="s">
        <v>1343</v>
      </c>
      <c r="L66" t="s">
        <v>399</v>
      </c>
      <c r="M66" t="s">
        <v>274</v>
      </c>
      <c r="N66">
        <v>3.1814</v>
      </c>
      <c r="AA66">
        <f t="shared" si="12"/>
        <v>61</v>
      </c>
      <c r="AB66" t="str">
        <f>B2B!B63</f>
        <v>JM1</v>
      </c>
      <c r="AC66" t="str">
        <f>B2B!C63</f>
        <v>62</v>
      </c>
      <c r="AD66" t="str">
        <f t="shared" si="6"/>
        <v>JM1-62</v>
      </c>
      <c r="AE66" t="str">
        <f t="shared" si="7"/>
        <v>NetJM1_58</v>
      </c>
      <c r="AG66" t="str">
        <f t="shared" si="8"/>
        <v>--</v>
      </c>
      <c r="AH66" t="str">
        <f t="shared" si="9"/>
        <v>JM1-58</v>
      </c>
      <c r="AI66" t="str">
        <f>IFERROR(IF(IF(AG66="--",INDEX(D:D,MATCH(AE66,INDEX(B:B,MATCH(AE66,B:B,)+1):B10580,)+MATCH(AE66,B:B,)))=AD66,VLOOKUP(AE66,B:D,3,0),IF(AG66="--",INDEX(D:D,MATCH(AE66,INDEX(B:B,MATCH(AE66,B:B,)+1):B10580,)+MATCH(AE66,B:B,)),"---")),"---")</f>
        <v>JM1-58</v>
      </c>
      <c r="AJ66" t="str">
        <f>IF(COUNTIF(CALC_CONN_TEBT0714_REV01!F:F,IF(AH66&lt;&gt;"---",VLOOKUP(AD66,CALC_CONN_TEBT0714_REV01!F:M,8,0),IF(IFERROR(IF(AD66=AH66,AI66,AH66),"---")="---","---",IF(COUNTIF(CALC_CONN_TEBT0714_REV01!F:F,IFERROR(IF(AD66=AH66,AI66,AH66),"---"))&gt;0,"---",IFERROR(IF(AD66=AH66,AI66,AH66),"---")))))=1,IF(AH66&lt;&gt;"---",VLOOKUP(AD66,CALC_CONN_TEBT0714_REV01!F:M,8,0),IF(IFERROR(IF(AD66=AH66,AI66,AH66),"---")="---","---",IF(COUNTIF(CALC_CONN_TEBT0714_REV01!F:F,IFERROR(IF(AD66=AH66,AI66,AH66),"---"))&gt;0,"---",IFERROR(IF(AD66=AH66,AI66,AH66),"---")))),"---")</f>
        <v>---</v>
      </c>
      <c r="AK66" t="str">
        <f>IF(COUNTIF(CALC_CONN_TEBT0714_REV01!F:F,IF(AH66&lt;&gt;"---",VLOOKUP(AD66,CALC_CONN_TEBT0714_REV01!F:M,8,0),IF(IFERROR(IF(AD66=AH66,AI66,AH66),"---")="---","---",IF(COUNTIF(CALC_CONN_TEBT0714_REV01!F:F,IFERROR(IF(AD66=AH66,AI66,AH66),"---"))&gt;0,"---",IFERROR(IF(AD66=AH66,AI66,AH66),"---")))))=0,IF(AH66&lt;&gt;"---",VLOOKUP(AD66,CALC_CONN_TEBT0714_REV01!F:M,8,0),IF(IFERROR(IF(AD66=AH66,AI66,AH66),"---")="---","---",IF(COUNTIF(CALC_CONN_TEBT0714_REV01!F:F,IFERROR(IF(AD66=AH66,AI66,AH66),"---"))&gt;0,"---",IFERROR(IF(AD66=AH66,AI66,AH66),"---")))),"---")</f>
        <v>---</v>
      </c>
      <c r="AL66">
        <f t="shared" si="10"/>
        <v>2.8039999999999998</v>
      </c>
      <c r="AM66">
        <f t="shared" si="11"/>
        <v>2</v>
      </c>
      <c r="AT66" t="str">
        <f t="shared" si="4"/>
        <v>NetJM1_33</v>
      </c>
      <c r="AU66" t="str">
        <f t="shared" si="5"/>
        <v>--</v>
      </c>
    </row>
    <row r="67" spans="1:47" x14ac:dyDescent="0.25">
      <c r="A67" t="str">
        <f t="shared" si="0"/>
        <v>JM1-34</v>
      </c>
      <c r="B67" t="str">
        <f t="shared" si="1"/>
        <v>NetJM1_34</v>
      </c>
      <c r="C67" t="str">
        <f t="shared" si="2"/>
        <v>JM1-NetJM1_34</v>
      </c>
      <c r="D67" t="str">
        <f t="shared" si="3"/>
        <v>JM1-34</v>
      </c>
      <c r="E67" t="s">
        <v>158</v>
      </c>
      <c r="F67">
        <v>34</v>
      </c>
      <c r="G67" t="s">
        <v>1344</v>
      </c>
      <c r="L67" t="s">
        <v>371</v>
      </c>
      <c r="M67" t="s">
        <v>274</v>
      </c>
      <c r="N67">
        <v>3.133</v>
      </c>
      <c r="AA67">
        <f t="shared" si="12"/>
        <v>62</v>
      </c>
      <c r="AB67" t="str">
        <f>B2B!B64</f>
        <v>JM1</v>
      </c>
      <c r="AC67" t="str">
        <f>B2B!C64</f>
        <v>61</v>
      </c>
      <c r="AD67" t="str">
        <f t="shared" si="6"/>
        <v>JM1-61</v>
      </c>
      <c r="AE67" t="str">
        <f t="shared" si="7"/>
        <v>3.3V_OUT</v>
      </c>
      <c r="AG67" t="str">
        <f t="shared" si="8"/>
        <v>--</v>
      </c>
      <c r="AH67" t="str">
        <f t="shared" si="9"/>
        <v>J27-6</v>
      </c>
      <c r="AI67" t="str">
        <f>IFERROR(IF(IF(AG67="--",INDEX(D:D,MATCH(AE67,INDEX(B:B,MATCH(AE67,B:B,)+1):B10581,)+MATCH(AE67,B:B,)))=AD67,VLOOKUP(AE67,B:D,3,0),IF(AG67="--",INDEX(D:D,MATCH(AE67,INDEX(B:B,MATCH(AE67,B:B,)+1):B10581,)+MATCH(AE67,B:B,)),"---")),"---")</f>
        <v>J27-6</v>
      </c>
      <c r="AJ67" t="str">
        <f>IF(COUNTIF(CALC_CONN_TEBT0714_REV01!F:F,IF(AH67&lt;&gt;"---",VLOOKUP(AD67,CALC_CONN_TEBT0714_REV01!F:M,8,0),IF(IFERROR(IF(AD67=AH67,AI67,AH67),"---")="---","---",IF(COUNTIF(CALC_CONN_TEBT0714_REV01!F:F,IFERROR(IF(AD67=AH67,AI67,AH67),"---"))&gt;0,"---",IFERROR(IF(AD67=AH67,AI67,AH67),"---")))))=1,IF(AH67&lt;&gt;"---",VLOOKUP(AD67,CALC_CONN_TEBT0714_REV01!F:M,8,0),IF(IFERROR(IF(AD67=AH67,AI67,AH67),"---")="---","---",IF(COUNTIF(CALC_CONN_TEBT0714_REV01!F:F,IFERROR(IF(AD67=AH67,AI67,AH67),"---"))&gt;0,"---",IFERROR(IF(AD67=AH67,AI67,AH67),"---")))),"---")</f>
        <v>J27-6</v>
      </c>
      <c r="AK67" t="str">
        <f>IF(COUNTIF(CALC_CONN_TEBT0714_REV01!F:F,IF(AH67&lt;&gt;"---",VLOOKUP(AD67,CALC_CONN_TEBT0714_REV01!F:M,8,0),IF(IFERROR(IF(AD67=AH67,AI67,AH67),"---")="---","---",IF(COUNTIF(CALC_CONN_TEBT0714_REV01!F:F,IFERROR(IF(AD67=AH67,AI67,AH67),"---"))&gt;0,"---",IFERROR(IF(AD67=AH67,AI67,AH67),"---")))))=0,IF(AH67&lt;&gt;"---",VLOOKUP(AD67,CALC_CONN_TEBT0714_REV01!F:M,8,0),IF(IFERROR(IF(AD67=AH67,AI67,AH67),"---")="---","---",IF(COUNTIF(CALC_CONN_TEBT0714_REV01!F:F,IFERROR(IF(AD67=AH67,AI67,AH67),"---"))&gt;0,"---",IFERROR(IF(AD67=AH67,AI67,AH67),"---")))),"---")</f>
        <v>---</v>
      </c>
      <c r="AL67">
        <f t="shared" si="10"/>
        <v>79.661799999999999</v>
      </c>
      <c r="AM67">
        <f t="shared" si="11"/>
        <v>5</v>
      </c>
      <c r="AT67" t="str">
        <f t="shared" si="4"/>
        <v>NetJM1_34</v>
      </c>
      <c r="AU67" t="str">
        <f t="shared" si="5"/>
        <v>--</v>
      </c>
    </row>
    <row r="68" spans="1:47" x14ac:dyDescent="0.25">
      <c r="A68" t="str">
        <f t="shared" si="0"/>
        <v>JM1-35</v>
      </c>
      <c r="B68" t="str">
        <f t="shared" si="1"/>
        <v>NetJM1_31</v>
      </c>
      <c r="C68" t="str">
        <f t="shared" si="2"/>
        <v>JM1-NetJM1_31</v>
      </c>
      <c r="D68" t="str">
        <f t="shared" si="3"/>
        <v>JM1-35</v>
      </c>
      <c r="E68" t="s">
        <v>158</v>
      </c>
      <c r="F68">
        <v>35</v>
      </c>
      <c r="G68" t="s">
        <v>1341</v>
      </c>
      <c r="L68" t="s">
        <v>1371</v>
      </c>
      <c r="M68" t="s">
        <v>274</v>
      </c>
      <c r="N68">
        <v>3.1724000000000001</v>
      </c>
      <c r="AA68">
        <f t="shared" si="12"/>
        <v>63</v>
      </c>
      <c r="AB68" t="str">
        <f>B2B!B65</f>
        <v>JM1</v>
      </c>
      <c r="AC68" t="str">
        <f>B2B!C65</f>
        <v>64</v>
      </c>
      <c r="AD68" t="str">
        <f t="shared" si="6"/>
        <v>JM1-64</v>
      </c>
      <c r="AE68" t="str">
        <f t="shared" si="7"/>
        <v>NetJM1_60</v>
      </c>
      <c r="AG68" t="str">
        <f t="shared" si="8"/>
        <v>--</v>
      </c>
      <c r="AH68" t="str">
        <f t="shared" si="9"/>
        <v>JM1-60</v>
      </c>
      <c r="AI68" t="str">
        <f>IFERROR(IF(IF(AG68="--",INDEX(D:D,MATCH(AE68,INDEX(B:B,MATCH(AE68,B:B,)+1):B10582,)+MATCH(AE68,B:B,)))=AD68,VLOOKUP(AE68,B:D,3,0),IF(AG68="--",INDEX(D:D,MATCH(AE68,INDEX(B:B,MATCH(AE68,B:B,)+1):B10582,)+MATCH(AE68,B:B,)),"---")),"---")</f>
        <v>JM1-60</v>
      </c>
      <c r="AJ68" t="str">
        <f>IF(COUNTIF(CALC_CONN_TEBT0714_REV01!F:F,IF(AH68&lt;&gt;"---",VLOOKUP(AD68,CALC_CONN_TEBT0714_REV01!F:M,8,0),IF(IFERROR(IF(AD68=AH68,AI68,AH68),"---")="---","---",IF(COUNTIF(CALC_CONN_TEBT0714_REV01!F:F,IFERROR(IF(AD68=AH68,AI68,AH68),"---"))&gt;0,"---",IFERROR(IF(AD68=AH68,AI68,AH68),"---")))))=1,IF(AH68&lt;&gt;"---",VLOOKUP(AD68,CALC_CONN_TEBT0714_REV01!F:M,8,0),IF(IFERROR(IF(AD68=AH68,AI68,AH68),"---")="---","---",IF(COUNTIF(CALC_CONN_TEBT0714_REV01!F:F,IFERROR(IF(AD68=AH68,AI68,AH68),"---"))&gt;0,"---",IFERROR(IF(AD68=AH68,AI68,AH68),"---")))),"---")</f>
        <v>---</v>
      </c>
      <c r="AK68" t="str">
        <f>IF(COUNTIF(CALC_CONN_TEBT0714_REV01!F:F,IF(AH68&lt;&gt;"---",VLOOKUP(AD68,CALC_CONN_TEBT0714_REV01!F:M,8,0),IF(IFERROR(IF(AD68=AH68,AI68,AH68),"---")="---","---",IF(COUNTIF(CALC_CONN_TEBT0714_REV01!F:F,IFERROR(IF(AD68=AH68,AI68,AH68),"---"))&gt;0,"---",IFERROR(IF(AD68=AH68,AI68,AH68),"---")))))=0,IF(AH68&lt;&gt;"---",VLOOKUP(AD68,CALC_CONN_TEBT0714_REV01!F:M,8,0),IF(IFERROR(IF(AD68=AH68,AI68,AH68),"---")="---","---",IF(COUNTIF(CALC_CONN_TEBT0714_REV01!F:F,IFERROR(IF(AD68=AH68,AI68,AH68),"---"))&gt;0,"---",IFERROR(IF(AD68=AH68,AI68,AH68),"---")))),"---")</f>
        <v>---</v>
      </c>
      <c r="AL68">
        <f t="shared" si="10"/>
        <v>3.1084000000000001</v>
      </c>
      <c r="AM68">
        <f t="shared" si="11"/>
        <v>2</v>
      </c>
      <c r="AT68" t="str">
        <f t="shared" si="4"/>
        <v>NetJM1_31</v>
      </c>
      <c r="AU68" t="str">
        <f t="shared" si="5"/>
        <v>--</v>
      </c>
    </row>
    <row r="69" spans="1:47" x14ac:dyDescent="0.25">
      <c r="A69" t="str">
        <f t="shared" si="0"/>
        <v>JM1-36</v>
      </c>
      <c r="B69" t="str">
        <f t="shared" si="1"/>
        <v>NetJM1_32</v>
      </c>
      <c r="C69" t="str">
        <f t="shared" si="2"/>
        <v>JM1-NetJM1_32</v>
      </c>
      <c r="D69" t="str">
        <f t="shared" si="3"/>
        <v>JM1-36</v>
      </c>
      <c r="E69" t="s">
        <v>158</v>
      </c>
      <c r="F69">
        <v>36</v>
      </c>
      <c r="G69" t="s">
        <v>1342</v>
      </c>
      <c r="L69" t="s">
        <v>846</v>
      </c>
      <c r="M69" t="s">
        <v>274</v>
      </c>
      <c r="N69">
        <v>3.1414</v>
      </c>
      <c r="AA69">
        <f t="shared" si="12"/>
        <v>64</v>
      </c>
      <c r="AB69" t="str">
        <f>B2B!B66</f>
        <v>JM1</v>
      </c>
      <c r="AC69" t="str">
        <f>B2B!C66</f>
        <v>63</v>
      </c>
      <c r="AD69" t="str">
        <f t="shared" si="6"/>
        <v>JM1-63</v>
      </c>
      <c r="AE69" t="str">
        <f t="shared" si="7"/>
        <v>NetJM1_59</v>
      </c>
      <c r="AG69" t="str">
        <f t="shared" si="8"/>
        <v>--</v>
      </c>
      <c r="AH69" t="str">
        <f t="shared" si="9"/>
        <v>JM1-59</v>
      </c>
      <c r="AI69" t="str">
        <f>IFERROR(IF(IF(AG69="--",INDEX(D:D,MATCH(AE69,INDEX(B:B,MATCH(AE69,B:B,)+1):B10583,)+MATCH(AE69,B:B,)))=AD69,VLOOKUP(AE69,B:D,3,0),IF(AG69="--",INDEX(D:D,MATCH(AE69,INDEX(B:B,MATCH(AE69,B:B,)+1):B10583,)+MATCH(AE69,B:B,)),"---")),"---")</f>
        <v>JM1-59</v>
      </c>
      <c r="AJ69" t="str">
        <f>IF(COUNTIF(CALC_CONN_TEBT0714_REV01!F:F,IF(AH69&lt;&gt;"---",VLOOKUP(AD69,CALC_CONN_TEBT0714_REV01!F:M,8,0),IF(IFERROR(IF(AD69=AH69,AI69,AH69),"---")="---","---",IF(COUNTIF(CALC_CONN_TEBT0714_REV01!F:F,IFERROR(IF(AD69=AH69,AI69,AH69),"---"))&gt;0,"---",IFERROR(IF(AD69=AH69,AI69,AH69),"---")))))=1,IF(AH69&lt;&gt;"---",VLOOKUP(AD69,CALC_CONN_TEBT0714_REV01!F:M,8,0),IF(IFERROR(IF(AD69=AH69,AI69,AH69),"---")="---","---",IF(COUNTIF(CALC_CONN_TEBT0714_REV01!F:F,IFERROR(IF(AD69=AH69,AI69,AH69),"---"))&gt;0,"---",IFERROR(IF(AD69=AH69,AI69,AH69),"---")))),"---")</f>
        <v>---</v>
      </c>
      <c r="AK69" t="str">
        <f>IF(COUNTIF(CALC_CONN_TEBT0714_REV01!F:F,IF(AH69&lt;&gt;"---",VLOOKUP(AD69,CALC_CONN_TEBT0714_REV01!F:M,8,0),IF(IFERROR(IF(AD69=AH69,AI69,AH69),"---")="---","---",IF(COUNTIF(CALC_CONN_TEBT0714_REV01!F:F,IFERROR(IF(AD69=AH69,AI69,AH69),"---"))&gt;0,"---",IFERROR(IF(AD69=AH69,AI69,AH69),"---")))))=0,IF(AH69&lt;&gt;"---",VLOOKUP(AD69,CALC_CONN_TEBT0714_REV01!F:M,8,0),IF(IFERROR(IF(AD69=AH69,AI69,AH69),"---")="---","---",IF(COUNTIF(CALC_CONN_TEBT0714_REV01!F:F,IFERROR(IF(AD69=AH69,AI69,AH69),"---"))&gt;0,"---",IFERROR(IF(AD69=AH69,AI69,AH69),"---")))),"---")</f>
        <v>---</v>
      </c>
      <c r="AL69">
        <f t="shared" si="10"/>
        <v>3.1101999999999999</v>
      </c>
      <c r="AM69">
        <f t="shared" si="11"/>
        <v>2</v>
      </c>
      <c r="AT69" t="str">
        <f t="shared" si="4"/>
        <v>NetJM1_32</v>
      </c>
      <c r="AU69" t="str">
        <f t="shared" si="5"/>
        <v>--</v>
      </c>
    </row>
    <row r="70" spans="1:47" x14ac:dyDescent="0.25">
      <c r="A70" t="str">
        <f t="shared" ref="A70:A133" si="13">$E70&amp;"-"&amp;$F70</f>
        <v>JM1-37</v>
      </c>
      <c r="B70" t="str">
        <f t="shared" ref="B70:B133" si="14">IF(OR(E70=$A$2,E70=$B$2,E70=$C$2,E70=$D$2),"--",G70)</f>
        <v>NetJM1_33</v>
      </c>
      <c r="C70" t="str">
        <f t="shared" ref="C70:C133" si="15">$E70&amp;"-"&amp;$G70</f>
        <v>JM1-NetJM1_33</v>
      </c>
      <c r="D70" t="str">
        <f t="shared" ref="D70:D133" si="16">A70</f>
        <v>JM1-37</v>
      </c>
      <c r="E70" t="s">
        <v>158</v>
      </c>
      <c r="F70">
        <v>37</v>
      </c>
      <c r="G70" t="s">
        <v>1343</v>
      </c>
      <c r="L70" t="s">
        <v>1372</v>
      </c>
      <c r="M70" t="s">
        <v>274</v>
      </c>
      <c r="N70">
        <v>2.9737</v>
      </c>
      <c r="AA70">
        <f t="shared" si="12"/>
        <v>65</v>
      </c>
      <c r="AB70" t="str">
        <f>B2B!B67</f>
        <v>JM1</v>
      </c>
      <c r="AC70" t="str">
        <f>B2B!C67</f>
        <v>66</v>
      </c>
      <c r="AD70" t="str">
        <f t="shared" si="6"/>
        <v>JM1-66</v>
      </c>
      <c r="AE70" t="str">
        <f t="shared" si="7"/>
        <v>GND</v>
      </c>
      <c r="AG70" t="str">
        <f t="shared" si="8"/>
        <v>---</v>
      </c>
      <c r="AH70" t="str">
        <f t="shared" si="9"/>
        <v>---</v>
      </c>
      <c r="AI70" t="str">
        <f>IFERROR(IF(IF(AG70="--",INDEX(D:D,MATCH(AE70,INDEX(B:B,MATCH(AE70,B:B,)+1):B10584,)+MATCH(AE70,B:B,)))=AD70,VLOOKUP(AE70,B:D,3,0),IF(AG70="--",INDEX(D:D,MATCH(AE70,INDEX(B:B,MATCH(AE70,B:B,)+1):B10584,)+MATCH(AE70,B:B,)),"---")),"---")</f>
        <v>---</v>
      </c>
      <c r="AJ70" t="str">
        <f>IF(COUNTIF(CALC_CONN_TEBT0714_REV01!F:F,IF(AH70&lt;&gt;"---",VLOOKUP(AD70,CALC_CONN_TEBT0714_REV01!F:M,8,0),IF(IFERROR(IF(AD70=AH70,AI70,AH70),"---")="---","---",IF(COUNTIF(CALC_CONN_TEBT0714_REV01!F:F,IFERROR(IF(AD70=AH70,AI70,AH70),"---"))&gt;0,"---",IFERROR(IF(AD70=AH70,AI70,AH70),"---")))))=1,IF(AH70&lt;&gt;"---",VLOOKUP(AD70,CALC_CONN_TEBT0714_REV01!F:M,8,0),IF(IFERROR(IF(AD70=AH70,AI70,AH70),"---")="---","---",IF(COUNTIF(CALC_CONN_TEBT0714_REV01!F:F,IFERROR(IF(AD70=AH70,AI70,AH70),"---"))&gt;0,"---",IFERROR(IF(AD70=AH70,AI70,AH70),"---")))),"---")</f>
        <v>---</v>
      </c>
      <c r="AK70" t="str">
        <f>IF(COUNTIF(CALC_CONN_TEBT0714_REV01!F:F,IF(AH70&lt;&gt;"---",VLOOKUP(AD70,CALC_CONN_TEBT0714_REV01!F:M,8,0),IF(IFERROR(IF(AD70=AH70,AI70,AH70),"---")="---","---",IF(COUNTIF(CALC_CONN_TEBT0714_REV01!F:F,IFERROR(IF(AD70=AH70,AI70,AH70),"---"))&gt;0,"---",IFERROR(IF(AD70=AH70,AI70,AH70),"---")))))=0,IF(AH70&lt;&gt;"---",VLOOKUP(AD70,CALC_CONN_TEBT0714_REV01!F:M,8,0),IF(IFERROR(IF(AD70=AH70,AI70,AH70),"---")="---","---",IF(COUNTIF(CALC_CONN_TEBT0714_REV01!F:F,IFERROR(IF(AD70=AH70,AI70,AH70),"---"))&gt;0,"---",IFERROR(IF(AD70=AH70,AI70,AH70),"---")))),"---")</f>
        <v>---</v>
      </c>
      <c r="AL70" t="str">
        <f t="shared" si="10"/>
        <v>---</v>
      </c>
      <c r="AM70">
        <f t="shared" si="11"/>
        <v>56</v>
      </c>
      <c r="AT70" t="str">
        <f t="shared" ref="AT70:AT133" si="17">IF(IF(COUNTIF($AO$6:$AQ$150,B70)&gt;0,"---","--")="---",VLOOKUP(B70,$AO$6:$AQ$150,3,0),B70)</f>
        <v>NetJM1_33</v>
      </c>
      <c r="AU70" t="str">
        <f t="shared" ref="AU70:AU133" si="18">IF(IF(COUNTIF($AO$6:$AQ$150,B70)&gt;0,"---","--")="---",VLOOKUP(B70,$AO$6:$AQ$150,2,0),"--")</f>
        <v>--</v>
      </c>
    </row>
    <row r="71" spans="1:47" x14ac:dyDescent="0.25">
      <c r="A71" t="str">
        <f t="shared" si="13"/>
        <v>JM1-38</v>
      </c>
      <c r="B71" t="str">
        <f t="shared" si="14"/>
        <v>NetJM1_34</v>
      </c>
      <c r="C71" t="str">
        <f t="shared" si="15"/>
        <v>JM1-NetJM1_34</v>
      </c>
      <c r="D71" t="str">
        <f t="shared" si="16"/>
        <v>JM1-38</v>
      </c>
      <c r="E71" t="s">
        <v>158</v>
      </c>
      <c r="F71">
        <v>38</v>
      </c>
      <c r="G71" t="s">
        <v>1344</v>
      </c>
      <c r="L71" t="s">
        <v>1373</v>
      </c>
      <c r="M71" t="s">
        <v>274</v>
      </c>
      <c r="N71">
        <v>3.1095000000000002</v>
      </c>
      <c r="AA71">
        <f t="shared" si="12"/>
        <v>66</v>
      </c>
      <c r="AB71" t="str">
        <f>B2B!B68</f>
        <v>JM1</v>
      </c>
      <c r="AC71" t="str">
        <f>B2B!C68</f>
        <v>65</v>
      </c>
      <c r="AD71" t="str">
        <f t="shared" ref="AD71:AD134" si="19">AB71&amp;"-"&amp;AC71</f>
        <v>JM1-65</v>
      </c>
      <c r="AE71" t="str">
        <f t="shared" ref="AE71:AE134" si="20">VLOOKUP(AD71,A:B,2,0)</f>
        <v>NetJM1_57</v>
      </c>
      <c r="AG71" t="str">
        <f t="shared" ref="AG71:AG134" si="21">IF(
IF(
IFERROR(VLOOKUP(AE71,$AO$6:$AO$50,1,),1)=1,1,0),
"--","---")</f>
        <v>--</v>
      </c>
      <c r="AH71" t="str">
        <f t="shared" ref="AH71:AH134" si="22">IF(AG71&lt;&gt;"---",IFERROR(VLOOKUP(AE71,B:F,3,0),"--"),"---")</f>
        <v>JM1-57</v>
      </c>
      <c r="AI71" t="str">
        <f>IFERROR(IF(IF(AG71="--",INDEX(D:D,MATCH(AE71,INDEX(B:B,MATCH(AE71,B:B,)+1):B10585,)+MATCH(AE71,B:B,)))=AD71,VLOOKUP(AE71,B:D,3,0),IF(AG71="--",INDEX(D:D,MATCH(AE71,INDEX(B:B,MATCH(AE71,B:B,)+1):B10585,)+MATCH(AE71,B:B,)),"---")),"---")</f>
        <v>JM1-57</v>
      </c>
      <c r="AJ71" t="str">
        <f>IF(COUNTIF(CALC_CONN_TEBT0714_REV01!F:F,IF(AH71&lt;&gt;"---",VLOOKUP(AD71,CALC_CONN_TEBT0714_REV01!F:M,8,0),IF(IFERROR(IF(AD71=AH71,AI71,AH71),"---")="---","---",IF(COUNTIF(CALC_CONN_TEBT0714_REV01!F:F,IFERROR(IF(AD71=AH71,AI71,AH71),"---"))&gt;0,"---",IFERROR(IF(AD71=AH71,AI71,AH71),"---")))))=1,IF(AH71&lt;&gt;"---",VLOOKUP(AD71,CALC_CONN_TEBT0714_REV01!F:M,8,0),IF(IFERROR(IF(AD71=AH71,AI71,AH71),"---")="---","---",IF(COUNTIF(CALC_CONN_TEBT0714_REV01!F:F,IFERROR(IF(AD71=AH71,AI71,AH71),"---"))&gt;0,"---",IFERROR(IF(AD71=AH71,AI71,AH71),"---")))),"---")</f>
        <v>---</v>
      </c>
      <c r="AK71" t="str">
        <f>IF(COUNTIF(CALC_CONN_TEBT0714_REV01!F:F,IF(AH71&lt;&gt;"---",VLOOKUP(AD71,CALC_CONN_TEBT0714_REV01!F:M,8,0),IF(IFERROR(IF(AD71=AH71,AI71,AH71),"---")="---","---",IF(COUNTIF(CALC_CONN_TEBT0714_REV01!F:F,IFERROR(IF(AD71=AH71,AI71,AH71),"---"))&gt;0,"---",IFERROR(IF(AD71=AH71,AI71,AH71),"---")))))=0,IF(AH71&lt;&gt;"---",VLOOKUP(AD71,CALC_CONN_TEBT0714_REV01!F:M,8,0),IF(IFERROR(IF(AD71=AH71,AI71,AH71),"---")="---","---",IF(COUNTIF(CALC_CONN_TEBT0714_REV01!F:F,IFERROR(IF(AD71=AH71,AI71,AH71),"---"))&gt;0,"---",IFERROR(IF(AD71=AH71,AI71,AH71),"---")))),"---")</f>
        <v>---</v>
      </c>
      <c r="AL71">
        <f t="shared" ref="AL71:AL134" si="23">IF(AG71&lt;&gt;"---",IFERROR(VLOOKUP(AE71,L:N,3,0),"--"),"---")</f>
        <v>4.8163</v>
      </c>
      <c r="AM71">
        <f t="shared" ref="AM71:AM134" si="24">COUNTIF(B:B,AE71)</f>
        <v>2</v>
      </c>
      <c r="AT71" t="str">
        <f t="shared" si="17"/>
        <v>NetJM1_34</v>
      </c>
      <c r="AU71" t="str">
        <f t="shared" si="18"/>
        <v>--</v>
      </c>
    </row>
    <row r="72" spans="1:47" x14ac:dyDescent="0.25">
      <c r="A72" t="str">
        <f t="shared" si="13"/>
        <v>JM1-39</v>
      </c>
      <c r="B72" t="str">
        <f t="shared" si="14"/>
        <v>NetJM1_39</v>
      </c>
      <c r="C72" t="str">
        <f t="shared" si="15"/>
        <v>JM1-NetJM1_39</v>
      </c>
      <c r="D72" t="str">
        <f t="shared" si="16"/>
        <v>JM1-39</v>
      </c>
      <c r="E72" t="s">
        <v>158</v>
      </c>
      <c r="F72">
        <v>39</v>
      </c>
      <c r="G72" t="s">
        <v>917</v>
      </c>
      <c r="L72" t="s">
        <v>1374</v>
      </c>
      <c r="M72" t="s">
        <v>274</v>
      </c>
      <c r="N72">
        <v>2.9106999999999998</v>
      </c>
      <c r="AA72">
        <f t="shared" ref="AA72:AA135" si="25">AA71+1</f>
        <v>67</v>
      </c>
      <c r="AB72" t="str">
        <f>B2B!B69</f>
        <v>JM1</v>
      </c>
      <c r="AC72" t="str">
        <f>B2B!C69</f>
        <v>68</v>
      </c>
      <c r="AD72" t="str">
        <f t="shared" si="19"/>
        <v>JM1-68</v>
      </c>
      <c r="AE72" t="str">
        <f t="shared" si="20"/>
        <v>NetJM1_68</v>
      </c>
      <c r="AG72" t="str">
        <f t="shared" si="21"/>
        <v>--</v>
      </c>
      <c r="AH72" t="str">
        <f t="shared" si="22"/>
        <v>JM1-68</v>
      </c>
      <c r="AI72" t="str">
        <f>IFERROR(IF(IF(AG72="--",INDEX(D:D,MATCH(AE72,INDEX(B:B,MATCH(AE72,B:B,)+1):B10586,)+MATCH(AE72,B:B,)))=AD72,VLOOKUP(AE72,B:D,3,0),IF(AG72="--",INDEX(D:D,MATCH(AE72,INDEX(B:B,MATCH(AE72,B:B,)+1):B10586,)+MATCH(AE72,B:B,)),"---")),"---")</f>
        <v>JM1-72</v>
      </c>
      <c r="AJ72" t="str">
        <f>IF(COUNTIF(CALC_CONN_TEBT0714_REV01!F:F,IF(AH72&lt;&gt;"---",VLOOKUP(AD72,CALC_CONN_TEBT0714_REV01!F:M,8,0),IF(IFERROR(IF(AD72=AH72,AI72,AH72),"---")="---","---",IF(COUNTIF(CALC_CONN_TEBT0714_REV01!F:F,IFERROR(IF(AD72=AH72,AI72,AH72),"---"))&gt;0,"---",IFERROR(IF(AD72=AH72,AI72,AH72),"---")))))=1,IF(AH72&lt;&gt;"---",VLOOKUP(AD72,CALC_CONN_TEBT0714_REV01!F:M,8,0),IF(IFERROR(IF(AD72=AH72,AI72,AH72),"---")="---","---",IF(COUNTIF(CALC_CONN_TEBT0714_REV01!F:F,IFERROR(IF(AD72=AH72,AI72,AH72),"---"))&gt;0,"---",IFERROR(IF(AD72=AH72,AI72,AH72),"---")))),"---")</f>
        <v>---</v>
      </c>
      <c r="AK72" t="str">
        <f>IF(COUNTIF(CALC_CONN_TEBT0714_REV01!F:F,IF(AH72&lt;&gt;"---",VLOOKUP(AD72,CALC_CONN_TEBT0714_REV01!F:M,8,0),IF(IFERROR(IF(AD72=AH72,AI72,AH72),"---")="---","---",IF(COUNTIF(CALC_CONN_TEBT0714_REV01!F:F,IFERROR(IF(AD72=AH72,AI72,AH72),"---"))&gt;0,"---",IFERROR(IF(AD72=AH72,AI72,AH72),"---")))))=0,IF(AH72&lt;&gt;"---",VLOOKUP(AD72,CALC_CONN_TEBT0714_REV01!F:M,8,0),IF(IFERROR(IF(AD72=AH72,AI72,AH72),"---")="---","---",IF(COUNTIF(CALC_CONN_TEBT0714_REV01!F:F,IFERROR(IF(AD72=AH72,AI72,AH72),"---"))&gt;0,"---",IFERROR(IF(AD72=AH72,AI72,AH72),"---")))),"---")</f>
        <v>---</v>
      </c>
      <c r="AL72">
        <f t="shared" si="23"/>
        <v>3.1164000000000001</v>
      </c>
      <c r="AM72">
        <f t="shared" si="24"/>
        <v>2</v>
      </c>
      <c r="AT72" t="str">
        <f t="shared" si="17"/>
        <v>NetJM1_39</v>
      </c>
      <c r="AU72" t="str">
        <f t="shared" si="18"/>
        <v>--</v>
      </c>
    </row>
    <row r="73" spans="1:47" x14ac:dyDescent="0.25">
      <c r="A73" t="str">
        <f t="shared" si="13"/>
        <v>JM1-40</v>
      </c>
      <c r="B73" t="str">
        <f t="shared" si="14"/>
        <v>NetJM1_40</v>
      </c>
      <c r="C73" t="str">
        <f t="shared" si="15"/>
        <v>JM1-NetJM1_40</v>
      </c>
      <c r="D73" t="str">
        <f t="shared" si="16"/>
        <v>JM1-40</v>
      </c>
      <c r="E73" t="s">
        <v>158</v>
      </c>
      <c r="F73">
        <v>40</v>
      </c>
      <c r="G73" t="s">
        <v>1345</v>
      </c>
      <c r="L73" t="s">
        <v>1375</v>
      </c>
      <c r="M73" t="s">
        <v>274</v>
      </c>
      <c r="N73">
        <v>3.0533999999999999</v>
      </c>
      <c r="AA73">
        <f t="shared" si="25"/>
        <v>68</v>
      </c>
      <c r="AB73" t="str">
        <f>B2B!B70</f>
        <v>JM1</v>
      </c>
      <c r="AC73" t="str">
        <f>B2B!C70</f>
        <v>67</v>
      </c>
      <c r="AD73" t="str">
        <f t="shared" si="19"/>
        <v>JM1-67</v>
      </c>
      <c r="AE73" t="str">
        <f t="shared" si="20"/>
        <v>NetJM1_67</v>
      </c>
      <c r="AG73" t="str">
        <f t="shared" si="21"/>
        <v>--</v>
      </c>
      <c r="AH73" t="str">
        <f t="shared" si="22"/>
        <v>JM1-67</v>
      </c>
      <c r="AI73" t="str">
        <f>IFERROR(IF(IF(AG73="--",INDEX(D:D,MATCH(AE73,INDEX(B:B,MATCH(AE73,B:B,)+1):B10587,)+MATCH(AE73,B:B,)))=AD73,VLOOKUP(AE73,B:D,3,0),IF(AG73="--",INDEX(D:D,MATCH(AE73,INDEX(B:B,MATCH(AE73,B:B,)+1):B10587,)+MATCH(AE73,B:B,)),"---")),"---")</f>
        <v>JM1-71</v>
      </c>
      <c r="AJ73" t="str">
        <f>IF(COUNTIF(CALC_CONN_TEBT0714_REV01!F:F,IF(AH73&lt;&gt;"---",VLOOKUP(AD73,CALC_CONN_TEBT0714_REV01!F:M,8,0),IF(IFERROR(IF(AD73=AH73,AI73,AH73),"---")="---","---",IF(COUNTIF(CALC_CONN_TEBT0714_REV01!F:F,IFERROR(IF(AD73=AH73,AI73,AH73),"---"))&gt;0,"---",IFERROR(IF(AD73=AH73,AI73,AH73),"---")))))=1,IF(AH73&lt;&gt;"---",VLOOKUP(AD73,CALC_CONN_TEBT0714_REV01!F:M,8,0),IF(IFERROR(IF(AD73=AH73,AI73,AH73),"---")="---","---",IF(COUNTIF(CALC_CONN_TEBT0714_REV01!F:F,IFERROR(IF(AD73=AH73,AI73,AH73),"---"))&gt;0,"---",IFERROR(IF(AD73=AH73,AI73,AH73),"---")))),"---")</f>
        <v>---</v>
      </c>
      <c r="AK73" t="str">
        <f>IF(COUNTIF(CALC_CONN_TEBT0714_REV01!F:F,IF(AH73&lt;&gt;"---",VLOOKUP(AD73,CALC_CONN_TEBT0714_REV01!F:M,8,0),IF(IFERROR(IF(AD73=AH73,AI73,AH73),"---")="---","---",IF(COUNTIF(CALC_CONN_TEBT0714_REV01!F:F,IFERROR(IF(AD73=AH73,AI73,AH73),"---"))&gt;0,"---",IFERROR(IF(AD73=AH73,AI73,AH73),"---")))))=0,IF(AH73&lt;&gt;"---",VLOOKUP(AD73,CALC_CONN_TEBT0714_REV01!F:M,8,0),IF(IFERROR(IF(AD73=AH73,AI73,AH73),"---")="---","---",IF(COUNTIF(CALC_CONN_TEBT0714_REV01!F:F,IFERROR(IF(AD73=AH73,AI73,AH73),"---"))&gt;0,"---",IFERROR(IF(AD73=AH73,AI73,AH73),"---")))),"---")</f>
        <v>---</v>
      </c>
      <c r="AL73">
        <f t="shared" si="23"/>
        <v>3.0998000000000001</v>
      </c>
      <c r="AM73">
        <f t="shared" si="24"/>
        <v>2</v>
      </c>
      <c r="AT73" t="str">
        <f t="shared" si="17"/>
        <v>NetJM1_40</v>
      </c>
      <c r="AU73" t="str">
        <f t="shared" si="18"/>
        <v>--</v>
      </c>
    </row>
    <row r="74" spans="1:47" x14ac:dyDescent="0.25">
      <c r="A74" t="str">
        <f t="shared" si="13"/>
        <v>JM1-41</v>
      </c>
      <c r="B74" t="str">
        <f t="shared" si="14"/>
        <v>NetJM1_41</v>
      </c>
      <c r="C74" t="str">
        <f t="shared" si="15"/>
        <v>JM1-NetJM1_41</v>
      </c>
      <c r="D74" t="str">
        <f t="shared" si="16"/>
        <v>JM1-41</v>
      </c>
      <c r="E74" t="s">
        <v>158</v>
      </c>
      <c r="F74">
        <v>41</v>
      </c>
      <c r="G74" t="s">
        <v>1346</v>
      </c>
      <c r="L74" t="s">
        <v>1376</v>
      </c>
      <c r="M74" t="s">
        <v>274</v>
      </c>
      <c r="N74">
        <v>2.9927999999999999</v>
      </c>
      <c r="AA74">
        <f t="shared" si="25"/>
        <v>69</v>
      </c>
      <c r="AB74" t="str">
        <f>B2B!B71</f>
        <v>JM1</v>
      </c>
      <c r="AC74" t="str">
        <f>B2B!C71</f>
        <v>70</v>
      </c>
      <c r="AD74" t="str">
        <f t="shared" si="19"/>
        <v>JM1-70</v>
      </c>
      <c r="AE74" t="str">
        <f t="shared" si="20"/>
        <v>NetJM1_70</v>
      </c>
      <c r="AG74" t="str">
        <f t="shared" si="21"/>
        <v>--</v>
      </c>
      <c r="AH74" t="str">
        <f t="shared" si="22"/>
        <v>JM1-70</v>
      </c>
      <c r="AI74" t="str">
        <f>IFERROR(IF(IF(AG74="--",INDEX(D:D,MATCH(AE74,INDEX(B:B,MATCH(AE74,B:B,)+1):B10588,)+MATCH(AE74,B:B,)))=AD74,VLOOKUP(AE74,B:D,3,0),IF(AG74="--",INDEX(D:D,MATCH(AE74,INDEX(B:B,MATCH(AE74,B:B,)+1):B10588,)+MATCH(AE74,B:B,)),"---")),"---")</f>
        <v>JM1-74</v>
      </c>
      <c r="AJ74" t="str">
        <f>IF(COUNTIF(CALC_CONN_TEBT0714_REV01!F:F,IF(AH74&lt;&gt;"---",VLOOKUP(AD74,CALC_CONN_TEBT0714_REV01!F:M,8,0),IF(IFERROR(IF(AD74=AH74,AI74,AH74),"---")="---","---",IF(COUNTIF(CALC_CONN_TEBT0714_REV01!F:F,IFERROR(IF(AD74=AH74,AI74,AH74),"---"))&gt;0,"---",IFERROR(IF(AD74=AH74,AI74,AH74),"---")))))=1,IF(AH74&lt;&gt;"---",VLOOKUP(AD74,CALC_CONN_TEBT0714_REV01!F:M,8,0),IF(IFERROR(IF(AD74=AH74,AI74,AH74),"---")="---","---",IF(COUNTIF(CALC_CONN_TEBT0714_REV01!F:F,IFERROR(IF(AD74=AH74,AI74,AH74),"---"))&gt;0,"---",IFERROR(IF(AD74=AH74,AI74,AH74),"---")))),"---")</f>
        <v>---</v>
      </c>
      <c r="AK74" t="str">
        <f>IF(COUNTIF(CALC_CONN_TEBT0714_REV01!F:F,IF(AH74&lt;&gt;"---",VLOOKUP(AD74,CALC_CONN_TEBT0714_REV01!F:M,8,0),IF(IFERROR(IF(AD74=AH74,AI74,AH74),"---")="---","---",IF(COUNTIF(CALC_CONN_TEBT0714_REV01!F:F,IFERROR(IF(AD74=AH74,AI74,AH74),"---"))&gt;0,"---",IFERROR(IF(AD74=AH74,AI74,AH74),"---")))))=0,IF(AH74&lt;&gt;"---",VLOOKUP(AD74,CALC_CONN_TEBT0714_REV01!F:M,8,0),IF(IFERROR(IF(AD74=AH74,AI74,AH74),"---")="---","---",IF(COUNTIF(CALC_CONN_TEBT0714_REV01!F:F,IFERROR(IF(AD74=AH74,AI74,AH74),"---"))&gt;0,"---",IFERROR(IF(AD74=AH74,AI74,AH74),"---")))),"---")</f>
        <v>---</v>
      </c>
      <c r="AL74">
        <f t="shared" si="23"/>
        <v>3.0585</v>
      </c>
      <c r="AM74">
        <f t="shared" si="24"/>
        <v>2</v>
      </c>
      <c r="AT74" t="str">
        <f t="shared" si="17"/>
        <v>NetJM1_41</v>
      </c>
      <c r="AU74" t="str">
        <f t="shared" si="18"/>
        <v>--</v>
      </c>
    </row>
    <row r="75" spans="1:47" x14ac:dyDescent="0.25">
      <c r="A75" t="str">
        <f t="shared" si="13"/>
        <v>JM1-42</v>
      </c>
      <c r="B75" t="str">
        <f t="shared" si="14"/>
        <v>NetJM1_42</v>
      </c>
      <c r="C75" t="str">
        <f t="shared" si="15"/>
        <v>JM1-NetJM1_42</v>
      </c>
      <c r="D75" t="str">
        <f t="shared" si="16"/>
        <v>JM1-42</v>
      </c>
      <c r="E75" t="s">
        <v>158</v>
      </c>
      <c r="F75">
        <v>42</v>
      </c>
      <c r="G75" t="s">
        <v>1347</v>
      </c>
      <c r="L75" t="s">
        <v>1377</v>
      </c>
      <c r="M75" t="s">
        <v>274</v>
      </c>
      <c r="N75">
        <v>2.9134000000000002</v>
      </c>
      <c r="AA75">
        <f t="shared" si="25"/>
        <v>70</v>
      </c>
      <c r="AB75" t="str">
        <f>B2B!B72</f>
        <v>JM1</v>
      </c>
      <c r="AC75" t="str">
        <f>B2B!C72</f>
        <v>69</v>
      </c>
      <c r="AD75" t="str">
        <f t="shared" si="19"/>
        <v>JM1-69</v>
      </c>
      <c r="AE75" t="str">
        <f t="shared" si="20"/>
        <v>NetJM1_69</v>
      </c>
      <c r="AG75" t="str">
        <f t="shared" si="21"/>
        <v>--</v>
      </c>
      <c r="AH75" t="str">
        <f t="shared" si="22"/>
        <v>JM1-69</v>
      </c>
      <c r="AI75" t="str">
        <f>IFERROR(IF(IF(AG75="--",INDEX(D:D,MATCH(AE75,INDEX(B:B,MATCH(AE75,B:B,)+1):B10589,)+MATCH(AE75,B:B,)))=AD75,VLOOKUP(AE75,B:D,3,0),IF(AG75="--",INDEX(D:D,MATCH(AE75,INDEX(B:B,MATCH(AE75,B:B,)+1):B10589,)+MATCH(AE75,B:B,)),"---")),"---")</f>
        <v>JM1-73</v>
      </c>
      <c r="AJ75" t="str">
        <f>IF(COUNTIF(CALC_CONN_TEBT0714_REV01!F:F,IF(AH75&lt;&gt;"---",VLOOKUP(AD75,CALC_CONN_TEBT0714_REV01!F:M,8,0),IF(IFERROR(IF(AD75=AH75,AI75,AH75),"---")="---","---",IF(COUNTIF(CALC_CONN_TEBT0714_REV01!F:F,IFERROR(IF(AD75=AH75,AI75,AH75),"---"))&gt;0,"---",IFERROR(IF(AD75=AH75,AI75,AH75),"---")))))=1,IF(AH75&lt;&gt;"---",VLOOKUP(AD75,CALC_CONN_TEBT0714_REV01!F:M,8,0),IF(IFERROR(IF(AD75=AH75,AI75,AH75),"---")="---","---",IF(COUNTIF(CALC_CONN_TEBT0714_REV01!F:F,IFERROR(IF(AD75=AH75,AI75,AH75),"---"))&gt;0,"---",IFERROR(IF(AD75=AH75,AI75,AH75),"---")))),"---")</f>
        <v>---</v>
      </c>
      <c r="AK75" t="str">
        <f>IF(COUNTIF(CALC_CONN_TEBT0714_REV01!F:F,IF(AH75&lt;&gt;"---",VLOOKUP(AD75,CALC_CONN_TEBT0714_REV01!F:M,8,0),IF(IFERROR(IF(AD75=AH75,AI75,AH75),"---")="---","---",IF(COUNTIF(CALC_CONN_TEBT0714_REV01!F:F,IFERROR(IF(AD75=AH75,AI75,AH75),"---"))&gt;0,"---",IFERROR(IF(AD75=AH75,AI75,AH75),"---")))))=0,IF(AH75&lt;&gt;"---",VLOOKUP(AD75,CALC_CONN_TEBT0714_REV01!F:M,8,0),IF(IFERROR(IF(AD75=AH75,AI75,AH75),"---")="---","---",IF(COUNTIF(CALC_CONN_TEBT0714_REV01!F:F,IFERROR(IF(AD75=AH75,AI75,AH75),"---"))&gt;0,"---",IFERROR(IF(AD75=AH75,AI75,AH75),"---")))),"---")</f>
        <v>---</v>
      </c>
      <c r="AL75">
        <f t="shared" si="23"/>
        <v>3.3512</v>
      </c>
      <c r="AM75">
        <f t="shared" si="24"/>
        <v>2</v>
      </c>
      <c r="AT75" t="str">
        <f t="shared" si="17"/>
        <v>NetJM1_42</v>
      </c>
      <c r="AU75" t="str">
        <f t="shared" si="18"/>
        <v>--</v>
      </c>
    </row>
    <row r="76" spans="1:47" x14ac:dyDescent="0.25">
      <c r="A76" t="str">
        <f t="shared" si="13"/>
        <v>JM1-43</v>
      </c>
      <c r="B76" t="str">
        <f t="shared" si="14"/>
        <v>NetJM1_39</v>
      </c>
      <c r="C76" t="str">
        <f t="shared" si="15"/>
        <v>JM1-NetJM1_39</v>
      </c>
      <c r="D76" t="str">
        <f t="shared" si="16"/>
        <v>JM1-43</v>
      </c>
      <c r="E76" t="s">
        <v>158</v>
      </c>
      <c r="F76">
        <v>43</v>
      </c>
      <c r="G76" t="s">
        <v>917</v>
      </c>
      <c r="L76" t="s">
        <v>1378</v>
      </c>
      <c r="M76" t="s">
        <v>274</v>
      </c>
      <c r="N76">
        <v>5.5510999999999999</v>
      </c>
      <c r="AA76">
        <f t="shared" si="25"/>
        <v>71</v>
      </c>
      <c r="AB76" t="str">
        <f>B2B!B73</f>
        <v>JM1</v>
      </c>
      <c r="AC76" t="str">
        <f>B2B!C73</f>
        <v>72</v>
      </c>
      <c r="AD76" t="str">
        <f t="shared" si="19"/>
        <v>JM1-72</v>
      </c>
      <c r="AE76" t="str">
        <f t="shared" si="20"/>
        <v>NetJM1_68</v>
      </c>
      <c r="AG76" t="str">
        <f t="shared" si="21"/>
        <v>--</v>
      </c>
      <c r="AH76" t="str">
        <f t="shared" si="22"/>
        <v>JM1-68</v>
      </c>
      <c r="AI76" t="str">
        <f>IFERROR(IF(IF(AG76="--",INDEX(D:D,MATCH(AE76,INDEX(B:B,MATCH(AE76,B:B,)+1):B10590,)+MATCH(AE76,B:B,)))=AD76,VLOOKUP(AE76,B:D,3,0),IF(AG76="--",INDEX(D:D,MATCH(AE76,INDEX(B:B,MATCH(AE76,B:B,)+1):B10590,)+MATCH(AE76,B:B,)),"---")),"---")</f>
        <v>JM1-68</v>
      </c>
      <c r="AJ76" t="str">
        <f>IF(COUNTIF(CALC_CONN_TEBT0714_REV01!F:F,IF(AH76&lt;&gt;"---",VLOOKUP(AD76,CALC_CONN_TEBT0714_REV01!F:M,8,0),IF(IFERROR(IF(AD76=AH76,AI76,AH76),"---")="---","---",IF(COUNTIF(CALC_CONN_TEBT0714_REV01!F:F,IFERROR(IF(AD76=AH76,AI76,AH76),"---"))&gt;0,"---",IFERROR(IF(AD76=AH76,AI76,AH76),"---")))))=1,IF(AH76&lt;&gt;"---",VLOOKUP(AD76,CALC_CONN_TEBT0714_REV01!F:M,8,0),IF(IFERROR(IF(AD76=AH76,AI76,AH76),"---")="---","---",IF(COUNTIF(CALC_CONN_TEBT0714_REV01!F:F,IFERROR(IF(AD76=AH76,AI76,AH76),"---"))&gt;0,"---",IFERROR(IF(AD76=AH76,AI76,AH76),"---")))),"---")</f>
        <v>---</v>
      </c>
      <c r="AK76" t="str">
        <f>IF(COUNTIF(CALC_CONN_TEBT0714_REV01!F:F,IF(AH76&lt;&gt;"---",VLOOKUP(AD76,CALC_CONN_TEBT0714_REV01!F:M,8,0),IF(IFERROR(IF(AD76=AH76,AI76,AH76),"---")="---","---",IF(COUNTIF(CALC_CONN_TEBT0714_REV01!F:F,IFERROR(IF(AD76=AH76,AI76,AH76),"---"))&gt;0,"---",IFERROR(IF(AD76=AH76,AI76,AH76),"---")))))=0,IF(AH76&lt;&gt;"---",VLOOKUP(AD76,CALC_CONN_TEBT0714_REV01!F:M,8,0),IF(IFERROR(IF(AD76=AH76,AI76,AH76),"---")="---","---",IF(COUNTIF(CALC_CONN_TEBT0714_REV01!F:F,IFERROR(IF(AD76=AH76,AI76,AH76),"---"))&gt;0,"---",IFERROR(IF(AD76=AH76,AI76,AH76),"---")))),"---")</f>
        <v>---</v>
      </c>
      <c r="AL76">
        <f t="shared" si="23"/>
        <v>3.1164000000000001</v>
      </c>
      <c r="AM76">
        <f t="shared" si="24"/>
        <v>2</v>
      </c>
      <c r="AT76" t="str">
        <f t="shared" si="17"/>
        <v>NetJM1_39</v>
      </c>
      <c r="AU76" t="str">
        <f t="shared" si="18"/>
        <v>--</v>
      </c>
    </row>
    <row r="77" spans="1:47" x14ac:dyDescent="0.25">
      <c r="A77" t="str">
        <f t="shared" si="13"/>
        <v>JM1-44</v>
      </c>
      <c r="B77" t="str">
        <f t="shared" si="14"/>
        <v>NetJM1_40</v>
      </c>
      <c r="C77" t="str">
        <f t="shared" si="15"/>
        <v>JM1-NetJM1_40</v>
      </c>
      <c r="D77" t="str">
        <f t="shared" si="16"/>
        <v>JM1-44</v>
      </c>
      <c r="E77" t="s">
        <v>158</v>
      </c>
      <c r="F77">
        <v>44</v>
      </c>
      <c r="G77" t="s">
        <v>1345</v>
      </c>
      <c r="L77" t="s">
        <v>1379</v>
      </c>
      <c r="M77" t="s">
        <v>274</v>
      </c>
      <c r="N77">
        <v>3.1903000000000001</v>
      </c>
      <c r="AA77">
        <f t="shared" si="25"/>
        <v>72</v>
      </c>
      <c r="AB77" t="str">
        <f>B2B!B74</f>
        <v>JM1</v>
      </c>
      <c r="AC77" t="str">
        <f>B2B!C74</f>
        <v>71</v>
      </c>
      <c r="AD77" t="str">
        <f t="shared" si="19"/>
        <v>JM1-71</v>
      </c>
      <c r="AE77" t="str">
        <f t="shared" si="20"/>
        <v>NetJM1_67</v>
      </c>
      <c r="AG77" t="str">
        <f t="shared" si="21"/>
        <v>--</v>
      </c>
      <c r="AH77" t="str">
        <f t="shared" si="22"/>
        <v>JM1-67</v>
      </c>
      <c r="AI77" t="str">
        <f>IFERROR(IF(IF(AG77="--",INDEX(D:D,MATCH(AE77,INDEX(B:B,MATCH(AE77,B:B,)+1):B10591,)+MATCH(AE77,B:B,)))=AD77,VLOOKUP(AE77,B:D,3,0),IF(AG77="--",INDEX(D:D,MATCH(AE77,INDEX(B:B,MATCH(AE77,B:B,)+1):B10591,)+MATCH(AE77,B:B,)),"---")),"---")</f>
        <v>JM1-67</v>
      </c>
      <c r="AJ77" t="str">
        <f>IF(COUNTIF(CALC_CONN_TEBT0714_REV01!F:F,IF(AH77&lt;&gt;"---",VLOOKUP(AD77,CALC_CONN_TEBT0714_REV01!F:M,8,0),IF(IFERROR(IF(AD77=AH77,AI77,AH77),"---")="---","---",IF(COUNTIF(CALC_CONN_TEBT0714_REV01!F:F,IFERROR(IF(AD77=AH77,AI77,AH77),"---"))&gt;0,"---",IFERROR(IF(AD77=AH77,AI77,AH77),"---")))))=1,IF(AH77&lt;&gt;"---",VLOOKUP(AD77,CALC_CONN_TEBT0714_REV01!F:M,8,0),IF(IFERROR(IF(AD77=AH77,AI77,AH77),"---")="---","---",IF(COUNTIF(CALC_CONN_TEBT0714_REV01!F:F,IFERROR(IF(AD77=AH77,AI77,AH77),"---"))&gt;0,"---",IFERROR(IF(AD77=AH77,AI77,AH77),"---")))),"---")</f>
        <v>---</v>
      </c>
      <c r="AK77" t="str">
        <f>IF(COUNTIF(CALC_CONN_TEBT0714_REV01!F:F,IF(AH77&lt;&gt;"---",VLOOKUP(AD77,CALC_CONN_TEBT0714_REV01!F:M,8,0),IF(IFERROR(IF(AD77=AH77,AI77,AH77),"---")="---","---",IF(COUNTIF(CALC_CONN_TEBT0714_REV01!F:F,IFERROR(IF(AD77=AH77,AI77,AH77),"---"))&gt;0,"---",IFERROR(IF(AD77=AH77,AI77,AH77),"---")))))=0,IF(AH77&lt;&gt;"---",VLOOKUP(AD77,CALC_CONN_TEBT0714_REV01!F:M,8,0),IF(IFERROR(IF(AD77=AH77,AI77,AH77),"---")="---","---",IF(COUNTIF(CALC_CONN_TEBT0714_REV01!F:F,IFERROR(IF(AD77=AH77,AI77,AH77),"---"))&gt;0,"---",IFERROR(IF(AD77=AH77,AI77,AH77),"---")))),"---")</f>
        <v>---</v>
      </c>
      <c r="AL77">
        <f t="shared" si="23"/>
        <v>3.0998000000000001</v>
      </c>
      <c r="AM77">
        <f t="shared" si="24"/>
        <v>2</v>
      </c>
      <c r="AT77" t="str">
        <f t="shared" si="17"/>
        <v>NetJM1_40</v>
      </c>
      <c r="AU77" t="str">
        <f t="shared" si="18"/>
        <v>--</v>
      </c>
    </row>
    <row r="78" spans="1:47" x14ac:dyDescent="0.25">
      <c r="A78" t="str">
        <f t="shared" si="13"/>
        <v>JM1-45</v>
      </c>
      <c r="B78" t="str">
        <f t="shared" si="14"/>
        <v>NetJM1_41</v>
      </c>
      <c r="C78" t="str">
        <f t="shared" si="15"/>
        <v>JM1-NetJM1_41</v>
      </c>
      <c r="D78" t="str">
        <f t="shared" si="16"/>
        <v>JM1-45</v>
      </c>
      <c r="E78" t="s">
        <v>158</v>
      </c>
      <c r="F78">
        <v>45</v>
      </c>
      <c r="G78" t="s">
        <v>1346</v>
      </c>
      <c r="L78" t="s">
        <v>1380</v>
      </c>
      <c r="M78" t="s">
        <v>274</v>
      </c>
      <c r="N78">
        <v>3.0074000000000001</v>
      </c>
      <c r="AA78">
        <f t="shared" si="25"/>
        <v>73</v>
      </c>
      <c r="AB78" t="str">
        <f>B2B!B75</f>
        <v>JM1</v>
      </c>
      <c r="AC78" t="str">
        <f>B2B!C75</f>
        <v>74</v>
      </c>
      <c r="AD78" t="str">
        <f t="shared" si="19"/>
        <v>JM1-74</v>
      </c>
      <c r="AE78" t="str">
        <f t="shared" si="20"/>
        <v>NetJM1_70</v>
      </c>
      <c r="AG78" t="str">
        <f t="shared" si="21"/>
        <v>--</v>
      </c>
      <c r="AH78" t="str">
        <f t="shared" si="22"/>
        <v>JM1-70</v>
      </c>
      <c r="AI78" t="str">
        <f>IFERROR(IF(IF(AG78="--",INDEX(D:D,MATCH(AE78,INDEX(B:B,MATCH(AE78,B:B,)+1):B10592,)+MATCH(AE78,B:B,)))=AD78,VLOOKUP(AE78,B:D,3,0),IF(AG78="--",INDEX(D:D,MATCH(AE78,INDEX(B:B,MATCH(AE78,B:B,)+1):B10592,)+MATCH(AE78,B:B,)),"---")),"---")</f>
        <v>JM1-70</v>
      </c>
      <c r="AJ78" t="str">
        <f>IF(COUNTIF(CALC_CONN_TEBT0714_REV01!F:F,IF(AH78&lt;&gt;"---",VLOOKUP(AD78,CALC_CONN_TEBT0714_REV01!F:M,8,0),IF(IFERROR(IF(AD78=AH78,AI78,AH78),"---")="---","---",IF(COUNTIF(CALC_CONN_TEBT0714_REV01!F:F,IFERROR(IF(AD78=AH78,AI78,AH78),"---"))&gt;0,"---",IFERROR(IF(AD78=AH78,AI78,AH78),"---")))))=1,IF(AH78&lt;&gt;"---",VLOOKUP(AD78,CALC_CONN_TEBT0714_REV01!F:M,8,0),IF(IFERROR(IF(AD78=AH78,AI78,AH78),"---")="---","---",IF(COUNTIF(CALC_CONN_TEBT0714_REV01!F:F,IFERROR(IF(AD78=AH78,AI78,AH78),"---"))&gt;0,"---",IFERROR(IF(AD78=AH78,AI78,AH78),"---")))),"---")</f>
        <v>---</v>
      </c>
      <c r="AK78" t="str">
        <f>IF(COUNTIF(CALC_CONN_TEBT0714_REV01!F:F,IF(AH78&lt;&gt;"---",VLOOKUP(AD78,CALC_CONN_TEBT0714_REV01!F:M,8,0),IF(IFERROR(IF(AD78=AH78,AI78,AH78),"---")="---","---",IF(COUNTIF(CALC_CONN_TEBT0714_REV01!F:F,IFERROR(IF(AD78=AH78,AI78,AH78),"---"))&gt;0,"---",IFERROR(IF(AD78=AH78,AI78,AH78),"---")))))=0,IF(AH78&lt;&gt;"---",VLOOKUP(AD78,CALC_CONN_TEBT0714_REV01!F:M,8,0),IF(IFERROR(IF(AD78=AH78,AI78,AH78),"---")="---","---",IF(COUNTIF(CALC_CONN_TEBT0714_REV01!F:F,IFERROR(IF(AD78=AH78,AI78,AH78),"---"))&gt;0,"---",IFERROR(IF(AD78=AH78,AI78,AH78),"---")))),"---")</f>
        <v>---</v>
      </c>
      <c r="AL78">
        <f t="shared" si="23"/>
        <v>3.0585</v>
      </c>
      <c r="AM78">
        <f t="shared" si="24"/>
        <v>2</v>
      </c>
      <c r="AT78" t="str">
        <f t="shared" si="17"/>
        <v>NetJM1_41</v>
      </c>
      <c r="AU78" t="str">
        <f t="shared" si="18"/>
        <v>--</v>
      </c>
    </row>
    <row r="79" spans="1:47" x14ac:dyDescent="0.25">
      <c r="A79" t="str">
        <f t="shared" si="13"/>
        <v>JM1-46</v>
      </c>
      <c r="B79" t="str">
        <f t="shared" si="14"/>
        <v>NetJM1_42</v>
      </c>
      <c r="C79" t="str">
        <f t="shared" si="15"/>
        <v>JM1-NetJM1_42</v>
      </c>
      <c r="D79" t="str">
        <f t="shared" si="16"/>
        <v>JM1-46</v>
      </c>
      <c r="E79" t="s">
        <v>158</v>
      </c>
      <c r="F79">
        <v>46</v>
      </c>
      <c r="G79" t="s">
        <v>1347</v>
      </c>
      <c r="L79" t="s">
        <v>1381</v>
      </c>
      <c r="M79" t="s">
        <v>274</v>
      </c>
      <c r="N79">
        <v>3.4891000000000001</v>
      </c>
      <c r="AA79">
        <f t="shared" si="25"/>
        <v>74</v>
      </c>
      <c r="AB79" t="str">
        <f>B2B!B76</f>
        <v>JM1</v>
      </c>
      <c r="AC79" t="str">
        <f>B2B!C76</f>
        <v>73</v>
      </c>
      <c r="AD79" t="str">
        <f t="shared" si="19"/>
        <v>JM1-73</v>
      </c>
      <c r="AE79" t="str">
        <f t="shared" si="20"/>
        <v>NetJM1_69</v>
      </c>
      <c r="AG79" t="str">
        <f t="shared" si="21"/>
        <v>--</v>
      </c>
      <c r="AH79" t="str">
        <f t="shared" si="22"/>
        <v>JM1-69</v>
      </c>
      <c r="AI79" t="str">
        <f>IFERROR(IF(IF(AG79="--",INDEX(D:D,MATCH(AE79,INDEX(B:B,MATCH(AE79,B:B,)+1):B10593,)+MATCH(AE79,B:B,)))=AD79,VLOOKUP(AE79,B:D,3,0),IF(AG79="--",INDEX(D:D,MATCH(AE79,INDEX(B:B,MATCH(AE79,B:B,)+1):B10593,)+MATCH(AE79,B:B,)),"---")),"---")</f>
        <v>JM1-69</v>
      </c>
      <c r="AJ79" t="str">
        <f>IF(COUNTIF(CALC_CONN_TEBT0714_REV01!F:F,IF(AH79&lt;&gt;"---",VLOOKUP(AD79,CALC_CONN_TEBT0714_REV01!F:M,8,0),IF(IFERROR(IF(AD79=AH79,AI79,AH79),"---")="---","---",IF(COUNTIF(CALC_CONN_TEBT0714_REV01!F:F,IFERROR(IF(AD79=AH79,AI79,AH79),"---"))&gt;0,"---",IFERROR(IF(AD79=AH79,AI79,AH79),"---")))))=1,IF(AH79&lt;&gt;"---",VLOOKUP(AD79,CALC_CONN_TEBT0714_REV01!F:M,8,0),IF(IFERROR(IF(AD79=AH79,AI79,AH79),"---")="---","---",IF(COUNTIF(CALC_CONN_TEBT0714_REV01!F:F,IFERROR(IF(AD79=AH79,AI79,AH79),"---"))&gt;0,"---",IFERROR(IF(AD79=AH79,AI79,AH79),"---")))),"---")</f>
        <v>---</v>
      </c>
      <c r="AK79" t="str">
        <f>IF(COUNTIF(CALC_CONN_TEBT0714_REV01!F:F,IF(AH79&lt;&gt;"---",VLOOKUP(AD79,CALC_CONN_TEBT0714_REV01!F:M,8,0),IF(IFERROR(IF(AD79=AH79,AI79,AH79),"---")="---","---",IF(COUNTIF(CALC_CONN_TEBT0714_REV01!F:F,IFERROR(IF(AD79=AH79,AI79,AH79),"---"))&gt;0,"---",IFERROR(IF(AD79=AH79,AI79,AH79),"---")))))=0,IF(AH79&lt;&gt;"---",VLOOKUP(AD79,CALC_CONN_TEBT0714_REV01!F:M,8,0),IF(IFERROR(IF(AD79=AH79,AI79,AH79),"---")="---","---",IF(COUNTIF(CALC_CONN_TEBT0714_REV01!F:F,IFERROR(IF(AD79=AH79,AI79,AH79),"---"))&gt;0,"---",IFERROR(IF(AD79=AH79,AI79,AH79),"---")))),"---")</f>
        <v>---</v>
      </c>
      <c r="AL79">
        <f t="shared" si="23"/>
        <v>3.3512</v>
      </c>
      <c r="AM79">
        <f t="shared" si="24"/>
        <v>2</v>
      </c>
      <c r="AT79" t="str">
        <f t="shared" si="17"/>
        <v>NetJM1_42</v>
      </c>
      <c r="AU79" t="str">
        <f t="shared" si="18"/>
        <v>--</v>
      </c>
    </row>
    <row r="80" spans="1:47" x14ac:dyDescent="0.25">
      <c r="A80" t="str">
        <f t="shared" si="13"/>
        <v>JM1-47</v>
      </c>
      <c r="B80" t="str">
        <f t="shared" si="14"/>
        <v>GND</v>
      </c>
      <c r="C80" t="str">
        <f t="shared" si="15"/>
        <v>JM1-GND</v>
      </c>
      <c r="D80" t="str">
        <f t="shared" si="16"/>
        <v>JM1-47</v>
      </c>
      <c r="E80" t="s">
        <v>158</v>
      </c>
      <c r="F80">
        <v>47</v>
      </c>
      <c r="G80" t="s">
        <v>275</v>
      </c>
      <c r="L80" t="s">
        <v>1382</v>
      </c>
      <c r="M80" t="s">
        <v>274</v>
      </c>
      <c r="N80">
        <v>3.0186999999999999</v>
      </c>
      <c r="AA80">
        <f t="shared" si="25"/>
        <v>75</v>
      </c>
      <c r="AB80" t="str">
        <f>B2B!B77</f>
        <v>JM1</v>
      </c>
      <c r="AC80" t="str">
        <f>B2B!C77</f>
        <v>76</v>
      </c>
      <c r="AD80" t="str">
        <f t="shared" si="19"/>
        <v>JM1-76</v>
      </c>
      <c r="AE80" t="str">
        <f t="shared" si="20"/>
        <v>NetJM1_76</v>
      </c>
      <c r="AG80" t="str">
        <f t="shared" si="21"/>
        <v>--</v>
      </c>
      <c r="AH80" t="str">
        <f t="shared" si="22"/>
        <v>JM1-76</v>
      </c>
      <c r="AI80" t="str">
        <f>IFERROR(IF(IF(AG80="--",INDEX(D:D,MATCH(AE80,INDEX(B:B,MATCH(AE80,B:B,)+1):B10594,)+MATCH(AE80,B:B,)))=AD80,VLOOKUP(AE80,B:D,3,0),IF(AG80="--",INDEX(D:D,MATCH(AE80,INDEX(B:B,MATCH(AE80,B:B,)+1):B10594,)+MATCH(AE80,B:B,)),"---")),"---")</f>
        <v>JM1-80</v>
      </c>
      <c r="AJ80" t="str">
        <f>IF(COUNTIF(CALC_CONN_TEBT0714_REV01!F:F,IF(AH80&lt;&gt;"---",VLOOKUP(AD80,CALC_CONN_TEBT0714_REV01!F:M,8,0),IF(IFERROR(IF(AD80=AH80,AI80,AH80),"---")="---","---",IF(COUNTIF(CALC_CONN_TEBT0714_REV01!F:F,IFERROR(IF(AD80=AH80,AI80,AH80),"---"))&gt;0,"---",IFERROR(IF(AD80=AH80,AI80,AH80),"---")))))=1,IF(AH80&lt;&gt;"---",VLOOKUP(AD80,CALC_CONN_TEBT0714_REV01!F:M,8,0),IF(IFERROR(IF(AD80=AH80,AI80,AH80),"---")="---","---",IF(COUNTIF(CALC_CONN_TEBT0714_REV01!F:F,IFERROR(IF(AD80=AH80,AI80,AH80),"---"))&gt;0,"---",IFERROR(IF(AD80=AH80,AI80,AH80),"---")))),"---")</f>
        <v>---</v>
      </c>
      <c r="AK80" t="str">
        <f>IF(COUNTIF(CALC_CONN_TEBT0714_REV01!F:F,IF(AH80&lt;&gt;"---",VLOOKUP(AD80,CALC_CONN_TEBT0714_REV01!F:M,8,0),IF(IFERROR(IF(AD80=AH80,AI80,AH80),"---")="---","---",IF(COUNTIF(CALC_CONN_TEBT0714_REV01!F:F,IFERROR(IF(AD80=AH80,AI80,AH80),"---"))&gt;0,"---",IFERROR(IF(AD80=AH80,AI80,AH80),"---")))))=0,IF(AH80&lt;&gt;"---",VLOOKUP(AD80,CALC_CONN_TEBT0714_REV01!F:M,8,0),IF(IFERROR(IF(AD80=AH80,AI80,AH80),"---")="---","---",IF(COUNTIF(CALC_CONN_TEBT0714_REV01!F:F,IFERROR(IF(AD80=AH80,AI80,AH80),"---"))&gt;0,"---",IFERROR(IF(AD80=AH80,AI80,AH80),"---")))),"---")</f>
        <v>---</v>
      </c>
      <c r="AL80">
        <f t="shared" si="23"/>
        <v>3.1536</v>
      </c>
      <c r="AM80">
        <f t="shared" si="24"/>
        <v>2</v>
      </c>
      <c r="AT80">
        <f t="shared" si="17"/>
        <v>0</v>
      </c>
      <c r="AU80">
        <f t="shared" si="18"/>
        <v>0</v>
      </c>
    </row>
    <row r="81" spans="1:47" x14ac:dyDescent="0.25">
      <c r="A81" t="str">
        <f t="shared" si="13"/>
        <v>JM1-48</v>
      </c>
      <c r="B81" t="str">
        <f t="shared" si="14"/>
        <v>GND</v>
      </c>
      <c r="C81" t="str">
        <f t="shared" si="15"/>
        <v>JM1-GND</v>
      </c>
      <c r="D81" t="str">
        <f t="shared" si="16"/>
        <v>JM1-48</v>
      </c>
      <c r="E81" t="s">
        <v>158</v>
      </c>
      <c r="F81">
        <v>48</v>
      </c>
      <c r="G81" t="s">
        <v>275</v>
      </c>
      <c r="L81" t="s">
        <v>1383</v>
      </c>
      <c r="M81" t="s">
        <v>274</v>
      </c>
      <c r="N81">
        <v>4.8086000000000002</v>
      </c>
      <c r="AA81">
        <f t="shared" si="25"/>
        <v>76</v>
      </c>
      <c r="AB81" t="str">
        <f>B2B!B78</f>
        <v>JM1</v>
      </c>
      <c r="AC81" t="str">
        <f>B2B!C78</f>
        <v>75</v>
      </c>
      <c r="AD81" t="str">
        <f t="shared" si="19"/>
        <v>JM1-75</v>
      </c>
      <c r="AE81" t="str">
        <f t="shared" si="20"/>
        <v>NetJM1_75</v>
      </c>
      <c r="AG81" t="str">
        <f t="shared" si="21"/>
        <v>--</v>
      </c>
      <c r="AH81" t="str">
        <f t="shared" si="22"/>
        <v>JM1-75</v>
      </c>
      <c r="AI81" t="str">
        <f>IFERROR(IF(IF(AG81="--",INDEX(D:D,MATCH(AE81,INDEX(B:B,MATCH(AE81,B:B,)+1):B10595,)+MATCH(AE81,B:B,)))=AD81,VLOOKUP(AE81,B:D,3,0),IF(AG81="--",INDEX(D:D,MATCH(AE81,INDEX(B:B,MATCH(AE81,B:B,)+1):B10595,)+MATCH(AE81,B:B,)),"---")),"---")</f>
        <v>JM1-79</v>
      </c>
      <c r="AJ81" t="str">
        <f>IF(COUNTIF(CALC_CONN_TEBT0714_REV01!F:F,IF(AH81&lt;&gt;"---",VLOOKUP(AD81,CALC_CONN_TEBT0714_REV01!F:M,8,0),IF(IFERROR(IF(AD81=AH81,AI81,AH81),"---")="---","---",IF(COUNTIF(CALC_CONN_TEBT0714_REV01!F:F,IFERROR(IF(AD81=AH81,AI81,AH81),"---"))&gt;0,"---",IFERROR(IF(AD81=AH81,AI81,AH81),"---")))))=1,IF(AH81&lt;&gt;"---",VLOOKUP(AD81,CALC_CONN_TEBT0714_REV01!F:M,8,0),IF(IFERROR(IF(AD81=AH81,AI81,AH81),"---")="---","---",IF(COUNTIF(CALC_CONN_TEBT0714_REV01!F:F,IFERROR(IF(AD81=AH81,AI81,AH81),"---"))&gt;0,"---",IFERROR(IF(AD81=AH81,AI81,AH81),"---")))),"---")</f>
        <v>---</v>
      </c>
      <c r="AK81" t="str">
        <f>IF(COUNTIF(CALC_CONN_TEBT0714_REV01!F:F,IF(AH81&lt;&gt;"---",VLOOKUP(AD81,CALC_CONN_TEBT0714_REV01!F:M,8,0),IF(IFERROR(IF(AD81=AH81,AI81,AH81),"---")="---","---",IF(COUNTIF(CALC_CONN_TEBT0714_REV01!F:F,IFERROR(IF(AD81=AH81,AI81,AH81),"---"))&gt;0,"---",IFERROR(IF(AD81=AH81,AI81,AH81),"---")))))=0,IF(AH81&lt;&gt;"---",VLOOKUP(AD81,CALC_CONN_TEBT0714_REV01!F:M,8,0),IF(IFERROR(IF(AD81=AH81,AI81,AH81),"---")="---","---",IF(COUNTIF(CALC_CONN_TEBT0714_REV01!F:F,IFERROR(IF(AD81=AH81,AI81,AH81),"---"))&gt;0,"---",IFERROR(IF(AD81=AH81,AI81,AH81),"---")))),"---")</f>
        <v>---</v>
      </c>
      <c r="AL81">
        <f t="shared" si="23"/>
        <v>3.1543000000000001</v>
      </c>
      <c r="AM81">
        <f t="shared" si="24"/>
        <v>2</v>
      </c>
      <c r="AT81">
        <f t="shared" si="17"/>
        <v>0</v>
      </c>
      <c r="AU81">
        <f t="shared" si="18"/>
        <v>0</v>
      </c>
    </row>
    <row r="82" spans="1:47" x14ac:dyDescent="0.25">
      <c r="A82" t="str">
        <f t="shared" si="13"/>
        <v>JM1-49</v>
      </c>
      <c r="B82" t="str">
        <f t="shared" si="14"/>
        <v>NetJM1_49</v>
      </c>
      <c r="C82" t="str">
        <f t="shared" si="15"/>
        <v>JM1-NetJM1_49</v>
      </c>
      <c r="D82" t="str">
        <f t="shared" si="16"/>
        <v>JM1-49</v>
      </c>
      <c r="E82" t="s">
        <v>158</v>
      </c>
      <c r="F82">
        <v>49</v>
      </c>
      <c r="G82" t="s">
        <v>1348</v>
      </c>
      <c r="L82" t="s">
        <v>1384</v>
      </c>
      <c r="M82" t="s">
        <v>274</v>
      </c>
      <c r="N82">
        <v>2.9211999999999998</v>
      </c>
      <c r="AA82">
        <f t="shared" si="25"/>
        <v>77</v>
      </c>
      <c r="AB82" t="str">
        <f>B2B!B79</f>
        <v>JM1</v>
      </c>
      <c r="AC82" t="str">
        <f>B2B!C79</f>
        <v>78</v>
      </c>
      <c r="AD82" t="str">
        <f t="shared" si="19"/>
        <v>JM1-78</v>
      </c>
      <c r="AE82" t="str">
        <f t="shared" si="20"/>
        <v>NetJM1_78</v>
      </c>
      <c r="AG82" t="str">
        <f t="shared" si="21"/>
        <v>--</v>
      </c>
      <c r="AH82" t="str">
        <f t="shared" si="22"/>
        <v>JM1-78</v>
      </c>
      <c r="AI82" t="str">
        <f>IFERROR(IF(IF(AG82="--",INDEX(D:D,MATCH(AE82,INDEX(B:B,MATCH(AE82,B:B,)+1):B10596,)+MATCH(AE82,B:B,)))=AD82,VLOOKUP(AE82,B:D,3,0),IF(AG82="--",INDEX(D:D,MATCH(AE82,INDEX(B:B,MATCH(AE82,B:B,)+1):B10596,)+MATCH(AE82,B:B,)),"---")),"---")</f>
        <v>JM1-82</v>
      </c>
      <c r="AJ82" t="str">
        <f>IF(COUNTIF(CALC_CONN_TEBT0714_REV01!F:F,IF(AH82&lt;&gt;"---",VLOOKUP(AD82,CALC_CONN_TEBT0714_REV01!F:M,8,0),IF(IFERROR(IF(AD82=AH82,AI82,AH82),"---")="---","---",IF(COUNTIF(CALC_CONN_TEBT0714_REV01!F:F,IFERROR(IF(AD82=AH82,AI82,AH82),"---"))&gt;0,"---",IFERROR(IF(AD82=AH82,AI82,AH82),"---")))))=1,IF(AH82&lt;&gt;"---",VLOOKUP(AD82,CALC_CONN_TEBT0714_REV01!F:M,8,0),IF(IFERROR(IF(AD82=AH82,AI82,AH82),"---")="---","---",IF(COUNTIF(CALC_CONN_TEBT0714_REV01!F:F,IFERROR(IF(AD82=AH82,AI82,AH82),"---"))&gt;0,"---",IFERROR(IF(AD82=AH82,AI82,AH82),"---")))),"---")</f>
        <v>---</v>
      </c>
      <c r="AK82" t="str">
        <f>IF(COUNTIF(CALC_CONN_TEBT0714_REV01!F:F,IF(AH82&lt;&gt;"---",VLOOKUP(AD82,CALC_CONN_TEBT0714_REV01!F:M,8,0),IF(IFERROR(IF(AD82=AH82,AI82,AH82),"---")="---","---",IF(COUNTIF(CALC_CONN_TEBT0714_REV01!F:F,IFERROR(IF(AD82=AH82,AI82,AH82),"---"))&gt;0,"---",IFERROR(IF(AD82=AH82,AI82,AH82),"---")))))=0,IF(AH82&lt;&gt;"---",VLOOKUP(AD82,CALC_CONN_TEBT0714_REV01!F:M,8,0),IF(IFERROR(IF(AD82=AH82,AI82,AH82),"---")="---","---",IF(COUNTIF(CALC_CONN_TEBT0714_REV01!F:F,IFERROR(IF(AD82=AH82,AI82,AH82),"---"))&gt;0,"---",IFERROR(IF(AD82=AH82,AI82,AH82),"---")))),"---")</f>
        <v>---</v>
      </c>
      <c r="AL82">
        <f t="shared" si="23"/>
        <v>3.1164999999999998</v>
      </c>
      <c r="AM82">
        <f t="shared" si="24"/>
        <v>2</v>
      </c>
      <c r="AT82" t="str">
        <f t="shared" si="17"/>
        <v>NetJM1_49</v>
      </c>
      <c r="AU82" t="str">
        <f t="shared" si="18"/>
        <v>--</v>
      </c>
    </row>
    <row r="83" spans="1:47" x14ac:dyDescent="0.25">
      <c r="A83" t="str">
        <f t="shared" si="13"/>
        <v>JM1-50</v>
      </c>
      <c r="B83" t="str">
        <f t="shared" si="14"/>
        <v>NetJM1_50</v>
      </c>
      <c r="C83" t="str">
        <f t="shared" si="15"/>
        <v>JM1-NetJM1_50</v>
      </c>
      <c r="D83" t="str">
        <f t="shared" si="16"/>
        <v>JM1-50</v>
      </c>
      <c r="E83" t="s">
        <v>158</v>
      </c>
      <c r="F83">
        <v>50</v>
      </c>
      <c r="G83" t="s">
        <v>1349</v>
      </c>
      <c r="L83" t="s">
        <v>1385</v>
      </c>
      <c r="M83" t="s">
        <v>274</v>
      </c>
      <c r="N83">
        <v>6.1276999999999999</v>
      </c>
      <c r="AA83">
        <f t="shared" si="25"/>
        <v>78</v>
      </c>
      <c r="AB83" t="str">
        <f>B2B!B80</f>
        <v>JM1</v>
      </c>
      <c r="AC83" t="str">
        <f>B2B!C80</f>
        <v>77</v>
      </c>
      <c r="AD83" t="str">
        <f t="shared" si="19"/>
        <v>JM1-77</v>
      </c>
      <c r="AE83" t="str">
        <f t="shared" si="20"/>
        <v>NetJM1_77</v>
      </c>
      <c r="AG83" t="str">
        <f t="shared" si="21"/>
        <v>--</v>
      </c>
      <c r="AH83" t="str">
        <f t="shared" si="22"/>
        <v>JM1-77</v>
      </c>
      <c r="AI83" t="str">
        <f>IFERROR(IF(IF(AG83="--",INDEX(D:D,MATCH(AE83,INDEX(B:B,MATCH(AE83,B:B,)+1):B10597,)+MATCH(AE83,B:B,)))=AD83,VLOOKUP(AE83,B:D,3,0),IF(AG83="--",INDEX(D:D,MATCH(AE83,INDEX(B:B,MATCH(AE83,B:B,)+1):B10597,)+MATCH(AE83,B:B,)),"---")),"---")</f>
        <v>JM1-81</v>
      </c>
      <c r="AJ83" t="str">
        <f>IF(COUNTIF(CALC_CONN_TEBT0714_REV01!F:F,IF(AH83&lt;&gt;"---",VLOOKUP(AD83,CALC_CONN_TEBT0714_REV01!F:M,8,0),IF(IFERROR(IF(AD83=AH83,AI83,AH83),"---")="---","---",IF(COUNTIF(CALC_CONN_TEBT0714_REV01!F:F,IFERROR(IF(AD83=AH83,AI83,AH83),"---"))&gt;0,"---",IFERROR(IF(AD83=AH83,AI83,AH83),"---")))))=1,IF(AH83&lt;&gt;"---",VLOOKUP(AD83,CALC_CONN_TEBT0714_REV01!F:M,8,0),IF(IFERROR(IF(AD83=AH83,AI83,AH83),"---")="---","---",IF(COUNTIF(CALC_CONN_TEBT0714_REV01!F:F,IFERROR(IF(AD83=AH83,AI83,AH83),"---"))&gt;0,"---",IFERROR(IF(AD83=AH83,AI83,AH83),"---")))),"---")</f>
        <v>---</v>
      </c>
      <c r="AK83" t="str">
        <f>IF(COUNTIF(CALC_CONN_TEBT0714_REV01!F:F,IF(AH83&lt;&gt;"---",VLOOKUP(AD83,CALC_CONN_TEBT0714_REV01!F:M,8,0),IF(IFERROR(IF(AD83=AH83,AI83,AH83),"---")="---","---",IF(COUNTIF(CALC_CONN_TEBT0714_REV01!F:F,IFERROR(IF(AD83=AH83,AI83,AH83),"---"))&gt;0,"---",IFERROR(IF(AD83=AH83,AI83,AH83),"---")))))=0,IF(AH83&lt;&gt;"---",VLOOKUP(AD83,CALC_CONN_TEBT0714_REV01!F:M,8,0),IF(IFERROR(IF(AD83=AH83,AI83,AH83),"---")="---","---",IF(COUNTIF(CALC_CONN_TEBT0714_REV01!F:F,IFERROR(IF(AD83=AH83,AI83,AH83),"---"))&gt;0,"---",IFERROR(IF(AD83=AH83,AI83,AH83),"---")))),"---")</f>
        <v>---</v>
      </c>
      <c r="AL83">
        <f t="shared" si="23"/>
        <v>3.1448</v>
      </c>
      <c r="AM83">
        <f t="shared" si="24"/>
        <v>2</v>
      </c>
      <c r="AT83" t="str">
        <f t="shared" si="17"/>
        <v>NetJM1_50</v>
      </c>
      <c r="AU83" t="str">
        <f t="shared" si="18"/>
        <v>--</v>
      </c>
    </row>
    <row r="84" spans="1:47" x14ac:dyDescent="0.25">
      <c r="A84" t="str">
        <f t="shared" si="13"/>
        <v>JM1-51</v>
      </c>
      <c r="B84" t="str">
        <f t="shared" si="14"/>
        <v>NetJM1_51</v>
      </c>
      <c r="C84" t="str">
        <f t="shared" si="15"/>
        <v>JM1-NetJM1_51</v>
      </c>
      <c r="D84" t="str">
        <f t="shared" si="16"/>
        <v>JM1-51</v>
      </c>
      <c r="E84" t="s">
        <v>158</v>
      </c>
      <c r="F84">
        <v>51</v>
      </c>
      <c r="G84" t="s">
        <v>1350</v>
      </c>
      <c r="L84" t="s">
        <v>1386</v>
      </c>
      <c r="M84" t="s">
        <v>274</v>
      </c>
      <c r="N84">
        <v>4.7906000000000004</v>
      </c>
      <c r="AA84">
        <f t="shared" si="25"/>
        <v>79</v>
      </c>
      <c r="AB84" t="str">
        <f>B2B!B81</f>
        <v>JM1</v>
      </c>
      <c r="AC84" t="str">
        <f>B2B!C81</f>
        <v>80</v>
      </c>
      <c r="AD84" t="str">
        <f t="shared" si="19"/>
        <v>JM1-80</v>
      </c>
      <c r="AE84" t="str">
        <f t="shared" si="20"/>
        <v>NetJM1_76</v>
      </c>
      <c r="AG84" t="str">
        <f t="shared" si="21"/>
        <v>--</v>
      </c>
      <c r="AH84" t="str">
        <f t="shared" si="22"/>
        <v>JM1-76</v>
      </c>
      <c r="AI84" t="str">
        <f>IFERROR(IF(IF(AG84="--",INDEX(D:D,MATCH(AE84,INDEX(B:B,MATCH(AE84,B:B,)+1):B10598,)+MATCH(AE84,B:B,)))=AD84,VLOOKUP(AE84,B:D,3,0),IF(AG84="--",INDEX(D:D,MATCH(AE84,INDEX(B:B,MATCH(AE84,B:B,)+1):B10598,)+MATCH(AE84,B:B,)),"---")),"---")</f>
        <v>JM1-76</v>
      </c>
      <c r="AJ84" t="str">
        <f>IF(COUNTIF(CALC_CONN_TEBT0714_REV01!F:F,IF(AH84&lt;&gt;"---",VLOOKUP(AD84,CALC_CONN_TEBT0714_REV01!F:M,8,0),IF(IFERROR(IF(AD84=AH84,AI84,AH84),"---")="---","---",IF(COUNTIF(CALC_CONN_TEBT0714_REV01!F:F,IFERROR(IF(AD84=AH84,AI84,AH84),"---"))&gt;0,"---",IFERROR(IF(AD84=AH84,AI84,AH84),"---")))))=1,IF(AH84&lt;&gt;"---",VLOOKUP(AD84,CALC_CONN_TEBT0714_REV01!F:M,8,0),IF(IFERROR(IF(AD84=AH84,AI84,AH84),"---")="---","---",IF(COUNTIF(CALC_CONN_TEBT0714_REV01!F:F,IFERROR(IF(AD84=AH84,AI84,AH84),"---"))&gt;0,"---",IFERROR(IF(AD84=AH84,AI84,AH84),"---")))),"---")</f>
        <v>---</v>
      </c>
      <c r="AK84" t="str">
        <f>IF(COUNTIF(CALC_CONN_TEBT0714_REV01!F:F,IF(AH84&lt;&gt;"---",VLOOKUP(AD84,CALC_CONN_TEBT0714_REV01!F:M,8,0),IF(IFERROR(IF(AD84=AH84,AI84,AH84),"---")="---","---",IF(COUNTIF(CALC_CONN_TEBT0714_REV01!F:F,IFERROR(IF(AD84=AH84,AI84,AH84),"---"))&gt;0,"---",IFERROR(IF(AD84=AH84,AI84,AH84),"---")))))=0,IF(AH84&lt;&gt;"---",VLOOKUP(AD84,CALC_CONN_TEBT0714_REV01!F:M,8,0),IF(IFERROR(IF(AD84=AH84,AI84,AH84),"---")="---","---",IF(COUNTIF(CALC_CONN_TEBT0714_REV01!F:F,IFERROR(IF(AD84=AH84,AI84,AH84),"---"))&gt;0,"---",IFERROR(IF(AD84=AH84,AI84,AH84),"---")))),"---")</f>
        <v>---</v>
      </c>
      <c r="AL84">
        <f t="shared" si="23"/>
        <v>3.1536</v>
      </c>
      <c r="AM84">
        <f t="shared" si="24"/>
        <v>2</v>
      </c>
      <c r="AT84" t="str">
        <f t="shared" si="17"/>
        <v>NetJM1_51</v>
      </c>
      <c r="AU84" t="str">
        <f t="shared" si="18"/>
        <v>--</v>
      </c>
    </row>
    <row r="85" spans="1:47" x14ac:dyDescent="0.25">
      <c r="A85" t="str">
        <f t="shared" si="13"/>
        <v>JM1-52</v>
      </c>
      <c r="B85" t="str">
        <f t="shared" si="14"/>
        <v>NetJM1_52</v>
      </c>
      <c r="C85" t="str">
        <f t="shared" si="15"/>
        <v>JM1-NetJM1_52</v>
      </c>
      <c r="D85" t="str">
        <f t="shared" si="16"/>
        <v>JM1-52</v>
      </c>
      <c r="E85" t="s">
        <v>158</v>
      </c>
      <c r="F85">
        <v>52</v>
      </c>
      <c r="G85" t="s">
        <v>1351</v>
      </c>
      <c r="L85" t="s">
        <v>1387</v>
      </c>
      <c r="M85" t="s">
        <v>274</v>
      </c>
      <c r="N85">
        <v>2.927</v>
      </c>
      <c r="AA85">
        <f t="shared" si="25"/>
        <v>80</v>
      </c>
      <c r="AB85" t="str">
        <f>B2B!B82</f>
        <v>JM1</v>
      </c>
      <c r="AC85" t="str">
        <f>B2B!C82</f>
        <v>79</v>
      </c>
      <c r="AD85" t="str">
        <f t="shared" si="19"/>
        <v>JM1-79</v>
      </c>
      <c r="AE85" t="str">
        <f t="shared" si="20"/>
        <v>NetJM1_75</v>
      </c>
      <c r="AG85" t="str">
        <f t="shared" si="21"/>
        <v>--</v>
      </c>
      <c r="AH85" t="str">
        <f t="shared" si="22"/>
        <v>JM1-75</v>
      </c>
      <c r="AI85" t="str">
        <f>IFERROR(IF(IF(AG85="--",INDEX(D:D,MATCH(AE85,INDEX(B:B,MATCH(AE85,B:B,)+1):B10599,)+MATCH(AE85,B:B,)))=AD85,VLOOKUP(AE85,B:D,3,0),IF(AG85="--",INDEX(D:D,MATCH(AE85,INDEX(B:B,MATCH(AE85,B:B,)+1):B10599,)+MATCH(AE85,B:B,)),"---")),"---")</f>
        <v>JM1-75</v>
      </c>
      <c r="AJ85" t="str">
        <f>IF(COUNTIF(CALC_CONN_TEBT0714_REV01!F:F,IF(AH85&lt;&gt;"---",VLOOKUP(AD85,CALC_CONN_TEBT0714_REV01!F:M,8,0),IF(IFERROR(IF(AD85=AH85,AI85,AH85),"---")="---","---",IF(COUNTIF(CALC_CONN_TEBT0714_REV01!F:F,IFERROR(IF(AD85=AH85,AI85,AH85),"---"))&gt;0,"---",IFERROR(IF(AD85=AH85,AI85,AH85),"---")))))=1,IF(AH85&lt;&gt;"---",VLOOKUP(AD85,CALC_CONN_TEBT0714_REV01!F:M,8,0),IF(IFERROR(IF(AD85=AH85,AI85,AH85),"---")="---","---",IF(COUNTIF(CALC_CONN_TEBT0714_REV01!F:F,IFERROR(IF(AD85=AH85,AI85,AH85),"---"))&gt;0,"---",IFERROR(IF(AD85=AH85,AI85,AH85),"---")))),"---")</f>
        <v>---</v>
      </c>
      <c r="AK85" t="str">
        <f>IF(COUNTIF(CALC_CONN_TEBT0714_REV01!F:F,IF(AH85&lt;&gt;"---",VLOOKUP(AD85,CALC_CONN_TEBT0714_REV01!F:M,8,0),IF(IFERROR(IF(AD85=AH85,AI85,AH85),"---")="---","---",IF(COUNTIF(CALC_CONN_TEBT0714_REV01!F:F,IFERROR(IF(AD85=AH85,AI85,AH85),"---"))&gt;0,"---",IFERROR(IF(AD85=AH85,AI85,AH85),"---")))))=0,IF(AH85&lt;&gt;"---",VLOOKUP(AD85,CALC_CONN_TEBT0714_REV01!F:M,8,0),IF(IFERROR(IF(AD85=AH85,AI85,AH85),"---")="---","---",IF(COUNTIF(CALC_CONN_TEBT0714_REV01!F:F,IFERROR(IF(AD85=AH85,AI85,AH85),"---"))&gt;0,"---",IFERROR(IF(AD85=AH85,AI85,AH85),"---")))),"---")</f>
        <v>---</v>
      </c>
      <c r="AL85">
        <f t="shared" si="23"/>
        <v>3.1543000000000001</v>
      </c>
      <c r="AM85">
        <f t="shared" si="24"/>
        <v>2</v>
      </c>
      <c r="AT85" t="str">
        <f t="shared" si="17"/>
        <v>NetJM1_52</v>
      </c>
      <c r="AU85" t="str">
        <f t="shared" si="18"/>
        <v>--</v>
      </c>
    </row>
    <row r="86" spans="1:47" x14ac:dyDescent="0.25">
      <c r="A86" t="str">
        <f t="shared" si="13"/>
        <v>JM1-53</v>
      </c>
      <c r="B86" t="str">
        <f t="shared" si="14"/>
        <v>NetJM1_49</v>
      </c>
      <c r="C86" t="str">
        <f t="shared" si="15"/>
        <v>JM1-NetJM1_49</v>
      </c>
      <c r="D86" t="str">
        <f t="shared" si="16"/>
        <v>JM1-53</v>
      </c>
      <c r="E86" t="s">
        <v>158</v>
      </c>
      <c r="F86">
        <v>53</v>
      </c>
      <c r="G86" t="s">
        <v>1348</v>
      </c>
      <c r="L86" t="s">
        <v>1388</v>
      </c>
      <c r="M86" t="s">
        <v>274</v>
      </c>
      <c r="N86">
        <v>2.9514999999999998</v>
      </c>
      <c r="AA86">
        <f t="shared" si="25"/>
        <v>81</v>
      </c>
      <c r="AB86" t="str">
        <f>B2B!B83</f>
        <v>JM1</v>
      </c>
      <c r="AC86" t="str">
        <f>B2B!C83</f>
        <v>82</v>
      </c>
      <c r="AD86" t="str">
        <f t="shared" si="19"/>
        <v>JM1-82</v>
      </c>
      <c r="AE86" t="str">
        <f t="shared" si="20"/>
        <v>NetJM1_78</v>
      </c>
      <c r="AG86" t="str">
        <f t="shared" si="21"/>
        <v>--</v>
      </c>
      <c r="AH86" t="str">
        <f t="shared" si="22"/>
        <v>JM1-78</v>
      </c>
      <c r="AI86" t="str">
        <f>IFERROR(IF(IF(AG86="--",INDEX(D:D,MATCH(AE86,INDEX(B:B,MATCH(AE86,B:B,)+1):B10600,)+MATCH(AE86,B:B,)))=AD86,VLOOKUP(AE86,B:D,3,0),IF(AG86="--",INDEX(D:D,MATCH(AE86,INDEX(B:B,MATCH(AE86,B:B,)+1):B10600,)+MATCH(AE86,B:B,)),"---")),"---")</f>
        <v>JM1-78</v>
      </c>
      <c r="AJ86" t="str">
        <f>IF(COUNTIF(CALC_CONN_TEBT0714_REV01!F:F,IF(AH86&lt;&gt;"---",VLOOKUP(AD86,CALC_CONN_TEBT0714_REV01!F:M,8,0),IF(IFERROR(IF(AD86=AH86,AI86,AH86),"---")="---","---",IF(COUNTIF(CALC_CONN_TEBT0714_REV01!F:F,IFERROR(IF(AD86=AH86,AI86,AH86),"---"))&gt;0,"---",IFERROR(IF(AD86=AH86,AI86,AH86),"---")))))=1,IF(AH86&lt;&gt;"---",VLOOKUP(AD86,CALC_CONN_TEBT0714_REV01!F:M,8,0),IF(IFERROR(IF(AD86=AH86,AI86,AH86),"---")="---","---",IF(COUNTIF(CALC_CONN_TEBT0714_REV01!F:F,IFERROR(IF(AD86=AH86,AI86,AH86),"---"))&gt;0,"---",IFERROR(IF(AD86=AH86,AI86,AH86),"---")))),"---")</f>
        <v>---</v>
      </c>
      <c r="AK86" t="str">
        <f>IF(COUNTIF(CALC_CONN_TEBT0714_REV01!F:F,IF(AH86&lt;&gt;"---",VLOOKUP(AD86,CALC_CONN_TEBT0714_REV01!F:M,8,0),IF(IFERROR(IF(AD86=AH86,AI86,AH86),"---")="---","---",IF(COUNTIF(CALC_CONN_TEBT0714_REV01!F:F,IFERROR(IF(AD86=AH86,AI86,AH86),"---"))&gt;0,"---",IFERROR(IF(AD86=AH86,AI86,AH86),"---")))))=0,IF(AH86&lt;&gt;"---",VLOOKUP(AD86,CALC_CONN_TEBT0714_REV01!F:M,8,0),IF(IFERROR(IF(AD86=AH86,AI86,AH86),"---")="---","---",IF(COUNTIF(CALC_CONN_TEBT0714_REV01!F:F,IFERROR(IF(AD86=AH86,AI86,AH86),"---"))&gt;0,"---",IFERROR(IF(AD86=AH86,AI86,AH86),"---")))),"---")</f>
        <v>---</v>
      </c>
      <c r="AL86">
        <f t="shared" si="23"/>
        <v>3.1164999999999998</v>
      </c>
      <c r="AM86">
        <f t="shared" si="24"/>
        <v>2</v>
      </c>
      <c r="AT86" t="str">
        <f t="shared" si="17"/>
        <v>NetJM1_49</v>
      </c>
      <c r="AU86" t="str">
        <f t="shared" si="18"/>
        <v>--</v>
      </c>
    </row>
    <row r="87" spans="1:47" x14ac:dyDescent="0.25">
      <c r="A87" t="str">
        <f t="shared" si="13"/>
        <v>JM1-54</v>
      </c>
      <c r="B87" t="str">
        <f t="shared" si="14"/>
        <v>NetJM1_50</v>
      </c>
      <c r="C87" t="str">
        <f t="shared" si="15"/>
        <v>JM1-NetJM1_50</v>
      </c>
      <c r="D87" t="str">
        <f t="shared" si="16"/>
        <v>JM1-54</v>
      </c>
      <c r="E87" t="s">
        <v>158</v>
      </c>
      <c r="F87">
        <v>54</v>
      </c>
      <c r="G87" t="s">
        <v>1349</v>
      </c>
      <c r="L87" t="s">
        <v>1389</v>
      </c>
      <c r="M87" t="s">
        <v>274</v>
      </c>
      <c r="N87">
        <v>4.4622999999999999</v>
      </c>
      <c r="AA87">
        <f t="shared" si="25"/>
        <v>82</v>
      </c>
      <c r="AB87" t="str">
        <f>B2B!B84</f>
        <v>JM1</v>
      </c>
      <c r="AC87" t="str">
        <f>B2B!C84</f>
        <v>81</v>
      </c>
      <c r="AD87" t="str">
        <f t="shared" si="19"/>
        <v>JM1-81</v>
      </c>
      <c r="AE87" t="str">
        <f t="shared" si="20"/>
        <v>NetJM1_77</v>
      </c>
      <c r="AG87" t="str">
        <f t="shared" si="21"/>
        <v>--</v>
      </c>
      <c r="AH87" t="str">
        <f t="shared" si="22"/>
        <v>JM1-77</v>
      </c>
      <c r="AI87" t="str">
        <f>IFERROR(IF(IF(AG87="--",INDEX(D:D,MATCH(AE87,INDEX(B:B,MATCH(AE87,B:B,)+1):B10601,)+MATCH(AE87,B:B,)))=AD87,VLOOKUP(AE87,B:D,3,0),IF(AG87="--",INDEX(D:D,MATCH(AE87,INDEX(B:B,MATCH(AE87,B:B,)+1):B10601,)+MATCH(AE87,B:B,)),"---")),"---")</f>
        <v>JM1-77</v>
      </c>
      <c r="AJ87" t="str">
        <f>IF(COUNTIF(CALC_CONN_TEBT0714_REV01!F:F,IF(AH87&lt;&gt;"---",VLOOKUP(AD87,CALC_CONN_TEBT0714_REV01!F:M,8,0),IF(IFERROR(IF(AD87=AH87,AI87,AH87),"---")="---","---",IF(COUNTIF(CALC_CONN_TEBT0714_REV01!F:F,IFERROR(IF(AD87=AH87,AI87,AH87),"---"))&gt;0,"---",IFERROR(IF(AD87=AH87,AI87,AH87),"---")))))=1,IF(AH87&lt;&gt;"---",VLOOKUP(AD87,CALC_CONN_TEBT0714_REV01!F:M,8,0),IF(IFERROR(IF(AD87=AH87,AI87,AH87),"---")="---","---",IF(COUNTIF(CALC_CONN_TEBT0714_REV01!F:F,IFERROR(IF(AD87=AH87,AI87,AH87),"---"))&gt;0,"---",IFERROR(IF(AD87=AH87,AI87,AH87),"---")))),"---")</f>
        <v>---</v>
      </c>
      <c r="AK87" t="str">
        <f>IF(COUNTIF(CALC_CONN_TEBT0714_REV01!F:F,IF(AH87&lt;&gt;"---",VLOOKUP(AD87,CALC_CONN_TEBT0714_REV01!F:M,8,0),IF(IFERROR(IF(AD87=AH87,AI87,AH87),"---")="---","---",IF(COUNTIF(CALC_CONN_TEBT0714_REV01!F:F,IFERROR(IF(AD87=AH87,AI87,AH87),"---"))&gt;0,"---",IFERROR(IF(AD87=AH87,AI87,AH87),"---")))))=0,IF(AH87&lt;&gt;"---",VLOOKUP(AD87,CALC_CONN_TEBT0714_REV01!F:M,8,0),IF(IFERROR(IF(AD87=AH87,AI87,AH87),"---")="---","---",IF(COUNTIF(CALC_CONN_TEBT0714_REV01!F:F,IFERROR(IF(AD87=AH87,AI87,AH87),"---"))&gt;0,"---",IFERROR(IF(AD87=AH87,AI87,AH87),"---")))),"---")</f>
        <v>---</v>
      </c>
      <c r="AL87">
        <f t="shared" si="23"/>
        <v>3.1448</v>
      </c>
      <c r="AM87">
        <f t="shared" si="24"/>
        <v>2</v>
      </c>
      <c r="AT87" t="str">
        <f t="shared" si="17"/>
        <v>NetJM1_50</v>
      </c>
      <c r="AU87" t="str">
        <f t="shared" si="18"/>
        <v>--</v>
      </c>
    </row>
    <row r="88" spans="1:47" x14ac:dyDescent="0.25">
      <c r="A88" t="str">
        <f t="shared" si="13"/>
        <v>JM1-55</v>
      </c>
      <c r="B88" t="str">
        <f t="shared" si="14"/>
        <v>NetJM1_51</v>
      </c>
      <c r="C88" t="str">
        <f t="shared" si="15"/>
        <v>JM1-NetJM1_51</v>
      </c>
      <c r="D88" t="str">
        <f t="shared" si="16"/>
        <v>JM1-55</v>
      </c>
      <c r="E88" t="s">
        <v>158</v>
      </c>
      <c r="F88">
        <v>55</v>
      </c>
      <c r="G88" t="s">
        <v>1350</v>
      </c>
      <c r="L88" t="s">
        <v>1390</v>
      </c>
      <c r="M88" t="s">
        <v>274</v>
      </c>
      <c r="N88">
        <v>3.1831</v>
      </c>
      <c r="AA88">
        <f t="shared" si="25"/>
        <v>83</v>
      </c>
      <c r="AB88" t="str">
        <f>B2B!B85</f>
        <v>JM1</v>
      </c>
      <c r="AC88" t="str">
        <f>B2B!C85</f>
        <v>84</v>
      </c>
      <c r="AD88" t="str">
        <f t="shared" si="19"/>
        <v>JM1-84</v>
      </c>
      <c r="AE88" t="str">
        <f t="shared" si="20"/>
        <v>GND</v>
      </c>
      <c r="AG88" t="str">
        <f t="shared" si="21"/>
        <v>---</v>
      </c>
      <c r="AH88" t="str">
        <f t="shared" si="22"/>
        <v>---</v>
      </c>
      <c r="AI88" t="str">
        <f>IFERROR(IF(IF(AG88="--",INDEX(D:D,MATCH(AE88,INDEX(B:B,MATCH(AE88,B:B,)+1):B10602,)+MATCH(AE88,B:B,)))=AD88,VLOOKUP(AE88,B:D,3,0),IF(AG88="--",INDEX(D:D,MATCH(AE88,INDEX(B:B,MATCH(AE88,B:B,)+1):B10602,)+MATCH(AE88,B:B,)),"---")),"---")</f>
        <v>---</v>
      </c>
      <c r="AJ88" t="str">
        <f>IF(COUNTIF(CALC_CONN_TEBT0714_REV01!F:F,IF(AH88&lt;&gt;"---",VLOOKUP(AD88,CALC_CONN_TEBT0714_REV01!F:M,8,0),IF(IFERROR(IF(AD88=AH88,AI88,AH88),"---")="---","---",IF(COUNTIF(CALC_CONN_TEBT0714_REV01!F:F,IFERROR(IF(AD88=AH88,AI88,AH88),"---"))&gt;0,"---",IFERROR(IF(AD88=AH88,AI88,AH88),"---")))))=1,IF(AH88&lt;&gt;"---",VLOOKUP(AD88,CALC_CONN_TEBT0714_REV01!F:M,8,0),IF(IFERROR(IF(AD88=AH88,AI88,AH88),"---")="---","---",IF(COUNTIF(CALC_CONN_TEBT0714_REV01!F:F,IFERROR(IF(AD88=AH88,AI88,AH88),"---"))&gt;0,"---",IFERROR(IF(AD88=AH88,AI88,AH88),"---")))),"---")</f>
        <v>---</v>
      </c>
      <c r="AK88" t="str">
        <f>IF(COUNTIF(CALC_CONN_TEBT0714_REV01!F:F,IF(AH88&lt;&gt;"---",VLOOKUP(AD88,CALC_CONN_TEBT0714_REV01!F:M,8,0),IF(IFERROR(IF(AD88=AH88,AI88,AH88),"---")="---","---",IF(COUNTIF(CALC_CONN_TEBT0714_REV01!F:F,IFERROR(IF(AD88=AH88,AI88,AH88),"---"))&gt;0,"---",IFERROR(IF(AD88=AH88,AI88,AH88),"---")))))=0,IF(AH88&lt;&gt;"---",VLOOKUP(AD88,CALC_CONN_TEBT0714_REV01!F:M,8,0),IF(IFERROR(IF(AD88=AH88,AI88,AH88),"---")="---","---",IF(COUNTIF(CALC_CONN_TEBT0714_REV01!F:F,IFERROR(IF(AD88=AH88,AI88,AH88),"---"))&gt;0,"---",IFERROR(IF(AD88=AH88,AI88,AH88),"---")))),"---")</f>
        <v>---</v>
      </c>
      <c r="AL88" t="str">
        <f t="shared" si="23"/>
        <v>---</v>
      </c>
      <c r="AM88">
        <f t="shared" si="24"/>
        <v>56</v>
      </c>
      <c r="AT88" t="str">
        <f t="shared" si="17"/>
        <v>NetJM1_51</v>
      </c>
      <c r="AU88" t="str">
        <f t="shared" si="18"/>
        <v>--</v>
      </c>
    </row>
    <row r="89" spans="1:47" x14ac:dyDescent="0.25">
      <c r="A89" t="str">
        <f t="shared" si="13"/>
        <v>JM1-56</v>
      </c>
      <c r="B89" t="str">
        <f t="shared" si="14"/>
        <v>NetJM1_52</v>
      </c>
      <c r="C89" t="str">
        <f t="shared" si="15"/>
        <v>JM1-NetJM1_52</v>
      </c>
      <c r="D89" t="str">
        <f t="shared" si="16"/>
        <v>JM1-56</v>
      </c>
      <c r="E89" t="s">
        <v>158</v>
      </c>
      <c r="F89">
        <v>56</v>
      </c>
      <c r="G89" t="s">
        <v>1351</v>
      </c>
      <c r="L89" t="s">
        <v>1391</v>
      </c>
      <c r="M89" t="s">
        <v>274</v>
      </c>
      <c r="N89">
        <v>2.7583000000000002</v>
      </c>
      <c r="AA89">
        <f t="shared" si="25"/>
        <v>84</v>
      </c>
      <c r="AB89" t="str">
        <f>B2B!B86</f>
        <v>JM1</v>
      </c>
      <c r="AC89" t="str">
        <f>B2B!C86</f>
        <v>83</v>
      </c>
      <c r="AD89" t="str">
        <f t="shared" si="19"/>
        <v>JM1-83</v>
      </c>
      <c r="AE89" t="str">
        <f t="shared" si="20"/>
        <v>3.3V_OUT</v>
      </c>
      <c r="AG89" t="str">
        <f t="shared" si="21"/>
        <v>--</v>
      </c>
      <c r="AH89" t="str">
        <f t="shared" si="22"/>
        <v>J27-6</v>
      </c>
      <c r="AI89" t="str">
        <f>IFERROR(IF(IF(AG89="--",INDEX(D:D,MATCH(AE89,INDEX(B:B,MATCH(AE89,B:B,)+1):B10603,)+MATCH(AE89,B:B,)))=AD89,VLOOKUP(AE89,B:D,3,0),IF(AG89="--",INDEX(D:D,MATCH(AE89,INDEX(B:B,MATCH(AE89,B:B,)+1):B10603,)+MATCH(AE89,B:B,)),"---")),"---")</f>
        <v>JM1-61</v>
      </c>
      <c r="AJ89" t="str">
        <f>IF(COUNTIF(CALC_CONN_TEBT0714_REV01!F:F,IF(AH89&lt;&gt;"---",VLOOKUP(AD89,CALC_CONN_TEBT0714_REV01!F:M,8,0),IF(IFERROR(IF(AD89=AH89,AI89,AH89),"---")="---","---",IF(COUNTIF(CALC_CONN_TEBT0714_REV01!F:F,IFERROR(IF(AD89=AH89,AI89,AH89),"---"))&gt;0,"---",IFERROR(IF(AD89=AH89,AI89,AH89),"---")))))=1,IF(AH89&lt;&gt;"---",VLOOKUP(AD89,CALC_CONN_TEBT0714_REV01!F:M,8,0),IF(IFERROR(IF(AD89=AH89,AI89,AH89),"---")="---","---",IF(COUNTIF(CALC_CONN_TEBT0714_REV01!F:F,IFERROR(IF(AD89=AH89,AI89,AH89),"---"))&gt;0,"---",IFERROR(IF(AD89=AH89,AI89,AH89),"---")))),"---")</f>
        <v>J27-6</v>
      </c>
      <c r="AK89" t="str">
        <f>IF(COUNTIF(CALC_CONN_TEBT0714_REV01!F:F,IF(AH89&lt;&gt;"---",VLOOKUP(AD89,CALC_CONN_TEBT0714_REV01!F:M,8,0),IF(IFERROR(IF(AD89=AH89,AI89,AH89),"---")="---","---",IF(COUNTIF(CALC_CONN_TEBT0714_REV01!F:F,IFERROR(IF(AD89=AH89,AI89,AH89),"---"))&gt;0,"---",IFERROR(IF(AD89=AH89,AI89,AH89),"---")))))=0,IF(AH89&lt;&gt;"---",VLOOKUP(AD89,CALC_CONN_TEBT0714_REV01!F:M,8,0),IF(IFERROR(IF(AD89=AH89,AI89,AH89),"---")="---","---",IF(COUNTIF(CALC_CONN_TEBT0714_REV01!F:F,IFERROR(IF(AD89=AH89,AI89,AH89),"---"))&gt;0,"---",IFERROR(IF(AD89=AH89,AI89,AH89),"---")))),"---")</f>
        <v>---</v>
      </c>
      <c r="AL89">
        <f t="shared" si="23"/>
        <v>79.661799999999999</v>
      </c>
      <c r="AM89">
        <f t="shared" si="24"/>
        <v>5</v>
      </c>
      <c r="AT89" t="str">
        <f t="shared" si="17"/>
        <v>NetJM1_52</v>
      </c>
      <c r="AU89" t="str">
        <f t="shared" si="18"/>
        <v>--</v>
      </c>
    </row>
    <row r="90" spans="1:47" x14ac:dyDescent="0.25">
      <c r="A90" t="str">
        <f t="shared" si="13"/>
        <v>JM1-57</v>
      </c>
      <c r="B90" t="str">
        <f t="shared" si="14"/>
        <v>NetJM1_57</v>
      </c>
      <c r="C90" t="str">
        <f t="shared" si="15"/>
        <v>JM1-NetJM1_57</v>
      </c>
      <c r="D90" t="str">
        <f t="shared" si="16"/>
        <v>JM1-57</v>
      </c>
      <c r="E90" t="s">
        <v>158</v>
      </c>
      <c r="F90">
        <v>57</v>
      </c>
      <c r="G90" t="s">
        <v>1352</v>
      </c>
      <c r="L90" t="s">
        <v>1392</v>
      </c>
      <c r="M90" t="s">
        <v>274</v>
      </c>
      <c r="N90">
        <v>3.0687000000000002</v>
      </c>
      <c r="AA90">
        <f t="shared" si="25"/>
        <v>85</v>
      </c>
      <c r="AB90" t="str">
        <f>B2B!B87</f>
        <v>JM1</v>
      </c>
      <c r="AC90" t="str">
        <f>B2B!C87</f>
        <v>86</v>
      </c>
      <c r="AD90" t="str">
        <f t="shared" si="19"/>
        <v>JM1-86</v>
      </c>
      <c r="AE90" t="str">
        <f t="shared" si="20"/>
        <v>TDI</v>
      </c>
      <c r="AG90" t="str">
        <f t="shared" si="21"/>
        <v>--</v>
      </c>
      <c r="AH90" t="str">
        <f t="shared" si="22"/>
        <v>JM1-86</v>
      </c>
      <c r="AI90" t="str">
        <f>IFERROR(IF(IF(AG90="--",INDEX(D:D,MATCH(AE90,INDEX(B:B,MATCH(AE90,B:B,)+1):B10604,)+MATCH(AE90,B:B,)))=AD90,VLOOKUP(AE90,B:D,3,0),IF(AG90="--",INDEX(D:D,MATCH(AE90,INDEX(B:B,MATCH(AE90,B:B,)+1):B10604,)+MATCH(AE90,B:B,)),"---")),"---")</f>
        <v>JX1-10</v>
      </c>
      <c r="AJ90" t="str">
        <f>IF(COUNTIF(CALC_CONN_TEBT0714_REV01!F:F,IF(AH90&lt;&gt;"---",VLOOKUP(AD90,CALC_CONN_TEBT0714_REV01!F:M,8,0),IF(IFERROR(IF(AD90=AH90,AI90,AH90),"---")="---","---",IF(COUNTIF(CALC_CONN_TEBT0714_REV01!F:F,IFERROR(IF(AD90=AH90,AI90,AH90),"---"))&gt;0,"---",IFERROR(IF(AD90=AH90,AI90,AH90),"---")))))=1,IF(AH90&lt;&gt;"---",VLOOKUP(AD90,CALC_CONN_TEBT0714_REV01!F:M,8,0),IF(IFERROR(IF(AD90=AH90,AI90,AH90),"---")="---","---",IF(COUNTIF(CALC_CONN_TEBT0714_REV01!F:F,IFERROR(IF(AD90=AH90,AI90,AH90),"---"))&gt;0,"---",IFERROR(IF(AD90=AH90,AI90,AH90),"---")))),"---")</f>
        <v>JX1-10</v>
      </c>
      <c r="AK90" t="str">
        <f>IF(COUNTIF(CALC_CONN_TEBT0714_REV01!F:F,IF(AH90&lt;&gt;"---",VLOOKUP(AD90,CALC_CONN_TEBT0714_REV01!F:M,8,0),IF(IFERROR(IF(AD90=AH90,AI90,AH90),"---")="---","---",IF(COUNTIF(CALC_CONN_TEBT0714_REV01!F:F,IFERROR(IF(AD90=AH90,AI90,AH90),"---"))&gt;0,"---",IFERROR(IF(AD90=AH90,AI90,AH90),"---")))))=0,IF(AH90&lt;&gt;"---",VLOOKUP(AD90,CALC_CONN_TEBT0714_REV01!F:M,8,0),IF(IFERROR(IF(AD90=AH90,AI90,AH90),"---")="---","---",IF(COUNTIF(CALC_CONN_TEBT0714_REV01!F:F,IFERROR(IF(AD90=AH90,AI90,AH90),"---"))&gt;0,"---",IFERROR(IF(AD90=AH90,AI90,AH90),"---")))),"---")</f>
        <v>---</v>
      </c>
      <c r="AL90">
        <f t="shared" si="23"/>
        <v>68.853899999999996</v>
      </c>
      <c r="AM90">
        <f t="shared" si="24"/>
        <v>2</v>
      </c>
      <c r="AT90" t="str">
        <f t="shared" si="17"/>
        <v>NetJM1_57</v>
      </c>
      <c r="AU90" t="str">
        <f t="shared" si="18"/>
        <v>--</v>
      </c>
    </row>
    <row r="91" spans="1:47" x14ac:dyDescent="0.25">
      <c r="A91" t="str">
        <f t="shared" si="13"/>
        <v>JM1-58</v>
      </c>
      <c r="B91" t="str">
        <f t="shared" si="14"/>
        <v>NetJM1_58</v>
      </c>
      <c r="C91" t="str">
        <f t="shared" si="15"/>
        <v>JM1-NetJM1_58</v>
      </c>
      <c r="D91" t="str">
        <f t="shared" si="16"/>
        <v>JM1-58</v>
      </c>
      <c r="E91" t="s">
        <v>158</v>
      </c>
      <c r="F91">
        <v>58</v>
      </c>
      <c r="G91" t="s">
        <v>1353</v>
      </c>
      <c r="L91" t="s">
        <v>1393</v>
      </c>
      <c r="M91" t="s">
        <v>274</v>
      </c>
      <c r="N91">
        <v>3.0366</v>
      </c>
      <c r="AA91">
        <f t="shared" si="25"/>
        <v>86</v>
      </c>
      <c r="AB91" t="str">
        <f>B2B!B88</f>
        <v>JM1</v>
      </c>
      <c r="AC91" t="str">
        <f>B2B!C88</f>
        <v>85</v>
      </c>
      <c r="AD91" t="str">
        <f t="shared" si="19"/>
        <v>JM1-85</v>
      </c>
      <c r="AE91" t="str">
        <f t="shared" si="20"/>
        <v>NetJM1_85</v>
      </c>
      <c r="AG91" t="str">
        <f t="shared" si="21"/>
        <v>--</v>
      </c>
      <c r="AH91" t="str">
        <f t="shared" si="22"/>
        <v>JM1-85</v>
      </c>
      <c r="AI91" t="str">
        <f>IFERROR(IF(IF(AG91="--",INDEX(D:D,MATCH(AE91,INDEX(B:B,MATCH(AE91,B:B,)+1):B10605,)+MATCH(AE91,B:B,)))=AD91,VLOOKUP(AE91,B:D,3,0),IF(AG91="--",INDEX(D:D,MATCH(AE91,INDEX(B:B,MATCH(AE91,B:B,)+1):B10605,)+MATCH(AE91,B:B,)),"---")),"---")</f>
        <v>JM1-89</v>
      </c>
      <c r="AJ91" t="str">
        <f>IF(COUNTIF(CALC_CONN_TEBT0714_REV01!F:F,IF(AH91&lt;&gt;"---",VLOOKUP(AD91,CALC_CONN_TEBT0714_REV01!F:M,8,0),IF(IFERROR(IF(AD91=AH91,AI91,AH91),"---")="---","---",IF(COUNTIF(CALC_CONN_TEBT0714_REV01!F:F,IFERROR(IF(AD91=AH91,AI91,AH91),"---"))&gt;0,"---",IFERROR(IF(AD91=AH91,AI91,AH91),"---")))))=1,IF(AH91&lt;&gt;"---",VLOOKUP(AD91,CALC_CONN_TEBT0714_REV01!F:M,8,0),IF(IFERROR(IF(AD91=AH91,AI91,AH91),"---")="---","---",IF(COUNTIF(CALC_CONN_TEBT0714_REV01!F:F,IFERROR(IF(AD91=AH91,AI91,AH91),"---"))&gt;0,"---",IFERROR(IF(AD91=AH91,AI91,AH91),"---")))),"---")</f>
        <v>---</v>
      </c>
      <c r="AK91" t="str">
        <f>IF(COUNTIF(CALC_CONN_TEBT0714_REV01!F:F,IF(AH91&lt;&gt;"---",VLOOKUP(AD91,CALC_CONN_TEBT0714_REV01!F:M,8,0),IF(IFERROR(IF(AD91=AH91,AI91,AH91),"---")="---","---",IF(COUNTIF(CALC_CONN_TEBT0714_REV01!F:F,IFERROR(IF(AD91=AH91,AI91,AH91),"---"))&gt;0,"---",IFERROR(IF(AD91=AH91,AI91,AH91),"---")))))=0,IF(AH91&lt;&gt;"---",VLOOKUP(AD91,CALC_CONN_TEBT0714_REV01!F:M,8,0),IF(IFERROR(IF(AD91=AH91,AI91,AH91),"---")="---","---",IF(COUNTIF(CALC_CONN_TEBT0714_REV01!F:F,IFERROR(IF(AD91=AH91,AI91,AH91),"---"))&gt;0,"---",IFERROR(IF(AD91=AH91,AI91,AH91),"---")))),"---")</f>
        <v>---</v>
      </c>
      <c r="AL91">
        <f t="shared" si="23"/>
        <v>3.0752000000000002</v>
      </c>
      <c r="AM91">
        <f t="shared" si="24"/>
        <v>2</v>
      </c>
      <c r="AT91" t="str">
        <f t="shared" si="17"/>
        <v>NetJM1_58</v>
      </c>
      <c r="AU91" t="str">
        <f t="shared" si="18"/>
        <v>--</v>
      </c>
    </row>
    <row r="92" spans="1:47" x14ac:dyDescent="0.25">
      <c r="A92" t="str">
        <f t="shared" si="13"/>
        <v>JM1-59</v>
      </c>
      <c r="B92" t="str">
        <f t="shared" si="14"/>
        <v>NetJM1_59</v>
      </c>
      <c r="C92" t="str">
        <f t="shared" si="15"/>
        <v>JM1-NetJM1_59</v>
      </c>
      <c r="D92" t="str">
        <f t="shared" si="16"/>
        <v>JM1-59</v>
      </c>
      <c r="E92" t="s">
        <v>158</v>
      </c>
      <c r="F92">
        <v>59</v>
      </c>
      <c r="G92" t="s">
        <v>1354</v>
      </c>
      <c r="L92" t="s">
        <v>1394</v>
      </c>
      <c r="M92" t="s">
        <v>274</v>
      </c>
      <c r="N92">
        <v>3.1206999999999998</v>
      </c>
      <c r="AA92">
        <f t="shared" si="25"/>
        <v>87</v>
      </c>
      <c r="AB92" t="str">
        <f>B2B!B89</f>
        <v>JM1</v>
      </c>
      <c r="AC92" t="str">
        <f>B2B!C89</f>
        <v>88</v>
      </c>
      <c r="AD92" t="str">
        <f t="shared" si="19"/>
        <v>JM1-88</v>
      </c>
      <c r="AE92" t="str">
        <f t="shared" si="20"/>
        <v>TDO</v>
      </c>
      <c r="AG92" t="str">
        <f t="shared" si="21"/>
        <v>--</v>
      </c>
      <c r="AH92" t="str">
        <f t="shared" si="22"/>
        <v>JM1-88</v>
      </c>
      <c r="AI92" t="str">
        <f>IFERROR(IF(IF(AG92="--",INDEX(D:D,MATCH(AE92,INDEX(B:B,MATCH(AE92,B:B,)+1):B10606,)+MATCH(AE92,B:B,)))=AD92,VLOOKUP(AE92,B:D,3,0),IF(AG92="--",INDEX(D:D,MATCH(AE92,INDEX(B:B,MATCH(AE92,B:B,)+1):B10606,)+MATCH(AE92,B:B,)),"---")),"---")</f>
        <v>JX1-8</v>
      </c>
      <c r="AJ92" t="str">
        <f>IF(COUNTIF(CALC_CONN_TEBT0714_REV01!F:F,IF(AH92&lt;&gt;"---",VLOOKUP(AD92,CALC_CONN_TEBT0714_REV01!F:M,8,0),IF(IFERROR(IF(AD92=AH92,AI92,AH92),"---")="---","---",IF(COUNTIF(CALC_CONN_TEBT0714_REV01!F:F,IFERROR(IF(AD92=AH92,AI92,AH92),"---"))&gt;0,"---",IFERROR(IF(AD92=AH92,AI92,AH92),"---")))))=1,IF(AH92&lt;&gt;"---",VLOOKUP(AD92,CALC_CONN_TEBT0714_REV01!F:M,8,0),IF(IFERROR(IF(AD92=AH92,AI92,AH92),"---")="---","---",IF(COUNTIF(CALC_CONN_TEBT0714_REV01!F:F,IFERROR(IF(AD92=AH92,AI92,AH92),"---"))&gt;0,"---",IFERROR(IF(AD92=AH92,AI92,AH92),"---")))),"---")</f>
        <v>JX1-8</v>
      </c>
      <c r="AK92" t="str">
        <f>IF(COUNTIF(CALC_CONN_TEBT0714_REV01!F:F,IF(AH92&lt;&gt;"---",VLOOKUP(AD92,CALC_CONN_TEBT0714_REV01!F:M,8,0),IF(IFERROR(IF(AD92=AH92,AI92,AH92),"---")="---","---",IF(COUNTIF(CALC_CONN_TEBT0714_REV01!F:F,IFERROR(IF(AD92=AH92,AI92,AH92),"---"))&gt;0,"---",IFERROR(IF(AD92=AH92,AI92,AH92),"---")))))=0,IF(AH92&lt;&gt;"---",VLOOKUP(AD92,CALC_CONN_TEBT0714_REV01!F:M,8,0),IF(IFERROR(IF(AD92=AH92,AI92,AH92),"---")="---","---",IF(COUNTIF(CALC_CONN_TEBT0714_REV01!F:F,IFERROR(IF(AD92=AH92,AI92,AH92),"---"))&gt;0,"---",IFERROR(IF(AD92=AH92,AI92,AH92),"---")))),"---")</f>
        <v>---</v>
      </c>
      <c r="AL92">
        <f t="shared" si="23"/>
        <v>70.127399999999994</v>
      </c>
      <c r="AM92">
        <f t="shared" si="24"/>
        <v>2</v>
      </c>
      <c r="AT92" t="str">
        <f t="shared" si="17"/>
        <v>NetJM1_59</v>
      </c>
      <c r="AU92" t="str">
        <f t="shared" si="18"/>
        <v>--</v>
      </c>
    </row>
    <row r="93" spans="1:47" x14ac:dyDescent="0.25">
      <c r="A93" t="str">
        <f t="shared" si="13"/>
        <v>JM1-60</v>
      </c>
      <c r="B93" t="str">
        <f t="shared" si="14"/>
        <v>NetJM1_60</v>
      </c>
      <c r="C93" t="str">
        <f t="shared" si="15"/>
        <v>JM1-NetJM1_60</v>
      </c>
      <c r="D93" t="str">
        <f t="shared" si="16"/>
        <v>JM1-60</v>
      </c>
      <c r="E93" t="s">
        <v>158</v>
      </c>
      <c r="F93">
        <v>60</v>
      </c>
      <c r="G93" t="s">
        <v>1355</v>
      </c>
      <c r="L93" t="s">
        <v>1395</v>
      </c>
      <c r="M93" t="s">
        <v>274</v>
      </c>
      <c r="N93">
        <v>3.1484000000000001</v>
      </c>
      <c r="AA93">
        <f t="shared" si="25"/>
        <v>88</v>
      </c>
      <c r="AB93" t="str">
        <f>B2B!B90</f>
        <v>JM1</v>
      </c>
      <c r="AC93" t="str">
        <f>B2B!C90</f>
        <v>87</v>
      </c>
      <c r="AD93" t="str">
        <f t="shared" si="19"/>
        <v>JM1-87</v>
      </c>
      <c r="AE93" t="str">
        <f t="shared" si="20"/>
        <v>NetJM1_87</v>
      </c>
      <c r="AG93" t="str">
        <f t="shared" si="21"/>
        <v>--</v>
      </c>
      <c r="AH93" t="str">
        <f t="shared" si="22"/>
        <v>JM1-87</v>
      </c>
      <c r="AI93" t="str">
        <f>IFERROR(IF(IF(AG93="--",INDEX(D:D,MATCH(AE93,INDEX(B:B,MATCH(AE93,B:B,)+1):B10607,)+MATCH(AE93,B:B,)))=AD93,VLOOKUP(AE93,B:D,3,0),IF(AG93="--",INDEX(D:D,MATCH(AE93,INDEX(B:B,MATCH(AE93,B:B,)+1):B10607,)+MATCH(AE93,B:B,)),"---")),"---")</f>
        <v>JM1-93</v>
      </c>
      <c r="AJ93" t="str">
        <f>IF(COUNTIF(CALC_CONN_TEBT0714_REV01!F:F,IF(AH93&lt;&gt;"---",VLOOKUP(AD93,CALC_CONN_TEBT0714_REV01!F:M,8,0),IF(IFERROR(IF(AD93=AH93,AI93,AH93),"---")="---","---",IF(COUNTIF(CALC_CONN_TEBT0714_REV01!F:F,IFERROR(IF(AD93=AH93,AI93,AH93),"---"))&gt;0,"---",IFERROR(IF(AD93=AH93,AI93,AH93),"---")))))=1,IF(AH93&lt;&gt;"---",VLOOKUP(AD93,CALC_CONN_TEBT0714_REV01!F:M,8,0),IF(IFERROR(IF(AD93=AH93,AI93,AH93),"---")="---","---",IF(COUNTIF(CALC_CONN_TEBT0714_REV01!F:F,IFERROR(IF(AD93=AH93,AI93,AH93),"---"))&gt;0,"---",IFERROR(IF(AD93=AH93,AI93,AH93),"---")))),"---")</f>
        <v>---</v>
      </c>
      <c r="AK93" t="str">
        <f>IF(COUNTIF(CALC_CONN_TEBT0714_REV01!F:F,IF(AH93&lt;&gt;"---",VLOOKUP(AD93,CALC_CONN_TEBT0714_REV01!F:M,8,0),IF(IFERROR(IF(AD93=AH93,AI93,AH93),"---")="---","---",IF(COUNTIF(CALC_CONN_TEBT0714_REV01!F:F,IFERROR(IF(AD93=AH93,AI93,AH93),"---"))&gt;0,"---",IFERROR(IF(AD93=AH93,AI93,AH93),"---")))))=0,IF(AH93&lt;&gt;"---",VLOOKUP(AD93,CALC_CONN_TEBT0714_REV01!F:M,8,0),IF(IFERROR(IF(AD93=AH93,AI93,AH93),"---")="---","---",IF(COUNTIF(CALC_CONN_TEBT0714_REV01!F:F,IFERROR(IF(AD93=AH93,AI93,AH93),"---"))&gt;0,"---",IFERROR(IF(AD93=AH93,AI93,AH93),"---")))),"---")</f>
        <v>---</v>
      </c>
      <c r="AL93">
        <f t="shared" si="23"/>
        <v>3.4899</v>
      </c>
      <c r="AM93">
        <f t="shared" si="24"/>
        <v>2</v>
      </c>
      <c r="AT93" t="str">
        <f t="shared" si="17"/>
        <v>NetJM1_60</v>
      </c>
      <c r="AU93" t="str">
        <f t="shared" si="18"/>
        <v>--</v>
      </c>
    </row>
    <row r="94" spans="1:47" x14ac:dyDescent="0.25">
      <c r="A94" t="str">
        <f t="shared" si="13"/>
        <v>JM1-61</v>
      </c>
      <c r="B94" t="str">
        <f t="shared" si="14"/>
        <v>3.3V_OUT</v>
      </c>
      <c r="C94" t="str">
        <f t="shared" si="15"/>
        <v>JM1-3.3V_OUT</v>
      </c>
      <c r="D94" t="str">
        <f t="shared" si="16"/>
        <v>JM1-61</v>
      </c>
      <c r="E94" t="s">
        <v>158</v>
      </c>
      <c r="F94">
        <v>61</v>
      </c>
      <c r="G94" t="s">
        <v>939</v>
      </c>
      <c r="L94" t="s">
        <v>1396</v>
      </c>
      <c r="M94" t="s">
        <v>274</v>
      </c>
      <c r="N94">
        <v>2.8692000000000002</v>
      </c>
      <c r="AA94">
        <f t="shared" si="25"/>
        <v>89</v>
      </c>
      <c r="AB94" t="str">
        <f>B2B!B91</f>
        <v>JM1</v>
      </c>
      <c r="AC94" t="str">
        <f>B2B!C91</f>
        <v>90</v>
      </c>
      <c r="AD94" t="str">
        <f t="shared" si="19"/>
        <v>JM1-90</v>
      </c>
      <c r="AE94" t="str">
        <f t="shared" si="20"/>
        <v>TCK</v>
      </c>
      <c r="AG94" t="str">
        <f t="shared" si="21"/>
        <v>--</v>
      </c>
      <c r="AH94" t="str">
        <f t="shared" si="22"/>
        <v>JM1-90</v>
      </c>
      <c r="AI94" t="str">
        <f>IFERROR(IF(IF(AG94="--",INDEX(D:D,MATCH(AE94,INDEX(B:B,MATCH(AE94,B:B,)+1):B10608,)+MATCH(AE94,B:B,)))=AD94,VLOOKUP(AE94,B:D,3,0),IF(AG94="--",INDEX(D:D,MATCH(AE94,INDEX(B:B,MATCH(AE94,B:B,)+1):B10608,)+MATCH(AE94,B:B,)),"---")),"---")</f>
        <v>JX1-4</v>
      </c>
      <c r="AJ94" t="str">
        <f>IF(COUNTIF(CALC_CONN_TEBT0714_REV01!F:F,IF(AH94&lt;&gt;"---",VLOOKUP(AD94,CALC_CONN_TEBT0714_REV01!F:M,8,0),IF(IFERROR(IF(AD94=AH94,AI94,AH94),"---")="---","---",IF(COUNTIF(CALC_CONN_TEBT0714_REV01!F:F,IFERROR(IF(AD94=AH94,AI94,AH94),"---"))&gt;0,"---",IFERROR(IF(AD94=AH94,AI94,AH94),"---")))))=1,IF(AH94&lt;&gt;"---",VLOOKUP(AD94,CALC_CONN_TEBT0714_REV01!F:M,8,0),IF(IFERROR(IF(AD94=AH94,AI94,AH94),"---")="---","---",IF(COUNTIF(CALC_CONN_TEBT0714_REV01!F:F,IFERROR(IF(AD94=AH94,AI94,AH94),"---"))&gt;0,"---",IFERROR(IF(AD94=AH94,AI94,AH94),"---")))),"---")</f>
        <v>JX1-4</v>
      </c>
      <c r="AK94" t="str">
        <f>IF(COUNTIF(CALC_CONN_TEBT0714_REV01!F:F,IF(AH94&lt;&gt;"---",VLOOKUP(AD94,CALC_CONN_TEBT0714_REV01!F:M,8,0),IF(IFERROR(IF(AD94=AH94,AI94,AH94),"---")="---","---",IF(COUNTIF(CALC_CONN_TEBT0714_REV01!F:F,IFERROR(IF(AD94=AH94,AI94,AH94),"---"))&gt;0,"---",IFERROR(IF(AD94=AH94,AI94,AH94),"---")))))=0,IF(AH94&lt;&gt;"---",VLOOKUP(AD94,CALC_CONN_TEBT0714_REV01!F:M,8,0),IF(IFERROR(IF(AD94=AH94,AI94,AH94),"---")="---","---",IF(COUNTIF(CALC_CONN_TEBT0714_REV01!F:F,IFERROR(IF(AD94=AH94,AI94,AH94),"---"))&gt;0,"---",IFERROR(IF(AD94=AH94,AI94,AH94),"---")))),"---")</f>
        <v>---</v>
      </c>
      <c r="AL94">
        <f t="shared" si="23"/>
        <v>70.551900000000003</v>
      </c>
      <c r="AM94">
        <f t="shared" si="24"/>
        <v>2</v>
      </c>
      <c r="AT94" t="str">
        <f t="shared" si="17"/>
        <v>3.3V_OUT</v>
      </c>
      <c r="AU94" t="str">
        <f t="shared" si="18"/>
        <v>--</v>
      </c>
    </row>
    <row r="95" spans="1:47" x14ac:dyDescent="0.25">
      <c r="A95" t="str">
        <f t="shared" si="13"/>
        <v>JM1-62</v>
      </c>
      <c r="B95" t="str">
        <f t="shared" si="14"/>
        <v>NetJM1_58</v>
      </c>
      <c r="C95" t="str">
        <f t="shared" si="15"/>
        <v>JM1-NetJM1_58</v>
      </c>
      <c r="D95" t="str">
        <f t="shared" si="16"/>
        <v>JM1-62</v>
      </c>
      <c r="E95" t="s">
        <v>158</v>
      </c>
      <c r="F95">
        <v>62</v>
      </c>
      <c r="G95" t="s">
        <v>1353</v>
      </c>
      <c r="L95" t="s">
        <v>1397</v>
      </c>
      <c r="M95" t="s">
        <v>274</v>
      </c>
      <c r="N95">
        <v>2.9933999999999998</v>
      </c>
      <c r="AA95">
        <f t="shared" si="25"/>
        <v>90</v>
      </c>
      <c r="AB95" t="str">
        <f>B2B!B92</f>
        <v>JM1</v>
      </c>
      <c r="AC95" t="str">
        <f>B2B!C92</f>
        <v>89</v>
      </c>
      <c r="AD95" t="str">
        <f t="shared" si="19"/>
        <v>JM1-89</v>
      </c>
      <c r="AE95" t="str">
        <f t="shared" si="20"/>
        <v>NetJM1_85</v>
      </c>
      <c r="AG95" t="str">
        <f t="shared" si="21"/>
        <v>--</v>
      </c>
      <c r="AH95" t="str">
        <f t="shared" si="22"/>
        <v>JM1-85</v>
      </c>
      <c r="AI95" t="str">
        <f>IFERROR(IF(IF(AG95="--",INDEX(D:D,MATCH(AE95,INDEX(B:B,MATCH(AE95,B:B,)+1):B10609,)+MATCH(AE95,B:B,)))=AD95,VLOOKUP(AE95,B:D,3,0),IF(AG95="--",INDEX(D:D,MATCH(AE95,INDEX(B:B,MATCH(AE95,B:B,)+1):B10609,)+MATCH(AE95,B:B,)),"---")),"---")</f>
        <v>JM1-85</v>
      </c>
      <c r="AJ95" t="str">
        <f>IF(COUNTIF(CALC_CONN_TEBT0714_REV01!F:F,IF(AH95&lt;&gt;"---",VLOOKUP(AD95,CALC_CONN_TEBT0714_REV01!F:M,8,0),IF(IFERROR(IF(AD95=AH95,AI95,AH95),"---")="---","---",IF(COUNTIF(CALC_CONN_TEBT0714_REV01!F:F,IFERROR(IF(AD95=AH95,AI95,AH95),"---"))&gt;0,"---",IFERROR(IF(AD95=AH95,AI95,AH95),"---")))))=1,IF(AH95&lt;&gt;"---",VLOOKUP(AD95,CALC_CONN_TEBT0714_REV01!F:M,8,0),IF(IFERROR(IF(AD95=AH95,AI95,AH95),"---")="---","---",IF(COUNTIF(CALC_CONN_TEBT0714_REV01!F:F,IFERROR(IF(AD95=AH95,AI95,AH95),"---"))&gt;0,"---",IFERROR(IF(AD95=AH95,AI95,AH95),"---")))),"---")</f>
        <v>---</v>
      </c>
      <c r="AK95" t="str">
        <f>IF(COUNTIF(CALC_CONN_TEBT0714_REV01!F:F,IF(AH95&lt;&gt;"---",VLOOKUP(AD95,CALC_CONN_TEBT0714_REV01!F:M,8,0),IF(IFERROR(IF(AD95=AH95,AI95,AH95),"---")="---","---",IF(COUNTIF(CALC_CONN_TEBT0714_REV01!F:F,IFERROR(IF(AD95=AH95,AI95,AH95),"---"))&gt;0,"---",IFERROR(IF(AD95=AH95,AI95,AH95),"---")))))=0,IF(AH95&lt;&gt;"---",VLOOKUP(AD95,CALC_CONN_TEBT0714_REV01!F:M,8,0),IF(IFERROR(IF(AD95=AH95,AI95,AH95),"---")="---","---",IF(COUNTIF(CALC_CONN_TEBT0714_REV01!F:F,IFERROR(IF(AD95=AH95,AI95,AH95),"---"))&gt;0,"---",IFERROR(IF(AD95=AH95,AI95,AH95),"---")))),"---")</f>
        <v>---</v>
      </c>
      <c r="AL95">
        <f t="shared" si="23"/>
        <v>3.0752000000000002</v>
      </c>
      <c r="AM95">
        <f t="shared" si="24"/>
        <v>2</v>
      </c>
      <c r="AT95" t="str">
        <f t="shared" si="17"/>
        <v>NetJM1_58</v>
      </c>
      <c r="AU95" t="str">
        <f t="shared" si="18"/>
        <v>--</v>
      </c>
    </row>
    <row r="96" spans="1:47" x14ac:dyDescent="0.25">
      <c r="A96" t="str">
        <f t="shared" si="13"/>
        <v>JM1-63</v>
      </c>
      <c r="B96" t="str">
        <f t="shared" si="14"/>
        <v>NetJM1_59</v>
      </c>
      <c r="C96" t="str">
        <f t="shared" si="15"/>
        <v>JM1-NetJM1_59</v>
      </c>
      <c r="D96" t="str">
        <f t="shared" si="16"/>
        <v>JM1-63</v>
      </c>
      <c r="E96" t="s">
        <v>158</v>
      </c>
      <c r="F96">
        <v>63</v>
      </c>
      <c r="G96" t="s">
        <v>1354</v>
      </c>
      <c r="L96" t="s">
        <v>412</v>
      </c>
      <c r="M96" t="s">
        <v>274</v>
      </c>
      <c r="N96">
        <v>56.511899999999997</v>
      </c>
      <c r="AA96">
        <f t="shared" si="25"/>
        <v>91</v>
      </c>
      <c r="AB96" t="str">
        <f>B2B!B93</f>
        <v>JM1</v>
      </c>
      <c r="AC96" t="str">
        <f>B2B!C93</f>
        <v>92</v>
      </c>
      <c r="AD96" t="str">
        <f t="shared" si="19"/>
        <v>JM1-92</v>
      </c>
      <c r="AE96" t="str">
        <f t="shared" si="20"/>
        <v>TMS</v>
      </c>
      <c r="AG96" t="str">
        <f t="shared" si="21"/>
        <v>--</v>
      </c>
      <c r="AH96" t="str">
        <f t="shared" si="22"/>
        <v>JM1-92</v>
      </c>
      <c r="AI96" t="str">
        <f>IFERROR(IF(IF(AG96="--",INDEX(D:D,MATCH(AE96,INDEX(B:B,MATCH(AE96,B:B,)+1):B10610,)+MATCH(AE96,B:B,)))=AD96,VLOOKUP(AE96,B:D,3,0),IF(AG96="--",INDEX(D:D,MATCH(AE96,INDEX(B:B,MATCH(AE96,B:B,)+1):B10610,)+MATCH(AE96,B:B,)),"---")),"---")</f>
        <v>JX1-12</v>
      </c>
      <c r="AJ96" t="str">
        <f>IF(COUNTIF(CALC_CONN_TEBT0714_REV01!F:F,IF(AH96&lt;&gt;"---",VLOOKUP(AD96,CALC_CONN_TEBT0714_REV01!F:M,8,0),IF(IFERROR(IF(AD96=AH96,AI96,AH96),"---")="---","---",IF(COUNTIF(CALC_CONN_TEBT0714_REV01!F:F,IFERROR(IF(AD96=AH96,AI96,AH96),"---"))&gt;0,"---",IFERROR(IF(AD96=AH96,AI96,AH96),"---")))))=1,IF(AH96&lt;&gt;"---",VLOOKUP(AD96,CALC_CONN_TEBT0714_REV01!F:M,8,0),IF(IFERROR(IF(AD96=AH96,AI96,AH96),"---")="---","---",IF(COUNTIF(CALC_CONN_TEBT0714_REV01!F:F,IFERROR(IF(AD96=AH96,AI96,AH96),"---"))&gt;0,"---",IFERROR(IF(AD96=AH96,AI96,AH96),"---")))),"---")</f>
        <v>JX1-12</v>
      </c>
      <c r="AK96" t="str">
        <f>IF(COUNTIF(CALC_CONN_TEBT0714_REV01!F:F,IF(AH96&lt;&gt;"---",VLOOKUP(AD96,CALC_CONN_TEBT0714_REV01!F:M,8,0),IF(IFERROR(IF(AD96=AH96,AI96,AH96),"---")="---","---",IF(COUNTIF(CALC_CONN_TEBT0714_REV01!F:F,IFERROR(IF(AD96=AH96,AI96,AH96),"---"))&gt;0,"---",IFERROR(IF(AD96=AH96,AI96,AH96),"---")))))=0,IF(AH96&lt;&gt;"---",VLOOKUP(AD96,CALC_CONN_TEBT0714_REV01!F:M,8,0),IF(IFERROR(IF(AD96=AH96,AI96,AH96),"---")="---","---",IF(COUNTIF(CALC_CONN_TEBT0714_REV01!F:F,IFERROR(IF(AD96=AH96,AI96,AH96),"---"))&gt;0,"---",IFERROR(IF(AD96=AH96,AI96,AH96),"---")))),"---")</f>
        <v>---</v>
      </c>
      <c r="AL96">
        <f t="shared" si="23"/>
        <v>64.412300000000002</v>
      </c>
      <c r="AM96">
        <f t="shared" si="24"/>
        <v>2</v>
      </c>
      <c r="AT96" t="str">
        <f t="shared" si="17"/>
        <v>NetJM1_59</v>
      </c>
      <c r="AU96" t="str">
        <f t="shared" si="18"/>
        <v>--</v>
      </c>
    </row>
    <row r="97" spans="1:47" x14ac:dyDescent="0.25">
      <c r="A97" t="str">
        <f t="shared" si="13"/>
        <v>JM1-64</v>
      </c>
      <c r="B97" t="str">
        <f t="shared" si="14"/>
        <v>NetJM1_60</v>
      </c>
      <c r="C97" t="str">
        <f t="shared" si="15"/>
        <v>JM1-NetJM1_60</v>
      </c>
      <c r="D97" t="str">
        <f t="shared" si="16"/>
        <v>JM1-64</v>
      </c>
      <c r="E97" t="s">
        <v>158</v>
      </c>
      <c r="F97">
        <v>64</v>
      </c>
      <c r="G97" t="s">
        <v>1355</v>
      </c>
      <c r="L97" t="s">
        <v>1398</v>
      </c>
      <c r="M97" t="s">
        <v>274</v>
      </c>
      <c r="N97">
        <v>21.154699999999998</v>
      </c>
      <c r="AA97">
        <f t="shared" si="25"/>
        <v>92</v>
      </c>
      <c r="AB97" t="str">
        <f>B2B!B94</f>
        <v>JM1</v>
      </c>
      <c r="AC97" t="str">
        <f>B2B!C94</f>
        <v>91</v>
      </c>
      <c r="AD97" t="str">
        <f t="shared" si="19"/>
        <v>JM1-91</v>
      </c>
      <c r="AE97" t="str">
        <f t="shared" si="20"/>
        <v>NetJM1_91</v>
      </c>
      <c r="AG97" t="str">
        <f t="shared" si="21"/>
        <v>--</v>
      </c>
      <c r="AH97" t="str">
        <f t="shared" si="22"/>
        <v>JM1-91</v>
      </c>
      <c r="AI97" t="str">
        <f>IFERROR(IF(IF(AG97="--",INDEX(D:D,MATCH(AE97,INDEX(B:B,MATCH(AE97,B:B,)+1):B10611,)+MATCH(AE97,B:B,)))=AD97,VLOOKUP(AE97,B:D,3,0),IF(AG97="--",INDEX(D:D,MATCH(AE97,INDEX(B:B,MATCH(AE97,B:B,)+1):B10611,)+MATCH(AE97,B:B,)),"---")),"---")</f>
        <v>JM1-95</v>
      </c>
      <c r="AJ97" t="str">
        <f>IF(COUNTIF(CALC_CONN_TEBT0714_REV01!F:F,IF(AH97&lt;&gt;"---",VLOOKUP(AD97,CALC_CONN_TEBT0714_REV01!F:M,8,0),IF(IFERROR(IF(AD97=AH97,AI97,AH97),"---")="---","---",IF(COUNTIF(CALC_CONN_TEBT0714_REV01!F:F,IFERROR(IF(AD97=AH97,AI97,AH97),"---"))&gt;0,"---",IFERROR(IF(AD97=AH97,AI97,AH97),"---")))))=1,IF(AH97&lt;&gt;"---",VLOOKUP(AD97,CALC_CONN_TEBT0714_REV01!F:M,8,0),IF(IFERROR(IF(AD97=AH97,AI97,AH97),"---")="---","---",IF(COUNTIF(CALC_CONN_TEBT0714_REV01!F:F,IFERROR(IF(AD97=AH97,AI97,AH97),"---"))&gt;0,"---",IFERROR(IF(AD97=AH97,AI97,AH97),"---")))),"---")</f>
        <v>---</v>
      </c>
      <c r="AK97" t="str">
        <f>IF(COUNTIF(CALC_CONN_TEBT0714_REV01!F:F,IF(AH97&lt;&gt;"---",VLOOKUP(AD97,CALC_CONN_TEBT0714_REV01!F:M,8,0),IF(IFERROR(IF(AD97=AH97,AI97,AH97),"---")="---","---",IF(COUNTIF(CALC_CONN_TEBT0714_REV01!F:F,IFERROR(IF(AD97=AH97,AI97,AH97),"---"))&gt;0,"---",IFERROR(IF(AD97=AH97,AI97,AH97),"---")))))=0,IF(AH97&lt;&gt;"---",VLOOKUP(AD97,CALC_CONN_TEBT0714_REV01!F:M,8,0),IF(IFERROR(IF(AD97=AH97,AI97,AH97),"---")="---","---",IF(COUNTIF(CALC_CONN_TEBT0714_REV01!F:F,IFERROR(IF(AD97=AH97,AI97,AH97),"---"))&gt;0,"---",IFERROR(IF(AD97=AH97,AI97,AH97),"---")))),"---")</f>
        <v>---</v>
      </c>
      <c r="AL97">
        <f t="shared" si="23"/>
        <v>3.08</v>
      </c>
      <c r="AM97">
        <f t="shared" si="24"/>
        <v>2</v>
      </c>
      <c r="AT97" t="str">
        <f t="shared" si="17"/>
        <v>NetJM1_60</v>
      </c>
      <c r="AU97" t="str">
        <f t="shared" si="18"/>
        <v>--</v>
      </c>
    </row>
    <row r="98" spans="1:47" x14ac:dyDescent="0.25">
      <c r="A98" t="str">
        <f t="shared" si="13"/>
        <v>JM1-65</v>
      </c>
      <c r="B98" t="str">
        <f t="shared" si="14"/>
        <v>NetJM1_57</v>
      </c>
      <c r="C98" t="str">
        <f t="shared" si="15"/>
        <v>JM1-NetJM1_57</v>
      </c>
      <c r="D98" t="str">
        <f t="shared" si="16"/>
        <v>JM1-65</v>
      </c>
      <c r="E98" t="s">
        <v>158</v>
      </c>
      <c r="F98">
        <v>65</v>
      </c>
      <c r="G98" t="s">
        <v>1352</v>
      </c>
      <c r="L98" t="s">
        <v>1306</v>
      </c>
      <c r="M98" t="s">
        <v>274</v>
      </c>
      <c r="N98">
        <v>0</v>
      </c>
      <c r="AA98">
        <f t="shared" si="25"/>
        <v>93</v>
      </c>
      <c r="AB98" t="str">
        <f>B2B!B95</f>
        <v>JM1</v>
      </c>
      <c r="AC98" t="str">
        <f>B2B!C95</f>
        <v>94</v>
      </c>
      <c r="AD98" t="str">
        <f t="shared" si="19"/>
        <v>JM1-94</v>
      </c>
      <c r="AE98" t="str">
        <f t="shared" si="20"/>
        <v>PROG_B</v>
      </c>
      <c r="AG98" t="str">
        <f t="shared" si="21"/>
        <v>--</v>
      </c>
      <c r="AH98" t="str">
        <f t="shared" si="22"/>
        <v>JM1-94</v>
      </c>
      <c r="AI98" t="str">
        <f>IFERROR(IF(IF(AG98="--",INDEX(D:D,MATCH(AE98,INDEX(B:B,MATCH(AE98,B:B,)+1):B10612,)+MATCH(AE98,B:B,)))=AD98,VLOOKUP(AE98,B:D,3,0),IF(AG98="--",INDEX(D:D,MATCH(AE98,INDEX(B:B,MATCH(AE98,B:B,)+1):B10612,)+MATCH(AE98,B:B,)),"---")),"---")</f>
        <v>JX1-11</v>
      </c>
      <c r="AJ98" t="str">
        <f>IF(COUNTIF(CALC_CONN_TEBT0714_REV01!F:F,IF(AH98&lt;&gt;"---",VLOOKUP(AD98,CALC_CONN_TEBT0714_REV01!F:M,8,0),IF(IFERROR(IF(AD98=AH98,AI98,AH98),"---")="---","---",IF(COUNTIF(CALC_CONN_TEBT0714_REV01!F:F,IFERROR(IF(AD98=AH98,AI98,AH98),"---"))&gt;0,"---",IFERROR(IF(AD98=AH98,AI98,AH98),"---")))))=1,IF(AH98&lt;&gt;"---",VLOOKUP(AD98,CALC_CONN_TEBT0714_REV01!F:M,8,0),IF(IFERROR(IF(AD98=AH98,AI98,AH98),"---")="---","---",IF(COUNTIF(CALC_CONN_TEBT0714_REV01!F:F,IFERROR(IF(AD98=AH98,AI98,AH98),"---"))&gt;0,"---",IFERROR(IF(AD98=AH98,AI98,AH98),"---")))),"---")</f>
        <v>JX1-11</v>
      </c>
      <c r="AK98" t="str">
        <f>IF(COUNTIF(CALC_CONN_TEBT0714_REV01!F:F,IF(AH98&lt;&gt;"---",VLOOKUP(AD98,CALC_CONN_TEBT0714_REV01!F:M,8,0),IF(IFERROR(IF(AD98=AH98,AI98,AH98),"---")="---","---",IF(COUNTIF(CALC_CONN_TEBT0714_REV01!F:F,IFERROR(IF(AD98=AH98,AI98,AH98),"---"))&gt;0,"---",IFERROR(IF(AD98=AH98,AI98,AH98),"---")))))=0,IF(AH98&lt;&gt;"---",VLOOKUP(AD98,CALC_CONN_TEBT0714_REV01!F:M,8,0),IF(IFERROR(IF(AD98=AH98,AI98,AH98),"---")="---","---",IF(COUNTIF(CALC_CONN_TEBT0714_REV01!F:F,IFERROR(IF(AD98=AH98,AI98,AH98),"---"))&gt;0,"---",IFERROR(IF(AD98=AH98,AI98,AH98),"---")))),"---")</f>
        <v>---</v>
      </c>
      <c r="AL98">
        <f t="shared" si="23"/>
        <v>56.511899999999997</v>
      </c>
      <c r="AM98">
        <f t="shared" si="24"/>
        <v>2</v>
      </c>
      <c r="AT98" t="str">
        <f t="shared" si="17"/>
        <v>NetJM1_57</v>
      </c>
      <c r="AU98" t="str">
        <f t="shared" si="18"/>
        <v>--</v>
      </c>
    </row>
    <row r="99" spans="1:47" x14ac:dyDescent="0.25">
      <c r="A99" t="str">
        <f t="shared" si="13"/>
        <v>JM1-66</v>
      </c>
      <c r="B99" t="str">
        <f t="shared" si="14"/>
        <v>GND</v>
      </c>
      <c r="C99" t="str">
        <f t="shared" si="15"/>
        <v>JM1-GND</v>
      </c>
      <c r="D99" t="str">
        <f t="shared" si="16"/>
        <v>JM1-66</v>
      </c>
      <c r="E99" t="s">
        <v>158</v>
      </c>
      <c r="F99">
        <v>66</v>
      </c>
      <c r="G99" t="s">
        <v>275</v>
      </c>
      <c r="L99" t="s">
        <v>414</v>
      </c>
      <c r="M99" t="s">
        <v>274</v>
      </c>
      <c r="N99">
        <v>0</v>
      </c>
      <c r="AA99">
        <f t="shared" si="25"/>
        <v>94</v>
      </c>
      <c r="AB99" t="str">
        <f>B2B!B96</f>
        <v>JM1</v>
      </c>
      <c r="AC99" t="str">
        <f>B2B!C96</f>
        <v>93</v>
      </c>
      <c r="AD99" t="str">
        <f t="shared" si="19"/>
        <v>JM1-93</v>
      </c>
      <c r="AE99" t="str">
        <f t="shared" si="20"/>
        <v>NetJM1_87</v>
      </c>
      <c r="AG99" t="str">
        <f t="shared" si="21"/>
        <v>--</v>
      </c>
      <c r="AH99" t="str">
        <f t="shared" si="22"/>
        <v>JM1-87</v>
      </c>
      <c r="AI99" t="str">
        <f>IFERROR(IF(IF(AG99="--",INDEX(D:D,MATCH(AE99,INDEX(B:B,MATCH(AE99,B:B,)+1):B10613,)+MATCH(AE99,B:B,)))=AD99,VLOOKUP(AE99,B:D,3,0),IF(AG99="--",INDEX(D:D,MATCH(AE99,INDEX(B:B,MATCH(AE99,B:B,)+1):B10613,)+MATCH(AE99,B:B,)),"---")),"---")</f>
        <v>JM1-87</v>
      </c>
      <c r="AJ99" t="str">
        <f>IF(COUNTIF(CALC_CONN_TEBT0714_REV01!F:F,IF(AH99&lt;&gt;"---",VLOOKUP(AD99,CALC_CONN_TEBT0714_REV01!F:M,8,0),IF(IFERROR(IF(AD99=AH99,AI99,AH99),"---")="---","---",IF(COUNTIF(CALC_CONN_TEBT0714_REV01!F:F,IFERROR(IF(AD99=AH99,AI99,AH99),"---"))&gt;0,"---",IFERROR(IF(AD99=AH99,AI99,AH99),"---")))))=1,IF(AH99&lt;&gt;"---",VLOOKUP(AD99,CALC_CONN_TEBT0714_REV01!F:M,8,0),IF(IFERROR(IF(AD99=AH99,AI99,AH99),"---")="---","---",IF(COUNTIF(CALC_CONN_TEBT0714_REV01!F:F,IFERROR(IF(AD99=AH99,AI99,AH99),"---"))&gt;0,"---",IFERROR(IF(AD99=AH99,AI99,AH99),"---")))),"---")</f>
        <v>---</v>
      </c>
      <c r="AK99" t="str">
        <f>IF(COUNTIF(CALC_CONN_TEBT0714_REV01!F:F,IF(AH99&lt;&gt;"---",VLOOKUP(AD99,CALC_CONN_TEBT0714_REV01!F:M,8,0),IF(IFERROR(IF(AD99=AH99,AI99,AH99),"---")="---","---",IF(COUNTIF(CALC_CONN_TEBT0714_REV01!F:F,IFERROR(IF(AD99=AH99,AI99,AH99),"---"))&gt;0,"---",IFERROR(IF(AD99=AH99,AI99,AH99),"---")))))=0,IF(AH99&lt;&gt;"---",VLOOKUP(AD99,CALC_CONN_TEBT0714_REV01!F:M,8,0),IF(IFERROR(IF(AD99=AH99,AI99,AH99),"---")="---","---",IF(COUNTIF(CALC_CONN_TEBT0714_REV01!F:F,IFERROR(IF(AD99=AH99,AI99,AH99),"---"))&gt;0,"---",IFERROR(IF(AD99=AH99,AI99,AH99),"---")))),"---")</f>
        <v>---</v>
      </c>
      <c r="AL99">
        <f t="shared" si="23"/>
        <v>3.4899</v>
      </c>
      <c r="AM99">
        <f t="shared" si="24"/>
        <v>2</v>
      </c>
      <c r="AT99">
        <f t="shared" si="17"/>
        <v>0</v>
      </c>
      <c r="AU99">
        <f t="shared" si="18"/>
        <v>0</v>
      </c>
    </row>
    <row r="100" spans="1:47" x14ac:dyDescent="0.25">
      <c r="A100" t="str">
        <f t="shared" si="13"/>
        <v>JM1-67</v>
      </c>
      <c r="B100" t="str">
        <f t="shared" si="14"/>
        <v>NetJM1_67</v>
      </c>
      <c r="C100" t="str">
        <f t="shared" si="15"/>
        <v>JM1-NetJM1_67</v>
      </c>
      <c r="D100" t="str">
        <f t="shared" si="16"/>
        <v>JM1-67</v>
      </c>
      <c r="E100" t="s">
        <v>158</v>
      </c>
      <c r="F100">
        <v>67</v>
      </c>
      <c r="G100" t="s">
        <v>1356</v>
      </c>
      <c r="L100" t="s">
        <v>415</v>
      </c>
      <c r="M100" t="s">
        <v>274</v>
      </c>
      <c r="N100">
        <v>0</v>
      </c>
      <c r="AA100">
        <f t="shared" si="25"/>
        <v>95</v>
      </c>
      <c r="AB100" t="str">
        <f>B2B!B97</f>
        <v>JM1</v>
      </c>
      <c r="AC100" t="str">
        <f>B2B!C97</f>
        <v>96</v>
      </c>
      <c r="AD100" t="str">
        <f t="shared" si="19"/>
        <v>JM1-96</v>
      </c>
      <c r="AE100" t="str">
        <f t="shared" si="20"/>
        <v>DONE</v>
      </c>
      <c r="AG100" t="str">
        <f t="shared" si="21"/>
        <v>--</v>
      </c>
      <c r="AH100" t="str">
        <f t="shared" si="22"/>
        <v>JM1-96</v>
      </c>
      <c r="AI100" t="str">
        <f>IFERROR(IF(IF(AG100="--",INDEX(D:D,MATCH(AE100,INDEX(B:B,MATCH(AE100,B:B,)+1):B10614,)+MATCH(AE100,B:B,)))=AD100,VLOOKUP(AE100,B:D,3,0),IF(AG100="--",INDEX(D:D,MATCH(AE100,INDEX(B:B,MATCH(AE100,B:B,)+1):B10614,)+MATCH(AE100,B:B,)),"---")),"---")</f>
        <v>---</v>
      </c>
      <c r="AJ100" t="str">
        <f>IF(COUNTIF(CALC_CONN_TEBT0714_REV01!F:F,IF(AH100&lt;&gt;"---",VLOOKUP(AD100,CALC_CONN_TEBT0714_REV01!F:M,8,0),IF(IFERROR(IF(AD100=AH100,AI100,AH100),"---")="---","---",IF(COUNTIF(CALC_CONN_TEBT0714_REV01!F:F,IFERROR(IF(AD100=AH100,AI100,AH100),"---"))&gt;0,"---",IFERROR(IF(AD100=AH100,AI100,AH100),"---")))))=1,IF(AH100&lt;&gt;"---",VLOOKUP(AD100,CALC_CONN_TEBT0714_REV01!F:M,8,0),IF(IFERROR(IF(AD100=AH100,AI100,AH100),"---")="---","---",IF(COUNTIF(CALC_CONN_TEBT0714_REV01!F:F,IFERROR(IF(AD100=AH100,AI100,AH100),"---"))&gt;0,"---",IFERROR(IF(AD100=AH100,AI100,AH100),"---")))),"---")</f>
        <v>---</v>
      </c>
      <c r="AK100" t="str">
        <f>IF(COUNTIF(CALC_CONN_TEBT0714_REV01!F:F,IF(AH100&lt;&gt;"---",VLOOKUP(AD100,CALC_CONN_TEBT0714_REV01!F:M,8,0),IF(IFERROR(IF(AD100=AH100,AI100,AH100),"---")="---","---",IF(COUNTIF(CALC_CONN_TEBT0714_REV01!F:F,IFERROR(IF(AD100=AH100,AI100,AH100),"---"))&gt;0,"---",IFERROR(IF(AD100=AH100,AI100,AH100),"---")))))=0,IF(AH100&lt;&gt;"---",VLOOKUP(AD100,CALC_CONN_TEBT0714_REV01!F:M,8,0),IF(IFERROR(IF(AD100=AH100,AI100,AH100),"---")="---","---",IF(COUNTIF(CALC_CONN_TEBT0714_REV01!F:F,IFERROR(IF(AD100=AH100,AI100,AH100),"---"))&gt;0,"---",IFERROR(IF(AD100=AH100,AI100,AH100),"---")))),"---")</f>
        <v>---</v>
      </c>
      <c r="AL100">
        <f t="shared" si="23"/>
        <v>0</v>
      </c>
      <c r="AM100">
        <f t="shared" si="24"/>
        <v>1</v>
      </c>
      <c r="AT100" t="str">
        <f t="shared" si="17"/>
        <v>NetJM1_67</v>
      </c>
      <c r="AU100" t="str">
        <f t="shared" si="18"/>
        <v>--</v>
      </c>
    </row>
    <row r="101" spans="1:47" x14ac:dyDescent="0.25">
      <c r="A101" t="str">
        <f t="shared" si="13"/>
        <v>JM1-68</v>
      </c>
      <c r="B101" t="str">
        <f t="shared" si="14"/>
        <v>NetJM1_68</v>
      </c>
      <c r="C101" t="str">
        <f t="shared" si="15"/>
        <v>JM1-NetJM1_68</v>
      </c>
      <c r="D101" t="str">
        <f t="shared" si="16"/>
        <v>JM1-68</v>
      </c>
      <c r="E101" t="s">
        <v>158</v>
      </c>
      <c r="F101">
        <v>68</v>
      </c>
      <c r="G101" t="s">
        <v>1357</v>
      </c>
      <c r="L101" t="s">
        <v>416</v>
      </c>
      <c r="M101" t="s">
        <v>274</v>
      </c>
      <c r="N101">
        <v>0</v>
      </c>
      <c r="AA101">
        <f t="shared" si="25"/>
        <v>96</v>
      </c>
      <c r="AB101" t="str">
        <f>B2B!B98</f>
        <v>JM1</v>
      </c>
      <c r="AC101" t="str">
        <f>B2B!C98</f>
        <v>95</v>
      </c>
      <c r="AD101" t="str">
        <f t="shared" si="19"/>
        <v>JM1-95</v>
      </c>
      <c r="AE101" t="str">
        <f t="shared" si="20"/>
        <v>NetJM1_91</v>
      </c>
      <c r="AG101" t="str">
        <f t="shared" si="21"/>
        <v>--</v>
      </c>
      <c r="AH101" t="str">
        <f t="shared" si="22"/>
        <v>JM1-91</v>
      </c>
      <c r="AI101" t="str">
        <f>IFERROR(IF(IF(AG101="--",INDEX(D:D,MATCH(AE101,INDEX(B:B,MATCH(AE101,B:B,)+1):B10615,)+MATCH(AE101,B:B,)))=AD101,VLOOKUP(AE101,B:D,3,0),IF(AG101="--",INDEX(D:D,MATCH(AE101,INDEX(B:B,MATCH(AE101,B:B,)+1):B10615,)+MATCH(AE101,B:B,)),"---")),"---")</f>
        <v>JM1-91</v>
      </c>
      <c r="AJ101" t="str">
        <f>IF(COUNTIF(CALC_CONN_TEBT0714_REV01!F:F,IF(AH101&lt;&gt;"---",VLOOKUP(AD101,CALC_CONN_TEBT0714_REV01!F:M,8,0),IF(IFERROR(IF(AD101=AH101,AI101,AH101),"---")="---","---",IF(COUNTIF(CALC_CONN_TEBT0714_REV01!F:F,IFERROR(IF(AD101=AH101,AI101,AH101),"---"))&gt;0,"---",IFERROR(IF(AD101=AH101,AI101,AH101),"---")))))=1,IF(AH101&lt;&gt;"---",VLOOKUP(AD101,CALC_CONN_TEBT0714_REV01!F:M,8,0),IF(IFERROR(IF(AD101=AH101,AI101,AH101),"---")="---","---",IF(COUNTIF(CALC_CONN_TEBT0714_REV01!F:F,IFERROR(IF(AD101=AH101,AI101,AH101),"---"))&gt;0,"---",IFERROR(IF(AD101=AH101,AI101,AH101),"---")))),"---")</f>
        <v>---</v>
      </c>
      <c r="AK101" t="str">
        <f>IF(COUNTIF(CALC_CONN_TEBT0714_REV01!F:F,IF(AH101&lt;&gt;"---",VLOOKUP(AD101,CALC_CONN_TEBT0714_REV01!F:M,8,0),IF(IFERROR(IF(AD101=AH101,AI101,AH101),"---")="---","---",IF(COUNTIF(CALC_CONN_TEBT0714_REV01!F:F,IFERROR(IF(AD101=AH101,AI101,AH101),"---"))&gt;0,"---",IFERROR(IF(AD101=AH101,AI101,AH101),"---")))))=0,IF(AH101&lt;&gt;"---",VLOOKUP(AD101,CALC_CONN_TEBT0714_REV01!F:M,8,0),IF(IFERROR(IF(AD101=AH101,AI101,AH101),"---")="---","---",IF(COUNTIF(CALC_CONN_TEBT0714_REV01!F:F,IFERROR(IF(AD101=AH101,AI101,AH101),"---"))&gt;0,"---",IFERROR(IF(AD101=AH101,AI101,AH101),"---")))),"---")</f>
        <v>---</v>
      </c>
      <c r="AL101">
        <f t="shared" si="23"/>
        <v>3.08</v>
      </c>
      <c r="AM101">
        <f t="shared" si="24"/>
        <v>2</v>
      </c>
      <c r="AT101" t="str">
        <f t="shared" si="17"/>
        <v>NetJM1_68</v>
      </c>
      <c r="AU101" t="str">
        <f t="shared" si="18"/>
        <v>--</v>
      </c>
    </row>
    <row r="102" spans="1:47" x14ac:dyDescent="0.25">
      <c r="A102" t="str">
        <f t="shared" si="13"/>
        <v>JM1-69</v>
      </c>
      <c r="B102" t="str">
        <f t="shared" si="14"/>
        <v>NetJM1_69</v>
      </c>
      <c r="C102" t="str">
        <f t="shared" si="15"/>
        <v>JM1-NetJM1_69</v>
      </c>
      <c r="D102" t="str">
        <f t="shared" si="16"/>
        <v>JM1-69</v>
      </c>
      <c r="E102" t="s">
        <v>158</v>
      </c>
      <c r="F102">
        <v>69</v>
      </c>
      <c r="G102" t="s">
        <v>1358</v>
      </c>
      <c r="L102" t="s">
        <v>417</v>
      </c>
      <c r="M102" t="s">
        <v>274</v>
      </c>
      <c r="N102">
        <v>0</v>
      </c>
      <c r="AA102">
        <f t="shared" si="25"/>
        <v>97</v>
      </c>
      <c r="AB102" t="str">
        <f>B2B!B99</f>
        <v>JM1</v>
      </c>
      <c r="AC102" t="str">
        <f>B2B!C99</f>
        <v>98</v>
      </c>
      <c r="AD102" t="str">
        <f t="shared" si="19"/>
        <v>JM1-98</v>
      </c>
      <c r="AE102" t="str">
        <f t="shared" si="20"/>
        <v>GND</v>
      </c>
      <c r="AG102" t="str">
        <f t="shared" si="21"/>
        <v>---</v>
      </c>
      <c r="AH102" t="str">
        <f t="shared" si="22"/>
        <v>---</v>
      </c>
      <c r="AI102" t="str">
        <f>IFERROR(IF(IF(AG102="--",INDEX(D:D,MATCH(AE102,INDEX(B:B,MATCH(AE102,B:B,)+1):B10616,)+MATCH(AE102,B:B,)))=AD102,VLOOKUP(AE102,B:D,3,0),IF(AG102="--",INDEX(D:D,MATCH(AE102,INDEX(B:B,MATCH(AE102,B:B,)+1):B10616,)+MATCH(AE102,B:B,)),"---")),"---")</f>
        <v>---</v>
      </c>
      <c r="AJ102" t="str">
        <f>IF(COUNTIF(CALC_CONN_TEBT0714_REV01!F:F,IF(AH102&lt;&gt;"---",VLOOKUP(AD102,CALC_CONN_TEBT0714_REV01!F:M,8,0),IF(IFERROR(IF(AD102=AH102,AI102,AH102),"---")="---","---",IF(COUNTIF(CALC_CONN_TEBT0714_REV01!F:F,IFERROR(IF(AD102=AH102,AI102,AH102),"---"))&gt;0,"---",IFERROR(IF(AD102=AH102,AI102,AH102),"---")))))=1,IF(AH102&lt;&gt;"---",VLOOKUP(AD102,CALC_CONN_TEBT0714_REV01!F:M,8,0),IF(IFERROR(IF(AD102=AH102,AI102,AH102),"---")="---","---",IF(COUNTIF(CALC_CONN_TEBT0714_REV01!F:F,IFERROR(IF(AD102=AH102,AI102,AH102),"---"))&gt;0,"---",IFERROR(IF(AD102=AH102,AI102,AH102),"---")))),"---")</f>
        <v>---</v>
      </c>
      <c r="AK102" t="str">
        <f>IF(COUNTIF(CALC_CONN_TEBT0714_REV01!F:F,IF(AH102&lt;&gt;"---",VLOOKUP(AD102,CALC_CONN_TEBT0714_REV01!F:M,8,0),IF(IFERROR(IF(AD102=AH102,AI102,AH102),"---")="---","---",IF(COUNTIF(CALC_CONN_TEBT0714_REV01!F:F,IFERROR(IF(AD102=AH102,AI102,AH102),"---"))&gt;0,"---",IFERROR(IF(AD102=AH102,AI102,AH102),"---")))))=0,IF(AH102&lt;&gt;"---",VLOOKUP(AD102,CALC_CONN_TEBT0714_REV01!F:M,8,0),IF(IFERROR(IF(AD102=AH102,AI102,AH102),"---")="---","---",IF(COUNTIF(CALC_CONN_TEBT0714_REV01!F:F,IFERROR(IF(AD102=AH102,AI102,AH102),"---"))&gt;0,"---",IFERROR(IF(AD102=AH102,AI102,AH102),"---")))),"---")</f>
        <v>---</v>
      </c>
      <c r="AL102" t="str">
        <f t="shared" si="23"/>
        <v>---</v>
      </c>
      <c r="AM102">
        <f t="shared" si="24"/>
        <v>56</v>
      </c>
      <c r="AT102" t="str">
        <f t="shared" si="17"/>
        <v>NetJM1_69</v>
      </c>
      <c r="AU102" t="str">
        <f t="shared" si="18"/>
        <v>--</v>
      </c>
    </row>
    <row r="103" spans="1:47" x14ac:dyDescent="0.25">
      <c r="A103" t="str">
        <f t="shared" si="13"/>
        <v>JM1-70</v>
      </c>
      <c r="B103" t="str">
        <f t="shared" si="14"/>
        <v>NetJM1_70</v>
      </c>
      <c r="C103" t="str">
        <f t="shared" si="15"/>
        <v>JM1-NetJM1_70</v>
      </c>
      <c r="D103" t="str">
        <f t="shared" si="16"/>
        <v>JM1-70</v>
      </c>
      <c r="E103" t="s">
        <v>158</v>
      </c>
      <c r="F103">
        <v>70</v>
      </c>
      <c r="G103" t="s">
        <v>1359</v>
      </c>
      <c r="L103" t="s">
        <v>418</v>
      </c>
      <c r="M103" t="s">
        <v>274</v>
      </c>
      <c r="N103">
        <v>0</v>
      </c>
      <c r="AA103">
        <f t="shared" si="25"/>
        <v>98</v>
      </c>
      <c r="AB103" t="str">
        <f>B2B!B100</f>
        <v>JM1</v>
      </c>
      <c r="AC103" t="str">
        <f>B2B!C100</f>
        <v>97</v>
      </c>
      <c r="AD103" t="str">
        <f t="shared" si="19"/>
        <v>JM1-97</v>
      </c>
      <c r="AE103" t="str">
        <f t="shared" si="20"/>
        <v>3.3V</v>
      </c>
      <c r="AG103" t="str">
        <f t="shared" si="21"/>
        <v>--</v>
      </c>
      <c r="AH103" t="str">
        <f t="shared" si="22"/>
        <v>J7-1</v>
      </c>
      <c r="AI103" t="str">
        <f>IFERROR(IF(IF(AG103="--",INDEX(D:D,MATCH(AE103,INDEX(B:B,MATCH(AE103,B:B,)+1):B10617,)+MATCH(AE103,B:B,)))=AD103,VLOOKUP(AE103,B:D,3,0),IF(AG103="--",INDEX(D:D,MATCH(AE103,INDEX(B:B,MATCH(AE103,B:B,)+1):B10617,)+MATCH(AE103,B:B,)),"---")),"---")</f>
        <v>J7-1</v>
      </c>
      <c r="AJ103" t="str">
        <f>IF(COUNTIF(CALC_CONN_TEBT0714_REV01!F:F,IF(AH103&lt;&gt;"---",VLOOKUP(AD103,CALC_CONN_TEBT0714_REV01!F:M,8,0),IF(IFERROR(IF(AD103=AH103,AI103,AH103),"---")="---","---",IF(COUNTIF(CALC_CONN_TEBT0714_REV01!F:F,IFERROR(IF(AD103=AH103,AI103,AH103),"---"))&gt;0,"---",IFERROR(IF(AD103=AH103,AI103,AH103),"---")))))=1,IF(AH103&lt;&gt;"---",VLOOKUP(AD103,CALC_CONN_TEBT0714_REV01!F:M,8,0),IF(IFERROR(IF(AD103=AH103,AI103,AH103),"---")="---","---",IF(COUNTIF(CALC_CONN_TEBT0714_REV01!F:F,IFERROR(IF(AD103=AH103,AI103,AH103),"---"))&gt;0,"---",IFERROR(IF(AD103=AH103,AI103,AH103),"---")))),"---")</f>
        <v>J7-1</v>
      </c>
      <c r="AK103" t="str">
        <f>IF(COUNTIF(CALC_CONN_TEBT0714_REV01!F:F,IF(AH103&lt;&gt;"---",VLOOKUP(AD103,CALC_CONN_TEBT0714_REV01!F:M,8,0),IF(IFERROR(IF(AD103=AH103,AI103,AH103),"---")="---","---",IF(COUNTIF(CALC_CONN_TEBT0714_REV01!F:F,IFERROR(IF(AD103=AH103,AI103,AH103),"---"))&gt;0,"---",IFERROR(IF(AD103=AH103,AI103,AH103),"---")))))=0,IF(AH103&lt;&gt;"---",VLOOKUP(AD103,CALC_CONN_TEBT0714_REV01!F:M,8,0),IF(IFERROR(IF(AD103=AH103,AI103,AH103),"---")="---","---",IF(COUNTIF(CALC_CONN_TEBT0714_REV01!F:F,IFERROR(IF(AD103=AH103,AI103,AH103),"---"))&gt;0,"---",IFERROR(IF(AD103=AH103,AI103,AH103),"---")))),"---")</f>
        <v>---</v>
      </c>
      <c r="AL103">
        <f t="shared" si="23"/>
        <v>74.779700000000005</v>
      </c>
      <c r="AM103">
        <f t="shared" si="24"/>
        <v>4</v>
      </c>
      <c r="AT103" t="str">
        <f t="shared" si="17"/>
        <v>NetJM1_70</v>
      </c>
      <c r="AU103" t="str">
        <f t="shared" si="18"/>
        <v>--</v>
      </c>
    </row>
    <row r="104" spans="1:47" x14ac:dyDescent="0.25">
      <c r="A104" t="str">
        <f t="shared" si="13"/>
        <v>JM1-71</v>
      </c>
      <c r="B104" t="str">
        <f t="shared" si="14"/>
        <v>NetJM1_67</v>
      </c>
      <c r="C104" t="str">
        <f t="shared" si="15"/>
        <v>JM1-NetJM1_67</v>
      </c>
      <c r="D104" t="str">
        <f t="shared" si="16"/>
        <v>JM1-71</v>
      </c>
      <c r="E104" t="s">
        <v>158</v>
      </c>
      <c r="F104">
        <v>71</v>
      </c>
      <c r="G104" t="s">
        <v>1356</v>
      </c>
      <c r="L104" t="s">
        <v>407</v>
      </c>
      <c r="M104" t="s">
        <v>274</v>
      </c>
      <c r="N104">
        <v>70.551900000000003</v>
      </c>
      <c r="AA104">
        <f t="shared" si="25"/>
        <v>99</v>
      </c>
      <c r="AB104" t="str">
        <f>B2B!B101</f>
        <v>JM1</v>
      </c>
      <c r="AC104" t="str">
        <f>B2B!C101</f>
        <v>100</v>
      </c>
      <c r="AD104" t="str">
        <f t="shared" si="19"/>
        <v>JM1-100</v>
      </c>
      <c r="AE104" t="str">
        <f t="shared" si="20"/>
        <v>GND</v>
      </c>
      <c r="AG104" t="str">
        <f t="shared" si="21"/>
        <v>---</v>
      </c>
      <c r="AH104" t="str">
        <f t="shared" si="22"/>
        <v>---</v>
      </c>
      <c r="AI104" t="str">
        <f>IFERROR(IF(IF(AG104="--",INDEX(D:D,MATCH(AE104,INDEX(B:B,MATCH(AE104,B:B,)+1):B10618,)+MATCH(AE104,B:B,)))=AD104,VLOOKUP(AE104,B:D,3,0),IF(AG104="--",INDEX(D:D,MATCH(AE104,INDEX(B:B,MATCH(AE104,B:B,)+1):B10618,)+MATCH(AE104,B:B,)),"---")),"---")</f>
        <v>---</v>
      </c>
      <c r="AJ104" t="str">
        <f>IF(COUNTIF(CALC_CONN_TEBT0714_REV01!F:F,IF(AH104&lt;&gt;"---",VLOOKUP(AD104,CALC_CONN_TEBT0714_REV01!F:M,8,0),IF(IFERROR(IF(AD104=AH104,AI104,AH104),"---")="---","---",IF(COUNTIF(CALC_CONN_TEBT0714_REV01!F:F,IFERROR(IF(AD104=AH104,AI104,AH104),"---"))&gt;0,"---",IFERROR(IF(AD104=AH104,AI104,AH104),"---")))))=1,IF(AH104&lt;&gt;"---",VLOOKUP(AD104,CALC_CONN_TEBT0714_REV01!F:M,8,0),IF(IFERROR(IF(AD104=AH104,AI104,AH104),"---")="---","---",IF(COUNTIF(CALC_CONN_TEBT0714_REV01!F:F,IFERROR(IF(AD104=AH104,AI104,AH104),"---"))&gt;0,"---",IFERROR(IF(AD104=AH104,AI104,AH104),"---")))),"---")</f>
        <v>---</v>
      </c>
      <c r="AK104" t="str">
        <f>IF(COUNTIF(CALC_CONN_TEBT0714_REV01!F:F,IF(AH104&lt;&gt;"---",VLOOKUP(AD104,CALC_CONN_TEBT0714_REV01!F:M,8,0),IF(IFERROR(IF(AD104=AH104,AI104,AH104),"---")="---","---",IF(COUNTIF(CALC_CONN_TEBT0714_REV01!F:F,IFERROR(IF(AD104=AH104,AI104,AH104),"---"))&gt;0,"---",IFERROR(IF(AD104=AH104,AI104,AH104),"---")))))=0,IF(AH104&lt;&gt;"---",VLOOKUP(AD104,CALC_CONN_TEBT0714_REV01!F:M,8,0),IF(IFERROR(IF(AD104=AH104,AI104,AH104),"---")="---","---",IF(COUNTIF(CALC_CONN_TEBT0714_REV01!F:F,IFERROR(IF(AD104=AH104,AI104,AH104),"---"))&gt;0,"---",IFERROR(IF(AD104=AH104,AI104,AH104),"---")))),"---")</f>
        <v>---</v>
      </c>
      <c r="AL104" t="str">
        <f t="shared" si="23"/>
        <v>---</v>
      </c>
      <c r="AM104">
        <f t="shared" si="24"/>
        <v>56</v>
      </c>
      <c r="AT104" t="str">
        <f t="shared" si="17"/>
        <v>NetJM1_67</v>
      </c>
      <c r="AU104" t="str">
        <f t="shared" si="18"/>
        <v>--</v>
      </c>
    </row>
    <row r="105" spans="1:47" x14ac:dyDescent="0.25">
      <c r="A105" t="str">
        <f t="shared" si="13"/>
        <v>JM1-72</v>
      </c>
      <c r="B105" t="str">
        <f t="shared" si="14"/>
        <v>NetJM1_68</v>
      </c>
      <c r="C105" t="str">
        <f t="shared" si="15"/>
        <v>JM1-NetJM1_68</v>
      </c>
      <c r="D105" t="str">
        <f t="shared" si="16"/>
        <v>JM1-72</v>
      </c>
      <c r="E105" t="s">
        <v>158</v>
      </c>
      <c r="F105">
        <v>72</v>
      </c>
      <c r="G105" t="s">
        <v>1357</v>
      </c>
      <c r="L105" t="s">
        <v>404</v>
      </c>
      <c r="M105" t="s">
        <v>274</v>
      </c>
      <c r="N105">
        <v>68.853899999999996</v>
      </c>
      <c r="AA105">
        <f t="shared" si="25"/>
        <v>100</v>
      </c>
      <c r="AB105" t="str">
        <f>B2B!B102</f>
        <v>JM1</v>
      </c>
      <c r="AC105" t="str">
        <f>B2B!C102</f>
        <v>99</v>
      </c>
      <c r="AD105" t="str">
        <f t="shared" si="19"/>
        <v>JM1-99</v>
      </c>
      <c r="AE105" t="str">
        <f t="shared" si="20"/>
        <v>3.3V</v>
      </c>
      <c r="AG105" t="str">
        <f t="shared" si="21"/>
        <v>--</v>
      </c>
      <c r="AH105" t="str">
        <f t="shared" si="22"/>
        <v>J7-1</v>
      </c>
      <c r="AI105" t="str">
        <f>IFERROR(IF(IF(AG105="--",INDEX(D:D,MATCH(AE105,INDEX(B:B,MATCH(AE105,B:B,)+1):B10619,)+MATCH(AE105,B:B,)))=AD105,VLOOKUP(AE105,B:D,3,0),IF(AG105="--",INDEX(D:D,MATCH(AE105,INDEX(B:B,MATCH(AE105,B:B,)+1):B10619,)+MATCH(AE105,B:B,)),"---")),"---")</f>
        <v>JM1-97</v>
      </c>
      <c r="AJ105" t="str">
        <f>IF(COUNTIF(CALC_CONN_TEBT0714_REV01!F:F,IF(AH105&lt;&gt;"---",VLOOKUP(AD105,CALC_CONN_TEBT0714_REV01!F:M,8,0),IF(IFERROR(IF(AD105=AH105,AI105,AH105),"---")="---","---",IF(COUNTIF(CALC_CONN_TEBT0714_REV01!F:F,IFERROR(IF(AD105=AH105,AI105,AH105),"---"))&gt;0,"---",IFERROR(IF(AD105=AH105,AI105,AH105),"---")))))=1,IF(AH105&lt;&gt;"---",VLOOKUP(AD105,CALC_CONN_TEBT0714_REV01!F:M,8,0),IF(IFERROR(IF(AD105=AH105,AI105,AH105),"---")="---","---",IF(COUNTIF(CALC_CONN_TEBT0714_REV01!F:F,IFERROR(IF(AD105=AH105,AI105,AH105),"---"))&gt;0,"---",IFERROR(IF(AD105=AH105,AI105,AH105),"---")))),"---")</f>
        <v>J7-1</v>
      </c>
      <c r="AK105" t="str">
        <f>IF(COUNTIF(CALC_CONN_TEBT0714_REV01!F:F,IF(AH105&lt;&gt;"---",VLOOKUP(AD105,CALC_CONN_TEBT0714_REV01!F:M,8,0),IF(IFERROR(IF(AD105=AH105,AI105,AH105),"---")="---","---",IF(COUNTIF(CALC_CONN_TEBT0714_REV01!F:F,IFERROR(IF(AD105=AH105,AI105,AH105),"---"))&gt;0,"---",IFERROR(IF(AD105=AH105,AI105,AH105),"---")))))=0,IF(AH105&lt;&gt;"---",VLOOKUP(AD105,CALC_CONN_TEBT0714_REV01!F:M,8,0),IF(IFERROR(IF(AD105=AH105,AI105,AH105),"---")="---","---",IF(COUNTIF(CALC_CONN_TEBT0714_REV01!F:F,IFERROR(IF(AD105=AH105,AI105,AH105),"---"))&gt;0,"---",IFERROR(IF(AD105=AH105,AI105,AH105),"---")))),"---")</f>
        <v>---</v>
      </c>
      <c r="AL105">
        <f t="shared" si="23"/>
        <v>74.779700000000005</v>
      </c>
      <c r="AM105">
        <f t="shared" si="24"/>
        <v>4</v>
      </c>
      <c r="AT105" t="str">
        <f t="shared" si="17"/>
        <v>NetJM1_68</v>
      </c>
      <c r="AU105" t="str">
        <f t="shared" si="18"/>
        <v>--</v>
      </c>
    </row>
    <row r="106" spans="1:47" x14ac:dyDescent="0.25">
      <c r="A106" t="str">
        <f t="shared" si="13"/>
        <v>JM1-73</v>
      </c>
      <c r="B106" t="str">
        <f t="shared" si="14"/>
        <v>NetJM1_69</v>
      </c>
      <c r="C106" t="str">
        <f t="shared" si="15"/>
        <v>JM1-NetJM1_69</v>
      </c>
      <c r="D106" t="str">
        <f t="shared" si="16"/>
        <v>JM1-73</v>
      </c>
      <c r="E106" t="s">
        <v>158</v>
      </c>
      <c r="F106">
        <v>73</v>
      </c>
      <c r="G106" t="s">
        <v>1358</v>
      </c>
      <c r="L106" t="s">
        <v>405</v>
      </c>
      <c r="M106" t="s">
        <v>274</v>
      </c>
      <c r="N106">
        <v>70.127399999999994</v>
      </c>
      <c r="AA106">
        <f t="shared" si="25"/>
        <v>101</v>
      </c>
      <c r="AB106" t="str">
        <f>B2B!B103</f>
        <v>JM2</v>
      </c>
      <c r="AC106" t="str">
        <f>B2B!C103</f>
        <v>2</v>
      </c>
      <c r="AD106" t="str">
        <f t="shared" si="19"/>
        <v>JM2-2</v>
      </c>
      <c r="AE106" t="str">
        <f t="shared" si="20"/>
        <v>NetJM2_2</v>
      </c>
      <c r="AG106" t="str">
        <f t="shared" si="21"/>
        <v>--</v>
      </c>
      <c r="AH106" t="str">
        <f t="shared" si="22"/>
        <v>JM2-2</v>
      </c>
      <c r="AI106" t="str">
        <f>IFERROR(IF(IF(AG106="--",INDEX(D:D,MATCH(AE106,INDEX(B:B,MATCH(AE106,B:B,)+1):B10620,)+MATCH(AE106,B:B,)))=AD106,VLOOKUP(AE106,B:D,3,0),IF(AG106="--",INDEX(D:D,MATCH(AE106,INDEX(B:B,MATCH(AE106,B:B,)+1):B10620,)+MATCH(AE106,B:B,)),"---")),"---")</f>
        <v>JM2-6</v>
      </c>
      <c r="AJ106" t="str">
        <f>IF(COUNTIF(CALC_CONN_TEBT0714_REV01!F:F,IF(AH106&lt;&gt;"---",VLOOKUP(AD106,CALC_CONN_TEBT0714_REV01!F:M,8,0),IF(IFERROR(IF(AD106=AH106,AI106,AH106),"---")="---","---",IF(COUNTIF(CALC_CONN_TEBT0714_REV01!F:F,IFERROR(IF(AD106=AH106,AI106,AH106),"---"))&gt;0,"---",IFERROR(IF(AD106=AH106,AI106,AH106),"---")))))=1,IF(AH106&lt;&gt;"---",VLOOKUP(AD106,CALC_CONN_TEBT0714_REV01!F:M,8,0),IF(IFERROR(IF(AD106=AH106,AI106,AH106),"---")="---","---",IF(COUNTIF(CALC_CONN_TEBT0714_REV01!F:F,IFERROR(IF(AD106=AH106,AI106,AH106),"---"))&gt;0,"---",IFERROR(IF(AD106=AH106,AI106,AH106),"---")))),"---")</f>
        <v>---</v>
      </c>
      <c r="AK106" t="str">
        <f>IF(COUNTIF(CALC_CONN_TEBT0714_REV01!F:F,IF(AH106&lt;&gt;"---",VLOOKUP(AD106,CALC_CONN_TEBT0714_REV01!F:M,8,0),IF(IFERROR(IF(AD106=AH106,AI106,AH106),"---")="---","---",IF(COUNTIF(CALC_CONN_TEBT0714_REV01!F:F,IFERROR(IF(AD106=AH106,AI106,AH106),"---"))&gt;0,"---",IFERROR(IF(AD106=AH106,AI106,AH106),"---")))))=0,IF(AH106&lt;&gt;"---",VLOOKUP(AD106,CALC_CONN_TEBT0714_REV01!F:M,8,0),IF(IFERROR(IF(AD106=AH106,AI106,AH106),"---")="---","---",IF(COUNTIF(CALC_CONN_TEBT0714_REV01!F:F,IFERROR(IF(AD106=AH106,AI106,AH106),"---"))&gt;0,"---",IFERROR(IF(AD106=AH106,AI106,AH106),"---")))),"---")</f>
        <v>---</v>
      </c>
      <c r="AL106">
        <f t="shared" si="23"/>
        <v>3.1463000000000001</v>
      </c>
      <c r="AM106">
        <f t="shared" si="24"/>
        <v>2</v>
      </c>
      <c r="AT106" t="str">
        <f t="shared" si="17"/>
        <v>NetJM1_69</v>
      </c>
      <c r="AU106" t="str">
        <f t="shared" si="18"/>
        <v>--</v>
      </c>
    </row>
    <row r="107" spans="1:47" x14ac:dyDescent="0.25">
      <c r="A107" t="str">
        <f t="shared" si="13"/>
        <v>JM1-74</v>
      </c>
      <c r="B107" t="str">
        <f t="shared" si="14"/>
        <v>NetJM1_70</v>
      </c>
      <c r="C107" t="str">
        <f t="shared" si="15"/>
        <v>JM1-NetJM1_70</v>
      </c>
      <c r="D107" t="str">
        <f t="shared" si="16"/>
        <v>JM1-74</v>
      </c>
      <c r="E107" t="s">
        <v>158</v>
      </c>
      <c r="F107">
        <v>74</v>
      </c>
      <c r="G107" t="s">
        <v>1359</v>
      </c>
      <c r="L107" t="s">
        <v>403</v>
      </c>
      <c r="M107" t="s">
        <v>274</v>
      </c>
      <c r="N107">
        <v>64.412300000000002</v>
      </c>
      <c r="AA107">
        <f t="shared" si="25"/>
        <v>102</v>
      </c>
      <c r="AB107" t="str">
        <f>B2B!B104</f>
        <v>JM2</v>
      </c>
      <c r="AC107" t="str">
        <f>B2B!C104</f>
        <v>1</v>
      </c>
      <c r="AD107" t="str">
        <f t="shared" si="19"/>
        <v>JM2-1</v>
      </c>
      <c r="AE107" t="str">
        <f t="shared" si="20"/>
        <v>NetJM2_1</v>
      </c>
      <c r="AG107" t="str">
        <f t="shared" si="21"/>
        <v>--</v>
      </c>
      <c r="AH107" t="str">
        <f t="shared" si="22"/>
        <v>JM2-1</v>
      </c>
      <c r="AI107" t="str">
        <f>IFERROR(IF(IF(AG107="--",INDEX(D:D,MATCH(AE107,INDEX(B:B,MATCH(AE107,B:B,)+1):B10621,)+MATCH(AE107,B:B,)))=AD107,VLOOKUP(AE107,B:D,3,0),IF(AG107="--",INDEX(D:D,MATCH(AE107,INDEX(B:B,MATCH(AE107,B:B,)+1):B10621,)+MATCH(AE107,B:B,)),"---")),"---")</f>
        <v>JM2-5</v>
      </c>
      <c r="AJ107" t="str">
        <f>IF(COUNTIF(CALC_CONN_TEBT0714_REV01!F:F,IF(AH107&lt;&gt;"---",VLOOKUP(AD107,CALC_CONN_TEBT0714_REV01!F:M,8,0),IF(IFERROR(IF(AD107=AH107,AI107,AH107),"---")="---","---",IF(COUNTIF(CALC_CONN_TEBT0714_REV01!F:F,IFERROR(IF(AD107=AH107,AI107,AH107),"---"))&gt;0,"---",IFERROR(IF(AD107=AH107,AI107,AH107),"---")))))=1,IF(AH107&lt;&gt;"---",VLOOKUP(AD107,CALC_CONN_TEBT0714_REV01!F:M,8,0),IF(IFERROR(IF(AD107=AH107,AI107,AH107),"---")="---","---",IF(COUNTIF(CALC_CONN_TEBT0714_REV01!F:F,IFERROR(IF(AD107=AH107,AI107,AH107),"---"))&gt;0,"---",IFERROR(IF(AD107=AH107,AI107,AH107),"---")))),"---")</f>
        <v>---</v>
      </c>
      <c r="AK107" t="str">
        <f>IF(COUNTIF(CALC_CONN_TEBT0714_REV01!F:F,IF(AH107&lt;&gt;"---",VLOOKUP(AD107,CALC_CONN_TEBT0714_REV01!F:M,8,0),IF(IFERROR(IF(AD107=AH107,AI107,AH107),"---")="---","---",IF(COUNTIF(CALC_CONN_TEBT0714_REV01!F:F,IFERROR(IF(AD107=AH107,AI107,AH107),"---"))&gt;0,"---",IFERROR(IF(AD107=AH107,AI107,AH107),"---")))))=0,IF(AH107&lt;&gt;"---",VLOOKUP(AD107,CALC_CONN_TEBT0714_REV01!F:M,8,0),IF(IFERROR(IF(AD107=AH107,AI107,AH107),"---")="---","---",IF(COUNTIF(CALC_CONN_TEBT0714_REV01!F:F,IFERROR(IF(AD107=AH107,AI107,AH107),"---"))&gt;0,"---",IFERROR(IF(AD107=AH107,AI107,AH107),"---")))),"---")</f>
        <v>---</v>
      </c>
      <c r="AL107">
        <f t="shared" si="23"/>
        <v>2.8942000000000001</v>
      </c>
      <c r="AM107">
        <f t="shared" si="24"/>
        <v>2</v>
      </c>
      <c r="AT107" t="str">
        <f t="shared" si="17"/>
        <v>NetJM1_70</v>
      </c>
      <c r="AU107" t="str">
        <f t="shared" si="18"/>
        <v>--</v>
      </c>
    </row>
    <row r="108" spans="1:47" x14ac:dyDescent="0.25">
      <c r="A108" t="str">
        <f t="shared" si="13"/>
        <v>JM1-75</v>
      </c>
      <c r="B108" t="str">
        <f t="shared" si="14"/>
        <v>NetJM1_75</v>
      </c>
      <c r="C108" t="str">
        <f t="shared" si="15"/>
        <v>JM1-NetJM1_75</v>
      </c>
      <c r="D108" t="str">
        <f t="shared" si="16"/>
        <v>JM1-75</v>
      </c>
      <c r="E108" t="s">
        <v>158</v>
      </c>
      <c r="F108">
        <v>75</v>
      </c>
      <c r="G108" t="s">
        <v>1360</v>
      </c>
      <c r="L108" t="s">
        <v>1399</v>
      </c>
      <c r="M108" t="s">
        <v>274</v>
      </c>
      <c r="N108">
        <v>22.1236</v>
      </c>
      <c r="AA108">
        <f t="shared" si="25"/>
        <v>103</v>
      </c>
      <c r="AB108" t="str">
        <f>B2B!B105</f>
        <v>JM2</v>
      </c>
      <c r="AC108" t="str">
        <f>B2B!C105</f>
        <v>4</v>
      </c>
      <c r="AD108" t="str">
        <f t="shared" si="19"/>
        <v>JM2-4</v>
      </c>
      <c r="AE108" t="str">
        <f t="shared" si="20"/>
        <v>NetJM2_4</v>
      </c>
      <c r="AG108" t="str">
        <f t="shared" si="21"/>
        <v>--</v>
      </c>
      <c r="AH108" t="str">
        <f t="shared" si="22"/>
        <v>JM2-4</v>
      </c>
      <c r="AI108" t="str">
        <f>IFERROR(IF(IF(AG108="--",INDEX(D:D,MATCH(AE108,INDEX(B:B,MATCH(AE108,B:B,)+1):B10622,)+MATCH(AE108,B:B,)))=AD108,VLOOKUP(AE108,B:D,3,0),IF(AG108="--",INDEX(D:D,MATCH(AE108,INDEX(B:B,MATCH(AE108,B:B,)+1):B10622,)+MATCH(AE108,B:B,)),"---")),"---")</f>
        <v>JM2-8</v>
      </c>
      <c r="AJ108" t="str">
        <f>IF(COUNTIF(CALC_CONN_TEBT0714_REV01!F:F,IF(AH108&lt;&gt;"---",VLOOKUP(AD108,CALC_CONN_TEBT0714_REV01!F:M,8,0),IF(IFERROR(IF(AD108=AH108,AI108,AH108),"---")="---","---",IF(COUNTIF(CALC_CONN_TEBT0714_REV01!F:F,IFERROR(IF(AD108=AH108,AI108,AH108),"---"))&gt;0,"---",IFERROR(IF(AD108=AH108,AI108,AH108),"---")))))=1,IF(AH108&lt;&gt;"---",VLOOKUP(AD108,CALC_CONN_TEBT0714_REV01!F:M,8,0),IF(IFERROR(IF(AD108=AH108,AI108,AH108),"---")="---","---",IF(COUNTIF(CALC_CONN_TEBT0714_REV01!F:F,IFERROR(IF(AD108=AH108,AI108,AH108),"---"))&gt;0,"---",IFERROR(IF(AD108=AH108,AI108,AH108),"---")))),"---")</f>
        <v>---</v>
      </c>
      <c r="AK108" t="str">
        <f>IF(COUNTIF(CALC_CONN_TEBT0714_REV01!F:F,IF(AH108&lt;&gt;"---",VLOOKUP(AD108,CALC_CONN_TEBT0714_REV01!F:M,8,0),IF(IFERROR(IF(AD108=AH108,AI108,AH108),"---")="---","---",IF(COUNTIF(CALC_CONN_TEBT0714_REV01!F:F,IFERROR(IF(AD108=AH108,AI108,AH108),"---"))&gt;0,"---",IFERROR(IF(AD108=AH108,AI108,AH108),"---")))))=0,IF(AH108&lt;&gt;"---",VLOOKUP(AD108,CALC_CONN_TEBT0714_REV01!F:M,8,0),IF(IFERROR(IF(AD108=AH108,AI108,AH108),"---")="---","---",IF(COUNTIF(CALC_CONN_TEBT0714_REV01!F:F,IFERROR(IF(AD108=AH108,AI108,AH108),"---"))&gt;0,"---",IFERROR(IF(AD108=AH108,AI108,AH108),"---")))),"---")</f>
        <v>---</v>
      </c>
      <c r="AL108">
        <f t="shared" si="23"/>
        <v>2.9106999999999998</v>
      </c>
      <c r="AM108">
        <f t="shared" si="24"/>
        <v>2</v>
      </c>
      <c r="AT108" t="str">
        <f t="shared" si="17"/>
        <v>NetJM1_75</v>
      </c>
      <c r="AU108" t="str">
        <f t="shared" si="18"/>
        <v>--</v>
      </c>
    </row>
    <row r="109" spans="1:47" x14ac:dyDescent="0.25">
      <c r="A109" t="str">
        <f t="shared" si="13"/>
        <v>JM1-76</v>
      </c>
      <c r="B109" t="str">
        <f t="shared" si="14"/>
        <v>NetJM1_76</v>
      </c>
      <c r="C109" t="str">
        <f t="shared" si="15"/>
        <v>JM1-NetJM1_76</v>
      </c>
      <c r="D109" t="str">
        <f t="shared" si="16"/>
        <v>JM1-76</v>
      </c>
      <c r="E109" t="s">
        <v>158</v>
      </c>
      <c r="F109">
        <v>76</v>
      </c>
      <c r="G109" t="s">
        <v>1361</v>
      </c>
      <c r="L109" t="s">
        <v>1326</v>
      </c>
      <c r="M109" t="s">
        <v>274</v>
      </c>
      <c r="N109">
        <v>86.9602</v>
      </c>
      <c r="AA109">
        <f t="shared" si="25"/>
        <v>104</v>
      </c>
      <c r="AB109" t="str">
        <f>B2B!B106</f>
        <v>JM2</v>
      </c>
      <c r="AC109" t="str">
        <f>B2B!C106</f>
        <v>3</v>
      </c>
      <c r="AD109" t="str">
        <f t="shared" si="19"/>
        <v>JM2-3</v>
      </c>
      <c r="AE109" t="str">
        <f t="shared" si="20"/>
        <v>NetJM2_3</v>
      </c>
      <c r="AG109" t="str">
        <f t="shared" si="21"/>
        <v>--</v>
      </c>
      <c r="AH109" t="str">
        <f t="shared" si="22"/>
        <v>JM2-3</v>
      </c>
      <c r="AI109" t="str">
        <f>IFERROR(IF(IF(AG109="--",INDEX(D:D,MATCH(AE109,INDEX(B:B,MATCH(AE109,B:B,)+1):B10623,)+MATCH(AE109,B:B,)))=AD109,VLOOKUP(AE109,B:D,3,0),IF(AG109="--",INDEX(D:D,MATCH(AE109,INDEX(B:B,MATCH(AE109,B:B,)+1):B10623,)+MATCH(AE109,B:B,)),"---")),"---")</f>
        <v>JM2-7</v>
      </c>
      <c r="AJ109" t="str">
        <f>IF(COUNTIF(CALC_CONN_TEBT0714_REV01!F:F,IF(AH109&lt;&gt;"---",VLOOKUP(AD109,CALC_CONN_TEBT0714_REV01!F:M,8,0),IF(IFERROR(IF(AD109=AH109,AI109,AH109),"---")="---","---",IF(COUNTIF(CALC_CONN_TEBT0714_REV01!F:F,IFERROR(IF(AD109=AH109,AI109,AH109),"---"))&gt;0,"---",IFERROR(IF(AD109=AH109,AI109,AH109),"---")))))=1,IF(AH109&lt;&gt;"---",VLOOKUP(AD109,CALC_CONN_TEBT0714_REV01!F:M,8,0),IF(IFERROR(IF(AD109=AH109,AI109,AH109),"---")="---","---",IF(COUNTIF(CALC_CONN_TEBT0714_REV01!F:F,IFERROR(IF(AD109=AH109,AI109,AH109),"---"))&gt;0,"---",IFERROR(IF(AD109=AH109,AI109,AH109),"---")))),"---")</f>
        <v>---</v>
      </c>
      <c r="AK109" t="str">
        <f>IF(COUNTIF(CALC_CONN_TEBT0714_REV01!F:F,IF(AH109&lt;&gt;"---",VLOOKUP(AD109,CALC_CONN_TEBT0714_REV01!F:M,8,0),IF(IFERROR(IF(AD109=AH109,AI109,AH109),"---")="---","---",IF(COUNTIF(CALC_CONN_TEBT0714_REV01!F:F,IFERROR(IF(AD109=AH109,AI109,AH109),"---"))&gt;0,"---",IFERROR(IF(AD109=AH109,AI109,AH109),"---")))))=0,IF(AH109&lt;&gt;"---",VLOOKUP(AD109,CALC_CONN_TEBT0714_REV01!F:M,8,0),IF(IFERROR(IF(AD109=AH109,AI109,AH109),"---")="---","---",IF(COUNTIF(CALC_CONN_TEBT0714_REV01!F:F,IFERROR(IF(AD109=AH109,AI109,AH109),"---"))&gt;0,"---",IFERROR(IF(AD109=AH109,AI109,AH109),"---")))),"---")</f>
        <v>---</v>
      </c>
      <c r="AL109">
        <f t="shared" si="23"/>
        <v>3.133</v>
      </c>
      <c r="AM109">
        <f t="shared" si="24"/>
        <v>2</v>
      </c>
      <c r="AT109" t="str">
        <f t="shared" si="17"/>
        <v>NetJM1_76</v>
      </c>
      <c r="AU109" t="str">
        <f t="shared" si="18"/>
        <v>--</v>
      </c>
    </row>
    <row r="110" spans="1:47" x14ac:dyDescent="0.25">
      <c r="A110" t="str">
        <f t="shared" si="13"/>
        <v>JM1-77</v>
      </c>
      <c r="B110" t="str">
        <f t="shared" si="14"/>
        <v>NetJM1_77</v>
      </c>
      <c r="C110" t="str">
        <f t="shared" si="15"/>
        <v>JM1-NetJM1_77</v>
      </c>
      <c r="D110" t="str">
        <f t="shared" si="16"/>
        <v>JM1-77</v>
      </c>
      <c r="E110" t="s">
        <v>158</v>
      </c>
      <c r="F110">
        <v>77</v>
      </c>
      <c r="G110" t="s">
        <v>1362</v>
      </c>
      <c r="L110" t="s">
        <v>1331</v>
      </c>
      <c r="M110" t="s">
        <v>274</v>
      </c>
      <c r="N110">
        <v>7.7286999999999999</v>
      </c>
      <c r="AA110">
        <f t="shared" si="25"/>
        <v>105</v>
      </c>
      <c r="AB110" t="str">
        <f>B2B!B107</f>
        <v>JM2</v>
      </c>
      <c r="AC110" t="str">
        <f>B2B!C107</f>
        <v>6</v>
      </c>
      <c r="AD110" t="str">
        <f t="shared" si="19"/>
        <v>JM2-6</v>
      </c>
      <c r="AE110" t="str">
        <f t="shared" si="20"/>
        <v>NetJM2_2</v>
      </c>
      <c r="AG110" t="str">
        <f t="shared" si="21"/>
        <v>--</v>
      </c>
      <c r="AH110" t="str">
        <f t="shared" si="22"/>
        <v>JM2-2</v>
      </c>
      <c r="AI110" t="str">
        <f>IFERROR(IF(IF(AG110="--",INDEX(D:D,MATCH(AE110,INDEX(B:B,MATCH(AE110,B:B,)+1):B10624,)+MATCH(AE110,B:B,)))=AD110,VLOOKUP(AE110,B:D,3,0),IF(AG110="--",INDEX(D:D,MATCH(AE110,INDEX(B:B,MATCH(AE110,B:B,)+1):B10624,)+MATCH(AE110,B:B,)),"---")),"---")</f>
        <v>JM2-2</v>
      </c>
      <c r="AJ110" t="str">
        <f>IF(COUNTIF(CALC_CONN_TEBT0714_REV01!F:F,IF(AH110&lt;&gt;"---",VLOOKUP(AD110,CALC_CONN_TEBT0714_REV01!F:M,8,0),IF(IFERROR(IF(AD110=AH110,AI110,AH110),"---")="---","---",IF(COUNTIF(CALC_CONN_TEBT0714_REV01!F:F,IFERROR(IF(AD110=AH110,AI110,AH110),"---"))&gt;0,"---",IFERROR(IF(AD110=AH110,AI110,AH110),"---")))))=1,IF(AH110&lt;&gt;"---",VLOOKUP(AD110,CALC_CONN_TEBT0714_REV01!F:M,8,0),IF(IFERROR(IF(AD110=AH110,AI110,AH110),"---")="---","---",IF(COUNTIF(CALC_CONN_TEBT0714_REV01!F:F,IFERROR(IF(AD110=AH110,AI110,AH110),"---"))&gt;0,"---",IFERROR(IF(AD110=AH110,AI110,AH110),"---")))),"---")</f>
        <v>---</v>
      </c>
      <c r="AK110" t="str">
        <f>IF(COUNTIF(CALC_CONN_TEBT0714_REV01!F:F,IF(AH110&lt;&gt;"---",VLOOKUP(AD110,CALC_CONN_TEBT0714_REV01!F:M,8,0),IF(IFERROR(IF(AD110=AH110,AI110,AH110),"---")="---","---",IF(COUNTIF(CALC_CONN_TEBT0714_REV01!F:F,IFERROR(IF(AD110=AH110,AI110,AH110),"---"))&gt;0,"---",IFERROR(IF(AD110=AH110,AI110,AH110),"---")))))=0,IF(AH110&lt;&gt;"---",VLOOKUP(AD110,CALC_CONN_TEBT0714_REV01!F:M,8,0),IF(IFERROR(IF(AD110=AH110,AI110,AH110),"---")="---","---",IF(COUNTIF(CALC_CONN_TEBT0714_REV01!F:F,IFERROR(IF(AD110=AH110,AI110,AH110),"---"))&gt;0,"---",IFERROR(IF(AD110=AH110,AI110,AH110),"---")))),"---")</f>
        <v>---</v>
      </c>
      <c r="AL110">
        <f t="shared" si="23"/>
        <v>3.1463000000000001</v>
      </c>
      <c r="AM110">
        <f t="shared" si="24"/>
        <v>2</v>
      </c>
      <c r="AT110" t="str">
        <f t="shared" si="17"/>
        <v>NetJM1_77</v>
      </c>
      <c r="AU110" t="str">
        <f t="shared" si="18"/>
        <v>--</v>
      </c>
    </row>
    <row r="111" spans="1:47" x14ac:dyDescent="0.25">
      <c r="A111" t="str">
        <f t="shared" si="13"/>
        <v>JM1-78</v>
      </c>
      <c r="B111" t="str">
        <f t="shared" si="14"/>
        <v>NetJM1_78</v>
      </c>
      <c r="C111" t="str">
        <f t="shared" si="15"/>
        <v>JM1-NetJM1_78</v>
      </c>
      <c r="D111" t="str">
        <f t="shared" si="16"/>
        <v>JM1-78</v>
      </c>
      <c r="E111" t="s">
        <v>158</v>
      </c>
      <c r="F111">
        <v>78</v>
      </c>
      <c r="G111" t="s">
        <v>1363</v>
      </c>
      <c r="L111" t="s">
        <v>1400</v>
      </c>
      <c r="M111" t="s">
        <v>1400</v>
      </c>
      <c r="N111" t="s">
        <v>1400</v>
      </c>
      <c r="AA111">
        <f t="shared" si="25"/>
        <v>106</v>
      </c>
      <c r="AB111" t="str">
        <f>B2B!B108</f>
        <v>JM2</v>
      </c>
      <c r="AC111" t="str">
        <f>B2B!C108</f>
        <v>5</v>
      </c>
      <c r="AD111" t="str">
        <f t="shared" si="19"/>
        <v>JM2-5</v>
      </c>
      <c r="AE111" t="str">
        <f t="shared" si="20"/>
        <v>NetJM2_1</v>
      </c>
      <c r="AG111" t="str">
        <f t="shared" si="21"/>
        <v>--</v>
      </c>
      <c r="AH111" t="str">
        <f t="shared" si="22"/>
        <v>JM2-1</v>
      </c>
      <c r="AI111" t="str">
        <f>IFERROR(IF(IF(AG111="--",INDEX(D:D,MATCH(AE111,INDEX(B:B,MATCH(AE111,B:B,)+1):B10625,)+MATCH(AE111,B:B,)))=AD111,VLOOKUP(AE111,B:D,3,0),IF(AG111="--",INDEX(D:D,MATCH(AE111,INDEX(B:B,MATCH(AE111,B:B,)+1):B10625,)+MATCH(AE111,B:B,)),"---")),"---")</f>
        <v>JM2-1</v>
      </c>
      <c r="AJ111" t="str">
        <f>IF(COUNTIF(CALC_CONN_TEBT0714_REV01!F:F,IF(AH111&lt;&gt;"---",VLOOKUP(AD111,CALC_CONN_TEBT0714_REV01!F:M,8,0),IF(IFERROR(IF(AD111=AH111,AI111,AH111),"---")="---","---",IF(COUNTIF(CALC_CONN_TEBT0714_REV01!F:F,IFERROR(IF(AD111=AH111,AI111,AH111),"---"))&gt;0,"---",IFERROR(IF(AD111=AH111,AI111,AH111),"---")))))=1,IF(AH111&lt;&gt;"---",VLOOKUP(AD111,CALC_CONN_TEBT0714_REV01!F:M,8,0),IF(IFERROR(IF(AD111=AH111,AI111,AH111),"---")="---","---",IF(COUNTIF(CALC_CONN_TEBT0714_REV01!F:F,IFERROR(IF(AD111=AH111,AI111,AH111),"---"))&gt;0,"---",IFERROR(IF(AD111=AH111,AI111,AH111),"---")))),"---")</f>
        <v>---</v>
      </c>
      <c r="AK111" t="str">
        <f>IF(COUNTIF(CALC_CONN_TEBT0714_REV01!F:F,IF(AH111&lt;&gt;"---",VLOOKUP(AD111,CALC_CONN_TEBT0714_REV01!F:M,8,0),IF(IFERROR(IF(AD111=AH111,AI111,AH111),"---")="---","---",IF(COUNTIF(CALC_CONN_TEBT0714_REV01!F:F,IFERROR(IF(AD111=AH111,AI111,AH111),"---"))&gt;0,"---",IFERROR(IF(AD111=AH111,AI111,AH111),"---")))))=0,IF(AH111&lt;&gt;"---",VLOOKUP(AD111,CALC_CONN_TEBT0714_REV01!F:M,8,0),IF(IFERROR(IF(AD111=AH111,AI111,AH111),"---")="---","---",IF(COUNTIF(CALC_CONN_TEBT0714_REV01!F:F,IFERROR(IF(AD111=AH111,AI111,AH111),"---"))&gt;0,"---",IFERROR(IF(AD111=AH111,AI111,AH111),"---")))),"---")</f>
        <v>---</v>
      </c>
      <c r="AL111">
        <f t="shared" si="23"/>
        <v>2.8942000000000001</v>
      </c>
      <c r="AM111">
        <f t="shared" si="24"/>
        <v>2</v>
      </c>
      <c r="AT111" t="str">
        <f t="shared" si="17"/>
        <v>NetJM1_78</v>
      </c>
      <c r="AU111" t="str">
        <f t="shared" si="18"/>
        <v>--</v>
      </c>
    </row>
    <row r="112" spans="1:47" x14ac:dyDescent="0.25">
      <c r="A112" t="str">
        <f t="shared" si="13"/>
        <v>JM1-79</v>
      </c>
      <c r="B112" t="str">
        <f t="shared" si="14"/>
        <v>NetJM1_75</v>
      </c>
      <c r="C112" t="str">
        <f t="shared" si="15"/>
        <v>JM1-NetJM1_75</v>
      </c>
      <c r="D112" t="str">
        <f t="shared" si="16"/>
        <v>JM1-79</v>
      </c>
      <c r="E112" t="s">
        <v>158</v>
      </c>
      <c r="F112">
        <v>79</v>
      </c>
      <c r="G112" t="s">
        <v>1360</v>
      </c>
      <c r="AA112">
        <f t="shared" si="25"/>
        <v>107</v>
      </c>
      <c r="AB112" t="str">
        <f>B2B!B109</f>
        <v>JM2</v>
      </c>
      <c r="AC112" t="str">
        <f>B2B!C109</f>
        <v>8</v>
      </c>
      <c r="AD112" t="str">
        <f t="shared" si="19"/>
        <v>JM2-8</v>
      </c>
      <c r="AE112" t="str">
        <f t="shared" si="20"/>
        <v>NetJM2_4</v>
      </c>
      <c r="AG112" t="str">
        <f t="shared" si="21"/>
        <v>--</v>
      </c>
      <c r="AH112" t="str">
        <f t="shared" si="22"/>
        <v>JM2-4</v>
      </c>
      <c r="AI112" t="str">
        <f>IFERROR(IF(IF(AG112="--",INDEX(D:D,MATCH(AE112,INDEX(B:B,MATCH(AE112,B:B,)+1):B10626,)+MATCH(AE112,B:B,)))=AD112,VLOOKUP(AE112,B:D,3,0),IF(AG112="--",INDEX(D:D,MATCH(AE112,INDEX(B:B,MATCH(AE112,B:B,)+1):B10626,)+MATCH(AE112,B:B,)),"---")),"---")</f>
        <v>JM2-4</v>
      </c>
      <c r="AJ112" t="str">
        <f>IF(COUNTIF(CALC_CONN_TEBT0714_REV01!F:F,IF(AH112&lt;&gt;"---",VLOOKUP(AD112,CALC_CONN_TEBT0714_REV01!F:M,8,0),IF(IFERROR(IF(AD112=AH112,AI112,AH112),"---")="---","---",IF(COUNTIF(CALC_CONN_TEBT0714_REV01!F:F,IFERROR(IF(AD112=AH112,AI112,AH112),"---"))&gt;0,"---",IFERROR(IF(AD112=AH112,AI112,AH112),"---")))))=1,IF(AH112&lt;&gt;"---",VLOOKUP(AD112,CALC_CONN_TEBT0714_REV01!F:M,8,0),IF(IFERROR(IF(AD112=AH112,AI112,AH112),"---")="---","---",IF(COUNTIF(CALC_CONN_TEBT0714_REV01!F:F,IFERROR(IF(AD112=AH112,AI112,AH112),"---"))&gt;0,"---",IFERROR(IF(AD112=AH112,AI112,AH112),"---")))),"---")</f>
        <v>---</v>
      </c>
      <c r="AK112" t="str">
        <f>IF(COUNTIF(CALC_CONN_TEBT0714_REV01!F:F,IF(AH112&lt;&gt;"---",VLOOKUP(AD112,CALC_CONN_TEBT0714_REV01!F:M,8,0),IF(IFERROR(IF(AD112=AH112,AI112,AH112),"---")="---","---",IF(COUNTIF(CALC_CONN_TEBT0714_REV01!F:F,IFERROR(IF(AD112=AH112,AI112,AH112),"---"))&gt;0,"---",IFERROR(IF(AD112=AH112,AI112,AH112),"---")))))=0,IF(AH112&lt;&gt;"---",VLOOKUP(AD112,CALC_CONN_TEBT0714_REV01!F:M,8,0),IF(IFERROR(IF(AD112=AH112,AI112,AH112),"---")="---","---",IF(COUNTIF(CALC_CONN_TEBT0714_REV01!F:F,IFERROR(IF(AD112=AH112,AI112,AH112),"---"))&gt;0,"---",IFERROR(IF(AD112=AH112,AI112,AH112),"---")))),"---")</f>
        <v>---</v>
      </c>
      <c r="AL112">
        <f t="shared" si="23"/>
        <v>2.9106999999999998</v>
      </c>
      <c r="AM112">
        <f t="shared" si="24"/>
        <v>2</v>
      </c>
      <c r="AT112" t="str">
        <f t="shared" si="17"/>
        <v>NetJM1_75</v>
      </c>
      <c r="AU112" t="str">
        <f t="shared" si="18"/>
        <v>--</v>
      </c>
    </row>
    <row r="113" spans="1:47" x14ac:dyDescent="0.25">
      <c r="A113" t="str">
        <f t="shared" si="13"/>
        <v>JM1-80</v>
      </c>
      <c r="B113" t="str">
        <f t="shared" si="14"/>
        <v>NetJM1_76</v>
      </c>
      <c r="C113" t="str">
        <f t="shared" si="15"/>
        <v>JM1-NetJM1_76</v>
      </c>
      <c r="D113" t="str">
        <f t="shared" si="16"/>
        <v>JM1-80</v>
      </c>
      <c r="E113" t="s">
        <v>158</v>
      </c>
      <c r="F113">
        <v>80</v>
      </c>
      <c r="G113" t="s">
        <v>1361</v>
      </c>
      <c r="AA113">
        <f t="shared" si="25"/>
        <v>108</v>
      </c>
      <c r="AB113" t="str">
        <f>B2B!B110</f>
        <v>JM2</v>
      </c>
      <c r="AC113" t="str">
        <f>B2B!C110</f>
        <v>7</v>
      </c>
      <c r="AD113" t="str">
        <f t="shared" si="19"/>
        <v>JM2-7</v>
      </c>
      <c r="AE113" t="str">
        <f t="shared" si="20"/>
        <v>NetJM2_3</v>
      </c>
      <c r="AG113" t="str">
        <f t="shared" si="21"/>
        <v>--</v>
      </c>
      <c r="AH113" t="str">
        <f t="shared" si="22"/>
        <v>JM2-3</v>
      </c>
      <c r="AI113" t="str">
        <f>IFERROR(IF(IF(AG113="--",INDEX(D:D,MATCH(AE113,INDEX(B:B,MATCH(AE113,B:B,)+1):B10627,)+MATCH(AE113,B:B,)))=AD113,VLOOKUP(AE113,B:D,3,0),IF(AG113="--",INDEX(D:D,MATCH(AE113,INDEX(B:B,MATCH(AE113,B:B,)+1):B10627,)+MATCH(AE113,B:B,)),"---")),"---")</f>
        <v>JM2-3</v>
      </c>
      <c r="AJ113" t="str">
        <f>IF(COUNTIF(CALC_CONN_TEBT0714_REV01!F:F,IF(AH113&lt;&gt;"---",VLOOKUP(AD113,CALC_CONN_TEBT0714_REV01!F:M,8,0),IF(IFERROR(IF(AD113=AH113,AI113,AH113),"---")="---","---",IF(COUNTIF(CALC_CONN_TEBT0714_REV01!F:F,IFERROR(IF(AD113=AH113,AI113,AH113),"---"))&gt;0,"---",IFERROR(IF(AD113=AH113,AI113,AH113),"---")))))=1,IF(AH113&lt;&gt;"---",VLOOKUP(AD113,CALC_CONN_TEBT0714_REV01!F:M,8,0),IF(IFERROR(IF(AD113=AH113,AI113,AH113),"---")="---","---",IF(COUNTIF(CALC_CONN_TEBT0714_REV01!F:F,IFERROR(IF(AD113=AH113,AI113,AH113),"---"))&gt;0,"---",IFERROR(IF(AD113=AH113,AI113,AH113),"---")))),"---")</f>
        <v>---</v>
      </c>
      <c r="AK113" t="str">
        <f>IF(COUNTIF(CALC_CONN_TEBT0714_REV01!F:F,IF(AH113&lt;&gt;"---",VLOOKUP(AD113,CALC_CONN_TEBT0714_REV01!F:M,8,0),IF(IFERROR(IF(AD113=AH113,AI113,AH113),"---")="---","---",IF(COUNTIF(CALC_CONN_TEBT0714_REV01!F:F,IFERROR(IF(AD113=AH113,AI113,AH113),"---"))&gt;0,"---",IFERROR(IF(AD113=AH113,AI113,AH113),"---")))))=0,IF(AH113&lt;&gt;"---",VLOOKUP(AD113,CALC_CONN_TEBT0714_REV01!F:M,8,0),IF(IFERROR(IF(AD113=AH113,AI113,AH113),"---")="---","---",IF(COUNTIF(CALC_CONN_TEBT0714_REV01!F:F,IFERROR(IF(AD113=AH113,AI113,AH113),"---"))&gt;0,"---",IFERROR(IF(AD113=AH113,AI113,AH113),"---")))),"---")</f>
        <v>---</v>
      </c>
      <c r="AL113">
        <f t="shared" si="23"/>
        <v>3.133</v>
      </c>
      <c r="AM113">
        <f t="shared" si="24"/>
        <v>2</v>
      </c>
      <c r="AT113" t="str">
        <f t="shared" si="17"/>
        <v>NetJM1_76</v>
      </c>
      <c r="AU113" t="str">
        <f t="shared" si="18"/>
        <v>--</v>
      </c>
    </row>
    <row r="114" spans="1:47" x14ac:dyDescent="0.25">
      <c r="A114" t="str">
        <f t="shared" si="13"/>
        <v>JM1-81</v>
      </c>
      <c r="B114" t="str">
        <f t="shared" si="14"/>
        <v>NetJM1_77</v>
      </c>
      <c r="C114" t="str">
        <f t="shared" si="15"/>
        <v>JM1-NetJM1_77</v>
      </c>
      <c r="D114" t="str">
        <f t="shared" si="16"/>
        <v>JM1-81</v>
      </c>
      <c r="E114" t="s">
        <v>158</v>
      </c>
      <c r="F114">
        <v>81</v>
      </c>
      <c r="G114" t="s">
        <v>1362</v>
      </c>
      <c r="AA114">
        <f t="shared" si="25"/>
        <v>109</v>
      </c>
      <c r="AB114" t="str">
        <f>B2B!B111</f>
        <v>JM2</v>
      </c>
      <c r="AC114" t="str">
        <f>B2B!C111</f>
        <v>10</v>
      </c>
      <c r="AD114" t="str">
        <f t="shared" si="19"/>
        <v>JM2-10</v>
      </c>
      <c r="AE114" t="str">
        <f t="shared" si="20"/>
        <v>NetJM2_10</v>
      </c>
      <c r="AG114" t="str">
        <f t="shared" si="21"/>
        <v>--</v>
      </c>
      <c r="AH114" t="str">
        <f t="shared" si="22"/>
        <v>JM2-10</v>
      </c>
      <c r="AI114" t="str">
        <f>IFERROR(IF(IF(AG114="--",INDEX(D:D,MATCH(AE114,INDEX(B:B,MATCH(AE114,B:B,)+1):B10628,)+MATCH(AE114,B:B,)))=AD114,VLOOKUP(AE114,B:D,3,0),IF(AG114="--",INDEX(D:D,MATCH(AE114,INDEX(B:B,MATCH(AE114,B:B,)+1):B10628,)+MATCH(AE114,B:B,)),"---")),"---")</f>
        <v>JM2-14</v>
      </c>
      <c r="AJ114" t="str">
        <f>IF(COUNTIF(CALC_CONN_TEBT0714_REV01!F:F,IF(AH114&lt;&gt;"---",VLOOKUP(AD114,CALC_CONN_TEBT0714_REV01!F:M,8,0),IF(IFERROR(IF(AD114=AH114,AI114,AH114),"---")="---","---",IF(COUNTIF(CALC_CONN_TEBT0714_REV01!F:F,IFERROR(IF(AD114=AH114,AI114,AH114),"---"))&gt;0,"---",IFERROR(IF(AD114=AH114,AI114,AH114),"---")))))=1,IF(AH114&lt;&gt;"---",VLOOKUP(AD114,CALC_CONN_TEBT0714_REV01!F:M,8,0),IF(IFERROR(IF(AD114=AH114,AI114,AH114),"---")="---","---",IF(COUNTIF(CALC_CONN_TEBT0714_REV01!F:F,IFERROR(IF(AD114=AH114,AI114,AH114),"---"))&gt;0,"---",IFERROR(IF(AD114=AH114,AI114,AH114),"---")))),"---")</f>
        <v>---</v>
      </c>
      <c r="AK114" t="str">
        <f>IF(COUNTIF(CALC_CONN_TEBT0714_REV01!F:F,IF(AH114&lt;&gt;"---",VLOOKUP(AD114,CALC_CONN_TEBT0714_REV01!F:M,8,0),IF(IFERROR(IF(AD114=AH114,AI114,AH114),"---")="---","---",IF(COUNTIF(CALC_CONN_TEBT0714_REV01!F:F,IFERROR(IF(AD114=AH114,AI114,AH114),"---"))&gt;0,"---",IFERROR(IF(AD114=AH114,AI114,AH114),"---")))))=0,IF(AH114&lt;&gt;"---",VLOOKUP(AD114,CALC_CONN_TEBT0714_REV01!F:M,8,0),IF(IFERROR(IF(AD114=AH114,AI114,AH114),"---")="---","---",IF(COUNTIF(CALC_CONN_TEBT0714_REV01!F:F,IFERROR(IF(AD114=AH114,AI114,AH114),"---"))&gt;0,"---",IFERROR(IF(AD114=AH114,AI114,AH114),"---")))),"---")</f>
        <v>---</v>
      </c>
      <c r="AL114">
        <f t="shared" si="23"/>
        <v>2.8866000000000001</v>
      </c>
      <c r="AM114">
        <f t="shared" si="24"/>
        <v>2</v>
      </c>
      <c r="AT114" t="str">
        <f t="shared" si="17"/>
        <v>NetJM1_77</v>
      </c>
      <c r="AU114" t="str">
        <f t="shared" si="18"/>
        <v>--</v>
      </c>
    </row>
    <row r="115" spans="1:47" x14ac:dyDescent="0.25">
      <c r="A115" t="str">
        <f t="shared" si="13"/>
        <v>JM1-82</v>
      </c>
      <c r="B115" t="str">
        <f t="shared" si="14"/>
        <v>NetJM1_78</v>
      </c>
      <c r="C115" t="str">
        <f t="shared" si="15"/>
        <v>JM1-NetJM1_78</v>
      </c>
      <c r="D115" t="str">
        <f t="shared" si="16"/>
        <v>JM1-82</v>
      </c>
      <c r="E115" t="s">
        <v>158</v>
      </c>
      <c r="F115">
        <v>82</v>
      </c>
      <c r="G115" t="s">
        <v>1363</v>
      </c>
      <c r="AA115">
        <f t="shared" si="25"/>
        <v>110</v>
      </c>
      <c r="AB115" t="str">
        <f>B2B!B112</f>
        <v>JM2</v>
      </c>
      <c r="AC115" t="str">
        <f>B2B!C112</f>
        <v>9</v>
      </c>
      <c r="AD115" t="str">
        <f t="shared" si="19"/>
        <v>JM2-9</v>
      </c>
      <c r="AE115" t="str">
        <f t="shared" si="20"/>
        <v>NetJM2_9</v>
      </c>
      <c r="AG115" t="str">
        <f t="shared" si="21"/>
        <v>--</v>
      </c>
      <c r="AH115" t="str">
        <f t="shared" si="22"/>
        <v>JM2-9</v>
      </c>
      <c r="AI115" t="str">
        <f>IFERROR(IF(IF(AG115="--",INDEX(D:D,MATCH(AE115,INDEX(B:B,MATCH(AE115,B:B,)+1):B10629,)+MATCH(AE115,B:B,)))=AD115,VLOOKUP(AE115,B:D,3,0),IF(AG115="--",INDEX(D:D,MATCH(AE115,INDEX(B:B,MATCH(AE115,B:B,)+1):B10629,)+MATCH(AE115,B:B,)),"---")),"---")</f>
        <v>JM2-13</v>
      </c>
      <c r="AJ115" t="str">
        <f>IF(COUNTIF(CALC_CONN_TEBT0714_REV01!F:F,IF(AH115&lt;&gt;"---",VLOOKUP(AD115,CALC_CONN_TEBT0714_REV01!F:M,8,0),IF(IFERROR(IF(AD115=AH115,AI115,AH115),"---")="---","---",IF(COUNTIF(CALC_CONN_TEBT0714_REV01!F:F,IFERROR(IF(AD115=AH115,AI115,AH115),"---"))&gt;0,"---",IFERROR(IF(AD115=AH115,AI115,AH115),"---")))))=1,IF(AH115&lt;&gt;"---",VLOOKUP(AD115,CALC_CONN_TEBT0714_REV01!F:M,8,0),IF(IFERROR(IF(AD115=AH115,AI115,AH115),"---")="---","---",IF(COUNTIF(CALC_CONN_TEBT0714_REV01!F:F,IFERROR(IF(AD115=AH115,AI115,AH115),"---"))&gt;0,"---",IFERROR(IF(AD115=AH115,AI115,AH115),"---")))),"---")</f>
        <v>---</v>
      </c>
      <c r="AK115" t="str">
        <f>IF(COUNTIF(CALC_CONN_TEBT0714_REV01!F:F,IF(AH115&lt;&gt;"---",VLOOKUP(AD115,CALC_CONN_TEBT0714_REV01!F:M,8,0),IF(IFERROR(IF(AD115=AH115,AI115,AH115),"---")="---","---",IF(COUNTIF(CALC_CONN_TEBT0714_REV01!F:F,IFERROR(IF(AD115=AH115,AI115,AH115),"---"))&gt;0,"---",IFERROR(IF(AD115=AH115,AI115,AH115),"---")))))=0,IF(AH115&lt;&gt;"---",VLOOKUP(AD115,CALC_CONN_TEBT0714_REV01!F:M,8,0),IF(IFERROR(IF(AD115=AH115,AI115,AH115),"---")="---","---",IF(COUNTIF(CALC_CONN_TEBT0714_REV01!F:F,IFERROR(IF(AD115=AH115,AI115,AH115),"---"))&gt;0,"---",IFERROR(IF(AD115=AH115,AI115,AH115),"---")))),"---")</f>
        <v>---</v>
      </c>
      <c r="AL115">
        <f t="shared" si="23"/>
        <v>3.1206999999999998</v>
      </c>
      <c r="AM115">
        <f t="shared" si="24"/>
        <v>2</v>
      </c>
      <c r="AT115" t="str">
        <f t="shared" si="17"/>
        <v>NetJM1_78</v>
      </c>
      <c r="AU115" t="str">
        <f t="shared" si="18"/>
        <v>--</v>
      </c>
    </row>
    <row r="116" spans="1:47" x14ac:dyDescent="0.25">
      <c r="A116" t="str">
        <f t="shared" si="13"/>
        <v>JM1-83</v>
      </c>
      <c r="B116" t="str">
        <f t="shared" si="14"/>
        <v>3.3V_OUT</v>
      </c>
      <c r="C116" t="str">
        <f t="shared" si="15"/>
        <v>JM1-3.3V_OUT</v>
      </c>
      <c r="D116" t="str">
        <f t="shared" si="16"/>
        <v>JM1-83</v>
      </c>
      <c r="E116" t="s">
        <v>158</v>
      </c>
      <c r="F116">
        <v>83</v>
      </c>
      <c r="G116" t="s">
        <v>939</v>
      </c>
      <c r="AA116">
        <f t="shared" si="25"/>
        <v>111</v>
      </c>
      <c r="AB116" t="str">
        <f>B2B!B113</f>
        <v>JM2</v>
      </c>
      <c r="AC116" t="str">
        <f>B2B!C113</f>
        <v>12</v>
      </c>
      <c r="AD116" t="str">
        <f t="shared" si="19"/>
        <v>JM2-12</v>
      </c>
      <c r="AE116" t="str">
        <f t="shared" si="20"/>
        <v>NetJM2_12</v>
      </c>
      <c r="AG116" t="str">
        <f t="shared" si="21"/>
        <v>--</v>
      </c>
      <c r="AH116" t="str">
        <f t="shared" si="22"/>
        <v>JM2-12</v>
      </c>
      <c r="AI116" t="str">
        <f>IFERROR(IF(IF(AG116="--",INDEX(D:D,MATCH(AE116,INDEX(B:B,MATCH(AE116,B:B,)+1):B10630,)+MATCH(AE116,B:B,)))=AD116,VLOOKUP(AE116,B:D,3,0),IF(AG116="--",INDEX(D:D,MATCH(AE116,INDEX(B:B,MATCH(AE116,B:B,)+1):B10630,)+MATCH(AE116,B:B,)),"---")),"---")</f>
        <v>JM2-16</v>
      </c>
      <c r="AJ116" t="str">
        <f>IF(COUNTIF(CALC_CONN_TEBT0714_REV01!F:F,IF(AH116&lt;&gt;"---",VLOOKUP(AD116,CALC_CONN_TEBT0714_REV01!F:M,8,0),IF(IFERROR(IF(AD116=AH116,AI116,AH116),"---")="---","---",IF(COUNTIF(CALC_CONN_TEBT0714_REV01!F:F,IFERROR(IF(AD116=AH116,AI116,AH116),"---"))&gt;0,"---",IFERROR(IF(AD116=AH116,AI116,AH116),"---")))))=1,IF(AH116&lt;&gt;"---",VLOOKUP(AD116,CALC_CONN_TEBT0714_REV01!F:M,8,0),IF(IFERROR(IF(AD116=AH116,AI116,AH116),"---")="---","---",IF(COUNTIF(CALC_CONN_TEBT0714_REV01!F:F,IFERROR(IF(AD116=AH116,AI116,AH116),"---"))&gt;0,"---",IFERROR(IF(AD116=AH116,AI116,AH116),"---")))),"---")</f>
        <v>---</v>
      </c>
      <c r="AK116" t="str">
        <f>IF(COUNTIF(CALC_CONN_TEBT0714_REV01!F:F,IF(AH116&lt;&gt;"---",VLOOKUP(AD116,CALC_CONN_TEBT0714_REV01!F:M,8,0),IF(IFERROR(IF(AD116=AH116,AI116,AH116),"---")="---","---",IF(COUNTIF(CALC_CONN_TEBT0714_REV01!F:F,IFERROR(IF(AD116=AH116,AI116,AH116),"---"))&gt;0,"---",IFERROR(IF(AD116=AH116,AI116,AH116),"---")))))=0,IF(AH116&lt;&gt;"---",VLOOKUP(AD116,CALC_CONN_TEBT0714_REV01!F:M,8,0),IF(IFERROR(IF(AD116=AH116,AI116,AH116),"---")="---","---",IF(COUNTIF(CALC_CONN_TEBT0714_REV01!F:F,IFERROR(IF(AD116=AH116,AI116,AH116),"---"))&gt;0,"---",IFERROR(IF(AD116=AH116,AI116,AH116),"---")))),"---")</f>
        <v>---</v>
      </c>
      <c r="AL116">
        <f t="shared" si="23"/>
        <v>2.9144000000000001</v>
      </c>
      <c r="AM116">
        <f t="shared" si="24"/>
        <v>2</v>
      </c>
      <c r="AT116" t="str">
        <f t="shared" si="17"/>
        <v>3.3V_OUT</v>
      </c>
      <c r="AU116" t="str">
        <f t="shared" si="18"/>
        <v>--</v>
      </c>
    </row>
    <row r="117" spans="1:47" x14ac:dyDescent="0.25">
      <c r="A117" t="str">
        <f t="shared" si="13"/>
        <v>JM1-84</v>
      </c>
      <c r="B117" t="str">
        <f t="shared" si="14"/>
        <v>GND</v>
      </c>
      <c r="C117" t="str">
        <f t="shared" si="15"/>
        <v>JM1-GND</v>
      </c>
      <c r="D117" t="str">
        <f t="shared" si="16"/>
        <v>JM1-84</v>
      </c>
      <c r="E117" t="s">
        <v>158</v>
      </c>
      <c r="F117">
        <v>84</v>
      </c>
      <c r="G117" t="s">
        <v>275</v>
      </c>
      <c r="AA117">
        <f t="shared" si="25"/>
        <v>112</v>
      </c>
      <c r="AB117" t="str">
        <f>B2B!B114</f>
        <v>JM2</v>
      </c>
      <c r="AC117" t="str">
        <f>B2B!C114</f>
        <v>11</v>
      </c>
      <c r="AD117" t="str">
        <f t="shared" si="19"/>
        <v>JM2-11</v>
      </c>
      <c r="AE117" t="str">
        <f t="shared" si="20"/>
        <v>NetJM2_11</v>
      </c>
      <c r="AG117" t="str">
        <f t="shared" si="21"/>
        <v>--</v>
      </c>
      <c r="AH117" t="str">
        <f t="shared" si="22"/>
        <v>JM2-11</v>
      </c>
      <c r="AI117" t="str">
        <f>IFERROR(IF(IF(AG117="--",INDEX(D:D,MATCH(AE117,INDEX(B:B,MATCH(AE117,B:B,)+1):B10631,)+MATCH(AE117,B:B,)))=AD117,VLOOKUP(AE117,B:D,3,0),IF(AG117="--",INDEX(D:D,MATCH(AE117,INDEX(B:B,MATCH(AE117,B:B,)+1):B10631,)+MATCH(AE117,B:B,)),"---")),"---")</f>
        <v>JM2-15</v>
      </c>
      <c r="AJ117" t="str">
        <f>IF(COUNTIF(CALC_CONN_TEBT0714_REV01!F:F,IF(AH117&lt;&gt;"---",VLOOKUP(AD117,CALC_CONN_TEBT0714_REV01!F:M,8,0),IF(IFERROR(IF(AD117=AH117,AI117,AH117),"---")="---","---",IF(COUNTIF(CALC_CONN_TEBT0714_REV01!F:F,IFERROR(IF(AD117=AH117,AI117,AH117),"---"))&gt;0,"---",IFERROR(IF(AD117=AH117,AI117,AH117),"---")))))=1,IF(AH117&lt;&gt;"---",VLOOKUP(AD117,CALC_CONN_TEBT0714_REV01!F:M,8,0),IF(IFERROR(IF(AD117=AH117,AI117,AH117),"---")="---","---",IF(COUNTIF(CALC_CONN_TEBT0714_REV01!F:F,IFERROR(IF(AD117=AH117,AI117,AH117),"---"))&gt;0,"---",IFERROR(IF(AD117=AH117,AI117,AH117),"---")))),"---")</f>
        <v>---</v>
      </c>
      <c r="AK117" t="str">
        <f>IF(COUNTIF(CALC_CONN_TEBT0714_REV01!F:F,IF(AH117&lt;&gt;"---",VLOOKUP(AD117,CALC_CONN_TEBT0714_REV01!F:M,8,0),IF(IFERROR(IF(AD117=AH117,AI117,AH117),"---")="---","---",IF(COUNTIF(CALC_CONN_TEBT0714_REV01!F:F,IFERROR(IF(AD117=AH117,AI117,AH117),"---"))&gt;0,"---",IFERROR(IF(AD117=AH117,AI117,AH117),"---")))))=0,IF(AH117&lt;&gt;"---",VLOOKUP(AD117,CALC_CONN_TEBT0714_REV01!F:M,8,0),IF(IFERROR(IF(AD117=AH117,AI117,AH117),"---")="---","---",IF(COUNTIF(CALC_CONN_TEBT0714_REV01!F:F,IFERROR(IF(AD117=AH117,AI117,AH117),"---"))&gt;0,"---",IFERROR(IF(AD117=AH117,AI117,AH117),"---")))),"---")</f>
        <v>---</v>
      </c>
      <c r="AL117">
        <f t="shared" si="23"/>
        <v>3.0891999999999999</v>
      </c>
      <c r="AM117">
        <f t="shared" si="24"/>
        <v>2</v>
      </c>
      <c r="AT117">
        <f t="shared" si="17"/>
        <v>0</v>
      </c>
      <c r="AU117">
        <f t="shared" si="18"/>
        <v>0</v>
      </c>
    </row>
    <row r="118" spans="1:47" x14ac:dyDescent="0.25">
      <c r="A118" t="str">
        <f t="shared" si="13"/>
        <v>JM1-85</v>
      </c>
      <c r="B118" t="str">
        <f t="shared" si="14"/>
        <v>NetJM1_85</v>
      </c>
      <c r="C118" t="str">
        <f t="shared" si="15"/>
        <v>JM1-NetJM1_85</v>
      </c>
      <c r="D118" t="str">
        <f t="shared" si="16"/>
        <v>JM1-85</v>
      </c>
      <c r="E118" t="s">
        <v>158</v>
      </c>
      <c r="F118">
        <v>85</v>
      </c>
      <c r="G118" t="s">
        <v>1364</v>
      </c>
      <c r="AA118">
        <f t="shared" si="25"/>
        <v>113</v>
      </c>
      <c r="AB118" t="str">
        <f>B2B!B115</f>
        <v>JM2</v>
      </c>
      <c r="AC118" t="str">
        <f>B2B!C115</f>
        <v>14</v>
      </c>
      <c r="AD118" t="str">
        <f t="shared" si="19"/>
        <v>JM2-14</v>
      </c>
      <c r="AE118" t="str">
        <f t="shared" si="20"/>
        <v>NetJM2_10</v>
      </c>
      <c r="AG118" t="str">
        <f t="shared" si="21"/>
        <v>--</v>
      </c>
      <c r="AH118" t="str">
        <f t="shared" si="22"/>
        <v>JM2-10</v>
      </c>
      <c r="AI118" t="str">
        <f>IFERROR(IF(IF(AG118="--",INDEX(D:D,MATCH(AE118,INDEX(B:B,MATCH(AE118,B:B,)+1):B10632,)+MATCH(AE118,B:B,)))=AD118,VLOOKUP(AE118,B:D,3,0),IF(AG118="--",INDEX(D:D,MATCH(AE118,INDEX(B:B,MATCH(AE118,B:B,)+1):B10632,)+MATCH(AE118,B:B,)),"---")),"---")</f>
        <v>JM2-10</v>
      </c>
      <c r="AJ118" t="str">
        <f>IF(COUNTIF(CALC_CONN_TEBT0714_REV01!F:F,IF(AH118&lt;&gt;"---",VLOOKUP(AD118,CALC_CONN_TEBT0714_REV01!F:M,8,0),IF(IFERROR(IF(AD118=AH118,AI118,AH118),"---")="---","---",IF(COUNTIF(CALC_CONN_TEBT0714_REV01!F:F,IFERROR(IF(AD118=AH118,AI118,AH118),"---"))&gt;0,"---",IFERROR(IF(AD118=AH118,AI118,AH118),"---")))))=1,IF(AH118&lt;&gt;"---",VLOOKUP(AD118,CALC_CONN_TEBT0714_REV01!F:M,8,0),IF(IFERROR(IF(AD118=AH118,AI118,AH118),"---")="---","---",IF(COUNTIF(CALC_CONN_TEBT0714_REV01!F:F,IFERROR(IF(AD118=AH118,AI118,AH118),"---"))&gt;0,"---",IFERROR(IF(AD118=AH118,AI118,AH118),"---")))),"---")</f>
        <v>---</v>
      </c>
      <c r="AK118" t="str">
        <f>IF(COUNTIF(CALC_CONN_TEBT0714_REV01!F:F,IF(AH118&lt;&gt;"---",VLOOKUP(AD118,CALC_CONN_TEBT0714_REV01!F:M,8,0),IF(IFERROR(IF(AD118=AH118,AI118,AH118),"---")="---","---",IF(COUNTIF(CALC_CONN_TEBT0714_REV01!F:F,IFERROR(IF(AD118=AH118,AI118,AH118),"---"))&gt;0,"---",IFERROR(IF(AD118=AH118,AI118,AH118),"---")))))=0,IF(AH118&lt;&gt;"---",VLOOKUP(AD118,CALC_CONN_TEBT0714_REV01!F:M,8,0),IF(IFERROR(IF(AD118=AH118,AI118,AH118),"---")="---","---",IF(COUNTIF(CALC_CONN_TEBT0714_REV01!F:F,IFERROR(IF(AD118=AH118,AI118,AH118),"---"))&gt;0,"---",IFERROR(IF(AD118=AH118,AI118,AH118),"---")))),"---")</f>
        <v>---</v>
      </c>
      <c r="AL118">
        <f t="shared" si="23"/>
        <v>2.8866000000000001</v>
      </c>
      <c r="AM118">
        <f t="shared" si="24"/>
        <v>2</v>
      </c>
      <c r="AT118" t="str">
        <f t="shared" si="17"/>
        <v>NetJM1_85</v>
      </c>
      <c r="AU118" t="str">
        <f t="shared" si="18"/>
        <v>--</v>
      </c>
    </row>
    <row r="119" spans="1:47" x14ac:dyDescent="0.25">
      <c r="A119" t="str">
        <f t="shared" si="13"/>
        <v>JM1-86</v>
      </c>
      <c r="B119" t="str">
        <f t="shared" si="14"/>
        <v>TDI</v>
      </c>
      <c r="C119" t="str">
        <f t="shared" si="15"/>
        <v>JM1-TDI</v>
      </c>
      <c r="D119" t="str">
        <f t="shared" si="16"/>
        <v>JM1-86</v>
      </c>
      <c r="E119" t="s">
        <v>158</v>
      </c>
      <c r="F119">
        <v>86</v>
      </c>
      <c r="G119" t="s">
        <v>404</v>
      </c>
      <c r="AA119">
        <f t="shared" si="25"/>
        <v>114</v>
      </c>
      <c r="AB119" t="str">
        <f>B2B!B116</f>
        <v>JM2</v>
      </c>
      <c r="AC119" t="str">
        <f>B2B!C116</f>
        <v>13</v>
      </c>
      <c r="AD119" t="str">
        <f t="shared" si="19"/>
        <v>JM2-13</v>
      </c>
      <c r="AE119" t="str">
        <f t="shared" si="20"/>
        <v>NetJM2_9</v>
      </c>
      <c r="AG119" t="str">
        <f t="shared" si="21"/>
        <v>--</v>
      </c>
      <c r="AH119" t="str">
        <f t="shared" si="22"/>
        <v>JM2-9</v>
      </c>
      <c r="AI119" t="str">
        <f>IFERROR(IF(IF(AG119="--",INDEX(D:D,MATCH(AE119,INDEX(B:B,MATCH(AE119,B:B,)+1):B10633,)+MATCH(AE119,B:B,)))=AD119,VLOOKUP(AE119,B:D,3,0),IF(AG119="--",INDEX(D:D,MATCH(AE119,INDEX(B:B,MATCH(AE119,B:B,)+1):B10633,)+MATCH(AE119,B:B,)),"---")),"---")</f>
        <v>JM2-9</v>
      </c>
      <c r="AJ119" t="str">
        <f>IF(COUNTIF(CALC_CONN_TEBT0714_REV01!F:F,IF(AH119&lt;&gt;"---",VLOOKUP(AD119,CALC_CONN_TEBT0714_REV01!F:M,8,0),IF(IFERROR(IF(AD119=AH119,AI119,AH119),"---")="---","---",IF(COUNTIF(CALC_CONN_TEBT0714_REV01!F:F,IFERROR(IF(AD119=AH119,AI119,AH119),"---"))&gt;0,"---",IFERROR(IF(AD119=AH119,AI119,AH119),"---")))))=1,IF(AH119&lt;&gt;"---",VLOOKUP(AD119,CALC_CONN_TEBT0714_REV01!F:M,8,0),IF(IFERROR(IF(AD119=AH119,AI119,AH119),"---")="---","---",IF(COUNTIF(CALC_CONN_TEBT0714_REV01!F:F,IFERROR(IF(AD119=AH119,AI119,AH119),"---"))&gt;0,"---",IFERROR(IF(AD119=AH119,AI119,AH119),"---")))),"---")</f>
        <v>---</v>
      </c>
      <c r="AK119" t="str">
        <f>IF(COUNTIF(CALC_CONN_TEBT0714_REV01!F:F,IF(AH119&lt;&gt;"---",VLOOKUP(AD119,CALC_CONN_TEBT0714_REV01!F:M,8,0),IF(IFERROR(IF(AD119=AH119,AI119,AH119),"---")="---","---",IF(COUNTIF(CALC_CONN_TEBT0714_REV01!F:F,IFERROR(IF(AD119=AH119,AI119,AH119),"---"))&gt;0,"---",IFERROR(IF(AD119=AH119,AI119,AH119),"---")))))=0,IF(AH119&lt;&gt;"---",VLOOKUP(AD119,CALC_CONN_TEBT0714_REV01!F:M,8,0),IF(IFERROR(IF(AD119=AH119,AI119,AH119),"---")="---","---",IF(COUNTIF(CALC_CONN_TEBT0714_REV01!F:F,IFERROR(IF(AD119=AH119,AI119,AH119),"---"))&gt;0,"---",IFERROR(IF(AD119=AH119,AI119,AH119),"---")))),"---")</f>
        <v>---</v>
      </c>
      <c r="AL119">
        <f t="shared" si="23"/>
        <v>3.1206999999999998</v>
      </c>
      <c r="AM119">
        <f t="shared" si="24"/>
        <v>2</v>
      </c>
      <c r="AT119" t="str">
        <f t="shared" si="17"/>
        <v>TDI</v>
      </c>
      <c r="AU119" t="str">
        <f t="shared" si="18"/>
        <v>--</v>
      </c>
    </row>
    <row r="120" spans="1:47" x14ac:dyDescent="0.25">
      <c r="A120" t="str">
        <f t="shared" si="13"/>
        <v>JM1-87</v>
      </c>
      <c r="B120" t="str">
        <f t="shared" si="14"/>
        <v>NetJM1_87</v>
      </c>
      <c r="C120" t="str">
        <f t="shared" si="15"/>
        <v>JM1-NetJM1_87</v>
      </c>
      <c r="D120" t="str">
        <f t="shared" si="16"/>
        <v>JM1-87</v>
      </c>
      <c r="E120" t="s">
        <v>158</v>
      </c>
      <c r="F120">
        <v>87</v>
      </c>
      <c r="G120" t="s">
        <v>1365</v>
      </c>
      <c r="AA120">
        <f t="shared" si="25"/>
        <v>115</v>
      </c>
      <c r="AB120" t="str">
        <f>B2B!B117</f>
        <v>JM2</v>
      </c>
      <c r="AC120" t="str">
        <f>B2B!C117</f>
        <v>16</v>
      </c>
      <c r="AD120" t="str">
        <f t="shared" si="19"/>
        <v>JM2-16</v>
      </c>
      <c r="AE120" t="str">
        <f t="shared" si="20"/>
        <v>NetJM2_12</v>
      </c>
      <c r="AG120" t="str">
        <f t="shared" si="21"/>
        <v>--</v>
      </c>
      <c r="AH120" t="str">
        <f t="shared" si="22"/>
        <v>JM2-12</v>
      </c>
      <c r="AI120" t="str">
        <f>IFERROR(IF(IF(AG120="--",INDEX(D:D,MATCH(AE120,INDEX(B:B,MATCH(AE120,B:B,)+1):B10634,)+MATCH(AE120,B:B,)))=AD120,VLOOKUP(AE120,B:D,3,0),IF(AG120="--",INDEX(D:D,MATCH(AE120,INDEX(B:B,MATCH(AE120,B:B,)+1):B10634,)+MATCH(AE120,B:B,)),"---")),"---")</f>
        <v>JM2-12</v>
      </c>
      <c r="AJ120" t="str">
        <f>IF(COUNTIF(CALC_CONN_TEBT0714_REV01!F:F,IF(AH120&lt;&gt;"---",VLOOKUP(AD120,CALC_CONN_TEBT0714_REV01!F:M,8,0),IF(IFERROR(IF(AD120=AH120,AI120,AH120),"---")="---","---",IF(COUNTIF(CALC_CONN_TEBT0714_REV01!F:F,IFERROR(IF(AD120=AH120,AI120,AH120),"---"))&gt;0,"---",IFERROR(IF(AD120=AH120,AI120,AH120),"---")))))=1,IF(AH120&lt;&gt;"---",VLOOKUP(AD120,CALC_CONN_TEBT0714_REV01!F:M,8,0),IF(IFERROR(IF(AD120=AH120,AI120,AH120),"---")="---","---",IF(COUNTIF(CALC_CONN_TEBT0714_REV01!F:F,IFERROR(IF(AD120=AH120,AI120,AH120),"---"))&gt;0,"---",IFERROR(IF(AD120=AH120,AI120,AH120),"---")))),"---")</f>
        <v>---</v>
      </c>
      <c r="AK120" t="str">
        <f>IF(COUNTIF(CALC_CONN_TEBT0714_REV01!F:F,IF(AH120&lt;&gt;"---",VLOOKUP(AD120,CALC_CONN_TEBT0714_REV01!F:M,8,0),IF(IFERROR(IF(AD120=AH120,AI120,AH120),"---")="---","---",IF(COUNTIF(CALC_CONN_TEBT0714_REV01!F:F,IFERROR(IF(AD120=AH120,AI120,AH120),"---"))&gt;0,"---",IFERROR(IF(AD120=AH120,AI120,AH120),"---")))))=0,IF(AH120&lt;&gt;"---",VLOOKUP(AD120,CALC_CONN_TEBT0714_REV01!F:M,8,0),IF(IFERROR(IF(AD120=AH120,AI120,AH120),"---")="---","---",IF(COUNTIF(CALC_CONN_TEBT0714_REV01!F:F,IFERROR(IF(AD120=AH120,AI120,AH120),"---"))&gt;0,"---",IFERROR(IF(AD120=AH120,AI120,AH120),"---")))),"---")</f>
        <v>---</v>
      </c>
      <c r="AL120">
        <f t="shared" si="23"/>
        <v>2.9144000000000001</v>
      </c>
      <c r="AM120">
        <f t="shared" si="24"/>
        <v>2</v>
      </c>
      <c r="AT120" t="str">
        <f t="shared" si="17"/>
        <v>NetJM1_87</v>
      </c>
      <c r="AU120" t="str">
        <f t="shared" si="18"/>
        <v>--</v>
      </c>
    </row>
    <row r="121" spans="1:47" x14ac:dyDescent="0.25">
      <c r="A121" t="str">
        <f t="shared" si="13"/>
        <v>JM1-88</v>
      </c>
      <c r="B121" t="str">
        <f t="shared" si="14"/>
        <v>TDO</v>
      </c>
      <c r="C121" t="str">
        <f t="shared" si="15"/>
        <v>JM1-TDO</v>
      </c>
      <c r="D121" t="str">
        <f t="shared" si="16"/>
        <v>JM1-88</v>
      </c>
      <c r="E121" t="s">
        <v>158</v>
      </c>
      <c r="F121">
        <v>88</v>
      </c>
      <c r="G121" t="s">
        <v>405</v>
      </c>
      <c r="AA121">
        <f t="shared" si="25"/>
        <v>116</v>
      </c>
      <c r="AB121" t="str">
        <f>B2B!B118</f>
        <v>JM2</v>
      </c>
      <c r="AC121" t="str">
        <f>B2B!C118</f>
        <v>15</v>
      </c>
      <c r="AD121" t="str">
        <f t="shared" si="19"/>
        <v>JM2-15</v>
      </c>
      <c r="AE121" t="str">
        <f t="shared" si="20"/>
        <v>NetJM2_11</v>
      </c>
      <c r="AG121" t="str">
        <f t="shared" si="21"/>
        <v>--</v>
      </c>
      <c r="AH121" t="str">
        <f t="shared" si="22"/>
        <v>JM2-11</v>
      </c>
      <c r="AI121" t="str">
        <f>IFERROR(IF(IF(AG121="--",INDEX(D:D,MATCH(AE121,INDEX(B:B,MATCH(AE121,B:B,)+1):B10635,)+MATCH(AE121,B:B,)))=AD121,VLOOKUP(AE121,B:D,3,0),IF(AG121="--",INDEX(D:D,MATCH(AE121,INDEX(B:B,MATCH(AE121,B:B,)+1):B10635,)+MATCH(AE121,B:B,)),"---")),"---")</f>
        <v>JM2-11</v>
      </c>
      <c r="AJ121" t="str">
        <f>IF(COUNTIF(CALC_CONN_TEBT0714_REV01!F:F,IF(AH121&lt;&gt;"---",VLOOKUP(AD121,CALC_CONN_TEBT0714_REV01!F:M,8,0),IF(IFERROR(IF(AD121=AH121,AI121,AH121),"---")="---","---",IF(COUNTIF(CALC_CONN_TEBT0714_REV01!F:F,IFERROR(IF(AD121=AH121,AI121,AH121),"---"))&gt;0,"---",IFERROR(IF(AD121=AH121,AI121,AH121),"---")))))=1,IF(AH121&lt;&gt;"---",VLOOKUP(AD121,CALC_CONN_TEBT0714_REV01!F:M,8,0),IF(IFERROR(IF(AD121=AH121,AI121,AH121),"---")="---","---",IF(COUNTIF(CALC_CONN_TEBT0714_REV01!F:F,IFERROR(IF(AD121=AH121,AI121,AH121),"---"))&gt;0,"---",IFERROR(IF(AD121=AH121,AI121,AH121),"---")))),"---")</f>
        <v>---</v>
      </c>
      <c r="AK121" t="str">
        <f>IF(COUNTIF(CALC_CONN_TEBT0714_REV01!F:F,IF(AH121&lt;&gt;"---",VLOOKUP(AD121,CALC_CONN_TEBT0714_REV01!F:M,8,0),IF(IFERROR(IF(AD121=AH121,AI121,AH121),"---")="---","---",IF(COUNTIF(CALC_CONN_TEBT0714_REV01!F:F,IFERROR(IF(AD121=AH121,AI121,AH121),"---"))&gt;0,"---",IFERROR(IF(AD121=AH121,AI121,AH121),"---")))))=0,IF(AH121&lt;&gt;"---",VLOOKUP(AD121,CALC_CONN_TEBT0714_REV01!F:M,8,0),IF(IFERROR(IF(AD121=AH121,AI121,AH121),"---")="---","---",IF(COUNTIF(CALC_CONN_TEBT0714_REV01!F:F,IFERROR(IF(AD121=AH121,AI121,AH121),"---"))&gt;0,"---",IFERROR(IF(AD121=AH121,AI121,AH121),"---")))),"---")</f>
        <v>---</v>
      </c>
      <c r="AL121">
        <f t="shared" si="23"/>
        <v>3.0891999999999999</v>
      </c>
      <c r="AM121">
        <f t="shared" si="24"/>
        <v>2</v>
      </c>
      <c r="AT121" t="str">
        <f t="shared" si="17"/>
        <v>TDO</v>
      </c>
      <c r="AU121" t="str">
        <f t="shared" si="18"/>
        <v>--</v>
      </c>
    </row>
    <row r="122" spans="1:47" x14ac:dyDescent="0.25">
      <c r="A122" t="str">
        <f t="shared" si="13"/>
        <v>JM1-89</v>
      </c>
      <c r="B122" t="str">
        <f t="shared" si="14"/>
        <v>NetJM1_85</v>
      </c>
      <c r="C122" t="str">
        <f t="shared" si="15"/>
        <v>JM1-NetJM1_85</v>
      </c>
      <c r="D122" t="str">
        <f t="shared" si="16"/>
        <v>JM1-89</v>
      </c>
      <c r="E122" t="s">
        <v>158</v>
      </c>
      <c r="F122">
        <v>89</v>
      </c>
      <c r="G122" t="s">
        <v>1364</v>
      </c>
      <c r="AA122">
        <f t="shared" si="25"/>
        <v>117</v>
      </c>
      <c r="AB122" t="str">
        <f>B2B!B119</f>
        <v>JM2</v>
      </c>
      <c r="AC122" t="str">
        <f>B2B!C119</f>
        <v>18</v>
      </c>
      <c r="AD122" t="str">
        <f t="shared" si="19"/>
        <v>JM2-18</v>
      </c>
      <c r="AE122" t="str">
        <f t="shared" si="20"/>
        <v>1.8V</v>
      </c>
      <c r="AG122" t="str">
        <f t="shared" si="21"/>
        <v>--</v>
      </c>
      <c r="AH122" t="str">
        <f t="shared" si="22"/>
        <v>J27-4</v>
      </c>
      <c r="AI122" t="str">
        <f>IFERROR(IF(IF(AG122="--",INDEX(D:D,MATCH(AE122,INDEX(B:B,MATCH(AE122,B:B,)+1):B10636,)+MATCH(AE122,B:B,)))=AD122,VLOOKUP(AE122,B:D,3,0),IF(AG122="--",INDEX(D:D,MATCH(AE122,INDEX(B:B,MATCH(AE122,B:B,)+1):B10636,)+MATCH(AE122,B:B,)),"---")),"---")</f>
        <v>J27-4</v>
      </c>
      <c r="AJ122" t="str">
        <f>IF(COUNTIF(CALC_CONN_TEBT0714_REV01!F:F,IF(AH122&lt;&gt;"---",VLOOKUP(AD122,CALC_CONN_TEBT0714_REV01!F:M,8,0),IF(IFERROR(IF(AD122=AH122,AI122,AH122),"---")="---","---",IF(COUNTIF(CALC_CONN_TEBT0714_REV01!F:F,IFERROR(IF(AD122=AH122,AI122,AH122),"---"))&gt;0,"---",IFERROR(IF(AD122=AH122,AI122,AH122),"---")))))=1,IF(AH122&lt;&gt;"---",VLOOKUP(AD122,CALC_CONN_TEBT0714_REV01!F:M,8,0),IF(IFERROR(IF(AD122=AH122,AI122,AH122),"---")="---","---",IF(COUNTIF(CALC_CONN_TEBT0714_REV01!F:F,IFERROR(IF(AD122=AH122,AI122,AH122),"---"))&gt;0,"---",IFERROR(IF(AD122=AH122,AI122,AH122),"---")))),"---")</f>
        <v>J27-4</v>
      </c>
      <c r="AK122" t="str">
        <f>IF(COUNTIF(CALC_CONN_TEBT0714_REV01!F:F,IF(AH122&lt;&gt;"---",VLOOKUP(AD122,CALC_CONN_TEBT0714_REV01!F:M,8,0),IF(IFERROR(IF(AD122=AH122,AI122,AH122),"---")="---","---",IF(COUNTIF(CALC_CONN_TEBT0714_REV01!F:F,IFERROR(IF(AD122=AH122,AI122,AH122),"---"))&gt;0,"---",IFERROR(IF(AD122=AH122,AI122,AH122),"---")))))=0,IF(AH122&lt;&gt;"---",VLOOKUP(AD122,CALC_CONN_TEBT0714_REV01!F:M,8,0),IF(IFERROR(IF(AD122=AH122,AI122,AH122),"---")="---","---",IF(COUNTIF(CALC_CONN_TEBT0714_REV01!F:F,IFERROR(IF(AD122=AH122,AI122,AH122),"---"))&gt;0,"---",IFERROR(IF(AD122=AH122,AI122,AH122),"---")))),"---")</f>
        <v>---</v>
      </c>
      <c r="AL122">
        <f t="shared" si="23"/>
        <v>21.918099999999999</v>
      </c>
      <c r="AM122">
        <f t="shared" si="24"/>
        <v>2</v>
      </c>
      <c r="AT122" t="str">
        <f t="shared" si="17"/>
        <v>NetJM1_85</v>
      </c>
      <c r="AU122" t="str">
        <f t="shared" si="18"/>
        <v>--</v>
      </c>
    </row>
    <row r="123" spans="1:47" x14ac:dyDescent="0.25">
      <c r="A123" t="str">
        <f t="shared" si="13"/>
        <v>JM1-90</v>
      </c>
      <c r="B123" t="str">
        <f t="shared" si="14"/>
        <v>TCK</v>
      </c>
      <c r="C123" t="str">
        <f t="shared" si="15"/>
        <v>JM1-TCK</v>
      </c>
      <c r="D123" t="str">
        <f t="shared" si="16"/>
        <v>JM1-90</v>
      </c>
      <c r="E123" t="s">
        <v>158</v>
      </c>
      <c r="F123">
        <v>90</v>
      </c>
      <c r="G123" t="s">
        <v>407</v>
      </c>
      <c r="AA123">
        <f t="shared" si="25"/>
        <v>118</v>
      </c>
      <c r="AB123" t="str">
        <f>B2B!B120</f>
        <v>JM2</v>
      </c>
      <c r="AC123" t="str">
        <f>B2B!C120</f>
        <v>17</v>
      </c>
      <c r="AD123" t="str">
        <f t="shared" si="19"/>
        <v>JM2-17</v>
      </c>
      <c r="AE123" t="str">
        <f t="shared" si="20"/>
        <v>GND</v>
      </c>
      <c r="AG123" t="str">
        <f t="shared" si="21"/>
        <v>---</v>
      </c>
      <c r="AH123" t="str">
        <f t="shared" si="22"/>
        <v>---</v>
      </c>
      <c r="AI123" t="str">
        <f>IFERROR(IF(IF(AG123="--",INDEX(D:D,MATCH(AE123,INDEX(B:B,MATCH(AE123,B:B,)+1):B10637,)+MATCH(AE123,B:B,)))=AD123,VLOOKUP(AE123,B:D,3,0),IF(AG123="--",INDEX(D:D,MATCH(AE123,INDEX(B:B,MATCH(AE123,B:B,)+1):B10637,)+MATCH(AE123,B:B,)),"---")),"---")</f>
        <v>---</v>
      </c>
      <c r="AJ123" t="str">
        <f>IF(COUNTIF(CALC_CONN_TEBT0714_REV01!F:F,IF(AH123&lt;&gt;"---",VLOOKUP(AD123,CALC_CONN_TEBT0714_REV01!F:M,8,0),IF(IFERROR(IF(AD123=AH123,AI123,AH123),"---")="---","---",IF(COUNTIF(CALC_CONN_TEBT0714_REV01!F:F,IFERROR(IF(AD123=AH123,AI123,AH123),"---"))&gt;0,"---",IFERROR(IF(AD123=AH123,AI123,AH123),"---")))))=1,IF(AH123&lt;&gt;"---",VLOOKUP(AD123,CALC_CONN_TEBT0714_REV01!F:M,8,0),IF(IFERROR(IF(AD123=AH123,AI123,AH123),"---")="---","---",IF(COUNTIF(CALC_CONN_TEBT0714_REV01!F:F,IFERROR(IF(AD123=AH123,AI123,AH123),"---"))&gt;0,"---",IFERROR(IF(AD123=AH123,AI123,AH123),"---")))),"---")</f>
        <v>---</v>
      </c>
      <c r="AK123" t="str">
        <f>IF(COUNTIF(CALC_CONN_TEBT0714_REV01!F:F,IF(AH123&lt;&gt;"---",VLOOKUP(AD123,CALC_CONN_TEBT0714_REV01!F:M,8,0),IF(IFERROR(IF(AD123=AH123,AI123,AH123),"---")="---","---",IF(COUNTIF(CALC_CONN_TEBT0714_REV01!F:F,IFERROR(IF(AD123=AH123,AI123,AH123),"---"))&gt;0,"---",IFERROR(IF(AD123=AH123,AI123,AH123),"---")))))=0,IF(AH123&lt;&gt;"---",VLOOKUP(AD123,CALC_CONN_TEBT0714_REV01!F:M,8,0),IF(IFERROR(IF(AD123=AH123,AI123,AH123),"---")="---","---",IF(COUNTIF(CALC_CONN_TEBT0714_REV01!F:F,IFERROR(IF(AD123=AH123,AI123,AH123),"---"))&gt;0,"---",IFERROR(IF(AD123=AH123,AI123,AH123),"---")))),"---")</f>
        <v>---</v>
      </c>
      <c r="AL123" t="str">
        <f t="shared" si="23"/>
        <v>---</v>
      </c>
      <c r="AM123">
        <f t="shared" si="24"/>
        <v>56</v>
      </c>
      <c r="AT123" t="str">
        <f t="shared" si="17"/>
        <v>TCK</v>
      </c>
      <c r="AU123" t="str">
        <f t="shared" si="18"/>
        <v>--</v>
      </c>
    </row>
    <row r="124" spans="1:47" x14ac:dyDescent="0.25">
      <c r="A124" t="str">
        <f t="shared" si="13"/>
        <v>JM1-91</v>
      </c>
      <c r="B124" t="str">
        <f t="shared" si="14"/>
        <v>NetJM1_91</v>
      </c>
      <c r="C124" t="str">
        <f t="shared" si="15"/>
        <v>JM1-NetJM1_91</v>
      </c>
      <c r="D124" t="str">
        <f t="shared" si="16"/>
        <v>JM1-91</v>
      </c>
      <c r="E124" t="s">
        <v>158</v>
      </c>
      <c r="F124">
        <v>91</v>
      </c>
      <c r="G124" t="s">
        <v>1366</v>
      </c>
      <c r="AA124">
        <f t="shared" si="25"/>
        <v>119</v>
      </c>
      <c r="AB124" t="str">
        <f>B2B!B121</f>
        <v>JM2</v>
      </c>
      <c r="AC124" t="str">
        <f>B2B!C121</f>
        <v>20</v>
      </c>
      <c r="AD124" t="str">
        <f t="shared" si="19"/>
        <v>JM2-20</v>
      </c>
      <c r="AE124" t="str">
        <f t="shared" si="20"/>
        <v>NetJM2_20</v>
      </c>
      <c r="AG124" t="str">
        <f t="shared" si="21"/>
        <v>--</v>
      </c>
      <c r="AH124" t="str">
        <f t="shared" si="22"/>
        <v>JM2-20</v>
      </c>
      <c r="AI124" t="str">
        <f>IFERROR(IF(IF(AG124="--",INDEX(D:D,MATCH(AE124,INDEX(B:B,MATCH(AE124,B:B,)+1):B10638,)+MATCH(AE124,B:B,)))=AD124,VLOOKUP(AE124,B:D,3,0),IF(AG124="--",INDEX(D:D,MATCH(AE124,INDEX(B:B,MATCH(AE124,B:B,)+1):B10638,)+MATCH(AE124,B:B,)),"---")),"---")</f>
        <v>JM2-24</v>
      </c>
      <c r="AJ124" t="str">
        <f>IF(COUNTIF(CALC_CONN_TEBT0714_REV01!F:F,IF(AH124&lt;&gt;"---",VLOOKUP(AD124,CALC_CONN_TEBT0714_REV01!F:M,8,0),IF(IFERROR(IF(AD124=AH124,AI124,AH124),"---")="---","---",IF(COUNTIF(CALC_CONN_TEBT0714_REV01!F:F,IFERROR(IF(AD124=AH124,AI124,AH124),"---"))&gt;0,"---",IFERROR(IF(AD124=AH124,AI124,AH124),"---")))))=1,IF(AH124&lt;&gt;"---",VLOOKUP(AD124,CALC_CONN_TEBT0714_REV01!F:M,8,0),IF(IFERROR(IF(AD124=AH124,AI124,AH124),"---")="---","---",IF(COUNTIF(CALC_CONN_TEBT0714_REV01!F:F,IFERROR(IF(AD124=AH124,AI124,AH124),"---"))&gt;0,"---",IFERROR(IF(AD124=AH124,AI124,AH124),"---")))),"---")</f>
        <v>---</v>
      </c>
      <c r="AK124" t="str">
        <f>IF(COUNTIF(CALC_CONN_TEBT0714_REV01!F:F,IF(AH124&lt;&gt;"---",VLOOKUP(AD124,CALC_CONN_TEBT0714_REV01!F:M,8,0),IF(IFERROR(IF(AD124=AH124,AI124,AH124),"---")="---","---",IF(COUNTIF(CALC_CONN_TEBT0714_REV01!F:F,IFERROR(IF(AD124=AH124,AI124,AH124),"---"))&gt;0,"---",IFERROR(IF(AD124=AH124,AI124,AH124),"---")))))=0,IF(AH124&lt;&gt;"---",VLOOKUP(AD124,CALC_CONN_TEBT0714_REV01!F:M,8,0),IF(IFERROR(IF(AD124=AH124,AI124,AH124),"---")="---","---",IF(COUNTIF(CALC_CONN_TEBT0714_REV01!F:F,IFERROR(IF(AD124=AH124,AI124,AH124),"---"))&gt;0,"---",IFERROR(IF(AD124=AH124,AI124,AH124),"---")))),"---")</f>
        <v>---</v>
      </c>
      <c r="AL124">
        <f t="shared" si="23"/>
        <v>3.1141000000000001</v>
      </c>
      <c r="AM124">
        <f t="shared" si="24"/>
        <v>2</v>
      </c>
      <c r="AT124" t="str">
        <f t="shared" si="17"/>
        <v>NetJM1_91</v>
      </c>
      <c r="AU124" t="str">
        <f t="shared" si="18"/>
        <v>--</v>
      </c>
    </row>
    <row r="125" spans="1:47" x14ac:dyDescent="0.25">
      <c r="A125" t="str">
        <f t="shared" si="13"/>
        <v>JM1-92</v>
      </c>
      <c r="B125" t="str">
        <f t="shared" si="14"/>
        <v>TMS</v>
      </c>
      <c r="C125" t="str">
        <f t="shared" si="15"/>
        <v>JM1-TMS</v>
      </c>
      <c r="D125" t="str">
        <f t="shared" si="16"/>
        <v>JM1-92</v>
      </c>
      <c r="E125" t="s">
        <v>158</v>
      </c>
      <c r="F125">
        <v>92</v>
      </c>
      <c r="G125" t="s">
        <v>403</v>
      </c>
      <c r="AA125">
        <f t="shared" si="25"/>
        <v>120</v>
      </c>
      <c r="AB125" t="str">
        <f>B2B!B122</f>
        <v>JM2</v>
      </c>
      <c r="AC125" t="str">
        <f>B2B!C122</f>
        <v>19</v>
      </c>
      <c r="AD125" t="str">
        <f t="shared" si="19"/>
        <v>JM2-19</v>
      </c>
      <c r="AE125" t="str">
        <f t="shared" si="20"/>
        <v>NetJM2_19</v>
      </c>
      <c r="AG125" t="str">
        <f t="shared" si="21"/>
        <v>--</v>
      </c>
      <c r="AH125" t="str">
        <f t="shared" si="22"/>
        <v>JM2-19</v>
      </c>
      <c r="AI125" t="str">
        <f>IFERROR(IF(IF(AG125="--",INDEX(D:D,MATCH(AE125,INDEX(B:B,MATCH(AE125,B:B,)+1):B10639,)+MATCH(AE125,B:B,)))=AD125,VLOOKUP(AE125,B:D,3,0),IF(AG125="--",INDEX(D:D,MATCH(AE125,INDEX(B:B,MATCH(AE125,B:B,)+1):B10639,)+MATCH(AE125,B:B,)),"---")),"---")</f>
        <v>JM2-23</v>
      </c>
      <c r="AJ125" t="str">
        <f>IF(COUNTIF(CALC_CONN_TEBT0714_REV01!F:F,IF(AH125&lt;&gt;"---",VLOOKUP(AD125,CALC_CONN_TEBT0714_REV01!F:M,8,0),IF(IFERROR(IF(AD125=AH125,AI125,AH125),"---")="---","---",IF(COUNTIF(CALC_CONN_TEBT0714_REV01!F:F,IFERROR(IF(AD125=AH125,AI125,AH125),"---"))&gt;0,"---",IFERROR(IF(AD125=AH125,AI125,AH125),"---")))))=1,IF(AH125&lt;&gt;"---",VLOOKUP(AD125,CALC_CONN_TEBT0714_REV01!F:M,8,0),IF(IFERROR(IF(AD125=AH125,AI125,AH125),"---")="---","---",IF(COUNTIF(CALC_CONN_TEBT0714_REV01!F:F,IFERROR(IF(AD125=AH125,AI125,AH125),"---"))&gt;0,"---",IFERROR(IF(AD125=AH125,AI125,AH125),"---")))),"---")</f>
        <v>---</v>
      </c>
      <c r="AK125" t="str">
        <f>IF(COUNTIF(CALC_CONN_TEBT0714_REV01!F:F,IF(AH125&lt;&gt;"---",VLOOKUP(AD125,CALC_CONN_TEBT0714_REV01!F:M,8,0),IF(IFERROR(IF(AD125=AH125,AI125,AH125),"---")="---","---",IF(COUNTIF(CALC_CONN_TEBT0714_REV01!F:F,IFERROR(IF(AD125=AH125,AI125,AH125),"---"))&gt;0,"---",IFERROR(IF(AD125=AH125,AI125,AH125),"---")))))=0,IF(AH125&lt;&gt;"---",VLOOKUP(AD125,CALC_CONN_TEBT0714_REV01!F:M,8,0),IF(IFERROR(IF(AD125=AH125,AI125,AH125),"---")="---","---",IF(COUNTIF(CALC_CONN_TEBT0714_REV01!F:F,IFERROR(IF(AD125=AH125,AI125,AH125),"---"))&gt;0,"---",IFERROR(IF(AD125=AH125,AI125,AH125),"---")))),"---")</f>
        <v>---</v>
      </c>
      <c r="AL125">
        <f t="shared" si="23"/>
        <v>3.2105000000000001</v>
      </c>
      <c r="AM125">
        <f t="shared" si="24"/>
        <v>2</v>
      </c>
      <c r="AT125" t="str">
        <f t="shared" si="17"/>
        <v>TMS</v>
      </c>
      <c r="AU125" t="str">
        <f t="shared" si="18"/>
        <v>--</v>
      </c>
    </row>
    <row r="126" spans="1:47" x14ac:dyDescent="0.25">
      <c r="A126" t="str">
        <f t="shared" si="13"/>
        <v>JM1-93</v>
      </c>
      <c r="B126" t="str">
        <f t="shared" si="14"/>
        <v>NetJM1_87</v>
      </c>
      <c r="C126" t="str">
        <f t="shared" si="15"/>
        <v>JM1-NetJM1_87</v>
      </c>
      <c r="D126" t="str">
        <f t="shared" si="16"/>
        <v>JM1-93</v>
      </c>
      <c r="E126" t="s">
        <v>158</v>
      </c>
      <c r="F126">
        <v>93</v>
      </c>
      <c r="G126" t="s">
        <v>1365</v>
      </c>
      <c r="AA126">
        <f t="shared" si="25"/>
        <v>121</v>
      </c>
      <c r="AB126" t="str">
        <f>B2B!B123</f>
        <v>JM2</v>
      </c>
      <c r="AC126" t="str">
        <f>B2B!C123</f>
        <v>22</v>
      </c>
      <c r="AD126" t="str">
        <f t="shared" si="19"/>
        <v>JM2-22</v>
      </c>
      <c r="AE126" t="str">
        <f t="shared" si="20"/>
        <v>NetJM2_22</v>
      </c>
      <c r="AG126" t="str">
        <f t="shared" si="21"/>
        <v>--</v>
      </c>
      <c r="AH126" t="str">
        <f t="shared" si="22"/>
        <v>JM2-22</v>
      </c>
      <c r="AI126" t="str">
        <f>IFERROR(IF(IF(AG126="--",INDEX(D:D,MATCH(AE126,INDEX(B:B,MATCH(AE126,B:B,)+1):B10640,)+MATCH(AE126,B:B,)))=AD126,VLOOKUP(AE126,B:D,3,0),IF(AG126="--",INDEX(D:D,MATCH(AE126,INDEX(B:B,MATCH(AE126,B:B,)+1):B10640,)+MATCH(AE126,B:B,)),"---")),"---")</f>
        <v>JM2-26</v>
      </c>
      <c r="AJ126" t="str">
        <f>IF(COUNTIF(CALC_CONN_TEBT0714_REV01!F:F,IF(AH126&lt;&gt;"---",VLOOKUP(AD126,CALC_CONN_TEBT0714_REV01!F:M,8,0),IF(IFERROR(IF(AD126=AH126,AI126,AH126),"---")="---","---",IF(COUNTIF(CALC_CONN_TEBT0714_REV01!F:F,IFERROR(IF(AD126=AH126,AI126,AH126),"---"))&gt;0,"---",IFERROR(IF(AD126=AH126,AI126,AH126),"---")))))=1,IF(AH126&lt;&gt;"---",VLOOKUP(AD126,CALC_CONN_TEBT0714_REV01!F:M,8,0),IF(IFERROR(IF(AD126=AH126,AI126,AH126),"---")="---","---",IF(COUNTIF(CALC_CONN_TEBT0714_REV01!F:F,IFERROR(IF(AD126=AH126,AI126,AH126),"---"))&gt;0,"---",IFERROR(IF(AD126=AH126,AI126,AH126),"---")))),"---")</f>
        <v>---</v>
      </c>
      <c r="AK126" t="str">
        <f>IF(COUNTIF(CALC_CONN_TEBT0714_REV01!F:F,IF(AH126&lt;&gt;"---",VLOOKUP(AD126,CALC_CONN_TEBT0714_REV01!F:M,8,0),IF(IFERROR(IF(AD126=AH126,AI126,AH126),"---")="---","---",IF(COUNTIF(CALC_CONN_TEBT0714_REV01!F:F,IFERROR(IF(AD126=AH126,AI126,AH126),"---"))&gt;0,"---",IFERROR(IF(AD126=AH126,AI126,AH126),"---")))))=0,IF(AH126&lt;&gt;"---",VLOOKUP(AD126,CALC_CONN_TEBT0714_REV01!F:M,8,0),IF(IFERROR(IF(AD126=AH126,AI126,AH126),"---")="---","---",IF(COUNTIF(CALC_CONN_TEBT0714_REV01!F:F,IFERROR(IF(AD126=AH126,AI126,AH126),"---"))&gt;0,"---",IFERROR(IF(AD126=AH126,AI126,AH126),"---")))),"---")</f>
        <v>---</v>
      </c>
      <c r="AL126">
        <f t="shared" si="23"/>
        <v>3.0219</v>
      </c>
      <c r="AM126">
        <f t="shared" si="24"/>
        <v>2</v>
      </c>
      <c r="AT126" t="str">
        <f t="shared" si="17"/>
        <v>NetJM1_87</v>
      </c>
      <c r="AU126" t="str">
        <f t="shared" si="18"/>
        <v>--</v>
      </c>
    </row>
    <row r="127" spans="1:47" x14ac:dyDescent="0.25">
      <c r="A127" t="str">
        <f t="shared" si="13"/>
        <v>JM1-94</v>
      </c>
      <c r="B127" t="str">
        <f t="shared" si="14"/>
        <v>PROG_B</v>
      </c>
      <c r="C127" t="str">
        <f t="shared" si="15"/>
        <v>JM1-PROG_B</v>
      </c>
      <c r="D127" t="str">
        <f t="shared" si="16"/>
        <v>JM1-94</v>
      </c>
      <c r="E127" t="s">
        <v>158</v>
      </c>
      <c r="F127">
        <v>94</v>
      </c>
      <c r="G127" t="s">
        <v>412</v>
      </c>
      <c r="AA127">
        <f t="shared" si="25"/>
        <v>122</v>
      </c>
      <c r="AB127" t="str">
        <f>B2B!B124</f>
        <v>JM2</v>
      </c>
      <c r="AC127" t="str">
        <f>B2B!C124</f>
        <v>21</v>
      </c>
      <c r="AD127" t="str">
        <f t="shared" si="19"/>
        <v>JM2-21</v>
      </c>
      <c r="AE127" t="str">
        <f t="shared" si="20"/>
        <v>NetJM2_21</v>
      </c>
      <c r="AG127" t="str">
        <f t="shared" si="21"/>
        <v>--</v>
      </c>
      <c r="AH127" t="str">
        <f t="shared" si="22"/>
        <v>JM2-21</v>
      </c>
      <c r="AI127" t="str">
        <f>IFERROR(IF(IF(AG127="--",INDEX(D:D,MATCH(AE127,INDEX(B:B,MATCH(AE127,B:B,)+1):B10641,)+MATCH(AE127,B:B,)))=AD127,VLOOKUP(AE127,B:D,3,0),IF(AG127="--",INDEX(D:D,MATCH(AE127,INDEX(B:B,MATCH(AE127,B:B,)+1):B10641,)+MATCH(AE127,B:B,)),"---")),"---")</f>
        <v>JM2-25</v>
      </c>
      <c r="AJ127" t="str">
        <f>IF(COUNTIF(CALC_CONN_TEBT0714_REV01!F:F,IF(AH127&lt;&gt;"---",VLOOKUP(AD127,CALC_CONN_TEBT0714_REV01!F:M,8,0),IF(IFERROR(IF(AD127=AH127,AI127,AH127),"---")="---","---",IF(COUNTIF(CALC_CONN_TEBT0714_REV01!F:F,IFERROR(IF(AD127=AH127,AI127,AH127),"---"))&gt;0,"---",IFERROR(IF(AD127=AH127,AI127,AH127),"---")))))=1,IF(AH127&lt;&gt;"---",VLOOKUP(AD127,CALC_CONN_TEBT0714_REV01!F:M,8,0),IF(IFERROR(IF(AD127=AH127,AI127,AH127),"---")="---","---",IF(COUNTIF(CALC_CONN_TEBT0714_REV01!F:F,IFERROR(IF(AD127=AH127,AI127,AH127),"---"))&gt;0,"---",IFERROR(IF(AD127=AH127,AI127,AH127),"---")))),"---")</f>
        <v>---</v>
      </c>
      <c r="AK127" t="str">
        <f>IF(COUNTIF(CALC_CONN_TEBT0714_REV01!F:F,IF(AH127&lt;&gt;"---",VLOOKUP(AD127,CALC_CONN_TEBT0714_REV01!F:M,8,0),IF(IFERROR(IF(AD127=AH127,AI127,AH127),"---")="---","---",IF(COUNTIF(CALC_CONN_TEBT0714_REV01!F:F,IFERROR(IF(AD127=AH127,AI127,AH127),"---"))&gt;0,"---",IFERROR(IF(AD127=AH127,AI127,AH127),"---")))))=0,IF(AH127&lt;&gt;"---",VLOOKUP(AD127,CALC_CONN_TEBT0714_REV01!F:M,8,0),IF(IFERROR(IF(AD127=AH127,AI127,AH127),"---")="---","---",IF(COUNTIF(CALC_CONN_TEBT0714_REV01!F:F,IFERROR(IF(AD127=AH127,AI127,AH127),"---"))&gt;0,"---",IFERROR(IF(AD127=AH127,AI127,AH127),"---")))),"---")</f>
        <v>---</v>
      </c>
      <c r="AL127">
        <f t="shared" si="23"/>
        <v>3.0575999999999999</v>
      </c>
      <c r="AM127">
        <f t="shared" si="24"/>
        <v>2</v>
      </c>
      <c r="AT127" t="str">
        <f t="shared" si="17"/>
        <v>PROG_B</v>
      </c>
      <c r="AU127" t="str">
        <f t="shared" si="18"/>
        <v>--</v>
      </c>
    </row>
    <row r="128" spans="1:47" x14ac:dyDescent="0.25">
      <c r="A128" t="str">
        <f t="shared" si="13"/>
        <v>JM1-95</v>
      </c>
      <c r="B128" t="str">
        <f t="shared" si="14"/>
        <v>NetJM1_91</v>
      </c>
      <c r="C128" t="str">
        <f t="shared" si="15"/>
        <v>JM1-NetJM1_91</v>
      </c>
      <c r="D128" t="str">
        <f t="shared" si="16"/>
        <v>JM1-95</v>
      </c>
      <c r="E128" t="s">
        <v>158</v>
      </c>
      <c r="F128">
        <v>95</v>
      </c>
      <c r="G128" t="s">
        <v>1366</v>
      </c>
      <c r="AA128">
        <f t="shared" si="25"/>
        <v>123</v>
      </c>
      <c r="AB128" t="str">
        <f>B2B!B125</f>
        <v>JM2</v>
      </c>
      <c r="AC128" t="str">
        <f>B2B!C125</f>
        <v>24</v>
      </c>
      <c r="AD128" t="str">
        <f t="shared" si="19"/>
        <v>JM2-24</v>
      </c>
      <c r="AE128" t="str">
        <f t="shared" si="20"/>
        <v>NetJM2_20</v>
      </c>
      <c r="AG128" t="str">
        <f t="shared" si="21"/>
        <v>--</v>
      </c>
      <c r="AH128" t="str">
        <f t="shared" si="22"/>
        <v>JM2-20</v>
      </c>
      <c r="AI128" t="str">
        <f>IFERROR(IF(IF(AG128="--",INDEX(D:D,MATCH(AE128,INDEX(B:B,MATCH(AE128,B:B,)+1):B10642,)+MATCH(AE128,B:B,)))=AD128,VLOOKUP(AE128,B:D,3,0),IF(AG128="--",INDEX(D:D,MATCH(AE128,INDEX(B:B,MATCH(AE128,B:B,)+1):B10642,)+MATCH(AE128,B:B,)),"---")),"---")</f>
        <v>JM2-20</v>
      </c>
      <c r="AJ128" t="str">
        <f>IF(COUNTIF(CALC_CONN_TEBT0714_REV01!F:F,IF(AH128&lt;&gt;"---",VLOOKUP(AD128,CALC_CONN_TEBT0714_REV01!F:M,8,0),IF(IFERROR(IF(AD128=AH128,AI128,AH128),"---")="---","---",IF(COUNTIF(CALC_CONN_TEBT0714_REV01!F:F,IFERROR(IF(AD128=AH128,AI128,AH128),"---"))&gt;0,"---",IFERROR(IF(AD128=AH128,AI128,AH128),"---")))))=1,IF(AH128&lt;&gt;"---",VLOOKUP(AD128,CALC_CONN_TEBT0714_REV01!F:M,8,0),IF(IFERROR(IF(AD128=AH128,AI128,AH128),"---")="---","---",IF(COUNTIF(CALC_CONN_TEBT0714_REV01!F:F,IFERROR(IF(AD128=AH128,AI128,AH128),"---"))&gt;0,"---",IFERROR(IF(AD128=AH128,AI128,AH128),"---")))),"---")</f>
        <v>---</v>
      </c>
      <c r="AK128" t="str">
        <f>IF(COUNTIF(CALC_CONN_TEBT0714_REV01!F:F,IF(AH128&lt;&gt;"---",VLOOKUP(AD128,CALC_CONN_TEBT0714_REV01!F:M,8,0),IF(IFERROR(IF(AD128=AH128,AI128,AH128),"---")="---","---",IF(COUNTIF(CALC_CONN_TEBT0714_REV01!F:F,IFERROR(IF(AD128=AH128,AI128,AH128),"---"))&gt;0,"---",IFERROR(IF(AD128=AH128,AI128,AH128),"---")))))=0,IF(AH128&lt;&gt;"---",VLOOKUP(AD128,CALC_CONN_TEBT0714_REV01!F:M,8,0),IF(IFERROR(IF(AD128=AH128,AI128,AH128),"---")="---","---",IF(COUNTIF(CALC_CONN_TEBT0714_REV01!F:F,IFERROR(IF(AD128=AH128,AI128,AH128),"---"))&gt;0,"---",IFERROR(IF(AD128=AH128,AI128,AH128),"---")))),"---")</f>
        <v>---</v>
      </c>
      <c r="AL128">
        <f t="shared" si="23"/>
        <v>3.1141000000000001</v>
      </c>
      <c r="AM128">
        <f t="shared" si="24"/>
        <v>2</v>
      </c>
      <c r="AT128" t="str">
        <f t="shared" si="17"/>
        <v>NetJM1_91</v>
      </c>
      <c r="AU128" t="str">
        <f t="shared" si="18"/>
        <v>--</v>
      </c>
    </row>
    <row r="129" spans="1:47" x14ac:dyDescent="0.25">
      <c r="A129" t="str">
        <f t="shared" si="13"/>
        <v>JM1-96</v>
      </c>
      <c r="B129" t="str">
        <f t="shared" si="14"/>
        <v>DONE</v>
      </c>
      <c r="C129" t="str">
        <f t="shared" si="15"/>
        <v>JM1-DONE</v>
      </c>
      <c r="D129" t="str">
        <f t="shared" si="16"/>
        <v>JM1-96</v>
      </c>
      <c r="E129" t="s">
        <v>158</v>
      </c>
      <c r="F129">
        <v>96</v>
      </c>
      <c r="G129" t="s">
        <v>402</v>
      </c>
      <c r="AA129">
        <f t="shared" si="25"/>
        <v>124</v>
      </c>
      <c r="AB129" t="str">
        <f>B2B!B126</f>
        <v>JM2</v>
      </c>
      <c r="AC129" t="str">
        <f>B2B!C126</f>
        <v>23</v>
      </c>
      <c r="AD129" t="str">
        <f t="shared" si="19"/>
        <v>JM2-23</v>
      </c>
      <c r="AE129" t="str">
        <f t="shared" si="20"/>
        <v>NetJM2_19</v>
      </c>
      <c r="AG129" t="str">
        <f t="shared" si="21"/>
        <v>--</v>
      </c>
      <c r="AH129" t="str">
        <f t="shared" si="22"/>
        <v>JM2-19</v>
      </c>
      <c r="AI129" t="str">
        <f>IFERROR(IF(IF(AG129="--",INDEX(D:D,MATCH(AE129,INDEX(B:B,MATCH(AE129,B:B,)+1):B10643,)+MATCH(AE129,B:B,)))=AD129,VLOOKUP(AE129,B:D,3,0),IF(AG129="--",INDEX(D:D,MATCH(AE129,INDEX(B:B,MATCH(AE129,B:B,)+1):B10643,)+MATCH(AE129,B:B,)),"---")),"---")</f>
        <v>JM2-19</v>
      </c>
      <c r="AJ129" t="str">
        <f>IF(COUNTIF(CALC_CONN_TEBT0714_REV01!F:F,IF(AH129&lt;&gt;"---",VLOOKUP(AD129,CALC_CONN_TEBT0714_REV01!F:M,8,0),IF(IFERROR(IF(AD129=AH129,AI129,AH129),"---")="---","---",IF(COUNTIF(CALC_CONN_TEBT0714_REV01!F:F,IFERROR(IF(AD129=AH129,AI129,AH129),"---"))&gt;0,"---",IFERROR(IF(AD129=AH129,AI129,AH129),"---")))))=1,IF(AH129&lt;&gt;"---",VLOOKUP(AD129,CALC_CONN_TEBT0714_REV01!F:M,8,0),IF(IFERROR(IF(AD129=AH129,AI129,AH129),"---")="---","---",IF(COUNTIF(CALC_CONN_TEBT0714_REV01!F:F,IFERROR(IF(AD129=AH129,AI129,AH129),"---"))&gt;0,"---",IFERROR(IF(AD129=AH129,AI129,AH129),"---")))),"---")</f>
        <v>---</v>
      </c>
      <c r="AK129" t="str">
        <f>IF(COUNTIF(CALC_CONN_TEBT0714_REV01!F:F,IF(AH129&lt;&gt;"---",VLOOKUP(AD129,CALC_CONN_TEBT0714_REV01!F:M,8,0),IF(IFERROR(IF(AD129=AH129,AI129,AH129),"---")="---","---",IF(COUNTIF(CALC_CONN_TEBT0714_REV01!F:F,IFERROR(IF(AD129=AH129,AI129,AH129),"---"))&gt;0,"---",IFERROR(IF(AD129=AH129,AI129,AH129),"---")))))=0,IF(AH129&lt;&gt;"---",VLOOKUP(AD129,CALC_CONN_TEBT0714_REV01!F:M,8,0),IF(IFERROR(IF(AD129=AH129,AI129,AH129),"---")="---","---",IF(COUNTIF(CALC_CONN_TEBT0714_REV01!F:F,IFERROR(IF(AD129=AH129,AI129,AH129),"---"))&gt;0,"---",IFERROR(IF(AD129=AH129,AI129,AH129),"---")))),"---")</f>
        <v>---</v>
      </c>
      <c r="AL129">
        <f t="shared" si="23"/>
        <v>3.2105000000000001</v>
      </c>
      <c r="AM129">
        <f t="shared" si="24"/>
        <v>2</v>
      </c>
      <c r="AT129" t="str">
        <f t="shared" si="17"/>
        <v>DONE</v>
      </c>
      <c r="AU129" t="str">
        <f t="shared" si="18"/>
        <v>--</v>
      </c>
    </row>
    <row r="130" spans="1:47" x14ac:dyDescent="0.25">
      <c r="A130" t="str">
        <f t="shared" si="13"/>
        <v>JM1-97</v>
      </c>
      <c r="B130" t="str">
        <f t="shared" si="14"/>
        <v>3.3V</v>
      </c>
      <c r="C130" t="str">
        <f t="shared" si="15"/>
        <v>JM1-3.3V</v>
      </c>
      <c r="D130" t="str">
        <f t="shared" si="16"/>
        <v>JM1-97</v>
      </c>
      <c r="E130" t="s">
        <v>158</v>
      </c>
      <c r="F130">
        <v>97</v>
      </c>
      <c r="G130" t="s">
        <v>277</v>
      </c>
      <c r="AA130">
        <f t="shared" si="25"/>
        <v>125</v>
      </c>
      <c r="AB130" t="str">
        <f>B2B!B127</f>
        <v>JM2</v>
      </c>
      <c r="AC130" t="str">
        <f>B2B!C127</f>
        <v>26</v>
      </c>
      <c r="AD130" t="str">
        <f t="shared" si="19"/>
        <v>JM2-26</v>
      </c>
      <c r="AE130" t="str">
        <f t="shared" si="20"/>
        <v>NetJM2_22</v>
      </c>
      <c r="AG130" t="str">
        <f t="shared" si="21"/>
        <v>--</v>
      </c>
      <c r="AH130" t="str">
        <f t="shared" si="22"/>
        <v>JM2-22</v>
      </c>
      <c r="AI130" t="str">
        <f>IFERROR(IF(IF(AG130="--",INDEX(D:D,MATCH(AE130,INDEX(B:B,MATCH(AE130,B:B,)+1):B10644,)+MATCH(AE130,B:B,)))=AD130,VLOOKUP(AE130,B:D,3,0),IF(AG130="--",INDEX(D:D,MATCH(AE130,INDEX(B:B,MATCH(AE130,B:B,)+1):B10644,)+MATCH(AE130,B:B,)),"---")),"---")</f>
        <v>JM2-22</v>
      </c>
      <c r="AJ130" t="str">
        <f>IF(COUNTIF(CALC_CONN_TEBT0714_REV01!F:F,IF(AH130&lt;&gt;"---",VLOOKUP(AD130,CALC_CONN_TEBT0714_REV01!F:M,8,0),IF(IFERROR(IF(AD130=AH130,AI130,AH130),"---")="---","---",IF(COUNTIF(CALC_CONN_TEBT0714_REV01!F:F,IFERROR(IF(AD130=AH130,AI130,AH130),"---"))&gt;0,"---",IFERROR(IF(AD130=AH130,AI130,AH130),"---")))))=1,IF(AH130&lt;&gt;"---",VLOOKUP(AD130,CALC_CONN_TEBT0714_REV01!F:M,8,0),IF(IFERROR(IF(AD130=AH130,AI130,AH130),"---")="---","---",IF(COUNTIF(CALC_CONN_TEBT0714_REV01!F:F,IFERROR(IF(AD130=AH130,AI130,AH130),"---"))&gt;0,"---",IFERROR(IF(AD130=AH130,AI130,AH130),"---")))),"---")</f>
        <v>---</v>
      </c>
      <c r="AK130" t="str">
        <f>IF(COUNTIF(CALC_CONN_TEBT0714_REV01!F:F,IF(AH130&lt;&gt;"---",VLOOKUP(AD130,CALC_CONN_TEBT0714_REV01!F:M,8,0),IF(IFERROR(IF(AD130=AH130,AI130,AH130),"---")="---","---",IF(COUNTIF(CALC_CONN_TEBT0714_REV01!F:F,IFERROR(IF(AD130=AH130,AI130,AH130),"---"))&gt;0,"---",IFERROR(IF(AD130=AH130,AI130,AH130),"---")))))=0,IF(AH130&lt;&gt;"---",VLOOKUP(AD130,CALC_CONN_TEBT0714_REV01!F:M,8,0),IF(IFERROR(IF(AD130=AH130,AI130,AH130),"---")="---","---",IF(COUNTIF(CALC_CONN_TEBT0714_REV01!F:F,IFERROR(IF(AD130=AH130,AI130,AH130),"---"))&gt;0,"---",IFERROR(IF(AD130=AH130,AI130,AH130),"---")))),"---")</f>
        <v>---</v>
      </c>
      <c r="AL130">
        <f t="shared" si="23"/>
        <v>3.0219</v>
      </c>
      <c r="AM130">
        <f t="shared" si="24"/>
        <v>2</v>
      </c>
      <c r="AT130" t="str">
        <f t="shared" si="17"/>
        <v>3.3V</v>
      </c>
      <c r="AU130" t="str">
        <f t="shared" si="18"/>
        <v>--</v>
      </c>
    </row>
    <row r="131" spans="1:47" x14ac:dyDescent="0.25">
      <c r="A131" t="str">
        <f t="shared" si="13"/>
        <v>JM1-98</v>
      </c>
      <c r="B131" t="str">
        <f t="shared" si="14"/>
        <v>GND</v>
      </c>
      <c r="C131" t="str">
        <f t="shared" si="15"/>
        <v>JM1-GND</v>
      </c>
      <c r="D131" t="str">
        <f t="shared" si="16"/>
        <v>JM1-98</v>
      </c>
      <c r="E131" t="s">
        <v>158</v>
      </c>
      <c r="F131">
        <v>98</v>
      </c>
      <c r="G131" t="s">
        <v>275</v>
      </c>
      <c r="AA131">
        <f t="shared" si="25"/>
        <v>126</v>
      </c>
      <c r="AB131" t="str">
        <f>B2B!B128</f>
        <v>JM2</v>
      </c>
      <c r="AC131" t="str">
        <f>B2B!C128</f>
        <v>25</v>
      </c>
      <c r="AD131" t="str">
        <f t="shared" si="19"/>
        <v>JM2-25</v>
      </c>
      <c r="AE131" t="str">
        <f t="shared" si="20"/>
        <v>NetJM2_21</v>
      </c>
      <c r="AG131" t="str">
        <f t="shared" si="21"/>
        <v>--</v>
      </c>
      <c r="AH131" t="str">
        <f t="shared" si="22"/>
        <v>JM2-21</v>
      </c>
      <c r="AI131" t="str">
        <f>IFERROR(IF(IF(AG131="--",INDEX(D:D,MATCH(AE131,INDEX(B:B,MATCH(AE131,B:B,)+1):B10645,)+MATCH(AE131,B:B,)))=AD131,VLOOKUP(AE131,B:D,3,0),IF(AG131="--",INDEX(D:D,MATCH(AE131,INDEX(B:B,MATCH(AE131,B:B,)+1):B10645,)+MATCH(AE131,B:B,)),"---")),"---")</f>
        <v>JM2-21</v>
      </c>
      <c r="AJ131" t="str">
        <f>IF(COUNTIF(CALC_CONN_TEBT0714_REV01!F:F,IF(AH131&lt;&gt;"---",VLOOKUP(AD131,CALC_CONN_TEBT0714_REV01!F:M,8,0),IF(IFERROR(IF(AD131=AH131,AI131,AH131),"---")="---","---",IF(COUNTIF(CALC_CONN_TEBT0714_REV01!F:F,IFERROR(IF(AD131=AH131,AI131,AH131),"---"))&gt;0,"---",IFERROR(IF(AD131=AH131,AI131,AH131),"---")))))=1,IF(AH131&lt;&gt;"---",VLOOKUP(AD131,CALC_CONN_TEBT0714_REV01!F:M,8,0),IF(IFERROR(IF(AD131=AH131,AI131,AH131),"---")="---","---",IF(COUNTIF(CALC_CONN_TEBT0714_REV01!F:F,IFERROR(IF(AD131=AH131,AI131,AH131),"---"))&gt;0,"---",IFERROR(IF(AD131=AH131,AI131,AH131),"---")))),"---")</f>
        <v>---</v>
      </c>
      <c r="AK131" t="str">
        <f>IF(COUNTIF(CALC_CONN_TEBT0714_REV01!F:F,IF(AH131&lt;&gt;"---",VLOOKUP(AD131,CALC_CONN_TEBT0714_REV01!F:M,8,0),IF(IFERROR(IF(AD131=AH131,AI131,AH131),"---")="---","---",IF(COUNTIF(CALC_CONN_TEBT0714_REV01!F:F,IFERROR(IF(AD131=AH131,AI131,AH131),"---"))&gt;0,"---",IFERROR(IF(AD131=AH131,AI131,AH131),"---")))))=0,IF(AH131&lt;&gt;"---",VLOOKUP(AD131,CALC_CONN_TEBT0714_REV01!F:M,8,0),IF(IFERROR(IF(AD131=AH131,AI131,AH131),"---")="---","---",IF(COUNTIF(CALC_CONN_TEBT0714_REV01!F:F,IFERROR(IF(AD131=AH131,AI131,AH131),"---"))&gt;0,"---",IFERROR(IF(AD131=AH131,AI131,AH131),"---")))),"---")</f>
        <v>---</v>
      </c>
      <c r="AL131">
        <f t="shared" si="23"/>
        <v>3.0575999999999999</v>
      </c>
      <c r="AM131">
        <f t="shared" si="24"/>
        <v>2</v>
      </c>
      <c r="AT131">
        <f t="shared" si="17"/>
        <v>0</v>
      </c>
      <c r="AU131">
        <f t="shared" si="18"/>
        <v>0</v>
      </c>
    </row>
    <row r="132" spans="1:47" x14ac:dyDescent="0.25">
      <c r="A132" t="str">
        <f t="shared" si="13"/>
        <v>JM1-99</v>
      </c>
      <c r="B132" t="str">
        <f t="shared" si="14"/>
        <v>3.3V</v>
      </c>
      <c r="C132" t="str">
        <f t="shared" si="15"/>
        <v>JM1-3.3V</v>
      </c>
      <c r="D132" t="str">
        <f t="shared" si="16"/>
        <v>JM1-99</v>
      </c>
      <c r="E132" t="s">
        <v>158</v>
      </c>
      <c r="F132">
        <v>99</v>
      </c>
      <c r="G132" t="s">
        <v>277</v>
      </c>
      <c r="AA132">
        <f t="shared" si="25"/>
        <v>127</v>
      </c>
      <c r="AB132" t="str">
        <f>B2B!B129</f>
        <v>JM2</v>
      </c>
      <c r="AC132" t="str">
        <f>B2B!C129</f>
        <v>28</v>
      </c>
      <c r="AD132" t="str">
        <f t="shared" si="19"/>
        <v>JM2-28</v>
      </c>
      <c r="AE132" t="str">
        <f t="shared" si="20"/>
        <v>NetJM2_28</v>
      </c>
      <c r="AG132" t="str">
        <f t="shared" si="21"/>
        <v>--</v>
      </c>
      <c r="AH132" t="str">
        <f t="shared" si="22"/>
        <v>JM2-28</v>
      </c>
      <c r="AI132" t="str">
        <f>IFERROR(IF(IF(AG132="--",INDEX(D:D,MATCH(AE132,INDEX(B:B,MATCH(AE132,B:B,)+1):B10646,)+MATCH(AE132,B:B,)))=AD132,VLOOKUP(AE132,B:D,3,0),IF(AG132="--",INDEX(D:D,MATCH(AE132,INDEX(B:B,MATCH(AE132,B:B,)+1):B10646,)+MATCH(AE132,B:B,)),"---")),"---")</f>
        <v>JM2-32</v>
      </c>
      <c r="AJ132" t="str">
        <f>IF(COUNTIF(CALC_CONN_TEBT0714_REV01!F:F,IF(AH132&lt;&gt;"---",VLOOKUP(AD132,CALC_CONN_TEBT0714_REV01!F:M,8,0),IF(IFERROR(IF(AD132=AH132,AI132,AH132),"---")="---","---",IF(COUNTIF(CALC_CONN_TEBT0714_REV01!F:F,IFERROR(IF(AD132=AH132,AI132,AH132),"---"))&gt;0,"---",IFERROR(IF(AD132=AH132,AI132,AH132),"---")))))=1,IF(AH132&lt;&gt;"---",VLOOKUP(AD132,CALC_CONN_TEBT0714_REV01!F:M,8,0),IF(IFERROR(IF(AD132=AH132,AI132,AH132),"---")="---","---",IF(COUNTIF(CALC_CONN_TEBT0714_REV01!F:F,IFERROR(IF(AD132=AH132,AI132,AH132),"---"))&gt;0,"---",IFERROR(IF(AD132=AH132,AI132,AH132),"---")))),"---")</f>
        <v>---</v>
      </c>
      <c r="AK132" t="str">
        <f>IF(COUNTIF(CALC_CONN_TEBT0714_REV01!F:F,IF(AH132&lt;&gt;"---",VLOOKUP(AD132,CALC_CONN_TEBT0714_REV01!F:M,8,0),IF(IFERROR(IF(AD132=AH132,AI132,AH132),"---")="---","---",IF(COUNTIF(CALC_CONN_TEBT0714_REV01!F:F,IFERROR(IF(AD132=AH132,AI132,AH132),"---"))&gt;0,"---",IFERROR(IF(AD132=AH132,AI132,AH132),"---")))))=0,IF(AH132&lt;&gt;"---",VLOOKUP(AD132,CALC_CONN_TEBT0714_REV01!F:M,8,0),IF(IFERROR(IF(AD132=AH132,AI132,AH132),"---")="---","---",IF(COUNTIF(CALC_CONN_TEBT0714_REV01!F:F,IFERROR(IF(AD132=AH132,AI132,AH132),"---"))&gt;0,"---",IFERROR(IF(AD132=AH132,AI132,AH132),"---")))),"---")</f>
        <v>---</v>
      </c>
      <c r="AL132">
        <f t="shared" si="23"/>
        <v>2.9883999999999999</v>
      </c>
      <c r="AM132">
        <f t="shared" si="24"/>
        <v>2</v>
      </c>
      <c r="AT132" t="str">
        <f t="shared" si="17"/>
        <v>3.3V</v>
      </c>
      <c r="AU132" t="str">
        <f t="shared" si="18"/>
        <v>--</v>
      </c>
    </row>
    <row r="133" spans="1:47" x14ac:dyDescent="0.25">
      <c r="A133" t="str">
        <f t="shared" si="13"/>
        <v>JM1-100</v>
      </c>
      <c r="B133" t="str">
        <f t="shared" si="14"/>
        <v>GND</v>
      </c>
      <c r="C133" t="str">
        <f t="shared" si="15"/>
        <v>JM1-GND</v>
      </c>
      <c r="D133" t="str">
        <f t="shared" si="16"/>
        <v>JM1-100</v>
      </c>
      <c r="E133" t="s">
        <v>158</v>
      </c>
      <c r="F133">
        <v>100</v>
      </c>
      <c r="G133" t="s">
        <v>275</v>
      </c>
      <c r="AA133">
        <f t="shared" si="25"/>
        <v>128</v>
      </c>
      <c r="AB133" t="str">
        <f>B2B!B130</f>
        <v>JM2</v>
      </c>
      <c r="AC133" t="str">
        <f>B2B!C130</f>
        <v>27</v>
      </c>
      <c r="AD133" t="str">
        <f t="shared" si="19"/>
        <v>JM2-27</v>
      </c>
      <c r="AE133" t="str">
        <f t="shared" si="20"/>
        <v>NetJM2_27</v>
      </c>
      <c r="AG133" t="str">
        <f t="shared" si="21"/>
        <v>--</v>
      </c>
      <c r="AH133" t="str">
        <f t="shared" si="22"/>
        <v>JM2-27</v>
      </c>
      <c r="AI133" t="str">
        <f>IFERROR(IF(IF(AG133="--",INDEX(D:D,MATCH(AE133,INDEX(B:B,MATCH(AE133,B:B,)+1):B10647,)+MATCH(AE133,B:B,)))=AD133,VLOOKUP(AE133,B:D,3,0),IF(AG133="--",INDEX(D:D,MATCH(AE133,INDEX(B:B,MATCH(AE133,B:B,)+1):B10647,)+MATCH(AE133,B:B,)),"---")),"---")</f>
        <v>JM2-31</v>
      </c>
      <c r="AJ133" t="str">
        <f>IF(COUNTIF(CALC_CONN_TEBT0714_REV01!F:F,IF(AH133&lt;&gt;"---",VLOOKUP(AD133,CALC_CONN_TEBT0714_REV01!F:M,8,0),IF(IFERROR(IF(AD133=AH133,AI133,AH133),"---")="---","---",IF(COUNTIF(CALC_CONN_TEBT0714_REV01!F:F,IFERROR(IF(AD133=AH133,AI133,AH133),"---"))&gt;0,"---",IFERROR(IF(AD133=AH133,AI133,AH133),"---")))))=1,IF(AH133&lt;&gt;"---",VLOOKUP(AD133,CALC_CONN_TEBT0714_REV01!F:M,8,0),IF(IFERROR(IF(AD133=AH133,AI133,AH133),"---")="---","---",IF(COUNTIF(CALC_CONN_TEBT0714_REV01!F:F,IFERROR(IF(AD133=AH133,AI133,AH133),"---"))&gt;0,"---",IFERROR(IF(AD133=AH133,AI133,AH133),"---")))),"---")</f>
        <v>---</v>
      </c>
      <c r="AK133" t="str">
        <f>IF(COUNTIF(CALC_CONN_TEBT0714_REV01!F:F,IF(AH133&lt;&gt;"---",VLOOKUP(AD133,CALC_CONN_TEBT0714_REV01!F:M,8,0),IF(IFERROR(IF(AD133=AH133,AI133,AH133),"---")="---","---",IF(COUNTIF(CALC_CONN_TEBT0714_REV01!F:F,IFERROR(IF(AD133=AH133,AI133,AH133),"---"))&gt;0,"---",IFERROR(IF(AD133=AH133,AI133,AH133),"---")))))=0,IF(AH133&lt;&gt;"---",VLOOKUP(AD133,CALC_CONN_TEBT0714_REV01!F:M,8,0),IF(IFERROR(IF(AD133=AH133,AI133,AH133),"---")="---","---",IF(COUNTIF(CALC_CONN_TEBT0714_REV01!F:F,IFERROR(IF(AD133=AH133,AI133,AH133),"---"))&gt;0,"---",IFERROR(IF(AD133=AH133,AI133,AH133),"---")))),"---")</f>
        <v>---</v>
      </c>
      <c r="AL133">
        <f t="shared" si="23"/>
        <v>3.1503999999999999</v>
      </c>
      <c r="AM133">
        <f t="shared" si="24"/>
        <v>2</v>
      </c>
      <c r="AT133">
        <f t="shared" si="17"/>
        <v>0</v>
      </c>
      <c r="AU133">
        <f t="shared" si="18"/>
        <v>0</v>
      </c>
    </row>
    <row r="134" spans="1:47" x14ac:dyDescent="0.25">
      <c r="A134" t="str">
        <f t="shared" ref="A134:A197" si="26">$E134&amp;"-"&amp;$F134</f>
        <v>JM1-F1</v>
      </c>
      <c r="B134" t="str">
        <f t="shared" ref="B134:B197" si="27">IF(OR(E134=$A$2,E134=$B$2,E134=$C$2,E134=$D$2),"--",G134)</f>
        <v>GND</v>
      </c>
      <c r="C134" t="str">
        <f t="shared" ref="C134:C197" si="28">$E134&amp;"-"&amp;$G134</f>
        <v>JM1-GND</v>
      </c>
      <c r="D134" t="str">
        <f t="shared" ref="D134:D197" si="29">A134</f>
        <v>JM1-F1</v>
      </c>
      <c r="E134" t="s">
        <v>158</v>
      </c>
      <c r="F134" t="s">
        <v>364</v>
      </c>
      <c r="G134" t="s">
        <v>275</v>
      </c>
      <c r="AA134">
        <f t="shared" si="25"/>
        <v>129</v>
      </c>
      <c r="AB134" t="str">
        <f>B2B!B131</f>
        <v>JM2</v>
      </c>
      <c r="AC134" t="str">
        <f>B2B!C131</f>
        <v>30</v>
      </c>
      <c r="AD134" t="str">
        <f t="shared" si="19"/>
        <v>JM2-30</v>
      </c>
      <c r="AE134" t="str">
        <f t="shared" si="20"/>
        <v>NetJM2_30</v>
      </c>
      <c r="AG134" t="str">
        <f t="shared" si="21"/>
        <v>--</v>
      </c>
      <c r="AH134" t="str">
        <f t="shared" si="22"/>
        <v>JM2-30</v>
      </c>
      <c r="AI134" t="str">
        <f>IFERROR(IF(IF(AG134="--",INDEX(D:D,MATCH(AE134,INDEX(B:B,MATCH(AE134,B:B,)+1):B10648,)+MATCH(AE134,B:B,)))=AD134,VLOOKUP(AE134,B:D,3,0),IF(AG134="--",INDEX(D:D,MATCH(AE134,INDEX(B:B,MATCH(AE134,B:B,)+1):B10648,)+MATCH(AE134,B:B,)),"---")),"---")</f>
        <v>JM2-34</v>
      </c>
      <c r="AJ134" t="str">
        <f>IF(COUNTIF(CALC_CONN_TEBT0714_REV01!F:F,IF(AH134&lt;&gt;"---",VLOOKUP(AD134,CALC_CONN_TEBT0714_REV01!F:M,8,0),IF(IFERROR(IF(AD134=AH134,AI134,AH134),"---")="---","---",IF(COUNTIF(CALC_CONN_TEBT0714_REV01!F:F,IFERROR(IF(AD134=AH134,AI134,AH134),"---"))&gt;0,"---",IFERROR(IF(AD134=AH134,AI134,AH134),"---")))))=1,IF(AH134&lt;&gt;"---",VLOOKUP(AD134,CALC_CONN_TEBT0714_REV01!F:M,8,0),IF(IFERROR(IF(AD134=AH134,AI134,AH134),"---")="---","---",IF(COUNTIF(CALC_CONN_TEBT0714_REV01!F:F,IFERROR(IF(AD134=AH134,AI134,AH134),"---"))&gt;0,"---",IFERROR(IF(AD134=AH134,AI134,AH134),"---")))),"---")</f>
        <v>---</v>
      </c>
      <c r="AK134" t="str">
        <f>IF(COUNTIF(CALC_CONN_TEBT0714_REV01!F:F,IF(AH134&lt;&gt;"---",VLOOKUP(AD134,CALC_CONN_TEBT0714_REV01!F:M,8,0),IF(IFERROR(IF(AD134=AH134,AI134,AH134),"---")="---","---",IF(COUNTIF(CALC_CONN_TEBT0714_REV01!F:F,IFERROR(IF(AD134=AH134,AI134,AH134),"---"))&gt;0,"---",IFERROR(IF(AD134=AH134,AI134,AH134),"---")))))=0,IF(AH134&lt;&gt;"---",VLOOKUP(AD134,CALC_CONN_TEBT0714_REV01!F:M,8,0),IF(IFERROR(IF(AD134=AH134,AI134,AH134),"---")="---","---",IF(COUNTIF(CALC_CONN_TEBT0714_REV01!F:F,IFERROR(IF(AD134=AH134,AI134,AH134),"---"))&gt;0,"---",IFERROR(IF(AD134=AH134,AI134,AH134),"---")))),"---")</f>
        <v>---</v>
      </c>
      <c r="AL134">
        <f t="shared" si="23"/>
        <v>3.1724000000000001</v>
      </c>
      <c r="AM134">
        <f t="shared" si="24"/>
        <v>2</v>
      </c>
      <c r="AT134">
        <f t="shared" ref="AT134:AT197" si="30">IF(IF(COUNTIF($AO$6:$AQ$150,B134)&gt;0,"---","--")="---",VLOOKUP(B134,$AO$6:$AQ$150,3,0),B134)</f>
        <v>0</v>
      </c>
      <c r="AU134">
        <f t="shared" ref="AU134:AU197" si="31">IF(IF(COUNTIF($AO$6:$AQ$150,B134)&gt;0,"---","--")="---",VLOOKUP(B134,$AO$6:$AQ$150,2,0),"--")</f>
        <v>0</v>
      </c>
    </row>
    <row r="135" spans="1:47" x14ac:dyDescent="0.25">
      <c r="A135" t="str">
        <f t="shared" si="26"/>
        <v>JM1-F2</v>
      </c>
      <c r="B135" t="str">
        <f t="shared" si="27"/>
        <v>GND</v>
      </c>
      <c r="C135" t="str">
        <f t="shared" si="28"/>
        <v>JM1-GND</v>
      </c>
      <c r="D135" t="str">
        <f t="shared" si="29"/>
        <v>JM1-F2</v>
      </c>
      <c r="E135" t="s">
        <v>158</v>
      </c>
      <c r="F135" t="s">
        <v>366</v>
      </c>
      <c r="G135" t="s">
        <v>275</v>
      </c>
      <c r="AA135">
        <f t="shared" si="25"/>
        <v>130</v>
      </c>
      <c r="AB135" t="str">
        <f>B2B!B132</f>
        <v>JM2</v>
      </c>
      <c r="AC135" t="str">
        <f>B2B!C132</f>
        <v>29</v>
      </c>
      <c r="AD135" t="str">
        <f t="shared" ref="AD135:AD198" si="32">AB135&amp;"-"&amp;AC135</f>
        <v>JM2-29</v>
      </c>
      <c r="AE135" t="str">
        <f t="shared" ref="AE135:AE198" si="33">VLOOKUP(AD135,A:B,2,0)</f>
        <v>NetJM2_29</v>
      </c>
      <c r="AG135" t="str">
        <f t="shared" ref="AG135:AG198" si="34">IF(
IF(
IFERROR(VLOOKUP(AE135,$AO$6:$AO$50,1,),1)=1,1,0),
"--","---")</f>
        <v>--</v>
      </c>
      <c r="AH135" t="str">
        <f t="shared" ref="AH135:AH198" si="35">IF(AG135&lt;&gt;"---",IFERROR(VLOOKUP(AE135,B:F,3,0),"--"),"---")</f>
        <v>JM2-29</v>
      </c>
      <c r="AI135" t="str">
        <f>IFERROR(IF(IF(AG135="--",INDEX(D:D,MATCH(AE135,INDEX(B:B,MATCH(AE135,B:B,)+1):B10649,)+MATCH(AE135,B:B,)))=AD135,VLOOKUP(AE135,B:D,3,0),IF(AG135="--",INDEX(D:D,MATCH(AE135,INDEX(B:B,MATCH(AE135,B:B,)+1):B10649,)+MATCH(AE135,B:B,)),"---")),"---")</f>
        <v>JM2-33</v>
      </c>
      <c r="AJ135" t="str">
        <f>IF(COUNTIF(CALC_CONN_TEBT0714_REV01!F:F,IF(AH135&lt;&gt;"---",VLOOKUP(AD135,CALC_CONN_TEBT0714_REV01!F:M,8,0),IF(IFERROR(IF(AD135=AH135,AI135,AH135),"---")="---","---",IF(COUNTIF(CALC_CONN_TEBT0714_REV01!F:F,IFERROR(IF(AD135=AH135,AI135,AH135),"---"))&gt;0,"---",IFERROR(IF(AD135=AH135,AI135,AH135),"---")))))=1,IF(AH135&lt;&gt;"---",VLOOKUP(AD135,CALC_CONN_TEBT0714_REV01!F:M,8,0),IF(IFERROR(IF(AD135=AH135,AI135,AH135),"---")="---","---",IF(COUNTIF(CALC_CONN_TEBT0714_REV01!F:F,IFERROR(IF(AD135=AH135,AI135,AH135),"---"))&gt;0,"---",IFERROR(IF(AD135=AH135,AI135,AH135),"---")))),"---")</f>
        <v>---</v>
      </c>
      <c r="AK135" t="str">
        <f>IF(COUNTIF(CALC_CONN_TEBT0714_REV01!F:F,IF(AH135&lt;&gt;"---",VLOOKUP(AD135,CALC_CONN_TEBT0714_REV01!F:M,8,0),IF(IFERROR(IF(AD135=AH135,AI135,AH135),"---")="---","---",IF(COUNTIF(CALC_CONN_TEBT0714_REV01!F:F,IFERROR(IF(AD135=AH135,AI135,AH135),"---"))&gt;0,"---",IFERROR(IF(AD135=AH135,AI135,AH135),"---")))))=0,IF(AH135&lt;&gt;"---",VLOOKUP(AD135,CALC_CONN_TEBT0714_REV01!F:M,8,0),IF(IFERROR(IF(AD135=AH135,AI135,AH135),"---")="---","---",IF(COUNTIF(CALC_CONN_TEBT0714_REV01!F:F,IFERROR(IF(AD135=AH135,AI135,AH135),"---"))&gt;0,"---",IFERROR(IF(AD135=AH135,AI135,AH135),"---")))),"---")</f>
        <v>---</v>
      </c>
      <c r="AL135">
        <f t="shared" ref="AL135:AL198" si="36">IF(AG135&lt;&gt;"---",IFERROR(VLOOKUP(AE135,L:N,3,0),"--"),"---")</f>
        <v>3.1814</v>
      </c>
      <c r="AM135">
        <f t="shared" ref="AM135:AM198" si="37">COUNTIF(B:B,AE135)</f>
        <v>2</v>
      </c>
      <c r="AT135">
        <f t="shared" si="30"/>
        <v>0</v>
      </c>
      <c r="AU135">
        <f t="shared" si="31"/>
        <v>0</v>
      </c>
    </row>
    <row r="136" spans="1:47" x14ac:dyDescent="0.25">
      <c r="A136" t="str">
        <f t="shared" si="26"/>
        <v>JM2-1</v>
      </c>
      <c r="B136" t="str">
        <f t="shared" si="27"/>
        <v>NetJM2_1</v>
      </c>
      <c r="C136" t="str">
        <f t="shared" si="28"/>
        <v>JM2-NetJM2_1</v>
      </c>
      <c r="D136" t="str">
        <f t="shared" si="29"/>
        <v>JM2-1</v>
      </c>
      <c r="E136" t="s">
        <v>259</v>
      </c>
      <c r="F136">
        <v>1</v>
      </c>
      <c r="G136" t="s">
        <v>368</v>
      </c>
      <c r="AA136">
        <f t="shared" ref="AA136:AA199" si="38">AA135+1</f>
        <v>131</v>
      </c>
      <c r="AB136" t="str">
        <f>B2B!B133</f>
        <v>JM2</v>
      </c>
      <c r="AC136" t="str">
        <f>B2B!C133</f>
        <v>32</v>
      </c>
      <c r="AD136" t="str">
        <f t="shared" si="32"/>
        <v>JM2-32</v>
      </c>
      <c r="AE136" t="str">
        <f t="shared" si="33"/>
        <v>NetJM2_28</v>
      </c>
      <c r="AG136" t="str">
        <f t="shared" si="34"/>
        <v>--</v>
      </c>
      <c r="AH136" t="str">
        <f t="shared" si="35"/>
        <v>JM2-28</v>
      </c>
      <c r="AI136" t="str">
        <f>IFERROR(IF(IF(AG136="--",INDEX(D:D,MATCH(AE136,INDEX(B:B,MATCH(AE136,B:B,)+1):B10650,)+MATCH(AE136,B:B,)))=AD136,VLOOKUP(AE136,B:D,3,0),IF(AG136="--",INDEX(D:D,MATCH(AE136,INDEX(B:B,MATCH(AE136,B:B,)+1):B10650,)+MATCH(AE136,B:B,)),"---")),"---")</f>
        <v>JM2-28</v>
      </c>
      <c r="AJ136" t="str">
        <f>IF(COUNTIF(CALC_CONN_TEBT0714_REV01!F:F,IF(AH136&lt;&gt;"---",VLOOKUP(AD136,CALC_CONN_TEBT0714_REV01!F:M,8,0),IF(IFERROR(IF(AD136=AH136,AI136,AH136),"---")="---","---",IF(COUNTIF(CALC_CONN_TEBT0714_REV01!F:F,IFERROR(IF(AD136=AH136,AI136,AH136),"---"))&gt;0,"---",IFERROR(IF(AD136=AH136,AI136,AH136),"---")))))=1,IF(AH136&lt;&gt;"---",VLOOKUP(AD136,CALC_CONN_TEBT0714_REV01!F:M,8,0),IF(IFERROR(IF(AD136=AH136,AI136,AH136),"---")="---","---",IF(COUNTIF(CALC_CONN_TEBT0714_REV01!F:F,IFERROR(IF(AD136=AH136,AI136,AH136),"---"))&gt;0,"---",IFERROR(IF(AD136=AH136,AI136,AH136),"---")))),"---")</f>
        <v>---</v>
      </c>
      <c r="AK136" t="str">
        <f>IF(COUNTIF(CALC_CONN_TEBT0714_REV01!F:F,IF(AH136&lt;&gt;"---",VLOOKUP(AD136,CALC_CONN_TEBT0714_REV01!F:M,8,0),IF(IFERROR(IF(AD136=AH136,AI136,AH136),"---")="---","---",IF(COUNTIF(CALC_CONN_TEBT0714_REV01!F:F,IFERROR(IF(AD136=AH136,AI136,AH136),"---"))&gt;0,"---",IFERROR(IF(AD136=AH136,AI136,AH136),"---")))))=0,IF(AH136&lt;&gt;"---",VLOOKUP(AD136,CALC_CONN_TEBT0714_REV01!F:M,8,0),IF(IFERROR(IF(AD136=AH136,AI136,AH136),"---")="---","---",IF(COUNTIF(CALC_CONN_TEBT0714_REV01!F:F,IFERROR(IF(AD136=AH136,AI136,AH136),"---"))&gt;0,"---",IFERROR(IF(AD136=AH136,AI136,AH136),"---")))),"---")</f>
        <v>---</v>
      </c>
      <c r="AL136">
        <f t="shared" si="36"/>
        <v>2.9883999999999999</v>
      </c>
      <c r="AM136">
        <f t="shared" si="37"/>
        <v>2</v>
      </c>
      <c r="AT136" t="str">
        <f t="shared" si="30"/>
        <v>NetJM2_1</v>
      </c>
      <c r="AU136" t="str">
        <f t="shared" si="31"/>
        <v>--</v>
      </c>
    </row>
    <row r="137" spans="1:47" x14ac:dyDescent="0.25">
      <c r="A137" t="str">
        <f t="shared" si="26"/>
        <v>JM2-2</v>
      </c>
      <c r="B137" t="str">
        <f t="shared" si="27"/>
        <v>NetJM2_2</v>
      </c>
      <c r="C137" t="str">
        <f t="shared" si="28"/>
        <v>JM2-NetJM2_2</v>
      </c>
      <c r="D137" t="str">
        <f t="shared" si="29"/>
        <v>JM2-2</v>
      </c>
      <c r="E137" t="s">
        <v>259</v>
      </c>
      <c r="F137">
        <v>2</v>
      </c>
      <c r="G137" t="s">
        <v>1369</v>
      </c>
      <c r="AA137">
        <f t="shared" si="38"/>
        <v>132</v>
      </c>
      <c r="AB137" t="str">
        <f>B2B!B134</f>
        <v>JM2</v>
      </c>
      <c r="AC137" t="str">
        <f>B2B!C134</f>
        <v>31</v>
      </c>
      <c r="AD137" t="str">
        <f t="shared" si="32"/>
        <v>JM2-31</v>
      </c>
      <c r="AE137" t="str">
        <f t="shared" si="33"/>
        <v>NetJM2_27</v>
      </c>
      <c r="AG137" t="str">
        <f t="shared" si="34"/>
        <v>--</v>
      </c>
      <c r="AH137" t="str">
        <f t="shared" si="35"/>
        <v>JM2-27</v>
      </c>
      <c r="AI137" t="str">
        <f>IFERROR(IF(IF(AG137="--",INDEX(D:D,MATCH(AE137,INDEX(B:B,MATCH(AE137,B:B,)+1):B10651,)+MATCH(AE137,B:B,)))=AD137,VLOOKUP(AE137,B:D,3,0),IF(AG137="--",INDEX(D:D,MATCH(AE137,INDEX(B:B,MATCH(AE137,B:B,)+1):B10651,)+MATCH(AE137,B:B,)),"---")),"---")</f>
        <v>JM2-27</v>
      </c>
      <c r="AJ137" t="str">
        <f>IF(COUNTIF(CALC_CONN_TEBT0714_REV01!F:F,IF(AH137&lt;&gt;"---",VLOOKUP(AD137,CALC_CONN_TEBT0714_REV01!F:M,8,0),IF(IFERROR(IF(AD137=AH137,AI137,AH137),"---")="---","---",IF(COUNTIF(CALC_CONN_TEBT0714_REV01!F:F,IFERROR(IF(AD137=AH137,AI137,AH137),"---"))&gt;0,"---",IFERROR(IF(AD137=AH137,AI137,AH137),"---")))))=1,IF(AH137&lt;&gt;"---",VLOOKUP(AD137,CALC_CONN_TEBT0714_REV01!F:M,8,0),IF(IFERROR(IF(AD137=AH137,AI137,AH137),"---")="---","---",IF(COUNTIF(CALC_CONN_TEBT0714_REV01!F:F,IFERROR(IF(AD137=AH137,AI137,AH137),"---"))&gt;0,"---",IFERROR(IF(AD137=AH137,AI137,AH137),"---")))),"---")</f>
        <v>---</v>
      </c>
      <c r="AK137" t="str">
        <f>IF(COUNTIF(CALC_CONN_TEBT0714_REV01!F:F,IF(AH137&lt;&gt;"---",VLOOKUP(AD137,CALC_CONN_TEBT0714_REV01!F:M,8,0),IF(IFERROR(IF(AD137=AH137,AI137,AH137),"---")="---","---",IF(COUNTIF(CALC_CONN_TEBT0714_REV01!F:F,IFERROR(IF(AD137=AH137,AI137,AH137),"---"))&gt;0,"---",IFERROR(IF(AD137=AH137,AI137,AH137),"---")))))=0,IF(AH137&lt;&gt;"---",VLOOKUP(AD137,CALC_CONN_TEBT0714_REV01!F:M,8,0),IF(IFERROR(IF(AD137=AH137,AI137,AH137),"---")="---","---",IF(COUNTIF(CALC_CONN_TEBT0714_REV01!F:F,IFERROR(IF(AD137=AH137,AI137,AH137),"---"))&gt;0,"---",IFERROR(IF(AD137=AH137,AI137,AH137),"---")))),"---")</f>
        <v>---</v>
      </c>
      <c r="AL137">
        <f t="shared" si="36"/>
        <v>3.1503999999999999</v>
      </c>
      <c r="AM137">
        <f t="shared" si="37"/>
        <v>2</v>
      </c>
      <c r="AT137" t="str">
        <f t="shared" si="30"/>
        <v>NetJM2_2</v>
      </c>
      <c r="AU137" t="str">
        <f t="shared" si="31"/>
        <v>--</v>
      </c>
    </row>
    <row r="138" spans="1:47" x14ac:dyDescent="0.25">
      <c r="A138" t="str">
        <f t="shared" si="26"/>
        <v>JM2-3</v>
      </c>
      <c r="B138" t="str">
        <f t="shared" si="27"/>
        <v>NetJM2_3</v>
      </c>
      <c r="C138" t="str">
        <f t="shared" si="28"/>
        <v>JM2-NetJM2_3</v>
      </c>
      <c r="D138" t="str">
        <f t="shared" si="29"/>
        <v>JM2-3</v>
      </c>
      <c r="E138" t="s">
        <v>259</v>
      </c>
      <c r="F138">
        <v>3</v>
      </c>
      <c r="G138" t="s">
        <v>371</v>
      </c>
      <c r="AA138">
        <f t="shared" si="38"/>
        <v>133</v>
      </c>
      <c r="AB138" t="str">
        <f>B2B!B135</f>
        <v>JM2</v>
      </c>
      <c r="AC138" t="str">
        <f>B2B!C135</f>
        <v>34</v>
      </c>
      <c r="AD138" t="str">
        <f t="shared" si="32"/>
        <v>JM2-34</v>
      </c>
      <c r="AE138" t="str">
        <f t="shared" si="33"/>
        <v>NetJM2_30</v>
      </c>
      <c r="AG138" t="str">
        <f t="shared" si="34"/>
        <v>--</v>
      </c>
      <c r="AH138" t="str">
        <f t="shared" si="35"/>
        <v>JM2-30</v>
      </c>
      <c r="AI138" t="str">
        <f>IFERROR(IF(IF(AG138="--",INDEX(D:D,MATCH(AE138,INDEX(B:B,MATCH(AE138,B:B,)+1):B10652,)+MATCH(AE138,B:B,)))=AD138,VLOOKUP(AE138,B:D,3,0),IF(AG138="--",INDEX(D:D,MATCH(AE138,INDEX(B:B,MATCH(AE138,B:B,)+1):B10652,)+MATCH(AE138,B:B,)),"---")),"---")</f>
        <v>JM2-30</v>
      </c>
      <c r="AJ138" t="str">
        <f>IF(COUNTIF(CALC_CONN_TEBT0714_REV01!F:F,IF(AH138&lt;&gt;"---",VLOOKUP(AD138,CALC_CONN_TEBT0714_REV01!F:M,8,0),IF(IFERROR(IF(AD138=AH138,AI138,AH138),"---")="---","---",IF(COUNTIF(CALC_CONN_TEBT0714_REV01!F:F,IFERROR(IF(AD138=AH138,AI138,AH138),"---"))&gt;0,"---",IFERROR(IF(AD138=AH138,AI138,AH138),"---")))))=1,IF(AH138&lt;&gt;"---",VLOOKUP(AD138,CALC_CONN_TEBT0714_REV01!F:M,8,0),IF(IFERROR(IF(AD138=AH138,AI138,AH138),"---")="---","---",IF(COUNTIF(CALC_CONN_TEBT0714_REV01!F:F,IFERROR(IF(AD138=AH138,AI138,AH138),"---"))&gt;0,"---",IFERROR(IF(AD138=AH138,AI138,AH138),"---")))),"---")</f>
        <v>---</v>
      </c>
      <c r="AK138" t="str">
        <f>IF(COUNTIF(CALC_CONN_TEBT0714_REV01!F:F,IF(AH138&lt;&gt;"---",VLOOKUP(AD138,CALC_CONN_TEBT0714_REV01!F:M,8,0),IF(IFERROR(IF(AD138=AH138,AI138,AH138),"---")="---","---",IF(COUNTIF(CALC_CONN_TEBT0714_REV01!F:F,IFERROR(IF(AD138=AH138,AI138,AH138),"---"))&gt;0,"---",IFERROR(IF(AD138=AH138,AI138,AH138),"---")))))=0,IF(AH138&lt;&gt;"---",VLOOKUP(AD138,CALC_CONN_TEBT0714_REV01!F:M,8,0),IF(IFERROR(IF(AD138=AH138,AI138,AH138),"---")="---","---",IF(COUNTIF(CALC_CONN_TEBT0714_REV01!F:F,IFERROR(IF(AD138=AH138,AI138,AH138),"---"))&gt;0,"---",IFERROR(IF(AD138=AH138,AI138,AH138),"---")))),"---")</f>
        <v>---</v>
      </c>
      <c r="AL138">
        <f t="shared" si="36"/>
        <v>3.1724000000000001</v>
      </c>
      <c r="AM138">
        <f t="shared" si="37"/>
        <v>2</v>
      </c>
      <c r="AT138" t="str">
        <f t="shared" si="30"/>
        <v>NetJM2_3</v>
      </c>
      <c r="AU138" t="str">
        <f t="shared" si="31"/>
        <v>--</v>
      </c>
    </row>
    <row r="139" spans="1:47" x14ac:dyDescent="0.25">
      <c r="A139" t="str">
        <f t="shared" si="26"/>
        <v>JM2-4</v>
      </c>
      <c r="B139" t="str">
        <f t="shared" si="27"/>
        <v>NetJM2_4</v>
      </c>
      <c r="C139" t="str">
        <f t="shared" si="28"/>
        <v>JM2-NetJM2_4</v>
      </c>
      <c r="D139" t="str">
        <f t="shared" si="29"/>
        <v>JM2-4</v>
      </c>
      <c r="E139" t="s">
        <v>259</v>
      </c>
      <c r="F139">
        <v>4</v>
      </c>
      <c r="G139" t="s">
        <v>1374</v>
      </c>
      <c r="AA139">
        <f t="shared" si="38"/>
        <v>134</v>
      </c>
      <c r="AB139" t="str">
        <f>B2B!B136</f>
        <v>JM2</v>
      </c>
      <c r="AC139" t="str">
        <f>B2B!C136</f>
        <v>33</v>
      </c>
      <c r="AD139" t="str">
        <f t="shared" si="32"/>
        <v>JM2-33</v>
      </c>
      <c r="AE139" t="str">
        <f t="shared" si="33"/>
        <v>NetJM2_29</v>
      </c>
      <c r="AG139" t="str">
        <f t="shared" si="34"/>
        <v>--</v>
      </c>
      <c r="AH139" t="str">
        <f t="shared" si="35"/>
        <v>JM2-29</v>
      </c>
      <c r="AI139" t="str">
        <f>IFERROR(IF(IF(AG139="--",INDEX(D:D,MATCH(AE139,INDEX(B:B,MATCH(AE139,B:B,)+1):B10653,)+MATCH(AE139,B:B,)))=AD139,VLOOKUP(AE139,B:D,3,0),IF(AG139="--",INDEX(D:D,MATCH(AE139,INDEX(B:B,MATCH(AE139,B:B,)+1):B10653,)+MATCH(AE139,B:B,)),"---")),"---")</f>
        <v>JM2-29</v>
      </c>
      <c r="AJ139" t="str">
        <f>IF(COUNTIF(CALC_CONN_TEBT0714_REV01!F:F,IF(AH139&lt;&gt;"---",VLOOKUP(AD139,CALC_CONN_TEBT0714_REV01!F:M,8,0),IF(IFERROR(IF(AD139=AH139,AI139,AH139),"---")="---","---",IF(COUNTIF(CALC_CONN_TEBT0714_REV01!F:F,IFERROR(IF(AD139=AH139,AI139,AH139),"---"))&gt;0,"---",IFERROR(IF(AD139=AH139,AI139,AH139),"---")))))=1,IF(AH139&lt;&gt;"---",VLOOKUP(AD139,CALC_CONN_TEBT0714_REV01!F:M,8,0),IF(IFERROR(IF(AD139=AH139,AI139,AH139),"---")="---","---",IF(COUNTIF(CALC_CONN_TEBT0714_REV01!F:F,IFERROR(IF(AD139=AH139,AI139,AH139),"---"))&gt;0,"---",IFERROR(IF(AD139=AH139,AI139,AH139),"---")))),"---")</f>
        <v>---</v>
      </c>
      <c r="AK139" t="str">
        <f>IF(COUNTIF(CALC_CONN_TEBT0714_REV01!F:F,IF(AH139&lt;&gt;"---",VLOOKUP(AD139,CALC_CONN_TEBT0714_REV01!F:M,8,0),IF(IFERROR(IF(AD139=AH139,AI139,AH139),"---")="---","---",IF(COUNTIF(CALC_CONN_TEBT0714_REV01!F:F,IFERROR(IF(AD139=AH139,AI139,AH139),"---"))&gt;0,"---",IFERROR(IF(AD139=AH139,AI139,AH139),"---")))))=0,IF(AH139&lt;&gt;"---",VLOOKUP(AD139,CALC_CONN_TEBT0714_REV01!F:M,8,0),IF(IFERROR(IF(AD139=AH139,AI139,AH139),"---")="---","---",IF(COUNTIF(CALC_CONN_TEBT0714_REV01!F:F,IFERROR(IF(AD139=AH139,AI139,AH139),"---"))&gt;0,"---",IFERROR(IF(AD139=AH139,AI139,AH139),"---")))),"---")</f>
        <v>---</v>
      </c>
      <c r="AL139">
        <f t="shared" si="36"/>
        <v>3.1814</v>
      </c>
      <c r="AM139">
        <f t="shared" si="37"/>
        <v>2</v>
      </c>
      <c r="AT139" t="str">
        <f t="shared" si="30"/>
        <v>NetJM2_4</v>
      </c>
      <c r="AU139" t="str">
        <f t="shared" si="31"/>
        <v>--</v>
      </c>
    </row>
    <row r="140" spans="1:47" x14ac:dyDescent="0.25">
      <c r="A140" t="str">
        <f t="shared" si="26"/>
        <v>JM2-5</v>
      </c>
      <c r="B140" t="str">
        <f t="shared" si="27"/>
        <v>NetJM2_1</v>
      </c>
      <c r="C140" t="str">
        <f t="shared" si="28"/>
        <v>JM2-NetJM2_1</v>
      </c>
      <c r="D140" t="str">
        <f t="shared" si="29"/>
        <v>JM2-5</v>
      </c>
      <c r="E140" t="s">
        <v>259</v>
      </c>
      <c r="F140">
        <v>5</v>
      </c>
      <c r="G140" t="s">
        <v>368</v>
      </c>
      <c r="AA140">
        <f t="shared" si="38"/>
        <v>135</v>
      </c>
      <c r="AB140" t="str">
        <f>B2B!B137</f>
        <v>JM2</v>
      </c>
      <c r="AC140" t="str">
        <f>B2B!C137</f>
        <v>36</v>
      </c>
      <c r="AD140" t="str">
        <f t="shared" si="32"/>
        <v>JM2-36</v>
      </c>
      <c r="AE140" t="str">
        <f t="shared" si="33"/>
        <v>GND</v>
      </c>
      <c r="AG140" t="str">
        <f t="shared" si="34"/>
        <v>---</v>
      </c>
      <c r="AH140" t="str">
        <f t="shared" si="35"/>
        <v>---</v>
      </c>
      <c r="AI140" t="str">
        <f>IFERROR(IF(IF(AG140="--",INDEX(D:D,MATCH(AE140,INDEX(B:B,MATCH(AE140,B:B,)+1):B10654,)+MATCH(AE140,B:B,)))=AD140,VLOOKUP(AE140,B:D,3,0),IF(AG140="--",INDEX(D:D,MATCH(AE140,INDEX(B:B,MATCH(AE140,B:B,)+1):B10654,)+MATCH(AE140,B:B,)),"---")),"---")</f>
        <v>---</v>
      </c>
      <c r="AJ140" t="str">
        <f>IF(COUNTIF(CALC_CONN_TEBT0714_REV01!F:F,IF(AH140&lt;&gt;"---",VLOOKUP(AD140,CALC_CONN_TEBT0714_REV01!F:M,8,0),IF(IFERROR(IF(AD140=AH140,AI140,AH140),"---")="---","---",IF(COUNTIF(CALC_CONN_TEBT0714_REV01!F:F,IFERROR(IF(AD140=AH140,AI140,AH140),"---"))&gt;0,"---",IFERROR(IF(AD140=AH140,AI140,AH140),"---")))))=1,IF(AH140&lt;&gt;"---",VLOOKUP(AD140,CALC_CONN_TEBT0714_REV01!F:M,8,0),IF(IFERROR(IF(AD140=AH140,AI140,AH140),"---")="---","---",IF(COUNTIF(CALC_CONN_TEBT0714_REV01!F:F,IFERROR(IF(AD140=AH140,AI140,AH140),"---"))&gt;0,"---",IFERROR(IF(AD140=AH140,AI140,AH140),"---")))),"---")</f>
        <v>---</v>
      </c>
      <c r="AK140" t="str">
        <f>IF(COUNTIF(CALC_CONN_TEBT0714_REV01!F:F,IF(AH140&lt;&gt;"---",VLOOKUP(AD140,CALC_CONN_TEBT0714_REV01!F:M,8,0),IF(IFERROR(IF(AD140=AH140,AI140,AH140),"---")="---","---",IF(COUNTIF(CALC_CONN_TEBT0714_REV01!F:F,IFERROR(IF(AD140=AH140,AI140,AH140),"---"))&gt;0,"---",IFERROR(IF(AD140=AH140,AI140,AH140),"---")))))=0,IF(AH140&lt;&gt;"---",VLOOKUP(AD140,CALC_CONN_TEBT0714_REV01!F:M,8,0),IF(IFERROR(IF(AD140=AH140,AI140,AH140),"---")="---","---",IF(COUNTIF(CALC_CONN_TEBT0714_REV01!F:F,IFERROR(IF(AD140=AH140,AI140,AH140),"---"))&gt;0,"---",IFERROR(IF(AD140=AH140,AI140,AH140),"---")))),"---")</f>
        <v>---</v>
      </c>
      <c r="AL140" t="str">
        <f t="shared" si="36"/>
        <v>---</v>
      </c>
      <c r="AM140">
        <f t="shared" si="37"/>
        <v>56</v>
      </c>
      <c r="AT140" t="str">
        <f t="shared" si="30"/>
        <v>NetJM2_1</v>
      </c>
      <c r="AU140" t="str">
        <f t="shared" si="31"/>
        <v>--</v>
      </c>
    </row>
    <row r="141" spans="1:47" x14ac:dyDescent="0.25">
      <c r="A141" t="str">
        <f t="shared" si="26"/>
        <v>JM2-6</v>
      </c>
      <c r="B141" t="str">
        <f t="shared" si="27"/>
        <v>NetJM2_2</v>
      </c>
      <c r="C141" t="str">
        <f t="shared" si="28"/>
        <v>JM2-NetJM2_2</v>
      </c>
      <c r="D141" t="str">
        <f t="shared" si="29"/>
        <v>JM2-6</v>
      </c>
      <c r="E141" t="s">
        <v>259</v>
      </c>
      <c r="F141">
        <v>6</v>
      </c>
      <c r="G141" t="s">
        <v>1369</v>
      </c>
      <c r="AA141">
        <f t="shared" si="38"/>
        <v>136</v>
      </c>
      <c r="AB141" t="str">
        <f>B2B!B138</f>
        <v>JM2</v>
      </c>
      <c r="AC141" t="str">
        <f>B2B!C138</f>
        <v>35</v>
      </c>
      <c r="AD141" t="str">
        <f t="shared" si="32"/>
        <v>JM2-35</v>
      </c>
      <c r="AE141" t="str">
        <f t="shared" si="33"/>
        <v>GND</v>
      </c>
      <c r="AG141" t="str">
        <f t="shared" si="34"/>
        <v>---</v>
      </c>
      <c r="AH141" t="str">
        <f t="shared" si="35"/>
        <v>---</v>
      </c>
      <c r="AI141" t="str">
        <f>IFERROR(IF(IF(AG141="--",INDEX(D:D,MATCH(AE141,INDEX(B:B,MATCH(AE141,B:B,)+1):B10655,)+MATCH(AE141,B:B,)))=AD141,VLOOKUP(AE141,B:D,3,0),IF(AG141="--",INDEX(D:D,MATCH(AE141,INDEX(B:B,MATCH(AE141,B:B,)+1):B10655,)+MATCH(AE141,B:B,)),"---")),"---")</f>
        <v>---</v>
      </c>
      <c r="AJ141" t="str">
        <f>IF(COUNTIF(CALC_CONN_TEBT0714_REV01!F:F,IF(AH141&lt;&gt;"---",VLOOKUP(AD141,CALC_CONN_TEBT0714_REV01!F:M,8,0),IF(IFERROR(IF(AD141=AH141,AI141,AH141),"---")="---","---",IF(COUNTIF(CALC_CONN_TEBT0714_REV01!F:F,IFERROR(IF(AD141=AH141,AI141,AH141),"---"))&gt;0,"---",IFERROR(IF(AD141=AH141,AI141,AH141),"---")))))=1,IF(AH141&lt;&gt;"---",VLOOKUP(AD141,CALC_CONN_TEBT0714_REV01!F:M,8,0),IF(IFERROR(IF(AD141=AH141,AI141,AH141),"---")="---","---",IF(COUNTIF(CALC_CONN_TEBT0714_REV01!F:F,IFERROR(IF(AD141=AH141,AI141,AH141),"---"))&gt;0,"---",IFERROR(IF(AD141=AH141,AI141,AH141),"---")))),"---")</f>
        <v>---</v>
      </c>
      <c r="AK141" t="str">
        <f>IF(COUNTIF(CALC_CONN_TEBT0714_REV01!F:F,IF(AH141&lt;&gt;"---",VLOOKUP(AD141,CALC_CONN_TEBT0714_REV01!F:M,8,0),IF(IFERROR(IF(AD141=AH141,AI141,AH141),"---")="---","---",IF(COUNTIF(CALC_CONN_TEBT0714_REV01!F:F,IFERROR(IF(AD141=AH141,AI141,AH141),"---"))&gt;0,"---",IFERROR(IF(AD141=AH141,AI141,AH141),"---")))))=0,IF(AH141&lt;&gt;"---",VLOOKUP(AD141,CALC_CONN_TEBT0714_REV01!F:M,8,0),IF(IFERROR(IF(AD141=AH141,AI141,AH141),"---")="---","---",IF(COUNTIF(CALC_CONN_TEBT0714_REV01!F:F,IFERROR(IF(AD141=AH141,AI141,AH141),"---"))&gt;0,"---",IFERROR(IF(AD141=AH141,AI141,AH141),"---")))),"---")</f>
        <v>---</v>
      </c>
      <c r="AL141" t="str">
        <f t="shared" si="36"/>
        <v>---</v>
      </c>
      <c r="AM141">
        <f t="shared" si="37"/>
        <v>56</v>
      </c>
      <c r="AT141" t="str">
        <f t="shared" si="30"/>
        <v>NetJM2_2</v>
      </c>
      <c r="AU141" t="str">
        <f t="shared" si="31"/>
        <v>--</v>
      </c>
    </row>
    <row r="142" spans="1:47" x14ac:dyDescent="0.25">
      <c r="A142" t="str">
        <f t="shared" si="26"/>
        <v>JM2-7</v>
      </c>
      <c r="B142" t="str">
        <f t="shared" si="27"/>
        <v>NetJM2_3</v>
      </c>
      <c r="C142" t="str">
        <f t="shared" si="28"/>
        <v>JM2-NetJM2_3</v>
      </c>
      <c r="D142" t="str">
        <f t="shared" si="29"/>
        <v>JM2-7</v>
      </c>
      <c r="E142" t="s">
        <v>259</v>
      </c>
      <c r="F142">
        <v>7</v>
      </c>
      <c r="G142" t="s">
        <v>371</v>
      </c>
      <c r="AA142">
        <f t="shared" si="38"/>
        <v>137</v>
      </c>
      <c r="AB142" t="str">
        <f>B2B!B139</f>
        <v>JM2</v>
      </c>
      <c r="AC142" t="str">
        <f>B2B!C139</f>
        <v>38</v>
      </c>
      <c r="AD142" t="str">
        <f t="shared" si="32"/>
        <v>JM2-38</v>
      </c>
      <c r="AE142" t="str">
        <f t="shared" si="33"/>
        <v>NetJM2_38</v>
      </c>
      <c r="AG142" t="str">
        <f t="shared" si="34"/>
        <v>--</v>
      </c>
      <c r="AH142" t="str">
        <f t="shared" si="35"/>
        <v>JM2-38</v>
      </c>
      <c r="AI142" t="str">
        <f>IFERROR(IF(IF(AG142="--",INDEX(D:D,MATCH(AE142,INDEX(B:B,MATCH(AE142,B:B,)+1):B10656,)+MATCH(AE142,B:B,)))=AD142,VLOOKUP(AE142,B:D,3,0),IF(AG142="--",INDEX(D:D,MATCH(AE142,INDEX(B:B,MATCH(AE142,B:B,)+1):B10656,)+MATCH(AE142,B:B,)),"---")),"---")</f>
        <v>JM2-42</v>
      </c>
      <c r="AJ142" t="str">
        <f>IF(COUNTIF(CALC_CONN_TEBT0714_REV01!F:F,IF(AH142&lt;&gt;"---",VLOOKUP(AD142,CALC_CONN_TEBT0714_REV01!F:M,8,0),IF(IFERROR(IF(AD142=AH142,AI142,AH142),"---")="---","---",IF(COUNTIF(CALC_CONN_TEBT0714_REV01!F:F,IFERROR(IF(AD142=AH142,AI142,AH142),"---"))&gt;0,"---",IFERROR(IF(AD142=AH142,AI142,AH142),"---")))))=1,IF(AH142&lt;&gt;"---",VLOOKUP(AD142,CALC_CONN_TEBT0714_REV01!F:M,8,0),IF(IFERROR(IF(AD142=AH142,AI142,AH142),"---")="---","---",IF(COUNTIF(CALC_CONN_TEBT0714_REV01!F:F,IFERROR(IF(AD142=AH142,AI142,AH142),"---"))&gt;0,"---",IFERROR(IF(AD142=AH142,AI142,AH142),"---")))),"---")</f>
        <v>---</v>
      </c>
      <c r="AK142" t="str">
        <f>IF(COUNTIF(CALC_CONN_TEBT0714_REV01!F:F,IF(AH142&lt;&gt;"---",VLOOKUP(AD142,CALC_CONN_TEBT0714_REV01!F:M,8,0),IF(IFERROR(IF(AD142=AH142,AI142,AH142),"---")="---","---",IF(COUNTIF(CALC_CONN_TEBT0714_REV01!F:F,IFERROR(IF(AD142=AH142,AI142,AH142),"---"))&gt;0,"---",IFERROR(IF(AD142=AH142,AI142,AH142),"---")))))=0,IF(AH142&lt;&gt;"---",VLOOKUP(AD142,CALC_CONN_TEBT0714_REV01!F:M,8,0),IF(IFERROR(IF(AD142=AH142,AI142,AH142),"---")="---","---",IF(COUNTIF(CALC_CONN_TEBT0714_REV01!F:F,IFERROR(IF(AD142=AH142,AI142,AH142),"---"))&gt;0,"---",IFERROR(IF(AD142=AH142,AI142,AH142),"---")))),"---")</f>
        <v>---</v>
      </c>
      <c r="AL142">
        <f t="shared" si="36"/>
        <v>2.9737</v>
      </c>
      <c r="AM142">
        <f t="shared" si="37"/>
        <v>2</v>
      </c>
      <c r="AT142" t="str">
        <f t="shared" si="30"/>
        <v>NetJM2_3</v>
      </c>
      <c r="AU142" t="str">
        <f t="shared" si="31"/>
        <v>--</v>
      </c>
    </row>
    <row r="143" spans="1:47" x14ac:dyDescent="0.25">
      <c r="A143" t="str">
        <f t="shared" si="26"/>
        <v>JM2-8</v>
      </c>
      <c r="B143" t="str">
        <f t="shared" si="27"/>
        <v>NetJM2_4</v>
      </c>
      <c r="C143" t="str">
        <f t="shared" si="28"/>
        <v>JM2-NetJM2_4</v>
      </c>
      <c r="D143" t="str">
        <f t="shared" si="29"/>
        <v>JM2-8</v>
      </c>
      <c r="E143" t="s">
        <v>259</v>
      </c>
      <c r="F143">
        <v>8</v>
      </c>
      <c r="G143" t="s">
        <v>1374</v>
      </c>
      <c r="AA143">
        <f t="shared" si="38"/>
        <v>138</v>
      </c>
      <c r="AB143" t="str">
        <f>B2B!B140</f>
        <v>JM2</v>
      </c>
      <c r="AC143" t="str">
        <f>B2B!C140</f>
        <v>37</v>
      </c>
      <c r="AD143" t="str">
        <f t="shared" si="32"/>
        <v>JM2-37</v>
      </c>
      <c r="AE143" t="str">
        <f t="shared" si="33"/>
        <v>NetJM2_37</v>
      </c>
      <c r="AG143" t="str">
        <f t="shared" si="34"/>
        <v>--</v>
      </c>
      <c r="AH143" t="str">
        <f t="shared" si="35"/>
        <v>JM2-37</v>
      </c>
      <c r="AI143" t="str">
        <f>IFERROR(IF(IF(AG143="--",INDEX(D:D,MATCH(AE143,INDEX(B:B,MATCH(AE143,B:B,)+1):B10657,)+MATCH(AE143,B:B,)))=AD143,VLOOKUP(AE143,B:D,3,0),IF(AG143="--",INDEX(D:D,MATCH(AE143,INDEX(B:B,MATCH(AE143,B:B,)+1):B10657,)+MATCH(AE143,B:B,)),"---")),"---")</f>
        <v>JM2-41</v>
      </c>
      <c r="AJ143" t="str">
        <f>IF(COUNTIF(CALC_CONN_TEBT0714_REV01!F:F,IF(AH143&lt;&gt;"---",VLOOKUP(AD143,CALC_CONN_TEBT0714_REV01!F:M,8,0),IF(IFERROR(IF(AD143=AH143,AI143,AH143),"---")="---","---",IF(COUNTIF(CALC_CONN_TEBT0714_REV01!F:F,IFERROR(IF(AD143=AH143,AI143,AH143),"---"))&gt;0,"---",IFERROR(IF(AD143=AH143,AI143,AH143),"---")))))=1,IF(AH143&lt;&gt;"---",VLOOKUP(AD143,CALC_CONN_TEBT0714_REV01!F:M,8,0),IF(IFERROR(IF(AD143=AH143,AI143,AH143),"---")="---","---",IF(COUNTIF(CALC_CONN_TEBT0714_REV01!F:F,IFERROR(IF(AD143=AH143,AI143,AH143),"---"))&gt;0,"---",IFERROR(IF(AD143=AH143,AI143,AH143),"---")))),"---")</f>
        <v>---</v>
      </c>
      <c r="AK143" t="str">
        <f>IF(COUNTIF(CALC_CONN_TEBT0714_REV01!F:F,IF(AH143&lt;&gt;"---",VLOOKUP(AD143,CALC_CONN_TEBT0714_REV01!F:M,8,0),IF(IFERROR(IF(AD143=AH143,AI143,AH143),"---")="---","---",IF(COUNTIF(CALC_CONN_TEBT0714_REV01!F:F,IFERROR(IF(AD143=AH143,AI143,AH143),"---"))&gt;0,"---",IFERROR(IF(AD143=AH143,AI143,AH143),"---")))))=0,IF(AH143&lt;&gt;"---",VLOOKUP(AD143,CALC_CONN_TEBT0714_REV01!F:M,8,0),IF(IFERROR(IF(AD143=AH143,AI143,AH143),"---")="---","---",IF(COUNTIF(CALC_CONN_TEBT0714_REV01!F:F,IFERROR(IF(AD143=AH143,AI143,AH143),"---"))&gt;0,"---",IFERROR(IF(AD143=AH143,AI143,AH143),"---")))),"---")</f>
        <v>---</v>
      </c>
      <c r="AL143">
        <f t="shared" si="36"/>
        <v>3.1414</v>
      </c>
      <c r="AM143">
        <f t="shared" si="37"/>
        <v>2</v>
      </c>
      <c r="AT143" t="str">
        <f t="shared" si="30"/>
        <v>NetJM2_4</v>
      </c>
      <c r="AU143" t="str">
        <f t="shared" si="31"/>
        <v>--</v>
      </c>
    </row>
    <row r="144" spans="1:47" x14ac:dyDescent="0.25">
      <c r="A144" t="str">
        <f t="shared" si="26"/>
        <v>JM2-9</v>
      </c>
      <c r="B144" t="str">
        <f t="shared" si="27"/>
        <v>NetJM2_9</v>
      </c>
      <c r="C144" t="str">
        <f t="shared" si="28"/>
        <v>JM2-NetJM2_9</v>
      </c>
      <c r="D144" t="str">
        <f t="shared" si="29"/>
        <v>JM2-9</v>
      </c>
      <c r="E144" t="s">
        <v>259</v>
      </c>
      <c r="F144">
        <v>9</v>
      </c>
      <c r="G144" t="s">
        <v>1394</v>
      </c>
      <c r="AA144">
        <f t="shared" si="38"/>
        <v>139</v>
      </c>
      <c r="AB144" t="str">
        <f>B2B!B141</f>
        <v>JM2</v>
      </c>
      <c r="AC144" t="str">
        <f>B2B!C141</f>
        <v>40</v>
      </c>
      <c r="AD144" t="str">
        <f t="shared" si="32"/>
        <v>JM2-40</v>
      </c>
      <c r="AE144" t="str">
        <f t="shared" si="33"/>
        <v>NetJM2_40</v>
      </c>
      <c r="AG144" t="str">
        <f t="shared" si="34"/>
        <v>--</v>
      </c>
      <c r="AH144" t="str">
        <f t="shared" si="35"/>
        <v>JM2-40</v>
      </c>
      <c r="AI144" t="str">
        <f>IFERROR(IF(IF(AG144="--",INDEX(D:D,MATCH(AE144,INDEX(B:B,MATCH(AE144,B:B,)+1):B10658,)+MATCH(AE144,B:B,)))=AD144,VLOOKUP(AE144,B:D,3,0),IF(AG144="--",INDEX(D:D,MATCH(AE144,INDEX(B:B,MATCH(AE144,B:B,)+1):B10658,)+MATCH(AE144,B:B,)),"---")),"---")</f>
        <v>JM2-44</v>
      </c>
      <c r="AJ144" t="str">
        <f>IF(COUNTIF(CALC_CONN_TEBT0714_REV01!F:F,IF(AH144&lt;&gt;"---",VLOOKUP(AD144,CALC_CONN_TEBT0714_REV01!F:M,8,0),IF(IFERROR(IF(AD144=AH144,AI144,AH144),"---")="---","---",IF(COUNTIF(CALC_CONN_TEBT0714_REV01!F:F,IFERROR(IF(AD144=AH144,AI144,AH144),"---"))&gt;0,"---",IFERROR(IF(AD144=AH144,AI144,AH144),"---")))))=1,IF(AH144&lt;&gt;"---",VLOOKUP(AD144,CALC_CONN_TEBT0714_REV01!F:M,8,0),IF(IFERROR(IF(AD144=AH144,AI144,AH144),"---")="---","---",IF(COUNTIF(CALC_CONN_TEBT0714_REV01!F:F,IFERROR(IF(AD144=AH144,AI144,AH144),"---"))&gt;0,"---",IFERROR(IF(AD144=AH144,AI144,AH144),"---")))),"---")</f>
        <v>---</v>
      </c>
      <c r="AK144" t="str">
        <f>IF(COUNTIF(CALC_CONN_TEBT0714_REV01!F:F,IF(AH144&lt;&gt;"---",VLOOKUP(AD144,CALC_CONN_TEBT0714_REV01!F:M,8,0),IF(IFERROR(IF(AD144=AH144,AI144,AH144),"---")="---","---",IF(COUNTIF(CALC_CONN_TEBT0714_REV01!F:F,IFERROR(IF(AD144=AH144,AI144,AH144),"---"))&gt;0,"---",IFERROR(IF(AD144=AH144,AI144,AH144),"---")))))=0,IF(AH144&lt;&gt;"---",VLOOKUP(AD144,CALC_CONN_TEBT0714_REV01!F:M,8,0),IF(IFERROR(IF(AD144=AH144,AI144,AH144),"---")="---","---",IF(COUNTIF(CALC_CONN_TEBT0714_REV01!F:F,IFERROR(IF(AD144=AH144,AI144,AH144),"---"))&gt;0,"---",IFERROR(IF(AD144=AH144,AI144,AH144),"---")))),"---")</f>
        <v>---</v>
      </c>
      <c r="AL144">
        <f t="shared" si="36"/>
        <v>3.0533999999999999</v>
      </c>
      <c r="AM144">
        <f t="shared" si="37"/>
        <v>2</v>
      </c>
      <c r="AT144" t="str">
        <f t="shared" si="30"/>
        <v>NetJM2_9</v>
      </c>
      <c r="AU144" t="str">
        <f t="shared" si="31"/>
        <v>--</v>
      </c>
    </row>
    <row r="145" spans="1:47" x14ac:dyDescent="0.25">
      <c r="A145" t="str">
        <f t="shared" si="26"/>
        <v>JM2-10</v>
      </c>
      <c r="B145" t="str">
        <f t="shared" si="27"/>
        <v>NetJM2_10</v>
      </c>
      <c r="C145" t="str">
        <f t="shared" si="28"/>
        <v>JM2-NetJM2_10</v>
      </c>
      <c r="D145" t="str">
        <f t="shared" si="29"/>
        <v>JM2-10</v>
      </c>
      <c r="E145" t="s">
        <v>259</v>
      </c>
      <c r="F145">
        <v>10</v>
      </c>
      <c r="G145" t="s">
        <v>1367</v>
      </c>
      <c r="AA145">
        <f t="shared" si="38"/>
        <v>140</v>
      </c>
      <c r="AB145" t="str">
        <f>B2B!B142</f>
        <v>JM2</v>
      </c>
      <c r="AC145" t="str">
        <f>B2B!C142</f>
        <v>39</v>
      </c>
      <c r="AD145" t="str">
        <f t="shared" si="32"/>
        <v>JM2-39</v>
      </c>
      <c r="AE145" t="str">
        <f t="shared" si="33"/>
        <v>NetJM2_39</v>
      </c>
      <c r="AG145" t="str">
        <f t="shared" si="34"/>
        <v>--</v>
      </c>
      <c r="AH145" t="str">
        <f t="shared" si="35"/>
        <v>JM2-39</v>
      </c>
      <c r="AI145" t="str">
        <f>IFERROR(IF(IF(AG145="--",INDEX(D:D,MATCH(AE145,INDEX(B:B,MATCH(AE145,B:B,)+1):B10659,)+MATCH(AE145,B:B,)))=AD145,VLOOKUP(AE145,B:D,3,0),IF(AG145="--",INDEX(D:D,MATCH(AE145,INDEX(B:B,MATCH(AE145,B:B,)+1):B10659,)+MATCH(AE145,B:B,)),"---")),"---")</f>
        <v>JM2-43</v>
      </c>
      <c r="AJ145" t="str">
        <f>IF(COUNTIF(CALC_CONN_TEBT0714_REV01!F:F,IF(AH145&lt;&gt;"---",VLOOKUP(AD145,CALC_CONN_TEBT0714_REV01!F:M,8,0),IF(IFERROR(IF(AD145=AH145,AI145,AH145),"---")="---","---",IF(COUNTIF(CALC_CONN_TEBT0714_REV01!F:F,IFERROR(IF(AD145=AH145,AI145,AH145),"---"))&gt;0,"---",IFERROR(IF(AD145=AH145,AI145,AH145),"---")))))=1,IF(AH145&lt;&gt;"---",VLOOKUP(AD145,CALC_CONN_TEBT0714_REV01!F:M,8,0),IF(IFERROR(IF(AD145=AH145,AI145,AH145),"---")="---","---",IF(COUNTIF(CALC_CONN_TEBT0714_REV01!F:F,IFERROR(IF(AD145=AH145,AI145,AH145),"---"))&gt;0,"---",IFERROR(IF(AD145=AH145,AI145,AH145),"---")))),"---")</f>
        <v>---</v>
      </c>
      <c r="AK145" t="str">
        <f>IF(COUNTIF(CALC_CONN_TEBT0714_REV01!F:F,IF(AH145&lt;&gt;"---",VLOOKUP(AD145,CALC_CONN_TEBT0714_REV01!F:M,8,0),IF(IFERROR(IF(AD145=AH145,AI145,AH145),"---")="---","---",IF(COUNTIF(CALC_CONN_TEBT0714_REV01!F:F,IFERROR(IF(AD145=AH145,AI145,AH145),"---"))&gt;0,"---",IFERROR(IF(AD145=AH145,AI145,AH145),"---")))))=0,IF(AH145&lt;&gt;"---",VLOOKUP(AD145,CALC_CONN_TEBT0714_REV01!F:M,8,0),IF(IFERROR(IF(AD145=AH145,AI145,AH145),"---")="---","---",IF(COUNTIF(CALC_CONN_TEBT0714_REV01!F:F,IFERROR(IF(AD145=AH145,AI145,AH145),"---"))&gt;0,"---",IFERROR(IF(AD145=AH145,AI145,AH145),"---")))),"---")</f>
        <v>---</v>
      </c>
      <c r="AL145">
        <f t="shared" si="36"/>
        <v>3.1095000000000002</v>
      </c>
      <c r="AM145">
        <f t="shared" si="37"/>
        <v>2</v>
      </c>
      <c r="AT145" t="str">
        <f t="shared" si="30"/>
        <v>NetJM2_10</v>
      </c>
      <c r="AU145" t="str">
        <f t="shared" si="31"/>
        <v>--</v>
      </c>
    </row>
    <row r="146" spans="1:47" x14ac:dyDescent="0.25">
      <c r="A146" t="str">
        <f t="shared" si="26"/>
        <v>JM2-11</v>
      </c>
      <c r="B146" t="str">
        <f t="shared" si="27"/>
        <v>NetJM2_11</v>
      </c>
      <c r="C146" t="str">
        <f t="shared" si="28"/>
        <v>JM2-NetJM2_11</v>
      </c>
      <c r="D146" t="str">
        <f t="shared" si="29"/>
        <v>JM2-11</v>
      </c>
      <c r="E146" t="s">
        <v>259</v>
      </c>
      <c r="F146">
        <v>11</v>
      </c>
      <c r="G146" t="s">
        <v>841</v>
      </c>
      <c r="AA146">
        <f t="shared" si="38"/>
        <v>141</v>
      </c>
      <c r="AB146" t="str">
        <f>B2B!B143</f>
        <v>JM2</v>
      </c>
      <c r="AC146" t="str">
        <f>B2B!C143</f>
        <v>42</v>
      </c>
      <c r="AD146" t="str">
        <f t="shared" si="32"/>
        <v>JM2-42</v>
      </c>
      <c r="AE146" t="str">
        <f t="shared" si="33"/>
        <v>NetJM2_38</v>
      </c>
      <c r="AG146" t="str">
        <f t="shared" si="34"/>
        <v>--</v>
      </c>
      <c r="AH146" t="str">
        <f t="shared" si="35"/>
        <v>JM2-38</v>
      </c>
      <c r="AI146" t="str">
        <f>IFERROR(IF(IF(AG146="--",INDEX(D:D,MATCH(AE146,INDEX(B:B,MATCH(AE146,B:B,)+1):B10660,)+MATCH(AE146,B:B,)))=AD146,VLOOKUP(AE146,B:D,3,0),IF(AG146="--",INDEX(D:D,MATCH(AE146,INDEX(B:B,MATCH(AE146,B:B,)+1):B10660,)+MATCH(AE146,B:B,)),"---")),"---")</f>
        <v>JM2-38</v>
      </c>
      <c r="AJ146" t="str">
        <f>IF(COUNTIF(CALC_CONN_TEBT0714_REV01!F:F,IF(AH146&lt;&gt;"---",VLOOKUP(AD146,CALC_CONN_TEBT0714_REV01!F:M,8,0),IF(IFERROR(IF(AD146=AH146,AI146,AH146),"---")="---","---",IF(COUNTIF(CALC_CONN_TEBT0714_REV01!F:F,IFERROR(IF(AD146=AH146,AI146,AH146),"---"))&gt;0,"---",IFERROR(IF(AD146=AH146,AI146,AH146),"---")))))=1,IF(AH146&lt;&gt;"---",VLOOKUP(AD146,CALC_CONN_TEBT0714_REV01!F:M,8,0),IF(IFERROR(IF(AD146=AH146,AI146,AH146),"---")="---","---",IF(COUNTIF(CALC_CONN_TEBT0714_REV01!F:F,IFERROR(IF(AD146=AH146,AI146,AH146),"---"))&gt;0,"---",IFERROR(IF(AD146=AH146,AI146,AH146),"---")))),"---")</f>
        <v>---</v>
      </c>
      <c r="AK146" t="str">
        <f>IF(COUNTIF(CALC_CONN_TEBT0714_REV01!F:F,IF(AH146&lt;&gt;"---",VLOOKUP(AD146,CALC_CONN_TEBT0714_REV01!F:M,8,0),IF(IFERROR(IF(AD146=AH146,AI146,AH146),"---")="---","---",IF(COUNTIF(CALC_CONN_TEBT0714_REV01!F:F,IFERROR(IF(AD146=AH146,AI146,AH146),"---"))&gt;0,"---",IFERROR(IF(AD146=AH146,AI146,AH146),"---")))))=0,IF(AH146&lt;&gt;"---",VLOOKUP(AD146,CALC_CONN_TEBT0714_REV01!F:M,8,0),IF(IFERROR(IF(AD146=AH146,AI146,AH146),"---")="---","---",IF(COUNTIF(CALC_CONN_TEBT0714_REV01!F:F,IFERROR(IF(AD146=AH146,AI146,AH146),"---"))&gt;0,"---",IFERROR(IF(AD146=AH146,AI146,AH146),"---")))),"---")</f>
        <v>---</v>
      </c>
      <c r="AL146">
        <f t="shared" si="36"/>
        <v>2.9737</v>
      </c>
      <c r="AM146">
        <f t="shared" si="37"/>
        <v>2</v>
      </c>
      <c r="AT146" t="str">
        <f t="shared" si="30"/>
        <v>NetJM2_11</v>
      </c>
      <c r="AU146" t="str">
        <f t="shared" si="31"/>
        <v>--</v>
      </c>
    </row>
    <row r="147" spans="1:47" x14ac:dyDescent="0.25">
      <c r="A147" t="str">
        <f t="shared" si="26"/>
        <v>JM2-12</v>
      </c>
      <c r="B147" t="str">
        <f t="shared" si="27"/>
        <v>NetJM2_12</v>
      </c>
      <c r="C147" t="str">
        <f t="shared" si="28"/>
        <v>JM2-NetJM2_12</v>
      </c>
      <c r="D147" t="str">
        <f t="shared" si="29"/>
        <v>JM2-12</v>
      </c>
      <c r="E147" t="s">
        <v>259</v>
      </c>
      <c r="F147">
        <v>12</v>
      </c>
      <c r="G147" t="s">
        <v>1368</v>
      </c>
      <c r="AA147">
        <f t="shared" si="38"/>
        <v>142</v>
      </c>
      <c r="AB147" t="str">
        <f>B2B!B144</f>
        <v>JM2</v>
      </c>
      <c r="AC147" t="str">
        <f>B2B!C144</f>
        <v>41</v>
      </c>
      <c r="AD147" t="str">
        <f t="shared" si="32"/>
        <v>JM2-41</v>
      </c>
      <c r="AE147" t="str">
        <f t="shared" si="33"/>
        <v>NetJM2_37</v>
      </c>
      <c r="AG147" t="str">
        <f t="shared" si="34"/>
        <v>--</v>
      </c>
      <c r="AH147" t="str">
        <f t="shared" si="35"/>
        <v>JM2-37</v>
      </c>
      <c r="AI147" t="str">
        <f>IFERROR(IF(IF(AG147="--",INDEX(D:D,MATCH(AE147,INDEX(B:B,MATCH(AE147,B:B,)+1):B10661,)+MATCH(AE147,B:B,)))=AD147,VLOOKUP(AE147,B:D,3,0),IF(AG147="--",INDEX(D:D,MATCH(AE147,INDEX(B:B,MATCH(AE147,B:B,)+1):B10661,)+MATCH(AE147,B:B,)),"---")),"---")</f>
        <v>JM2-37</v>
      </c>
      <c r="AJ147" t="str">
        <f>IF(COUNTIF(CALC_CONN_TEBT0714_REV01!F:F,IF(AH147&lt;&gt;"---",VLOOKUP(AD147,CALC_CONN_TEBT0714_REV01!F:M,8,0),IF(IFERROR(IF(AD147=AH147,AI147,AH147),"---")="---","---",IF(COUNTIF(CALC_CONN_TEBT0714_REV01!F:F,IFERROR(IF(AD147=AH147,AI147,AH147),"---"))&gt;0,"---",IFERROR(IF(AD147=AH147,AI147,AH147),"---")))))=1,IF(AH147&lt;&gt;"---",VLOOKUP(AD147,CALC_CONN_TEBT0714_REV01!F:M,8,0),IF(IFERROR(IF(AD147=AH147,AI147,AH147),"---")="---","---",IF(COUNTIF(CALC_CONN_TEBT0714_REV01!F:F,IFERROR(IF(AD147=AH147,AI147,AH147),"---"))&gt;0,"---",IFERROR(IF(AD147=AH147,AI147,AH147),"---")))),"---")</f>
        <v>---</v>
      </c>
      <c r="AK147" t="str">
        <f>IF(COUNTIF(CALC_CONN_TEBT0714_REV01!F:F,IF(AH147&lt;&gt;"---",VLOOKUP(AD147,CALC_CONN_TEBT0714_REV01!F:M,8,0),IF(IFERROR(IF(AD147=AH147,AI147,AH147),"---")="---","---",IF(COUNTIF(CALC_CONN_TEBT0714_REV01!F:F,IFERROR(IF(AD147=AH147,AI147,AH147),"---"))&gt;0,"---",IFERROR(IF(AD147=AH147,AI147,AH147),"---")))))=0,IF(AH147&lt;&gt;"---",VLOOKUP(AD147,CALC_CONN_TEBT0714_REV01!F:M,8,0),IF(IFERROR(IF(AD147=AH147,AI147,AH147),"---")="---","---",IF(COUNTIF(CALC_CONN_TEBT0714_REV01!F:F,IFERROR(IF(AD147=AH147,AI147,AH147),"---"))&gt;0,"---",IFERROR(IF(AD147=AH147,AI147,AH147),"---")))),"---")</f>
        <v>---</v>
      </c>
      <c r="AL147">
        <f t="shared" si="36"/>
        <v>3.1414</v>
      </c>
      <c r="AM147">
        <f t="shared" si="37"/>
        <v>2</v>
      </c>
      <c r="AT147" t="str">
        <f t="shared" si="30"/>
        <v>NetJM2_12</v>
      </c>
      <c r="AU147" t="str">
        <f t="shared" si="31"/>
        <v>--</v>
      </c>
    </row>
    <row r="148" spans="1:47" x14ac:dyDescent="0.25">
      <c r="A148" t="str">
        <f t="shared" si="26"/>
        <v>JM2-13</v>
      </c>
      <c r="B148" t="str">
        <f t="shared" si="27"/>
        <v>NetJM2_9</v>
      </c>
      <c r="C148" t="str">
        <f t="shared" si="28"/>
        <v>JM2-NetJM2_9</v>
      </c>
      <c r="D148" t="str">
        <f t="shared" si="29"/>
        <v>JM2-13</v>
      </c>
      <c r="E148" t="s">
        <v>259</v>
      </c>
      <c r="F148">
        <v>13</v>
      </c>
      <c r="G148" t="s">
        <v>1394</v>
      </c>
      <c r="AA148">
        <f t="shared" si="38"/>
        <v>143</v>
      </c>
      <c r="AB148" t="str">
        <f>B2B!B145</f>
        <v>JM2</v>
      </c>
      <c r="AC148" t="str">
        <f>B2B!C145</f>
        <v>44</v>
      </c>
      <c r="AD148" t="str">
        <f t="shared" si="32"/>
        <v>JM2-44</v>
      </c>
      <c r="AE148" t="str">
        <f t="shared" si="33"/>
        <v>NetJM2_40</v>
      </c>
      <c r="AG148" t="str">
        <f t="shared" si="34"/>
        <v>--</v>
      </c>
      <c r="AH148" t="str">
        <f t="shared" si="35"/>
        <v>JM2-40</v>
      </c>
      <c r="AI148" t="str">
        <f>IFERROR(IF(IF(AG148="--",INDEX(D:D,MATCH(AE148,INDEX(B:B,MATCH(AE148,B:B,)+1):B10662,)+MATCH(AE148,B:B,)))=AD148,VLOOKUP(AE148,B:D,3,0),IF(AG148="--",INDEX(D:D,MATCH(AE148,INDEX(B:B,MATCH(AE148,B:B,)+1):B10662,)+MATCH(AE148,B:B,)),"---")),"---")</f>
        <v>JM2-40</v>
      </c>
      <c r="AJ148" t="str">
        <f>IF(COUNTIF(CALC_CONN_TEBT0714_REV01!F:F,IF(AH148&lt;&gt;"---",VLOOKUP(AD148,CALC_CONN_TEBT0714_REV01!F:M,8,0),IF(IFERROR(IF(AD148=AH148,AI148,AH148),"---")="---","---",IF(COUNTIF(CALC_CONN_TEBT0714_REV01!F:F,IFERROR(IF(AD148=AH148,AI148,AH148),"---"))&gt;0,"---",IFERROR(IF(AD148=AH148,AI148,AH148),"---")))))=1,IF(AH148&lt;&gt;"---",VLOOKUP(AD148,CALC_CONN_TEBT0714_REV01!F:M,8,0),IF(IFERROR(IF(AD148=AH148,AI148,AH148),"---")="---","---",IF(COUNTIF(CALC_CONN_TEBT0714_REV01!F:F,IFERROR(IF(AD148=AH148,AI148,AH148),"---"))&gt;0,"---",IFERROR(IF(AD148=AH148,AI148,AH148),"---")))),"---")</f>
        <v>---</v>
      </c>
      <c r="AK148" t="str">
        <f>IF(COUNTIF(CALC_CONN_TEBT0714_REV01!F:F,IF(AH148&lt;&gt;"---",VLOOKUP(AD148,CALC_CONN_TEBT0714_REV01!F:M,8,0),IF(IFERROR(IF(AD148=AH148,AI148,AH148),"---")="---","---",IF(COUNTIF(CALC_CONN_TEBT0714_REV01!F:F,IFERROR(IF(AD148=AH148,AI148,AH148),"---"))&gt;0,"---",IFERROR(IF(AD148=AH148,AI148,AH148),"---")))))=0,IF(AH148&lt;&gt;"---",VLOOKUP(AD148,CALC_CONN_TEBT0714_REV01!F:M,8,0),IF(IFERROR(IF(AD148=AH148,AI148,AH148),"---")="---","---",IF(COUNTIF(CALC_CONN_TEBT0714_REV01!F:F,IFERROR(IF(AD148=AH148,AI148,AH148),"---"))&gt;0,"---",IFERROR(IF(AD148=AH148,AI148,AH148),"---")))),"---")</f>
        <v>---</v>
      </c>
      <c r="AL148">
        <f t="shared" si="36"/>
        <v>3.0533999999999999</v>
      </c>
      <c r="AM148">
        <f t="shared" si="37"/>
        <v>2</v>
      </c>
      <c r="AT148" t="str">
        <f t="shared" si="30"/>
        <v>NetJM2_9</v>
      </c>
      <c r="AU148" t="str">
        <f t="shared" si="31"/>
        <v>--</v>
      </c>
    </row>
    <row r="149" spans="1:47" x14ac:dyDescent="0.25">
      <c r="A149" t="str">
        <f t="shared" si="26"/>
        <v>JM2-14</v>
      </c>
      <c r="B149" t="str">
        <f t="shared" si="27"/>
        <v>NetJM2_10</v>
      </c>
      <c r="C149" t="str">
        <f t="shared" si="28"/>
        <v>JM2-NetJM2_10</v>
      </c>
      <c r="D149" t="str">
        <f t="shared" si="29"/>
        <v>JM2-14</v>
      </c>
      <c r="E149" t="s">
        <v>259</v>
      </c>
      <c r="F149">
        <v>14</v>
      </c>
      <c r="G149" t="s">
        <v>1367</v>
      </c>
      <c r="AA149">
        <f t="shared" si="38"/>
        <v>144</v>
      </c>
      <c r="AB149" t="str">
        <f>B2B!B146</f>
        <v>JM2</v>
      </c>
      <c r="AC149" t="str">
        <f>B2B!C146</f>
        <v>43</v>
      </c>
      <c r="AD149" t="str">
        <f t="shared" si="32"/>
        <v>JM2-43</v>
      </c>
      <c r="AE149" t="str">
        <f t="shared" si="33"/>
        <v>NetJM2_39</v>
      </c>
      <c r="AG149" t="str">
        <f t="shared" si="34"/>
        <v>--</v>
      </c>
      <c r="AH149" t="str">
        <f t="shared" si="35"/>
        <v>JM2-39</v>
      </c>
      <c r="AI149" t="str">
        <f>IFERROR(IF(IF(AG149="--",INDEX(D:D,MATCH(AE149,INDEX(B:B,MATCH(AE149,B:B,)+1):B10663,)+MATCH(AE149,B:B,)))=AD149,VLOOKUP(AE149,B:D,3,0),IF(AG149="--",INDEX(D:D,MATCH(AE149,INDEX(B:B,MATCH(AE149,B:B,)+1):B10663,)+MATCH(AE149,B:B,)),"---")),"---")</f>
        <v>JM2-39</v>
      </c>
      <c r="AJ149" t="str">
        <f>IF(COUNTIF(CALC_CONN_TEBT0714_REV01!F:F,IF(AH149&lt;&gt;"---",VLOOKUP(AD149,CALC_CONN_TEBT0714_REV01!F:M,8,0),IF(IFERROR(IF(AD149=AH149,AI149,AH149),"---")="---","---",IF(COUNTIF(CALC_CONN_TEBT0714_REV01!F:F,IFERROR(IF(AD149=AH149,AI149,AH149),"---"))&gt;0,"---",IFERROR(IF(AD149=AH149,AI149,AH149),"---")))))=1,IF(AH149&lt;&gt;"---",VLOOKUP(AD149,CALC_CONN_TEBT0714_REV01!F:M,8,0),IF(IFERROR(IF(AD149=AH149,AI149,AH149),"---")="---","---",IF(COUNTIF(CALC_CONN_TEBT0714_REV01!F:F,IFERROR(IF(AD149=AH149,AI149,AH149),"---"))&gt;0,"---",IFERROR(IF(AD149=AH149,AI149,AH149),"---")))),"---")</f>
        <v>---</v>
      </c>
      <c r="AK149" t="str">
        <f>IF(COUNTIF(CALC_CONN_TEBT0714_REV01!F:F,IF(AH149&lt;&gt;"---",VLOOKUP(AD149,CALC_CONN_TEBT0714_REV01!F:M,8,0),IF(IFERROR(IF(AD149=AH149,AI149,AH149),"---")="---","---",IF(COUNTIF(CALC_CONN_TEBT0714_REV01!F:F,IFERROR(IF(AD149=AH149,AI149,AH149),"---"))&gt;0,"---",IFERROR(IF(AD149=AH149,AI149,AH149),"---")))))=0,IF(AH149&lt;&gt;"---",VLOOKUP(AD149,CALC_CONN_TEBT0714_REV01!F:M,8,0),IF(IFERROR(IF(AD149=AH149,AI149,AH149),"---")="---","---",IF(COUNTIF(CALC_CONN_TEBT0714_REV01!F:F,IFERROR(IF(AD149=AH149,AI149,AH149),"---"))&gt;0,"---",IFERROR(IF(AD149=AH149,AI149,AH149),"---")))),"---")</f>
        <v>---</v>
      </c>
      <c r="AL149">
        <f t="shared" si="36"/>
        <v>3.1095000000000002</v>
      </c>
      <c r="AM149">
        <f t="shared" si="37"/>
        <v>2</v>
      </c>
      <c r="AT149" t="str">
        <f t="shared" si="30"/>
        <v>NetJM2_10</v>
      </c>
      <c r="AU149" t="str">
        <f t="shared" si="31"/>
        <v>--</v>
      </c>
    </row>
    <row r="150" spans="1:47" x14ac:dyDescent="0.25">
      <c r="A150" t="str">
        <f t="shared" si="26"/>
        <v>JM2-15</v>
      </c>
      <c r="B150" t="str">
        <f t="shared" si="27"/>
        <v>NetJM2_11</v>
      </c>
      <c r="C150" t="str">
        <f t="shared" si="28"/>
        <v>JM2-NetJM2_11</v>
      </c>
      <c r="D150" t="str">
        <f t="shared" si="29"/>
        <v>JM2-15</v>
      </c>
      <c r="E150" t="s">
        <v>259</v>
      </c>
      <c r="F150">
        <v>15</v>
      </c>
      <c r="G150" t="s">
        <v>841</v>
      </c>
      <c r="AA150">
        <f t="shared" si="38"/>
        <v>145</v>
      </c>
      <c r="AB150" t="str">
        <f>B2B!B147</f>
        <v>JM2</v>
      </c>
      <c r="AC150" t="str">
        <f>B2B!C147</f>
        <v>46</v>
      </c>
      <c r="AD150" t="str">
        <f t="shared" si="32"/>
        <v>JM2-46</v>
      </c>
      <c r="AE150" t="str">
        <f t="shared" si="33"/>
        <v>NetJM2_46</v>
      </c>
      <c r="AG150" t="str">
        <f t="shared" si="34"/>
        <v>--</v>
      </c>
      <c r="AH150" t="str">
        <f t="shared" si="35"/>
        <v>JM2-46</v>
      </c>
      <c r="AI150" t="str">
        <f>IFERROR(IF(IF(AG150="--",INDEX(D:D,MATCH(AE150,INDEX(B:B,MATCH(AE150,B:B,)+1):B10664,)+MATCH(AE150,B:B,)))=AD150,VLOOKUP(AE150,B:D,3,0),IF(AG150="--",INDEX(D:D,MATCH(AE150,INDEX(B:B,MATCH(AE150,B:B,)+1):B10664,)+MATCH(AE150,B:B,)),"---")),"---")</f>
        <v>JM2-50</v>
      </c>
      <c r="AJ150" t="str">
        <f>IF(COUNTIF(CALC_CONN_TEBT0714_REV01!F:F,IF(AH150&lt;&gt;"---",VLOOKUP(AD150,CALC_CONN_TEBT0714_REV01!F:M,8,0),IF(IFERROR(IF(AD150=AH150,AI150,AH150),"---")="---","---",IF(COUNTIF(CALC_CONN_TEBT0714_REV01!F:F,IFERROR(IF(AD150=AH150,AI150,AH150),"---"))&gt;0,"---",IFERROR(IF(AD150=AH150,AI150,AH150),"---")))))=1,IF(AH150&lt;&gt;"---",VLOOKUP(AD150,CALC_CONN_TEBT0714_REV01!F:M,8,0),IF(IFERROR(IF(AD150=AH150,AI150,AH150),"---")="---","---",IF(COUNTIF(CALC_CONN_TEBT0714_REV01!F:F,IFERROR(IF(AD150=AH150,AI150,AH150),"---"))&gt;0,"---",IFERROR(IF(AD150=AH150,AI150,AH150),"---")))),"---")</f>
        <v>---</v>
      </c>
      <c r="AK150" t="str">
        <f>IF(COUNTIF(CALC_CONN_TEBT0714_REV01!F:F,IF(AH150&lt;&gt;"---",VLOOKUP(AD150,CALC_CONN_TEBT0714_REV01!F:M,8,0),IF(IFERROR(IF(AD150=AH150,AI150,AH150),"---")="---","---",IF(COUNTIF(CALC_CONN_TEBT0714_REV01!F:F,IFERROR(IF(AD150=AH150,AI150,AH150),"---"))&gt;0,"---",IFERROR(IF(AD150=AH150,AI150,AH150),"---")))))=0,IF(AH150&lt;&gt;"---",VLOOKUP(AD150,CALC_CONN_TEBT0714_REV01!F:M,8,0),IF(IFERROR(IF(AD150=AH150,AI150,AH150),"---")="---","---",IF(COUNTIF(CALC_CONN_TEBT0714_REV01!F:F,IFERROR(IF(AD150=AH150,AI150,AH150),"---"))&gt;0,"---",IFERROR(IF(AD150=AH150,AI150,AH150),"---")))),"---")</f>
        <v>---</v>
      </c>
      <c r="AL150">
        <f t="shared" si="36"/>
        <v>2.9134000000000002</v>
      </c>
      <c r="AM150">
        <f t="shared" si="37"/>
        <v>2</v>
      </c>
      <c r="AT150" t="str">
        <f t="shared" si="30"/>
        <v>NetJM2_11</v>
      </c>
      <c r="AU150" t="str">
        <f t="shared" si="31"/>
        <v>--</v>
      </c>
    </row>
    <row r="151" spans="1:47" x14ac:dyDescent="0.25">
      <c r="A151" t="str">
        <f t="shared" si="26"/>
        <v>JM2-16</v>
      </c>
      <c r="B151" t="str">
        <f t="shared" si="27"/>
        <v>NetJM2_12</v>
      </c>
      <c r="C151" t="str">
        <f t="shared" si="28"/>
        <v>JM2-NetJM2_12</v>
      </c>
      <c r="D151" t="str">
        <f t="shared" si="29"/>
        <v>JM2-16</v>
      </c>
      <c r="E151" t="s">
        <v>259</v>
      </c>
      <c r="F151">
        <v>16</v>
      </c>
      <c r="G151" t="s">
        <v>1368</v>
      </c>
      <c r="AA151">
        <f t="shared" si="38"/>
        <v>146</v>
      </c>
      <c r="AB151" t="str">
        <f>B2B!B148</f>
        <v>JM2</v>
      </c>
      <c r="AC151" t="str">
        <f>B2B!C148</f>
        <v>45</v>
      </c>
      <c r="AD151" t="str">
        <f t="shared" si="32"/>
        <v>JM2-45</v>
      </c>
      <c r="AE151" t="str">
        <f t="shared" si="33"/>
        <v>NetJM2_45</v>
      </c>
      <c r="AG151" t="str">
        <f t="shared" si="34"/>
        <v>--</v>
      </c>
      <c r="AH151" t="str">
        <f t="shared" si="35"/>
        <v>JM2-45</v>
      </c>
      <c r="AI151" t="str">
        <f>IFERROR(IF(IF(AG151="--",INDEX(D:D,MATCH(AE151,INDEX(B:B,MATCH(AE151,B:B,)+1):B10665,)+MATCH(AE151,B:B,)))=AD151,VLOOKUP(AE151,B:D,3,0),IF(AG151="--",INDEX(D:D,MATCH(AE151,INDEX(B:B,MATCH(AE151,B:B,)+1):B10665,)+MATCH(AE151,B:B,)),"---")),"---")</f>
        <v>JM2-49</v>
      </c>
      <c r="AJ151" t="str">
        <f>IF(COUNTIF(CALC_CONN_TEBT0714_REV01!F:F,IF(AH151&lt;&gt;"---",VLOOKUP(AD151,CALC_CONN_TEBT0714_REV01!F:M,8,0),IF(IFERROR(IF(AD151=AH151,AI151,AH151),"---")="---","---",IF(COUNTIF(CALC_CONN_TEBT0714_REV01!F:F,IFERROR(IF(AD151=AH151,AI151,AH151),"---"))&gt;0,"---",IFERROR(IF(AD151=AH151,AI151,AH151),"---")))))=1,IF(AH151&lt;&gt;"---",VLOOKUP(AD151,CALC_CONN_TEBT0714_REV01!F:M,8,0),IF(IFERROR(IF(AD151=AH151,AI151,AH151),"---")="---","---",IF(COUNTIF(CALC_CONN_TEBT0714_REV01!F:F,IFERROR(IF(AD151=AH151,AI151,AH151),"---"))&gt;0,"---",IFERROR(IF(AD151=AH151,AI151,AH151),"---")))),"---")</f>
        <v>---</v>
      </c>
      <c r="AK151" t="str">
        <f>IF(COUNTIF(CALC_CONN_TEBT0714_REV01!F:F,IF(AH151&lt;&gt;"---",VLOOKUP(AD151,CALC_CONN_TEBT0714_REV01!F:M,8,0),IF(IFERROR(IF(AD151=AH151,AI151,AH151),"---")="---","---",IF(COUNTIF(CALC_CONN_TEBT0714_REV01!F:F,IFERROR(IF(AD151=AH151,AI151,AH151),"---"))&gt;0,"---",IFERROR(IF(AD151=AH151,AI151,AH151),"---")))))=0,IF(AH151&lt;&gt;"---",VLOOKUP(AD151,CALC_CONN_TEBT0714_REV01!F:M,8,0),IF(IFERROR(IF(AD151=AH151,AI151,AH151),"---")="---","---",IF(COUNTIF(CALC_CONN_TEBT0714_REV01!F:F,IFERROR(IF(AD151=AH151,AI151,AH151),"---"))&gt;0,"---",IFERROR(IF(AD151=AH151,AI151,AH151),"---")))),"---")</f>
        <v>---</v>
      </c>
      <c r="AL151">
        <f t="shared" si="36"/>
        <v>2.9927999999999999</v>
      </c>
      <c r="AM151">
        <f t="shared" si="37"/>
        <v>2</v>
      </c>
      <c r="AT151" t="str">
        <f t="shared" si="30"/>
        <v>NetJM2_12</v>
      </c>
      <c r="AU151" t="str">
        <f t="shared" si="31"/>
        <v>--</v>
      </c>
    </row>
    <row r="152" spans="1:47" x14ac:dyDescent="0.25">
      <c r="A152" t="str">
        <f t="shared" si="26"/>
        <v>JM2-17</v>
      </c>
      <c r="B152" t="str">
        <f t="shared" si="27"/>
        <v>GND</v>
      </c>
      <c r="C152" t="str">
        <f t="shared" si="28"/>
        <v>JM2-GND</v>
      </c>
      <c r="D152" t="str">
        <f t="shared" si="29"/>
        <v>JM2-17</v>
      </c>
      <c r="E152" t="s">
        <v>259</v>
      </c>
      <c r="F152">
        <v>17</v>
      </c>
      <c r="G152" t="s">
        <v>275</v>
      </c>
      <c r="AA152">
        <f t="shared" si="38"/>
        <v>147</v>
      </c>
      <c r="AB152" t="str">
        <f>B2B!B149</f>
        <v>JM2</v>
      </c>
      <c r="AC152" t="str">
        <f>B2B!C149</f>
        <v>48</v>
      </c>
      <c r="AD152" t="str">
        <f t="shared" si="32"/>
        <v>JM2-48</v>
      </c>
      <c r="AE152" t="str">
        <f t="shared" si="33"/>
        <v>NetJM2_48</v>
      </c>
      <c r="AG152" t="str">
        <f t="shared" si="34"/>
        <v>--</v>
      </c>
      <c r="AH152" t="str">
        <f t="shared" si="35"/>
        <v>JM2-48</v>
      </c>
      <c r="AI152" t="str">
        <f>IFERROR(IF(IF(AG152="--",INDEX(D:D,MATCH(AE152,INDEX(B:B,MATCH(AE152,B:B,)+1):B10666,)+MATCH(AE152,B:B,)))=AD152,VLOOKUP(AE152,B:D,3,0),IF(AG152="--",INDEX(D:D,MATCH(AE152,INDEX(B:B,MATCH(AE152,B:B,)+1):B10666,)+MATCH(AE152,B:B,)),"---")),"---")</f>
        <v>JM2-52</v>
      </c>
      <c r="AJ152" t="str">
        <f>IF(COUNTIF(CALC_CONN_TEBT0714_REV01!F:F,IF(AH152&lt;&gt;"---",VLOOKUP(AD152,CALC_CONN_TEBT0714_REV01!F:M,8,0),IF(IFERROR(IF(AD152=AH152,AI152,AH152),"---")="---","---",IF(COUNTIF(CALC_CONN_TEBT0714_REV01!F:F,IFERROR(IF(AD152=AH152,AI152,AH152),"---"))&gt;0,"---",IFERROR(IF(AD152=AH152,AI152,AH152),"---")))))=1,IF(AH152&lt;&gt;"---",VLOOKUP(AD152,CALC_CONN_TEBT0714_REV01!F:M,8,0),IF(IFERROR(IF(AD152=AH152,AI152,AH152),"---")="---","---",IF(COUNTIF(CALC_CONN_TEBT0714_REV01!F:F,IFERROR(IF(AD152=AH152,AI152,AH152),"---"))&gt;0,"---",IFERROR(IF(AD152=AH152,AI152,AH152),"---")))),"---")</f>
        <v>---</v>
      </c>
      <c r="AK152" t="str">
        <f>IF(COUNTIF(CALC_CONN_TEBT0714_REV01!F:F,IF(AH152&lt;&gt;"---",VLOOKUP(AD152,CALC_CONN_TEBT0714_REV01!F:M,8,0),IF(IFERROR(IF(AD152=AH152,AI152,AH152),"---")="---","---",IF(COUNTIF(CALC_CONN_TEBT0714_REV01!F:F,IFERROR(IF(AD152=AH152,AI152,AH152),"---"))&gt;0,"---",IFERROR(IF(AD152=AH152,AI152,AH152),"---")))))=0,IF(AH152&lt;&gt;"---",VLOOKUP(AD152,CALC_CONN_TEBT0714_REV01!F:M,8,0),IF(IFERROR(IF(AD152=AH152,AI152,AH152),"---")="---","---",IF(COUNTIF(CALC_CONN_TEBT0714_REV01!F:F,IFERROR(IF(AD152=AH152,AI152,AH152),"---"))&gt;0,"---",IFERROR(IF(AD152=AH152,AI152,AH152),"---")))),"---")</f>
        <v>---</v>
      </c>
      <c r="AL152">
        <f t="shared" si="36"/>
        <v>3.1903000000000001</v>
      </c>
      <c r="AM152">
        <f t="shared" si="37"/>
        <v>2</v>
      </c>
      <c r="AT152">
        <f t="shared" si="30"/>
        <v>0</v>
      </c>
      <c r="AU152">
        <f t="shared" si="31"/>
        <v>0</v>
      </c>
    </row>
    <row r="153" spans="1:47" x14ac:dyDescent="0.25">
      <c r="A153" t="str">
        <f t="shared" si="26"/>
        <v>JM2-18</v>
      </c>
      <c r="B153" t="str">
        <f t="shared" si="27"/>
        <v>1.8V</v>
      </c>
      <c r="C153" t="str">
        <f t="shared" si="28"/>
        <v>JM2-1.8V</v>
      </c>
      <c r="D153" t="str">
        <f t="shared" si="29"/>
        <v>JM2-18</v>
      </c>
      <c r="E153" t="s">
        <v>259</v>
      </c>
      <c r="F153">
        <v>18</v>
      </c>
      <c r="G153" t="s">
        <v>276</v>
      </c>
      <c r="AA153">
        <f t="shared" si="38"/>
        <v>148</v>
      </c>
      <c r="AB153" t="str">
        <f>B2B!B150</f>
        <v>JM2</v>
      </c>
      <c r="AC153" t="str">
        <f>B2B!C150</f>
        <v>47</v>
      </c>
      <c r="AD153" t="str">
        <f t="shared" si="32"/>
        <v>JM2-47</v>
      </c>
      <c r="AE153" t="str">
        <f t="shared" si="33"/>
        <v>NetJM2_47</v>
      </c>
      <c r="AG153" t="str">
        <f t="shared" si="34"/>
        <v>--</v>
      </c>
      <c r="AH153" t="str">
        <f t="shared" si="35"/>
        <v>JM2-47</v>
      </c>
      <c r="AI153" t="str">
        <f>IFERROR(IF(IF(AG153="--",INDEX(D:D,MATCH(AE153,INDEX(B:B,MATCH(AE153,B:B,)+1):B10667,)+MATCH(AE153,B:B,)))=AD153,VLOOKUP(AE153,B:D,3,0),IF(AG153="--",INDEX(D:D,MATCH(AE153,INDEX(B:B,MATCH(AE153,B:B,)+1):B10667,)+MATCH(AE153,B:B,)),"---")),"---")</f>
        <v>JM2-59</v>
      </c>
      <c r="AJ153" t="str">
        <f>IF(COUNTIF(CALC_CONN_TEBT0714_REV01!F:F,IF(AH153&lt;&gt;"---",VLOOKUP(AD153,CALC_CONN_TEBT0714_REV01!F:M,8,0),IF(IFERROR(IF(AD153=AH153,AI153,AH153),"---")="---","---",IF(COUNTIF(CALC_CONN_TEBT0714_REV01!F:F,IFERROR(IF(AD153=AH153,AI153,AH153),"---"))&gt;0,"---",IFERROR(IF(AD153=AH153,AI153,AH153),"---")))))=1,IF(AH153&lt;&gt;"---",VLOOKUP(AD153,CALC_CONN_TEBT0714_REV01!F:M,8,0),IF(IFERROR(IF(AD153=AH153,AI153,AH153),"---")="---","---",IF(COUNTIF(CALC_CONN_TEBT0714_REV01!F:F,IFERROR(IF(AD153=AH153,AI153,AH153),"---"))&gt;0,"---",IFERROR(IF(AD153=AH153,AI153,AH153),"---")))),"---")</f>
        <v>---</v>
      </c>
      <c r="AK153" t="str">
        <f>IF(COUNTIF(CALC_CONN_TEBT0714_REV01!F:F,IF(AH153&lt;&gt;"---",VLOOKUP(AD153,CALC_CONN_TEBT0714_REV01!F:M,8,0),IF(IFERROR(IF(AD153=AH153,AI153,AH153),"---")="---","---",IF(COUNTIF(CALC_CONN_TEBT0714_REV01!F:F,IFERROR(IF(AD153=AH153,AI153,AH153),"---"))&gt;0,"---",IFERROR(IF(AD153=AH153,AI153,AH153),"---")))))=0,IF(AH153&lt;&gt;"---",VLOOKUP(AD153,CALC_CONN_TEBT0714_REV01!F:M,8,0),IF(IFERROR(IF(AD153=AH153,AI153,AH153),"---")="---","---",IF(COUNTIF(CALC_CONN_TEBT0714_REV01!F:F,IFERROR(IF(AD153=AH153,AI153,AH153),"---"))&gt;0,"---",IFERROR(IF(AD153=AH153,AI153,AH153),"---")))),"---")</f>
        <v>---</v>
      </c>
      <c r="AL153">
        <f t="shared" si="36"/>
        <v>5.5510999999999999</v>
      </c>
      <c r="AM153">
        <f t="shared" si="37"/>
        <v>2</v>
      </c>
      <c r="AT153" t="str">
        <f t="shared" si="30"/>
        <v>1.8V</v>
      </c>
      <c r="AU153" t="str">
        <f t="shared" si="31"/>
        <v>--</v>
      </c>
    </row>
    <row r="154" spans="1:47" x14ac:dyDescent="0.25">
      <c r="A154" t="str">
        <f t="shared" si="26"/>
        <v>JM2-19</v>
      </c>
      <c r="B154" t="str">
        <f t="shared" si="27"/>
        <v>NetJM2_19</v>
      </c>
      <c r="C154" t="str">
        <f t="shared" si="28"/>
        <v>JM2-NetJM2_19</v>
      </c>
      <c r="D154" t="str">
        <f t="shared" si="29"/>
        <v>JM2-19</v>
      </c>
      <c r="E154" t="s">
        <v>259</v>
      </c>
      <c r="F154">
        <v>19</v>
      </c>
      <c r="G154" t="s">
        <v>873</v>
      </c>
      <c r="AA154">
        <f t="shared" si="38"/>
        <v>149</v>
      </c>
      <c r="AB154" t="str">
        <f>B2B!B151</f>
        <v>JM2</v>
      </c>
      <c r="AC154" t="str">
        <f>B2B!C151</f>
        <v>50</v>
      </c>
      <c r="AD154" t="str">
        <f t="shared" si="32"/>
        <v>JM2-50</v>
      </c>
      <c r="AE154" t="str">
        <f t="shared" si="33"/>
        <v>NetJM2_46</v>
      </c>
      <c r="AG154" t="str">
        <f t="shared" si="34"/>
        <v>--</v>
      </c>
      <c r="AH154" t="str">
        <f t="shared" si="35"/>
        <v>JM2-46</v>
      </c>
      <c r="AI154" t="str">
        <f>IFERROR(IF(IF(AG154="--",INDEX(D:D,MATCH(AE154,INDEX(B:B,MATCH(AE154,B:B,)+1):B10668,)+MATCH(AE154,B:B,)))=AD154,VLOOKUP(AE154,B:D,3,0),IF(AG154="--",INDEX(D:D,MATCH(AE154,INDEX(B:B,MATCH(AE154,B:B,)+1):B10668,)+MATCH(AE154,B:B,)),"---")),"---")</f>
        <v>JM2-46</v>
      </c>
      <c r="AJ154" t="str">
        <f>IF(COUNTIF(CALC_CONN_TEBT0714_REV01!F:F,IF(AH154&lt;&gt;"---",VLOOKUP(AD154,CALC_CONN_TEBT0714_REV01!F:M,8,0),IF(IFERROR(IF(AD154=AH154,AI154,AH154),"---")="---","---",IF(COUNTIF(CALC_CONN_TEBT0714_REV01!F:F,IFERROR(IF(AD154=AH154,AI154,AH154),"---"))&gt;0,"---",IFERROR(IF(AD154=AH154,AI154,AH154),"---")))))=1,IF(AH154&lt;&gt;"---",VLOOKUP(AD154,CALC_CONN_TEBT0714_REV01!F:M,8,0),IF(IFERROR(IF(AD154=AH154,AI154,AH154),"---")="---","---",IF(COUNTIF(CALC_CONN_TEBT0714_REV01!F:F,IFERROR(IF(AD154=AH154,AI154,AH154),"---"))&gt;0,"---",IFERROR(IF(AD154=AH154,AI154,AH154),"---")))),"---")</f>
        <v>---</v>
      </c>
      <c r="AK154" t="str">
        <f>IF(COUNTIF(CALC_CONN_TEBT0714_REV01!F:F,IF(AH154&lt;&gt;"---",VLOOKUP(AD154,CALC_CONN_TEBT0714_REV01!F:M,8,0),IF(IFERROR(IF(AD154=AH154,AI154,AH154),"---")="---","---",IF(COUNTIF(CALC_CONN_TEBT0714_REV01!F:F,IFERROR(IF(AD154=AH154,AI154,AH154),"---"))&gt;0,"---",IFERROR(IF(AD154=AH154,AI154,AH154),"---")))))=0,IF(AH154&lt;&gt;"---",VLOOKUP(AD154,CALC_CONN_TEBT0714_REV01!F:M,8,0),IF(IFERROR(IF(AD154=AH154,AI154,AH154),"---")="---","---",IF(COUNTIF(CALC_CONN_TEBT0714_REV01!F:F,IFERROR(IF(AD154=AH154,AI154,AH154),"---"))&gt;0,"---",IFERROR(IF(AD154=AH154,AI154,AH154),"---")))),"---")</f>
        <v>---</v>
      </c>
      <c r="AL154">
        <f t="shared" si="36"/>
        <v>2.9134000000000002</v>
      </c>
      <c r="AM154">
        <f t="shared" si="37"/>
        <v>2</v>
      </c>
      <c r="AT154" t="str">
        <f t="shared" si="30"/>
        <v>NetJM2_19</v>
      </c>
      <c r="AU154" t="str">
        <f t="shared" si="31"/>
        <v>--</v>
      </c>
    </row>
    <row r="155" spans="1:47" x14ac:dyDescent="0.25">
      <c r="A155" t="str">
        <f t="shared" si="26"/>
        <v>JM2-20</v>
      </c>
      <c r="B155" t="str">
        <f t="shared" si="27"/>
        <v>NetJM2_20</v>
      </c>
      <c r="C155" t="str">
        <f t="shared" si="28"/>
        <v>JM2-NetJM2_20</v>
      </c>
      <c r="D155" t="str">
        <f t="shared" si="29"/>
        <v>JM2-20</v>
      </c>
      <c r="E155" t="s">
        <v>259</v>
      </c>
      <c r="F155">
        <v>20</v>
      </c>
      <c r="G155" t="s">
        <v>1370</v>
      </c>
      <c r="AA155">
        <f t="shared" si="38"/>
        <v>150</v>
      </c>
      <c r="AB155" t="str">
        <f>B2B!B152</f>
        <v>JM2</v>
      </c>
      <c r="AC155" t="str">
        <f>B2B!C152</f>
        <v>49</v>
      </c>
      <c r="AD155" t="str">
        <f t="shared" si="32"/>
        <v>JM2-49</v>
      </c>
      <c r="AE155" t="str">
        <f t="shared" si="33"/>
        <v>NetJM2_45</v>
      </c>
      <c r="AG155" t="str">
        <f t="shared" si="34"/>
        <v>--</v>
      </c>
      <c r="AH155" t="str">
        <f t="shared" si="35"/>
        <v>JM2-45</v>
      </c>
      <c r="AI155" t="str">
        <f>IFERROR(IF(IF(AG155="--",INDEX(D:D,MATCH(AE155,INDEX(B:B,MATCH(AE155,B:B,)+1):B10669,)+MATCH(AE155,B:B,)))=AD155,VLOOKUP(AE155,B:D,3,0),IF(AG155="--",INDEX(D:D,MATCH(AE155,INDEX(B:B,MATCH(AE155,B:B,)+1):B10669,)+MATCH(AE155,B:B,)),"---")),"---")</f>
        <v>JM2-45</v>
      </c>
      <c r="AJ155" t="str">
        <f>IF(COUNTIF(CALC_CONN_TEBT0714_REV01!F:F,IF(AH155&lt;&gt;"---",VLOOKUP(AD155,CALC_CONN_TEBT0714_REV01!F:M,8,0),IF(IFERROR(IF(AD155=AH155,AI155,AH155),"---")="---","---",IF(COUNTIF(CALC_CONN_TEBT0714_REV01!F:F,IFERROR(IF(AD155=AH155,AI155,AH155),"---"))&gt;0,"---",IFERROR(IF(AD155=AH155,AI155,AH155),"---")))))=1,IF(AH155&lt;&gt;"---",VLOOKUP(AD155,CALC_CONN_TEBT0714_REV01!F:M,8,0),IF(IFERROR(IF(AD155=AH155,AI155,AH155),"---")="---","---",IF(COUNTIF(CALC_CONN_TEBT0714_REV01!F:F,IFERROR(IF(AD155=AH155,AI155,AH155),"---"))&gt;0,"---",IFERROR(IF(AD155=AH155,AI155,AH155),"---")))),"---")</f>
        <v>---</v>
      </c>
      <c r="AK155" t="str">
        <f>IF(COUNTIF(CALC_CONN_TEBT0714_REV01!F:F,IF(AH155&lt;&gt;"---",VLOOKUP(AD155,CALC_CONN_TEBT0714_REV01!F:M,8,0),IF(IFERROR(IF(AD155=AH155,AI155,AH155),"---")="---","---",IF(COUNTIF(CALC_CONN_TEBT0714_REV01!F:F,IFERROR(IF(AD155=AH155,AI155,AH155),"---"))&gt;0,"---",IFERROR(IF(AD155=AH155,AI155,AH155),"---")))))=0,IF(AH155&lt;&gt;"---",VLOOKUP(AD155,CALC_CONN_TEBT0714_REV01!F:M,8,0),IF(IFERROR(IF(AD155=AH155,AI155,AH155),"---")="---","---",IF(COUNTIF(CALC_CONN_TEBT0714_REV01!F:F,IFERROR(IF(AD155=AH155,AI155,AH155),"---"))&gt;0,"---",IFERROR(IF(AD155=AH155,AI155,AH155),"---")))),"---")</f>
        <v>---</v>
      </c>
      <c r="AL155">
        <f t="shared" si="36"/>
        <v>2.9927999999999999</v>
      </c>
      <c r="AM155">
        <f t="shared" si="37"/>
        <v>2</v>
      </c>
      <c r="AT155" t="str">
        <f t="shared" si="30"/>
        <v>NetJM2_20</v>
      </c>
      <c r="AU155" t="str">
        <f t="shared" si="31"/>
        <v>--</v>
      </c>
    </row>
    <row r="156" spans="1:47" x14ac:dyDescent="0.25">
      <c r="A156" t="str">
        <f t="shared" si="26"/>
        <v>JM2-21</v>
      </c>
      <c r="B156" t="str">
        <f t="shared" si="27"/>
        <v>NetJM2_21</v>
      </c>
      <c r="C156" t="str">
        <f t="shared" si="28"/>
        <v>JM2-NetJM2_21</v>
      </c>
      <c r="D156" t="str">
        <f t="shared" si="29"/>
        <v>JM2-21</v>
      </c>
      <c r="E156" t="s">
        <v>259</v>
      </c>
      <c r="F156">
        <v>21</v>
      </c>
      <c r="G156" t="s">
        <v>842</v>
      </c>
      <c r="AA156">
        <f t="shared" si="38"/>
        <v>151</v>
      </c>
      <c r="AB156" t="str">
        <f>B2B!B153</f>
        <v>JM2</v>
      </c>
      <c r="AC156" t="str">
        <f>B2B!C153</f>
        <v>52</v>
      </c>
      <c r="AD156" t="str">
        <f t="shared" si="32"/>
        <v>JM2-52</v>
      </c>
      <c r="AE156" t="str">
        <f t="shared" si="33"/>
        <v>NetJM2_48</v>
      </c>
      <c r="AG156" t="str">
        <f t="shared" si="34"/>
        <v>--</v>
      </c>
      <c r="AH156" t="str">
        <f t="shared" si="35"/>
        <v>JM2-48</v>
      </c>
      <c r="AI156" t="str">
        <f>IFERROR(IF(IF(AG156="--",INDEX(D:D,MATCH(AE156,INDEX(B:B,MATCH(AE156,B:B,)+1):B10670,)+MATCH(AE156,B:B,)))=AD156,VLOOKUP(AE156,B:D,3,0),IF(AG156="--",INDEX(D:D,MATCH(AE156,INDEX(B:B,MATCH(AE156,B:B,)+1):B10670,)+MATCH(AE156,B:B,)),"---")),"---")</f>
        <v>JM2-48</v>
      </c>
      <c r="AJ156" t="str">
        <f>IF(COUNTIF(CALC_CONN_TEBT0714_REV01!F:F,IF(AH156&lt;&gt;"---",VLOOKUP(AD156,CALC_CONN_TEBT0714_REV01!F:M,8,0),IF(IFERROR(IF(AD156=AH156,AI156,AH156),"---")="---","---",IF(COUNTIF(CALC_CONN_TEBT0714_REV01!F:F,IFERROR(IF(AD156=AH156,AI156,AH156),"---"))&gt;0,"---",IFERROR(IF(AD156=AH156,AI156,AH156),"---")))))=1,IF(AH156&lt;&gt;"---",VLOOKUP(AD156,CALC_CONN_TEBT0714_REV01!F:M,8,0),IF(IFERROR(IF(AD156=AH156,AI156,AH156),"---")="---","---",IF(COUNTIF(CALC_CONN_TEBT0714_REV01!F:F,IFERROR(IF(AD156=AH156,AI156,AH156),"---"))&gt;0,"---",IFERROR(IF(AD156=AH156,AI156,AH156),"---")))),"---")</f>
        <v>---</v>
      </c>
      <c r="AK156" t="str">
        <f>IF(COUNTIF(CALC_CONN_TEBT0714_REV01!F:F,IF(AH156&lt;&gt;"---",VLOOKUP(AD156,CALC_CONN_TEBT0714_REV01!F:M,8,0),IF(IFERROR(IF(AD156=AH156,AI156,AH156),"---")="---","---",IF(COUNTIF(CALC_CONN_TEBT0714_REV01!F:F,IFERROR(IF(AD156=AH156,AI156,AH156),"---"))&gt;0,"---",IFERROR(IF(AD156=AH156,AI156,AH156),"---")))))=0,IF(AH156&lt;&gt;"---",VLOOKUP(AD156,CALC_CONN_TEBT0714_REV01!F:M,8,0),IF(IFERROR(IF(AD156=AH156,AI156,AH156),"---")="---","---",IF(COUNTIF(CALC_CONN_TEBT0714_REV01!F:F,IFERROR(IF(AD156=AH156,AI156,AH156),"---"))&gt;0,"---",IFERROR(IF(AD156=AH156,AI156,AH156),"---")))),"---")</f>
        <v>---</v>
      </c>
      <c r="AL156">
        <f t="shared" si="36"/>
        <v>3.1903000000000001</v>
      </c>
      <c r="AM156">
        <f t="shared" si="37"/>
        <v>2</v>
      </c>
      <c r="AT156" t="str">
        <f t="shared" si="30"/>
        <v>NetJM2_21</v>
      </c>
      <c r="AU156" t="str">
        <f t="shared" si="31"/>
        <v>--</v>
      </c>
    </row>
    <row r="157" spans="1:47" x14ac:dyDescent="0.25">
      <c r="A157" t="str">
        <f t="shared" si="26"/>
        <v>JM2-22</v>
      </c>
      <c r="B157" t="str">
        <f t="shared" si="27"/>
        <v>NetJM2_22</v>
      </c>
      <c r="C157" t="str">
        <f t="shared" si="28"/>
        <v>JM2-NetJM2_22</v>
      </c>
      <c r="D157" t="str">
        <f t="shared" si="29"/>
        <v>JM2-22</v>
      </c>
      <c r="E157" t="s">
        <v>259</v>
      </c>
      <c r="F157">
        <v>22</v>
      </c>
      <c r="G157" t="s">
        <v>843</v>
      </c>
      <c r="AA157">
        <f t="shared" si="38"/>
        <v>152</v>
      </c>
      <c r="AB157" t="str">
        <f>B2B!B154</f>
        <v>JM2</v>
      </c>
      <c r="AC157" t="str">
        <f>B2B!C154</f>
        <v>51</v>
      </c>
      <c r="AD157" t="str">
        <f t="shared" si="32"/>
        <v>JM2-51</v>
      </c>
      <c r="AE157" t="str">
        <f t="shared" si="33"/>
        <v>NetJM2_51</v>
      </c>
      <c r="AG157" t="str">
        <f t="shared" si="34"/>
        <v>--</v>
      </c>
      <c r="AH157" t="str">
        <f t="shared" si="35"/>
        <v>JM2-51</v>
      </c>
      <c r="AI157" t="str">
        <f>IFERROR(IF(IF(AG157="--",INDEX(D:D,MATCH(AE157,INDEX(B:B,MATCH(AE157,B:B,)+1):B10671,)+MATCH(AE157,B:B,)))=AD157,VLOOKUP(AE157,B:D,3,0),IF(AG157="--",INDEX(D:D,MATCH(AE157,INDEX(B:B,MATCH(AE157,B:B,)+1):B10671,)+MATCH(AE157,B:B,)),"---")),"---")</f>
        <v>JM2-55</v>
      </c>
      <c r="AJ157" t="str">
        <f>IF(COUNTIF(CALC_CONN_TEBT0714_REV01!F:F,IF(AH157&lt;&gt;"---",VLOOKUP(AD157,CALC_CONN_TEBT0714_REV01!F:M,8,0),IF(IFERROR(IF(AD157=AH157,AI157,AH157),"---")="---","---",IF(COUNTIF(CALC_CONN_TEBT0714_REV01!F:F,IFERROR(IF(AD157=AH157,AI157,AH157),"---"))&gt;0,"---",IFERROR(IF(AD157=AH157,AI157,AH157),"---")))))=1,IF(AH157&lt;&gt;"---",VLOOKUP(AD157,CALC_CONN_TEBT0714_REV01!F:M,8,0),IF(IFERROR(IF(AD157=AH157,AI157,AH157),"---")="---","---",IF(COUNTIF(CALC_CONN_TEBT0714_REV01!F:F,IFERROR(IF(AD157=AH157,AI157,AH157),"---"))&gt;0,"---",IFERROR(IF(AD157=AH157,AI157,AH157),"---")))),"---")</f>
        <v>---</v>
      </c>
      <c r="AK157" t="str">
        <f>IF(COUNTIF(CALC_CONN_TEBT0714_REV01!F:F,IF(AH157&lt;&gt;"---",VLOOKUP(AD157,CALC_CONN_TEBT0714_REV01!F:M,8,0),IF(IFERROR(IF(AD157=AH157,AI157,AH157),"---")="---","---",IF(COUNTIF(CALC_CONN_TEBT0714_REV01!F:F,IFERROR(IF(AD157=AH157,AI157,AH157),"---"))&gt;0,"---",IFERROR(IF(AD157=AH157,AI157,AH157),"---")))))=0,IF(AH157&lt;&gt;"---",VLOOKUP(AD157,CALC_CONN_TEBT0714_REV01!F:M,8,0),IF(IFERROR(IF(AD157=AH157,AI157,AH157),"---")="---","---",IF(COUNTIF(CALC_CONN_TEBT0714_REV01!F:F,IFERROR(IF(AD157=AH157,AI157,AH157),"---"))&gt;0,"---",IFERROR(IF(AD157=AH157,AI157,AH157),"---")))),"---")</f>
        <v>---</v>
      </c>
      <c r="AL157">
        <f t="shared" si="36"/>
        <v>3.0074000000000001</v>
      </c>
      <c r="AM157">
        <f t="shared" si="37"/>
        <v>2</v>
      </c>
      <c r="AT157" t="str">
        <f t="shared" si="30"/>
        <v>NetJM2_22</v>
      </c>
      <c r="AU157" t="str">
        <f t="shared" si="31"/>
        <v>--</v>
      </c>
    </row>
    <row r="158" spans="1:47" x14ac:dyDescent="0.25">
      <c r="A158" t="str">
        <f t="shared" si="26"/>
        <v>JM2-23</v>
      </c>
      <c r="B158" t="str">
        <f t="shared" si="27"/>
        <v>NetJM2_19</v>
      </c>
      <c r="C158" t="str">
        <f t="shared" si="28"/>
        <v>JM2-NetJM2_19</v>
      </c>
      <c r="D158" t="str">
        <f t="shared" si="29"/>
        <v>JM2-23</v>
      </c>
      <c r="E158" t="s">
        <v>259</v>
      </c>
      <c r="F158">
        <v>23</v>
      </c>
      <c r="G158" t="s">
        <v>873</v>
      </c>
      <c r="AA158">
        <f t="shared" si="38"/>
        <v>153</v>
      </c>
      <c r="AB158" t="str">
        <f>B2B!B155</f>
        <v>JM2</v>
      </c>
      <c r="AC158" t="str">
        <f>B2B!C155</f>
        <v>54</v>
      </c>
      <c r="AD158" t="str">
        <f t="shared" si="32"/>
        <v>JM2-54</v>
      </c>
      <c r="AE158" t="str">
        <f t="shared" si="33"/>
        <v>3.3V_OUT</v>
      </c>
      <c r="AG158" t="str">
        <f t="shared" si="34"/>
        <v>--</v>
      </c>
      <c r="AH158" t="str">
        <f t="shared" si="35"/>
        <v>J27-6</v>
      </c>
      <c r="AI158" t="str">
        <f>IFERROR(IF(IF(AG158="--",INDEX(D:D,MATCH(AE158,INDEX(B:B,MATCH(AE158,B:B,)+1):B10672,)+MATCH(AE158,B:B,)))=AD158,VLOOKUP(AE158,B:D,3,0),IF(AG158="--",INDEX(D:D,MATCH(AE158,INDEX(B:B,MATCH(AE158,B:B,)+1):B10672,)+MATCH(AE158,B:B,)),"---")),"---")</f>
        <v>JM1-61</v>
      </c>
      <c r="AJ158" t="str">
        <f>IF(COUNTIF(CALC_CONN_TEBT0714_REV01!F:F,IF(AH158&lt;&gt;"---",VLOOKUP(AD158,CALC_CONN_TEBT0714_REV01!F:M,8,0),IF(IFERROR(IF(AD158=AH158,AI158,AH158),"---")="---","---",IF(COUNTIF(CALC_CONN_TEBT0714_REV01!F:F,IFERROR(IF(AD158=AH158,AI158,AH158),"---"))&gt;0,"---",IFERROR(IF(AD158=AH158,AI158,AH158),"---")))))=1,IF(AH158&lt;&gt;"---",VLOOKUP(AD158,CALC_CONN_TEBT0714_REV01!F:M,8,0),IF(IFERROR(IF(AD158=AH158,AI158,AH158),"---")="---","---",IF(COUNTIF(CALC_CONN_TEBT0714_REV01!F:F,IFERROR(IF(AD158=AH158,AI158,AH158),"---"))&gt;0,"---",IFERROR(IF(AD158=AH158,AI158,AH158),"---")))),"---")</f>
        <v>J27-6</v>
      </c>
      <c r="AK158" t="str">
        <f>IF(COUNTIF(CALC_CONN_TEBT0714_REV01!F:F,IF(AH158&lt;&gt;"---",VLOOKUP(AD158,CALC_CONN_TEBT0714_REV01!F:M,8,0),IF(IFERROR(IF(AD158=AH158,AI158,AH158),"---")="---","---",IF(COUNTIF(CALC_CONN_TEBT0714_REV01!F:F,IFERROR(IF(AD158=AH158,AI158,AH158),"---"))&gt;0,"---",IFERROR(IF(AD158=AH158,AI158,AH158),"---")))))=0,IF(AH158&lt;&gt;"---",VLOOKUP(AD158,CALC_CONN_TEBT0714_REV01!F:M,8,0),IF(IFERROR(IF(AD158=AH158,AI158,AH158),"---")="---","---",IF(COUNTIF(CALC_CONN_TEBT0714_REV01!F:F,IFERROR(IF(AD158=AH158,AI158,AH158),"---"))&gt;0,"---",IFERROR(IF(AD158=AH158,AI158,AH158),"---")))),"---")</f>
        <v>---</v>
      </c>
      <c r="AL158">
        <f t="shared" si="36"/>
        <v>79.661799999999999</v>
      </c>
      <c r="AM158">
        <f t="shared" si="37"/>
        <v>5</v>
      </c>
      <c r="AT158" t="str">
        <f t="shared" si="30"/>
        <v>NetJM2_19</v>
      </c>
      <c r="AU158" t="str">
        <f t="shared" si="31"/>
        <v>--</v>
      </c>
    </row>
    <row r="159" spans="1:47" x14ac:dyDescent="0.25">
      <c r="A159" t="str">
        <f t="shared" si="26"/>
        <v>JM2-24</v>
      </c>
      <c r="B159" t="str">
        <f t="shared" si="27"/>
        <v>NetJM2_20</v>
      </c>
      <c r="C159" t="str">
        <f t="shared" si="28"/>
        <v>JM2-NetJM2_20</v>
      </c>
      <c r="D159" t="str">
        <f t="shared" si="29"/>
        <v>JM2-24</v>
      </c>
      <c r="E159" t="s">
        <v>259</v>
      </c>
      <c r="F159">
        <v>24</v>
      </c>
      <c r="G159" t="s">
        <v>1370</v>
      </c>
      <c r="AA159">
        <f t="shared" si="38"/>
        <v>154</v>
      </c>
      <c r="AB159" t="str">
        <f>B2B!B156</f>
        <v>JM2</v>
      </c>
      <c r="AC159" t="str">
        <f>B2B!C156</f>
        <v>53</v>
      </c>
      <c r="AD159" t="str">
        <f t="shared" si="32"/>
        <v>JM2-53</v>
      </c>
      <c r="AE159" t="str">
        <f t="shared" si="33"/>
        <v>V_CFG0</v>
      </c>
      <c r="AG159" t="str">
        <f t="shared" si="34"/>
        <v>--</v>
      </c>
      <c r="AH159" t="str">
        <f t="shared" si="35"/>
        <v>J27-2</v>
      </c>
      <c r="AI159" t="str">
        <f>IFERROR(IF(IF(AG159="--",INDEX(D:D,MATCH(AE159,INDEX(B:B,MATCH(AE159,B:B,)+1):B10673,)+MATCH(AE159,B:B,)))=AD159,VLOOKUP(AE159,B:D,3,0),IF(AG159="--",INDEX(D:D,MATCH(AE159,INDEX(B:B,MATCH(AE159,B:B,)+1):B10673,)+MATCH(AE159,B:B,)),"---")),"---")</f>
        <v>J27-2</v>
      </c>
      <c r="AJ159" t="str">
        <f>IF(COUNTIF(CALC_CONN_TEBT0714_REV01!F:F,IF(AH159&lt;&gt;"---",VLOOKUP(AD159,CALC_CONN_TEBT0714_REV01!F:M,8,0),IF(IFERROR(IF(AD159=AH159,AI159,AH159),"---")="---","---",IF(COUNTIF(CALC_CONN_TEBT0714_REV01!F:F,IFERROR(IF(AD159=AH159,AI159,AH159),"---"))&gt;0,"---",IFERROR(IF(AD159=AH159,AI159,AH159),"---")))))=1,IF(AH159&lt;&gt;"---",VLOOKUP(AD159,CALC_CONN_TEBT0714_REV01!F:M,8,0),IF(IFERROR(IF(AD159=AH159,AI159,AH159),"---")="---","---",IF(COUNTIF(CALC_CONN_TEBT0714_REV01!F:F,IFERROR(IF(AD159=AH159,AI159,AH159),"---"))&gt;0,"---",IFERROR(IF(AD159=AH159,AI159,AH159),"---")))),"---")</f>
        <v>J27-2</v>
      </c>
      <c r="AK159" t="str">
        <f>IF(COUNTIF(CALC_CONN_TEBT0714_REV01!F:F,IF(AH159&lt;&gt;"---",VLOOKUP(AD159,CALC_CONN_TEBT0714_REV01!F:M,8,0),IF(IFERROR(IF(AD159=AH159,AI159,AH159),"---")="---","---",IF(COUNTIF(CALC_CONN_TEBT0714_REV01!F:F,IFERROR(IF(AD159=AH159,AI159,AH159),"---"))&gt;0,"---",IFERROR(IF(AD159=AH159,AI159,AH159),"---")))))=0,IF(AH159&lt;&gt;"---",VLOOKUP(AD159,CALC_CONN_TEBT0714_REV01!F:M,8,0),IF(IFERROR(IF(AD159=AH159,AI159,AH159),"---")="---","---",IF(COUNTIF(CALC_CONN_TEBT0714_REV01!F:F,IFERROR(IF(AD159=AH159,AI159,AH159),"---"))&gt;0,"---",IFERROR(IF(AD159=AH159,AI159,AH159),"---")))),"---")</f>
        <v>---</v>
      </c>
      <c r="AL159">
        <f t="shared" si="36"/>
        <v>7.7286999999999999</v>
      </c>
      <c r="AM159">
        <f t="shared" si="37"/>
        <v>2</v>
      </c>
      <c r="AT159" t="str">
        <f t="shared" si="30"/>
        <v>NetJM2_20</v>
      </c>
      <c r="AU159" t="str">
        <f t="shared" si="31"/>
        <v>--</v>
      </c>
    </row>
    <row r="160" spans="1:47" x14ac:dyDescent="0.25">
      <c r="A160" t="str">
        <f t="shared" si="26"/>
        <v>JM2-25</v>
      </c>
      <c r="B160" t="str">
        <f t="shared" si="27"/>
        <v>NetJM2_21</v>
      </c>
      <c r="C160" t="str">
        <f t="shared" si="28"/>
        <v>JM2-NetJM2_21</v>
      </c>
      <c r="D160" t="str">
        <f t="shared" si="29"/>
        <v>JM2-25</v>
      </c>
      <c r="E160" t="s">
        <v>259</v>
      </c>
      <c r="F160">
        <v>25</v>
      </c>
      <c r="G160" t="s">
        <v>842</v>
      </c>
      <c r="AA160">
        <f t="shared" si="38"/>
        <v>155</v>
      </c>
      <c r="AB160" t="str">
        <f>B2B!B157</f>
        <v>JM2</v>
      </c>
      <c r="AC160" t="str">
        <f>B2B!C157</f>
        <v>56</v>
      </c>
      <c r="AD160" t="str">
        <f t="shared" si="32"/>
        <v>JM2-56</v>
      </c>
      <c r="AE160" t="str">
        <f t="shared" si="33"/>
        <v>NetJM2_56</v>
      </c>
      <c r="AG160" t="str">
        <f t="shared" si="34"/>
        <v>--</v>
      </c>
      <c r="AH160" t="str">
        <f t="shared" si="35"/>
        <v>JM2-56</v>
      </c>
      <c r="AI160" t="str">
        <f>IFERROR(IF(IF(AG160="--",INDEX(D:D,MATCH(AE160,INDEX(B:B,MATCH(AE160,B:B,)+1):B10674,)+MATCH(AE160,B:B,)))=AD160,VLOOKUP(AE160,B:D,3,0),IF(AG160="--",INDEX(D:D,MATCH(AE160,INDEX(B:B,MATCH(AE160,B:B,)+1):B10674,)+MATCH(AE160,B:B,)),"---")),"---")</f>
        <v>JM2-62</v>
      </c>
      <c r="AJ160" t="str">
        <f>IF(COUNTIF(CALC_CONN_TEBT0714_REV01!F:F,IF(AH160&lt;&gt;"---",VLOOKUP(AD160,CALC_CONN_TEBT0714_REV01!F:M,8,0),IF(IFERROR(IF(AD160=AH160,AI160,AH160),"---")="---","---",IF(COUNTIF(CALC_CONN_TEBT0714_REV01!F:F,IFERROR(IF(AD160=AH160,AI160,AH160),"---"))&gt;0,"---",IFERROR(IF(AD160=AH160,AI160,AH160),"---")))))=1,IF(AH160&lt;&gt;"---",VLOOKUP(AD160,CALC_CONN_TEBT0714_REV01!F:M,8,0),IF(IFERROR(IF(AD160=AH160,AI160,AH160),"---")="---","---",IF(COUNTIF(CALC_CONN_TEBT0714_REV01!F:F,IFERROR(IF(AD160=AH160,AI160,AH160),"---"))&gt;0,"---",IFERROR(IF(AD160=AH160,AI160,AH160),"---")))),"---")</f>
        <v>---</v>
      </c>
      <c r="AK160" t="str">
        <f>IF(COUNTIF(CALC_CONN_TEBT0714_REV01!F:F,IF(AH160&lt;&gt;"---",VLOOKUP(AD160,CALC_CONN_TEBT0714_REV01!F:M,8,0),IF(IFERROR(IF(AD160=AH160,AI160,AH160),"---")="---","---",IF(COUNTIF(CALC_CONN_TEBT0714_REV01!F:F,IFERROR(IF(AD160=AH160,AI160,AH160),"---"))&gt;0,"---",IFERROR(IF(AD160=AH160,AI160,AH160),"---")))))=0,IF(AH160&lt;&gt;"---",VLOOKUP(AD160,CALC_CONN_TEBT0714_REV01!F:M,8,0),IF(IFERROR(IF(AD160=AH160,AI160,AH160),"---")="---","---",IF(COUNTIF(CALC_CONN_TEBT0714_REV01!F:F,IFERROR(IF(AD160=AH160,AI160,AH160),"---"))&gt;0,"---",IFERROR(IF(AD160=AH160,AI160,AH160),"---")))),"---")</f>
        <v>---</v>
      </c>
      <c r="AL160">
        <f t="shared" si="36"/>
        <v>3.4891000000000001</v>
      </c>
      <c r="AM160">
        <f t="shared" si="37"/>
        <v>2</v>
      </c>
      <c r="AT160" t="str">
        <f t="shared" si="30"/>
        <v>NetJM2_21</v>
      </c>
      <c r="AU160" t="str">
        <f t="shared" si="31"/>
        <v>--</v>
      </c>
    </row>
    <row r="161" spans="1:47" x14ac:dyDescent="0.25">
      <c r="A161" t="str">
        <f t="shared" si="26"/>
        <v>JM2-26</v>
      </c>
      <c r="B161" t="str">
        <f t="shared" si="27"/>
        <v>NetJM2_22</v>
      </c>
      <c r="C161" t="str">
        <f t="shared" si="28"/>
        <v>JM2-NetJM2_22</v>
      </c>
      <c r="D161" t="str">
        <f t="shared" si="29"/>
        <v>JM2-26</v>
      </c>
      <c r="E161" t="s">
        <v>259</v>
      </c>
      <c r="F161">
        <v>26</v>
      </c>
      <c r="G161" t="s">
        <v>843</v>
      </c>
      <c r="AA161">
        <f t="shared" si="38"/>
        <v>156</v>
      </c>
      <c r="AB161" t="str">
        <f>B2B!B158</f>
        <v>JM2</v>
      </c>
      <c r="AC161" t="str">
        <f>B2B!C158</f>
        <v>55</v>
      </c>
      <c r="AD161" t="str">
        <f t="shared" si="32"/>
        <v>JM2-55</v>
      </c>
      <c r="AE161" t="str">
        <f t="shared" si="33"/>
        <v>NetJM2_51</v>
      </c>
      <c r="AG161" t="str">
        <f t="shared" si="34"/>
        <v>--</v>
      </c>
      <c r="AH161" t="str">
        <f t="shared" si="35"/>
        <v>JM2-51</v>
      </c>
      <c r="AI161" t="str">
        <f>IFERROR(IF(IF(AG161="--",INDEX(D:D,MATCH(AE161,INDEX(B:B,MATCH(AE161,B:B,)+1):B10675,)+MATCH(AE161,B:B,)))=AD161,VLOOKUP(AE161,B:D,3,0),IF(AG161="--",INDEX(D:D,MATCH(AE161,INDEX(B:B,MATCH(AE161,B:B,)+1):B10675,)+MATCH(AE161,B:B,)),"---")),"---")</f>
        <v>JM2-51</v>
      </c>
      <c r="AJ161" t="str">
        <f>IF(COUNTIF(CALC_CONN_TEBT0714_REV01!F:F,IF(AH161&lt;&gt;"---",VLOOKUP(AD161,CALC_CONN_TEBT0714_REV01!F:M,8,0),IF(IFERROR(IF(AD161=AH161,AI161,AH161),"---")="---","---",IF(COUNTIF(CALC_CONN_TEBT0714_REV01!F:F,IFERROR(IF(AD161=AH161,AI161,AH161),"---"))&gt;0,"---",IFERROR(IF(AD161=AH161,AI161,AH161),"---")))))=1,IF(AH161&lt;&gt;"---",VLOOKUP(AD161,CALC_CONN_TEBT0714_REV01!F:M,8,0),IF(IFERROR(IF(AD161=AH161,AI161,AH161),"---")="---","---",IF(COUNTIF(CALC_CONN_TEBT0714_REV01!F:F,IFERROR(IF(AD161=AH161,AI161,AH161),"---"))&gt;0,"---",IFERROR(IF(AD161=AH161,AI161,AH161),"---")))),"---")</f>
        <v>---</v>
      </c>
      <c r="AK161" t="str">
        <f>IF(COUNTIF(CALC_CONN_TEBT0714_REV01!F:F,IF(AH161&lt;&gt;"---",VLOOKUP(AD161,CALC_CONN_TEBT0714_REV01!F:M,8,0),IF(IFERROR(IF(AD161=AH161,AI161,AH161),"---")="---","---",IF(COUNTIF(CALC_CONN_TEBT0714_REV01!F:F,IFERROR(IF(AD161=AH161,AI161,AH161),"---"))&gt;0,"---",IFERROR(IF(AD161=AH161,AI161,AH161),"---")))))=0,IF(AH161&lt;&gt;"---",VLOOKUP(AD161,CALC_CONN_TEBT0714_REV01!F:M,8,0),IF(IFERROR(IF(AD161=AH161,AI161,AH161),"---")="---","---",IF(COUNTIF(CALC_CONN_TEBT0714_REV01!F:F,IFERROR(IF(AD161=AH161,AI161,AH161),"---"))&gt;0,"---",IFERROR(IF(AD161=AH161,AI161,AH161),"---")))),"---")</f>
        <v>---</v>
      </c>
      <c r="AL161">
        <f t="shared" si="36"/>
        <v>3.0074000000000001</v>
      </c>
      <c r="AM161">
        <f t="shared" si="37"/>
        <v>2</v>
      </c>
      <c r="AT161" t="str">
        <f t="shared" si="30"/>
        <v>NetJM2_22</v>
      </c>
      <c r="AU161" t="str">
        <f t="shared" si="31"/>
        <v>--</v>
      </c>
    </row>
    <row r="162" spans="1:47" x14ac:dyDescent="0.25">
      <c r="A162" t="str">
        <f t="shared" si="26"/>
        <v>JM2-27</v>
      </c>
      <c r="B162" t="str">
        <f t="shared" si="27"/>
        <v>NetJM2_27</v>
      </c>
      <c r="C162" t="str">
        <f t="shared" si="28"/>
        <v>JM2-NetJM2_27</v>
      </c>
      <c r="D162" t="str">
        <f t="shared" si="29"/>
        <v>JM2-27</v>
      </c>
      <c r="E162" t="s">
        <v>259</v>
      </c>
      <c r="F162">
        <v>27</v>
      </c>
      <c r="G162" t="s">
        <v>844</v>
      </c>
      <c r="AA162">
        <f t="shared" si="38"/>
        <v>157</v>
      </c>
      <c r="AB162" t="str">
        <f>B2B!B159</f>
        <v>JM2</v>
      </c>
      <c r="AC162" t="str">
        <f>B2B!C159</f>
        <v>58</v>
      </c>
      <c r="AD162" t="str">
        <f t="shared" si="32"/>
        <v>JM2-58</v>
      </c>
      <c r="AE162" t="str">
        <f t="shared" si="33"/>
        <v>NetJM2_58</v>
      </c>
      <c r="AG162" t="str">
        <f t="shared" si="34"/>
        <v>--</v>
      </c>
      <c r="AH162" t="str">
        <f t="shared" si="35"/>
        <v>JM2-58</v>
      </c>
      <c r="AI162" t="str">
        <f>IFERROR(IF(IF(AG162="--",INDEX(D:D,MATCH(AE162,INDEX(B:B,MATCH(AE162,B:B,)+1):B10676,)+MATCH(AE162,B:B,)))=AD162,VLOOKUP(AE162,B:D,3,0),IF(AG162="--",INDEX(D:D,MATCH(AE162,INDEX(B:B,MATCH(AE162,B:B,)+1):B10676,)+MATCH(AE162,B:B,)),"---")),"---")</f>
        <v>JM2-66</v>
      </c>
      <c r="AJ162" t="str">
        <f>IF(COUNTIF(CALC_CONN_TEBT0714_REV01!F:F,IF(AH162&lt;&gt;"---",VLOOKUP(AD162,CALC_CONN_TEBT0714_REV01!F:M,8,0),IF(IFERROR(IF(AD162=AH162,AI162,AH162),"---")="---","---",IF(COUNTIF(CALC_CONN_TEBT0714_REV01!F:F,IFERROR(IF(AD162=AH162,AI162,AH162),"---"))&gt;0,"---",IFERROR(IF(AD162=AH162,AI162,AH162),"---")))))=1,IF(AH162&lt;&gt;"---",VLOOKUP(AD162,CALC_CONN_TEBT0714_REV01!F:M,8,0),IF(IFERROR(IF(AD162=AH162,AI162,AH162),"---")="---","---",IF(COUNTIF(CALC_CONN_TEBT0714_REV01!F:F,IFERROR(IF(AD162=AH162,AI162,AH162),"---"))&gt;0,"---",IFERROR(IF(AD162=AH162,AI162,AH162),"---")))),"---")</f>
        <v>---</v>
      </c>
      <c r="AK162" t="str">
        <f>IF(COUNTIF(CALC_CONN_TEBT0714_REV01!F:F,IF(AH162&lt;&gt;"---",VLOOKUP(AD162,CALC_CONN_TEBT0714_REV01!F:M,8,0),IF(IFERROR(IF(AD162=AH162,AI162,AH162),"---")="---","---",IF(COUNTIF(CALC_CONN_TEBT0714_REV01!F:F,IFERROR(IF(AD162=AH162,AI162,AH162),"---"))&gt;0,"---",IFERROR(IF(AD162=AH162,AI162,AH162),"---")))))=0,IF(AH162&lt;&gt;"---",VLOOKUP(AD162,CALC_CONN_TEBT0714_REV01!F:M,8,0),IF(IFERROR(IF(AD162=AH162,AI162,AH162),"---")="---","---",IF(COUNTIF(CALC_CONN_TEBT0714_REV01!F:F,IFERROR(IF(AD162=AH162,AI162,AH162),"---"))&gt;0,"---",IFERROR(IF(AD162=AH162,AI162,AH162),"---")))),"---")</f>
        <v>---</v>
      </c>
      <c r="AL162">
        <f t="shared" si="36"/>
        <v>4.8086000000000002</v>
      </c>
      <c r="AM162">
        <f t="shared" si="37"/>
        <v>2</v>
      </c>
      <c r="AT162" t="str">
        <f t="shared" si="30"/>
        <v>NetJM2_27</v>
      </c>
      <c r="AU162" t="str">
        <f t="shared" si="31"/>
        <v>--</v>
      </c>
    </row>
    <row r="163" spans="1:47" x14ac:dyDescent="0.25">
      <c r="A163" t="str">
        <f t="shared" si="26"/>
        <v>JM2-28</v>
      </c>
      <c r="B163" t="str">
        <f t="shared" si="27"/>
        <v>NetJM2_28</v>
      </c>
      <c r="C163" t="str">
        <f t="shared" si="28"/>
        <v>JM2-NetJM2_28</v>
      </c>
      <c r="D163" t="str">
        <f t="shared" si="29"/>
        <v>JM2-28</v>
      </c>
      <c r="E163" t="s">
        <v>259</v>
      </c>
      <c r="F163">
        <v>28</v>
      </c>
      <c r="G163" t="s">
        <v>845</v>
      </c>
      <c r="AA163">
        <f t="shared" si="38"/>
        <v>158</v>
      </c>
      <c r="AB163" t="str">
        <f>B2B!B160</f>
        <v>JM2</v>
      </c>
      <c r="AC163" t="str">
        <f>B2B!C160</f>
        <v>57</v>
      </c>
      <c r="AD163" t="str">
        <f t="shared" si="32"/>
        <v>JM2-57</v>
      </c>
      <c r="AE163" t="str">
        <f t="shared" si="33"/>
        <v>NetJM2_57</v>
      </c>
      <c r="AG163" t="str">
        <f t="shared" si="34"/>
        <v>--</v>
      </c>
      <c r="AH163" t="str">
        <f t="shared" si="35"/>
        <v>JM2-57</v>
      </c>
      <c r="AI163" t="str">
        <f>IFERROR(IF(IF(AG163="--",INDEX(D:D,MATCH(AE163,INDEX(B:B,MATCH(AE163,B:B,)+1):B10677,)+MATCH(AE163,B:B,)))=AD163,VLOOKUP(AE163,B:D,3,0),IF(AG163="--",INDEX(D:D,MATCH(AE163,INDEX(B:B,MATCH(AE163,B:B,)+1):B10677,)+MATCH(AE163,B:B,)),"---")),"---")</f>
        <v>JM2-61</v>
      </c>
      <c r="AJ163" t="str">
        <f>IF(COUNTIF(CALC_CONN_TEBT0714_REV01!F:F,IF(AH163&lt;&gt;"---",VLOOKUP(AD163,CALC_CONN_TEBT0714_REV01!F:M,8,0),IF(IFERROR(IF(AD163=AH163,AI163,AH163),"---")="---","---",IF(COUNTIF(CALC_CONN_TEBT0714_REV01!F:F,IFERROR(IF(AD163=AH163,AI163,AH163),"---"))&gt;0,"---",IFERROR(IF(AD163=AH163,AI163,AH163),"---")))))=1,IF(AH163&lt;&gt;"---",VLOOKUP(AD163,CALC_CONN_TEBT0714_REV01!F:M,8,0),IF(IFERROR(IF(AD163=AH163,AI163,AH163),"---")="---","---",IF(COUNTIF(CALC_CONN_TEBT0714_REV01!F:F,IFERROR(IF(AD163=AH163,AI163,AH163),"---"))&gt;0,"---",IFERROR(IF(AD163=AH163,AI163,AH163),"---")))),"---")</f>
        <v>---</v>
      </c>
      <c r="AK163" t="str">
        <f>IF(COUNTIF(CALC_CONN_TEBT0714_REV01!F:F,IF(AH163&lt;&gt;"---",VLOOKUP(AD163,CALC_CONN_TEBT0714_REV01!F:M,8,0),IF(IFERROR(IF(AD163=AH163,AI163,AH163),"---")="---","---",IF(COUNTIF(CALC_CONN_TEBT0714_REV01!F:F,IFERROR(IF(AD163=AH163,AI163,AH163),"---"))&gt;0,"---",IFERROR(IF(AD163=AH163,AI163,AH163),"---")))))=0,IF(AH163&lt;&gt;"---",VLOOKUP(AD163,CALC_CONN_TEBT0714_REV01!F:M,8,0),IF(IFERROR(IF(AD163=AH163,AI163,AH163),"---")="---","---",IF(COUNTIF(CALC_CONN_TEBT0714_REV01!F:F,IFERROR(IF(AD163=AH163,AI163,AH163),"---"))&gt;0,"---",IFERROR(IF(AD163=AH163,AI163,AH163),"---")))),"---")</f>
        <v>---</v>
      </c>
      <c r="AL163">
        <f t="shared" si="36"/>
        <v>3.0186999999999999</v>
      </c>
      <c r="AM163">
        <f t="shared" si="37"/>
        <v>2</v>
      </c>
      <c r="AT163" t="str">
        <f t="shared" si="30"/>
        <v>NetJM2_28</v>
      </c>
      <c r="AU163" t="str">
        <f t="shared" si="31"/>
        <v>--</v>
      </c>
    </row>
    <row r="164" spans="1:47" x14ac:dyDescent="0.25">
      <c r="A164" t="str">
        <f t="shared" si="26"/>
        <v>JM2-29</v>
      </c>
      <c r="B164" t="str">
        <f t="shared" si="27"/>
        <v>NetJM2_29</v>
      </c>
      <c r="C164" t="str">
        <f t="shared" si="28"/>
        <v>JM2-NetJM2_29</v>
      </c>
      <c r="D164" t="str">
        <f t="shared" si="29"/>
        <v>JM2-29</v>
      </c>
      <c r="E164" t="s">
        <v>259</v>
      </c>
      <c r="F164">
        <v>29</v>
      </c>
      <c r="G164" t="s">
        <v>399</v>
      </c>
      <c r="AA164">
        <f t="shared" si="38"/>
        <v>159</v>
      </c>
      <c r="AB164" t="str">
        <f>B2B!B161</f>
        <v>JM2</v>
      </c>
      <c r="AC164" t="str">
        <f>B2B!C161</f>
        <v>60</v>
      </c>
      <c r="AD164" t="str">
        <f t="shared" si="32"/>
        <v>JM2-60</v>
      </c>
      <c r="AE164" t="str">
        <f t="shared" si="33"/>
        <v>NetJM2_60</v>
      </c>
      <c r="AG164" t="str">
        <f t="shared" si="34"/>
        <v>--</v>
      </c>
      <c r="AH164" t="str">
        <f t="shared" si="35"/>
        <v>JM2-60</v>
      </c>
      <c r="AI164" t="str">
        <f>IFERROR(IF(IF(AG164="--",INDEX(D:D,MATCH(AE164,INDEX(B:B,MATCH(AE164,B:B,)+1):B10678,)+MATCH(AE164,B:B,)))=AD164,VLOOKUP(AE164,B:D,3,0),IF(AG164="--",INDEX(D:D,MATCH(AE164,INDEX(B:B,MATCH(AE164,B:B,)+1):B10678,)+MATCH(AE164,B:B,)),"---")),"---")</f>
        <v>JM2-64</v>
      </c>
      <c r="AJ164" t="str">
        <f>IF(COUNTIF(CALC_CONN_TEBT0714_REV01!F:F,IF(AH164&lt;&gt;"---",VLOOKUP(AD164,CALC_CONN_TEBT0714_REV01!F:M,8,0),IF(IFERROR(IF(AD164=AH164,AI164,AH164),"---")="---","---",IF(COUNTIF(CALC_CONN_TEBT0714_REV01!F:F,IFERROR(IF(AD164=AH164,AI164,AH164),"---"))&gt;0,"---",IFERROR(IF(AD164=AH164,AI164,AH164),"---")))))=1,IF(AH164&lt;&gt;"---",VLOOKUP(AD164,CALC_CONN_TEBT0714_REV01!F:M,8,0),IF(IFERROR(IF(AD164=AH164,AI164,AH164),"---")="---","---",IF(COUNTIF(CALC_CONN_TEBT0714_REV01!F:F,IFERROR(IF(AD164=AH164,AI164,AH164),"---"))&gt;0,"---",IFERROR(IF(AD164=AH164,AI164,AH164),"---")))),"---")</f>
        <v>---</v>
      </c>
      <c r="AK164" t="str">
        <f>IF(COUNTIF(CALC_CONN_TEBT0714_REV01!F:F,IF(AH164&lt;&gt;"---",VLOOKUP(AD164,CALC_CONN_TEBT0714_REV01!F:M,8,0),IF(IFERROR(IF(AD164=AH164,AI164,AH164),"---")="---","---",IF(COUNTIF(CALC_CONN_TEBT0714_REV01!F:F,IFERROR(IF(AD164=AH164,AI164,AH164),"---"))&gt;0,"---",IFERROR(IF(AD164=AH164,AI164,AH164),"---")))))=0,IF(AH164&lt;&gt;"---",VLOOKUP(AD164,CALC_CONN_TEBT0714_REV01!F:M,8,0),IF(IFERROR(IF(AD164=AH164,AI164,AH164),"---")="---","---",IF(COUNTIF(CALC_CONN_TEBT0714_REV01!F:F,IFERROR(IF(AD164=AH164,AI164,AH164),"---"))&gt;0,"---",IFERROR(IF(AD164=AH164,AI164,AH164),"---")))),"---")</f>
        <v>---</v>
      </c>
      <c r="AL164">
        <f t="shared" si="36"/>
        <v>2.9211999999999998</v>
      </c>
      <c r="AM164">
        <f t="shared" si="37"/>
        <v>2</v>
      </c>
      <c r="AT164" t="str">
        <f t="shared" si="30"/>
        <v>NetJM2_29</v>
      </c>
      <c r="AU164" t="str">
        <f t="shared" si="31"/>
        <v>--</v>
      </c>
    </row>
    <row r="165" spans="1:47" x14ac:dyDescent="0.25">
      <c r="A165" t="str">
        <f t="shared" si="26"/>
        <v>JM2-30</v>
      </c>
      <c r="B165" t="str">
        <f t="shared" si="27"/>
        <v>NetJM2_30</v>
      </c>
      <c r="C165" t="str">
        <f t="shared" si="28"/>
        <v>JM2-NetJM2_30</v>
      </c>
      <c r="D165" t="str">
        <f t="shared" si="29"/>
        <v>JM2-30</v>
      </c>
      <c r="E165" t="s">
        <v>259</v>
      </c>
      <c r="F165">
        <v>30</v>
      </c>
      <c r="G165" t="s">
        <v>1371</v>
      </c>
      <c r="AA165">
        <f t="shared" si="38"/>
        <v>160</v>
      </c>
      <c r="AB165" t="str">
        <f>B2B!B162</f>
        <v>JM2</v>
      </c>
      <c r="AC165" t="str">
        <f>B2B!C162</f>
        <v>59</v>
      </c>
      <c r="AD165" t="str">
        <f t="shared" si="32"/>
        <v>JM2-59</v>
      </c>
      <c r="AE165" t="str">
        <f t="shared" si="33"/>
        <v>NetJM2_47</v>
      </c>
      <c r="AG165" t="str">
        <f t="shared" si="34"/>
        <v>--</v>
      </c>
      <c r="AH165" t="str">
        <f t="shared" si="35"/>
        <v>JM2-47</v>
      </c>
      <c r="AI165" t="str">
        <f>IFERROR(IF(IF(AG165="--",INDEX(D:D,MATCH(AE165,INDEX(B:B,MATCH(AE165,B:B,)+1):B10679,)+MATCH(AE165,B:B,)))=AD165,VLOOKUP(AE165,B:D,3,0),IF(AG165="--",INDEX(D:D,MATCH(AE165,INDEX(B:B,MATCH(AE165,B:B,)+1):B10679,)+MATCH(AE165,B:B,)),"---")),"---")</f>
        <v>JM2-47</v>
      </c>
      <c r="AJ165" t="str">
        <f>IF(COUNTIF(CALC_CONN_TEBT0714_REV01!F:F,IF(AH165&lt;&gt;"---",VLOOKUP(AD165,CALC_CONN_TEBT0714_REV01!F:M,8,0),IF(IFERROR(IF(AD165=AH165,AI165,AH165),"---")="---","---",IF(COUNTIF(CALC_CONN_TEBT0714_REV01!F:F,IFERROR(IF(AD165=AH165,AI165,AH165),"---"))&gt;0,"---",IFERROR(IF(AD165=AH165,AI165,AH165),"---")))))=1,IF(AH165&lt;&gt;"---",VLOOKUP(AD165,CALC_CONN_TEBT0714_REV01!F:M,8,0),IF(IFERROR(IF(AD165=AH165,AI165,AH165),"---")="---","---",IF(COUNTIF(CALC_CONN_TEBT0714_REV01!F:F,IFERROR(IF(AD165=AH165,AI165,AH165),"---"))&gt;0,"---",IFERROR(IF(AD165=AH165,AI165,AH165),"---")))),"---")</f>
        <v>---</v>
      </c>
      <c r="AK165" t="str">
        <f>IF(COUNTIF(CALC_CONN_TEBT0714_REV01!F:F,IF(AH165&lt;&gt;"---",VLOOKUP(AD165,CALC_CONN_TEBT0714_REV01!F:M,8,0),IF(IFERROR(IF(AD165=AH165,AI165,AH165),"---")="---","---",IF(COUNTIF(CALC_CONN_TEBT0714_REV01!F:F,IFERROR(IF(AD165=AH165,AI165,AH165),"---"))&gt;0,"---",IFERROR(IF(AD165=AH165,AI165,AH165),"---")))))=0,IF(AH165&lt;&gt;"---",VLOOKUP(AD165,CALC_CONN_TEBT0714_REV01!F:M,8,0),IF(IFERROR(IF(AD165=AH165,AI165,AH165),"---")="---","---",IF(COUNTIF(CALC_CONN_TEBT0714_REV01!F:F,IFERROR(IF(AD165=AH165,AI165,AH165),"---"))&gt;0,"---",IFERROR(IF(AD165=AH165,AI165,AH165),"---")))),"---")</f>
        <v>---</v>
      </c>
      <c r="AL165">
        <f t="shared" si="36"/>
        <v>5.5510999999999999</v>
      </c>
      <c r="AM165">
        <f t="shared" si="37"/>
        <v>2</v>
      </c>
      <c r="AT165" t="str">
        <f t="shared" si="30"/>
        <v>NetJM2_30</v>
      </c>
      <c r="AU165" t="str">
        <f t="shared" si="31"/>
        <v>--</v>
      </c>
    </row>
    <row r="166" spans="1:47" x14ac:dyDescent="0.25">
      <c r="A166" t="str">
        <f t="shared" si="26"/>
        <v>JM2-31</v>
      </c>
      <c r="B166" t="str">
        <f t="shared" si="27"/>
        <v>NetJM2_27</v>
      </c>
      <c r="C166" t="str">
        <f t="shared" si="28"/>
        <v>JM2-NetJM2_27</v>
      </c>
      <c r="D166" t="str">
        <f t="shared" si="29"/>
        <v>JM2-31</v>
      </c>
      <c r="E166" t="s">
        <v>259</v>
      </c>
      <c r="F166">
        <v>31</v>
      </c>
      <c r="G166" t="s">
        <v>844</v>
      </c>
      <c r="AA166">
        <f t="shared" si="38"/>
        <v>161</v>
      </c>
      <c r="AB166" t="str">
        <f>B2B!B163</f>
        <v>JM2</v>
      </c>
      <c r="AC166" t="str">
        <f>B2B!C163</f>
        <v>62</v>
      </c>
      <c r="AD166" t="str">
        <f t="shared" si="32"/>
        <v>JM2-62</v>
      </c>
      <c r="AE166" t="str">
        <f t="shared" si="33"/>
        <v>NetJM2_56</v>
      </c>
      <c r="AG166" t="str">
        <f t="shared" si="34"/>
        <v>--</v>
      </c>
      <c r="AH166" t="str">
        <f t="shared" si="35"/>
        <v>JM2-56</v>
      </c>
      <c r="AI166" t="str">
        <f>IFERROR(IF(IF(AG166="--",INDEX(D:D,MATCH(AE166,INDEX(B:B,MATCH(AE166,B:B,)+1):B10680,)+MATCH(AE166,B:B,)))=AD166,VLOOKUP(AE166,B:D,3,0),IF(AG166="--",INDEX(D:D,MATCH(AE166,INDEX(B:B,MATCH(AE166,B:B,)+1):B10680,)+MATCH(AE166,B:B,)),"---")),"---")</f>
        <v>JM2-56</v>
      </c>
      <c r="AJ166" t="str">
        <f>IF(COUNTIF(CALC_CONN_TEBT0714_REV01!F:F,IF(AH166&lt;&gt;"---",VLOOKUP(AD166,CALC_CONN_TEBT0714_REV01!F:M,8,0),IF(IFERROR(IF(AD166=AH166,AI166,AH166),"---")="---","---",IF(COUNTIF(CALC_CONN_TEBT0714_REV01!F:F,IFERROR(IF(AD166=AH166,AI166,AH166),"---"))&gt;0,"---",IFERROR(IF(AD166=AH166,AI166,AH166),"---")))))=1,IF(AH166&lt;&gt;"---",VLOOKUP(AD166,CALC_CONN_TEBT0714_REV01!F:M,8,0),IF(IFERROR(IF(AD166=AH166,AI166,AH166),"---")="---","---",IF(COUNTIF(CALC_CONN_TEBT0714_REV01!F:F,IFERROR(IF(AD166=AH166,AI166,AH166),"---"))&gt;0,"---",IFERROR(IF(AD166=AH166,AI166,AH166),"---")))),"---")</f>
        <v>---</v>
      </c>
      <c r="AK166" t="str">
        <f>IF(COUNTIF(CALC_CONN_TEBT0714_REV01!F:F,IF(AH166&lt;&gt;"---",VLOOKUP(AD166,CALC_CONN_TEBT0714_REV01!F:M,8,0),IF(IFERROR(IF(AD166=AH166,AI166,AH166),"---")="---","---",IF(COUNTIF(CALC_CONN_TEBT0714_REV01!F:F,IFERROR(IF(AD166=AH166,AI166,AH166),"---"))&gt;0,"---",IFERROR(IF(AD166=AH166,AI166,AH166),"---")))))=0,IF(AH166&lt;&gt;"---",VLOOKUP(AD166,CALC_CONN_TEBT0714_REV01!F:M,8,0),IF(IFERROR(IF(AD166=AH166,AI166,AH166),"---")="---","---",IF(COUNTIF(CALC_CONN_TEBT0714_REV01!F:F,IFERROR(IF(AD166=AH166,AI166,AH166),"---"))&gt;0,"---",IFERROR(IF(AD166=AH166,AI166,AH166),"---")))),"---")</f>
        <v>---</v>
      </c>
      <c r="AL166">
        <f t="shared" si="36"/>
        <v>3.4891000000000001</v>
      </c>
      <c r="AM166">
        <f t="shared" si="37"/>
        <v>2</v>
      </c>
      <c r="AT166" t="str">
        <f t="shared" si="30"/>
        <v>NetJM2_27</v>
      </c>
      <c r="AU166" t="str">
        <f t="shared" si="31"/>
        <v>--</v>
      </c>
    </row>
    <row r="167" spans="1:47" x14ac:dyDescent="0.25">
      <c r="A167" t="str">
        <f t="shared" si="26"/>
        <v>JM2-32</v>
      </c>
      <c r="B167" t="str">
        <f t="shared" si="27"/>
        <v>NetJM2_28</v>
      </c>
      <c r="C167" t="str">
        <f t="shared" si="28"/>
        <v>JM2-NetJM2_28</v>
      </c>
      <c r="D167" t="str">
        <f t="shared" si="29"/>
        <v>JM2-32</v>
      </c>
      <c r="E167" t="s">
        <v>259</v>
      </c>
      <c r="F167">
        <v>32</v>
      </c>
      <c r="G167" t="s">
        <v>845</v>
      </c>
      <c r="AA167">
        <f t="shared" si="38"/>
        <v>162</v>
      </c>
      <c r="AB167" t="str">
        <f>B2B!B164</f>
        <v>JM2</v>
      </c>
      <c r="AC167" t="str">
        <f>B2B!C164</f>
        <v>61</v>
      </c>
      <c r="AD167" t="str">
        <f t="shared" si="32"/>
        <v>JM2-61</v>
      </c>
      <c r="AE167" t="str">
        <f t="shared" si="33"/>
        <v>NetJM2_57</v>
      </c>
      <c r="AG167" t="str">
        <f t="shared" si="34"/>
        <v>--</v>
      </c>
      <c r="AH167" t="str">
        <f t="shared" si="35"/>
        <v>JM2-57</v>
      </c>
      <c r="AI167" t="str">
        <f>IFERROR(IF(IF(AG167="--",INDEX(D:D,MATCH(AE167,INDEX(B:B,MATCH(AE167,B:B,)+1):B10681,)+MATCH(AE167,B:B,)))=AD167,VLOOKUP(AE167,B:D,3,0),IF(AG167="--",INDEX(D:D,MATCH(AE167,INDEX(B:B,MATCH(AE167,B:B,)+1):B10681,)+MATCH(AE167,B:B,)),"---")),"---")</f>
        <v>JM2-57</v>
      </c>
      <c r="AJ167" t="str">
        <f>IF(COUNTIF(CALC_CONN_TEBT0714_REV01!F:F,IF(AH167&lt;&gt;"---",VLOOKUP(AD167,CALC_CONN_TEBT0714_REV01!F:M,8,0),IF(IFERROR(IF(AD167=AH167,AI167,AH167),"---")="---","---",IF(COUNTIF(CALC_CONN_TEBT0714_REV01!F:F,IFERROR(IF(AD167=AH167,AI167,AH167),"---"))&gt;0,"---",IFERROR(IF(AD167=AH167,AI167,AH167),"---")))))=1,IF(AH167&lt;&gt;"---",VLOOKUP(AD167,CALC_CONN_TEBT0714_REV01!F:M,8,0),IF(IFERROR(IF(AD167=AH167,AI167,AH167),"---")="---","---",IF(COUNTIF(CALC_CONN_TEBT0714_REV01!F:F,IFERROR(IF(AD167=AH167,AI167,AH167),"---"))&gt;0,"---",IFERROR(IF(AD167=AH167,AI167,AH167),"---")))),"---")</f>
        <v>---</v>
      </c>
      <c r="AK167" t="str">
        <f>IF(COUNTIF(CALC_CONN_TEBT0714_REV01!F:F,IF(AH167&lt;&gt;"---",VLOOKUP(AD167,CALC_CONN_TEBT0714_REV01!F:M,8,0),IF(IFERROR(IF(AD167=AH167,AI167,AH167),"---")="---","---",IF(COUNTIF(CALC_CONN_TEBT0714_REV01!F:F,IFERROR(IF(AD167=AH167,AI167,AH167),"---"))&gt;0,"---",IFERROR(IF(AD167=AH167,AI167,AH167),"---")))))=0,IF(AH167&lt;&gt;"---",VLOOKUP(AD167,CALC_CONN_TEBT0714_REV01!F:M,8,0),IF(IFERROR(IF(AD167=AH167,AI167,AH167),"---")="---","---",IF(COUNTIF(CALC_CONN_TEBT0714_REV01!F:F,IFERROR(IF(AD167=AH167,AI167,AH167),"---"))&gt;0,"---",IFERROR(IF(AD167=AH167,AI167,AH167),"---")))),"---")</f>
        <v>---</v>
      </c>
      <c r="AL167">
        <f t="shared" si="36"/>
        <v>3.0186999999999999</v>
      </c>
      <c r="AM167">
        <f t="shared" si="37"/>
        <v>2</v>
      </c>
      <c r="AT167" t="str">
        <f t="shared" si="30"/>
        <v>NetJM2_28</v>
      </c>
      <c r="AU167" t="str">
        <f t="shared" si="31"/>
        <v>--</v>
      </c>
    </row>
    <row r="168" spans="1:47" x14ac:dyDescent="0.25">
      <c r="A168" t="str">
        <f t="shared" si="26"/>
        <v>JM2-33</v>
      </c>
      <c r="B168" t="str">
        <f t="shared" si="27"/>
        <v>NetJM2_29</v>
      </c>
      <c r="C168" t="str">
        <f t="shared" si="28"/>
        <v>JM2-NetJM2_29</v>
      </c>
      <c r="D168" t="str">
        <f t="shared" si="29"/>
        <v>JM2-33</v>
      </c>
      <c r="E168" t="s">
        <v>259</v>
      </c>
      <c r="F168">
        <v>33</v>
      </c>
      <c r="G168" t="s">
        <v>399</v>
      </c>
      <c r="AA168">
        <f t="shared" si="38"/>
        <v>163</v>
      </c>
      <c r="AB168" t="str">
        <f>B2B!B165</f>
        <v>JM2</v>
      </c>
      <c r="AC168" t="str">
        <f>B2B!C165</f>
        <v>64</v>
      </c>
      <c r="AD168" t="str">
        <f t="shared" si="32"/>
        <v>JM2-64</v>
      </c>
      <c r="AE168" t="str">
        <f t="shared" si="33"/>
        <v>NetJM2_60</v>
      </c>
      <c r="AG168" t="str">
        <f t="shared" si="34"/>
        <v>--</v>
      </c>
      <c r="AH168" t="str">
        <f t="shared" si="35"/>
        <v>JM2-60</v>
      </c>
      <c r="AI168" t="str">
        <f>IFERROR(IF(IF(AG168="--",INDEX(D:D,MATCH(AE168,INDEX(B:B,MATCH(AE168,B:B,)+1):B10682,)+MATCH(AE168,B:B,)))=AD168,VLOOKUP(AE168,B:D,3,0),IF(AG168="--",INDEX(D:D,MATCH(AE168,INDEX(B:B,MATCH(AE168,B:B,)+1):B10682,)+MATCH(AE168,B:B,)),"---")),"---")</f>
        <v>JM2-60</v>
      </c>
      <c r="AJ168" t="str">
        <f>IF(COUNTIF(CALC_CONN_TEBT0714_REV01!F:F,IF(AH168&lt;&gt;"---",VLOOKUP(AD168,CALC_CONN_TEBT0714_REV01!F:M,8,0),IF(IFERROR(IF(AD168=AH168,AI168,AH168),"---")="---","---",IF(COUNTIF(CALC_CONN_TEBT0714_REV01!F:F,IFERROR(IF(AD168=AH168,AI168,AH168),"---"))&gt;0,"---",IFERROR(IF(AD168=AH168,AI168,AH168),"---")))))=1,IF(AH168&lt;&gt;"---",VLOOKUP(AD168,CALC_CONN_TEBT0714_REV01!F:M,8,0),IF(IFERROR(IF(AD168=AH168,AI168,AH168),"---")="---","---",IF(COUNTIF(CALC_CONN_TEBT0714_REV01!F:F,IFERROR(IF(AD168=AH168,AI168,AH168),"---"))&gt;0,"---",IFERROR(IF(AD168=AH168,AI168,AH168),"---")))),"---")</f>
        <v>---</v>
      </c>
      <c r="AK168" t="str">
        <f>IF(COUNTIF(CALC_CONN_TEBT0714_REV01!F:F,IF(AH168&lt;&gt;"---",VLOOKUP(AD168,CALC_CONN_TEBT0714_REV01!F:M,8,0),IF(IFERROR(IF(AD168=AH168,AI168,AH168),"---")="---","---",IF(COUNTIF(CALC_CONN_TEBT0714_REV01!F:F,IFERROR(IF(AD168=AH168,AI168,AH168),"---"))&gt;0,"---",IFERROR(IF(AD168=AH168,AI168,AH168),"---")))))=0,IF(AH168&lt;&gt;"---",VLOOKUP(AD168,CALC_CONN_TEBT0714_REV01!F:M,8,0),IF(IFERROR(IF(AD168=AH168,AI168,AH168),"---")="---","---",IF(COUNTIF(CALC_CONN_TEBT0714_REV01!F:F,IFERROR(IF(AD168=AH168,AI168,AH168),"---"))&gt;0,"---",IFERROR(IF(AD168=AH168,AI168,AH168),"---")))),"---")</f>
        <v>---</v>
      </c>
      <c r="AL168">
        <f t="shared" si="36"/>
        <v>2.9211999999999998</v>
      </c>
      <c r="AM168">
        <f t="shared" si="37"/>
        <v>2</v>
      </c>
      <c r="AT168" t="str">
        <f t="shared" si="30"/>
        <v>NetJM2_29</v>
      </c>
      <c r="AU168" t="str">
        <f t="shared" si="31"/>
        <v>--</v>
      </c>
    </row>
    <row r="169" spans="1:47" x14ac:dyDescent="0.25">
      <c r="A169" t="str">
        <f t="shared" si="26"/>
        <v>JM2-34</v>
      </c>
      <c r="B169" t="str">
        <f t="shared" si="27"/>
        <v>NetJM2_30</v>
      </c>
      <c r="C169" t="str">
        <f t="shared" si="28"/>
        <v>JM2-NetJM2_30</v>
      </c>
      <c r="D169" t="str">
        <f t="shared" si="29"/>
        <v>JM2-34</v>
      </c>
      <c r="E169" t="s">
        <v>259</v>
      </c>
      <c r="F169">
        <v>34</v>
      </c>
      <c r="G169" t="s">
        <v>1371</v>
      </c>
      <c r="AA169">
        <f t="shared" si="38"/>
        <v>164</v>
      </c>
      <c r="AB169" t="str">
        <f>B2B!B166</f>
        <v>JM2</v>
      </c>
      <c r="AC169" t="str">
        <f>B2B!C166</f>
        <v>63</v>
      </c>
      <c r="AD169" t="str">
        <f t="shared" si="32"/>
        <v>JM2-63</v>
      </c>
      <c r="AE169" t="str">
        <f t="shared" si="33"/>
        <v>NetJM2_63</v>
      </c>
      <c r="AG169" t="str">
        <f t="shared" si="34"/>
        <v>--</v>
      </c>
      <c r="AH169" t="str">
        <f t="shared" si="35"/>
        <v>JM2-63</v>
      </c>
      <c r="AI169" t="str">
        <f>IFERROR(IF(IF(AG169="--",INDEX(D:D,MATCH(AE169,INDEX(B:B,MATCH(AE169,B:B,)+1):B10683,)+MATCH(AE169,B:B,)))=AD169,VLOOKUP(AE169,B:D,3,0),IF(AG169="--",INDEX(D:D,MATCH(AE169,INDEX(B:B,MATCH(AE169,B:B,)+1):B10683,)+MATCH(AE169,B:B,)),"---")),"---")</f>
        <v>JM2-77</v>
      </c>
      <c r="AJ169" t="str">
        <f>IF(COUNTIF(CALC_CONN_TEBT0714_REV01!F:F,IF(AH169&lt;&gt;"---",VLOOKUP(AD169,CALC_CONN_TEBT0714_REV01!F:M,8,0),IF(IFERROR(IF(AD169=AH169,AI169,AH169),"---")="---","---",IF(COUNTIF(CALC_CONN_TEBT0714_REV01!F:F,IFERROR(IF(AD169=AH169,AI169,AH169),"---"))&gt;0,"---",IFERROR(IF(AD169=AH169,AI169,AH169),"---")))))=1,IF(AH169&lt;&gt;"---",VLOOKUP(AD169,CALC_CONN_TEBT0714_REV01!F:M,8,0),IF(IFERROR(IF(AD169=AH169,AI169,AH169),"---")="---","---",IF(COUNTIF(CALC_CONN_TEBT0714_REV01!F:F,IFERROR(IF(AD169=AH169,AI169,AH169),"---"))&gt;0,"---",IFERROR(IF(AD169=AH169,AI169,AH169),"---")))),"---")</f>
        <v>---</v>
      </c>
      <c r="AK169" t="str">
        <f>IF(COUNTIF(CALC_CONN_TEBT0714_REV01!F:F,IF(AH169&lt;&gt;"---",VLOOKUP(AD169,CALC_CONN_TEBT0714_REV01!F:M,8,0),IF(IFERROR(IF(AD169=AH169,AI169,AH169),"---")="---","---",IF(COUNTIF(CALC_CONN_TEBT0714_REV01!F:F,IFERROR(IF(AD169=AH169,AI169,AH169),"---"))&gt;0,"---",IFERROR(IF(AD169=AH169,AI169,AH169),"---")))))=0,IF(AH169&lt;&gt;"---",VLOOKUP(AD169,CALC_CONN_TEBT0714_REV01!F:M,8,0),IF(IFERROR(IF(AD169=AH169,AI169,AH169),"---")="---","---",IF(COUNTIF(CALC_CONN_TEBT0714_REV01!F:F,IFERROR(IF(AD169=AH169,AI169,AH169),"---"))&gt;0,"---",IFERROR(IF(AD169=AH169,AI169,AH169),"---")))),"---")</f>
        <v>---</v>
      </c>
      <c r="AL169">
        <f t="shared" si="36"/>
        <v>6.1276999999999999</v>
      </c>
      <c r="AM169">
        <f t="shared" si="37"/>
        <v>2</v>
      </c>
      <c r="AT169" t="str">
        <f t="shared" si="30"/>
        <v>NetJM2_30</v>
      </c>
      <c r="AU169" t="str">
        <f t="shared" si="31"/>
        <v>--</v>
      </c>
    </row>
    <row r="170" spans="1:47" x14ac:dyDescent="0.25">
      <c r="A170" t="str">
        <f t="shared" si="26"/>
        <v>JM2-35</v>
      </c>
      <c r="B170" t="str">
        <f t="shared" si="27"/>
        <v>GND</v>
      </c>
      <c r="C170" t="str">
        <f t="shared" si="28"/>
        <v>JM2-GND</v>
      </c>
      <c r="D170" t="str">
        <f t="shared" si="29"/>
        <v>JM2-35</v>
      </c>
      <c r="E170" t="s">
        <v>259</v>
      </c>
      <c r="F170">
        <v>35</v>
      </c>
      <c r="G170" t="s">
        <v>275</v>
      </c>
      <c r="AA170">
        <f t="shared" si="38"/>
        <v>165</v>
      </c>
      <c r="AB170" t="str">
        <f>B2B!B167</f>
        <v>JM2</v>
      </c>
      <c r="AC170" t="str">
        <f>B2B!C167</f>
        <v>66</v>
      </c>
      <c r="AD170" t="str">
        <f t="shared" si="32"/>
        <v>JM2-66</v>
      </c>
      <c r="AE170" t="str">
        <f t="shared" si="33"/>
        <v>NetJM2_58</v>
      </c>
      <c r="AG170" t="str">
        <f t="shared" si="34"/>
        <v>--</v>
      </c>
      <c r="AH170" t="str">
        <f t="shared" si="35"/>
        <v>JM2-58</v>
      </c>
      <c r="AI170" t="str">
        <f>IFERROR(IF(IF(AG170="--",INDEX(D:D,MATCH(AE170,INDEX(B:B,MATCH(AE170,B:B,)+1):B10684,)+MATCH(AE170,B:B,)))=AD170,VLOOKUP(AE170,B:D,3,0),IF(AG170="--",INDEX(D:D,MATCH(AE170,INDEX(B:B,MATCH(AE170,B:B,)+1):B10684,)+MATCH(AE170,B:B,)),"---")),"---")</f>
        <v>JM2-58</v>
      </c>
      <c r="AJ170" t="str">
        <f>IF(COUNTIF(CALC_CONN_TEBT0714_REV01!F:F,IF(AH170&lt;&gt;"---",VLOOKUP(AD170,CALC_CONN_TEBT0714_REV01!F:M,8,0),IF(IFERROR(IF(AD170=AH170,AI170,AH170),"---")="---","---",IF(COUNTIF(CALC_CONN_TEBT0714_REV01!F:F,IFERROR(IF(AD170=AH170,AI170,AH170),"---"))&gt;0,"---",IFERROR(IF(AD170=AH170,AI170,AH170),"---")))))=1,IF(AH170&lt;&gt;"---",VLOOKUP(AD170,CALC_CONN_TEBT0714_REV01!F:M,8,0),IF(IFERROR(IF(AD170=AH170,AI170,AH170),"---")="---","---",IF(COUNTIF(CALC_CONN_TEBT0714_REV01!F:F,IFERROR(IF(AD170=AH170,AI170,AH170),"---"))&gt;0,"---",IFERROR(IF(AD170=AH170,AI170,AH170),"---")))),"---")</f>
        <v>---</v>
      </c>
      <c r="AK170" t="str">
        <f>IF(COUNTIF(CALC_CONN_TEBT0714_REV01!F:F,IF(AH170&lt;&gt;"---",VLOOKUP(AD170,CALC_CONN_TEBT0714_REV01!F:M,8,0),IF(IFERROR(IF(AD170=AH170,AI170,AH170),"---")="---","---",IF(COUNTIF(CALC_CONN_TEBT0714_REV01!F:F,IFERROR(IF(AD170=AH170,AI170,AH170),"---"))&gt;0,"---",IFERROR(IF(AD170=AH170,AI170,AH170),"---")))))=0,IF(AH170&lt;&gt;"---",VLOOKUP(AD170,CALC_CONN_TEBT0714_REV01!F:M,8,0),IF(IFERROR(IF(AD170=AH170,AI170,AH170),"---")="---","---",IF(COUNTIF(CALC_CONN_TEBT0714_REV01!F:F,IFERROR(IF(AD170=AH170,AI170,AH170),"---"))&gt;0,"---",IFERROR(IF(AD170=AH170,AI170,AH170),"---")))),"---")</f>
        <v>---</v>
      </c>
      <c r="AL170">
        <f t="shared" si="36"/>
        <v>4.8086000000000002</v>
      </c>
      <c r="AM170">
        <f t="shared" si="37"/>
        <v>2</v>
      </c>
      <c r="AT170">
        <f t="shared" si="30"/>
        <v>0</v>
      </c>
      <c r="AU170">
        <f t="shared" si="31"/>
        <v>0</v>
      </c>
    </row>
    <row r="171" spans="1:47" x14ac:dyDescent="0.25">
      <c r="A171" t="str">
        <f t="shared" si="26"/>
        <v>JM2-36</v>
      </c>
      <c r="B171" t="str">
        <f t="shared" si="27"/>
        <v>GND</v>
      </c>
      <c r="C171" t="str">
        <f t="shared" si="28"/>
        <v>JM2-GND</v>
      </c>
      <c r="D171" t="str">
        <f t="shared" si="29"/>
        <v>JM2-36</v>
      </c>
      <c r="E171" t="s">
        <v>259</v>
      </c>
      <c r="F171">
        <v>36</v>
      </c>
      <c r="G171" t="s">
        <v>275</v>
      </c>
      <c r="AA171">
        <f t="shared" si="38"/>
        <v>166</v>
      </c>
      <c r="AB171" t="str">
        <f>B2B!B168</f>
        <v>JM2</v>
      </c>
      <c r="AC171" t="str">
        <f>B2B!C168</f>
        <v>65</v>
      </c>
      <c r="AD171" t="str">
        <f t="shared" si="32"/>
        <v>JM2-65</v>
      </c>
      <c r="AE171" t="str">
        <f t="shared" si="33"/>
        <v>NetJM2_65</v>
      </c>
      <c r="AG171" t="str">
        <f t="shared" si="34"/>
        <v>--</v>
      </c>
      <c r="AH171" t="str">
        <f t="shared" si="35"/>
        <v>JM2-65</v>
      </c>
      <c r="AI171" t="str">
        <f>IFERROR(IF(IF(AG171="--",INDEX(D:D,MATCH(AE171,INDEX(B:B,MATCH(AE171,B:B,)+1):B10685,)+MATCH(AE171,B:B,)))=AD171,VLOOKUP(AE171,B:D,3,0),IF(AG171="--",INDEX(D:D,MATCH(AE171,INDEX(B:B,MATCH(AE171,B:B,)+1):B10685,)+MATCH(AE171,B:B,)),"---")),"---")</f>
        <v>JM2-75</v>
      </c>
      <c r="AJ171" t="str">
        <f>IF(COUNTIF(CALC_CONN_TEBT0714_REV01!F:F,IF(AH171&lt;&gt;"---",VLOOKUP(AD171,CALC_CONN_TEBT0714_REV01!F:M,8,0),IF(IFERROR(IF(AD171=AH171,AI171,AH171),"---")="---","---",IF(COUNTIF(CALC_CONN_TEBT0714_REV01!F:F,IFERROR(IF(AD171=AH171,AI171,AH171),"---"))&gt;0,"---",IFERROR(IF(AD171=AH171,AI171,AH171),"---")))))=1,IF(AH171&lt;&gt;"---",VLOOKUP(AD171,CALC_CONN_TEBT0714_REV01!F:M,8,0),IF(IFERROR(IF(AD171=AH171,AI171,AH171),"---")="---","---",IF(COUNTIF(CALC_CONN_TEBT0714_REV01!F:F,IFERROR(IF(AD171=AH171,AI171,AH171),"---"))&gt;0,"---",IFERROR(IF(AD171=AH171,AI171,AH171),"---")))),"---")</f>
        <v>---</v>
      </c>
      <c r="AK171" t="str">
        <f>IF(COUNTIF(CALC_CONN_TEBT0714_REV01!F:F,IF(AH171&lt;&gt;"---",VLOOKUP(AD171,CALC_CONN_TEBT0714_REV01!F:M,8,0),IF(IFERROR(IF(AD171=AH171,AI171,AH171),"---")="---","---",IF(COUNTIF(CALC_CONN_TEBT0714_REV01!F:F,IFERROR(IF(AD171=AH171,AI171,AH171),"---"))&gt;0,"---",IFERROR(IF(AD171=AH171,AI171,AH171),"---")))))=0,IF(AH171&lt;&gt;"---",VLOOKUP(AD171,CALC_CONN_TEBT0714_REV01!F:M,8,0),IF(IFERROR(IF(AD171=AH171,AI171,AH171),"---")="---","---",IF(COUNTIF(CALC_CONN_TEBT0714_REV01!F:F,IFERROR(IF(AD171=AH171,AI171,AH171),"---"))&gt;0,"---",IFERROR(IF(AD171=AH171,AI171,AH171),"---")))),"---")</f>
        <v>---</v>
      </c>
      <c r="AL171">
        <f t="shared" si="36"/>
        <v>4.7906000000000004</v>
      </c>
      <c r="AM171">
        <f t="shared" si="37"/>
        <v>2</v>
      </c>
      <c r="AT171">
        <f t="shared" si="30"/>
        <v>0</v>
      </c>
      <c r="AU171">
        <f t="shared" si="31"/>
        <v>0</v>
      </c>
    </row>
    <row r="172" spans="1:47" x14ac:dyDescent="0.25">
      <c r="A172" t="str">
        <f t="shared" si="26"/>
        <v>JM2-37</v>
      </c>
      <c r="B172" t="str">
        <f t="shared" si="27"/>
        <v>NetJM2_37</v>
      </c>
      <c r="C172" t="str">
        <f t="shared" si="28"/>
        <v>JM2-NetJM2_37</v>
      </c>
      <c r="D172" t="str">
        <f t="shared" si="29"/>
        <v>JM2-37</v>
      </c>
      <c r="E172" t="s">
        <v>259</v>
      </c>
      <c r="F172">
        <v>37</v>
      </c>
      <c r="G172" t="s">
        <v>846</v>
      </c>
      <c r="AA172">
        <f t="shared" si="38"/>
        <v>167</v>
      </c>
      <c r="AB172" t="str">
        <f>B2B!B169</f>
        <v>JM2</v>
      </c>
      <c r="AC172" t="str">
        <f>B2B!C169</f>
        <v>68</v>
      </c>
      <c r="AD172" t="str">
        <f t="shared" si="32"/>
        <v>JM2-68</v>
      </c>
      <c r="AE172" t="str">
        <f t="shared" si="33"/>
        <v>SPI-DQO</v>
      </c>
      <c r="AG172" t="str">
        <f t="shared" si="34"/>
        <v>--</v>
      </c>
      <c r="AH172" t="str">
        <f t="shared" si="35"/>
        <v>JM2-68</v>
      </c>
      <c r="AI172" t="str">
        <f>IFERROR(IF(IF(AG172="--",INDEX(D:D,MATCH(AE172,INDEX(B:B,MATCH(AE172,B:B,)+1):B10686,)+MATCH(AE172,B:B,)))=AD172,VLOOKUP(AE172,B:D,3,0),IF(AG172="--",INDEX(D:D,MATCH(AE172,INDEX(B:B,MATCH(AE172,B:B,)+1):B10686,)+MATCH(AE172,B:B,)),"---")),"---")</f>
        <v>---</v>
      </c>
      <c r="AJ172" t="str">
        <f>IF(COUNTIF(CALC_CONN_TEBT0714_REV01!F:F,IF(AH172&lt;&gt;"---",VLOOKUP(AD172,CALC_CONN_TEBT0714_REV01!F:M,8,0),IF(IFERROR(IF(AD172=AH172,AI172,AH172),"---")="---","---",IF(COUNTIF(CALC_CONN_TEBT0714_REV01!F:F,IFERROR(IF(AD172=AH172,AI172,AH172),"---"))&gt;0,"---",IFERROR(IF(AD172=AH172,AI172,AH172),"---")))))=1,IF(AH172&lt;&gt;"---",VLOOKUP(AD172,CALC_CONN_TEBT0714_REV01!F:M,8,0),IF(IFERROR(IF(AD172=AH172,AI172,AH172),"---")="---","---",IF(COUNTIF(CALC_CONN_TEBT0714_REV01!F:F,IFERROR(IF(AD172=AH172,AI172,AH172),"---"))&gt;0,"---",IFERROR(IF(AD172=AH172,AI172,AH172),"---")))),"---")</f>
        <v>---</v>
      </c>
      <c r="AK172" t="str">
        <f>IF(COUNTIF(CALC_CONN_TEBT0714_REV01!F:F,IF(AH172&lt;&gt;"---",VLOOKUP(AD172,CALC_CONN_TEBT0714_REV01!F:M,8,0),IF(IFERROR(IF(AD172=AH172,AI172,AH172),"---")="---","---",IF(COUNTIF(CALC_CONN_TEBT0714_REV01!F:F,IFERROR(IF(AD172=AH172,AI172,AH172),"---"))&gt;0,"---",IFERROR(IF(AD172=AH172,AI172,AH172),"---")))))=0,IF(AH172&lt;&gt;"---",VLOOKUP(AD172,CALC_CONN_TEBT0714_REV01!F:M,8,0),IF(IFERROR(IF(AD172=AH172,AI172,AH172),"---")="---","---",IF(COUNTIF(CALC_CONN_TEBT0714_REV01!F:F,IFERROR(IF(AD172=AH172,AI172,AH172),"---"))&gt;0,"---",IFERROR(IF(AD172=AH172,AI172,AH172),"---")))),"---")</f>
        <v>---</v>
      </c>
      <c r="AL172">
        <f t="shared" si="36"/>
        <v>0</v>
      </c>
      <c r="AM172">
        <f t="shared" si="37"/>
        <v>1</v>
      </c>
      <c r="AT172" t="str">
        <f t="shared" si="30"/>
        <v>NetJM2_37</v>
      </c>
      <c r="AU172" t="str">
        <f t="shared" si="31"/>
        <v>--</v>
      </c>
    </row>
    <row r="173" spans="1:47" x14ac:dyDescent="0.25">
      <c r="A173" t="str">
        <f t="shared" si="26"/>
        <v>JM2-38</v>
      </c>
      <c r="B173" t="str">
        <f t="shared" si="27"/>
        <v>NetJM2_38</v>
      </c>
      <c r="C173" t="str">
        <f t="shared" si="28"/>
        <v>JM2-NetJM2_38</v>
      </c>
      <c r="D173" t="str">
        <f t="shared" si="29"/>
        <v>JM2-38</v>
      </c>
      <c r="E173" t="s">
        <v>259</v>
      </c>
      <c r="F173">
        <v>38</v>
      </c>
      <c r="G173" t="s">
        <v>1372</v>
      </c>
      <c r="AA173">
        <f t="shared" si="38"/>
        <v>168</v>
      </c>
      <c r="AB173" t="str">
        <f>B2B!B170</f>
        <v>JM2</v>
      </c>
      <c r="AC173" t="str">
        <f>B2B!C170</f>
        <v>67</v>
      </c>
      <c r="AD173" t="str">
        <f t="shared" si="32"/>
        <v>JM2-67</v>
      </c>
      <c r="AE173" t="str">
        <f t="shared" si="33"/>
        <v>SPI-CLK</v>
      </c>
      <c r="AG173" t="str">
        <f t="shared" si="34"/>
        <v>--</v>
      </c>
      <c r="AH173" t="str">
        <f t="shared" si="35"/>
        <v>JM2-67</v>
      </c>
      <c r="AI173" t="str">
        <f>IFERROR(IF(IF(AG173="--",INDEX(D:D,MATCH(AE173,INDEX(B:B,MATCH(AE173,B:B,)+1):B10687,)+MATCH(AE173,B:B,)))=AD173,VLOOKUP(AE173,B:D,3,0),IF(AG173="--",INDEX(D:D,MATCH(AE173,INDEX(B:B,MATCH(AE173,B:B,)+1):B10687,)+MATCH(AE173,B:B,)),"---")),"---")</f>
        <v>---</v>
      </c>
      <c r="AJ173" t="str">
        <f>IF(COUNTIF(CALC_CONN_TEBT0714_REV01!F:F,IF(AH173&lt;&gt;"---",VLOOKUP(AD173,CALC_CONN_TEBT0714_REV01!F:M,8,0),IF(IFERROR(IF(AD173=AH173,AI173,AH173),"---")="---","---",IF(COUNTIF(CALC_CONN_TEBT0714_REV01!F:F,IFERROR(IF(AD173=AH173,AI173,AH173),"---"))&gt;0,"---",IFERROR(IF(AD173=AH173,AI173,AH173),"---")))))=1,IF(AH173&lt;&gt;"---",VLOOKUP(AD173,CALC_CONN_TEBT0714_REV01!F:M,8,0),IF(IFERROR(IF(AD173=AH173,AI173,AH173),"---")="---","---",IF(COUNTIF(CALC_CONN_TEBT0714_REV01!F:F,IFERROR(IF(AD173=AH173,AI173,AH173),"---"))&gt;0,"---",IFERROR(IF(AD173=AH173,AI173,AH173),"---")))),"---")</f>
        <v>---</v>
      </c>
      <c r="AK173" t="str">
        <f>IF(COUNTIF(CALC_CONN_TEBT0714_REV01!F:F,IF(AH173&lt;&gt;"---",VLOOKUP(AD173,CALC_CONN_TEBT0714_REV01!F:M,8,0),IF(IFERROR(IF(AD173=AH173,AI173,AH173),"---")="---","---",IF(COUNTIF(CALC_CONN_TEBT0714_REV01!F:F,IFERROR(IF(AD173=AH173,AI173,AH173),"---"))&gt;0,"---",IFERROR(IF(AD173=AH173,AI173,AH173),"---")))))=0,IF(AH173&lt;&gt;"---",VLOOKUP(AD173,CALC_CONN_TEBT0714_REV01!F:M,8,0),IF(IFERROR(IF(AD173=AH173,AI173,AH173),"---")="---","---",IF(COUNTIF(CALC_CONN_TEBT0714_REV01!F:F,IFERROR(IF(AD173=AH173,AI173,AH173),"---"))&gt;0,"---",IFERROR(IF(AD173=AH173,AI173,AH173),"---")))),"---")</f>
        <v>---</v>
      </c>
      <c r="AL173">
        <f t="shared" si="36"/>
        <v>0</v>
      </c>
      <c r="AM173">
        <f t="shared" si="37"/>
        <v>1</v>
      </c>
      <c r="AT173" t="str">
        <f t="shared" si="30"/>
        <v>NetJM2_38</v>
      </c>
      <c r="AU173" t="str">
        <f t="shared" si="31"/>
        <v>--</v>
      </c>
    </row>
    <row r="174" spans="1:47" x14ac:dyDescent="0.25">
      <c r="A174" t="str">
        <f t="shared" si="26"/>
        <v>JM2-39</v>
      </c>
      <c r="B174" t="str">
        <f t="shared" si="27"/>
        <v>NetJM2_39</v>
      </c>
      <c r="C174" t="str">
        <f t="shared" si="28"/>
        <v>JM2-NetJM2_39</v>
      </c>
      <c r="D174" t="str">
        <f t="shared" si="29"/>
        <v>JM2-39</v>
      </c>
      <c r="E174" t="s">
        <v>259</v>
      </c>
      <c r="F174">
        <v>39</v>
      </c>
      <c r="G174" t="s">
        <v>1373</v>
      </c>
      <c r="AA174">
        <f t="shared" si="38"/>
        <v>169</v>
      </c>
      <c r="AB174" t="str">
        <f>B2B!B171</f>
        <v>JM2</v>
      </c>
      <c r="AC174" t="str">
        <f>B2B!C171</f>
        <v>70</v>
      </c>
      <c r="AD174" t="str">
        <f t="shared" si="32"/>
        <v>JM2-70</v>
      </c>
      <c r="AE174" t="str">
        <f t="shared" si="33"/>
        <v>SPI-DQ3</v>
      </c>
      <c r="AG174" t="str">
        <f t="shared" si="34"/>
        <v>--</v>
      </c>
      <c r="AH174" t="str">
        <f t="shared" si="35"/>
        <v>JM2-70</v>
      </c>
      <c r="AI174" t="str">
        <f>IFERROR(IF(IF(AG174="--",INDEX(D:D,MATCH(AE174,INDEX(B:B,MATCH(AE174,B:B,)+1):B10688,)+MATCH(AE174,B:B,)))=AD174,VLOOKUP(AE174,B:D,3,0),IF(AG174="--",INDEX(D:D,MATCH(AE174,INDEX(B:B,MATCH(AE174,B:B,)+1):B10688,)+MATCH(AE174,B:B,)),"---")),"---")</f>
        <v>---</v>
      </c>
      <c r="AJ174" t="str">
        <f>IF(COUNTIF(CALC_CONN_TEBT0714_REV01!F:F,IF(AH174&lt;&gt;"---",VLOOKUP(AD174,CALC_CONN_TEBT0714_REV01!F:M,8,0),IF(IFERROR(IF(AD174=AH174,AI174,AH174),"---")="---","---",IF(COUNTIF(CALC_CONN_TEBT0714_REV01!F:F,IFERROR(IF(AD174=AH174,AI174,AH174),"---"))&gt;0,"---",IFERROR(IF(AD174=AH174,AI174,AH174),"---")))))=1,IF(AH174&lt;&gt;"---",VLOOKUP(AD174,CALC_CONN_TEBT0714_REV01!F:M,8,0),IF(IFERROR(IF(AD174=AH174,AI174,AH174),"---")="---","---",IF(COUNTIF(CALC_CONN_TEBT0714_REV01!F:F,IFERROR(IF(AD174=AH174,AI174,AH174),"---"))&gt;0,"---",IFERROR(IF(AD174=AH174,AI174,AH174),"---")))),"---")</f>
        <v>---</v>
      </c>
      <c r="AK174" t="str">
        <f>IF(COUNTIF(CALC_CONN_TEBT0714_REV01!F:F,IF(AH174&lt;&gt;"---",VLOOKUP(AD174,CALC_CONN_TEBT0714_REV01!F:M,8,0),IF(IFERROR(IF(AD174=AH174,AI174,AH174),"---")="---","---",IF(COUNTIF(CALC_CONN_TEBT0714_REV01!F:F,IFERROR(IF(AD174=AH174,AI174,AH174),"---"))&gt;0,"---",IFERROR(IF(AD174=AH174,AI174,AH174),"---")))))=0,IF(AH174&lt;&gt;"---",VLOOKUP(AD174,CALC_CONN_TEBT0714_REV01!F:M,8,0),IF(IFERROR(IF(AD174=AH174,AI174,AH174),"---")="---","---",IF(COUNTIF(CALC_CONN_TEBT0714_REV01!F:F,IFERROR(IF(AD174=AH174,AI174,AH174),"---"))&gt;0,"---",IFERROR(IF(AD174=AH174,AI174,AH174),"---")))),"---")</f>
        <v>---</v>
      </c>
      <c r="AL174">
        <f t="shared" si="36"/>
        <v>0</v>
      </c>
      <c r="AM174">
        <f t="shared" si="37"/>
        <v>1</v>
      </c>
      <c r="AT174" t="str">
        <f t="shared" si="30"/>
        <v>NetJM2_39</v>
      </c>
      <c r="AU174" t="str">
        <f t="shared" si="31"/>
        <v>--</v>
      </c>
    </row>
    <row r="175" spans="1:47" x14ac:dyDescent="0.25">
      <c r="A175" t="str">
        <f t="shared" si="26"/>
        <v>JM2-40</v>
      </c>
      <c r="B175" t="str">
        <f t="shared" si="27"/>
        <v>NetJM2_40</v>
      </c>
      <c r="C175" t="str">
        <f t="shared" si="28"/>
        <v>JM2-NetJM2_40</v>
      </c>
      <c r="D175" t="str">
        <f t="shared" si="29"/>
        <v>JM2-40</v>
      </c>
      <c r="E175" t="s">
        <v>259</v>
      </c>
      <c r="F175">
        <v>40</v>
      </c>
      <c r="G175" t="s">
        <v>1375</v>
      </c>
      <c r="AA175">
        <f t="shared" si="38"/>
        <v>170</v>
      </c>
      <c r="AB175" t="str">
        <f>B2B!B172</f>
        <v>JM2</v>
      </c>
      <c r="AC175" t="str">
        <f>B2B!C172</f>
        <v>69</v>
      </c>
      <c r="AD175" t="str">
        <f t="shared" si="32"/>
        <v>JM2-69</v>
      </c>
      <c r="AE175" t="str">
        <f t="shared" si="33"/>
        <v>SPI-CS</v>
      </c>
      <c r="AG175" t="str">
        <f t="shared" si="34"/>
        <v>--</v>
      </c>
      <c r="AH175" t="str">
        <f t="shared" si="35"/>
        <v>JM2-69</v>
      </c>
      <c r="AI175" t="str">
        <f>IFERROR(IF(IF(AG175="--",INDEX(D:D,MATCH(AE175,INDEX(B:B,MATCH(AE175,B:B,)+1):B10689,)+MATCH(AE175,B:B,)))=AD175,VLOOKUP(AE175,B:D,3,0),IF(AG175="--",INDEX(D:D,MATCH(AE175,INDEX(B:B,MATCH(AE175,B:B,)+1):B10689,)+MATCH(AE175,B:B,)),"---")),"---")</f>
        <v>---</v>
      </c>
      <c r="AJ175" t="str">
        <f>IF(COUNTIF(CALC_CONN_TEBT0714_REV01!F:F,IF(AH175&lt;&gt;"---",VLOOKUP(AD175,CALC_CONN_TEBT0714_REV01!F:M,8,0),IF(IFERROR(IF(AD175=AH175,AI175,AH175),"---")="---","---",IF(COUNTIF(CALC_CONN_TEBT0714_REV01!F:F,IFERROR(IF(AD175=AH175,AI175,AH175),"---"))&gt;0,"---",IFERROR(IF(AD175=AH175,AI175,AH175),"---")))))=1,IF(AH175&lt;&gt;"---",VLOOKUP(AD175,CALC_CONN_TEBT0714_REV01!F:M,8,0),IF(IFERROR(IF(AD175=AH175,AI175,AH175),"---")="---","---",IF(COUNTIF(CALC_CONN_TEBT0714_REV01!F:F,IFERROR(IF(AD175=AH175,AI175,AH175),"---"))&gt;0,"---",IFERROR(IF(AD175=AH175,AI175,AH175),"---")))),"---")</f>
        <v>---</v>
      </c>
      <c r="AK175" t="str">
        <f>IF(COUNTIF(CALC_CONN_TEBT0714_REV01!F:F,IF(AH175&lt;&gt;"---",VLOOKUP(AD175,CALC_CONN_TEBT0714_REV01!F:M,8,0),IF(IFERROR(IF(AD175=AH175,AI175,AH175),"---")="---","---",IF(COUNTIF(CALC_CONN_TEBT0714_REV01!F:F,IFERROR(IF(AD175=AH175,AI175,AH175),"---"))&gt;0,"---",IFERROR(IF(AD175=AH175,AI175,AH175),"---")))))=0,IF(AH175&lt;&gt;"---",VLOOKUP(AD175,CALC_CONN_TEBT0714_REV01!F:M,8,0),IF(IFERROR(IF(AD175=AH175,AI175,AH175),"---")="---","---",IF(COUNTIF(CALC_CONN_TEBT0714_REV01!F:F,IFERROR(IF(AD175=AH175,AI175,AH175),"---"))&gt;0,"---",IFERROR(IF(AD175=AH175,AI175,AH175),"---")))),"---")</f>
        <v>---</v>
      </c>
      <c r="AL175">
        <f t="shared" si="36"/>
        <v>0</v>
      </c>
      <c r="AM175">
        <f t="shared" si="37"/>
        <v>1</v>
      </c>
      <c r="AT175" t="str">
        <f t="shared" si="30"/>
        <v>NetJM2_40</v>
      </c>
      <c r="AU175" t="str">
        <f t="shared" si="31"/>
        <v>--</v>
      </c>
    </row>
    <row r="176" spans="1:47" x14ac:dyDescent="0.25">
      <c r="A176" t="str">
        <f t="shared" si="26"/>
        <v>JM2-41</v>
      </c>
      <c r="B176" t="str">
        <f t="shared" si="27"/>
        <v>NetJM2_37</v>
      </c>
      <c r="C176" t="str">
        <f t="shared" si="28"/>
        <v>JM2-NetJM2_37</v>
      </c>
      <c r="D176" t="str">
        <f t="shared" si="29"/>
        <v>JM2-41</v>
      </c>
      <c r="E176" t="s">
        <v>259</v>
      </c>
      <c r="F176">
        <v>41</v>
      </c>
      <c r="G176" t="s">
        <v>846</v>
      </c>
      <c r="AA176">
        <f t="shared" si="38"/>
        <v>171</v>
      </c>
      <c r="AB176" t="str">
        <f>B2B!B173</f>
        <v>JM2</v>
      </c>
      <c r="AC176" t="str">
        <f>B2B!C173</f>
        <v>72</v>
      </c>
      <c r="AD176" t="str">
        <f t="shared" si="32"/>
        <v>JM2-72</v>
      </c>
      <c r="AE176" t="str">
        <f t="shared" si="33"/>
        <v>GND</v>
      </c>
      <c r="AG176" t="str">
        <f t="shared" si="34"/>
        <v>---</v>
      </c>
      <c r="AH176" t="str">
        <f t="shared" si="35"/>
        <v>---</v>
      </c>
      <c r="AI176" t="str">
        <f>IFERROR(IF(IF(AG176="--",INDEX(D:D,MATCH(AE176,INDEX(B:B,MATCH(AE176,B:B,)+1):B10690,)+MATCH(AE176,B:B,)))=AD176,VLOOKUP(AE176,B:D,3,0),IF(AG176="--",INDEX(D:D,MATCH(AE176,INDEX(B:B,MATCH(AE176,B:B,)+1):B10690,)+MATCH(AE176,B:B,)),"---")),"---")</f>
        <v>---</v>
      </c>
      <c r="AJ176" t="str">
        <f>IF(COUNTIF(CALC_CONN_TEBT0714_REV01!F:F,IF(AH176&lt;&gt;"---",VLOOKUP(AD176,CALC_CONN_TEBT0714_REV01!F:M,8,0),IF(IFERROR(IF(AD176=AH176,AI176,AH176),"---")="---","---",IF(COUNTIF(CALC_CONN_TEBT0714_REV01!F:F,IFERROR(IF(AD176=AH176,AI176,AH176),"---"))&gt;0,"---",IFERROR(IF(AD176=AH176,AI176,AH176),"---")))))=1,IF(AH176&lt;&gt;"---",VLOOKUP(AD176,CALC_CONN_TEBT0714_REV01!F:M,8,0),IF(IFERROR(IF(AD176=AH176,AI176,AH176),"---")="---","---",IF(COUNTIF(CALC_CONN_TEBT0714_REV01!F:F,IFERROR(IF(AD176=AH176,AI176,AH176),"---"))&gt;0,"---",IFERROR(IF(AD176=AH176,AI176,AH176),"---")))),"---")</f>
        <v>---</v>
      </c>
      <c r="AK176" t="str">
        <f>IF(COUNTIF(CALC_CONN_TEBT0714_REV01!F:F,IF(AH176&lt;&gt;"---",VLOOKUP(AD176,CALC_CONN_TEBT0714_REV01!F:M,8,0),IF(IFERROR(IF(AD176=AH176,AI176,AH176),"---")="---","---",IF(COUNTIF(CALC_CONN_TEBT0714_REV01!F:F,IFERROR(IF(AD176=AH176,AI176,AH176),"---"))&gt;0,"---",IFERROR(IF(AD176=AH176,AI176,AH176),"---")))))=0,IF(AH176&lt;&gt;"---",VLOOKUP(AD176,CALC_CONN_TEBT0714_REV01!F:M,8,0),IF(IFERROR(IF(AD176=AH176,AI176,AH176),"---")="---","---",IF(COUNTIF(CALC_CONN_TEBT0714_REV01!F:F,IFERROR(IF(AD176=AH176,AI176,AH176),"---"))&gt;0,"---",IFERROR(IF(AD176=AH176,AI176,AH176),"---")))),"---")</f>
        <v>---</v>
      </c>
      <c r="AL176" t="str">
        <f t="shared" si="36"/>
        <v>---</v>
      </c>
      <c r="AM176">
        <f t="shared" si="37"/>
        <v>56</v>
      </c>
      <c r="AT176" t="str">
        <f t="shared" si="30"/>
        <v>NetJM2_37</v>
      </c>
      <c r="AU176" t="str">
        <f t="shared" si="31"/>
        <v>--</v>
      </c>
    </row>
    <row r="177" spans="1:47" x14ac:dyDescent="0.25">
      <c r="A177" t="str">
        <f t="shared" si="26"/>
        <v>JM2-42</v>
      </c>
      <c r="B177" t="str">
        <f t="shared" si="27"/>
        <v>NetJM2_38</v>
      </c>
      <c r="C177" t="str">
        <f t="shared" si="28"/>
        <v>JM2-NetJM2_38</v>
      </c>
      <c r="D177" t="str">
        <f t="shared" si="29"/>
        <v>JM2-42</v>
      </c>
      <c r="E177" t="s">
        <v>259</v>
      </c>
      <c r="F177">
        <v>42</v>
      </c>
      <c r="G177" t="s">
        <v>1372</v>
      </c>
      <c r="AA177">
        <f t="shared" si="38"/>
        <v>172</v>
      </c>
      <c r="AB177" t="str">
        <f>B2B!B174</f>
        <v>JM2</v>
      </c>
      <c r="AC177" t="str">
        <f>B2B!C174</f>
        <v>71</v>
      </c>
      <c r="AD177" t="str">
        <f t="shared" si="32"/>
        <v>JM2-71</v>
      </c>
      <c r="AE177" t="str">
        <f t="shared" si="33"/>
        <v>SPI-DQ1</v>
      </c>
      <c r="AG177" t="str">
        <f t="shared" si="34"/>
        <v>--</v>
      </c>
      <c r="AH177" t="str">
        <f t="shared" si="35"/>
        <v>JM2-71</v>
      </c>
      <c r="AI177" t="str">
        <f>IFERROR(IF(IF(AG177="--",INDEX(D:D,MATCH(AE177,INDEX(B:B,MATCH(AE177,B:B,)+1):B10691,)+MATCH(AE177,B:B,)))=AD177,VLOOKUP(AE177,B:D,3,0),IF(AG177="--",INDEX(D:D,MATCH(AE177,INDEX(B:B,MATCH(AE177,B:B,)+1):B10691,)+MATCH(AE177,B:B,)),"---")),"---")</f>
        <v>---</v>
      </c>
      <c r="AJ177" t="str">
        <f>IF(COUNTIF(CALC_CONN_TEBT0714_REV01!F:F,IF(AH177&lt;&gt;"---",VLOOKUP(AD177,CALC_CONN_TEBT0714_REV01!F:M,8,0),IF(IFERROR(IF(AD177=AH177,AI177,AH177),"---")="---","---",IF(COUNTIF(CALC_CONN_TEBT0714_REV01!F:F,IFERROR(IF(AD177=AH177,AI177,AH177),"---"))&gt;0,"---",IFERROR(IF(AD177=AH177,AI177,AH177),"---")))))=1,IF(AH177&lt;&gt;"---",VLOOKUP(AD177,CALC_CONN_TEBT0714_REV01!F:M,8,0),IF(IFERROR(IF(AD177=AH177,AI177,AH177),"---")="---","---",IF(COUNTIF(CALC_CONN_TEBT0714_REV01!F:F,IFERROR(IF(AD177=AH177,AI177,AH177),"---"))&gt;0,"---",IFERROR(IF(AD177=AH177,AI177,AH177),"---")))),"---")</f>
        <v>---</v>
      </c>
      <c r="AK177" t="str">
        <f>IF(COUNTIF(CALC_CONN_TEBT0714_REV01!F:F,IF(AH177&lt;&gt;"---",VLOOKUP(AD177,CALC_CONN_TEBT0714_REV01!F:M,8,0),IF(IFERROR(IF(AD177=AH177,AI177,AH177),"---")="---","---",IF(COUNTIF(CALC_CONN_TEBT0714_REV01!F:F,IFERROR(IF(AD177=AH177,AI177,AH177),"---"))&gt;0,"---",IFERROR(IF(AD177=AH177,AI177,AH177),"---")))))=0,IF(AH177&lt;&gt;"---",VLOOKUP(AD177,CALC_CONN_TEBT0714_REV01!F:M,8,0),IF(IFERROR(IF(AD177=AH177,AI177,AH177),"---")="---","---",IF(COUNTIF(CALC_CONN_TEBT0714_REV01!F:F,IFERROR(IF(AD177=AH177,AI177,AH177),"---"))&gt;0,"---",IFERROR(IF(AD177=AH177,AI177,AH177),"---")))),"---")</f>
        <v>---</v>
      </c>
      <c r="AL177">
        <f t="shared" si="36"/>
        <v>0</v>
      </c>
      <c r="AM177">
        <f t="shared" si="37"/>
        <v>1</v>
      </c>
      <c r="AT177" t="str">
        <f t="shared" si="30"/>
        <v>NetJM2_38</v>
      </c>
      <c r="AU177" t="str">
        <f t="shared" si="31"/>
        <v>--</v>
      </c>
    </row>
    <row r="178" spans="1:47" x14ac:dyDescent="0.25">
      <c r="A178" t="str">
        <f t="shared" si="26"/>
        <v>JM2-43</v>
      </c>
      <c r="B178" t="str">
        <f t="shared" si="27"/>
        <v>NetJM2_39</v>
      </c>
      <c r="C178" t="str">
        <f t="shared" si="28"/>
        <v>JM2-NetJM2_39</v>
      </c>
      <c r="D178" t="str">
        <f t="shared" si="29"/>
        <v>JM2-43</v>
      </c>
      <c r="E178" t="s">
        <v>259</v>
      </c>
      <c r="F178">
        <v>43</v>
      </c>
      <c r="G178" t="s">
        <v>1373</v>
      </c>
      <c r="AA178">
        <f t="shared" si="38"/>
        <v>173</v>
      </c>
      <c r="AB178" t="str">
        <f>B2B!B175</f>
        <v>JM2</v>
      </c>
      <c r="AC178" t="str">
        <f>B2B!C175</f>
        <v>74</v>
      </c>
      <c r="AD178" t="str">
        <f t="shared" si="32"/>
        <v>JM2-74</v>
      </c>
      <c r="AE178" t="str">
        <f t="shared" si="33"/>
        <v>NetJM2_74</v>
      </c>
      <c r="AG178" t="str">
        <f t="shared" si="34"/>
        <v>--</v>
      </c>
      <c r="AH178" t="str">
        <f t="shared" si="35"/>
        <v>JM2-74</v>
      </c>
      <c r="AI178" t="str">
        <f>IFERROR(IF(IF(AG178="--",INDEX(D:D,MATCH(AE178,INDEX(B:B,MATCH(AE178,B:B,)+1):B10692,)+MATCH(AE178,B:B,)))=AD178,VLOOKUP(AE178,B:D,3,0),IF(AG178="--",INDEX(D:D,MATCH(AE178,INDEX(B:B,MATCH(AE178,B:B,)+1):B10692,)+MATCH(AE178,B:B,)),"---")),"---")</f>
        <v>JM2-78</v>
      </c>
      <c r="AJ178" t="str">
        <f>IF(COUNTIF(CALC_CONN_TEBT0714_REV01!F:F,IF(AH178&lt;&gt;"---",VLOOKUP(AD178,CALC_CONN_TEBT0714_REV01!F:M,8,0),IF(IFERROR(IF(AD178=AH178,AI178,AH178),"---")="---","---",IF(COUNTIF(CALC_CONN_TEBT0714_REV01!F:F,IFERROR(IF(AD178=AH178,AI178,AH178),"---"))&gt;0,"---",IFERROR(IF(AD178=AH178,AI178,AH178),"---")))))=1,IF(AH178&lt;&gt;"---",VLOOKUP(AD178,CALC_CONN_TEBT0714_REV01!F:M,8,0),IF(IFERROR(IF(AD178=AH178,AI178,AH178),"---")="---","---",IF(COUNTIF(CALC_CONN_TEBT0714_REV01!F:F,IFERROR(IF(AD178=AH178,AI178,AH178),"---"))&gt;0,"---",IFERROR(IF(AD178=AH178,AI178,AH178),"---")))),"---")</f>
        <v>---</v>
      </c>
      <c r="AK178" t="str">
        <f>IF(COUNTIF(CALC_CONN_TEBT0714_REV01!F:F,IF(AH178&lt;&gt;"---",VLOOKUP(AD178,CALC_CONN_TEBT0714_REV01!F:M,8,0),IF(IFERROR(IF(AD178=AH178,AI178,AH178),"---")="---","---",IF(COUNTIF(CALC_CONN_TEBT0714_REV01!F:F,IFERROR(IF(AD178=AH178,AI178,AH178),"---"))&gt;0,"---",IFERROR(IF(AD178=AH178,AI178,AH178),"---")))))=0,IF(AH178&lt;&gt;"---",VLOOKUP(AD178,CALC_CONN_TEBT0714_REV01!F:M,8,0),IF(IFERROR(IF(AD178=AH178,AI178,AH178),"---")="---","---",IF(COUNTIF(CALC_CONN_TEBT0714_REV01!F:F,IFERROR(IF(AD178=AH178,AI178,AH178),"---"))&gt;0,"---",IFERROR(IF(AD178=AH178,AI178,AH178),"---")))),"---")</f>
        <v>---</v>
      </c>
      <c r="AL178">
        <f t="shared" si="36"/>
        <v>2.927</v>
      </c>
      <c r="AM178">
        <f t="shared" si="37"/>
        <v>2</v>
      </c>
      <c r="AT178" t="str">
        <f t="shared" si="30"/>
        <v>NetJM2_39</v>
      </c>
      <c r="AU178" t="str">
        <f t="shared" si="31"/>
        <v>--</v>
      </c>
    </row>
    <row r="179" spans="1:47" x14ac:dyDescent="0.25">
      <c r="A179" t="str">
        <f t="shared" si="26"/>
        <v>JM2-44</v>
      </c>
      <c r="B179" t="str">
        <f t="shared" si="27"/>
        <v>NetJM2_40</v>
      </c>
      <c r="C179" t="str">
        <f t="shared" si="28"/>
        <v>JM2-NetJM2_40</v>
      </c>
      <c r="D179" t="str">
        <f t="shared" si="29"/>
        <v>JM2-44</v>
      </c>
      <c r="E179" t="s">
        <v>259</v>
      </c>
      <c r="F179">
        <v>44</v>
      </c>
      <c r="G179" t="s">
        <v>1375</v>
      </c>
      <c r="AA179">
        <f t="shared" si="38"/>
        <v>174</v>
      </c>
      <c r="AB179" t="str">
        <f>B2B!B176</f>
        <v>JM2</v>
      </c>
      <c r="AC179" t="str">
        <f>B2B!C176</f>
        <v>73</v>
      </c>
      <c r="AD179" t="str">
        <f t="shared" si="32"/>
        <v>JM2-73</v>
      </c>
      <c r="AE179" t="str">
        <f t="shared" si="33"/>
        <v>SPI-DQ2</v>
      </c>
      <c r="AG179" t="str">
        <f t="shared" si="34"/>
        <v>--</v>
      </c>
      <c r="AH179" t="str">
        <f t="shared" si="35"/>
        <v>JM2-73</v>
      </c>
      <c r="AI179" t="str">
        <f>IFERROR(IF(IF(AG179="--",INDEX(D:D,MATCH(AE179,INDEX(B:B,MATCH(AE179,B:B,)+1):B10693,)+MATCH(AE179,B:B,)))=AD179,VLOOKUP(AE179,B:D,3,0),IF(AG179="--",INDEX(D:D,MATCH(AE179,INDEX(B:B,MATCH(AE179,B:B,)+1):B10693,)+MATCH(AE179,B:B,)),"---")),"---")</f>
        <v>---</v>
      </c>
      <c r="AJ179" t="str">
        <f>IF(COUNTIF(CALC_CONN_TEBT0714_REV01!F:F,IF(AH179&lt;&gt;"---",VLOOKUP(AD179,CALC_CONN_TEBT0714_REV01!F:M,8,0),IF(IFERROR(IF(AD179=AH179,AI179,AH179),"---")="---","---",IF(COUNTIF(CALC_CONN_TEBT0714_REV01!F:F,IFERROR(IF(AD179=AH179,AI179,AH179),"---"))&gt;0,"---",IFERROR(IF(AD179=AH179,AI179,AH179),"---")))))=1,IF(AH179&lt;&gt;"---",VLOOKUP(AD179,CALC_CONN_TEBT0714_REV01!F:M,8,0),IF(IFERROR(IF(AD179=AH179,AI179,AH179),"---")="---","---",IF(COUNTIF(CALC_CONN_TEBT0714_REV01!F:F,IFERROR(IF(AD179=AH179,AI179,AH179),"---"))&gt;0,"---",IFERROR(IF(AD179=AH179,AI179,AH179),"---")))),"---")</f>
        <v>---</v>
      </c>
      <c r="AK179" t="str">
        <f>IF(COUNTIF(CALC_CONN_TEBT0714_REV01!F:F,IF(AH179&lt;&gt;"---",VLOOKUP(AD179,CALC_CONN_TEBT0714_REV01!F:M,8,0),IF(IFERROR(IF(AD179=AH179,AI179,AH179),"---")="---","---",IF(COUNTIF(CALC_CONN_TEBT0714_REV01!F:F,IFERROR(IF(AD179=AH179,AI179,AH179),"---"))&gt;0,"---",IFERROR(IF(AD179=AH179,AI179,AH179),"---")))))=0,IF(AH179&lt;&gt;"---",VLOOKUP(AD179,CALC_CONN_TEBT0714_REV01!F:M,8,0),IF(IFERROR(IF(AD179=AH179,AI179,AH179),"---")="---","---",IF(COUNTIF(CALC_CONN_TEBT0714_REV01!F:F,IFERROR(IF(AD179=AH179,AI179,AH179),"---"))&gt;0,"---",IFERROR(IF(AD179=AH179,AI179,AH179),"---")))),"---")</f>
        <v>---</v>
      </c>
      <c r="AL179">
        <f t="shared" si="36"/>
        <v>0</v>
      </c>
      <c r="AM179">
        <f t="shared" si="37"/>
        <v>1</v>
      </c>
      <c r="AT179" t="str">
        <f t="shared" si="30"/>
        <v>NetJM2_40</v>
      </c>
      <c r="AU179" t="str">
        <f t="shared" si="31"/>
        <v>--</v>
      </c>
    </row>
    <row r="180" spans="1:47" x14ac:dyDescent="0.25">
      <c r="A180" t="str">
        <f t="shared" si="26"/>
        <v>JM2-45</v>
      </c>
      <c r="B180" t="str">
        <f t="shared" si="27"/>
        <v>NetJM2_45</v>
      </c>
      <c r="C180" t="str">
        <f t="shared" si="28"/>
        <v>JM2-NetJM2_45</v>
      </c>
      <c r="D180" t="str">
        <f t="shared" si="29"/>
        <v>JM2-45</v>
      </c>
      <c r="E180" t="s">
        <v>259</v>
      </c>
      <c r="F180">
        <v>45</v>
      </c>
      <c r="G180" t="s">
        <v>1376</v>
      </c>
      <c r="AA180">
        <f t="shared" si="38"/>
        <v>175</v>
      </c>
      <c r="AB180" t="str">
        <f>B2B!B177</f>
        <v>JM2</v>
      </c>
      <c r="AC180" t="str">
        <f>B2B!C177</f>
        <v>76</v>
      </c>
      <c r="AD180" t="str">
        <f t="shared" si="32"/>
        <v>JM2-76</v>
      </c>
      <c r="AE180" t="str">
        <f t="shared" si="33"/>
        <v>NetJM2_76</v>
      </c>
      <c r="AG180" t="str">
        <f t="shared" si="34"/>
        <v>--</v>
      </c>
      <c r="AH180" t="str">
        <f t="shared" si="35"/>
        <v>JM2-76</v>
      </c>
      <c r="AI180" t="str">
        <f>IFERROR(IF(IF(AG180="--",INDEX(D:D,MATCH(AE180,INDEX(B:B,MATCH(AE180,B:B,)+1):B10694,)+MATCH(AE180,B:B,)))=AD180,VLOOKUP(AE180,B:D,3,0),IF(AG180="--",INDEX(D:D,MATCH(AE180,INDEX(B:B,MATCH(AE180,B:B,)+1):B10694,)+MATCH(AE180,B:B,)),"---")),"---")</f>
        <v>JM2-80</v>
      </c>
      <c r="AJ180" t="str">
        <f>IF(COUNTIF(CALC_CONN_TEBT0714_REV01!F:F,IF(AH180&lt;&gt;"---",VLOOKUP(AD180,CALC_CONN_TEBT0714_REV01!F:M,8,0),IF(IFERROR(IF(AD180=AH180,AI180,AH180),"---")="---","---",IF(COUNTIF(CALC_CONN_TEBT0714_REV01!F:F,IFERROR(IF(AD180=AH180,AI180,AH180),"---"))&gt;0,"---",IFERROR(IF(AD180=AH180,AI180,AH180),"---")))))=1,IF(AH180&lt;&gt;"---",VLOOKUP(AD180,CALC_CONN_TEBT0714_REV01!F:M,8,0),IF(IFERROR(IF(AD180=AH180,AI180,AH180),"---")="---","---",IF(COUNTIF(CALC_CONN_TEBT0714_REV01!F:F,IFERROR(IF(AD180=AH180,AI180,AH180),"---"))&gt;0,"---",IFERROR(IF(AD180=AH180,AI180,AH180),"---")))),"---")</f>
        <v>---</v>
      </c>
      <c r="AK180" t="str">
        <f>IF(COUNTIF(CALC_CONN_TEBT0714_REV01!F:F,IF(AH180&lt;&gt;"---",VLOOKUP(AD180,CALC_CONN_TEBT0714_REV01!F:M,8,0),IF(IFERROR(IF(AD180=AH180,AI180,AH180),"---")="---","---",IF(COUNTIF(CALC_CONN_TEBT0714_REV01!F:F,IFERROR(IF(AD180=AH180,AI180,AH180),"---"))&gt;0,"---",IFERROR(IF(AD180=AH180,AI180,AH180),"---")))))=0,IF(AH180&lt;&gt;"---",VLOOKUP(AD180,CALC_CONN_TEBT0714_REV01!F:M,8,0),IF(IFERROR(IF(AD180=AH180,AI180,AH180),"---")="---","---",IF(COUNTIF(CALC_CONN_TEBT0714_REV01!F:F,IFERROR(IF(AD180=AH180,AI180,AH180),"---"))&gt;0,"---",IFERROR(IF(AD180=AH180,AI180,AH180),"---")))),"---")</f>
        <v>---</v>
      </c>
      <c r="AL180">
        <f t="shared" si="36"/>
        <v>2.9514999999999998</v>
      </c>
      <c r="AM180">
        <f t="shared" si="37"/>
        <v>2</v>
      </c>
      <c r="AT180" t="str">
        <f t="shared" si="30"/>
        <v>NetJM2_45</v>
      </c>
      <c r="AU180" t="str">
        <f t="shared" si="31"/>
        <v>--</v>
      </c>
    </row>
    <row r="181" spans="1:47" x14ac:dyDescent="0.25">
      <c r="A181" t="str">
        <f t="shared" si="26"/>
        <v>JM2-46</v>
      </c>
      <c r="B181" t="str">
        <f t="shared" si="27"/>
        <v>NetJM2_46</v>
      </c>
      <c r="C181" t="str">
        <f t="shared" si="28"/>
        <v>JM2-NetJM2_46</v>
      </c>
      <c r="D181" t="str">
        <f t="shared" si="29"/>
        <v>JM2-46</v>
      </c>
      <c r="E181" t="s">
        <v>259</v>
      </c>
      <c r="F181">
        <v>46</v>
      </c>
      <c r="G181" t="s">
        <v>1377</v>
      </c>
      <c r="AA181">
        <f t="shared" si="38"/>
        <v>176</v>
      </c>
      <c r="AB181" t="str">
        <f>B2B!B178</f>
        <v>JM2</v>
      </c>
      <c r="AC181" t="str">
        <f>B2B!C178</f>
        <v>75</v>
      </c>
      <c r="AD181" t="str">
        <f t="shared" si="32"/>
        <v>JM2-75</v>
      </c>
      <c r="AE181" t="str">
        <f t="shared" si="33"/>
        <v>NetJM2_65</v>
      </c>
      <c r="AG181" t="str">
        <f t="shared" si="34"/>
        <v>--</v>
      </c>
      <c r="AH181" t="str">
        <f t="shared" si="35"/>
        <v>JM2-65</v>
      </c>
      <c r="AI181" t="str">
        <f>IFERROR(IF(IF(AG181="--",INDEX(D:D,MATCH(AE181,INDEX(B:B,MATCH(AE181,B:B,)+1):B10695,)+MATCH(AE181,B:B,)))=AD181,VLOOKUP(AE181,B:D,3,0),IF(AG181="--",INDEX(D:D,MATCH(AE181,INDEX(B:B,MATCH(AE181,B:B,)+1):B10695,)+MATCH(AE181,B:B,)),"---")),"---")</f>
        <v>JM2-65</v>
      </c>
      <c r="AJ181" t="str">
        <f>IF(COUNTIF(CALC_CONN_TEBT0714_REV01!F:F,IF(AH181&lt;&gt;"---",VLOOKUP(AD181,CALC_CONN_TEBT0714_REV01!F:M,8,0),IF(IFERROR(IF(AD181=AH181,AI181,AH181),"---")="---","---",IF(COUNTIF(CALC_CONN_TEBT0714_REV01!F:F,IFERROR(IF(AD181=AH181,AI181,AH181),"---"))&gt;0,"---",IFERROR(IF(AD181=AH181,AI181,AH181),"---")))))=1,IF(AH181&lt;&gt;"---",VLOOKUP(AD181,CALC_CONN_TEBT0714_REV01!F:M,8,0),IF(IFERROR(IF(AD181=AH181,AI181,AH181),"---")="---","---",IF(COUNTIF(CALC_CONN_TEBT0714_REV01!F:F,IFERROR(IF(AD181=AH181,AI181,AH181),"---"))&gt;0,"---",IFERROR(IF(AD181=AH181,AI181,AH181),"---")))),"---")</f>
        <v>---</v>
      </c>
      <c r="AK181" t="str">
        <f>IF(COUNTIF(CALC_CONN_TEBT0714_REV01!F:F,IF(AH181&lt;&gt;"---",VLOOKUP(AD181,CALC_CONN_TEBT0714_REV01!F:M,8,0),IF(IFERROR(IF(AD181=AH181,AI181,AH181),"---")="---","---",IF(COUNTIF(CALC_CONN_TEBT0714_REV01!F:F,IFERROR(IF(AD181=AH181,AI181,AH181),"---"))&gt;0,"---",IFERROR(IF(AD181=AH181,AI181,AH181),"---")))))=0,IF(AH181&lt;&gt;"---",VLOOKUP(AD181,CALC_CONN_TEBT0714_REV01!F:M,8,0),IF(IFERROR(IF(AD181=AH181,AI181,AH181),"---")="---","---",IF(COUNTIF(CALC_CONN_TEBT0714_REV01!F:F,IFERROR(IF(AD181=AH181,AI181,AH181),"---"))&gt;0,"---",IFERROR(IF(AD181=AH181,AI181,AH181),"---")))),"---")</f>
        <v>---</v>
      </c>
      <c r="AL181">
        <f t="shared" si="36"/>
        <v>4.7906000000000004</v>
      </c>
      <c r="AM181">
        <f t="shared" si="37"/>
        <v>2</v>
      </c>
      <c r="AT181" t="str">
        <f t="shared" si="30"/>
        <v>NetJM2_46</v>
      </c>
      <c r="AU181" t="str">
        <f t="shared" si="31"/>
        <v>--</v>
      </c>
    </row>
    <row r="182" spans="1:47" x14ac:dyDescent="0.25">
      <c r="A182" t="str">
        <f t="shared" si="26"/>
        <v>JM2-47</v>
      </c>
      <c r="B182" t="str">
        <f t="shared" si="27"/>
        <v>NetJM2_47</v>
      </c>
      <c r="C182" t="str">
        <f t="shared" si="28"/>
        <v>JM2-NetJM2_47</v>
      </c>
      <c r="D182" t="str">
        <f t="shared" si="29"/>
        <v>JM2-47</v>
      </c>
      <c r="E182" t="s">
        <v>259</v>
      </c>
      <c r="F182">
        <v>47</v>
      </c>
      <c r="G182" t="s">
        <v>1378</v>
      </c>
      <c r="AA182">
        <f t="shared" si="38"/>
        <v>177</v>
      </c>
      <c r="AB182" t="str">
        <f>B2B!B179</f>
        <v>JM2</v>
      </c>
      <c r="AC182" t="str">
        <f>B2B!C179</f>
        <v>78</v>
      </c>
      <c r="AD182" t="str">
        <f t="shared" si="32"/>
        <v>JM2-78</v>
      </c>
      <c r="AE182" t="str">
        <f t="shared" si="33"/>
        <v>NetJM2_74</v>
      </c>
      <c r="AG182" t="str">
        <f t="shared" si="34"/>
        <v>--</v>
      </c>
      <c r="AH182" t="str">
        <f t="shared" si="35"/>
        <v>JM2-74</v>
      </c>
      <c r="AI182" t="str">
        <f>IFERROR(IF(IF(AG182="--",INDEX(D:D,MATCH(AE182,INDEX(B:B,MATCH(AE182,B:B,)+1):B10696,)+MATCH(AE182,B:B,)))=AD182,VLOOKUP(AE182,B:D,3,0),IF(AG182="--",INDEX(D:D,MATCH(AE182,INDEX(B:B,MATCH(AE182,B:B,)+1):B10696,)+MATCH(AE182,B:B,)),"---")),"---")</f>
        <v>JM2-74</v>
      </c>
      <c r="AJ182" t="str">
        <f>IF(COUNTIF(CALC_CONN_TEBT0714_REV01!F:F,IF(AH182&lt;&gt;"---",VLOOKUP(AD182,CALC_CONN_TEBT0714_REV01!F:M,8,0),IF(IFERROR(IF(AD182=AH182,AI182,AH182),"---")="---","---",IF(COUNTIF(CALC_CONN_TEBT0714_REV01!F:F,IFERROR(IF(AD182=AH182,AI182,AH182),"---"))&gt;0,"---",IFERROR(IF(AD182=AH182,AI182,AH182),"---")))))=1,IF(AH182&lt;&gt;"---",VLOOKUP(AD182,CALC_CONN_TEBT0714_REV01!F:M,8,0),IF(IFERROR(IF(AD182=AH182,AI182,AH182),"---")="---","---",IF(COUNTIF(CALC_CONN_TEBT0714_REV01!F:F,IFERROR(IF(AD182=AH182,AI182,AH182),"---"))&gt;0,"---",IFERROR(IF(AD182=AH182,AI182,AH182),"---")))),"---")</f>
        <v>---</v>
      </c>
      <c r="AK182" t="str">
        <f>IF(COUNTIF(CALC_CONN_TEBT0714_REV01!F:F,IF(AH182&lt;&gt;"---",VLOOKUP(AD182,CALC_CONN_TEBT0714_REV01!F:M,8,0),IF(IFERROR(IF(AD182=AH182,AI182,AH182),"---")="---","---",IF(COUNTIF(CALC_CONN_TEBT0714_REV01!F:F,IFERROR(IF(AD182=AH182,AI182,AH182),"---"))&gt;0,"---",IFERROR(IF(AD182=AH182,AI182,AH182),"---")))))=0,IF(AH182&lt;&gt;"---",VLOOKUP(AD182,CALC_CONN_TEBT0714_REV01!F:M,8,0),IF(IFERROR(IF(AD182=AH182,AI182,AH182),"---")="---","---",IF(COUNTIF(CALC_CONN_TEBT0714_REV01!F:F,IFERROR(IF(AD182=AH182,AI182,AH182),"---"))&gt;0,"---",IFERROR(IF(AD182=AH182,AI182,AH182),"---")))),"---")</f>
        <v>---</v>
      </c>
      <c r="AL182">
        <f t="shared" si="36"/>
        <v>2.927</v>
      </c>
      <c r="AM182">
        <f t="shared" si="37"/>
        <v>2</v>
      </c>
      <c r="AT182" t="str">
        <f t="shared" si="30"/>
        <v>NetJM2_47</v>
      </c>
      <c r="AU182" t="str">
        <f t="shared" si="31"/>
        <v>--</v>
      </c>
    </row>
    <row r="183" spans="1:47" x14ac:dyDescent="0.25">
      <c r="A183" t="str">
        <f t="shared" si="26"/>
        <v>JM2-48</v>
      </c>
      <c r="B183" t="str">
        <f t="shared" si="27"/>
        <v>NetJM2_48</v>
      </c>
      <c r="C183" t="str">
        <f t="shared" si="28"/>
        <v>JM2-NetJM2_48</v>
      </c>
      <c r="D183" t="str">
        <f t="shared" si="29"/>
        <v>JM2-48</v>
      </c>
      <c r="E183" t="s">
        <v>259</v>
      </c>
      <c r="F183">
        <v>48</v>
      </c>
      <c r="G183" t="s">
        <v>1379</v>
      </c>
      <c r="AA183">
        <f t="shared" si="38"/>
        <v>178</v>
      </c>
      <c r="AB183" t="str">
        <f>B2B!B180</f>
        <v>JM2</v>
      </c>
      <c r="AC183" t="str">
        <f>B2B!C180</f>
        <v>77</v>
      </c>
      <c r="AD183" t="str">
        <f t="shared" si="32"/>
        <v>JM2-77</v>
      </c>
      <c r="AE183" t="str">
        <f t="shared" si="33"/>
        <v>NetJM2_63</v>
      </c>
      <c r="AG183" t="str">
        <f t="shared" si="34"/>
        <v>--</v>
      </c>
      <c r="AH183" t="str">
        <f t="shared" si="35"/>
        <v>JM2-63</v>
      </c>
      <c r="AI183" t="str">
        <f>IFERROR(IF(IF(AG183="--",INDEX(D:D,MATCH(AE183,INDEX(B:B,MATCH(AE183,B:B,)+1):B10697,)+MATCH(AE183,B:B,)))=AD183,VLOOKUP(AE183,B:D,3,0),IF(AG183="--",INDEX(D:D,MATCH(AE183,INDEX(B:B,MATCH(AE183,B:B,)+1):B10697,)+MATCH(AE183,B:B,)),"---")),"---")</f>
        <v>JM2-63</v>
      </c>
      <c r="AJ183" t="str">
        <f>IF(COUNTIF(CALC_CONN_TEBT0714_REV01!F:F,IF(AH183&lt;&gt;"---",VLOOKUP(AD183,CALC_CONN_TEBT0714_REV01!F:M,8,0),IF(IFERROR(IF(AD183=AH183,AI183,AH183),"---")="---","---",IF(COUNTIF(CALC_CONN_TEBT0714_REV01!F:F,IFERROR(IF(AD183=AH183,AI183,AH183),"---"))&gt;0,"---",IFERROR(IF(AD183=AH183,AI183,AH183),"---")))))=1,IF(AH183&lt;&gt;"---",VLOOKUP(AD183,CALC_CONN_TEBT0714_REV01!F:M,8,0),IF(IFERROR(IF(AD183=AH183,AI183,AH183),"---")="---","---",IF(COUNTIF(CALC_CONN_TEBT0714_REV01!F:F,IFERROR(IF(AD183=AH183,AI183,AH183),"---"))&gt;0,"---",IFERROR(IF(AD183=AH183,AI183,AH183),"---")))),"---")</f>
        <v>---</v>
      </c>
      <c r="AK183" t="str">
        <f>IF(COUNTIF(CALC_CONN_TEBT0714_REV01!F:F,IF(AH183&lt;&gt;"---",VLOOKUP(AD183,CALC_CONN_TEBT0714_REV01!F:M,8,0),IF(IFERROR(IF(AD183=AH183,AI183,AH183),"---")="---","---",IF(COUNTIF(CALC_CONN_TEBT0714_REV01!F:F,IFERROR(IF(AD183=AH183,AI183,AH183),"---"))&gt;0,"---",IFERROR(IF(AD183=AH183,AI183,AH183),"---")))))=0,IF(AH183&lt;&gt;"---",VLOOKUP(AD183,CALC_CONN_TEBT0714_REV01!F:M,8,0),IF(IFERROR(IF(AD183=AH183,AI183,AH183),"---")="---","---",IF(COUNTIF(CALC_CONN_TEBT0714_REV01!F:F,IFERROR(IF(AD183=AH183,AI183,AH183),"---"))&gt;0,"---",IFERROR(IF(AD183=AH183,AI183,AH183),"---")))),"---")</f>
        <v>---</v>
      </c>
      <c r="AL183">
        <f t="shared" si="36"/>
        <v>6.1276999999999999</v>
      </c>
      <c r="AM183">
        <f t="shared" si="37"/>
        <v>2</v>
      </c>
      <c r="AT183" t="str">
        <f t="shared" si="30"/>
        <v>NetJM2_48</v>
      </c>
      <c r="AU183" t="str">
        <f t="shared" si="31"/>
        <v>--</v>
      </c>
    </row>
    <row r="184" spans="1:47" x14ac:dyDescent="0.25">
      <c r="A184" t="str">
        <f t="shared" si="26"/>
        <v>JM2-49</v>
      </c>
      <c r="B184" t="str">
        <f t="shared" si="27"/>
        <v>NetJM2_45</v>
      </c>
      <c r="C184" t="str">
        <f t="shared" si="28"/>
        <v>JM2-NetJM2_45</v>
      </c>
      <c r="D184" t="str">
        <f t="shared" si="29"/>
        <v>JM2-49</v>
      </c>
      <c r="E184" t="s">
        <v>259</v>
      </c>
      <c r="F184">
        <v>49</v>
      </c>
      <c r="G184" t="s">
        <v>1376</v>
      </c>
      <c r="AA184">
        <f t="shared" si="38"/>
        <v>179</v>
      </c>
      <c r="AB184" t="str">
        <f>B2B!B181</f>
        <v>JM2</v>
      </c>
      <c r="AC184" t="str">
        <f>B2B!C181</f>
        <v>80</v>
      </c>
      <c r="AD184" t="str">
        <f t="shared" si="32"/>
        <v>JM2-80</v>
      </c>
      <c r="AE184" t="str">
        <f t="shared" si="33"/>
        <v>NetJM2_76</v>
      </c>
      <c r="AG184" t="str">
        <f t="shared" si="34"/>
        <v>--</v>
      </c>
      <c r="AH184" t="str">
        <f t="shared" si="35"/>
        <v>JM2-76</v>
      </c>
      <c r="AI184" t="str">
        <f>IFERROR(IF(IF(AG184="--",INDEX(D:D,MATCH(AE184,INDEX(B:B,MATCH(AE184,B:B,)+1):B10698,)+MATCH(AE184,B:B,)))=AD184,VLOOKUP(AE184,B:D,3,0),IF(AG184="--",INDEX(D:D,MATCH(AE184,INDEX(B:B,MATCH(AE184,B:B,)+1):B10698,)+MATCH(AE184,B:B,)),"---")),"---")</f>
        <v>JM2-76</v>
      </c>
      <c r="AJ184" t="str">
        <f>IF(COUNTIF(CALC_CONN_TEBT0714_REV01!F:F,IF(AH184&lt;&gt;"---",VLOOKUP(AD184,CALC_CONN_TEBT0714_REV01!F:M,8,0),IF(IFERROR(IF(AD184=AH184,AI184,AH184),"---")="---","---",IF(COUNTIF(CALC_CONN_TEBT0714_REV01!F:F,IFERROR(IF(AD184=AH184,AI184,AH184),"---"))&gt;0,"---",IFERROR(IF(AD184=AH184,AI184,AH184),"---")))))=1,IF(AH184&lt;&gt;"---",VLOOKUP(AD184,CALC_CONN_TEBT0714_REV01!F:M,8,0),IF(IFERROR(IF(AD184=AH184,AI184,AH184),"---")="---","---",IF(COUNTIF(CALC_CONN_TEBT0714_REV01!F:F,IFERROR(IF(AD184=AH184,AI184,AH184),"---"))&gt;0,"---",IFERROR(IF(AD184=AH184,AI184,AH184),"---")))),"---")</f>
        <v>---</v>
      </c>
      <c r="AK184" t="str">
        <f>IF(COUNTIF(CALC_CONN_TEBT0714_REV01!F:F,IF(AH184&lt;&gt;"---",VLOOKUP(AD184,CALC_CONN_TEBT0714_REV01!F:M,8,0),IF(IFERROR(IF(AD184=AH184,AI184,AH184),"---")="---","---",IF(COUNTIF(CALC_CONN_TEBT0714_REV01!F:F,IFERROR(IF(AD184=AH184,AI184,AH184),"---"))&gt;0,"---",IFERROR(IF(AD184=AH184,AI184,AH184),"---")))))=0,IF(AH184&lt;&gt;"---",VLOOKUP(AD184,CALC_CONN_TEBT0714_REV01!F:M,8,0),IF(IFERROR(IF(AD184=AH184,AI184,AH184),"---")="---","---",IF(COUNTIF(CALC_CONN_TEBT0714_REV01!F:F,IFERROR(IF(AD184=AH184,AI184,AH184),"---"))&gt;0,"---",IFERROR(IF(AD184=AH184,AI184,AH184),"---")))),"---")</f>
        <v>---</v>
      </c>
      <c r="AL184">
        <f t="shared" si="36"/>
        <v>2.9514999999999998</v>
      </c>
      <c r="AM184">
        <f t="shared" si="37"/>
        <v>2</v>
      </c>
      <c r="AT184" t="str">
        <f t="shared" si="30"/>
        <v>NetJM2_45</v>
      </c>
      <c r="AU184" t="str">
        <f t="shared" si="31"/>
        <v>--</v>
      </c>
    </row>
    <row r="185" spans="1:47" x14ac:dyDescent="0.25">
      <c r="A185" t="str">
        <f t="shared" si="26"/>
        <v>JM2-50</v>
      </c>
      <c r="B185" t="str">
        <f t="shared" si="27"/>
        <v>NetJM2_46</v>
      </c>
      <c r="C185" t="str">
        <f t="shared" si="28"/>
        <v>JM2-NetJM2_46</v>
      </c>
      <c r="D185" t="str">
        <f t="shared" si="29"/>
        <v>JM2-50</v>
      </c>
      <c r="E185" t="s">
        <v>259</v>
      </c>
      <c r="F185">
        <v>50</v>
      </c>
      <c r="G185" t="s">
        <v>1377</v>
      </c>
      <c r="AA185">
        <f t="shared" si="38"/>
        <v>180</v>
      </c>
      <c r="AB185" t="str">
        <f>B2B!B182</f>
        <v>JM2</v>
      </c>
      <c r="AC185" t="str">
        <f>B2B!C182</f>
        <v>79</v>
      </c>
      <c r="AD185" t="str">
        <f t="shared" si="32"/>
        <v>JM2-79</v>
      </c>
      <c r="AE185" t="str">
        <f t="shared" si="33"/>
        <v>NetJM2_79</v>
      </c>
      <c r="AG185" t="str">
        <f t="shared" si="34"/>
        <v>--</v>
      </c>
      <c r="AH185" t="str">
        <f t="shared" si="35"/>
        <v>JM2-79</v>
      </c>
      <c r="AI185" t="str">
        <f>IFERROR(IF(IF(AG185="--",INDEX(D:D,MATCH(AE185,INDEX(B:B,MATCH(AE185,B:B,)+1):B10699,)+MATCH(AE185,B:B,)))=AD185,VLOOKUP(AE185,B:D,3,0),IF(AG185="--",INDEX(D:D,MATCH(AE185,INDEX(B:B,MATCH(AE185,B:B,)+1):B10699,)+MATCH(AE185,B:B,)),"---")),"---")</f>
        <v>JM2-87</v>
      </c>
      <c r="AJ185" t="str">
        <f>IF(COUNTIF(CALC_CONN_TEBT0714_REV01!F:F,IF(AH185&lt;&gt;"---",VLOOKUP(AD185,CALC_CONN_TEBT0714_REV01!F:M,8,0),IF(IFERROR(IF(AD185=AH185,AI185,AH185),"---")="---","---",IF(COUNTIF(CALC_CONN_TEBT0714_REV01!F:F,IFERROR(IF(AD185=AH185,AI185,AH185),"---"))&gt;0,"---",IFERROR(IF(AD185=AH185,AI185,AH185),"---")))))=1,IF(AH185&lt;&gt;"---",VLOOKUP(AD185,CALC_CONN_TEBT0714_REV01!F:M,8,0),IF(IFERROR(IF(AD185=AH185,AI185,AH185),"---")="---","---",IF(COUNTIF(CALC_CONN_TEBT0714_REV01!F:F,IFERROR(IF(AD185=AH185,AI185,AH185),"---"))&gt;0,"---",IFERROR(IF(AD185=AH185,AI185,AH185),"---")))),"---")</f>
        <v>---</v>
      </c>
      <c r="AK185" t="str">
        <f>IF(COUNTIF(CALC_CONN_TEBT0714_REV01!F:F,IF(AH185&lt;&gt;"---",VLOOKUP(AD185,CALC_CONN_TEBT0714_REV01!F:M,8,0),IF(IFERROR(IF(AD185=AH185,AI185,AH185),"---")="---","---",IF(COUNTIF(CALC_CONN_TEBT0714_REV01!F:F,IFERROR(IF(AD185=AH185,AI185,AH185),"---"))&gt;0,"---",IFERROR(IF(AD185=AH185,AI185,AH185),"---")))))=0,IF(AH185&lt;&gt;"---",VLOOKUP(AD185,CALC_CONN_TEBT0714_REV01!F:M,8,0),IF(IFERROR(IF(AD185=AH185,AI185,AH185),"---")="---","---",IF(COUNTIF(CALC_CONN_TEBT0714_REV01!F:F,IFERROR(IF(AD185=AH185,AI185,AH185),"---"))&gt;0,"---",IFERROR(IF(AD185=AH185,AI185,AH185),"---")))),"---")</f>
        <v>---</v>
      </c>
      <c r="AL185">
        <f t="shared" si="36"/>
        <v>4.4622999999999999</v>
      </c>
      <c r="AM185">
        <f t="shared" si="37"/>
        <v>2</v>
      </c>
      <c r="AT185" t="str">
        <f t="shared" si="30"/>
        <v>NetJM2_46</v>
      </c>
      <c r="AU185" t="str">
        <f t="shared" si="31"/>
        <v>--</v>
      </c>
    </row>
    <row r="186" spans="1:47" x14ac:dyDescent="0.25">
      <c r="A186" t="str">
        <f t="shared" si="26"/>
        <v>JM2-51</v>
      </c>
      <c r="B186" t="str">
        <f t="shared" si="27"/>
        <v>NetJM2_51</v>
      </c>
      <c r="C186" t="str">
        <f t="shared" si="28"/>
        <v>JM2-NetJM2_51</v>
      </c>
      <c r="D186" t="str">
        <f t="shared" si="29"/>
        <v>JM2-51</v>
      </c>
      <c r="E186" t="s">
        <v>259</v>
      </c>
      <c r="F186">
        <v>51</v>
      </c>
      <c r="G186" t="s">
        <v>1380</v>
      </c>
      <c r="AA186">
        <f t="shared" si="38"/>
        <v>181</v>
      </c>
      <c r="AB186" t="str">
        <f>B2B!B183</f>
        <v>JM2</v>
      </c>
      <c r="AC186" t="str">
        <f>B2B!C183</f>
        <v>82</v>
      </c>
      <c r="AD186" t="str">
        <f t="shared" si="32"/>
        <v>JM2-82</v>
      </c>
      <c r="AE186" t="str">
        <f t="shared" si="33"/>
        <v>NetJM2_82</v>
      </c>
      <c r="AG186" t="str">
        <f t="shared" si="34"/>
        <v>--</v>
      </c>
      <c r="AH186" t="str">
        <f t="shared" si="35"/>
        <v>JM2-82</v>
      </c>
      <c r="AI186" t="str">
        <f>IFERROR(IF(IF(AG186="--",INDEX(D:D,MATCH(AE186,INDEX(B:B,MATCH(AE186,B:B,)+1):B10700,)+MATCH(AE186,B:B,)))=AD186,VLOOKUP(AE186,B:D,3,0),IF(AG186="--",INDEX(D:D,MATCH(AE186,INDEX(B:B,MATCH(AE186,B:B,)+1):B10700,)+MATCH(AE186,B:B,)),"---")),"---")</f>
        <v>JM2-86</v>
      </c>
      <c r="AJ186" t="str">
        <f>IF(COUNTIF(CALC_CONN_TEBT0714_REV01!F:F,IF(AH186&lt;&gt;"---",VLOOKUP(AD186,CALC_CONN_TEBT0714_REV01!F:M,8,0),IF(IFERROR(IF(AD186=AH186,AI186,AH186),"---")="---","---",IF(COUNTIF(CALC_CONN_TEBT0714_REV01!F:F,IFERROR(IF(AD186=AH186,AI186,AH186),"---"))&gt;0,"---",IFERROR(IF(AD186=AH186,AI186,AH186),"---")))))=1,IF(AH186&lt;&gt;"---",VLOOKUP(AD186,CALC_CONN_TEBT0714_REV01!F:M,8,0),IF(IFERROR(IF(AD186=AH186,AI186,AH186),"---")="---","---",IF(COUNTIF(CALC_CONN_TEBT0714_REV01!F:F,IFERROR(IF(AD186=AH186,AI186,AH186),"---"))&gt;0,"---",IFERROR(IF(AD186=AH186,AI186,AH186),"---")))),"---")</f>
        <v>---</v>
      </c>
      <c r="AK186" t="str">
        <f>IF(COUNTIF(CALC_CONN_TEBT0714_REV01!F:F,IF(AH186&lt;&gt;"---",VLOOKUP(AD186,CALC_CONN_TEBT0714_REV01!F:M,8,0),IF(IFERROR(IF(AD186=AH186,AI186,AH186),"---")="---","---",IF(COUNTIF(CALC_CONN_TEBT0714_REV01!F:F,IFERROR(IF(AD186=AH186,AI186,AH186),"---"))&gt;0,"---",IFERROR(IF(AD186=AH186,AI186,AH186),"---")))))=0,IF(AH186&lt;&gt;"---",VLOOKUP(AD186,CALC_CONN_TEBT0714_REV01!F:M,8,0),IF(IFERROR(IF(AD186=AH186,AI186,AH186),"---")="---","---",IF(COUNTIF(CALC_CONN_TEBT0714_REV01!F:F,IFERROR(IF(AD186=AH186,AI186,AH186),"---"))&gt;0,"---",IFERROR(IF(AD186=AH186,AI186,AH186),"---")))),"---")</f>
        <v>---</v>
      </c>
      <c r="AL186">
        <f t="shared" si="36"/>
        <v>2.7583000000000002</v>
      </c>
      <c r="AM186">
        <f t="shared" si="37"/>
        <v>2</v>
      </c>
      <c r="AT186" t="str">
        <f t="shared" si="30"/>
        <v>NetJM2_51</v>
      </c>
      <c r="AU186" t="str">
        <f t="shared" si="31"/>
        <v>--</v>
      </c>
    </row>
    <row r="187" spans="1:47" x14ac:dyDescent="0.25">
      <c r="A187" t="str">
        <f t="shared" si="26"/>
        <v>JM2-52</v>
      </c>
      <c r="B187" t="str">
        <f t="shared" si="27"/>
        <v>NetJM2_48</v>
      </c>
      <c r="C187" t="str">
        <f t="shared" si="28"/>
        <v>JM2-NetJM2_48</v>
      </c>
      <c r="D187" t="str">
        <f t="shared" si="29"/>
        <v>JM2-52</v>
      </c>
      <c r="E187" t="s">
        <v>259</v>
      </c>
      <c r="F187">
        <v>52</v>
      </c>
      <c r="G187" t="s">
        <v>1379</v>
      </c>
      <c r="AA187">
        <f t="shared" si="38"/>
        <v>182</v>
      </c>
      <c r="AB187" t="str">
        <f>B2B!B184</f>
        <v>JM2</v>
      </c>
      <c r="AC187" t="str">
        <f>B2B!C184</f>
        <v>81</v>
      </c>
      <c r="AD187" t="str">
        <f t="shared" si="32"/>
        <v>JM2-81</v>
      </c>
      <c r="AE187" t="str">
        <f t="shared" si="33"/>
        <v>NetJM2_81</v>
      </c>
      <c r="AG187" t="str">
        <f t="shared" si="34"/>
        <v>--</v>
      </c>
      <c r="AH187" t="str">
        <f t="shared" si="35"/>
        <v>JM2-81</v>
      </c>
      <c r="AI187" t="str">
        <f>IFERROR(IF(IF(AG187="--",INDEX(D:D,MATCH(AE187,INDEX(B:B,MATCH(AE187,B:B,)+1):B10701,)+MATCH(AE187,B:B,)))=AD187,VLOOKUP(AE187,B:D,3,0),IF(AG187="--",INDEX(D:D,MATCH(AE187,INDEX(B:B,MATCH(AE187,B:B,)+1):B10701,)+MATCH(AE187,B:B,)),"---")),"---")</f>
        <v>JM2-85</v>
      </c>
      <c r="AJ187" t="str">
        <f>IF(COUNTIF(CALC_CONN_TEBT0714_REV01!F:F,IF(AH187&lt;&gt;"---",VLOOKUP(AD187,CALC_CONN_TEBT0714_REV01!F:M,8,0),IF(IFERROR(IF(AD187=AH187,AI187,AH187),"---")="---","---",IF(COUNTIF(CALC_CONN_TEBT0714_REV01!F:F,IFERROR(IF(AD187=AH187,AI187,AH187),"---"))&gt;0,"---",IFERROR(IF(AD187=AH187,AI187,AH187),"---")))))=1,IF(AH187&lt;&gt;"---",VLOOKUP(AD187,CALC_CONN_TEBT0714_REV01!F:M,8,0),IF(IFERROR(IF(AD187=AH187,AI187,AH187),"---")="---","---",IF(COUNTIF(CALC_CONN_TEBT0714_REV01!F:F,IFERROR(IF(AD187=AH187,AI187,AH187),"---"))&gt;0,"---",IFERROR(IF(AD187=AH187,AI187,AH187),"---")))),"---")</f>
        <v>---</v>
      </c>
      <c r="AK187" t="str">
        <f>IF(COUNTIF(CALC_CONN_TEBT0714_REV01!F:F,IF(AH187&lt;&gt;"---",VLOOKUP(AD187,CALC_CONN_TEBT0714_REV01!F:M,8,0),IF(IFERROR(IF(AD187=AH187,AI187,AH187),"---")="---","---",IF(COUNTIF(CALC_CONN_TEBT0714_REV01!F:F,IFERROR(IF(AD187=AH187,AI187,AH187),"---"))&gt;0,"---",IFERROR(IF(AD187=AH187,AI187,AH187),"---")))))=0,IF(AH187&lt;&gt;"---",VLOOKUP(AD187,CALC_CONN_TEBT0714_REV01!F:M,8,0),IF(IFERROR(IF(AD187=AH187,AI187,AH187),"---")="---","---",IF(COUNTIF(CALC_CONN_TEBT0714_REV01!F:F,IFERROR(IF(AD187=AH187,AI187,AH187),"---"))&gt;0,"---",IFERROR(IF(AD187=AH187,AI187,AH187),"---")))),"---")</f>
        <v>---</v>
      </c>
      <c r="AL187">
        <f t="shared" si="36"/>
        <v>3.1831</v>
      </c>
      <c r="AM187">
        <f t="shared" si="37"/>
        <v>2</v>
      </c>
      <c r="AT187" t="str">
        <f t="shared" si="30"/>
        <v>NetJM2_48</v>
      </c>
      <c r="AU187" t="str">
        <f t="shared" si="31"/>
        <v>--</v>
      </c>
    </row>
    <row r="188" spans="1:47" x14ac:dyDescent="0.25">
      <c r="A188" t="str">
        <f t="shared" si="26"/>
        <v>JM2-53</v>
      </c>
      <c r="B188" t="str">
        <f t="shared" si="27"/>
        <v>V_CFG0</v>
      </c>
      <c r="C188" t="str">
        <f t="shared" si="28"/>
        <v>JM2-V_CFG0</v>
      </c>
      <c r="D188" t="str">
        <f t="shared" si="29"/>
        <v>JM2-53</v>
      </c>
      <c r="E188" t="s">
        <v>259</v>
      </c>
      <c r="F188">
        <v>53</v>
      </c>
      <c r="G188" t="s">
        <v>1331</v>
      </c>
      <c r="AA188">
        <f t="shared" si="38"/>
        <v>183</v>
      </c>
      <c r="AB188" t="str">
        <f>B2B!B185</f>
        <v>JM2</v>
      </c>
      <c r="AC188" t="str">
        <f>B2B!C185</f>
        <v>84</v>
      </c>
      <c r="AD188" t="str">
        <f t="shared" si="32"/>
        <v>JM2-84</v>
      </c>
      <c r="AE188" t="str">
        <f t="shared" si="33"/>
        <v>NetJM2_84</v>
      </c>
      <c r="AG188" t="str">
        <f t="shared" si="34"/>
        <v>--</v>
      </c>
      <c r="AH188" t="str">
        <f t="shared" si="35"/>
        <v>JM2-84</v>
      </c>
      <c r="AI188" t="str">
        <f>IFERROR(IF(IF(AG188="--",INDEX(D:D,MATCH(AE188,INDEX(B:B,MATCH(AE188,B:B,)+1):B10702,)+MATCH(AE188,B:B,)))=AD188,VLOOKUP(AE188,B:D,3,0),IF(AG188="--",INDEX(D:D,MATCH(AE188,INDEX(B:B,MATCH(AE188,B:B,)+1):B10702,)+MATCH(AE188,B:B,)),"---")),"---")</f>
        <v>JM2-88</v>
      </c>
      <c r="AJ188" t="str">
        <f>IF(COUNTIF(CALC_CONN_TEBT0714_REV01!F:F,IF(AH188&lt;&gt;"---",VLOOKUP(AD188,CALC_CONN_TEBT0714_REV01!F:M,8,0),IF(IFERROR(IF(AD188=AH188,AI188,AH188),"---")="---","---",IF(COUNTIF(CALC_CONN_TEBT0714_REV01!F:F,IFERROR(IF(AD188=AH188,AI188,AH188),"---"))&gt;0,"---",IFERROR(IF(AD188=AH188,AI188,AH188),"---")))))=1,IF(AH188&lt;&gt;"---",VLOOKUP(AD188,CALC_CONN_TEBT0714_REV01!F:M,8,0),IF(IFERROR(IF(AD188=AH188,AI188,AH188),"---")="---","---",IF(COUNTIF(CALC_CONN_TEBT0714_REV01!F:F,IFERROR(IF(AD188=AH188,AI188,AH188),"---"))&gt;0,"---",IFERROR(IF(AD188=AH188,AI188,AH188),"---")))),"---")</f>
        <v>---</v>
      </c>
      <c r="AK188" t="str">
        <f>IF(COUNTIF(CALC_CONN_TEBT0714_REV01!F:F,IF(AH188&lt;&gt;"---",VLOOKUP(AD188,CALC_CONN_TEBT0714_REV01!F:M,8,0),IF(IFERROR(IF(AD188=AH188,AI188,AH188),"---")="---","---",IF(COUNTIF(CALC_CONN_TEBT0714_REV01!F:F,IFERROR(IF(AD188=AH188,AI188,AH188),"---"))&gt;0,"---",IFERROR(IF(AD188=AH188,AI188,AH188),"---")))))=0,IF(AH188&lt;&gt;"---",VLOOKUP(AD188,CALC_CONN_TEBT0714_REV01!F:M,8,0),IF(IFERROR(IF(AD188=AH188,AI188,AH188),"---")="---","---",IF(COUNTIF(CALC_CONN_TEBT0714_REV01!F:F,IFERROR(IF(AD188=AH188,AI188,AH188),"---"))&gt;0,"---",IFERROR(IF(AD188=AH188,AI188,AH188),"---")))),"---")</f>
        <v>---</v>
      </c>
      <c r="AL188">
        <f t="shared" si="36"/>
        <v>3.0687000000000002</v>
      </c>
      <c r="AM188">
        <f t="shared" si="37"/>
        <v>2</v>
      </c>
      <c r="AT188" t="str">
        <f t="shared" si="30"/>
        <v>V_CFG0</v>
      </c>
      <c r="AU188" t="str">
        <f t="shared" si="31"/>
        <v>--</v>
      </c>
    </row>
    <row r="189" spans="1:47" x14ac:dyDescent="0.25">
      <c r="A189" t="str">
        <f t="shared" si="26"/>
        <v>JM2-54</v>
      </c>
      <c r="B189" t="str">
        <f t="shared" si="27"/>
        <v>3.3V_OUT</v>
      </c>
      <c r="C189" t="str">
        <f t="shared" si="28"/>
        <v>JM2-3.3V_OUT</v>
      </c>
      <c r="D189" t="str">
        <f t="shared" si="29"/>
        <v>JM2-54</v>
      </c>
      <c r="E189" t="s">
        <v>259</v>
      </c>
      <c r="F189">
        <v>54</v>
      </c>
      <c r="G189" t="s">
        <v>939</v>
      </c>
      <c r="AA189">
        <f t="shared" si="38"/>
        <v>184</v>
      </c>
      <c r="AB189" t="str">
        <f>B2B!B186</f>
        <v>JM2</v>
      </c>
      <c r="AC189" t="str">
        <f>B2B!C186</f>
        <v>83</v>
      </c>
      <c r="AD189" t="str">
        <f t="shared" si="32"/>
        <v>JM2-83</v>
      </c>
      <c r="AE189" t="str">
        <f t="shared" si="33"/>
        <v>GND</v>
      </c>
      <c r="AG189" t="str">
        <f t="shared" si="34"/>
        <v>---</v>
      </c>
      <c r="AH189" t="str">
        <f t="shared" si="35"/>
        <v>---</v>
      </c>
      <c r="AI189" t="str">
        <f>IFERROR(IF(IF(AG189="--",INDEX(D:D,MATCH(AE189,INDEX(B:B,MATCH(AE189,B:B,)+1):B10703,)+MATCH(AE189,B:B,)))=AD189,VLOOKUP(AE189,B:D,3,0),IF(AG189="--",INDEX(D:D,MATCH(AE189,INDEX(B:B,MATCH(AE189,B:B,)+1):B10703,)+MATCH(AE189,B:B,)),"---")),"---")</f>
        <v>---</v>
      </c>
      <c r="AJ189" t="str">
        <f>IF(COUNTIF(CALC_CONN_TEBT0714_REV01!F:F,IF(AH189&lt;&gt;"---",VLOOKUP(AD189,CALC_CONN_TEBT0714_REV01!F:M,8,0),IF(IFERROR(IF(AD189=AH189,AI189,AH189),"---")="---","---",IF(COUNTIF(CALC_CONN_TEBT0714_REV01!F:F,IFERROR(IF(AD189=AH189,AI189,AH189),"---"))&gt;0,"---",IFERROR(IF(AD189=AH189,AI189,AH189),"---")))))=1,IF(AH189&lt;&gt;"---",VLOOKUP(AD189,CALC_CONN_TEBT0714_REV01!F:M,8,0),IF(IFERROR(IF(AD189=AH189,AI189,AH189),"---")="---","---",IF(COUNTIF(CALC_CONN_TEBT0714_REV01!F:F,IFERROR(IF(AD189=AH189,AI189,AH189),"---"))&gt;0,"---",IFERROR(IF(AD189=AH189,AI189,AH189),"---")))),"---")</f>
        <v>---</v>
      </c>
      <c r="AK189" t="str">
        <f>IF(COUNTIF(CALC_CONN_TEBT0714_REV01!F:F,IF(AH189&lt;&gt;"---",VLOOKUP(AD189,CALC_CONN_TEBT0714_REV01!F:M,8,0),IF(IFERROR(IF(AD189=AH189,AI189,AH189),"---")="---","---",IF(COUNTIF(CALC_CONN_TEBT0714_REV01!F:F,IFERROR(IF(AD189=AH189,AI189,AH189),"---"))&gt;0,"---",IFERROR(IF(AD189=AH189,AI189,AH189),"---")))))=0,IF(AH189&lt;&gt;"---",VLOOKUP(AD189,CALC_CONN_TEBT0714_REV01!F:M,8,0),IF(IFERROR(IF(AD189=AH189,AI189,AH189),"---")="---","---",IF(COUNTIF(CALC_CONN_TEBT0714_REV01!F:F,IFERROR(IF(AD189=AH189,AI189,AH189),"---"))&gt;0,"---",IFERROR(IF(AD189=AH189,AI189,AH189),"---")))),"---")</f>
        <v>---</v>
      </c>
      <c r="AL189" t="str">
        <f t="shared" si="36"/>
        <v>---</v>
      </c>
      <c r="AM189">
        <f t="shared" si="37"/>
        <v>56</v>
      </c>
      <c r="AT189" t="str">
        <f t="shared" si="30"/>
        <v>3.3V_OUT</v>
      </c>
      <c r="AU189" t="str">
        <f t="shared" si="31"/>
        <v>--</v>
      </c>
    </row>
    <row r="190" spans="1:47" x14ac:dyDescent="0.25">
      <c r="A190" t="str">
        <f t="shared" si="26"/>
        <v>JM2-55</v>
      </c>
      <c r="B190" t="str">
        <f t="shared" si="27"/>
        <v>NetJM2_51</v>
      </c>
      <c r="C190" t="str">
        <f t="shared" si="28"/>
        <v>JM2-NetJM2_51</v>
      </c>
      <c r="D190" t="str">
        <f t="shared" si="29"/>
        <v>JM2-55</v>
      </c>
      <c r="E190" t="s">
        <v>259</v>
      </c>
      <c r="F190">
        <v>55</v>
      </c>
      <c r="G190" t="s">
        <v>1380</v>
      </c>
      <c r="AA190">
        <f t="shared" si="38"/>
        <v>185</v>
      </c>
      <c r="AB190" t="str">
        <f>B2B!B187</f>
        <v>JM2</v>
      </c>
      <c r="AC190" t="str">
        <f>B2B!C187</f>
        <v>86</v>
      </c>
      <c r="AD190" t="str">
        <f t="shared" si="32"/>
        <v>JM2-86</v>
      </c>
      <c r="AE190" t="str">
        <f t="shared" si="33"/>
        <v>NetJM2_82</v>
      </c>
      <c r="AG190" t="str">
        <f t="shared" si="34"/>
        <v>--</v>
      </c>
      <c r="AH190" t="str">
        <f t="shared" si="35"/>
        <v>JM2-82</v>
      </c>
      <c r="AI190" t="str">
        <f>IFERROR(IF(IF(AG190="--",INDEX(D:D,MATCH(AE190,INDEX(B:B,MATCH(AE190,B:B,)+1):B10704,)+MATCH(AE190,B:B,)))=AD190,VLOOKUP(AE190,B:D,3,0),IF(AG190="--",INDEX(D:D,MATCH(AE190,INDEX(B:B,MATCH(AE190,B:B,)+1):B10704,)+MATCH(AE190,B:B,)),"---")),"---")</f>
        <v>JM2-82</v>
      </c>
      <c r="AJ190" t="str">
        <f>IF(COUNTIF(CALC_CONN_TEBT0714_REV01!F:F,IF(AH190&lt;&gt;"---",VLOOKUP(AD190,CALC_CONN_TEBT0714_REV01!F:M,8,0),IF(IFERROR(IF(AD190=AH190,AI190,AH190),"---")="---","---",IF(COUNTIF(CALC_CONN_TEBT0714_REV01!F:F,IFERROR(IF(AD190=AH190,AI190,AH190),"---"))&gt;0,"---",IFERROR(IF(AD190=AH190,AI190,AH190),"---")))))=1,IF(AH190&lt;&gt;"---",VLOOKUP(AD190,CALC_CONN_TEBT0714_REV01!F:M,8,0),IF(IFERROR(IF(AD190=AH190,AI190,AH190),"---")="---","---",IF(COUNTIF(CALC_CONN_TEBT0714_REV01!F:F,IFERROR(IF(AD190=AH190,AI190,AH190),"---"))&gt;0,"---",IFERROR(IF(AD190=AH190,AI190,AH190),"---")))),"---")</f>
        <v>---</v>
      </c>
      <c r="AK190" t="str">
        <f>IF(COUNTIF(CALC_CONN_TEBT0714_REV01!F:F,IF(AH190&lt;&gt;"---",VLOOKUP(AD190,CALC_CONN_TEBT0714_REV01!F:M,8,0),IF(IFERROR(IF(AD190=AH190,AI190,AH190),"---")="---","---",IF(COUNTIF(CALC_CONN_TEBT0714_REV01!F:F,IFERROR(IF(AD190=AH190,AI190,AH190),"---"))&gt;0,"---",IFERROR(IF(AD190=AH190,AI190,AH190),"---")))))=0,IF(AH190&lt;&gt;"---",VLOOKUP(AD190,CALC_CONN_TEBT0714_REV01!F:M,8,0),IF(IFERROR(IF(AD190=AH190,AI190,AH190),"---")="---","---",IF(COUNTIF(CALC_CONN_TEBT0714_REV01!F:F,IFERROR(IF(AD190=AH190,AI190,AH190),"---"))&gt;0,"---",IFERROR(IF(AD190=AH190,AI190,AH190),"---")))),"---")</f>
        <v>---</v>
      </c>
      <c r="AL190">
        <f t="shared" si="36"/>
        <v>2.7583000000000002</v>
      </c>
      <c r="AM190">
        <f t="shared" si="37"/>
        <v>2</v>
      </c>
      <c r="AT190" t="str">
        <f t="shared" si="30"/>
        <v>NetJM2_51</v>
      </c>
      <c r="AU190" t="str">
        <f t="shared" si="31"/>
        <v>--</v>
      </c>
    </row>
    <row r="191" spans="1:47" x14ac:dyDescent="0.25">
      <c r="A191" t="str">
        <f t="shared" si="26"/>
        <v>JM2-56</v>
      </c>
      <c r="B191" t="str">
        <f t="shared" si="27"/>
        <v>NetJM2_56</v>
      </c>
      <c r="C191" t="str">
        <f t="shared" si="28"/>
        <v>JM2-NetJM2_56</v>
      </c>
      <c r="D191" t="str">
        <f t="shared" si="29"/>
        <v>JM2-56</v>
      </c>
      <c r="E191" t="s">
        <v>259</v>
      </c>
      <c r="F191">
        <v>56</v>
      </c>
      <c r="G191" t="s">
        <v>1381</v>
      </c>
      <c r="AA191">
        <f t="shared" si="38"/>
        <v>186</v>
      </c>
      <c r="AB191" t="str">
        <f>B2B!B188</f>
        <v>JM2</v>
      </c>
      <c r="AC191" t="str">
        <f>B2B!C188</f>
        <v>85</v>
      </c>
      <c r="AD191" t="str">
        <f t="shared" si="32"/>
        <v>JM2-85</v>
      </c>
      <c r="AE191" t="str">
        <f t="shared" si="33"/>
        <v>NetJM2_81</v>
      </c>
      <c r="AG191" t="str">
        <f t="shared" si="34"/>
        <v>--</v>
      </c>
      <c r="AH191" t="str">
        <f t="shared" si="35"/>
        <v>JM2-81</v>
      </c>
      <c r="AI191" t="str">
        <f>IFERROR(IF(IF(AG191="--",INDEX(D:D,MATCH(AE191,INDEX(B:B,MATCH(AE191,B:B,)+1):B10705,)+MATCH(AE191,B:B,)))=AD191,VLOOKUP(AE191,B:D,3,0),IF(AG191="--",INDEX(D:D,MATCH(AE191,INDEX(B:B,MATCH(AE191,B:B,)+1):B10705,)+MATCH(AE191,B:B,)),"---")),"---")</f>
        <v>JM2-81</v>
      </c>
      <c r="AJ191" t="str">
        <f>IF(COUNTIF(CALC_CONN_TEBT0714_REV01!F:F,IF(AH191&lt;&gt;"---",VLOOKUP(AD191,CALC_CONN_TEBT0714_REV01!F:M,8,0),IF(IFERROR(IF(AD191=AH191,AI191,AH191),"---")="---","---",IF(COUNTIF(CALC_CONN_TEBT0714_REV01!F:F,IFERROR(IF(AD191=AH191,AI191,AH191),"---"))&gt;0,"---",IFERROR(IF(AD191=AH191,AI191,AH191),"---")))))=1,IF(AH191&lt;&gt;"---",VLOOKUP(AD191,CALC_CONN_TEBT0714_REV01!F:M,8,0),IF(IFERROR(IF(AD191=AH191,AI191,AH191),"---")="---","---",IF(COUNTIF(CALC_CONN_TEBT0714_REV01!F:F,IFERROR(IF(AD191=AH191,AI191,AH191),"---"))&gt;0,"---",IFERROR(IF(AD191=AH191,AI191,AH191),"---")))),"---")</f>
        <v>---</v>
      </c>
      <c r="AK191" t="str">
        <f>IF(COUNTIF(CALC_CONN_TEBT0714_REV01!F:F,IF(AH191&lt;&gt;"---",VLOOKUP(AD191,CALC_CONN_TEBT0714_REV01!F:M,8,0),IF(IFERROR(IF(AD191=AH191,AI191,AH191),"---")="---","---",IF(COUNTIF(CALC_CONN_TEBT0714_REV01!F:F,IFERROR(IF(AD191=AH191,AI191,AH191),"---"))&gt;0,"---",IFERROR(IF(AD191=AH191,AI191,AH191),"---")))))=0,IF(AH191&lt;&gt;"---",VLOOKUP(AD191,CALC_CONN_TEBT0714_REV01!F:M,8,0),IF(IFERROR(IF(AD191=AH191,AI191,AH191),"---")="---","---",IF(COUNTIF(CALC_CONN_TEBT0714_REV01!F:F,IFERROR(IF(AD191=AH191,AI191,AH191),"---"))&gt;0,"---",IFERROR(IF(AD191=AH191,AI191,AH191),"---")))),"---")</f>
        <v>---</v>
      </c>
      <c r="AL191">
        <f t="shared" si="36"/>
        <v>3.1831</v>
      </c>
      <c r="AM191">
        <f t="shared" si="37"/>
        <v>2</v>
      </c>
      <c r="AT191" t="str">
        <f t="shared" si="30"/>
        <v>NetJM2_56</v>
      </c>
      <c r="AU191" t="str">
        <f t="shared" si="31"/>
        <v>--</v>
      </c>
    </row>
    <row r="192" spans="1:47" x14ac:dyDescent="0.25">
      <c r="A192" t="str">
        <f t="shared" si="26"/>
        <v>JM2-57</v>
      </c>
      <c r="B192" t="str">
        <f t="shared" si="27"/>
        <v>NetJM2_57</v>
      </c>
      <c r="C192" t="str">
        <f t="shared" si="28"/>
        <v>JM2-NetJM2_57</v>
      </c>
      <c r="D192" t="str">
        <f t="shared" si="29"/>
        <v>JM2-57</v>
      </c>
      <c r="E192" t="s">
        <v>259</v>
      </c>
      <c r="F192">
        <v>57</v>
      </c>
      <c r="G192" t="s">
        <v>1382</v>
      </c>
      <c r="AA192">
        <f t="shared" si="38"/>
        <v>187</v>
      </c>
      <c r="AB192" t="str">
        <f>B2B!B189</f>
        <v>JM2</v>
      </c>
      <c r="AC192" t="str">
        <f>B2B!C189</f>
        <v>88</v>
      </c>
      <c r="AD192" t="str">
        <f t="shared" si="32"/>
        <v>JM2-88</v>
      </c>
      <c r="AE192" t="str">
        <f t="shared" si="33"/>
        <v>NetJM2_84</v>
      </c>
      <c r="AG192" t="str">
        <f t="shared" si="34"/>
        <v>--</v>
      </c>
      <c r="AH192" t="str">
        <f t="shared" si="35"/>
        <v>JM2-84</v>
      </c>
      <c r="AI192" t="str">
        <f>IFERROR(IF(IF(AG192="--",INDEX(D:D,MATCH(AE192,INDEX(B:B,MATCH(AE192,B:B,)+1):B10706,)+MATCH(AE192,B:B,)))=AD192,VLOOKUP(AE192,B:D,3,0),IF(AG192="--",INDEX(D:D,MATCH(AE192,INDEX(B:B,MATCH(AE192,B:B,)+1):B10706,)+MATCH(AE192,B:B,)),"---")),"---")</f>
        <v>JM2-84</v>
      </c>
      <c r="AJ192" t="str">
        <f>IF(COUNTIF(CALC_CONN_TEBT0714_REV01!F:F,IF(AH192&lt;&gt;"---",VLOOKUP(AD192,CALC_CONN_TEBT0714_REV01!F:M,8,0),IF(IFERROR(IF(AD192=AH192,AI192,AH192),"---")="---","---",IF(COUNTIF(CALC_CONN_TEBT0714_REV01!F:F,IFERROR(IF(AD192=AH192,AI192,AH192),"---"))&gt;0,"---",IFERROR(IF(AD192=AH192,AI192,AH192),"---")))))=1,IF(AH192&lt;&gt;"---",VLOOKUP(AD192,CALC_CONN_TEBT0714_REV01!F:M,8,0),IF(IFERROR(IF(AD192=AH192,AI192,AH192),"---")="---","---",IF(COUNTIF(CALC_CONN_TEBT0714_REV01!F:F,IFERROR(IF(AD192=AH192,AI192,AH192),"---"))&gt;0,"---",IFERROR(IF(AD192=AH192,AI192,AH192),"---")))),"---")</f>
        <v>---</v>
      </c>
      <c r="AK192" t="str">
        <f>IF(COUNTIF(CALC_CONN_TEBT0714_REV01!F:F,IF(AH192&lt;&gt;"---",VLOOKUP(AD192,CALC_CONN_TEBT0714_REV01!F:M,8,0),IF(IFERROR(IF(AD192=AH192,AI192,AH192),"---")="---","---",IF(COUNTIF(CALC_CONN_TEBT0714_REV01!F:F,IFERROR(IF(AD192=AH192,AI192,AH192),"---"))&gt;0,"---",IFERROR(IF(AD192=AH192,AI192,AH192),"---")))))=0,IF(AH192&lt;&gt;"---",VLOOKUP(AD192,CALC_CONN_TEBT0714_REV01!F:M,8,0),IF(IFERROR(IF(AD192=AH192,AI192,AH192),"---")="---","---",IF(COUNTIF(CALC_CONN_TEBT0714_REV01!F:F,IFERROR(IF(AD192=AH192,AI192,AH192),"---"))&gt;0,"---",IFERROR(IF(AD192=AH192,AI192,AH192),"---")))),"---")</f>
        <v>---</v>
      </c>
      <c r="AL192">
        <f t="shared" si="36"/>
        <v>3.0687000000000002</v>
      </c>
      <c r="AM192">
        <f t="shared" si="37"/>
        <v>2</v>
      </c>
      <c r="AT192" t="str">
        <f t="shared" si="30"/>
        <v>NetJM2_57</v>
      </c>
      <c r="AU192" t="str">
        <f t="shared" si="31"/>
        <v>--</v>
      </c>
    </row>
    <row r="193" spans="1:47" x14ac:dyDescent="0.25">
      <c r="A193" t="str">
        <f t="shared" si="26"/>
        <v>JM2-58</v>
      </c>
      <c r="B193" t="str">
        <f t="shared" si="27"/>
        <v>NetJM2_58</v>
      </c>
      <c r="C193" t="str">
        <f t="shared" si="28"/>
        <v>JM2-NetJM2_58</v>
      </c>
      <c r="D193" t="str">
        <f t="shared" si="29"/>
        <v>JM2-58</v>
      </c>
      <c r="E193" t="s">
        <v>259</v>
      </c>
      <c r="F193">
        <v>58</v>
      </c>
      <c r="G193" t="s">
        <v>1383</v>
      </c>
      <c r="AA193">
        <f t="shared" si="38"/>
        <v>188</v>
      </c>
      <c r="AB193" t="str">
        <f>B2B!B190</f>
        <v>JM2</v>
      </c>
      <c r="AC193" t="str">
        <f>B2B!C190</f>
        <v>87</v>
      </c>
      <c r="AD193" t="str">
        <f t="shared" si="32"/>
        <v>JM2-87</v>
      </c>
      <c r="AE193" t="str">
        <f t="shared" si="33"/>
        <v>NetJM2_79</v>
      </c>
      <c r="AG193" t="str">
        <f t="shared" si="34"/>
        <v>--</v>
      </c>
      <c r="AH193" t="str">
        <f t="shared" si="35"/>
        <v>JM2-79</v>
      </c>
      <c r="AI193" t="str">
        <f>IFERROR(IF(IF(AG193="--",INDEX(D:D,MATCH(AE193,INDEX(B:B,MATCH(AE193,B:B,)+1):B10707,)+MATCH(AE193,B:B,)))=AD193,VLOOKUP(AE193,B:D,3,0),IF(AG193="--",INDEX(D:D,MATCH(AE193,INDEX(B:B,MATCH(AE193,B:B,)+1):B10707,)+MATCH(AE193,B:B,)),"---")),"---")</f>
        <v>JM2-79</v>
      </c>
      <c r="AJ193" t="str">
        <f>IF(COUNTIF(CALC_CONN_TEBT0714_REV01!F:F,IF(AH193&lt;&gt;"---",VLOOKUP(AD193,CALC_CONN_TEBT0714_REV01!F:M,8,0),IF(IFERROR(IF(AD193=AH193,AI193,AH193),"---")="---","---",IF(COUNTIF(CALC_CONN_TEBT0714_REV01!F:F,IFERROR(IF(AD193=AH193,AI193,AH193),"---"))&gt;0,"---",IFERROR(IF(AD193=AH193,AI193,AH193),"---")))))=1,IF(AH193&lt;&gt;"---",VLOOKUP(AD193,CALC_CONN_TEBT0714_REV01!F:M,8,0),IF(IFERROR(IF(AD193=AH193,AI193,AH193),"---")="---","---",IF(COUNTIF(CALC_CONN_TEBT0714_REV01!F:F,IFERROR(IF(AD193=AH193,AI193,AH193),"---"))&gt;0,"---",IFERROR(IF(AD193=AH193,AI193,AH193),"---")))),"---")</f>
        <v>---</v>
      </c>
      <c r="AK193" t="str">
        <f>IF(COUNTIF(CALC_CONN_TEBT0714_REV01!F:F,IF(AH193&lt;&gt;"---",VLOOKUP(AD193,CALC_CONN_TEBT0714_REV01!F:M,8,0),IF(IFERROR(IF(AD193=AH193,AI193,AH193),"---")="---","---",IF(COUNTIF(CALC_CONN_TEBT0714_REV01!F:F,IFERROR(IF(AD193=AH193,AI193,AH193),"---"))&gt;0,"---",IFERROR(IF(AD193=AH193,AI193,AH193),"---")))))=0,IF(AH193&lt;&gt;"---",VLOOKUP(AD193,CALC_CONN_TEBT0714_REV01!F:M,8,0),IF(IFERROR(IF(AD193=AH193,AI193,AH193),"---")="---","---",IF(COUNTIF(CALC_CONN_TEBT0714_REV01!F:F,IFERROR(IF(AD193=AH193,AI193,AH193),"---"))&gt;0,"---",IFERROR(IF(AD193=AH193,AI193,AH193),"---")))),"---")</f>
        <v>---</v>
      </c>
      <c r="AL193">
        <f t="shared" si="36"/>
        <v>4.4622999999999999</v>
      </c>
      <c r="AM193">
        <f t="shared" si="37"/>
        <v>2</v>
      </c>
      <c r="AT193" t="str">
        <f t="shared" si="30"/>
        <v>NetJM2_58</v>
      </c>
      <c r="AU193" t="str">
        <f t="shared" si="31"/>
        <v>--</v>
      </c>
    </row>
    <row r="194" spans="1:47" x14ac:dyDescent="0.25">
      <c r="A194" t="str">
        <f t="shared" si="26"/>
        <v>JM2-59</v>
      </c>
      <c r="B194" t="str">
        <f t="shared" si="27"/>
        <v>NetJM2_47</v>
      </c>
      <c r="C194" t="str">
        <f t="shared" si="28"/>
        <v>JM2-NetJM2_47</v>
      </c>
      <c r="D194" t="str">
        <f t="shared" si="29"/>
        <v>JM2-59</v>
      </c>
      <c r="E194" t="s">
        <v>259</v>
      </c>
      <c r="F194">
        <v>59</v>
      </c>
      <c r="G194" t="s">
        <v>1378</v>
      </c>
      <c r="AA194">
        <f t="shared" si="38"/>
        <v>189</v>
      </c>
      <c r="AB194" t="str">
        <f>B2B!B191</f>
        <v>JM2</v>
      </c>
      <c r="AC194" t="str">
        <f>B2B!C191</f>
        <v>90</v>
      </c>
      <c r="AD194" t="str">
        <f t="shared" si="32"/>
        <v>JM2-90</v>
      </c>
      <c r="AE194" t="str">
        <f t="shared" si="33"/>
        <v>GND</v>
      </c>
      <c r="AG194" t="str">
        <f t="shared" si="34"/>
        <v>---</v>
      </c>
      <c r="AH194" t="str">
        <f t="shared" si="35"/>
        <v>---</v>
      </c>
      <c r="AI194" t="str">
        <f>IFERROR(IF(IF(AG194="--",INDEX(D:D,MATCH(AE194,INDEX(B:B,MATCH(AE194,B:B,)+1):B10708,)+MATCH(AE194,B:B,)))=AD194,VLOOKUP(AE194,B:D,3,0),IF(AG194="--",INDEX(D:D,MATCH(AE194,INDEX(B:B,MATCH(AE194,B:B,)+1):B10708,)+MATCH(AE194,B:B,)),"---")),"---")</f>
        <v>---</v>
      </c>
      <c r="AJ194" t="str">
        <f>IF(COUNTIF(CALC_CONN_TEBT0714_REV01!F:F,IF(AH194&lt;&gt;"---",VLOOKUP(AD194,CALC_CONN_TEBT0714_REV01!F:M,8,0),IF(IFERROR(IF(AD194=AH194,AI194,AH194),"---")="---","---",IF(COUNTIF(CALC_CONN_TEBT0714_REV01!F:F,IFERROR(IF(AD194=AH194,AI194,AH194),"---"))&gt;0,"---",IFERROR(IF(AD194=AH194,AI194,AH194),"---")))))=1,IF(AH194&lt;&gt;"---",VLOOKUP(AD194,CALC_CONN_TEBT0714_REV01!F:M,8,0),IF(IFERROR(IF(AD194=AH194,AI194,AH194),"---")="---","---",IF(COUNTIF(CALC_CONN_TEBT0714_REV01!F:F,IFERROR(IF(AD194=AH194,AI194,AH194),"---"))&gt;0,"---",IFERROR(IF(AD194=AH194,AI194,AH194),"---")))),"---")</f>
        <v>---</v>
      </c>
      <c r="AK194" t="str">
        <f>IF(COUNTIF(CALC_CONN_TEBT0714_REV01!F:F,IF(AH194&lt;&gt;"---",VLOOKUP(AD194,CALC_CONN_TEBT0714_REV01!F:M,8,0),IF(IFERROR(IF(AD194=AH194,AI194,AH194),"---")="---","---",IF(COUNTIF(CALC_CONN_TEBT0714_REV01!F:F,IFERROR(IF(AD194=AH194,AI194,AH194),"---"))&gt;0,"---",IFERROR(IF(AD194=AH194,AI194,AH194),"---")))))=0,IF(AH194&lt;&gt;"---",VLOOKUP(AD194,CALC_CONN_TEBT0714_REV01!F:M,8,0),IF(IFERROR(IF(AD194=AH194,AI194,AH194),"---")="---","---",IF(COUNTIF(CALC_CONN_TEBT0714_REV01!F:F,IFERROR(IF(AD194=AH194,AI194,AH194),"---"))&gt;0,"---",IFERROR(IF(AD194=AH194,AI194,AH194),"---")))),"---")</f>
        <v>---</v>
      </c>
      <c r="AL194" t="str">
        <f t="shared" si="36"/>
        <v>---</v>
      </c>
      <c r="AM194">
        <f t="shared" si="37"/>
        <v>56</v>
      </c>
      <c r="AT194" t="str">
        <f t="shared" si="30"/>
        <v>NetJM2_47</v>
      </c>
      <c r="AU194" t="str">
        <f t="shared" si="31"/>
        <v>--</v>
      </c>
    </row>
    <row r="195" spans="1:47" x14ac:dyDescent="0.25">
      <c r="A195" t="str">
        <f t="shared" si="26"/>
        <v>JM2-60</v>
      </c>
      <c r="B195" t="str">
        <f t="shared" si="27"/>
        <v>NetJM2_60</v>
      </c>
      <c r="C195" t="str">
        <f t="shared" si="28"/>
        <v>JM2-NetJM2_60</v>
      </c>
      <c r="D195" t="str">
        <f t="shared" si="29"/>
        <v>JM2-60</v>
      </c>
      <c r="E195" t="s">
        <v>259</v>
      </c>
      <c r="F195">
        <v>60</v>
      </c>
      <c r="G195" t="s">
        <v>1384</v>
      </c>
      <c r="AA195">
        <f t="shared" si="38"/>
        <v>190</v>
      </c>
      <c r="AB195" t="str">
        <f>B2B!B192</f>
        <v>JM2</v>
      </c>
      <c r="AC195" t="str">
        <f>B2B!C192</f>
        <v>89</v>
      </c>
      <c r="AD195" t="str">
        <f t="shared" si="32"/>
        <v>JM2-89</v>
      </c>
      <c r="AE195" t="str">
        <f t="shared" si="33"/>
        <v>NetJM2_89</v>
      </c>
      <c r="AG195" t="str">
        <f t="shared" si="34"/>
        <v>--</v>
      </c>
      <c r="AH195" t="str">
        <f t="shared" si="35"/>
        <v>JM2-89</v>
      </c>
      <c r="AI195" t="str">
        <f>IFERROR(IF(IF(AG195="--",INDEX(D:D,MATCH(AE195,INDEX(B:B,MATCH(AE195,B:B,)+1):B10709,)+MATCH(AE195,B:B,)))=AD195,VLOOKUP(AE195,B:D,3,0),IF(AG195="--",INDEX(D:D,MATCH(AE195,INDEX(B:B,MATCH(AE195,B:B,)+1):B10709,)+MATCH(AE195,B:B,)),"---")),"---")</f>
        <v>JM2-93</v>
      </c>
      <c r="AJ195" t="str">
        <f>IF(COUNTIF(CALC_CONN_TEBT0714_REV01!F:F,IF(AH195&lt;&gt;"---",VLOOKUP(AD195,CALC_CONN_TEBT0714_REV01!F:M,8,0),IF(IFERROR(IF(AD195=AH195,AI195,AH195),"---")="---","---",IF(COUNTIF(CALC_CONN_TEBT0714_REV01!F:F,IFERROR(IF(AD195=AH195,AI195,AH195),"---"))&gt;0,"---",IFERROR(IF(AD195=AH195,AI195,AH195),"---")))))=1,IF(AH195&lt;&gt;"---",VLOOKUP(AD195,CALC_CONN_TEBT0714_REV01!F:M,8,0),IF(IFERROR(IF(AD195=AH195,AI195,AH195),"---")="---","---",IF(COUNTIF(CALC_CONN_TEBT0714_REV01!F:F,IFERROR(IF(AD195=AH195,AI195,AH195),"---"))&gt;0,"---",IFERROR(IF(AD195=AH195,AI195,AH195),"---")))),"---")</f>
        <v>---</v>
      </c>
      <c r="AK195" t="str">
        <f>IF(COUNTIF(CALC_CONN_TEBT0714_REV01!F:F,IF(AH195&lt;&gt;"---",VLOOKUP(AD195,CALC_CONN_TEBT0714_REV01!F:M,8,0),IF(IFERROR(IF(AD195=AH195,AI195,AH195),"---")="---","---",IF(COUNTIF(CALC_CONN_TEBT0714_REV01!F:F,IFERROR(IF(AD195=AH195,AI195,AH195),"---"))&gt;0,"---",IFERROR(IF(AD195=AH195,AI195,AH195),"---")))))=0,IF(AH195&lt;&gt;"---",VLOOKUP(AD195,CALC_CONN_TEBT0714_REV01!F:M,8,0),IF(IFERROR(IF(AD195=AH195,AI195,AH195),"---")="---","---",IF(COUNTIF(CALC_CONN_TEBT0714_REV01!F:F,IFERROR(IF(AD195=AH195,AI195,AH195),"---"))&gt;0,"---",IFERROR(IF(AD195=AH195,AI195,AH195),"---")))),"---")</f>
        <v>---</v>
      </c>
      <c r="AL195">
        <f t="shared" si="36"/>
        <v>3.0366</v>
      </c>
      <c r="AM195">
        <f t="shared" si="37"/>
        <v>2</v>
      </c>
      <c r="AT195" t="str">
        <f t="shared" si="30"/>
        <v>NetJM2_60</v>
      </c>
      <c r="AU195" t="str">
        <f t="shared" si="31"/>
        <v>--</v>
      </c>
    </row>
    <row r="196" spans="1:47" x14ac:dyDescent="0.25">
      <c r="A196" t="str">
        <f t="shared" si="26"/>
        <v>JM2-61</v>
      </c>
      <c r="B196" t="str">
        <f t="shared" si="27"/>
        <v>NetJM2_57</v>
      </c>
      <c r="C196" t="str">
        <f t="shared" si="28"/>
        <v>JM2-NetJM2_57</v>
      </c>
      <c r="D196" t="str">
        <f t="shared" si="29"/>
        <v>JM2-61</v>
      </c>
      <c r="E196" t="s">
        <v>259</v>
      </c>
      <c r="F196">
        <v>61</v>
      </c>
      <c r="G196" t="s">
        <v>1382</v>
      </c>
      <c r="AA196">
        <f t="shared" si="38"/>
        <v>191</v>
      </c>
      <c r="AB196" t="str">
        <f>B2B!B193</f>
        <v>JM2</v>
      </c>
      <c r="AC196" t="str">
        <f>B2B!C193</f>
        <v>92</v>
      </c>
      <c r="AD196" t="str">
        <f t="shared" si="32"/>
        <v>JM2-92</v>
      </c>
      <c r="AE196" t="str">
        <f t="shared" si="33"/>
        <v>NetJM2_92</v>
      </c>
      <c r="AG196" t="str">
        <f t="shared" si="34"/>
        <v>--</v>
      </c>
      <c r="AH196" t="str">
        <f t="shared" si="35"/>
        <v>JM2-92</v>
      </c>
      <c r="AI196" t="str">
        <f>IFERROR(IF(IF(AG196="--",INDEX(D:D,MATCH(AE196,INDEX(B:B,MATCH(AE196,B:B,)+1):B10710,)+MATCH(AE196,B:B,)))=AD196,VLOOKUP(AE196,B:D,3,0),IF(AG196="--",INDEX(D:D,MATCH(AE196,INDEX(B:B,MATCH(AE196,B:B,)+1):B10710,)+MATCH(AE196,B:B,)),"---")),"---")</f>
        <v>JM2-96</v>
      </c>
      <c r="AJ196" t="str">
        <f>IF(COUNTIF(CALC_CONN_TEBT0714_REV01!F:F,IF(AH196&lt;&gt;"---",VLOOKUP(AD196,CALC_CONN_TEBT0714_REV01!F:M,8,0),IF(IFERROR(IF(AD196=AH196,AI196,AH196),"---")="---","---",IF(COUNTIF(CALC_CONN_TEBT0714_REV01!F:F,IFERROR(IF(AD196=AH196,AI196,AH196),"---"))&gt;0,"---",IFERROR(IF(AD196=AH196,AI196,AH196),"---")))))=1,IF(AH196&lt;&gt;"---",VLOOKUP(AD196,CALC_CONN_TEBT0714_REV01!F:M,8,0),IF(IFERROR(IF(AD196=AH196,AI196,AH196),"---")="---","---",IF(COUNTIF(CALC_CONN_TEBT0714_REV01!F:F,IFERROR(IF(AD196=AH196,AI196,AH196),"---"))&gt;0,"---",IFERROR(IF(AD196=AH196,AI196,AH196),"---")))),"---")</f>
        <v>---</v>
      </c>
      <c r="AK196" t="str">
        <f>IF(COUNTIF(CALC_CONN_TEBT0714_REV01!F:F,IF(AH196&lt;&gt;"---",VLOOKUP(AD196,CALC_CONN_TEBT0714_REV01!F:M,8,0),IF(IFERROR(IF(AD196=AH196,AI196,AH196),"---")="---","---",IF(COUNTIF(CALC_CONN_TEBT0714_REV01!F:F,IFERROR(IF(AD196=AH196,AI196,AH196),"---"))&gt;0,"---",IFERROR(IF(AD196=AH196,AI196,AH196),"---")))))=0,IF(AH196&lt;&gt;"---",VLOOKUP(AD196,CALC_CONN_TEBT0714_REV01!F:M,8,0),IF(IFERROR(IF(AD196=AH196,AI196,AH196),"---")="---","---",IF(COUNTIF(CALC_CONN_TEBT0714_REV01!F:F,IFERROR(IF(AD196=AH196,AI196,AH196),"---"))&gt;0,"---",IFERROR(IF(AD196=AH196,AI196,AH196),"---")))),"---")</f>
        <v>---</v>
      </c>
      <c r="AL196">
        <f t="shared" si="36"/>
        <v>2.8692000000000002</v>
      </c>
      <c r="AM196">
        <f t="shared" si="37"/>
        <v>2</v>
      </c>
      <c r="AT196" t="str">
        <f t="shared" si="30"/>
        <v>NetJM2_57</v>
      </c>
      <c r="AU196" t="str">
        <f t="shared" si="31"/>
        <v>--</v>
      </c>
    </row>
    <row r="197" spans="1:47" x14ac:dyDescent="0.25">
      <c r="A197" t="str">
        <f t="shared" si="26"/>
        <v>JM2-62</v>
      </c>
      <c r="B197" t="str">
        <f t="shared" si="27"/>
        <v>NetJM2_56</v>
      </c>
      <c r="C197" t="str">
        <f t="shared" si="28"/>
        <v>JM2-NetJM2_56</v>
      </c>
      <c r="D197" t="str">
        <f t="shared" si="29"/>
        <v>JM2-62</v>
      </c>
      <c r="E197" t="s">
        <v>259</v>
      </c>
      <c r="F197">
        <v>62</v>
      </c>
      <c r="G197" t="s">
        <v>1381</v>
      </c>
      <c r="AA197">
        <f t="shared" si="38"/>
        <v>192</v>
      </c>
      <c r="AB197" t="str">
        <f>B2B!B194</f>
        <v>JM2</v>
      </c>
      <c r="AC197" t="str">
        <f>B2B!C194</f>
        <v>91</v>
      </c>
      <c r="AD197" t="str">
        <f t="shared" si="32"/>
        <v>JM2-91</v>
      </c>
      <c r="AE197" t="str">
        <f t="shared" si="33"/>
        <v>NetJM2_91</v>
      </c>
      <c r="AG197" t="str">
        <f t="shared" si="34"/>
        <v>--</v>
      </c>
      <c r="AH197" t="str">
        <f t="shared" si="35"/>
        <v>JM2-91</v>
      </c>
      <c r="AI197" t="str">
        <f>IFERROR(IF(IF(AG197="--",INDEX(D:D,MATCH(AE197,INDEX(B:B,MATCH(AE197,B:B,)+1):B10711,)+MATCH(AE197,B:B,)))=AD197,VLOOKUP(AE197,B:D,3,0),IF(AG197="--",INDEX(D:D,MATCH(AE197,INDEX(B:B,MATCH(AE197,B:B,)+1):B10711,)+MATCH(AE197,B:B,)),"---")),"---")</f>
        <v>JM2-95</v>
      </c>
      <c r="AJ197" t="str">
        <f>IF(COUNTIF(CALC_CONN_TEBT0714_REV01!F:F,IF(AH197&lt;&gt;"---",VLOOKUP(AD197,CALC_CONN_TEBT0714_REV01!F:M,8,0),IF(IFERROR(IF(AD197=AH197,AI197,AH197),"---")="---","---",IF(COUNTIF(CALC_CONN_TEBT0714_REV01!F:F,IFERROR(IF(AD197=AH197,AI197,AH197),"---"))&gt;0,"---",IFERROR(IF(AD197=AH197,AI197,AH197),"---")))))=1,IF(AH197&lt;&gt;"---",VLOOKUP(AD197,CALC_CONN_TEBT0714_REV01!F:M,8,0),IF(IFERROR(IF(AD197=AH197,AI197,AH197),"---")="---","---",IF(COUNTIF(CALC_CONN_TEBT0714_REV01!F:F,IFERROR(IF(AD197=AH197,AI197,AH197),"---"))&gt;0,"---",IFERROR(IF(AD197=AH197,AI197,AH197),"---")))),"---")</f>
        <v>---</v>
      </c>
      <c r="AK197" t="str">
        <f>IF(COUNTIF(CALC_CONN_TEBT0714_REV01!F:F,IF(AH197&lt;&gt;"---",VLOOKUP(AD197,CALC_CONN_TEBT0714_REV01!F:M,8,0),IF(IFERROR(IF(AD197=AH197,AI197,AH197),"---")="---","---",IF(COUNTIF(CALC_CONN_TEBT0714_REV01!F:F,IFERROR(IF(AD197=AH197,AI197,AH197),"---"))&gt;0,"---",IFERROR(IF(AD197=AH197,AI197,AH197),"---")))))=0,IF(AH197&lt;&gt;"---",VLOOKUP(AD197,CALC_CONN_TEBT0714_REV01!F:M,8,0),IF(IFERROR(IF(AD197=AH197,AI197,AH197),"---")="---","---",IF(COUNTIF(CALC_CONN_TEBT0714_REV01!F:F,IFERROR(IF(AD197=AH197,AI197,AH197),"---"))&gt;0,"---",IFERROR(IF(AD197=AH197,AI197,AH197),"---")))),"---")</f>
        <v>---</v>
      </c>
      <c r="AL197">
        <f t="shared" si="36"/>
        <v>3.1484000000000001</v>
      </c>
      <c r="AM197">
        <f t="shared" si="37"/>
        <v>2</v>
      </c>
      <c r="AT197" t="str">
        <f t="shared" si="30"/>
        <v>NetJM2_56</v>
      </c>
      <c r="AU197" t="str">
        <f t="shared" si="31"/>
        <v>--</v>
      </c>
    </row>
    <row r="198" spans="1:47" x14ac:dyDescent="0.25">
      <c r="A198" t="str">
        <f t="shared" ref="A198:A261" si="39">$E198&amp;"-"&amp;$F198</f>
        <v>JM2-63</v>
      </c>
      <c r="B198" t="str">
        <f t="shared" ref="B198:B261" si="40">IF(OR(E198=$A$2,E198=$B$2,E198=$C$2,E198=$D$2),"--",G198)</f>
        <v>NetJM2_63</v>
      </c>
      <c r="C198" t="str">
        <f t="shared" ref="C198:C261" si="41">$E198&amp;"-"&amp;$G198</f>
        <v>JM2-NetJM2_63</v>
      </c>
      <c r="D198" t="str">
        <f t="shared" ref="D198:D261" si="42">A198</f>
        <v>JM2-63</v>
      </c>
      <c r="E198" t="s">
        <v>259</v>
      </c>
      <c r="F198">
        <v>63</v>
      </c>
      <c r="G198" t="s">
        <v>1385</v>
      </c>
      <c r="AA198">
        <f t="shared" si="38"/>
        <v>193</v>
      </c>
      <c r="AB198" t="str">
        <f>B2B!B195</f>
        <v>JM2</v>
      </c>
      <c r="AC198" t="str">
        <f>B2B!C195</f>
        <v>94</v>
      </c>
      <c r="AD198" t="str">
        <f t="shared" si="32"/>
        <v>JM2-94</v>
      </c>
      <c r="AE198" t="str">
        <f t="shared" si="33"/>
        <v>NetJM2_94</v>
      </c>
      <c r="AG198" t="str">
        <f t="shared" si="34"/>
        <v>--</v>
      </c>
      <c r="AH198" t="str">
        <f t="shared" si="35"/>
        <v>JM2-94</v>
      </c>
      <c r="AI198" t="str">
        <f>IFERROR(IF(IF(AG198="--",INDEX(D:D,MATCH(AE198,INDEX(B:B,MATCH(AE198,B:B,)+1):B10712,)+MATCH(AE198,B:B,)))=AD198,VLOOKUP(AE198,B:D,3,0),IF(AG198="--",INDEX(D:D,MATCH(AE198,INDEX(B:B,MATCH(AE198,B:B,)+1):B10712,)+MATCH(AE198,B:B,)),"---")),"---")</f>
        <v>JM2-98</v>
      </c>
      <c r="AJ198" t="str">
        <f>IF(COUNTIF(CALC_CONN_TEBT0714_REV01!F:F,IF(AH198&lt;&gt;"---",VLOOKUP(AD198,CALC_CONN_TEBT0714_REV01!F:M,8,0),IF(IFERROR(IF(AD198=AH198,AI198,AH198),"---")="---","---",IF(COUNTIF(CALC_CONN_TEBT0714_REV01!F:F,IFERROR(IF(AD198=AH198,AI198,AH198),"---"))&gt;0,"---",IFERROR(IF(AD198=AH198,AI198,AH198),"---")))))=1,IF(AH198&lt;&gt;"---",VLOOKUP(AD198,CALC_CONN_TEBT0714_REV01!F:M,8,0),IF(IFERROR(IF(AD198=AH198,AI198,AH198),"---")="---","---",IF(COUNTIF(CALC_CONN_TEBT0714_REV01!F:F,IFERROR(IF(AD198=AH198,AI198,AH198),"---"))&gt;0,"---",IFERROR(IF(AD198=AH198,AI198,AH198),"---")))),"---")</f>
        <v>---</v>
      </c>
      <c r="AK198" t="str">
        <f>IF(COUNTIF(CALC_CONN_TEBT0714_REV01!F:F,IF(AH198&lt;&gt;"---",VLOOKUP(AD198,CALC_CONN_TEBT0714_REV01!F:M,8,0),IF(IFERROR(IF(AD198=AH198,AI198,AH198),"---")="---","---",IF(COUNTIF(CALC_CONN_TEBT0714_REV01!F:F,IFERROR(IF(AD198=AH198,AI198,AH198),"---"))&gt;0,"---",IFERROR(IF(AD198=AH198,AI198,AH198),"---")))))=0,IF(AH198&lt;&gt;"---",VLOOKUP(AD198,CALC_CONN_TEBT0714_REV01!F:M,8,0),IF(IFERROR(IF(AD198=AH198,AI198,AH198),"---")="---","---",IF(COUNTIF(CALC_CONN_TEBT0714_REV01!F:F,IFERROR(IF(AD198=AH198,AI198,AH198),"---"))&gt;0,"---",IFERROR(IF(AD198=AH198,AI198,AH198),"---")))),"---")</f>
        <v>---</v>
      </c>
      <c r="AL198">
        <f t="shared" si="36"/>
        <v>2.9933999999999998</v>
      </c>
      <c r="AM198">
        <f t="shared" si="37"/>
        <v>2</v>
      </c>
      <c r="AT198" t="str">
        <f t="shared" ref="AT198:AT261" si="43">IF(IF(COUNTIF($AO$6:$AQ$150,B198)&gt;0,"---","--")="---",VLOOKUP(B198,$AO$6:$AQ$150,3,0),B198)</f>
        <v>NetJM2_63</v>
      </c>
      <c r="AU198" t="str">
        <f t="shared" ref="AU198:AU261" si="44">IF(IF(COUNTIF($AO$6:$AQ$150,B198)&gt;0,"---","--")="---",VLOOKUP(B198,$AO$6:$AQ$150,2,0),"--")</f>
        <v>--</v>
      </c>
    </row>
    <row r="199" spans="1:47" x14ac:dyDescent="0.25">
      <c r="A199" t="str">
        <f t="shared" si="39"/>
        <v>JM2-64</v>
      </c>
      <c r="B199" t="str">
        <f t="shared" si="40"/>
        <v>NetJM2_60</v>
      </c>
      <c r="C199" t="str">
        <f t="shared" si="41"/>
        <v>JM2-NetJM2_60</v>
      </c>
      <c r="D199" t="str">
        <f t="shared" si="42"/>
        <v>JM2-64</v>
      </c>
      <c r="E199" t="s">
        <v>259</v>
      </c>
      <c r="F199">
        <v>64</v>
      </c>
      <c r="G199" t="s">
        <v>1384</v>
      </c>
      <c r="AA199">
        <f t="shared" si="38"/>
        <v>194</v>
      </c>
      <c r="AB199" t="str">
        <f>B2B!B196</f>
        <v>JM2</v>
      </c>
      <c r="AC199" t="str">
        <f>B2B!C196</f>
        <v>93</v>
      </c>
      <c r="AD199" t="str">
        <f t="shared" ref="AD199:AD205" si="45">AB199&amp;"-"&amp;AC199</f>
        <v>JM2-93</v>
      </c>
      <c r="AE199" t="str">
        <f t="shared" ref="AE199:AE205" si="46">VLOOKUP(AD199,A:B,2,0)</f>
        <v>NetJM2_89</v>
      </c>
      <c r="AG199" t="str">
        <f t="shared" ref="AG199:AG205" si="47">IF(
IF(
IFERROR(VLOOKUP(AE199,$AO$6:$AO$50,1,),1)=1,1,0),
"--","---")</f>
        <v>--</v>
      </c>
      <c r="AH199" t="str">
        <f t="shared" ref="AH199:AH205" si="48">IF(AG199&lt;&gt;"---",IFERROR(VLOOKUP(AE199,B:F,3,0),"--"),"---")</f>
        <v>JM2-89</v>
      </c>
      <c r="AI199" t="str">
        <f>IFERROR(IF(IF(AG199="--",INDEX(D:D,MATCH(AE199,INDEX(B:B,MATCH(AE199,B:B,)+1):B10713,)+MATCH(AE199,B:B,)))=AD199,VLOOKUP(AE199,B:D,3,0),IF(AG199="--",INDEX(D:D,MATCH(AE199,INDEX(B:B,MATCH(AE199,B:B,)+1):B10713,)+MATCH(AE199,B:B,)),"---")),"---")</f>
        <v>JM2-89</v>
      </c>
      <c r="AJ199" t="str">
        <f>IF(COUNTIF(CALC_CONN_TEBT0714_REV01!F:F,IF(AH199&lt;&gt;"---",VLOOKUP(AD199,CALC_CONN_TEBT0714_REV01!F:M,8,0),IF(IFERROR(IF(AD199=AH199,AI199,AH199),"---")="---","---",IF(COUNTIF(CALC_CONN_TEBT0714_REV01!F:F,IFERROR(IF(AD199=AH199,AI199,AH199),"---"))&gt;0,"---",IFERROR(IF(AD199=AH199,AI199,AH199),"---")))))=1,IF(AH199&lt;&gt;"---",VLOOKUP(AD199,CALC_CONN_TEBT0714_REV01!F:M,8,0),IF(IFERROR(IF(AD199=AH199,AI199,AH199),"---")="---","---",IF(COUNTIF(CALC_CONN_TEBT0714_REV01!F:F,IFERROR(IF(AD199=AH199,AI199,AH199),"---"))&gt;0,"---",IFERROR(IF(AD199=AH199,AI199,AH199),"---")))),"---")</f>
        <v>---</v>
      </c>
      <c r="AK199" t="str">
        <f>IF(COUNTIF(CALC_CONN_TEBT0714_REV01!F:F,IF(AH199&lt;&gt;"---",VLOOKUP(AD199,CALC_CONN_TEBT0714_REV01!F:M,8,0),IF(IFERROR(IF(AD199=AH199,AI199,AH199),"---")="---","---",IF(COUNTIF(CALC_CONN_TEBT0714_REV01!F:F,IFERROR(IF(AD199=AH199,AI199,AH199),"---"))&gt;0,"---",IFERROR(IF(AD199=AH199,AI199,AH199),"---")))))=0,IF(AH199&lt;&gt;"---",VLOOKUP(AD199,CALC_CONN_TEBT0714_REV01!F:M,8,0),IF(IFERROR(IF(AD199=AH199,AI199,AH199),"---")="---","---",IF(COUNTIF(CALC_CONN_TEBT0714_REV01!F:F,IFERROR(IF(AD199=AH199,AI199,AH199),"---"))&gt;0,"---",IFERROR(IF(AD199=AH199,AI199,AH199),"---")))),"---")</f>
        <v>---</v>
      </c>
      <c r="AL199">
        <f t="shared" ref="AL199:AL205" si="49">IF(AG199&lt;&gt;"---",IFERROR(VLOOKUP(AE199,L:N,3,0),"--"),"---")</f>
        <v>3.0366</v>
      </c>
      <c r="AM199">
        <f t="shared" ref="AM199:AM205" si="50">COUNTIF(B:B,AE199)</f>
        <v>2</v>
      </c>
      <c r="AT199" t="str">
        <f t="shared" si="43"/>
        <v>NetJM2_60</v>
      </c>
      <c r="AU199" t="str">
        <f t="shared" si="44"/>
        <v>--</v>
      </c>
    </row>
    <row r="200" spans="1:47" x14ac:dyDescent="0.25">
      <c r="A200" t="str">
        <f t="shared" si="39"/>
        <v>JM2-65</v>
      </c>
      <c r="B200" t="str">
        <f t="shared" si="40"/>
        <v>NetJM2_65</v>
      </c>
      <c r="C200" t="str">
        <f t="shared" si="41"/>
        <v>JM2-NetJM2_65</v>
      </c>
      <c r="D200" t="str">
        <f t="shared" si="42"/>
        <v>JM2-65</v>
      </c>
      <c r="E200" t="s">
        <v>259</v>
      </c>
      <c r="F200">
        <v>65</v>
      </c>
      <c r="G200" t="s">
        <v>1386</v>
      </c>
      <c r="AA200">
        <f t="shared" ref="AA200:AA205" si="51">AA199+1</f>
        <v>195</v>
      </c>
      <c r="AB200" t="str">
        <f>B2B!B197</f>
        <v>JM2</v>
      </c>
      <c r="AC200" t="str">
        <f>B2B!C197</f>
        <v>96</v>
      </c>
      <c r="AD200" t="str">
        <f t="shared" si="45"/>
        <v>JM2-96</v>
      </c>
      <c r="AE200" t="str">
        <f t="shared" si="46"/>
        <v>NetJM2_92</v>
      </c>
      <c r="AG200" t="str">
        <f t="shared" si="47"/>
        <v>--</v>
      </c>
      <c r="AH200" t="str">
        <f t="shared" si="48"/>
        <v>JM2-92</v>
      </c>
      <c r="AI200" t="str">
        <f>IFERROR(IF(IF(AG200="--",INDEX(D:D,MATCH(AE200,INDEX(B:B,MATCH(AE200,B:B,)+1):B10714,)+MATCH(AE200,B:B,)))=AD200,VLOOKUP(AE200,B:D,3,0),IF(AG200="--",INDEX(D:D,MATCH(AE200,INDEX(B:B,MATCH(AE200,B:B,)+1):B10714,)+MATCH(AE200,B:B,)),"---")),"---")</f>
        <v>JM2-92</v>
      </c>
      <c r="AJ200" t="str">
        <f>IF(COUNTIF(CALC_CONN_TEBT0714_REV01!F:F,IF(AH200&lt;&gt;"---",VLOOKUP(AD200,CALC_CONN_TEBT0714_REV01!F:M,8,0),IF(IFERROR(IF(AD200=AH200,AI200,AH200),"---")="---","---",IF(COUNTIF(CALC_CONN_TEBT0714_REV01!F:F,IFERROR(IF(AD200=AH200,AI200,AH200),"---"))&gt;0,"---",IFERROR(IF(AD200=AH200,AI200,AH200),"---")))))=1,IF(AH200&lt;&gt;"---",VLOOKUP(AD200,CALC_CONN_TEBT0714_REV01!F:M,8,0),IF(IFERROR(IF(AD200=AH200,AI200,AH200),"---")="---","---",IF(COUNTIF(CALC_CONN_TEBT0714_REV01!F:F,IFERROR(IF(AD200=AH200,AI200,AH200),"---"))&gt;0,"---",IFERROR(IF(AD200=AH200,AI200,AH200),"---")))),"---")</f>
        <v>---</v>
      </c>
      <c r="AK200" t="str">
        <f>IF(COUNTIF(CALC_CONN_TEBT0714_REV01!F:F,IF(AH200&lt;&gt;"---",VLOOKUP(AD200,CALC_CONN_TEBT0714_REV01!F:M,8,0),IF(IFERROR(IF(AD200=AH200,AI200,AH200),"---")="---","---",IF(COUNTIF(CALC_CONN_TEBT0714_REV01!F:F,IFERROR(IF(AD200=AH200,AI200,AH200),"---"))&gt;0,"---",IFERROR(IF(AD200=AH200,AI200,AH200),"---")))))=0,IF(AH200&lt;&gt;"---",VLOOKUP(AD200,CALC_CONN_TEBT0714_REV01!F:M,8,0),IF(IFERROR(IF(AD200=AH200,AI200,AH200),"---")="---","---",IF(COUNTIF(CALC_CONN_TEBT0714_REV01!F:F,IFERROR(IF(AD200=AH200,AI200,AH200),"---"))&gt;0,"---",IFERROR(IF(AD200=AH200,AI200,AH200),"---")))),"---")</f>
        <v>---</v>
      </c>
      <c r="AL200">
        <f t="shared" si="49"/>
        <v>2.8692000000000002</v>
      </c>
      <c r="AM200">
        <f t="shared" si="50"/>
        <v>2</v>
      </c>
      <c r="AT200" t="str">
        <f t="shared" si="43"/>
        <v>NetJM2_65</v>
      </c>
      <c r="AU200" t="str">
        <f t="shared" si="44"/>
        <v>--</v>
      </c>
    </row>
    <row r="201" spans="1:47" x14ac:dyDescent="0.25">
      <c r="A201" t="str">
        <f t="shared" si="39"/>
        <v>JM2-66</v>
      </c>
      <c r="B201" t="str">
        <f t="shared" si="40"/>
        <v>NetJM2_58</v>
      </c>
      <c r="C201" t="str">
        <f t="shared" si="41"/>
        <v>JM2-NetJM2_58</v>
      </c>
      <c r="D201" t="str">
        <f t="shared" si="42"/>
        <v>JM2-66</v>
      </c>
      <c r="E201" t="s">
        <v>259</v>
      </c>
      <c r="F201">
        <v>66</v>
      </c>
      <c r="G201" t="s">
        <v>1383</v>
      </c>
      <c r="AA201">
        <f t="shared" si="51"/>
        <v>196</v>
      </c>
      <c r="AB201" t="str">
        <f>B2B!B198</f>
        <v>JM2</v>
      </c>
      <c r="AC201" t="str">
        <f>B2B!C198</f>
        <v>95</v>
      </c>
      <c r="AD201" t="str">
        <f t="shared" si="45"/>
        <v>JM2-95</v>
      </c>
      <c r="AE201" t="str">
        <f t="shared" si="46"/>
        <v>NetJM2_91</v>
      </c>
      <c r="AG201" t="str">
        <f t="shared" si="47"/>
        <v>--</v>
      </c>
      <c r="AH201" t="str">
        <f t="shared" si="48"/>
        <v>JM2-91</v>
      </c>
      <c r="AI201" t="str">
        <f>IFERROR(IF(IF(AG201="--",INDEX(D:D,MATCH(AE201,INDEX(B:B,MATCH(AE201,B:B,)+1):B10715,)+MATCH(AE201,B:B,)))=AD201,VLOOKUP(AE201,B:D,3,0),IF(AG201="--",INDEX(D:D,MATCH(AE201,INDEX(B:B,MATCH(AE201,B:B,)+1):B10715,)+MATCH(AE201,B:B,)),"---")),"---")</f>
        <v>JM2-91</v>
      </c>
      <c r="AJ201" t="str">
        <f>IF(COUNTIF(CALC_CONN_TEBT0714_REV01!F:F,IF(AH201&lt;&gt;"---",VLOOKUP(AD201,CALC_CONN_TEBT0714_REV01!F:M,8,0),IF(IFERROR(IF(AD201=AH201,AI201,AH201),"---")="---","---",IF(COUNTIF(CALC_CONN_TEBT0714_REV01!F:F,IFERROR(IF(AD201=AH201,AI201,AH201),"---"))&gt;0,"---",IFERROR(IF(AD201=AH201,AI201,AH201),"---")))))=1,IF(AH201&lt;&gt;"---",VLOOKUP(AD201,CALC_CONN_TEBT0714_REV01!F:M,8,0),IF(IFERROR(IF(AD201=AH201,AI201,AH201),"---")="---","---",IF(COUNTIF(CALC_CONN_TEBT0714_REV01!F:F,IFERROR(IF(AD201=AH201,AI201,AH201),"---"))&gt;0,"---",IFERROR(IF(AD201=AH201,AI201,AH201),"---")))),"---")</f>
        <v>---</v>
      </c>
      <c r="AK201" t="str">
        <f>IF(COUNTIF(CALC_CONN_TEBT0714_REV01!F:F,IF(AH201&lt;&gt;"---",VLOOKUP(AD201,CALC_CONN_TEBT0714_REV01!F:M,8,0),IF(IFERROR(IF(AD201=AH201,AI201,AH201),"---")="---","---",IF(COUNTIF(CALC_CONN_TEBT0714_REV01!F:F,IFERROR(IF(AD201=AH201,AI201,AH201),"---"))&gt;0,"---",IFERROR(IF(AD201=AH201,AI201,AH201),"---")))))=0,IF(AH201&lt;&gt;"---",VLOOKUP(AD201,CALC_CONN_TEBT0714_REV01!F:M,8,0),IF(IFERROR(IF(AD201=AH201,AI201,AH201),"---")="---","---",IF(COUNTIF(CALC_CONN_TEBT0714_REV01!F:F,IFERROR(IF(AD201=AH201,AI201,AH201),"---"))&gt;0,"---",IFERROR(IF(AD201=AH201,AI201,AH201),"---")))),"---")</f>
        <v>---</v>
      </c>
      <c r="AL201">
        <f t="shared" si="49"/>
        <v>3.1484000000000001</v>
      </c>
      <c r="AM201">
        <f t="shared" si="50"/>
        <v>2</v>
      </c>
      <c r="AT201" t="str">
        <f t="shared" si="43"/>
        <v>NetJM2_58</v>
      </c>
      <c r="AU201" t="str">
        <f t="shared" si="44"/>
        <v>--</v>
      </c>
    </row>
    <row r="202" spans="1:47" x14ac:dyDescent="0.25">
      <c r="A202" t="str">
        <f t="shared" si="39"/>
        <v>JM2-67</v>
      </c>
      <c r="B202" t="str">
        <f t="shared" si="40"/>
        <v>SPI-CLK</v>
      </c>
      <c r="C202" t="str">
        <f t="shared" si="41"/>
        <v>JM2-SPI-CLK</v>
      </c>
      <c r="D202" t="str">
        <f t="shared" si="42"/>
        <v>JM2-67</v>
      </c>
      <c r="E202" t="s">
        <v>259</v>
      </c>
      <c r="F202">
        <v>67</v>
      </c>
      <c r="G202" t="s">
        <v>1306</v>
      </c>
      <c r="AA202">
        <f t="shared" si="51"/>
        <v>197</v>
      </c>
      <c r="AB202" t="str">
        <f>B2B!B199</f>
        <v>JM2</v>
      </c>
      <c r="AC202" t="str">
        <f>B2B!C199</f>
        <v>98</v>
      </c>
      <c r="AD202" t="str">
        <f t="shared" si="45"/>
        <v>JM2-98</v>
      </c>
      <c r="AE202" t="str">
        <f t="shared" si="46"/>
        <v>NetJM2_94</v>
      </c>
      <c r="AG202" t="str">
        <f t="shared" si="47"/>
        <v>--</v>
      </c>
      <c r="AH202" t="str">
        <f t="shared" si="48"/>
        <v>JM2-94</v>
      </c>
      <c r="AI202" t="str">
        <f>IFERROR(IF(IF(AG202="--",INDEX(D:D,MATCH(AE202,INDEX(B:B,MATCH(AE202,B:B,)+1):B10716,)+MATCH(AE202,B:B,)))=AD202,VLOOKUP(AE202,B:D,3,0),IF(AG202="--",INDEX(D:D,MATCH(AE202,INDEX(B:B,MATCH(AE202,B:B,)+1):B10716,)+MATCH(AE202,B:B,)),"---")),"---")</f>
        <v>JM2-94</v>
      </c>
      <c r="AJ202" t="str">
        <f>IF(COUNTIF(CALC_CONN_TEBT0714_REV01!F:F,IF(AH202&lt;&gt;"---",VLOOKUP(AD202,CALC_CONN_TEBT0714_REV01!F:M,8,0),IF(IFERROR(IF(AD202=AH202,AI202,AH202),"---")="---","---",IF(COUNTIF(CALC_CONN_TEBT0714_REV01!F:F,IFERROR(IF(AD202=AH202,AI202,AH202),"---"))&gt;0,"---",IFERROR(IF(AD202=AH202,AI202,AH202),"---")))))=1,IF(AH202&lt;&gt;"---",VLOOKUP(AD202,CALC_CONN_TEBT0714_REV01!F:M,8,0),IF(IFERROR(IF(AD202=AH202,AI202,AH202),"---")="---","---",IF(COUNTIF(CALC_CONN_TEBT0714_REV01!F:F,IFERROR(IF(AD202=AH202,AI202,AH202),"---"))&gt;0,"---",IFERROR(IF(AD202=AH202,AI202,AH202),"---")))),"---")</f>
        <v>---</v>
      </c>
      <c r="AK202" t="str">
        <f>IF(COUNTIF(CALC_CONN_TEBT0714_REV01!F:F,IF(AH202&lt;&gt;"---",VLOOKUP(AD202,CALC_CONN_TEBT0714_REV01!F:M,8,0),IF(IFERROR(IF(AD202=AH202,AI202,AH202),"---")="---","---",IF(COUNTIF(CALC_CONN_TEBT0714_REV01!F:F,IFERROR(IF(AD202=AH202,AI202,AH202),"---"))&gt;0,"---",IFERROR(IF(AD202=AH202,AI202,AH202),"---")))))=0,IF(AH202&lt;&gt;"---",VLOOKUP(AD202,CALC_CONN_TEBT0714_REV01!F:M,8,0),IF(IFERROR(IF(AD202=AH202,AI202,AH202),"---")="---","---",IF(COUNTIF(CALC_CONN_TEBT0714_REV01!F:F,IFERROR(IF(AD202=AH202,AI202,AH202),"---"))&gt;0,"---",IFERROR(IF(AD202=AH202,AI202,AH202),"---")))),"---")</f>
        <v>---</v>
      </c>
      <c r="AL202">
        <f t="shared" si="49"/>
        <v>2.9933999999999998</v>
      </c>
      <c r="AM202">
        <f t="shared" si="50"/>
        <v>2</v>
      </c>
      <c r="AT202" t="str">
        <f t="shared" si="43"/>
        <v>SPI-CLK</v>
      </c>
      <c r="AU202" t="str">
        <f t="shared" si="44"/>
        <v>--</v>
      </c>
    </row>
    <row r="203" spans="1:47" x14ac:dyDescent="0.25">
      <c r="A203" t="str">
        <f t="shared" si="39"/>
        <v>JM2-68</v>
      </c>
      <c r="B203" t="str">
        <f t="shared" si="40"/>
        <v>SPI-DQO</v>
      </c>
      <c r="C203" t="str">
        <f t="shared" si="41"/>
        <v>JM2-SPI-DQO</v>
      </c>
      <c r="D203" t="str">
        <f t="shared" si="42"/>
        <v>JM2-68</v>
      </c>
      <c r="E203" t="s">
        <v>259</v>
      </c>
      <c r="F203">
        <v>68</v>
      </c>
      <c r="G203" t="s">
        <v>418</v>
      </c>
      <c r="AA203">
        <f t="shared" si="51"/>
        <v>198</v>
      </c>
      <c r="AB203" t="str">
        <f>B2B!B200</f>
        <v>JM2</v>
      </c>
      <c r="AC203" t="str">
        <f>B2B!C200</f>
        <v>97</v>
      </c>
      <c r="AD203" t="str">
        <f t="shared" si="45"/>
        <v>JM2-97</v>
      </c>
      <c r="AE203" t="str">
        <f t="shared" si="46"/>
        <v>TXD</v>
      </c>
      <c r="AG203" t="str">
        <f t="shared" si="47"/>
        <v>--</v>
      </c>
      <c r="AH203" t="str">
        <f t="shared" si="48"/>
        <v>JM2-97</v>
      </c>
      <c r="AI203" t="str">
        <f>IFERROR(IF(IF(AG203="--",INDEX(D:D,MATCH(AE203,INDEX(B:B,MATCH(AE203,B:B,)+1):B10717,)+MATCH(AE203,B:B,)))=AD203,VLOOKUP(AE203,B:D,3,0),IF(AG203="--",INDEX(D:D,MATCH(AE203,INDEX(B:B,MATCH(AE203,B:B,)+1):B10717,)+MATCH(AE203,B:B,)),"---")),"---")</f>
        <v>JX1-3</v>
      </c>
      <c r="AJ203" t="str">
        <f>IF(COUNTIF(CALC_CONN_TEBT0714_REV01!F:F,IF(AH203&lt;&gt;"---",VLOOKUP(AD203,CALC_CONN_TEBT0714_REV01!F:M,8,0),IF(IFERROR(IF(AD203=AH203,AI203,AH203),"---")="---","---",IF(COUNTIF(CALC_CONN_TEBT0714_REV01!F:F,IFERROR(IF(AD203=AH203,AI203,AH203),"---"))&gt;0,"---",IFERROR(IF(AD203=AH203,AI203,AH203),"---")))))=1,IF(AH203&lt;&gt;"---",VLOOKUP(AD203,CALC_CONN_TEBT0714_REV01!F:M,8,0),IF(IFERROR(IF(AD203=AH203,AI203,AH203),"---")="---","---",IF(COUNTIF(CALC_CONN_TEBT0714_REV01!F:F,IFERROR(IF(AD203=AH203,AI203,AH203),"---"))&gt;0,"---",IFERROR(IF(AD203=AH203,AI203,AH203),"---")))),"---")</f>
        <v>JX1-3</v>
      </c>
      <c r="AK203" t="str">
        <f>IF(COUNTIF(CALC_CONN_TEBT0714_REV01!F:F,IF(AH203&lt;&gt;"---",VLOOKUP(AD203,CALC_CONN_TEBT0714_REV01!F:M,8,0),IF(IFERROR(IF(AD203=AH203,AI203,AH203),"---")="---","---",IF(COUNTIF(CALC_CONN_TEBT0714_REV01!F:F,IFERROR(IF(AD203=AH203,AI203,AH203),"---"))&gt;0,"---",IFERROR(IF(AD203=AH203,AI203,AH203),"---")))))=0,IF(AH203&lt;&gt;"---",VLOOKUP(AD203,CALC_CONN_TEBT0714_REV01!F:M,8,0),IF(IFERROR(IF(AD203=AH203,AI203,AH203),"---")="---","---",IF(COUNTIF(CALC_CONN_TEBT0714_REV01!F:F,IFERROR(IF(AD203=AH203,AI203,AH203),"---"))&gt;0,"---",IFERROR(IF(AD203=AH203,AI203,AH203),"---")))),"---")</f>
        <v>---</v>
      </c>
      <c r="AL203">
        <f t="shared" si="49"/>
        <v>22.1236</v>
      </c>
      <c r="AM203">
        <f t="shared" si="50"/>
        <v>2</v>
      </c>
      <c r="AT203" t="str">
        <f t="shared" si="43"/>
        <v>SPI-DQO</v>
      </c>
      <c r="AU203" t="str">
        <f t="shared" si="44"/>
        <v>--</v>
      </c>
    </row>
    <row r="204" spans="1:47" x14ac:dyDescent="0.25">
      <c r="A204" t="str">
        <f t="shared" si="39"/>
        <v>JM2-69</v>
      </c>
      <c r="B204" t="str">
        <f t="shared" si="40"/>
        <v>SPI-CS</v>
      </c>
      <c r="C204" t="str">
        <f t="shared" si="41"/>
        <v>JM2-SPI-CS</v>
      </c>
      <c r="D204" t="str">
        <f t="shared" si="42"/>
        <v>JM2-69</v>
      </c>
      <c r="E204" t="s">
        <v>259</v>
      </c>
      <c r="F204">
        <v>69</v>
      </c>
      <c r="G204" t="s">
        <v>414</v>
      </c>
      <c r="AA204">
        <f t="shared" si="51"/>
        <v>199</v>
      </c>
      <c r="AB204" t="str">
        <f>B2B!B201</f>
        <v>JM2</v>
      </c>
      <c r="AC204" t="str">
        <f>B2B!C201</f>
        <v>100</v>
      </c>
      <c r="AD204" t="str">
        <f t="shared" si="45"/>
        <v>JM2-100</v>
      </c>
      <c r="AE204" t="str">
        <f t="shared" si="46"/>
        <v>BOOTMODE</v>
      </c>
      <c r="AG204" t="str">
        <f t="shared" si="47"/>
        <v>--</v>
      </c>
      <c r="AH204" t="str">
        <f t="shared" si="48"/>
        <v>JM2-100</v>
      </c>
      <c r="AI204" t="str">
        <f>IFERROR(IF(IF(AG204="--",INDEX(D:D,MATCH(AE204,INDEX(B:B,MATCH(AE204,B:B,)+1):B10718,)+MATCH(AE204,B:B,)))=AD204,VLOOKUP(AE204,B:D,3,0),IF(AG204="--",INDEX(D:D,MATCH(AE204,INDEX(B:B,MATCH(AE204,B:B,)+1):B10718,)+MATCH(AE204,B:B,)),"---")),"---")</f>
        <v>JX1-9</v>
      </c>
      <c r="AJ204" t="str">
        <f>IF(COUNTIF(CALC_CONN_TEBT0714_REV01!F:F,IF(AH204&lt;&gt;"---",VLOOKUP(AD204,CALC_CONN_TEBT0714_REV01!F:M,8,0),IF(IFERROR(IF(AD204=AH204,AI204,AH204),"---")="---","---",IF(COUNTIF(CALC_CONN_TEBT0714_REV01!F:F,IFERROR(IF(AD204=AH204,AI204,AH204),"---"))&gt;0,"---",IFERROR(IF(AD204=AH204,AI204,AH204),"---")))))=1,IF(AH204&lt;&gt;"---",VLOOKUP(AD204,CALC_CONN_TEBT0714_REV01!F:M,8,0),IF(IFERROR(IF(AD204=AH204,AI204,AH204),"---")="---","---",IF(COUNTIF(CALC_CONN_TEBT0714_REV01!F:F,IFERROR(IF(AD204=AH204,AI204,AH204),"---"))&gt;0,"---",IFERROR(IF(AD204=AH204,AI204,AH204),"---")))),"---")</f>
        <v>JX1-9</v>
      </c>
      <c r="AK204" t="str">
        <f>IF(COUNTIF(CALC_CONN_TEBT0714_REV01!F:F,IF(AH204&lt;&gt;"---",VLOOKUP(AD204,CALC_CONN_TEBT0714_REV01!F:M,8,0),IF(IFERROR(IF(AD204=AH204,AI204,AH204),"---")="---","---",IF(COUNTIF(CALC_CONN_TEBT0714_REV01!F:F,IFERROR(IF(AD204=AH204,AI204,AH204),"---"))&gt;0,"---",IFERROR(IF(AD204=AH204,AI204,AH204),"---")))))=0,IF(AH204&lt;&gt;"---",VLOOKUP(AD204,CALC_CONN_TEBT0714_REV01!F:M,8,0),IF(IFERROR(IF(AD204=AH204,AI204,AH204),"---")="---","---",IF(COUNTIF(CALC_CONN_TEBT0714_REV01!F:F,IFERROR(IF(AD204=AH204,AI204,AH204),"---"))&gt;0,"---",IFERROR(IF(AD204=AH204,AI204,AH204),"---")))),"---")</f>
        <v>---</v>
      </c>
      <c r="AL204">
        <f t="shared" si="49"/>
        <v>25.915299999999998</v>
      </c>
      <c r="AM204">
        <f t="shared" si="50"/>
        <v>2</v>
      </c>
      <c r="AT204" t="str">
        <f t="shared" si="43"/>
        <v>SPI-CS</v>
      </c>
      <c r="AU204" t="str">
        <f t="shared" si="44"/>
        <v>--</v>
      </c>
    </row>
    <row r="205" spans="1:47" x14ac:dyDescent="0.25">
      <c r="A205" t="str">
        <f t="shared" si="39"/>
        <v>JM2-70</v>
      </c>
      <c r="B205" t="str">
        <f t="shared" si="40"/>
        <v>SPI-DQ3</v>
      </c>
      <c r="C205" t="str">
        <f t="shared" si="41"/>
        <v>JM2-SPI-DQ3</v>
      </c>
      <c r="D205" t="str">
        <f t="shared" si="42"/>
        <v>JM2-70</v>
      </c>
      <c r="E205" t="s">
        <v>259</v>
      </c>
      <c r="F205">
        <v>70</v>
      </c>
      <c r="G205" t="s">
        <v>417</v>
      </c>
      <c r="AA205">
        <f t="shared" si="51"/>
        <v>200</v>
      </c>
      <c r="AB205" t="str">
        <f>B2B!B202</f>
        <v>JM2</v>
      </c>
      <c r="AC205" t="str">
        <f>B2B!C202</f>
        <v>99</v>
      </c>
      <c r="AD205" t="str">
        <f t="shared" si="45"/>
        <v>JM2-99</v>
      </c>
      <c r="AE205" t="str">
        <f t="shared" si="46"/>
        <v>RXD</v>
      </c>
      <c r="AG205" t="str">
        <f t="shared" si="47"/>
        <v>--</v>
      </c>
      <c r="AH205" t="str">
        <f t="shared" si="48"/>
        <v>JM2-99</v>
      </c>
      <c r="AI205" t="str">
        <f>IFERROR(IF(IF(AG205="--",INDEX(D:D,MATCH(AE205,INDEX(B:B,MATCH(AE205,B:B,)+1):B10719,)+MATCH(AE205,B:B,)))=AD205,VLOOKUP(AE205,B:D,3,0),IF(AG205="--",INDEX(D:D,MATCH(AE205,INDEX(B:B,MATCH(AE205,B:B,)+1):B10719,)+MATCH(AE205,B:B,)),"---")),"---")</f>
        <v>JX1-7</v>
      </c>
      <c r="AJ205" t="str">
        <f>IF(COUNTIF(CALC_CONN_TEBT0714_REV01!F:F,IF(AH205&lt;&gt;"---",VLOOKUP(AD205,CALC_CONN_TEBT0714_REV01!F:M,8,0),IF(IFERROR(IF(AD205=AH205,AI205,AH205),"---")="---","---",IF(COUNTIF(CALC_CONN_TEBT0714_REV01!F:F,IFERROR(IF(AD205=AH205,AI205,AH205),"---"))&gt;0,"---",IFERROR(IF(AD205=AH205,AI205,AH205),"---")))))=1,IF(AH205&lt;&gt;"---",VLOOKUP(AD205,CALC_CONN_TEBT0714_REV01!F:M,8,0),IF(IFERROR(IF(AD205=AH205,AI205,AH205),"---")="---","---",IF(COUNTIF(CALC_CONN_TEBT0714_REV01!F:F,IFERROR(IF(AD205=AH205,AI205,AH205),"---"))&gt;0,"---",IFERROR(IF(AD205=AH205,AI205,AH205),"---")))),"---")</f>
        <v>JX1-7</v>
      </c>
      <c r="AK205" t="str">
        <f>IF(COUNTIF(CALC_CONN_TEBT0714_REV01!F:F,IF(AH205&lt;&gt;"---",VLOOKUP(AD205,CALC_CONN_TEBT0714_REV01!F:M,8,0),IF(IFERROR(IF(AD205=AH205,AI205,AH205),"---")="---","---",IF(COUNTIF(CALC_CONN_TEBT0714_REV01!F:F,IFERROR(IF(AD205=AH205,AI205,AH205),"---"))&gt;0,"---",IFERROR(IF(AD205=AH205,AI205,AH205),"---")))))=0,IF(AH205&lt;&gt;"---",VLOOKUP(AD205,CALC_CONN_TEBT0714_REV01!F:M,8,0),IF(IFERROR(IF(AD205=AH205,AI205,AH205),"---")="---","---",IF(COUNTIF(CALC_CONN_TEBT0714_REV01!F:F,IFERROR(IF(AD205=AH205,AI205,AH205),"---"))&gt;0,"---",IFERROR(IF(AD205=AH205,AI205,AH205),"---")))),"---")</f>
        <v>---</v>
      </c>
      <c r="AL205">
        <f t="shared" si="49"/>
        <v>21.154699999999998</v>
      </c>
      <c r="AM205">
        <f t="shared" si="50"/>
        <v>2</v>
      </c>
      <c r="AT205" t="str">
        <f t="shared" si="43"/>
        <v>SPI-DQ3</v>
      </c>
      <c r="AU205" t="str">
        <f t="shared" si="44"/>
        <v>--</v>
      </c>
    </row>
    <row r="206" spans="1:47" x14ac:dyDescent="0.25">
      <c r="A206" t="str">
        <f t="shared" si="39"/>
        <v>JM2-71</v>
      </c>
      <c r="B206" t="str">
        <f t="shared" si="40"/>
        <v>SPI-DQ1</v>
      </c>
      <c r="C206" t="str">
        <f t="shared" si="41"/>
        <v>JM2-SPI-DQ1</v>
      </c>
      <c r="D206" t="str">
        <f t="shared" si="42"/>
        <v>JM2-71</v>
      </c>
      <c r="E206" t="s">
        <v>259</v>
      </c>
      <c r="F206">
        <v>71</v>
      </c>
      <c r="G206" t="s">
        <v>415</v>
      </c>
      <c r="AT206" t="str">
        <f t="shared" si="43"/>
        <v>SPI-DQ1</v>
      </c>
      <c r="AU206" t="str">
        <f t="shared" si="44"/>
        <v>--</v>
      </c>
    </row>
    <row r="207" spans="1:47" x14ac:dyDescent="0.25">
      <c r="A207" t="str">
        <f t="shared" si="39"/>
        <v>JM2-72</v>
      </c>
      <c r="B207" t="str">
        <f t="shared" si="40"/>
        <v>GND</v>
      </c>
      <c r="C207" t="str">
        <f t="shared" si="41"/>
        <v>JM2-GND</v>
      </c>
      <c r="D207" t="str">
        <f t="shared" si="42"/>
        <v>JM2-72</v>
      </c>
      <c r="E207" t="s">
        <v>259</v>
      </c>
      <c r="F207">
        <v>72</v>
      </c>
      <c r="G207" t="s">
        <v>275</v>
      </c>
      <c r="AT207">
        <f t="shared" si="43"/>
        <v>0</v>
      </c>
      <c r="AU207">
        <f t="shared" si="44"/>
        <v>0</v>
      </c>
    </row>
    <row r="208" spans="1:47" x14ac:dyDescent="0.25">
      <c r="A208" t="str">
        <f t="shared" si="39"/>
        <v>JM2-73</v>
      </c>
      <c r="B208" t="str">
        <f t="shared" si="40"/>
        <v>SPI-DQ2</v>
      </c>
      <c r="C208" t="str">
        <f t="shared" si="41"/>
        <v>JM2-SPI-DQ2</v>
      </c>
      <c r="D208" t="str">
        <f t="shared" si="42"/>
        <v>JM2-73</v>
      </c>
      <c r="E208" t="s">
        <v>259</v>
      </c>
      <c r="F208">
        <v>73</v>
      </c>
      <c r="G208" t="s">
        <v>416</v>
      </c>
      <c r="AT208" t="str">
        <f t="shared" si="43"/>
        <v>SPI-DQ2</v>
      </c>
      <c r="AU208" t="str">
        <f t="shared" si="44"/>
        <v>--</v>
      </c>
    </row>
    <row r="209" spans="1:47" x14ac:dyDescent="0.25">
      <c r="A209" t="str">
        <f t="shared" si="39"/>
        <v>JM2-74</v>
      </c>
      <c r="B209" t="str">
        <f t="shared" si="40"/>
        <v>NetJM2_74</v>
      </c>
      <c r="C209" t="str">
        <f t="shared" si="41"/>
        <v>JM2-NetJM2_74</v>
      </c>
      <c r="D209" t="str">
        <f t="shared" si="42"/>
        <v>JM2-74</v>
      </c>
      <c r="E209" t="s">
        <v>259</v>
      </c>
      <c r="F209">
        <v>74</v>
      </c>
      <c r="G209" t="s">
        <v>1387</v>
      </c>
      <c r="AT209" t="str">
        <f t="shared" si="43"/>
        <v>NetJM2_74</v>
      </c>
      <c r="AU209" t="str">
        <f t="shared" si="44"/>
        <v>--</v>
      </c>
    </row>
    <row r="210" spans="1:47" x14ac:dyDescent="0.25">
      <c r="A210" t="str">
        <f t="shared" si="39"/>
        <v>JM2-75</v>
      </c>
      <c r="B210" t="str">
        <f t="shared" si="40"/>
        <v>NetJM2_65</v>
      </c>
      <c r="C210" t="str">
        <f t="shared" si="41"/>
        <v>JM2-NetJM2_65</v>
      </c>
      <c r="D210" t="str">
        <f t="shared" si="42"/>
        <v>JM2-75</v>
      </c>
      <c r="E210" t="s">
        <v>259</v>
      </c>
      <c r="F210">
        <v>75</v>
      </c>
      <c r="G210" t="s">
        <v>1386</v>
      </c>
      <c r="AT210" t="str">
        <f t="shared" si="43"/>
        <v>NetJM2_65</v>
      </c>
      <c r="AU210" t="str">
        <f t="shared" si="44"/>
        <v>--</v>
      </c>
    </row>
    <row r="211" spans="1:47" x14ac:dyDescent="0.25">
      <c r="A211" t="str">
        <f t="shared" si="39"/>
        <v>JM2-76</v>
      </c>
      <c r="B211" t="str">
        <f t="shared" si="40"/>
        <v>NetJM2_76</v>
      </c>
      <c r="C211" t="str">
        <f t="shared" si="41"/>
        <v>JM2-NetJM2_76</v>
      </c>
      <c r="D211" t="str">
        <f t="shared" si="42"/>
        <v>JM2-76</v>
      </c>
      <c r="E211" t="s">
        <v>259</v>
      </c>
      <c r="F211">
        <v>76</v>
      </c>
      <c r="G211" t="s">
        <v>1388</v>
      </c>
      <c r="AT211" t="str">
        <f t="shared" si="43"/>
        <v>NetJM2_76</v>
      </c>
      <c r="AU211" t="str">
        <f t="shared" si="44"/>
        <v>--</v>
      </c>
    </row>
    <row r="212" spans="1:47" x14ac:dyDescent="0.25">
      <c r="A212" t="str">
        <f t="shared" si="39"/>
        <v>JM2-77</v>
      </c>
      <c r="B212" t="str">
        <f t="shared" si="40"/>
        <v>NetJM2_63</v>
      </c>
      <c r="C212" t="str">
        <f t="shared" si="41"/>
        <v>JM2-NetJM2_63</v>
      </c>
      <c r="D212" t="str">
        <f t="shared" si="42"/>
        <v>JM2-77</v>
      </c>
      <c r="E212" t="s">
        <v>259</v>
      </c>
      <c r="F212">
        <v>77</v>
      </c>
      <c r="G212" t="s">
        <v>1385</v>
      </c>
      <c r="AT212" t="str">
        <f t="shared" si="43"/>
        <v>NetJM2_63</v>
      </c>
      <c r="AU212" t="str">
        <f t="shared" si="44"/>
        <v>--</v>
      </c>
    </row>
    <row r="213" spans="1:47" x14ac:dyDescent="0.25">
      <c r="A213" t="str">
        <f t="shared" si="39"/>
        <v>JM2-78</v>
      </c>
      <c r="B213" t="str">
        <f t="shared" si="40"/>
        <v>NetJM2_74</v>
      </c>
      <c r="C213" t="str">
        <f t="shared" si="41"/>
        <v>JM2-NetJM2_74</v>
      </c>
      <c r="D213" t="str">
        <f t="shared" si="42"/>
        <v>JM2-78</v>
      </c>
      <c r="E213" t="s">
        <v>259</v>
      </c>
      <c r="F213">
        <v>78</v>
      </c>
      <c r="G213" t="s">
        <v>1387</v>
      </c>
      <c r="AT213" t="str">
        <f t="shared" si="43"/>
        <v>NetJM2_74</v>
      </c>
      <c r="AU213" t="str">
        <f t="shared" si="44"/>
        <v>--</v>
      </c>
    </row>
    <row r="214" spans="1:47" x14ac:dyDescent="0.25">
      <c r="A214" t="str">
        <f t="shared" si="39"/>
        <v>JM2-79</v>
      </c>
      <c r="B214" t="str">
        <f t="shared" si="40"/>
        <v>NetJM2_79</v>
      </c>
      <c r="C214" t="str">
        <f t="shared" si="41"/>
        <v>JM2-NetJM2_79</v>
      </c>
      <c r="D214" t="str">
        <f t="shared" si="42"/>
        <v>JM2-79</v>
      </c>
      <c r="E214" t="s">
        <v>259</v>
      </c>
      <c r="F214">
        <v>79</v>
      </c>
      <c r="G214" t="s">
        <v>1389</v>
      </c>
      <c r="AT214" t="str">
        <f t="shared" si="43"/>
        <v>NetJM2_79</v>
      </c>
      <c r="AU214" t="str">
        <f t="shared" si="44"/>
        <v>--</v>
      </c>
    </row>
    <row r="215" spans="1:47" x14ac:dyDescent="0.25">
      <c r="A215" t="str">
        <f t="shared" si="39"/>
        <v>JM2-80</v>
      </c>
      <c r="B215" t="str">
        <f t="shared" si="40"/>
        <v>NetJM2_76</v>
      </c>
      <c r="C215" t="str">
        <f t="shared" si="41"/>
        <v>JM2-NetJM2_76</v>
      </c>
      <c r="D215" t="str">
        <f t="shared" si="42"/>
        <v>JM2-80</v>
      </c>
      <c r="E215" t="s">
        <v>259</v>
      </c>
      <c r="F215">
        <v>80</v>
      </c>
      <c r="G215" t="s">
        <v>1388</v>
      </c>
      <c r="AT215" t="str">
        <f t="shared" si="43"/>
        <v>NetJM2_76</v>
      </c>
      <c r="AU215" t="str">
        <f t="shared" si="44"/>
        <v>--</v>
      </c>
    </row>
    <row r="216" spans="1:47" x14ac:dyDescent="0.25">
      <c r="A216" t="str">
        <f t="shared" si="39"/>
        <v>JM2-81</v>
      </c>
      <c r="B216" t="str">
        <f t="shared" si="40"/>
        <v>NetJM2_81</v>
      </c>
      <c r="C216" t="str">
        <f t="shared" si="41"/>
        <v>JM2-NetJM2_81</v>
      </c>
      <c r="D216" t="str">
        <f t="shared" si="42"/>
        <v>JM2-81</v>
      </c>
      <c r="E216" t="s">
        <v>259</v>
      </c>
      <c r="F216">
        <v>81</v>
      </c>
      <c r="G216" t="s">
        <v>1390</v>
      </c>
      <c r="AT216" t="str">
        <f t="shared" si="43"/>
        <v>NetJM2_81</v>
      </c>
      <c r="AU216" t="str">
        <f t="shared" si="44"/>
        <v>--</v>
      </c>
    </row>
    <row r="217" spans="1:47" x14ac:dyDescent="0.25">
      <c r="A217" t="str">
        <f t="shared" si="39"/>
        <v>JM2-82</v>
      </c>
      <c r="B217" t="str">
        <f t="shared" si="40"/>
        <v>NetJM2_82</v>
      </c>
      <c r="C217" t="str">
        <f t="shared" si="41"/>
        <v>JM2-NetJM2_82</v>
      </c>
      <c r="D217" t="str">
        <f t="shared" si="42"/>
        <v>JM2-82</v>
      </c>
      <c r="E217" t="s">
        <v>259</v>
      </c>
      <c r="F217">
        <v>82</v>
      </c>
      <c r="G217" t="s">
        <v>1391</v>
      </c>
      <c r="AT217" t="str">
        <f t="shared" si="43"/>
        <v>NetJM2_82</v>
      </c>
      <c r="AU217" t="str">
        <f t="shared" si="44"/>
        <v>--</v>
      </c>
    </row>
    <row r="218" spans="1:47" x14ac:dyDescent="0.25">
      <c r="A218" t="str">
        <f t="shared" si="39"/>
        <v>JM2-83</v>
      </c>
      <c r="B218" t="str">
        <f t="shared" si="40"/>
        <v>GND</v>
      </c>
      <c r="C218" t="str">
        <f t="shared" si="41"/>
        <v>JM2-GND</v>
      </c>
      <c r="D218" t="str">
        <f t="shared" si="42"/>
        <v>JM2-83</v>
      </c>
      <c r="E218" t="s">
        <v>259</v>
      </c>
      <c r="F218">
        <v>83</v>
      </c>
      <c r="G218" t="s">
        <v>275</v>
      </c>
      <c r="AT218">
        <f t="shared" si="43"/>
        <v>0</v>
      </c>
      <c r="AU218">
        <f t="shared" si="44"/>
        <v>0</v>
      </c>
    </row>
    <row r="219" spans="1:47" x14ac:dyDescent="0.25">
      <c r="A219" t="str">
        <f t="shared" si="39"/>
        <v>JM2-84</v>
      </c>
      <c r="B219" t="str">
        <f t="shared" si="40"/>
        <v>NetJM2_84</v>
      </c>
      <c r="C219" t="str">
        <f t="shared" si="41"/>
        <v>JM2-NetJM2_84</v>
      </c>
      <c r="D219" t="str">
        <f t="shared" si="42"/>
        <v>JM2-84</v>
      </c>
      <c r="E219" t="s">
        <v>259</v>
      </c>
      <c r="F219">
        <v>84</v>
      </c>
      <c r="G219" t="s">
        <v>1392</v>
      </c>
      <c r="AT219" t="str">
        <f t="shared" si="43"/>
        <v>NetJM2_84</v>
      </c>
      <c r="AU219" t="str">
        <f t="shared" si="44"/>
        <v>--</v>
      </c>
    </row>
    <row r="220" spans="1:47" x14ac:dyDescent="0.25">
      <c r="A220" t="str">
        <f t="shared" si="39"/>
        <v>JM2-85</v>
      </c>
      <c r="B220" t="str">
        <f t="shared" si="40"/>
        <v>NetJM2_81</v>
      </c>
      <c r="C220" t="str">
        <f t="shared" si="41"/>
        <v>JM2-NetJM2_81</v>
      </c>
      <c r="D220" t="str">
        <f t="shared" si="42"/>
        <v>JM2-85</v>
      </c>
      <c r="E220" t="s">
        <v>259</v>
      </c>
      <c r="F220">
        <v>85</v>
      </c>
      <c r="G220" t="s">
        <v>1390</v>
      </c>
      <c r="AT220" t="str">
        <f t="shared" si="43"/>
        <v>NetJM2_81</v>
      </c>
      <c r="AU220" t="str">
        <f t="shared" si="44"/>
        <v>--</v>
      </c>
    </row>
    <row r="221" spans="1:47" x14ac:dyDescent="0.25">
      <c r="A221" t="str">
        <f t="shared" si="39"/>
        <v>JM2-86</v>
      </c>
      <c r="B221" t="str">
        <f t="shared" si="40"/>
        <v>NetJM2_82</v>
      </c>
      <c r="C221" t="str">
        <f t="shared" si="41"/>
        <v>JM2-NetJM2_82</v>
      </c>
      <c r="D221" t="str">
        <f t="shared" si="42"/>
        <v>JM2-86</v>
      </c>
      <c r="E221" t="s">
        <v>259</v>
      </c>
      <c r="F221">
        <v>86</v>
      </c>
      <c r="G221" t="s">
        <v>1391</v>
      </c>
      <c r="AT221" t="str">
        <f t="shared" si="43"/>
        <v>NetJM2_82</v>
      </c>
      <c r="AU221" t="str">
        <f t="shared" si="44"/>
        <v>--</v>
      </c>
    </row>
    <row r="222" spans="1:47" x14ac:dyDescent="0.25">
      <c r="A222" t="str">
        <f t="shared" si="39"/>
        <v>JM2-87</v>
      </c>
      <c r="B222" t="str">
        <f t="shared" si="40"/>
        <v>NetJM2_79</v>
      </c>
      <c r="C222" t="str">
        <f t="shared" si="41"/>
        <v>JM2-NetJM2_79</v>
      </c>
      <c r="D222" t="str">
        <f t="shared" si="42"/>
        <v>JM2-87</v>
      </c>
      <c r="E222" t="s">
        <v>259</v>
      </c>
      <c r="F222">
        <v>87</v>
      </c>
      <c r="G222" t="s">
        <v>1389</v>
      </c>
      <c r="AT222" t="str">
        <f t="shared" si="43"/>
        <v>NetJM2_79</v>
      </c>
      <c r="AU222" t="str">
        <f t="shared" si="44"/>
        <v>--</v>
      </c>
    </row>
    <row r="223" spans="1:47" x14ac:dyDescent="0.25">
      <c r="A223" t="str">
        <f t="shared" si="39"/>
        <v>JM2-88</v>
      </c>
      <c r="B223" t="str">
        <f t="shared" si="40"/>
        <v>NetJM2_84</v>
      </c>
      <c r="C223" t="str">
        <f t="shared" si="41"/>
        <v>JM2-NetJM2_84</v>
      </c>
      <c r="D223" t="str">
        <f t="shared" si="42"/>
        <v>JM2-88</v>
      </c>
      <c r="E223" t="s">
        <v>259</v>
      </c>
      <c r="F223">
        <v>88</v>
      </c>
      <c r="G223" t="s">
        <v>1392</v>
      </c>
      <c r="AT223" t="str">
        <f t="shared" si="43"/>
        <v>NetJM2_84</v>
      </c>
      <c r="AU223" t="str">
        <f t="shared" si="44"/>
        <v>--</v>
      </c>
    </row>
    <row r="224" spans="1:47" x14ac:dyDescent="0.25">
      <c r="A224" t="str">
        <f t="shared" si="39"/>
        <v>JM2-89</v>
      </c>
      <c r="B224" t="str">
        <f t="shared" si="40"/>
        <v>NetJM2_89</v>
      </c>
      <c r="C224" t="str">
        <f t="shared" si="41"/>
        <v>JM2-NetJM2_89</v>
      </c>
      <c r="D224" t="str">
        <f t="shared" si="42"/>
        <v>JM2-89</v>
      </c>
      <c r="E224" t="s">
        <v>259</v>
      </c>
      <c r="F224">
        <v>89</v>
      </c>
      <c r="G224" t="s">
        <v>1393</v>
      </c>
      <c r="AT224" t="str">
        <f t="shared" si="43"/>
        <v>NetJM2_89</v>
      </c>
      <c r="AU224" t="str">
        <f t="shared" si="44"/>
        <v>--</v>
      </c>
    </row>
    <row r="225" spans="1:47" x14ac:dyDescent="0.25">
      <c r="A225" t="str">
        <f t="shared" si="39"/>
        <v>JM2-90</v>
      </c>
      <c r="B225" t="str">
        <f t="shared" si="40"/>
        <v>GND</v>
      </c>
      <c r="C225" t="str">
        <f t="shared" si="41"/>
        <v>JM2-GND</v>
      </c>
      <c r="D225" t="str">
        <f t="shared" si="42"/>
        <v>JM2-90</v>
      </c>
      <c r="E225" t="s">
        <v>259</v>
      </c>
      <c r="F225">
        <v>90</v>
      </c>
      <c r="G225" t="s">
        <v>275</v>
      </c>
      <c r="AT225">
        <f t="shared" si="43"/>
        <v>0</v>
      </c>
      <c r="AU225">
        <f t="shared" si="44"/>
        <v>0</v>
      </c>
    </row>
    <row r="226" spans="1:47" x14ac:dyDescent="0.25">
      <c r="A226" t="str">
        <f t="shared" si="39"/>
        <v>JM2-91</v>
      </c>
      <c r="B226" t="str">
        <f t="shared" si="40"/>
        <v>NetJM2_91</v>
      </c>
      <c r="C226" t="str">
        <f t="shared" si="41"/>
        <v>JM2-NetJM2_91</v>
      </c>
      <c r="D226" t="str">
        <f t="shared" si="42"/>
        <v>JM2-91</v>
      </c>
      <c r="E226" t="s">
        <v>259</v>
      </c>
      <c r="F226">
        <v>91</v>
      </c>
      <c r="G226" t="s">
        <v>1395</v>
      </c>
      <c r="AT226" t="str">
        <f t="shared" si="43"/>
        <v>NetJM2_91</v>
      </c>
      <c r="AU226" t="str">
        <f t="shared" si="44"/>
        <v>--</v>
      </c>
    </row>
    <row r="227" spans="1:47" x14ac:dyDescent="0.25">
      <c r="A227" t="str">
        <f t="shared" si="39"/>
        <v>JM2-92</v>
      </c>
      <c r="B227" t="str">
        <f t="shared" si="40"/>
        <v>NetJM2_92</v>
      </c>
      <c r="C227" t="str">
        <f t="shared" si="41"/>
        <v>JM2-NetJM2_92</v>
      </c>
      <c r="D227" t="str">
        <f t="shared" si="42"/>
        <v>JM2-92</v>
      </c>
      <c r="E227" t="s">
        <v>259</v>
      </c>
      <c r="F227">
        <v>92</v>
      </c>
      <c r="G227" t="s">
        <v>1396</v>
      </c>
      <c r="AT227" t="str">
        <f t="shared" si="43"/>
        <v>NetJM2_92</v>
      </c>
      <c r="AU227" t="str">
        <f t="shared" si="44"/>
        <v>--</v>
      </c>
    </row>
    <row r="228" spans="1:47" x14ac:dyDescent="0.25">
      <c r="A228" t="str">
        <f t="shared" si="39"/>
        <v>JM2-93</v>
      </c>
      <c r="B228" t="str">
        <f t="shared" si="40"/>
        <v>NetJM2_89</v>
      </c>
      <c r="C228" t="str">
        <f t="shared" si="41"/>
        <v>JM2-NetJM2_89</v>
      </c>
      <c r="D228" t="str">
        <f t="shared" si="42"/>
        <v>JM2-93</v>
      </c>
      <c r="E228" t="s">
        <v>259</v>
      </c>
      <c r="F228">
        <v>93</v>
      </c>
      <c r="G228" t="s">
        <v>1393</v>
      </c>
      <c r="AT228" t="str">
        <f t="shared" si="43"/>
        <v>NetJM2_89</v>
      </c>
      <c r="AU228" t="str">
        <f t="shared" si="44"/>
        <v>--</v>
      </c>
    </row>
    <row r="229" spans="1:47" x14ac:dyDescent="0.25">
      <c r="A229" t="str">
        <f t="shared" si="39"/>
        <v>JM2-94</v>
      </c>
      <c r="B229" t="str">
        <f t="shared" si="40"/>
        <v>NetJM2_94</v>
      </c>
      <c r="C229" t="str">
        <f t="shared" si="41"/>
        <v>JM2-NetJM2_94</v>
      </c>
      <c r="D229" t="str">
        <f t="shared" si="42"/>
        <v>JM2-94</v>
      </c>
      <c r="E229" t="s">
        <v>259</v>
      </c>
      <c r="F229">
        <v>94</v>
      </c>
      <c r="G229" t="s">
        <v>1397</v>
      </c>
      <c r="AT229" t="str">
        <f t="shared" si="43"/>
        <v>NetJM2_94</v>
      </c>
      <c r="AU229" t="str">
        <f t="shared" si="44"/>
        <v>--</v>
      </c>
    </row>
    <row r="230" spans="1:47" x14ac:dyDescent="0.25">
      <c r="A230" t="str">
        <f t="shared" si="39"/>
        <v>JM2-95</v>
      </c>
      <c r="B230" t="str">
        <f t="shared" si="40"/>
        <v>NetJM2_91</v>
      </c>
      <c r="C230" t="str">
        <f t="shared" si="41"/>
        <v>JM2-NetJM2_91</v>
      </c>
      <c r="D230" t="str">
        <f t="shared" si="42"/>
        <v>JM2-95</v>
      </c>
      <c r="E230" t="s">
        <v>259</v>
      </c>
      <c r="F230">
        <v>95</v>
      </c>
      <c r="G230" t="s">
        <v>1395</v>
      </c>
      <c r="AT230" t="str">
        <f t="shared" si="43"/>
        <v>NetJM2_91</v>
      </c>
      <c r="AU230" t="str">
        <f t="shared" si="44"/>
        <v>--</v>
      </c>
    </row>
    <row r="231" spans="1:47" x14ac:dyDescent="0.25">
      <c r="A231" t="str">
        <f t="shared" si="39"/>
        <v>JM2-96</v>
      </c>
      <c r="B231" t="str">
        <f t="shared" si="40"/>
        <v>NetJM2_92</v>
      </c>
      <c r="C231" t="str">
        <f t="shared" si="41"/>
        <v>JM2-NetJM2_92</v>
      </c>
      <c r="D231" t="str">
        <f t="shared" si="42"/>
        <v>JM2-96</v>
      </c>
      <c r="E231" t="s">
        <v>259</v>
      </c>
      <c r="F231">
        <v>96</v>
      </c>
      <c r="G231" t="s">
        <v>1396</v>
      </c>
      <c r="AT231" t="str">
        <f t="shared" si="43"/>
        <v>NetJM2_92</v>
      </c>
      <c r="AU231" t="str">
        <f t="shared" si="44"/>
        <v>--</v>
      </c>
    </row>
    <row r="232" spans="1:47" x14ac:dyDescent="0.25">
      <c r="A232" t="str">
        <f t="shared" si="39"/>
        <v>JM2-97</v>
      </c>
      <c r="B232" t="str">
        <f t="shared" si="40"/>
        <v>TXD</v>
      </c>
      <c r="C232" t="str">
        <f t="shared" si="41"/>
        <v>JM2-TXD</v>
      </c>
      <c r="D232" t="str">
        <f t="shared" si="42"/>
        <v>JM2-97</v>
      </c>
      <c r="E232" t="s">
        <v>259</v>
      </c>
      <c r="F232">
        <v>97</v>
      </c>
      <c r="G232" t="s">
        <v>1399</v>
      </c>
      <c r="AT232" t="str">
        <f t="shared" si="43"/>
        <v>TXD</v>
      </c>
      <c r="AU232" t="str">
        <f t="shared" si="44"/>
        <v>--</v>
      </c>
    </row>
    <row r="233" spans="1:47" x14ac:dyDescent="0.25">
      <c r="A233" t="str">
        <f t="shared" si="39"/>
        <v>JM2-98</v>
      </c>
      <c r="B233" t="str">
        <f t="shared" si="40"/>
        <v>NetJM2_94</v>
      </c>
      <c r="C233" t="str">
        <f t="shared" si="41"/>
        <v>JM2-NetJM2_94</v>
      </c>
      <c r="D233" t="str">
        <f t="shared" si="42"/>
        <v>JM2-98</v>
      </c>
      <c r="E233" t="s">
        <v>259</v>
      </c>
      <c r="F233">
        <v>98</v>
      </c>
      <c r="G233" t="s">
        <v>1397</v>
      </c>
      <c r="AT233" t="str">
        <f t="shared" si="43"/>
        <v>NetJM2_94</v>
      </c>
      <c r="AU233" t="str">
        <f t="shared" si="44"/>
        <v>--</v>
      </c>
    </row>
    <row r="234" spans="1:47" x14ac:dyDescent="0.25">
      <c r="A234" t="str">
        <f t="shared" si="39"/>
        <v>JM2-99</v>
      </c>
      <c r="B234" t="str">
        <f t="shared" si="40"/>
        <v>RXD</v>
      </c>
      <c r="C234" t="str">
        <f t="shared" si="41"/>
        <v>JM2-RXD</v>
      </c>
      <c r="D234" t="str">
        <f t="shared" si="42"/>
        <v>JM2-99</v>
      </c>
      <c r="E234" t="s">
        <v>259</v>
      </c>
      <c r="F234">
        <v>99</v>
      </c>
      <c r="G234" t="s">
        <v>1398</v>
      </c>
      <c r="AT234" t="str">
        <f t="shared" si="43"/>
        <v>RXD</v>
      </c>
      <c r="AU234" t="str">
        <f t="shared" si="44"/>
        <v>--</v>
      </c>
    </row>
    <row r="235" spans="1:47" x14ac:dyDescent="0.25">
      <c r="A235" t="str">
        <f t="shared" si="39"/>
        <v>JM2-100</v>
      </c>
      <c r="B235" t="str">
        <f t="shared" si="40"/>
        <v>BOOTMODE</v>
      </c>
      <c r="C235" t="str">
        <f t="shared" si="41"/>
        <v>JM2-BOOTMODE</v>
      </c>
      <c r="D235" t="str">
        <f t="shared" si="42"/>
        <v>JM2-100</v>
      </c>
      <c r="E235" t="s">
        <v>259</v>
      </c>
      <c r="F235">
        <v>100</v>
      </c>
      <c r="G235" t="s">
        <v>1267</v>
      </c>
      <c r="AT235" t="str">
        <f t="shared" si="43"/>
        <v>BOOTMODE</v>
      </c>
      <c r="AU235" t="str">
        <f t="shared" si="44"/>
        <v>--</v>
      </c>
    </row>
    <row r="236" spans="1:47" x14ac:dyDescent="0.25">
      <c r="A236" t="str">
        <f t="shared" si="39"/>
        <v>JM2-F1</v>
      </c>
      <c r="B236" t="str">
        <f t="shared" si="40"/>
        <v>GND</v>
      </c>
      <c r="C236" t="str">
        <f t="shared" si="41"/>
        <v>JM2-GND</v>
      </c>
      <c r="D236" t="str">
        <f t="shared" si="42"/>
        <v>JM2-F1</v>
      </c>
      <c r="E236" t="s">
        <v>259</v>
      </c>
      <c r="F236" t="s">
        <v>364</v>
      </c>
      <c r="G236" t="s">
        <v>275</v>
      </c>
      <c r="AT236">
        <f t="shared" si="43"/>
        <v>0</v>
      </c>
      <c r="AU236">
        <f t="shared" si="44"/>
        <v>0</v>
      </c>
    </row>
    <row r="237" spans="1:47" x14ac:dyDescent="0.25">
      <c r="A237" t="str">
        <f t="shared" si="39"/>
        <v>JM2-F2</v>
      </c>
      <c r="B237" t="str">
        <f t="shared" si="40"/>
        <v>GND</v>
      </c>
      <c r="C237" t="str">
        <f t="shared" si="41"/>
        <v>JM2-GND</v>
      </c>
      <c r="D237" t="str">
        <f t="shared" si="42"/>
        <v>JM2-F2</v>
      </c>
      <c r="E237" t="s">
        <v>259</v>
      </c>
      <c r="F237" t="s">
        <v>366</v>
      </c>
      <c r="G237" t="s">
        <v>275</v>
      </c>
      <c r="AT237">
        <f t="shared" si="43"/>
        <v>0</v>
      </c>
      <c r="AU237">
        <f t="shared" si="44"/>
        <v>0</v>
      </c>
    </row>
    <row r="238" spans="1:47" x14ac:dyDescent="0.25">
      <c r="A238" t="str">
        <f t="shared" si="39"/>
        <v>JX1-1</v>
      </c>
      <c r="B238" t="str">
        <f t="shared" si="40"/>
        <v>GND</v>
      </c>
      <c r="C238" t="str">
        <f t="shared" si="41"/>
        <v>JX1-GND</v>
      </c>
      <c r="D238" t="str">
        <f t="shared" si="42"/>
        <v>JX1-1</v>
      </c>
      <c r="E238" t="s">
        <v>1252</v>
      </c>
      <c r="F238">
        <v>1</v>
      </c>
      <c r="G238" t="s">
        <v>275</v>
      </c>
      <c r="AT238">
        <f t="shared" si="43"/>
        <v>0</v>
      </c>
      <c r="AU238">
        <f t="shared" si="44"/>
        <v>0</v>
      </c>
    </row>
    <row r="239" spans="1:47" x14ac:dyDescent="0.25">
      <c r="A239" t="str">
        <f t="shared" si="39"/>
        <v>JX1-2</v>
      </c>
      <c r="B239" t="str">
        <f t="shared" si="40"/>
        <v>GND</v>
      </c>
      <c r="C239" t="str">
        <f t="shared" si="41"/>
        <v>JX1-GND</v>
      </c>
      <c r="D239" t="str">
        <f t="shared" si="42"/>
        <v>JX1-2</v>
      </c>
      <c r="E239" t="s">
        <v>1252</v>
      </c>
      <c r="F239">
        <v>2</v>
      </c>
      <c r="G239" t="s">
        <v>275</v>
      </c>
      <c r="AT239">
        <f t="shared" si="43"/>
        <v>0</v>
      </c>
      <c r="AU239">
        <f t="shared" si="44"/>
        <v>0</v>
      </c>
    </row>
    <row r="240" spans="1:47" x14ac:dyDescent="0.25">
      <c r="A240" t="str">
        <f t="shared" si="39"/>
        <v>JX1-3</v>
      </c>
      <c r="B240" t="str">
        <f t="shared" si="40"/>
        <v>TXD</v>
      </c>
      <c r="C240" t="str">
        <f t="shared" si="41"/>
        <v>JX1-TXD</v>
      </c>
      <c r="D240" t="str">
        <f t="shared" si="42"/>
        <v>JX1-3</v>
      </c>
      <c r="E240" t="s">
        <v>1252</v>
      </c>
      <c r="F240">
        <v>3</v>
      </c>
      <c r="G240" t="s">
        <v>1399</v>
      </c>
      <c r="AT240" t="str">
        <f t="shared" si="43"/>
        <v>TXD</v>
      </c>
      <c r="AU240" t="str">
        <f t="shared" si="44"/>
        <v>--</v>
      </c>
    </row>
    <row r="241" spans="1:47" x14ac:dyDescent="0.25">
      <c r="A241" t="str">
        <f t="shared" si="39"/>
        <v>JX1-4</v>
      </c>
      <c r="B241" t="str">
        <f t="shared" si="40"/>
        <v>TCK</v>
      </c>
      <c r="C241" t="str">
        <f t="shared" si="41"/>
        <v>JX1-TCK</v>
      </c>
      <c r="D241" t="str">
        <f t="shared" si="42"/>
        <v>JX1-4</v>
      </c>
      <c r="E241" t="s">
        <v>1252</v>
      </c>
      <c r="F241">
        <v>4</v>
      </c>
      <c r="G241" t="s">
        <v>407</v>
      </c>
      <c r="AT241" t="str">
        <f t="shared" si="43"/>
        <v>TCK</v>
      </c>
      <c r="AU241" t="str">
        <f t="shared" si="44"/>
        <v>--</v>
      </c>
    </row>
    <row r="242" spans="1:47" x14ac:dyDescent="0.25">
      <c r="A242" t="str">
        <f t="shared" si="39"/>
        <v>JX1-5</v>
      </c>
      <c r="B242" t="str">
        <f t="shared" si="40"/>
        <v>3.3V</v>
      </c>
      <c r="C242" t="str">
        <f t="shared" si="41"/>
        <v>JX1-3.3V</v>
      </c>
      <c r="D242" t="str">
        <f t="shared" si="42"/>
        <v>JX1-5</v>
      </c>
      <c r="E242" t="s">
        <v>1252</v>
      </c>
      <c r="F242">
        <v>5</v>
      </c>
      <c r="G242" t="s">
        <v>277</v>
      </c>
      <c r="AT242" t="str">
        <f t="shared" si="43"/>
        <v>3.3V</v>
      </c>
      <c r="AU242" t="str">
        <f t="shared" si="44"/>
        <v>--</v>
      </c>
    </row>
    <row r="243" spans="1:47" x14ac:dyDescent="0.25">
      <c r="A243" t="str">
        <f t="shared" si="39"/>
        <v>JX1-6</v>
      </c>
      <c r="B243" t="str">
        <f t="shared" si="40"/>
        <v>V_CFG</v>
      </c>
      <c r="C243" t="str">
        <f t="shared" si="41"/>
        <v>JX1-V_CFG</v>
      </c>
      <c r="D243" t="str">
        <f t="shared" si="42"/>
        <v>JX1-6</v>
      </c>
      <c r="E243" t="s">
        <v>1252</v>
      </c>
      <c r="F243">
        <v>6</v>
      </c>
      <c r="G243" t="s">
        <v>1326</v>
      </c>
      <c r="AT243" t="str">
        <f t="shared" si="43"/>
        <v>V_CFG</v>
      </c>
      <c r="AU243" t="str">
        <f t="shared" si="44"/>
        <v>--</v>
      </c>
    </row>
    <row r="244" spans="1:47" x14ac:dyDescent="0.25">
      <c r="A244" t="str">
        <f t="shared" si="39"/>
        <v>JX1-7</v>
      </c>
      <c r="B244" t="str">
        <f t="shared" si="40"/>
        <v>RXD</v>
      </c>
      <c r="C244" t="str">
        <f t="shared" si="41"/>
        <v>JX1-RXD</v>
      </c>
      <c r="D244" t="str">
        <f t="shared" si="42"/>
        <v>JX1-7</v>
      </c>
      <c r="E244" t="s">
        <v>1252</v>
      </c>
      <c r="F244">
        <v>7</v>
      </c>
      <c r="G244" t="s">
        <v>1398</v>
      </c>
      <c r="AT244" t="str">
        <f t="shared" si="43"/>
        <v>RXD</v>
      </c>
      <c r="AU244" t="str">
        <f t="shared" si="44"/>
        <v>--</v>
      </c>
    </row>
    <row r="245" spans="1:47" x14ac:dyDescent="0.25">
      <c r="A245" t="str">
        <f t="shared" si="39"/>
        <v>JX1-8</v>
      </c>
      <c r="B245" t="str">
        <f t="shared" si="40"/>
        <v>TDO</v>
      </c>
      <c r="C245" t="str">
        <f t="shared" si="41"/>
        <v>JX1-TDO</v>
      </c>
      <c r="D245" t="str">
        <f t="shared" si="42"/>
        <v>JX1-8</v>
      </c>
      <c r="E245" t="s">
        <v>1252</v>
      </c>
      <c r="F245">
        <v>8</v>
      </c>
      <c r="G245" t="s">
        <v>405</v>
      </c>
      <c r="AT245" t="str">
        <f t="shared" si="43"/>
        <v>TDO</v>
      </c>
      <c r="AU245" t="str">
        <f t="shared" si="44"/>
        <v>--</v>
      </c>
    </row>
    <row r="246" spans="1:47" x14ac:dyDescent="0.25">
      <c r="A246" t="str">
        <f t="shared" si="39"/>
        <v>JX1-9</v>
      </c>
      <c r="B246" t="str">
        <f t="shared" si="40"/>
        <v>BOOTMODE</v>
      </c>
      <c r="C246" t="str">
        <f t="shared" si="41"/>
        <v>JX1-BOOTMODE</v>
      </c>
      <c r="D246" t="str">
        <f t="shared" si="42"/>
        <v>JX1-9</v>
      </c>
      <c r="E246" t="s">
        <v>1252</v>
      </c>
      <c r="F246">
        <v>9</v>
      </c>
      <c r="G246" t="s">
        <v>1267</v>
      </c>
      <c r="AT246" t="str">
        <f t="shared" si="43"/>
        <v>BOOTMODE</v>
      </c>
      <c r="AU246" t="str">
        <f t="shared" si="44"/>
        <v>--</v>
      </c>
    </row>
    <row r="247" spans="1:47" x14ac:dyDescent="0.25">
      <c r="A247" t="str">
        <f t="shared" si="39"/>
        <v>JX1-10</v>
      </c>
      <c r="B247" t="str">
        <f t="shared" si="40"/>
        <v>TDI</v>
      </c>
      <c r="C247" t="str">
        <f t="shared" si="41"/>
        <v>JX1-TDI</v>
      </c>
      <c r="D247" t="str">
        <f t="shared" si="42"/>
        <v>JX1-10</v>
      </c>
      <c r="E247" t="s">
        <v>1252</v>
      </c>
      <c r="F247">
        <v>10</v>
      </c>
      <c r="G247" t="s">
        <v>404</v>
      </c>
      <c r="AT247" t="str">
        <f t="shared" si="43"/>
        <v>TDI</v>
      </c>
      <c r="AU247" t="str">
        <f t="shared" si="44"/>
        <v>--</v>
      </c>
    </row>
    <row r="248" spans="1:47" x14ac:dyDescent="0.25">
      <c r="A248" t="str">
        <f t="shared" si="39"/>
        <v>JX1-11</v>
      </c>
      <c r="B248" t="str">
        <f t="shared" si="40"/>
        <v>PROG_B</v>
      </c>
      <c r="C248" t="str">
        <f t="shared" si="41"/>
        <v>JX1-PROG_B</v>
      </c>
      <c r="D248" t="str">
        <f t="shared" si="42"/>
        <v>JX1-11</v>
      </c>
      <c r="E248" t="s">
        <v>1252</v>
      </c>
      <c r="F248">
        <v>11</v>
      </c>
      <c r="G248" t="s">
        <v>412</v>
      </c>
      <c r="AT248" t="str">
        <f t="shared" si="43"/>
        <v>PROG_B</v>
      </c>
      <c r="AU248" t="str">
        <f t="shared" si="44"/>
        <v>--</v>
      </c>
    </row>
    <row r="249" spans="1:47" x14ac:dyDescent="0.25">
      <c r="A249" t="str">
        <f t="shared" si="39"/>
        <v>JX1-12</v>
      </c>
      <c r="B249" t="str">
        <f t="shared" si="40"/>
        <v>TMS</v>
      </c>
      <c r="C249" t="str">
        <f t="shared" si="41"/>
        <v>JX1-TMS</v>
      </c>
      <c r="D249" t="str">
        <f t="shared" si="42"/>
        <v>JX1-12</v>
      </c>
      <c r="E249" t="s">
        <v>1252</v>
      </c>
      <c r="F249">
        <v>12</v>
      </c>
      <c r="G249" t="s">
        <v>403</v>
      </c>
      <c r="AT249" t="str">
        <f t="shared" si="43"/>
        <v>TMS</v>
      </c>
      <c r="AU249" t="str">
        <f t="shared" si="44"/>
        <v>--</v>
      </c>
    </row>
    <row r="250" spans="1:47" x14ac:dyDescent="0.25">
      <c r="A250" t="str">
        <f t="shared" si="39"/>
        <v>JX1-H1</v>
      </c>
      <c r="B250" t="str">
        <f t="shared" si="40"/>
        <v>GND</v>
      </c>
      <c r="C250" t="str">
        <f t="shared" si="41"/>
        <v>JX1-GND</v>
      </c>
      <c r="D250" t="str">
        <f t="shared" si="42"/>
        <v>JX1-H1</v>
      </c>
      <c r="E250" t="s">
        <v>1252</v>
      </c>
      <c r="F250" t="s">
        <v>585</v>
      </c>
      <c r="G250" t="s">
        <v>275</v>
      </c>
      <c r="AT250">
        <f t="shared" si="43"/>
        <v>0</v>
      </c>
      <c r="AU250">
        <f t="shared" si="44"/>
        <v>0</v>
      </c>
    </row>
    <row r="251" spans="1:47" x14ac:dyDescent="0.25">
      <c r="A251" t="str">
        <f t="shared" si="39"/>
        <v>U2-1</v>
      </c>
      <c r="B251" t="str">
        <f t="shared" si="40"/>
        <v>NetC10_2</v>
      </c>
      <c r="C251" t="str">
        <f t="shared" si="41"/>
        <v>U2-NetC10_2</v>
      </c>
      <c r="D251" t="str">
        <f t="shared" si="42"/>
        <v>U2-1</v>
      </c>
      <c r="E251" t="s">
        <v>413</v>
      </c>
      <c r="F251">
        <v>1</v>
      </c>
      <c r="G251" t="s">
        <v>926</v>
      </c>
      <c r="AT251" t="str">
        <f t="shared" si="43"/>
        <v>NetC10_2</v>
      </c>
      <c r="AU251" t="str">
        <f t="shared" si="44"/>
        <v>--</v>
      </c>
    </row>
    <row r="252" spans="1:47" x14ac:dyDescent="0.25">
      <c r="A252" t="str">
        <f t="shared" si="39"/>
        <v>U2-2</v>
      </c>
      <c r="B252" t="str">
        <f t="shared" si="40"/>
        <v>NetU2_2</v>
      </c>
      <c r="C252" t="str">
        <f t="shared" si="41"/>
        <v>U2-NetU2_2</v>
      </c>
      <c r="D252" t="str">
        <f t="shared" si="42"/>
        <v>U2-2</v>
      </c>
      <c r="E252" t="s">
        <v>413</v>
      </c>
      <c r="F252">
        <v>2</v>
      </c>
      <c r="G252" t="s">
        <v>1314</v>
      </c>
      <c r="AT252" t="str">
        <f t="shared" si="43"/>
        <v>NetU2_2</v>
      </c>
      <c r="AU252" t="str">
        <f t="shared" si="44"/>
        <v>--</v>
      </c>
    </row>
    <row r="253" spans="1:47" x14ac:dyDescent="0.25">
      <c r="A253" t="str">
        <f t="shared" si="39"/>
        <v>U2-3</v>
      </c>
      <c r="B253" t="str">
        <f t="shared" si="40"/>
        <v>GND</v>
      </c>
      <c r="C253" t="str">
        <f t="shared" si="41"/>
        <v>U2-GND</v>
      </c>
      <c r="D253" t="str">
        <f t="shared" si="42"/>
        <v>U2-3</v>
      </c>
      <c r="E253" t="s">
        <v>413</v>
      </c>
      <c r="F253">
        <v>3</v>
      </c>
      <c r="G253" t="s">
        <v>275</v>
      </c>
      <c r="AT253">
        <f t="shared" si="43"/>
        <v>0</v>
      </c>
      <c r="AU253">
        <f t="shared" si="44"/>
        <v>0</v>
      </c>
    </row>
    <row r="254" spans="1:47" x14ac:dyDescent="0.25">
      <c r="A254" t="str">
        <f t="shared" si="39"/>
        <v>U2-4</v>
      </c>
      <c r="B254" t="str">
        <f t="shared" si="40"/>
        <v>CLK_P</v>
      </c>
      <c r="C254" t="str">
        <f t="shared" si="41"/>
        <v>U2-CLK_P</v>
      </c>
      <c r="D254" t="str">
        <f t="shared" si="42"/>
        <v>U2-4</v>
      </c>
      <c r="E254" t="s">
        <v>413</v>
      </c>
      <c r="F254">
        <v>4</v>
      </c>
      <c r="G254" t="s">
        <v>1340</v>
      </c>
      <c r="AT254" t="str">
        <f t="shared" si="43"/>
        <v>CLK_P</v>
      </c>
      <c r="AU254" t="str">
        <f t="shared" si="44"/>
        <v>--</v>
      </c>
    </row>
    <row r="255" spans="1:47" x14ac:dyDescent="0.25">
      <c r="A255" t="str">
        <f t="shared" si="39"/>
        <v>U2-5</v>
      </c>
      <c r="B255" t="str">
        <f t="shared" si="40"/>
        <v>CLK_N</v>
      </c>
      <c r="C255" t="str">
        <f t="shared" si="41"/>
        <v>U2-CLK_N</v>
      </c>
      <c r="D255" t="str">
        <f t="shared" si="42"/>
        <v>U2-5</v>
      </c>
      <c r="E255" t="s">
        <v>413</v>
      </c>
      <c r="F255">
        <v>5</v>
      </c>
      <c r="G255" t="s">
        <v>1339</v>
      </c>
      <c r="AT255" t="str">
        <f t="shared" si="43"/>
        <v>CLK_N</v>
      </c>
      <c r="AU255" t="str">
        <f t="shared" si="44"/>
        <v>--</v>
      </c>
    </row>
    <row r="256" spans="1:47" x14ac:dyDescent="0.25">
      <c r="A256" t="str">
        <f t="shared" si="39"/>
        <v>U2-6</v>
      </c>
      <c r="B256" t="str">
        <f t="shared" si="40"/>
        <v>NetC10_2</v>
      </c>
      <c r="C256" t="str">
        <f t="shared" si="41"/>
        <v>U2-NetC10_2</v>
      </c>
      <c r="D256" t="str">
        <f t="shared" si="42"/>
        <v>U2-6</v>
      </c>
      <c r="E256" t="s">
        <v>413</v>
      </c>
      <c r="F256">
        <v>6</v>
      </c>
      <c r="G256" t="s">
        <v>926</v>
      </c>
      <c r="AT256" t="str">
        <f t="shared" si="43"/>
        <v>NetC10_2</v>
      </c>
      <c r="AU256" t="str">
        <f t="shared" si="44"/>
        <v>--</v>
      </c>
    </row>
    <row r="257" spans="1:47" x14ac:dyDescent="0.25">
      <c r="A257" t="str">
        <f t="shared" si="39"/>
        <v>C10-2</v>
      </c>
      <c r="B257" t="str">
        <f t="shared" si="40"/>
        <v>NetC10_2</v>
      </c>
      <c r="C257" t="str">
        <f t="shared" si="41"/>
        <v>C10-NetC10_2</v>
      </c>
      <c r="D257" t="str">
        <f t="shared" si="42"/>
        <v>C10-2</v>
      </c>
      <c r="E257" t="s">
        <v>604</v>
      </c>
      <c r="F257">
        <v>2</v>
      </c>
      <c r="G257" t="s">
        <v>926</v>
      </c>
      <c r="AT257" t="str">
        <f t="shared" si="43"/>
        <v>NetC10_2</v>
      </c>
      <c r="AU257" t="str">
        <f t="shared" si="44"/>
        <v>--</v>
      </c>
    </row>
    <row r="258" spans="1:47" x14ac:dyDescent="0.25">
      <c r="A258" t="str">
        <f t="shared" si="39"/>
        <v>C134-1</v>
      </c>
      <c r="B258" t="str">
        <f t="shared" si="40"/>
        <v>CLK_N</v>
      </c>
      <c r="C258" t="str">
        <f t="shared" si="41"/>
        <v>C134-CLK_N</v>
      </c>
      <c r="D258" t="str">
        <f t="shared" si="42"/>
        <v>C134-1</v>
      </c>
      <c r="E258" t="s">
        <v>779</v>
      </c>
      <c r="F258">
        <v>1</v>
      </c>
      <c r="G258" t="s">
        <v>1339</v>
      </c>
      <c r="AT258" t="str">
        <f t="shared" si="43"/>
        <v>CLK_N</v>
      </c>
      <c r="AU258" t="str">
        <f t="shared" si="44"/>
        <v>--</v>
      </c>
    </row>
    <row r="259" spans="1:47" x14ac:dyDescent="0.25">
      <c r="A259" t="str">
        <f t="shared" si="39"/>
        <v>C134-2</v>
      </c>
      <c r="B259" t="str">
        <f t="shared" si="40"/>
        <v>MGT_CLK0_P</v>
      </c>
      <c r="C259" t="str">
        <f t="shared" si="41"/>
        <v>C134-MGT_CLK0_P</v>
      </c>
      <c r="D259" t="str">
        <f t="shared" si="42"/>
        <v>C134-2</v>
      </c>
      <c r="E259" t="s">
        <v>779</v>
      </c>
      <c r="F259">
        <v>2</v>
      </c>
      <c r="G259" t="s">
        <v>897</v>
      </c>
      <c r="AT259" t="str">
        <f t="shared" si="43"/>
        <v>MGT_CLK0_P</v>
      </c>
      <c r="AU259" t="str">
        <f t="shared" si="44"/>
        <v>--</v>
      </c>
    </row>
    <row r="260" spans="1:47" x14ac:dyDescent="0.25">
      <c r="A260" t="str">
        <f t="shared" si="39"/>
        <v>C135-1</v>
      </c>
      <c r="B260" t="str">
        <f t="shared" si="40"/>
        <v>CLK_P</v>
      </c>
      <c r="C260" t="str">
        <f t="shared" si="41"/>
        <v>C135-CLK_P</v>
      </c>
      <c r="D260" t="str">
        <f t="shared" si="42"/>
        <v>C135-1</v>
      </c>
      <c r="E260" t="s">
        <v>902</v>
      </c>
      <c r="F260">
        <v>1</v>
      </c>
      <c r="G260" t="s">
        <v>1340</v>
      </c>
      <c r="AT260" t="str">
        <f t="shared" si="43"/>
        <v>CLK_P</v>
      </c>
      <c r="AU260" t="str">
        <f t="shared" si="44"/>
        <v>--</v>
      </c>
    </row>
    <row r="261" spans="1:47" x14ac:dyDescent="0.25">
      <c r="A261" t="str">
        <f t="shared" si="39"/>
        <v>C135-2</v>
      </c>
      <c r="B261" t="str">
        <f t="shared" si="40"/>
        <v>MGT_CLK0_N</v>
      </c>
      <c r="C261" t="str">
        <f t="shared" si="41"/>
        <v>C135-MGT_CLK0_N</v>
      </c>
      <c r="D261" t="str">
        <f t="shared" si="42"/>
        <v>C135-2</v>
      </c>
      <c r="E261" t="s">
        <v>902</v>
      </c>
      <c r="F261">
        <v>2</v>
      </c>
      <c r="G261" t="s">
        <v>896</v>
      </c>
      <c r="AT261" t="str">
        <f t="shared" si="43"/>
        <v>MGT_CLK0_N</v>
      </c>
      <c r="AU261" t="str">
        <f t="shared" si="44"/>
        <v>--</v>
      </c>
    </row>
    <row r="262" spans="1:47" x14ac:dyDescent="0.25">
      <c r="A262" t="str">
        <f t="shared" ref="A262:A280" si="52">$E262&amp;"-"&amp;$F262</f>
        <v>H3-1</v>
      </c>
      <c r="B262" t="str">
        <f t="shared" ref="B262:B280" si="53">IF(OR(E262=$A$2,E262=$B$2,E262=$C$2,E262=$D$2),"--",G262)</f>
        <v>GND</v>
      </c>
      <c r="C262" t="str">
        <f t="shared" ref="C262:C280" si="54">$E262&amp;"-"&amp;$G262</f>
        <v>H3-GND</v>
      </c>
      <c r="D262" t="str">
        <f t="shared" ref="D262:D280" si="55">A262</f>
        <v>H3-1</v>
      </c>
      <c r="E262" t="s">
        <v>687</v>
      </c>
      <c r="F262">
        <v>1</v>
      </c>
      <c r="G262" t="s">
        <v>275</v>
      </c>
      <c r="AT262">
        <f t="shared" ref="AT262:AT280" si="56">IF(IF(COUNTIF($AO$6:$AQ$150,B262)&gt;0,"---","--")="---",VLOOKUP(B262,$AO$6:$AQ$150,3,0),B262)</f>
        <v>0</v>
      </c>
      <c r="AU262">
        <f t="shared" ref="AU262:AU280" si="57">IF(IF(COUNTIF($AO$6:$AQ$150,B262)&gt;0,"---","--")="---",VLOOKUP(B262,$AO$6:$AQ$150,2,0),"--")</f>
        <v>0</v>
      </c>
    </row>
    <row r="263" spans="1:47" x14ac:dyDescent="0.25">
      <c r="A263" t="str">
        <f t="shared" si="52"/>
        <v>H4-1</v>
      </c>
      <c r="B263" t="str">
        <f t="shared" si="53"/>
        <v>GND</v>
      </c>
      <c r="C263" t="str">
        <f t="shared" si="54"/>
        <v>H4-GND</v>
      </c>
      <c r="D263" t="str">
        <f t="shared" si="55"/>
        <v>H4-1</v>
      </c>
      <c r="E263" t="s">
        <v>587</v>
      </c>
      <c r="F263">
        <v>1</v>
      </c>
      <c r="G263" t="s">
        <v>275</v>
      </c>
      <c r="AT263">
        <f t="shared" si="56"/>
        <v>0</v>
      </c>
      <c r="AU263">
        <f t="shared" si="57"/>
        <v>0</v>
      </c>
    </row>
    <row r="264" spans="1:47" x14ac:dyDescent="0.25">
      <c r="A264" t="str">
        <f t="shared" si="52"/>
        <v>H5-1</v>
      </c>
      <c r="B264" t="str">
        <f t="shared" si="53"/>
        <v>GND</v>
      </c>
      <c r="C264" t="str">
        <f t="shared" si="54"/>
        <v>H5-GND</v>
      </c>
      <c r="D264" t="str">
        <f t="shared" si="55"/>
        <v>H5-1</v>
      </c>
      <c r="E264" t="s">
        <v>588</v>
      </c>
      <c r="F264">
        <v>1</v>
      </c>
      <c r="G264" t="s">
        <v>275</v>
      </c>
      <c r="AT264">
        <f t="shared" si="56"/>
        <v>0</v>
      </c>
      <c r="AU264">
        <f t="shared" si="57"/>
        <v>0</v>
      </c>
    </row>
    <row r="265" spans="1:47" x14ac:dyDescent="0.25">
      <c r="A265" t="str">
        <f t="shared" si="52"/>
        <v>H6-1</v>
      </c>
      <c r="B265" t="str">
        <f t="shared" si="53"/>
        <v>GND</v>
      </c>
      <c r="C265" t="str">
        <f t="shared" si="54"/>
        <v>H6-GND</v>
      </c>
      <c r="D265" t="str">
        <f t="shared" si="55"/>
        <v>H6-1</v>
      </c>
      <c r="E265" t="s">
        <v>589</v>
      </c>
      <c r="F265">
        <v>1</v>
      </c>
      <c r="G265" t="s">
        <v>275</v>
      </c>
      <c r="AT265">
        <f t="shared" si="56"/>
        <v>0</v>
      </c>
      <c r="AU265">
        <f t="shared" si="57"/>
        <v>0</v>
      </c>
    </row>
    <row r="266" spans="1:47" x14ac:dyDescent="0.25">
      <c r="A266" t="str">
        <f t="shared" si="52"/>
        <v>H7-1</v>
      </c>
      <c r="B266" t="str">
        <f t="shared" si="53"/>
        <v>GND</v>
      </c>
      <c r="C266" t="str">
        <f t="shared" si="54"/>
        <v>H7-GND</v>
      </c>
      <c r="D266" t="str">
        <f t="shared" si="55"/>
        <v>H7-1</v>
      </c>
      <c r="E266" t="s">
        <v>688</v>
      </c>
      <c r="F266">
        <v>1</v>
      </c>
      <c r="G266" t="s">
        <v>275</v>
      </c>
      <c r="AT266">
        <f t="shared" si="56"/>
        <v>0</v>
      </c>
      <c r="AU266">
        <f t="shared" si="57"/>
        <v>0</v>
      </c>
    </row>
    <row r="267" spans="1:47" x14ac:dyDescent="0.25">
      <c r="A267" t="str">
        <f t="shared" si="52"/>
        <v>H8-1</v>
      </c>
      <c r="B267" t="str">
        <f t="shared" si="53"/>
        <v>GND</v>
      </c>
      <c r="C267" t="str">
        <f t="shared" si="54"/>
        <v>H8-GND</v>
      </c>
      <c r="D267" t="str">
        <f t="shared" si="55"/>
        <v>H8-1</v>
      </c>
      <c r="E267" t="s">
        <v>689</v>
      </c>
      <c r="F267">
        <v>1</v>
      </c>
      <c r="G267" t="s">
        <v>275</v>
      </c>
      <c r="AT267">
        <f t="shared" si="56"/>
        <v>0</v>
      </c>
      <c r="AU267">
        <f t="shared" si="57"/>
        <v>0</v>
      </c>
    </row>
    <row r="268" spans="1:47" x14ac:dyDescent="0.25">
      <c r="A268" t="str">
        <f t="shared" si="52"/>
        <v>H11-1</v>
      </c>
      <c r="B268" t="str">
        <f t="shared" si="53"/>
        <v>GND</v>
      </c>
      <c r="C268" t="str">
        <f t="shared" si="54"/>
        <v>H11-GND</v>
      </c>
      <c r="D268" t="str">
        <f t="shared" si="55"/>
        <v>H11-1</v>
      </c>
      <c r="E268" t="s">
        <v>692</v>
      </c>
      <c r="F268">
        <v>1</v>
      </c>
      <c r="G268" t="s">
        <v>275</v>
      </c>
      <c r="AT268">
        <f t="shared" si="56"/>
        <v>0</v>
      </c>
      <c r="AU268">
        <f t="shared" si="57"/>
        <v>0</v>
      </c>
    </row>
    <row r="269" spans="1:47" x14ac:dyDescent="0.25">
      <c r="A269" t="str">
        <f t="shared" si="52"/>
        <v>L1-1</v>
      </c>
      <c r="B269" t="str">
        <f t="shared" si="53"/>
        <v>3.3V_OUT</v>
      </c>
      <c r="C269" t="str">
        <f t="shared" si="54"/>
        <v>L1-3.3V_OUT</v>
      </c>
      <c r="D269" t="str">
        <f t="shared" si="55"/>
        <v>L1-1</v>
      </c>
      <c r="E269" t="s">
        <v>440</v>
      </c>
      <c r="F269">
        <v>1</v>
      </c>
      <c r="G269" t="s">
        <v>939</v>
      </c>
      <c r="AT269" t="str">
        <f t="shared" si="56"/>
        <v>3.3V_OUT</v>
      </c>
      <c r="AU269" t="str">
        <f t="shared" si="57"/>
        <v>--</v>
      </c>
    </row>
    <row r="270" spans="1:47" x14ac:dyDescent="0.25">
      <c r="A270" t="str">
        <f t="shared" si="52"/>
        <v>L1-2</v>
      </c>
      <c r="B270" t="str">
        <f t="shared" si="53"/>
        <v>NetC10_2</v>
      </c>
      <c r="C270" t="str">
        <f t="shared" si="54"/>
        <v>L1-NetC10_2</v>
      </c>
      <c r="D270" t="str">
        <f t="shared" si="55"/>
        <v>L1-2</v>
      </c>
      <c r="E270" t="s">
        <v>440</v>
      </c>
      <c r="F270">
        <v>2</v>
      </c>
      <c r="G270" t="s">
        <v>926</v>
      </c>
      <c r="AT270" t="str">
        <f t="shared" si="56"/>
        <v>NetC10_2</v>
      </c>
      <c r="AU270" t="str">
        <f t="shared" si="57"/>
        <v>--</v>
      </c>
    </row>
    <row r="271" spans="1:47" x14ac:dyDescent="0.25">
      <c r="A271" t="str">
        <f t="shared" si="52"/>
        <v>R1-1</v>
      </c>
      <c r="B271" t="str">
        <f t="shared" si="53"/>
        <v>CLK_N</v>
      </c>
      <c r="C271" t="str">
        <f t="shared" si="54"/>
        <v>R1-CLK_N</v>
      </c>
      <c r="D271" t="str">
        <f t="shared" si="55"/>
        <v>R1-1</v>
      </c>
      <c r="E271" t="s">
        <v>461</v>
      </c>
      <c r="F271">
        <v>1</v>
      </c>
      <c r="G271" t="s">
        <v>1339</v>
      </c>
      <c r="AT271" t="str">
        <f t="shared" si="56"/>
        <v>CLK_N</v>
      </c>
      <c r="AU271" t="str">
        <f t="shared" si="57"/>
        <v>--</v>
      </c>
    </row>
    <row r="272" spans="1:47" x14ac:dyDescent="0.25">
      <c r="A272" t="str">
        <f t="shared" si="52"/>
        <v>R1-2</v>
      </c>
      <c r="B272" t="str">
        <f t="shared" si="53"/>
        <v>CLK_P</v>
      </c>
      <c r="C272" t="str">
        <f t="shared" si="54"/>
        <v>R1-CLK_P</v>
      </c>
      <c r="D272" t="str">
        <f t="shared" si="55"/>
        <v>R1-2</v>
      </c>
      <c r="E272" t="s">
        <v>461</v>
      </c>
      <c r="F272">
        <v>2</v>
      </c>
      <c r="G272" t="s">
        <v>1340</v>
      </c>
      <c r="AT272" t="str">
        <f t="shared" si="56"/>
        <v>CLK_P</v>
      </c>
      <c r="AU272" t="str">
        <f t="shared" si="57"/>
        <v>--</v>
      </c>
    </row>
    <row r="273" spans="1:47" x14ac:dyDescent="0.25">
      <c r="A273" t="str">
        <f t="shared" si="52"/>
        <v>R2-1</v>
      </c>
      <c r="B273" t="str">
        <f t="shared" si="53"/>
        <v>ADC_N</v>
      </c>
      <c r="C273" t="str">
        <f t="shared" si="54"/>
        <v>R2-ADC_N</v>
      </c>
      <c r="D273" t="str">
        <f t="shared" si="55"/>
        <v>R2-1</v>
      </c>
      <c r="E273" t="s">
        <v>462</v>
      </c>
      <c r="F273">
        <v>1</v>
      </c>
      <c r="G273" t="s">
        <v>1300</v>
      </c>
      <c r="AT273" t="str">
        <f t="shared" si="56"/>
        <v>ADC_N</v>
      </c>
      <c r="AU273" t="str">
        <f t="shared" si="57"/>
        <v>--</v>
      </c>
    </row>
    <row r="274" spans="1:47" x14ac:dyDescent="0.25">
      <c r="A274" t="str">
        <f t="shared" si="52"/>
        <v>R2-2</v>
      </c>
      <c r="B274" t="str">
        <f t="shared" si="53"/>
        <v>GND</v>
      </c>
      <c r="C274" t="str">
        <f t="shared" si="54"/>
        <v>R2-GND</v>
      </c>
      <c r="D274" t="str">
        <f t="shared" si="55"/>
        <v>R2-2</v>
      </c>
      <c r="E274" t="s">
        <v>462</v>
      </c>
      <c r="F274">
        <v>2</v>
      </c>
      <c r="G274" t="s">
        <v>275</v>
      </c>
      <c r="AT274">
        <f t="shared" si="56"/>
        <v>0</v>
      </c>
      <c r="AU274">
        <f t="shared" si="57"/>
        <v>0</v>
      </c>
    </row>
    <row r="275" spans="1:47" x14ac:dyDescent="0.25">
      <c r="A275" t="str">
        <f t="shared" si="52"/>
        <v>R3-1</v>
      </c>
      <c r="B275" t="str">
        <f t="shared" si="53"/>
        <v>ADC_P</v>
      </c>
      <c r="C275" t="str">
        <f t="shared" si="54"/>
        <v>R3-ADC_P</v>
      </c>
      <c r="D275" t="str">
        <f t="shared" si="55"/>
        <v>R3-1</v>
      </c>
      <c r="E275" t="s">
        <v>463</v>
      </c>
      <c r="F275">
        <v>1</v>
      </c>
      <c r="G275" t="s">
        <v>1301</v>
      </c>
      <c r="AT275" t="str">
        <f t="shared" si="56"/>
        <v>ADC_P</v>
      </c>
      <c r="AU275" t="str">
        <f t="shared" si="57"/>
        <v>--</v>
      </c>
    </row>
    <row r="276" spans="1:47" x14ac:dyDescent="0.25">
      <c r="A276" t="str">
        <f t="shared" si="52"/>
        <v>R3-2</v>
      </c>
      <c r="B276" t="str">
        <f t="shared" si="53"/>
        <v>ADC_N</v>
      </c>
      <c r="C276" t="str">
        <f t="shared" si="54"/>
        <v>R3-ADC_N</v>
      </c>
      <c r="D276" t="str">
        <f t="shared" si="55"/>
        <v>R3-2</v>
      </c>
      <c r="E276" t="s">
        <v>463</v>
      </c>
      <c r="F276">
        <v>2</v>
      </c>
      <c r="G276" t="s">
        <v>1300</v>
      </c>
      <c r="AT276" t="str">
        <f t="shared" si="56"/>
        <v>ADC_N</v>
      </c>
      <c r="AU276" t="str">
        <f t="shared" si="57"/>
        <v>--</v>
      </c>
    </row>
    <row r="277" spans="1:47" x14ac:dyDescent="0.25">
      <c r="A277" t="str">
        <f t="shared" si="52"/>
        <v>R4-1</v>
      </c>
      <c r="B277" t="str">
        <f t="shared" si="53"/>
        <v>ADC_P</v>
      </c>
      <c r="C277" t="str">
        <f t="shared" si="54"/>
        <v>R4-ADC_P</v>
      </c>
      <c r="D277" t="str">
        <f t="shared" si="55"/>
        <v>R4-1</v>
      </c>
      <c r="E277" t="s">
        <v>732</v>
      </c>
      <c r="F277">
        <v>1</v>
      </c>
      <c r="G277" t="s">
        <v>1301</v>
      </c>
      <c r="AT277" t="str">
        <f t="shared" si="56"/>
        <v>ADC_P</v>
      </c>
      <c r="AU277" t="str">
        <f t="shared" si="57"/>
        <v>--</v>
      </c>
    </row>
    <row r="278" spans="1:47" x14ac:dyDescent="0.25">
      <c r="A278" t="str">
        <f t="shared" si="52"/>
        <v>R4-2</v>
      </c>
      <c r="B278" t="str">
        <f t="shared" si="53"/>
        <v>V_CFG</v>
      </c>
      <c r="C278" t="str">
        <f t="shared" si="54"/>
        <v>R4-V_CFG</v>
      </c>
      <c r="D278" t="str">
        <f t="shared" si="55"/>
        <v>R4-2</v>
      </c>
      <c r="E278" t="s">
        <v>732</v>
      </c>
      <c r="F278">
        <v>2</v>
      </c>
      <c r="G278" t="s">
        <v>1326</v>
      </c>
      <c r="AT278" t="str">
        <f t="shared" si="56"/>
        <v>V_CFG</v>
      </c>
      <c r="AU278" t="str">
        <f t="shared" si="57"/>
        <v>--</v>
      </c>
    </row>
    <row r="279" spans="1:47" x14ac:dyDescent="0.25">
      <c r="A279" t="str">
        <f t="shared" si="52"/>
        <v>S/N-1</v>
      </c>
      <c r="B279" t="str">
        <f t="shared" si="53"/>
        <v>NetS/N_1</v>
      </c>
      <c r="C279" t="str">
        <f t="shared" si="54"/>
        <v>S/N-NetS/N_1</v>
      </c>
      <c r="D279" t="str">
        <f t="shared" si="55"/>
        <v>S/N-1</v>
      </c>
      <c r="E279" t="s">
        <v>912</v>
      </c>
      <c r="F279">
        <v>1</v>
      </c>
      <c r="G279" t="s">
        <v>924</v>
      </c>
      <c r="AT279" t="str">
        <f t="shared" si="56"/>
        <v>NetS/N_1</v>
      </c>
      <c r="AU279" t="str">
        <f t="shared" si="57"/>
        <v>--</v>
      </c>
    </row>
    <row r="280" spans="1:47" x14ac:dyDescent="0.25">
      <c r="A280" t="str">
        <f t="shared" si="52"/>
        <v>S/N-2</v>
      </c>
      <c r="B280" t="str">
        <f t="shared" si="53"/>
        <v>NetS/N_2</v>
      </c>
      <c r="C280" t="str">
        <f t="shared" si="54"/>
        <v>S/N-NetS/N_2</v>
      </c>
      <c r="D280" t="str">
        <f t="shared" si="55"/>
        <v>S/N-2</v>
      </c>
      <c r="E280" t="s">
        <v>912</v>
      </c>
      <c r="F280">
        <v>2</v>
      </c>
      <c r="G280" t="s">
        <v>925</v>
      </c>
      <c r="AT280" t="str">
        <f t="shared" si="56"/>
        <v>NetS/N_2</v>
      </c>
      <c r="AU280" t="str">
        <f t="shared" si="57"/>
        <v>--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88AE-ECCC-4540-BF86-C40613B63EE2}">
  <dimension ref="A4:AU469"/>
  <sheetViews>
    <sheetView workbookViewId="0">
      <selection activeCell="AK6" sqref="AK6"/>
    </sheetView>
  </sheetViews>
  <sheetFormatPr baseColWidth="10" defaultRowHeight="15" x14ac:dyDescent="0.25"/>
  <sheetData>
    <row r="4" spans="1:47" x14ac:dyDescent="0.25">
      <c r="A4" t="s">
        <v>261</v>
      </c>
      <c r="B4" t="s">
        <v>271</v>
      </c>
      <c r="C4" t="s">
        <v>262</v>
      </c>
      <c r="D4" t="s">
        <v>263</v>
      </c>
      <c r="E4" t="s">
        <v>264</v>
      </c>
      <c r="F4" t="s">
        <v>272</v>
      </c>
      <c r="G4" t="s">
        <v>265</v>
      </c>
      <c r="H4" t="s">
        <v>266</v>
      </c>
      <c r="I4" t="s">
        <v>267</v>
      </c>
      <c r="L4" t="s">
        <v>268</v>
      </c>
      <c r="M4" t="s">
        <v>269</v>
      </c>
      <c r="N4" t="s">
        <v>270</v>
      </c>
    </row>
    <row r="5" spans="1:47" x14ac:dyDescent="0.25">
      <c r="A5" t="str">
        <f>$E5&amp;"-"&amp;$F5</f>
        <v>J1-1</v>
      </c>
      <c r="B5" t="str">
        <f>IF(OR(E5=$A$2,E5=$B$2,E5=$C$2,E5=$D$2),"--",G5)</f>
        <v>GND</v>
      </c>
      <c r="C5" t="str">
        <f>$E5&amp;"-"&amp;$G5</f>
        <v>J1-GND</v>
      </c>
      <c r="D5" t="str">
        <f>A5</f>
        <v>J1-1</v>
      </c>
      <c r="E5" t="s">
        <v>590</v>
      </c>
      <c r="F5">
        <v>1</v>
      </c>
      <c r="G5" t="s">
        <v>275</v>
      </c>
      <c r="L5" t="s">
        <v>276</v>
      </c>
      <c r="M5" t="s">
        <v>274</v>
      </c>
      <c r="N5">
        <v>72.834900000000005</v>
      </c>
      <c r="O5" t="s">
        <v>937</v>
      </c>
      <c r="Q5" t="s">
        <v>938</v>
      </c>
      <c r="AA5" t="s">
        <v>9</v>
      </c>
      <c r="AB5" t="s">
        <v>828</v>
      </c>
      <c r="AC5" t="s">
        <v>123</v>
      </c>
      <c r="AD5" t="s">
        <v>929</v>
      </c>
      <c r="AE5" t="s">
        <v>830</v>
      </c>
      <c r="AF5" t="s">
        <v>930</v>
      </c>
      <c r="AG5" t="s">
        <v>931</v>
      </c>
      <c r="AH5" t="s">
        <v>932</v>
      </c>
      <c r="AI5" t="s">
        <v>933</v>
      </c>
      <c r="AJ5" t="s">
        <v>934</v>
      </c>
      <c r="AK5" t="s">
        <v>935</v>
      </c>
      <c r="AL5" t="s">
        <v>936</v>
      </c>
      <c r="AM5" t="s">
        <v>104</v>
      </c>
      <c r="AT5">
        <f>IF(IF(COUNTIF($AO$6:$AQ$150,B5)&gt;0,"---","--")="---",VLOOKUP(B5,$AO$6:$AQ$150,3,0),B5)</f>
        <v>0</v>
      </c>
      <c r="AU5">
        <f>IF(IF(COUNTIF($AO$6:$AQ$150,B5)&gt;0,"---","--")="---",VLOOKUP(B5,$AO$6:$AQ$150,2,0),"--")</f>
        <v>0</v>
      </c>
    </row>
    <row r="6" spans="1:47" x14ac:dyDescent="0.25">
      <c r="A6" t="str">
        <f t="shared" ref="A6:A69" si="0">$E6&amp;"-"&amp;$F6</f>
        <v>J1-2</v>
      </c>
      <c r="B6" t="str">
        <f t="shared" ref="B6:B69" si="1">IF(OR(E6=$A$2,E6=$B$2,E6=$C$2,E6=$D$2),"--",G6)</f>
        <v>SFP0_TX_FAULT</v>
      </c>
      <c r="C6" t="str">
        <f t="shared" ref="C6:C69" si="2">$E6&amp;"-"&amp;$G6</f>
        <v>J1-SFP0_TX_FAULT</v>
      </c>
      <c r="D6" t="str">
        <f t="shared" ref="D6:D69" si="3">A6</f>
        <v>J1-2</v>
      </c>
      <c r="E6" t="s">
        <v>590</v>
      </c>
      <c r="F6">
        <v>2</v>
      </c>
      <c r="G6" t="s">
        <v>1292</v>
      </c>
      <c r="L6" t="s">
        <v>848</v>
      </c>
      <c r="M6" t="s">
        <v>274</v>
      </c>
      <c r="N6">
        <v>9.8393999999999995</v>
      </c>
      <c r="AA6">
        <v>1</v>
      </c>
      <c r="AB6" t="str">
        <f>B2B!B3</f>
        <v>JM1</v>
      </c>
      <c r="AC6" t="str">
        <f>B2B!C3</f>
        <v>2</v>
      </c>
      <c r="AD6" t="str">
        <f>AB6&amp;"-"&amp;AC6</f>
        <v>JM1-2</v>
      </c>
      <c r="AE6" t="str">
        <f>VLOOKUP(AD6,A:B,2,0)</f>
        <v>MGT_CLK0_P</v>
      </c>
      <c r="AG6" t="str">
        <f>IF(
IF(
IFERROR(VLOOKUP(AE6,$AO$6:$AO$50,1,),1)=1,1,0),
"--","---")</f>
        <v>--</v>
      </c>
      <c r="AH6" t="str">
        <f>IF(AG6&lt;&gt;"---",IFERROR(VLOOKUP(AE6,B:F,3,0),"--"),"---")</f>
        <v>JM1-2</v>
      </c>
      <c r="AI6" t="str">
        <f>IFERROR(IF(IF(AG6="--",INDEX(D:D,MATCH(AE6,INDEX(B:B,MATCH(AE6,B:B,)+1):B10520,)+MATCH(AE6,B:B,)))=AD6,VLOOKUP(AE6,B:D,3,0),IF(AG6="--",INDEX(D:D,MATCH(AE6,INDEX(B:B,MATCH(AE6,B:B,)+1):B10520,)+MATCH(AE6,B:B,)),"---")),"---")</f>
        <v>C1-1</v>
      </c>
      <c r="AJ6" t="str">
        <f>IF(COUNTIF(CALC_CONN_TEBB0714_REV01!F:F,IF(AH6&lt;&gt;"---",VLOOKUP(AD6,CALC_CONN_TEBB0714_REV01!F:M,8,0),IF(IFERROR(IF(AD6=AH6,AI6,AH6),"---")="---","---",IF(COUNTIF(CALC_CONN_TEBB0714_REV01!F:F,IFERROR(IF(AD6=AH6,AI6,AH6),"---"))&gt;0,"---",IFERROR(IF(AD6=AH6,AI6,AH6),"---")))))=1,IF(AH6&lt;&gt;"---",VLOOKUP(AD6,CALC_CONN_TEBB0714_REV01!F:M,8,0),IF(IFERROR(IF(AD6=AH6,AI6,AH6),"---")="---","---",IF(COUNTIF(CALC_CONN_TEBB0714_REV01!F:F,IFERROR(IF(AD6=AH6,AI6,AH6),"---"))&gt;0,"---",IFERROR(IF(AD6=AH6,AI6,AH6),"---")))),"---")</f>
        <v>J3-15</v>
      </c>
      <c r="AK6" t="str">
        <f>IF(COUNTIF(CALC_CONN_TEBB0714_REV01!F:F,IF(AH6&lt;&gt;"---",VLOOKUP(AD6,CALC_CONN_TEBB0714_REV01!F:M,8,0),IF(IFERROR(IF(AD6=AH6,AI6,AH6),"---")="---","---",IF(COUNTIF(CALC_CONN_TEBB0714_REV01!F:F,IFERROR(IF(AD6=AH6,AI6,AH6),"---"))&gt;0,"---",IFERROR(IF(AD6=AH6,AI6,AH6),"---")))))=0,IF(AH6&lt;&gt;"---",VLOOKUP(AD6,CALC_CONN_TEBB0714_REV01!F:M,8,0),IF(IFERROR(IF(AD6=AH6,AI6,AH6),"---")="---","---",IF(COUNTIF(CALC_CONN_TEBB0714_REV01!F:F,IFERROR(IF(AD6=AH6,AI6,AH6),"---"))&gt;0,"---",IFERROR(IF(AD6=AH6,AI6,AH6),"---")))),"---")</f>
        <v>---</v>
      </c>
      <c r="AL6">
        <f>IF(AG6&lt;&gt;"---",IFERROR(VLOOKUP(AE6,L:N,3,0),"--"),"---")</f>
        <v>18.1051</v>
      </c>
      <c r="AM6">
        <f>COUNTIF(B:B,AE6)</f>
        <v>2</v>
      </c>
      <c r="AO6" t="s">
        <v>275</v>
      </c>
      <c r="AT6" t="str">
        <f t="shared" ref="AT6:AT69" si="4">IF(IF(COUNTIF($AO$6:$AQ$150,B6)&gt;0,"---","--")="---",VLOOKUP(B6,$AO$6:$AQ$150,3,0),B6)</f>
        <v>SFP0_TX_FAULT</v>
      </c>
      <c r="AU6" t="str">
        <f t="shared" ref="AU6:AU69" si="5">IF(IF(COUNTIF($AO$6:$AQ$150,B6)&gt;0,"---","--")="---",VLOOKUP(B6,$AO$6:$AQ$150,2,0),"--")</f>
        <v>--</v>
      </c>
    </row>
    <row r="7" spans="1:47" x14ac:dyDescent="0.25">
      <c r="A7" t="str">
        <f t="shared" si="0"/>
        <v>J1-3</v>
      </c>
      <c r="B7" t="str">
        <f t="shared" si="1"/>
        <v>SFP0_TX_DIS</v>
      </c>
      <c r="C7" t="str">
        <f t="shared" si="2"/>
        <v>J1-SFP0_TX_DIS</v>
      </c>
      <c r="D7" t="str">
        <f t="shared" si="3"/>
        <v>J1-3</v>
      </c>
      <c r="E7" t="s">
        <v>590</v>
      </c>
      <c r="F7">
        <v>3</v>
      </c>
      <c r="G7" t="s">
        <v>1262</v>
      </c>
      <c r="L7" t="s">
        <v>277</v>
      </c>
      <c r="M7" t="s">
        <v>274</v>
      </c>
      <c r="N7">
        <v>24.667899999999999</v>
      </c>
      <c r="AA7">
        <f>AA6+1</f>
        <v>2</v>
      </c>
      <c r="AB7" t="str">
        <f>B2B!B4</f>
        <v>JM1</v>
      </c>
      <c r="AC7" t="str">
        <f>B2B!C4</f>
        <v>1</v>
      </c>
      <c r="AD7" t="str">
        <f t="shared" ref="AD7:AD70" si="6">AB7&amp;"-"&amp;AC7</f>
        <v>JM1-1</v>
      </c>
      <c r="AE7" t="str">
        <f t="shared" ref="AE7:AE70" si="7">VLOOKUP(AD7,A:B,2,0)</f>
        <v>MGT_RX3_P</v>
      </c>
      <c r="AG7" t="str">
        <f t="shared" ref="AG7:AG70" si="8">IF(
IF(
IFERROR(VLOOKUP(AE7,$AO$6:$AO$50,1,),1)=1,1,0),
"--","---")</f>
        <v>--</v>
      </c>
      <c r="AH7" t="str">
        <f t="shared" ref="AH7:AH70" si="9">IF(AG7&lt;&gt;"---",IFERROR(VLOOKUP(AE7,B:F,3,0),"--"),"---")</f>
        <v>J7-1</v>
      </c>
      <c r="AI7" t="str">
        <f>IFERROR(IF(IF(AG7="--",INDEX(D:D,MATCH(AE7,INDEX(B:B,MATCH(AE7,B:B,)+1):B10521,)+MATCH(AE7,B:B,)))=AD7,VLOOKUP(AE7,B:D,3,0),IF(AG7="--",INDEX(D:D,MATCH(AE7,INDEX(B:B,MATCH(AE7,B:B,)+1):B10521,)+MATCH(AE7,B:B,)),"---")),"---")</f>
        <v>J7-1</v>
      </c>
      <c r="AJ7" t="str">
        <f>IF(COUNTIF(CALC_CONN_TEBB0714_REV01!F:F,IF(AH7&lt;&gt;"---",VLOOKUP(AD7,CALC_CONN_TEBB0714_REV01!F:M,8,0),IF(IFERROR(IF(AD7=AH7,AI7,AH7),"---")="---","---",IF(COUNTIF(CALC_CONN_TEBB0714_REV01!F:F,IFERROR(IF(AD7=AH7,AI7,AH7),"---"))&gt;0,"---",IFERROR(IF(AD7=AH7,AI7,AH7),"---")))))=1,IF(AH7&lt;&gt;"---",VLOOKUP(AD7,CALC_CONN_TEBB0714_REV01!F:M,8,0),IF(IFERROR(IF(AD7=AH7,AI7,AH7),"---")="---","---",IF(COUNTIF(CALC_CONN_TEBB0714_REV01!F:F,IFERROR(IF(AD7=AH7,AI7,AH7),"---"))&gt;0,"---",IFERROR(IF(AD7=AH7,AI7,AH7),"---")))),"---")</f>
        <v>J7-1</v>
      </c>
      <c r="AK7" t="str">
        <f>IF(COUNTIF(CALC_CONN_TEBB0714_REV01!F:F,IF(AH7&lt;&gt;"---",VLOOKUP(AD7,CALC_CONN_TEBB0714_REV01!F:M,8,0),IF(IFERROR(IF(AD7=AH7,AI7,AH7),"---")="---","---",IF(COUNTIF(CALC_CONN_TEBB0714_REV01!F:F,IFERROR(IF(AD7=AH7,AI7,AH7),"---"))&gt;0,"---",IFERROR(IF(AD7=AH7,AI7,AH7),"---")))))=0,IF(AH7&lt;&gt;"---",VLOOKUP(AD7,CALC_CONN_TEBB0714_REV01!F:M,8,0),IF(IFERROR(IF(AD7=AH7,AI7,AH7),"---")="---","---",IF(COUNTIF(CALC_CONN_TEBB0714_REV01!F:F,IFERROR(IF(AD7=AH7,AI7,AH7),"---"))&gt;0,"---",IFERROR(IF(AD7=AH7,AI7,AH7),"---")))),"---")</f>
        <v>---</v>
      </c>
      <c r="AL7">
        <f t="shared" ref="AL7:AL70" si="10">IF(AG7&lt;&gt;"---",IFERROR(VLOOKUP(AE7,L:N,3,0),"--"),"---")</f>
        <v>20.495799999999999</v>
      </c>
      <c r="AM7">
        <f t="shared" ref="AM7:AM70" si="11">COUNTIF(B:B,AE7)</f>
        <v>2</v>
      </c>
      <c r="AT7" t="str">
        <f t="shared" si="4"/>
        <v>SFP0_TX_DIS</v>
      </c>
      <c r="AU7" t="str">
        <f t="shared" si="5"/>
        <v>--</v>
      </c>
    </row>
    <row r="8" spans="1:47" x14ac:dyDescent="0.25">
      <c r="A8" t="str">
        <f t="shared" si="0"/>
        <v>J1-4</v>
      </c>
      <c r="B8" t="str">
        <f t="shared" si="1"/>
        <v>SFP0_SDA</v>
      </c>
      <c r="C8" t="str">
        <f t="shared" si="2"/>
        <v>J1-SFP0_SDA</v>
      </c>
      <c r="D8" t="str">
        <f t="shared" si="3"/>
        <v>J1-4</v>
      </c>
      <c r="E8" t="s">
        <v>590</v>
      </c>
      <c r="F8">
        <v>4</v>
      </c>
      <c r="G8" t="s">
        <v>1291</v>
      </c>
      <c r="L8" t="s">
        <v>939</v>
      </c>
      <c r="M8" t="s">
        <v>274</v>
      </c>
      <c r="N8">
        <v>140.8955</v>
      </c>
      <c r="AA8">
        <f t="shared" ref="AA8:AA71" si="12">AA7+1</f>
        <v>3</v>
      </c>
      <c r="AB8" t="str">
        <f>B2B!B5</f>
        <v>JM1</v>
      </c>
      <c r="AC8" t="str">
        <f>B2B!C5</f>
        <v>4</v>
      </c>
      <c r="AD8" t="str">
        <f t="shared" si="6"/>
        <v>JM1-4</v>
      </c>
      <c r="AE8" t="str">
        <f t="shared" si="7"/>
        <v>MGT_CLK0_N</v>
      </c>
      <c r="AG8" t="str">
        <f t="shared" si="8"/>
        <v>--</v>
      </c>
      <c r="AH8" t="str">
        <f t="shared" si="9"/>
        <v>JM1-4</v>
      </c>
      <c r="AI8" t="str">
        <f>IFERROR(IF(IF(AG8="--",INDEX(D:D,MATCH(AE8,INDEX(B:B,MATCH(AE8,B:B,)+1):B10522,)+MATCH(AE8,B:B,)))=AD8,VLOOKUP(AE8,B:D,3,0),IF(AG8="--",INDEX(D:D,MATCH(AE8,INDEX(B:B,MATCH(AE8,B:B,)+1):B10522,)+MATCH(AE8,B:B,)),"---")),"---")</f>
        <v>C2-1</v>
      </c>
      <c r="AJ8" t="str">
        <f>IF(COUNTIF(CALC_CONN_TEBB0714_REV01!F:F,IF(AH8&lt;&gt;"---",VLOOKUP(AD8,CALC_CONN_TEBB0714_REV01!F:M,8,0),IF(IFERROR(IF(AD8=AH8,AI8,AH8),"---")="---","---",IF(COUNTIF(CALC_CONN_TEBB0714_REV01!F:F,IFERROR(IF(AD8=AH8,AI8,AH8),"---"))&gt;0,"---",IFERROR(IF(AD8=AH8,AI8,AH8),"---")))))=1,IF(AH8&lt;&gt;"---",VLOOKUP(AD8,CALC_CONN_TEBB0714_REV01!F:M,8,0),IF(IFERROR(IF(AD8=AH8,AI8,AH8),"---")="---","---",IF(COUNTIF(CALC_CONN_TEBB0714_REV01!F:F,IFERROR(IF(AD8=AH8,AI8,AH8),"---"))&gt;0,"---",IFERROR(IF(AD8=AH8,AI8,AH8),"---")))),"---")</f>
        <v>J3-16</v>
      </c>
      <c r="AK8" t="str">
        <f>IF(COUNTIF(CALC_CONN_TEBB0714_REV01!F:F,IF(AH8&lt;&gt;"---",VLOOKUP(AD8,CALC_CONN_TEBB0714_REV01!F:M,8,0),IF(IFERROR(IF(AD8=AH8,AI8,AH8),"---")="---","---",IF(COUNTIF(CALC_CONN_TEBB0714_REV01!F:F,IFERROR(IF(AD8=AH8,AI8,AH8),"---"))&gt;0,"---",IFERROR(IF(AD8=AH8,AI8,AH8),"---")))))=0,IF(AH8&lt;&gt;"---",VLOOKUP(AD8,CALC_CONN_TEBB0714_REV01!F:M,8,0),IF(IFERROR(IF(AD8=AH8,AI8,AH8),"---")="---","---",IF(COUNTIF(CALC_CONN_TEBB0714_REV01!F:F,IFERROR(IF(AD8=AH8,AI8,AH8),"---"))&gt;0,"---",IFERROR(IF(AD8=AH8,AI8,AH8),"---")))),"---")</f>
        <v>---</v>
      </c>
      <c r="AL8">
        <f t="shared" si="10"/>
        <v>18.767800000000001</v>
      </c>
      <c r="AM8">
        <f t="shared" si="11"/>
        <v>2</v>
      </c>
      <c r="AT8" t="str">
        <f t="shared" si="4"/>
        <v>SFP0_SDA</v>
      </c>
      <c r="AU8" t="str">
        <f t="shared" si="5"/>
        <v>--</v>
      </c>
    </row>
    <row r="9" spans="1:47" x14ac:dyDescent="0.25">
      <c r="A9" t="str">
        <f t="shared" si="0"/>
        <v>J1-5</v>
      </c>
      <c r="B9" t="str">
        <f t="shared" si="1"/>
        <v>SFP0_SCL</v>
      </c>
      <c r="C9" t="str">
        <f t="shared" si="2"/>
        <v>J1-SFP0_SCL</v>
      </c>
      <c r="D9" t="str">
        <f t="shared" si="3"/>
        <v>J1-5</v>
      </c>
      <c r="E9" t="s">
        <v>590</v>
      </c>
      <c r="F9">
        <v>5</v>
      </c>
      <c r="G9" t="s">
        <v>1290</v>
      </c>
      <c r="L9" t="s">
        <v>1300</v>
      </c>
      <c r="M9" t="s">
        <v>274</v>
      </c>
      <c r="N9">
        <v>29.526199999999999</v>
      </c>
      <c r="AA9">
        <f t="shared" si="12"/>
        <v>4</v>
      </c>
      <c r="AB9" t="str">
        <f>B2B!B6</f>
        <v>JM1</v>
      </c>
      <c r="AC9" t="str">
        <f>B2B!C6</f>
        <v>3</v>
      </c>
      <c r="AD9" t="str">
        <f t="shared" si="6"/>
        <v>JM1-3</v>
      </c>
      <c r="AE9" t="str">
        <f t="shared" si="7"/>
        <v>MGT_RX3_N</v>
      </c>
      <c r="AG9" t="str">
        <f t="shared" si="8"/>
        <v>--</v>
      </c>
      <c r="AH9" t="str">
        <f t="shared" si="9"/>
        <v>J8-1</v>
      </c>
      <c r="AI9" t="str">
        <f>IFERROR(IF(IF(AG9="--",INDEX(D:D,MATCH(AE9,INDEX(B:B,MATCH(AE9,B:B,)+1):B10523,)+MATCH(AE9,B:B,)))=AD9,VLOOKUP(AE9,B:D,3,0),IF(AG9="--",INDEX(D:D,MATCH(AE9,INDEX(B:B,MATCH(AE9,B:B,)+1):B10523,)+MATCH(AE9,B:B,)),"---")),"---")</f>
        <v>J8-1</v>
      </c>
      <c r="AJ9" t="str">
        <f>IF(COUNTIF(CALC_CONN_TEBB0714_REV01!F:F,IF(AH9&lt;&gt;"---",VLOOKUP(AD9,CALC_CONN_TEBB0714_REV01!F:M,8,0),IF(IFERROR(IF(AD9=AH9,AI9,AH9),"---")="---","---",IF(COUNTIF(CALC_CONN_TEBB0714_REV01!F:F,IFERROR(IF(AD9=AH9,AI9,AH9),"---"))&gt;0,"---",IFERROR(IF(AD9=AH9,AI9,AH9),"---")))))=1,IF(AH9&lt;&gt;"---",VLOOKUP(AD9,CALC_CONN_TEBB0714_REV01!F:M,8,0),IF(IFERROR(IF(AD9=AH9,AI9,AH9),"---")="---","---",IF(COUNTIF(CALC_CONN_TEBB0714_REV01!F:F,IFERROR(IF(AD9=AH9,AI9,AH9),"---"))&gt;0,"---",IFERROR(IF(AD9=AH9,AI9,AH9),"---")))),"---")</f>
        <v>J8-1</v>
      </c>
      <c r="AK9" t="str">
        <f>IF(COUNTIF(CALC_CONN_TEBB0714_REV01!F:F,IF(AH9&lt;&gt;"---",VLOOKUP(AD9,CALC_CONN_TEBB0714_REV01!F:M,8,0),IF(IFERROR(IF(AD9=AH9,AI9,AH9),"---")="---","---",IF(COUNTIF(CALC_CONN_TEBB0714_REV01!F:F,IFERROR(IF(AD9=AH9,AI9,AH9),"---"))&gt;0,"---",IFERROR(IF(AD9=AH9,AI9,AH9),"---")))))=0,IF(AH9&lt;&gt;"---",VLOOKUP(AD9,CALC_CONN_TEBB0714_REV01!F:M,8,0),IF(IFERROR(IF(AD9=AH9,AI9,AH9),"---")="---","---",IF(COUNTIF(CALC_CONN_TEBB0714_REV01!F:F,IFERROR(IF(AD9=AH9,AI9,AH9),"---"))&gt;0,"---",IFERROR(IF(AD9=AH9,AI9,AH9),"---")))),"---")</f>
        <v>---</v>
      </c>
      <c r="AL9">
        <f t="shared" si="10"/>
        <v>20.827200000000001</v>
      </c>
      <c r="AM9">
        <f t="shared" si="11"/>
        <v>2</v>
      </c>
      <c r="AT9" t="str">
        <f t="shared" si="4"/>
        <v>SFP0_SCL</v>
      </c>
      <c r="AU9" t="str">
        <f t="shared" si="5"/>
        <v>--</v>
      </c>
    </row>
    <row r="10" spans="1:47" x14ac:dyDescent="0.25">
      <c r="A10" t="str">
        <f t="shared" si="0"/>
        <v>J1-6</v>
      </c>
      <c r="B10" t="str">
        <f t="shared" si="1"/>
        <v>SFP0_M-DEF0</v>
      </c>
      <c r="C10" t="str">
        <f t="shared" si="2"/>
        <v>J1-SFP0_M-DEF0</v>
      </c>
      <c r="D10" t="str">
        <f t="shared" si="3"/>
        <v>J1-6</v>
      </c>
      <c r="E10" t="s">
        <v>590</v>
      </c>
      <c r="F10">
        <v>6</v>
      </c>
      <c r="G10" t="s">
        <v>1289</v>
      </c>
      <c r="L10" t="s">
        <v>1301</v>
      </c>
      <c r="M10" t="s">
        <v>274</v>
      </c>
      <c r="N10">
        <v>29.194800000000001</v>
      </c>
      <c r="AA10">
        <f t="shared" si="12"/>
        <v>5</v>
      </c>
      <c r="AB10" t="str">
        <f>B2B!B7</f>
        <v>JM1</v>
      </c>
      <c r="AC10" t="str">
        <f>B2B!C7</f>
        <v>6</v>
      </c>
      <c r="AD10" t="str">
        <f t="shared" si="6"/>
        <v>JM1-6</v>
      </c>
      <c r="AE10" t="str">
        <f t="shared" si="7"/>
        <v>GND</v>
      </c>
      <c r="AG10" t="str">
        <f t="shared" si="8"/>
        <v>---</v>
      </c>
      <c r="AH10" t="str">
        <f t="shared" si="9"/>
        <v>---</v>
      </c>
      <c r="AI10" t="str">
        <f>IFERROR(IF(IF(AG10="--",INDEX(D:D,MATCH(AE10,INDEX(B:B,MATCH(AE10,B:B,)+1):B10524,)+MATCH(AE10,B:B,)))=AD10,VLOOKUP(AE10,B:D,3,0),IF(AG10="--",INDEX(D:D,MATCH(AE10,INDEX(B:B,MATCH(AE10,B:B,)+1):B10524,)+MATCH(AE10,B:B,)),"---")),"---")</f>
        <v>---</v>
      </c>
      <c r="AJ10" t="str">
        <f>IF(COUNTIF(CALC_CONN_TEBB0714_REV01!F:F,IF(AH10&lt;&gt;"---",VLOOKUP(AD10,CALC_CONN_TEBB0714_REV01!F:M,8,0),IF(IFERROR(IF(AD10=AH10,AI10,AH10),"---")="---","---",IF(COUNTIF(CALC_CONN_TEBB0714_REV01!F:F,IFERROR(IF(AD10=AH10,AI10,AH10),"---"))&gt;0,"---",IFERROR(IF(AD10=AH10,AI10,AH10),"---")))))=1,IF(AH10&lt;&gt;"---",VLOOKUP(AD10,CALC_CONN_TEBB0714_REV01!F:M,8,0),IF(IFERROR(IF(AD10=AH10,AI10,AH10),"---")="---","---",IF(COUNTIF(CALC_CONN_TEBB0714_REV01!F:F,IFERROR(IF(AD10=AH10,AI10,AH10),"---"))&gt;0,"---",IFERROR(IF(AD10=AH10,AI10,AH10),"---")))),"---")</f>
        <v>---</v>
      </c>
      <c r="AK10" t="str">
        <f>IF(COUNTIF(CALC_CONN_TEBB0714_REV01!F:F,IF(AH10&lt;&gt;"---",VLOOKUP(AD10,CALC_CONN_TEBB0714_REV01!F:M,8,0),IF(IFERROR(IF(AD10=AH10,AI10,AH10),"---")="---","---",IF(COUNTIF(CALC_CONN_TEBB0714_REV01!F:F,IFERROR(IF(AD10=AH10,AI10,AH10),"---"))&gt;0,"---",IFERROR(IF(AD10=AH10,AI10,AH10),"---")))))=0,IF(AH10&lt;&gt;"---",VLOOKUP(AD10,CALC_CONN_TEBB0714_REV01!F:M,8,0),IF(IFERROR(IF(AD10=AH10,AI10,AH10),"---")="---","---",IF(COUNTIF(CALC_CONN_TEBB0714_REV01!F:F,IFERROR(IF(AD10=AH10,AI10,AH10),"---"))&gt;0,"---",IFERROR(IF(AD10=AH10,AI10,AH10),"---")))),"---")</f>
        <v>---</v>
      </c>
      <c r="AL10" t="str">
        <f t="shared" si="10"/>
        <v>---</v>
      </c>
      <c r="AM10">
        <f t="shared" si="11"/>
        <v>93</v>
      </c>
      <c r="AT10" t="str">
        <f t="shared" si="4"/>
        <v>SFP0_M-DEF0</v>
      </c>
      <c r="AU10" t="str">
        <f t="shared" si="5"/>
        <v>--</v>
      </c>
    </row>
    <row r="11" spans="1:47" x14ac:dyDescent="0.25">
      <c r="A11" t="str">
        <f t="shared" si="0"/>
        <v>J1-7</v>
      </c>
      <c r="B11" t="str">
        <f t="shared" si="1"/>
        <v>SFP0_RS0</v>
      </c>
      <c r="C11" t="str">
        <f t="shared" si="2"/>
        <v>J1-SFP0_RS0</v>
      </c>
      <c r="D11" t="str">
        <f t="shared" si="3"/>
        <v>J1-7</v>
      </c>
      <c r="E11" t="s">
        <v>590</v>
      </c>
      <c r="F11">
        <v>7</v>
      </c>
      <c r="G11" t="s">
        <v>1263</v>
      </c>
      <c r="L11" t="s">
        <v>1302</v>
      </c>
      <c r="M11" t="s">
        <v>274</v>
      </c>
      <c r="N11">
        <v>56.376600000000003</v>
      </c>
      <c r="AA11">
        <f t="shared" si="12"/>
        <v>6</v>
      </c>
      <c r="AB11" t="str">
        <f>B2B!B8</f>
        <v>JM1</v>
      </c>
      <c r="AC11" t="str">
        <f>B2B!C8</f>
        <v>5</v>
      </c>
      <c r="AD11" t="str">
        <f t="shared" si="6"/>
        <v>JM1-5</v>
      </c>
      <c r="AE11" t="str">
        <f t="shared" si="7"/>
        <v>GND</v>
      </c>
      <c r="AG11" t="str">
        <f t="shared" si="8"/>
        <v>---</v>
      </c>
      <c r="AH11" t="str">
        <f t="shared" si="9"/>
        <v>---</v>
      </c>
      <c r="AI11" t="str">
        <f>IFERROR(IF(IF(AG11="--",INDEX(D:D,MATCH(AE11,INDEX(B:B,MATCH(AE11,B:B,)+1):B10525,)+MATCH(AE11,B:B,)))=AD11,VLOOKUP(AE11,B:D,3,0),IF(AG11="--",INDEX(D:D,MATCH(AE11,INDEX(B:B,MATCH(AE11,B:B,)+1):B10525,)+MATCH(AE11,B:B,)),"---")),"---")</f>
        <v>---</v>
      </c>
      <c r="AJ11" t="str">
        <f>IF(COUNTIF(CALC_CONN_TEBB0714_REV01!F:F,IF(AH11&lt;&gt;"---",VLOOKUP(AD11,CALC_CONN_TEBB0714_REV01!F:M,8,0),IF(IFERROR(IF(AD11=AH11,AI11,AH11),"---")="---","---",IF(COUNTIF(CALC_CONN_TEBB0714_REV01!F:F,IFERROR(IF(AD11=AH11,AI11,AH11),"---"))&gt;0,"---",IFERROR(IF(AD11=AH11,AI11,AH11),"---")))))=1,IF(AH11&lt;&gt;"---",VLOOKUP(AD11,CALC_CONN_TEBB0714_REV01!F:M,8,0),IF(IFERROR(IF(AD11=AH11,AI11,AH11),"---")="---","---",IF(COUNTIF(CALC_CONN_TEBB0714_REV01!F:F,IFERROR(IF(AD11=AH11,AI11,AH11),"---"))&gt;0,"---",IFERROR(IF(AD11=AH11,AI11,AH11),"---")))),"---")</f>
        <v>---</v>
      </c>
      <c r="AK11" t="str">
        <f>IF(COUNTIF(CALC_CONN_TEBB0714_REV01!F:F,IF(AH11&lt;&gt;"---",VLOOKUP(AD11,CALC_CONN_TEBB0714_REV01!F:M,8,0),IF(IFERROR(IF(AD11=AH11,AI11,AH11),"---")="---","---",IF(COUNTIF(CALC_CONN_TEBB0714_REV01!F:F,IFERROR(IF(AD11=AH11,AI11,AH11),"---"))&gt;0,"---",IFERROR(IF(AD11=AH11,AI11,AH11),"---")))))=0,IF(AH11&lt;&gt;"---",VLOOKUP(AD11,CALC_CONN_TEBB0714_REV01!F:M,8,0),IF(IFERROR(IF(AD11=AH11,AI11,AH11),"---")="---","---",IF(COUNTIF(CALC_CONN_TEBB0714_REV01!F:F,IFERROR(IF(AD11=AH11,AI11,AH11),"---"))&gt;0,"---",IFERROR(IF(AD11=AH11,AI11,AH11),"---")))),"---")</f>
        <v>---</v>
      </c>
      <c r="AL11" t="str">
        <f t="shared" si="10"/>
        <v>---</v>
      </c>
      <c r="AM11">
        <f t="shared" si="11"/>
        <v>93</v>
      </c>
      <c r="AT11" t="str">
        <f t="shared" si="4"/>
        <v>SFP0_RS0</v>
      </c>
      <c r="AU11" t="str">
        <f t="shared" si="5"/>
        <v>--</v>
      </c>
    </row>
    <row r="12" spans="1:47" x14ac:dyDescent="0.25">
      <c r="A12" t="str">
        <f t="shared" si="0"/>
        <v>J1-8</v>
      </c>
      <c r="B12" t="str">
        <f t="shared" si="1"/>
        <v>SFP0_LOS</v>
      </c>
      <c r="C12" t="str">
        <f t="shared" si="2"/>
        <v>J1-SFP0_LOS</v>
      </c>
      <c r="D12" t="str">
        <f t="shared" si="3"/>
        <v>J1-8</v>
      </c>
      <c r="E12" t="s">
        <v>590</v>
      </c>
      <c r="F12">
        <v>8</v>
      </c>
      <c r="G12" t="s">
        <v>1288</v>
      </c>
      <c r="L12" t="s">
        <v>280</v>
      </c>
      <c r="M12" t="s">
        <v>274</v>
      </c>
      <c r="N12">
        <v>8.4167000000000005</v>
      </c>
      <c r="AA12">
        <f t="shared" si="12"/>
        <v>7</v>
      </c>
      <c r="AB12" t="str">
        <f>B2B!B9</f>
        <v>JM1</v>
      </c>
      <c r="AC12" t="str">
        <f>B2B!C9</f>
        <v>8</v>
      </c>
      <c r="AD12" t="str">
        <f t="shared" si="6"/>
        <v>JM1-8</v>
      </c>
      <c r="AE12" t="str">
        <f t="shared" si="7"/>
        <v>MGT_TX3_P</v>
      </c>
      <c r="AG12" t="str">
        <f t="shared" si="8"/>
        <v>--</v>
      </c>
      <c r="AH12" t="str">
        <f t="shared" si="9"/>
        <v>J5-1</v>
      </c>
      <c r="AI12" t="str">
        <f>IFERROR(IF(IF(AG12="--",INDEX(D:D,MATCH(AE12,INDEX(B:B,MATCH(AE12,B:B,)+1):B10526,)+MATCH(AE12,B:B,)))=AD12,VLOOKUP(AE12,B:D,3,0),IF(AG12="--",INDEX(D:D,MATCH(AE12,INDEX(B:B,MATCH(AE12,B:B,)+1):B10526,)+MATCH(AE12,B:B,)),"---")),"---")</f>
        <v>J5-1</v>
      </c>
      <c r="AJ12" t="str">
        <f>IF(COUNTIF(CALC_CONN_TEBB0714_REV01!F:F,IF(AH12&lt;&gt;"---",VLOOKUP(AD12,CALC_CONN_TEBB0714_REV01!F:M,8,0),IF(IFERROR(IF(AD12=AH12,AI12,AH12),"---")="---","---",IF(COUNTIF(CALC_CONN_TEBB0714_REV01!F:F,IFERROR(IF(AD12=AH12,AI12,AH12),"---"))&gt;0,"---",IFERROR(IF(AD12=AH12,AI12,AH12),"---")))))=1,IF(AH12&lt;&gt;"---",VLOOKUP(AD12,CALC_CONN_TEBB0714_REV01!F:M,8,0),IF(IFERROR(IF(AD12=AH12,AI12,AH12),"---")="---","---",IF(COUNTIF(CALC_CONN_TEBB0714_REV01!F:F,IFERROR(IF(AD12=AH12,AI12,AH12),"---"))&gt;0,"---",IFERROR(IF(AD12=AH12,AI12,AH12),"---")))),"---")</f>
        <v>J5-1</v>
      </c>
      <c r="AK12" t="str">
        <f>IF(COUNTIF(CALC_CONN_TEBB0714_REV01!F:F,IF(AH12&lt;&gt;"---",VLOOKUP(AD12,CALC_CONN_TEBB0714_REV01!F:M,8,0),IF(IFERROR(IF(AD12=AH12,AI12,AH12),"---")="---","---",IF(COUNTIF(CALC_CONN_TEBB0714_REV01!F:F,IFERROR(IF(AD12=AH12,AI12,AH12),"---"))&gt;0,"---",IFERROR(IF(AD12=AH12,AI12,AH12),"---")))))=0,IF(AH12&lt;&gt;"---",VLOOKUP(AD12,CALC_CONN_TEBB0714_REV01!F:M,8,0),IF(IFERROR(IF(AD12=AH12,AI12,AH12),"---")="---","---",IF(COUNTIF(CALC_CONN_TEBB0714_REV01!F:F,IFERROR(IF(AD12=AH12,AI12,AH12),"---"))&gt;0,"---",IFERROR(IF(AD12=AH12,AI12,AH12),"---")))),"---")</f>
        <v>---</v>
      </c>
      <c r="AL12">
        <f t="shared" si="10"/>
        <v>25.017499999999998</v>
      </c>
      <c r="AM12">
        <f t="shared" si="11"/>
        <v>2</v>
      </c>
      <c r="AT12" t="str">
        <f t="shared" si="4"/>
        <v>SFP0_LOS</v>
      </c>
      <c r="AU12" t="str">
        <f t="shared" si="5"/>
        <v>--</v>
      </c>
    </row>
    <row r="13" spans="1:47" x14ac:dyDescent="0.25">
      <c r="A13" t="str">
        <f t="shared" si="0"/>
        <v>J1-9</v>
      </c>
      <c r="B13" t="str">
        <f t="shared" si="1"/>
        <v>SFP0_RS1</v>
      </c>
      <c r="C13" t="str">
        <f t="shared" si="2"/>
        <v>J1-SFP0_RS1</v>
      </c>
      <c r="D13" t="str">
        <f t="shared" si="3"/>
        <v>J1-9</v>
      </c>
      <c r="E13" t="s">
        <v>590</v>
      </c>
      <c r="F13">
        <v>9</v>
      </c>
      <c r="G13" t="s">
        <v>1264</v>
      </c>
      <c r="L13" t="s">
        <v>282</v>
      </c>
      <c r="M13" t="s">
        <v>274</v>
      </c>
      <c r="N13">
        <v>8.7479999999999993</v>
      </c>
      <c r="AA13">
        <f t="shared" si="12"/>
        <v>8</v>
      </c>
      <c r="AB13" t="str">
        <f>B2B!B10</f>
        <v>JM1</v>
      </c>
      <c r="AC13" t="str">
        <f>B2B!C10</f>
        <v>7</v>
      </c>
      <c r="AD13" t="str">
        <f t="shared" si="6"/>
        <v>JM1-7</v>
      </c>
      <c r="AE13" t="str">
        <f t="shared" si="7"/>
        <v>MGT_RX2_P</v>
      </c>
      <c r="AG13" t="str">
        <f t="shared" si="8"/>
        <v>--</v>
      </c>
      <c r="AH13" t="str">
        <f t="shared" si="9"/>
        <v>J1-13</v>
      </c>
      <c r="AI13" t="str">
        <f>IFERROR(IF(IF(AG13="--",INDEX(D:D,MATCH(AE13,INDEX(B:B,MATCH(AE13,B:B,)+1):B10527,)+MATCH(AE13,B:B,)))=AD13,VLOOKUP(AE13,B:D,3,0),IF(AG13="--",INDEX(D:D,MATCH(AE13,INDEX(B:B,MATCH(AE13,B:B,)+1):B10527,)+MATCH(AE13,B:B,)),"---")),"---")</f>
        <v>J1-13</v>
      </c>
      <c r="AJ13" t="str">
        <f>IF(COUNTIF(CALC_CONN_TEBB0714_REV01!F:F,IF(AH13&lt;&gt;"---",VLOOKUP(AD13,CALC_CONN_TEBB0714_REV01!F:M,8,0),IF(IFERROR(IF(AD13=AH13,AI13,AH13),"---")="---","---",IF(COUNTIF(CALC_CONN_TEBB0714_REV01!F:F,IFERROR(IF(AD13=AH13,AI13,AH13),"---"))&gt;0,"---",IFERROR(IF(AD13=AH13,AI13,AH13),"---")))))=1,IF(AH13&lt;&gt;"---",VLOOKUP(AD13,CALC_CONN_TEBB0714_REV01!F:M,8,0),IF(IFERROR(IF(AD13=AH13,AI13,AH13),"---")="---","---",IF(COUNTIF(CALC_CONN_TEBB0714_REV01!F:F,IFERROR(IF(AD13=AH13,AI13,AH13),"---"))&gt;0,"---",IFERROR(IF(AD13=AH13,AI13,AH13),"---")))),"---")</f>
        <v>J1-13</v>
      </c>
      <c r="AK13" t="str">
        <f>IF(COUNTIF(CALC_CONN_TEBB0714_REV01!F:F,IF(AH13&lt;&gt;"---",VLOOKUP(AD13,CALC_CONN_TEBB0714_REV01!F:M,8,0),IF(IFERROR(IF(AD13=AH13,AI13,AH13),"---")="---","---",IF(COUNTIF(CALC_CONN_TEBB0714_REV01!F:F,IFERROR(IF(AD13=AH13,AI13,AH13),"---"))&gt;0,"---",IFERROR(IF(AD13=AH13,AI13,AH13),"---")))))=0,IF(AH13&lt;&gt;"---",VLOOKUP(AD13,CALC_CONN_TEBB0714_REV01!F:M,8,0),IF(IFERROR(IF(AD13=AH13,AI13,AH13),"---")="---","---",IF(COUNTIF(CALC_CONN_TEBB0714_REV01!F:F,IFERROR(IF(AD13=AH13,AI13,AH13),"---"))&gt;0,"---",IFERROR(IF(AD13=AH13,AI13,AH13),"---")))),"---")</f>
        <v>---</v>
      </c>
      <c r="AL13">
        <f t="shared" si="10"/>
        <v>12.5703</v>
      </c>
      <c r="AM13">
        <f t="shared" si="11"/>
        <v>2</v>
      </c>
      <c r="AT13" t="str">
        <f t="shared" si="4"/>
        <v>SFP0_RS1</v>
      </c>
      <c r="AU13" t="str">
        <f t="shared" si="5"/>
        <v>--</v>
      </c>
    </row>
    <row r="14" spans="1:47" x14ac:dyDescent="0.25">
      <c r="A14" t="str">
        <f t="shared" si="0"/>
        <v>J1-10</v>
      </c>
      <c r="B14" t="str">
        <f t="shared" si="1"/>
        <v>GND</v>
      </c>
      <c r="C14" t="str">
        <f t="shared" si="2"/>
        <v>J1-GND</v>
      </c>
      <c r="D14" t="str">
        <f t="shared" si="3"/>
        <v>J1-10</v>
      </c>
      <c r="E14" t="s">
        <v>590</v>
      </c>
      <c r="F14">
        <v>10</v>
      </c>
      <c r="G14" t="s">
        <v>275</v>
      </c>
      <c r="L14" t="s">
        <v>283</v>
      </c>
      <c r="M14" t="s">
        <v>274</v>
      </c>
      <c r="N14">
        <v>44.340200000000003</v>
      </c>
      <c r="AA14">
        <f t="shared" si="12"/>
        <v>9</v>
      </c>
      <c r="AB14" t="str">
        <f>B2B!B11</f>
        <v>JM1</v>
      </c>
      <c r="AC14" t="str">
        <f>B2B!C11</f>
        <v>10</v>
      </c>
      <c r="AD14" t="str">
        <f t="shared" si="6"/>
        <v>JM1-10</v>
      </c>
      <c r="AE14" t="str">
        <f t="shared" si="7"/>
        <v>MGT_TX3_N</v>
      </c>
      <c r="AG14" t="str">
        <f t="shared" si="8"/>
        <v>--</v>
      </c>
      <c r="AH14" t="str">
        <f t="shared" si="9"/>
        <v>J6-1</v>
      </c>
      <c r="AI14" t="str">
        <f>IFERROR(IF(IF(AG14="--",INDEX(D:D,MATCH(AE14,INDEX(B:B,MATCH(AE14,B:B,)+1):B10528,)+MATCH(AE14,B:B,)))=AD14,VLOOKUP(AE14,B:D,3,0),IF(AG14="--",INDEX(D:D,MATCH(AE14,INDEX(B:B,MATCH(AE14,B:B,)+1):B10528,)+MATCH(AE14,B:B,)),"---")),"---")</f>
        <v>J6-1</v>
      </c>
      <c r="AJ14" t="str">
        <f>IF(COUNTIF(CALC_CONN_TEBB0714_REV01!F:F,IF(AH14&lt;&gt;"---",VLOOKUP(AD14,CALC_CONN_TEBB0714_REV01!F:M,8,0),IF(IFERROR(IF(AD14=AH14,AI14,AH14),"---")="---","---",IF(COUNTIF(CALC_CONN_TEBB0714_REV01!F:F,IFERROR(IF(AD14=AH14,AI14,AH14),"---"))&gt;0,"---",IFERROR(IF(AD14=AH14,AI14,AH14),"---")))))=1,IF(AH14&lt;&gt;"---",VLOOKUP(AD14,CALC_CONN_TEBB0714_REV01!F:M,8,0),IF(IFERROR(IF(AD14=AH14,AI14,AH14),"---")="---","---",IF(COUNTIF(CALC_CONN_TEBB0714_REV01!F:F,IFERROR(IF(AD14=AH14,AI14,AH14),"---"))&gt;0,"---",IFERROR(IF(AD14=AH14,AI14,AH14),"---")))),"---")</f>
        <v>J6-1</v>
      </c>
      <c r="AK14" t="str">
        <f>IF(COUNTIF(CALC_CONN_TEBB0714_REV01!F:F,IF(AH14&lt;&gt;"---",VLOOKUP(AD14,CALC_CONN_TEBB0714_REV01!F:M,8,0),IF(IFERROR(IF(AD14=AH14,AI14,AH14),"---")="---","---",IF(COUNTIF(CALC_CONN_TEBB0714_REV01!F:F,IFERROR(IF(AD14=AH14,AI14,AH14),"---"))&gt;0,"---",IFERROR(IF(AD14=AH14,AI14,AH14),"---")))))=0,IF(AH14&lt;&gt;"---",VLOOKUP(AD14,CALC_CONN_TEBB0714_REV01!F:M,8,0),IF(IFERROR(IF(AD14=AH14,AI14,AH14),"---")="---","---",IF(COUNTIF(CALC_CONN_TEBB0714_REV01!F:F,IFERROR(IF(AD14=AH14,AI14,AH14),"---"))&gt;0,"---",IFERROR(IF(AD14=AH14,AI14,AH14),"---")))),"---")</f>
        <v>---</v>
      </c>
      <c r="AL14">
        <f t="shared" si="10"/>
        <v>25.3489</v>
      </c>
      <c r="AM14">
        <f t="shared" si="11"/>
        <v>2</v>
      </c>
      <c r="AT14">
        <f t="shared" si="4"/>
        <v>0</v>
      </c>
      <c r="AU14">
        <f t="shared" si="5"/>
        <v>0</v>
      </c>
    </row>
    <row r="15" spans="1:47" x14ac:dyDescent="0.25">
      <c r="A15" t="str">
        <f t="shared" si="0"/>
        <v>J1-11</v>
      </c>
      <c r="B15" t="str">
        <f t="shared" si="1"/>
        <v>GND</v>
      </c>
      <c r="C15" t="str">
        <f t="shared" si="2"/>
        <v>J1-GND</v>
      </c>
      <c r="D15" t="str">
        <f t="shared" si="3"/>
        <v>J1-11</v>
      </c>
      <c r="E15" t="s">
        <v>590</v>
      </c>
      <c r="F15">
        <v>11</v>
      </c>
      <c r="G15" t="s">
        <v>275</v>
      </c>
      <c r="L15" t="s">
        <v>284</v>
      </c>
      <c r="M15" t="s">
        <v>274</v>
      </c>
      <c r="N15">
        <v>44.671599999999998</v>
      </c>
      <c r="AA15">
        <f t="shared" si="12"/>
        <v>10</v>
      </c>
      <c r="AB15" t="str">
        <f>B2B!B12</f>
        <v>JM1</v>
      </c>
      <c r="AC15" t="str">
        <f>B2B!C12</f>
        <v>9</v>
      </c>
      <c r="AD15" t="str">
        <f t="shared" si="6"/>
        <v>JM1-9</v>
      </c>
      <c r="AE15" t="str">
        <f t="shared" si="7"/>
        <v>MGT_RX2_N</v>
      </c>
      <c r="AG15" t="str">
        <f t="shared" si="8"/>
        <v>--</v>
      </c>
      <c r="AH15" t="str">
        <f t="shared" si="9"/>
        <v>J1-12</v>
      </c>
      <c r="AI15" t="str">
        <f>IFERROR(IF(IF(AG15="--",INDEX(D:D,MATCH(AE15,INDEX(B:B,MATCH(AE15,B:B,)+1):B10529,)+MATCH(AE15,B:B,)))=AD15,VLOOKUP(AE15,B:D,3,0),IF(AG15="--",INDEX(D:D,MATCH(AE15,INDEX(B:B,MATCH(AE15,B:B,)+1):B10529,)+MATCH(AE15,B:B,)),"---")),"---")</f>
        <v>J1-12</v>
      </c>
      <c r="AJ15" t="str">
        <f>IF(COUNTIF(CALC_CONN_TEBB0714_REV01!F:F,IF(AH15&lt;&gt;"---",VLOOKUP(AD15,CALC_CONN_TEBB0714_REV01!F:M,8,0),IF(IFERROR(IF(AD15=AH15,AI15,AH15),"---")="---","---",IF(COUNTIF(CALC_CONN_TEBB0714_REV01!F:F,IFERROR(IF(AD15=AH15,AI15,AH15),"---"))&gt;0,"---",IFERROR(IF(AD15=AH15,AI15,AH15),"---")))))=1,IF(AH15&lt;&gt;"---",VLOOKUP(AD15,CALC_CONN_TEBB0714_REV01!F:M,8,0),IF(IFERROR(IF(AD15=AH15,AI15,AH15),"---")="---","---",IF(COUNTIF(CALC_CONN_TEBB0714_REV01!F:F,IFERROR(IF(AD15=AH15,AI15,AH15),"---"))&gt;0,"---",IFERROR(IF(AD15=AH15,AI15,AH15),"---")))),"---")</f>
        <v>J1-12</v>
      </c>
      <c r="AK15" t="str">
        <f>IF(COUNTIF(CALC_CONN_TEBB0714_REV01!F:F,IF(AH15&lt;&gt;"---",VLOOKUP(AD15,CALC_CONN_TEBB0714_REV01!F:M,8,0),IF(IFERROR(IF(AD15=AH15,AI15,AH15),"---")="---","---",IF(COUNTIF(CALC_CONN_TEBB0714_REV01!F:F,IFERROR(IF(AD15=AH15,AI15,AH15),"---"))&gt;0,"---",IFERROR(IF(AD15=AH15,AI15,AH15),"---")))))=0,IF(AH15&lt;&gt;"---",VLOOKUP(AD15,CALC_CONN_TEBB0714_REV01!F:M,8,0),IF(IFERROR(IF(AD15=AH15,AI15,AH15),"---")="---","---",IF(COUNTIF(CALC_CONN_TEBB0714_REV01!F:F,IFERROR(IF(AD15=AH15,AI15,AH15),"---"))&gt;0,"---",IFERROR(IF(AD15=AH15,AI15,AH15),"---")))),"---")</f>
        <v>---</v>
      </c>
      <c r="AL15">
        <f t="shared" si="10"/>
        <v>12.257</v>
      </c>
      <c r="AM15">
        <f t="shared" si="11"/>
        <v>2</v>
      </c>
      <c r="AT15">
        <f t="shared" si="4"/>
        <v>0</v>
      </c>
      <c r="AU15">
        <f t="shared" si="5"/>
        <v>0</v>
      </c>
    </row>
    <row r="16" spans="1:47" x14ac:dyDescent="0.25">
      <c r="A16" t="str">
        <f t="shared" si="0"/>
        <v>J1-12</v>
      </c>
      <c r="B16" t="str">
        <f t="shared" si="1"/>
        <v>MGT_RX2_N</v>
      </c>
      <c r="C16" t="str">
        <f t="shared" si="2"/>
        <v>J1-MGT_RX2_N</v>
      </c>
      <c r="D16" t="str">
        <f t="shared" si="3"/>
        <v>J1-12</v>
      </c>
      <c r="E16" t="s">
        <v>590</v>
      </c>
      <c r="F16">
        <v>12</v>
      </c>
      <c r="G16" t="s">
        <v>886</v>
      </c>
      <c r="L16" t="s">
        <v>285</v>
      </c>
      <c r="M16" t="s">
        <v>274</v>
      </c>
      <c r="N16">
        <v>53.452500000000001</v>
      </c>
      <c r="AA16">
        <f t="shared" si="12"/>
        <v>11</v>
      </c>
      <c r="AB16" t="str">
        <f>B2B!B13</f>
        <v>JM1</v>
      </c>
      <c r="AC16" t="str">
        <f>B2B!C13</f>
        <v>12</v>
      </c>
      <c r="AD16" t="str">
        <f t="shared" si="6"/>
        <v>JM1-12</v>
      </c>
      <c r="AE16" t="str">
        <f t="shared" si="7"/>
        <v>GND</v>
      </c>
      <c r="AG16" t="str">
        <f t="shared" si="8"/>
        <v>---</v>
      </c>
      <c r="AH16" t="str">
        <f t="shared" si="9"/>
        <v>---</v>
      </c>
      <c r="AI16" t="str">
        <f>IFERROR(IF(IF(AG16="--",INDEX(D:D,MATCH(AE16,INDEX(B:B,MATCH(AE16,B:B,)+1):B10530,)+MATCH(AE16,B:B,)))=AD16,VLOOKUP(AE16,B:D,3,0),IF(AG16="--",INDEX(D:D,MATCH(AE16,INDEX(B:B,MATCH(AE16,B:B,)+1):B10530,)+MATCH(AE16,B:B,)),"---")),"---")</f>
        <v>---</v>
      </c>
      <c r="AJ16" t="str">
        <f>IF(COUNTIF(CALC_CONN_TEBB0714_REV01!F:F,IF(AH16&lt;&gt;"---",VLOOKUP(AD16,CALC_CONN_TEBB0714_REV01!F:M,8,0),IF(IFERROR(IF(AD16=AH16,AI16,AH16),"---")="---","---",IF(COUNTIF(CALC_CONN_TEBB0714_REV01!F:F,IFERROR(IF(AD16=AH16,AI16,AH16),"---"))&gt;0,"---",IFERROR(IF(AD16=AH16,AI16,AH16),"---")))))=1,IF(AH16&lt;&gt;"---",VLOOKUP(AD16,CALC_CONN_TEBB0714_REV01!F:M,8,0),IF(IFERROR(IF(AD16=AH16,AI16,AH16),"---")="---","---",IF(COUNTIF(CALC_CONN_TEBB0714_REV01!F:F,IFERROR(IF(AD16=AH16,AI16,AH16),"---"))&gt;0,"---",IFERROR(IF(AD16=AH16,AI16,AH16),"---")))),"---")</f>
        <v>---</v>
      </c>
      <c r="AK16" t="str">
        <f>IF(COUNTIF(CALC_CONN_TEBB0714_REV01!F:F,IF(AH16&lt;&gt;"---",VLOOKUP(AD16,CALC_CONN_TEBB0714_REV01!F:M,8,0),IF(IFERROR(IF(AD16=AH16,AI16,AH16),"---")="---","---",IF(COUNTIF(CALC_CONN_TEBB0714_REV01!F:F,IFERROR(IF(AD16=AH16,AI16,AH16),"---"))&gt;0,"---",IFERROR(IF(AD16=AH16,AI16,AH16),"---")))))=0,IF(AH16&lt;&gt;"---",VLOOKUP(AD16,CALC_CONN_TEBB0714_REV01!F:M,8,0),IF(IFERROR(IF(AD16=AH16,AI16,AH16),"---")="---","---",IF(COUNTIF(CALC_CONN_TEBB0714_REV01!F:F,IFERROR(IF(AD16=AH16,AI16,AH16),"---"))&gt;0,"---",IFERROR(IF(AD16=AH16,AI16,AH16),"---")))),"---")</f>
        <v>---</v>
      </c>
      <c r="AL16" t="str">
        <f t="shared" si="10"/>
        <v>---</v>
      </c>
      <c r="AM16">
        <f t="shared" si="11"/>
        <v>93</v>
      </c>
      <c r="AT16" t="str">
        <f t="shared" si="4"/>
        <v>MGT_RX2_N</v>
      </c>
      <c r="AU16" t="str">
        <f t="shared" si="5"/>
        <v>--</v>
      </c>
    </row>
    <row r="17" spans="1:47" x14ac:dyDescent="0.25">
      <c r="A17" t="str">
        <f t="shared" si="0"/>
        <v>J1-13</v>
      </c>
      <c r="B17" t="str">
        <f t="shared" si="1"/>
        <v>MGT_RX2_P</v>
      </c>
      <c r="C17" t="str">
        <f t="shared" si="2"/>
        <v>J1-MGT_RX2_P</v>
      </c>
      <c r="D17" t="str">
        <f t="shared" si="3"/>
        <v>J1-13</v>
      </c>
      <c r="E17" t="s">
        <v>590</v>
      </c>
      <c r="F17">
        <v>13</v>
      </c>
      <c r="G17" t="s">
        <v>888</v>
      </c>
      <c r="L17" t="s">
        <v>286</v>
      </c>
      <c r="M17" t="s">
        <v>274</v>
      </c>
      <c r="N17">
        <v>53.783900000000003</v>
      </c>
      <c r="AA17">
        <f t="shared" si="12"/>
        <v>12</v>
      </c>
      <c r="AB17" t="str">
        <f>B2B!B14</f>
        <v>JM1</v>
      </c>
      <c r="AC17" t="str">
        <f>B2B!C14</f>
        <v>11</v>
      </c>
      <c r="AD17" t="str">
        <f t="shared" si="6"/>
        <v>JM1-11</v>
      </c>
      <c r="AE17" t="str">
        <f t="shared" si="7"/>
        <v>GND</v>
      </c>
      <c r="AG17" t="str">
        <f t="shared" si="8"/>
        <v>---</v>
      </c>
      <c r="AH17" t="str">
        <f t="shared" si="9"/>
        <v>---</v>
      </c>
      <c r="AI17" t="str">
        <f>IFERROR(IF(IF(AG17="--",INDEX(D:D,MATCH(AE17,INDEX(B:B,MATCH(AE17,B:B,)+1):B10531,)+MATCH(AE17,B:B,)))=AD17,VLOOKUP(AE17,B:D,3,0),IF(AG17="--",INDEX(D:D,MATCH(AE17,INDEX(B:B,MATCH(AE17,B:B,)+1):B10531,)+MATCH(AE17,B:B,)),"---")),"---")</f>
        <v>---</v>
      </c>
      <c r="AJ17" t="str">
        <f>IF(COUNTIF(CALC_CONN_TEBB0714_REV01!F:F,IF(AH17&lt;&gt;"---",VLOOKUP(AD17,CALC_CONN_TEBB0714_REV01!F:M,8,0),IF(IFERROR(IF(AD17=AH17,AI17,AH17),"---")="---","---",IF(COUNTIF(CALC_CONN_TEBB0714_REV01!F:F,IFERROR(IF(AD17=AH17,AI17,AH17),"---"))&gt;0,"---",IFERROR(IF(AD17=AH17,AI17,AH17),"---")))))=1,IF(AH17&lt;&gt;"---",VLOOKUP(AD17,CALC_CONN_TEBB0714_REV01!F:M,8,0),IF(IFERROR(IF(AD17=AH17,AI17,AH17),"---")="---","---",IF(COUNTIF(CALC_CONN_TEBB0714_REV01!F:F,IFERROR(IF(AD17=AH17,AI17,AH17),"---"))&gt;0,"---",IFERROR(IF(AD17=AH17,AI17,AH17),"---")))),"---")</f>
        <v>---</v>
      </c>
      <c r="AK17" t="str">
        <f>IF(COUNTIF(CALC_CONN_TEBB0714_REV01!F:F,IF(AH17&lt;&gt;"---",VLOOKUP(AD17,CALC_CONN_TEBB0714_REV01!F:M,8,0),IF(IFERROR(IF(AD17=AH17,AI17,AH17),"---")="---","---",IF(COUNTIF(CALC_CONN_TEBB0714_REV01!F:F,IFERROR(IF(AD17=AH17,AI17,AH17),"---"))&gt;0,"---",IFERROR(IF(AD17=AH17,AI17,AH17),"---")))))=0,IF(AH17&lt;&gt;"---",VLOOKUP(AD17,CALC_CONN_TEBB0714_REV01!F:M,8,0),IF(IFERROR(IF(AD17=AH17,AI17,AH17),"---")="---","---",IF(COUNTIF(CALC_CONN_TEBB0714_REV01!F:F,IFERROR(IF(AD17=AH17,AI17,AH17),"---"))&gt;0,"---",IFERROR(IF(AD17=AH17,AI17,AH17),"---")))),"---")</f>
        <v>---</v>
      </c>
      <c r="AL17" t="str">
        <f t="shared" si="10"/>
        <v>---</v>
      </c>
      <c r="AM17">
        <f t="shared" si="11"/>
        <v>93</v>
      </c>
      <c r="AT17" t="str">
        <f t="shared" si="4"/>
        <v>MGT_RX2_P</v>
      </c>
      <c r="AU17" t="str">
        <f t="shared" si="5"/>
        <v>--</v>
      </c>
    </row>
    <row r="18" spans="1:47" x14ac:dyDescent="0.25">
      <c r="A18" t="str">
        <f t="shared" si="0"/>
        <v>J1-14</v>
      </c>
      <c r="B18" t="str">
        <f t="shared" si="1"/>
        <v>GND</v>
      </c>
      <c r="C18" t="str">
        <f t="shared" si="2"/>
        <v>J1-GND</v>
      </c>
      <c r="D18" t="str">
        <f t="shared" si="3"/>
        <v>J1-14</v>
      </c>
      <c r="E18" t="s">
        <v>590</v>
      </c>
      <c r="F18">
        <v>14</v>
      </c>
      <c r="G18" t="s">
        <v>275</v>
      </c>
      <c r="L18" t="s">
        <v>287</v>
      </c>
      <c r="M18" t="s">
        <v>274</v>
      </c>
      <c r="N18">
        <v>33.772399999999998</v>
      </c>
      <c r="AA18">
        <f t="shared" si="12"/>
        <v>13</v>
      </c>
      <c r="AB18" t="str">
        <f>B2B!B15</f>
        <v>JM1</v>
      </c>
      <c r="AC18" t="str">
        <f>B2B!C15</f>
        <v>14</v>
      </c>
      <c r="AD18" t="str">
        <f t="shared" si="6"/>
        <v>JM1-14</v>
      </c>
      <c r="AE18" t="str">
        <f t="shared" si="7"/>
        <v>MGT_TX2_P</v>
      </c>
      <c r="AG18" t="str">
        <f t="shared" si="8"/>
        <v>--</v>
      </c>
      <c r="AH18" t="str">
        <f t="shared" si="9"/>
        <v>J1-18</v>
      </c>
      <c r="AI18" t="str">
        <f>IFERROR(IF(IF(AG18="--",INDEX(D:D,MATCH(AE18,INDEX(B:B,MATCH(AE18,B:B,)+1):B10532,)+MATCH(AE18,B:B,)))=AD18,VLOOKUP(AE18,B:D,3,0),IF(AG18="--",INDEX(D:D,MATCH(AE18,INDEX(B:B,MATCH(AE18,B:B,)+1):B10532,)+MATCH(AE18,B:B,)),"---")),"---")</f>
        <v>J1-18</v>
      </c>
      <c r="AJ18" t="str">
        <f>IF(COUNTIF(CALC_CONN_TEBB0714_REV01!F:F,IF(AH18&lt;&gt;"---",VLOOKUP(AD18,CALC_CONN_TEBB0714_REV01!F:M,8,0),IF(IFERROR(IF(AD18=AH18,AI18,AH18),"---")="---","---",IF(COUNTIF(CALC_CONN_TEBB0714_REV01!F:F,IFERROR(IF(AD18=AH18,AI18,AH18),"---"))&gt;0,"---",IFERROR(IF(AD18=AH18,AI18,AH18),"---")))))=1,IF(AH18&lt;&gt;"---",VLOOKUP(AD18,CALC_CONN_TEBB0714_REV01!F:M,8,0),IF(IFERROR(IF(AD18=AH18,AI18,AH18),"---")="---","---",IF(COUNTIF(CALC_CONN_TEBB0714_REV01!F:F,IFERROR(IF(AD18=AH18,AI18,AH18),"---"))&gt;0,"---",IFERROR(IF(AD18=AH18,AI18,AH18),"---")))),"---")</f>
        <v>J1-18</v>
      </c>
      <c r="AK18" t="str">
        <f>IF(COUNTIF(CALC_CONN_TEBB0714_REV01!F:F,IF(AH18&lt;&gt;"---",VLOOKUP(AD18,CALC_CONN_TEBB0714_REV01!F:M,8,0),IF(IFERROR(IF(AD18=AH18,AI18,AH18),"---")="---","---",IF(COUNTIF(CALC_CONN_TEBB0714_REV01!F:F,IFERROR(IF(AD18=AH18,AI18,AH18),"---"))&gt;0,"---",IFERROR(IF(AD18=AH18,AI18,AH18),"---")))))=0,IF(AH18&lt;&gt;"---",VLOOKUP(AD18,CALC_CONN_TEBB0714_REV01!F:M,8,0),IF(IFERROR(IF(AD18=AH18,AI18,AH18),"---")="---","---",IF(COUNTIF(CALC_CONN_TEBB0714_REV01!F:F,IFERROR(IF(AD18=AH18,AI18,AH18),"---"))&gt;0,"---",IFERROR(IF(AD18=AH18,AI18,AH18),"---")))),"---")</f>
        <v>---</v>
      </c>
      <c r="AL18">
        <f t="shared" si="10"/>
        <v>25.228200000000001</v>
      </c>
      <c r="AM18">
        <f t="shared" si="11"/>
        <v>2</v>
      </c>
      <c r="AT18">
        <f t="shared" si="4"/>
        <v>0</v>
      </c>
      <c r="AU18">
        <f t="shared" si="5"/>
        <v>0</v>
      </c>
    </row>
    <row r="19" spans="1:47" x14ac:dyDescent="0.25">
      <c r="A19" t="str">
        <f t="shared" si="0"/>
        <v>J1-15</v>
      </c>
      <c r="B19" t="str">
        <f t="shared" si="1"/>
        <v>NetC4_1</v>
      </c>
      <c r="C19" t="str">
        <f t="shared" si="2"/>
        <v>J1-NetC4_1</v>
      </c>
      <c r="D19" t="str">
        <f t="shared" si="3"/>
        <v>J1-15</v>
      </c>
      <c r="E19" t="s">
        <v>590</v>
      </c>
      <c r="F19">
        <v>15</v>
      </c>
      <c r="G19" t="s">
        <v>1265</v>
      </c>
      <c r="L19" t="s">
        <v>288</v>
      </c>
      <c r="M19" t="s">
        <v>274</v>
      </c>
      <c r="N19">
        <v>33.460500000000003</v>
      </c>
      <c r="AA19">
        <f t="shared" si="12"/>
        <v>14</v>
      </c>
      <c r="AB19" t="str">
        <f>B2B!B16</f>
        <v>JM1</v>
      </c>
      <c r="AC19" t="str">
        <f>B2B!C16</f>
        <v>13</v>
      </c>
      <c r="AD19" t="str">
        <f t="shared" si="6"/>
        <v>JM1-13</v>
      </c>
      <c r="AE19" t="str">
        <f t="shared" si="7"/>
        <v>MGT_RX1_P</v>
      </c>
      <c r="AG19" t="str">
        <f t="shared" si="8"/>
        <v>--</v>
      </c>
      <c r="AH19" t="str">
        <f t="shared" si="9"/>
        <v>JM1-13</v>
      </c>
      <c r="AI19" t="str">
        <f>IFERROR(IF(IF(AG19="--",INDEX(D:D,MATCH(AE19,INDEX(B:B,MATCH(AE19,B:B,)+1):B10533,)+MATCH(AE19,B:B,)))=AD19,VLOOKUP(AE19,B:D,3,0),IF(AG19="--",INDEX(D:D,MATCH(AE19,INDEX(B:B,MATCH(AE19,B:B,)+1):B10533,)+MATCH(AE19,B:B,)),"---")),"---")</f>
        <v>---</v>
      </c>
      <c r="AJ19" t="str">
        <f>IF(COUNTIF(CALC_CONN_TEBB0714_REV01!F:F,IF(AH19&lt;&gt;"---",VLOOKUP(AD19,CALC_CONN_TEBB0714_REV01!F:M,8,0),IF(IFERROR(IF(AD19=AH19,AI19,AH19),"---")="---","---",IF(COUNTIF(CALC_CONN_TEBB0714_REV01!F:F,IFERROR(IF(AD19=AH19,AI19,AH19),"---"))&gt;0,"---",IFERROR(IF(AD19=AH19,AI19,AH19),"---")))))=1,IF(AH19&lt;&gt;"---",VLOOKUP(AD19,CALC_CONN_TEBB0714_REV01!F:M,8,0),IF(IFERROR(IF(AD19=AH19,AI19,AH19),"---")="---","---",IF(COUNTIF(CALC_CONN_TEBB0714_REV01!F:F,IFERROR(IF(AD19=AH19,AI19,AH19),"---"))&gt;0,"---",IFERROR(IF(AD19=AH19,AI19,AH19),"---")))),"---")</f>
        <v>---</v>
      </c>
      <c r="AK19" t="str">
        <f>IF(COUNTIF(CALC_CONN_TEBB0714_REV01!F:F,IF(AH19&lt;&gt;"---",VLOOKUP(AD19,CALC_CONN_TEBB0714_REV01!F:M,8,0),IF(IFERROR(IF(AD19=AH19,AI19,AH19),"---")="---","---",IF(COUNTIF(CALC_CONN_TEBB0714_REV01!F:F,IFERROR(IF(AD19=AH19,AI19,AH19),"---"))&gt;0,"---",IFERROR(IF(AD19=AH19,AI19,AH19),"---")))))=0,IF(AH19&lt;&gt;"---",VLOOKUP(AD19,CALC_CONN_TEBB0714_REV01!F:M,8,0),IF(IFERROR(IF(AD19=AH19,AI19,AH19),"---")="---","---",IF(COUNTIF(CALC_CONN_TEBB0714_REV01!F:F,IFERROR(IF(AD19=AH19,AI19,AH19),"---"))&gt;0,"---",IFERROR(IF(AD19=AH19,AI19,AH19),"---")))),"---")</f>
        <v>---</v>
      </c>
      <c r="AL19">
        <f t="shared" si="10"/>
        <v>0</v>
      </c>
      <c r="AM19">
        <f t="shared" si="11"/>
        <v>1</v>
      </c>
      <c r="AT19" t="str">
        <f t="shared" si="4"/>
        <v>NetC4_1</v>
      </c>
      <c r="AU19" t="str">
        <f t="shared" si="5"/>
        <v>--</v>
      </c>
    </row>
    <row r="20" spans="1:47" x14ac:dyDescent="0.25">
      <c r="A20" t="str">
        <f t="shared" si="0"/>
        <v>J1-16</v>
      </c>
      <c r="B20" t="str">
        <f t="shared" si="1"/>
        <v>NetC3_1</v>
      </c>
      <c r="C20" t="str">
        <f t="shared" si="2"/>
        <v>J1-NetC3_1</v>
      </c>
      <c r="D20" t="str">
        <f t="shared" si="3"/>
        <v>J1-16</v>
      </c>
      <c r="E20" t="s">
        <v>590</v>
      </c>
      <c r="F20">
        <v>16</v>
      </c>
      <c r="G20" t="s">
        <v>1266</v>
      </c>
      <c r="L20" t="s">
        <v>289</v>
      </c>
      <c r="M20" t="s">
        <v>274</v>
      </c>
      <c r="N20">
        <v>34.048900000000003</v>
      </c>
      <c r="AA20">
        <f t="shared" si="12"/>
        <v>15</v>
      </c>
      <c r="AB20" t="str">
        <f>B2B!B17</f>
        <v>JM1</v>
      </c>
      <c r="AC20" t="str">
        <f>B2B!C17</f>
        <v>16</v>
      </c>
      <c r="AD20" t="str">
        <f t="shared" si="6"/>
        <v>JM1-16</v>
      </c>
      <c r="AE20" t="str">
        <f t="shared" si="7"/>
        <v>MGT_TX2_N</v>
      </c>
      <c r="AG20" t="str">
        <f t="shared" si="8"/>
        <v>--</v>
      </c>
      <c r="AH20" t="str">
        <f t="shared" si="9"/>
        <v>J1-19</v>
      </c>
      <c r="AI20" t="str">
        <f>IFERROR(IF(IF(AG20="--",INDEX(D:D,MATCH(AE20,INDEX(B:B,MATCH(AE20,B:B,)+1):B10534,)+MATCH(AE20,B:B,)))=AD20,VLOOKUP(AE20,B:D,3,0),IF(AG20="--",INDEX(D:D,MATCH(AE20,INDEX(B:B,MATCH(AE20,B:B,)+1):B10534,)+MATCH(AE20,B:B,)),"---")),"---")</f>
        <v>J1-19</v>
      </c>
      <c r="AJ20" t="str">
        <f>IF(COUNTIF(CALC_CONN_TEBB0714_REV01!F:F,IF(AH20&lt;&gt;"---",VLOOKUP(AD20,CALC_CONN_TEBB0714_REV01!F:M,8,0),IF(IFERROR(IF(AD20=AH20,AI20,AH20),"---")="---","---",IF(COUNTIF(CALC_CONN_TEBB0714_REV01!F:F,IFERROR(IF(AD20=AH20,AI20,AH20),"---"))&gt;0,"---",IFERROR(IF(AD20=AH20,AI20,AH20),"---")))))=1,IF(AH20&lt;&gt;"---",VLOOKUP(AD20,CALC_CONN_TEBB0714_REV01!F:M,8,0),IF(IFERROR(IF(AD20=AH20,AI20,AH20),"---")="---","---",IF(COUNTIF(CALC_CONN_TEBB0714_REV01!F:F,IFERROR(IF(AD20=AH20,AI20,AH20),"---"))&gt;0,"---",IFERROR(IF(AD20=AH20,AI20,AH20),"---")))),"---")</f>
        <v>J1-19</v>
      </c>
      <c r="AK20" t="str">
        <f>IF(COUNTIF(CALC_CONN_TEBB0714_REV01!F:F,IF(AH20&lt;&gt;"---",VLOOKUP(AD20,CALC_CONN_TEBB0714_REV01!F:M,8,0),IF(IFERROR(IF(AD20=AH20,AI20,AH20),"---")="---","---",IF(COUNTIF(CALC_CONN_TEBB0714_REV01!F:F,IFERROR(IF(AD20=AH20,AI20,AH20),"---"))&gt;0,"---",IFERROR(IF(AD20=AH20,AI20,AH20),"---")))))=0,IF(AH20&lt;&gt;"---",VLOOKUP(AD20,CALC_CONN_TEBB0714_REV01!F:M,8,0),IF(IFERROR(IF(AD20=AH20,AI20,AH20),"---")="---","---",IF(COUNTIF(CALC_CONN_TEBB0714_REV01!F:F,IFERROR(IF(AD20=AH20,AI20,AH20),"---"))&gt;0,"---",IFERROR(IF(AD20=AH20,AI20,AH20),"---")))),"---")</f>
        <v>---</v>
      </c>
      <c r="AL20">
        <f t="shared" si="10"/>
        <v>25.082699999999999</v>
      </c>
      <c r="AM20">
        <f t="shared" si="11"/>
        <v>2</v>
      </c>
      <c r="AT20" t="str">
        <f t="shared" si="4"/>
        <v>NetC3_1</v>
      </c>
      <c r="AU20" t="str">
        <f t="shared" si="5"/>
        <v>--</v>
      </c>
    </row>
    <row r="21" spans="1:47" x14ac:dyDescent="0.25">
      <c r="A21" t="str">
        <f t="shared" si="0"/>
        <v>J1-17</v>
      </c>
      <c r="B21" t="str">
        <f t="shared" si="1"/>
        <v>GND</v>
      </c>
      <c r="C21" t="str">
        <f t="shared" si="2"/>
        <v>J1-GND</v>
      </c>
      <c r="D21" t="str">
        <f t="shared" si="3"/>
        <v>J1-17</v>
      </c>
      <c r="E21" t="s">
        <v>590</v>
      </c>
      <c r="F21">
        <v>17</v>
      </c>
      <c r="G21" t="s">
        <v>275</v>
      </c>
      <c r="L21" t="s">
        <v>290</v>
      </c>
      <c r="M21" t="s">
        <v>274</v>
      </c>
      <c r="N21">
        <v>33.737699999999997</v>
      </c>
      <c r="AA21">
        <f t="shared" si="12"/>
        <v>16</v>
      </c>
      <c r="AB21" t="str">
        <f>B2B!B18</f>
        <v>JM1</v>
      </c>
      <c r="AC21" t="str">
        <f>B2B!C18</f>
        <v>15</v>
      </c>
      <c r="AD21" t="str">
        <f t="shared" si="6"/>
        <v>JM1-15</v>
      </c>
      <c r="AE21" t="str">
        <f t="shared" si="7"/>
        <v>MGT_RX1_N</v>
      </c>
      <c r="AG21" t="str">
        <f t="shared" si="8"/>
        <v>--</v>
      </c>
      <c r="AH21" t="str">
        <f t="shared" si="9"/>
        <v>JM1-15</v>
      </c>
      <c r="AI21" t="str">
        <f>IFERROR(IF(IF(AG21="--",INDEX(D:D,MATCH(AE21,INDEX(B:B,MATCH(AE21,B:B,)+1):B10535,)+MATCH(AE21,B:B,)))=AD21,VLOOKUP(AE21,B:D,3,0),IF(AG21="--",INDEX(D:D,MATCH(AE21,INDEX(B:B,MATCH(AE21,B:B,)+1):B10535,)+MATCH(AE21,B:B,)),"---")),"---")</f>
        <v>---</v>
      </c>
      <c r="AJ21" t="str">
        <f>IF(COUNTIF(CALC_CONN_TEBB0714_REV01!F:F,IF(AH21&lt;&gt;"---",VLOOKUP(AD21,CALC_CONN_TEBB0714_REV01!F:M,8,0),IF(IFERROR(IF(AD21=AH21,AI21,AH21),"---")="---","---",IF(COUNTIF(CALC_CONN_TEBB0714_REV01!F:F,IFERROR(IF(AD21=AH21,AI21,AH21),"---"))&gt;0,"---",IFERROR(IF(AD21=AH21,AI21,AH21),"---")))))=1,IF(AH21&lt;&gt;"---",VLOOKUP(AD21,CALC_CONN_TEBB0714_REV01!F:M,8,0),IF(IFERROR(IF(AD21=AH21,AI21,AH21),"---")="---","---",IF(COUNTIF(CALC_CONN_TEBB0714_REV01!F:F,IFERROR(IF(AD21=AH21,AI21,AH21),"---"))&gt;0,"---",IFERROR(IF(AD21=AH21,AI21,AH21),"---")))),"---")</f>
        <v>---</v>
      </c>
      <c r="AK21" t="str">
        <f>IF(COUNTIF(CALC_CONN_TEBB0714_REV01!F:F,IF(AH21&lt;&gt;"---",VLOOKUP(AD21,CALC_CONN_TEBB0714_REV01!F:M,8,0),IF(IFERROR(IF(AD21=AH21,AI21,AH21),"---")="---","---",IF(COUNTIF(CALC_CONN_TEBB0714_REV01!F:F,IFERROR(IF(AD21=AH21,AI21,AH21),"---"))&gt;0,"---",IFERROR(IF(AD21=AH21,AI21,AH21),"---")))))=0,IF(AH21&lt;&gt;"---",VLOOKUP(AD21,CALC_CONN_TEBB0714_REV01!F:M,8,0),IF(IFERROR(IF(AD21=AH21,AI21,AH21),"---")="---","---",IF(COUNTIF(CALC_CONN_TEBB0714_REV01!F:F,IFERROR(IF(AD21=AH21,AI21,AH21),"---"))&gt;0,"---",IFERROR(IF(AD21=AH21,AI21,AH21),"---")))),"---")</f>
        <v>---</v>
      </c>
      <c r="AL21">
        <f t="shared" si="10"/>
        <v>0</v>
      </c>
      <c r="AM21">
        <f t="shared" si="11"/>
        <v>1</v>
      </c>
      <c r="AT21">
        <f t="shared" si="4"/>
        <v>0</v>
      </c>
      <c r="AU21">
        <f t="shared" si="5"/>
        <v>0</v>
      </c>
    </row>
    <row r="22" spans="1:47" x14ac:dyDescent="0.25">
      <c r="A22" t="str">
        <f t="shared" si="0"/>
        <v>J1-18</v>
      </c>
      <c r="B22" t="str">
        <f t="shared" si="1"/>
        <v>MGT_TX2_P</v>
      </c>
      <c r="C22" t="str">
        <f t="shared" si="2"/>
        <v>J1-MGT_TX2_P</v>
      </c>
      <c r="D22" t="str">
        <f t="shared" si="3"/>
        <v>J1-18</v>
      </c>
      <c r="E22" t="s">
        <v>590</v>
      </c>
      <c r="F22">
        <v>18</v>
      </c>
      <c r="G22" t="s">
        <v>887</v>
      </c>
      <c r="L22" t="s">
        <v>849</v>
      </c>
      <c r="M22" t="s">
        <v>274</v>
      </c>
      <c r="N22">
        <v>11.3424</v>
      </c>
      <c r="AA22">
        <f t="shared" si="12"/>
        <v>17</v>
      </c>
      <c r="AB22" t="str">
        <f>B2B!B19</f>
        <v>JM1</v>
      </c>
      <c r="AC22" t="str">
        <f>B2B!C19</f>
        <v>18</v>
      </c>
      <c r="AD22" t="str">
        <f t="shared" si="6"/>
        <v>JM1-18</v>
      </c>
      <c r="AE22" t="str">
        <f t="shared" si="7"/>
        <v>GND</v>
      </c>
      <c r="AG22" t="str">
        <f t="shared" si="8"/>
        <v>---</v>
      </c>
      <c r="AH22" t="str">
        <f t="shared" si="9"/>
        <v>---</v>
      </c>
      <c r="AI22" t="str">
        <f>IFERROR(IF(IF(AG22="--",INDEX(D:D,MATCH(AE22,INDEX(B:B,MATCH(AE22,B:B,)+1):B10536,)+MATCH(AE22,B:B,)))=AD22,VLOOKUP(AE22,B:D,3,0),IF(AG22="--",INDEX(D:D,MATCH(AE22,INDEX(B:B,MATCH(AE22,B:B,)+1):B10536,)+MATCH(AE22,B:B,)),"---")),"---")</f>
        <v>---</v>
      </c>
      <c r="AJ22" t="str">
        <f>IF(COUNTIF(CALC_CONN_TEBB0714_REV01!F:F,IF(AH22&lt;&gt;"---",VLOOKUP(AD22,CALC_CONN_TEBB0714_REV01!F:M,8,0),IF(IFERROR(IF(AD22=AH22,AI22,AH22),"---")="---","---",IF(COUNTIF(CALC_CONN_TEBB0714_REV01!F:F,IFERROR(IF(AD22=AH22,AI22,AH22),"---"))&gt;0,"---",IFERROR(IF(AD22=AH22,AI22,AH22),"---")))))=1,IF(AH22&lt;&gt;"---",VLOOKUP(AD22,CALC_CONN_TEBB0714_REV01!F:M,8,0),IF(IFERROR(IF(AD22=AH22,AI22,AH22),"---")="---","---",IF(COUNTIF(CALC_CONN_TEBB0714_REV01!F:F,IFERROR(IF(AD22=AH22,AI22,AH22),"---"))&gt;0,"---",IFERROR(IF(AD22=AH22,AI22,AH22),"---")))),"---")</f>
        <v>---</v>
      </c>
      <c r="AK22" t="str">
        <f>IF(COUNTIF(CALC_CONN_TEBB0714_REV01!F:F,IF(AH22&lt;&gt;"---",VLOOKUP(AD22,CALC_CONN_TEBB0714_REV01!F:M,8,0),IF(IFERROR(IF(AD22=AH22,AI22,AH22),"---")="---","---",IF(COUNTIF(CALC_CONN_TEBB0714_REV01!F:F,IFERROR(IF(AD22=AH22,AI22,AH22),"---"))&gt;0,"---",IFERROR(IF(AD22=AH22,AI22,AH22),"---")))))=0,IF(AH22&lt;&gt;"---",VLOOKUP(AD22,CALC_CONN_TEBB0714_REV01!F:M,8,0),IF(IFERROR(IF(AD22=AH22,AI22,AH22),"---")="---","---",IF(COUNTIF(CALC_CONN_TEBB0714_REV01!F:F,IFERROR(IF(AD22=AH22,AI22,AH22),"---"))&gt;0,"---",IFERROR(IF(AD22=AH22,AI22,AH22),"---")))),"---")</f>
        <v>---</v>
      </c>
      <c r="AL22" t="str">
        <f t="shared" si="10"/>
        <v>---</v>
      </c>
      <c r="AM22">
        <f t="shared" si="11"/>
        <v>93</v>
      </c>
      <c r="AT22" t="str">
        <f t="shared" si="4"/>
        <v>MGT_TX2_P</v>
      </c>
      <c r="AU22" t="str">
        <f t="shared" si="5"/>
        <v>--</v>
      </c>
    </row>
    <row r="23" spans="1:47" x14ac:dyDescent="0.25">
      <c r="A23" t="str">
        <f t="shared" si="0"/>
        <v>J1-19</v>
      </c>
      <c r="B23" t="str">
        <f t="shared" si="1"/>
        <v>MGT_TX2_N</v>
      </c>
      <c r="C23" t="str">
        <f t="shared" si="2"/>
        <v>J1-MGT_TX2_N</v>
      </c>
      <c r="D23" t="str">
        <f t="shared" si="3"/>
        <v>J1-19</v>
      </c>
      <c r="E23" t="s">
        <v>590</v>
      </c>
      <c r="F23">
        <v>19</v>
      </c>
      <c r="G23" t="s">
        <v>885</v>
      </c>
      <c r="L23" t="s">
        <v>850</v>
      </c>
      <c r="M23" t="s">
        <v>274</v>
      </c>
      <c r="N23">
        <v>11.010999999999999</v>
      </c>
      <c r="AA23">
        <f t="shared" si="12"/>
        <v>18</v>
      </c>
      <c r="AB23" t="str">
        <f>B2B!B20</f>
        <v>JM1</v>
      </c>
      <c r="AC23" t="str">
        <f>B2B!C20</f>
        <v>17</v>
      </c>
      <c r="AD23" t="str">
        <f t="shared" si="6"/>
        <v>JM1-17</v>
      </c>
      <c r="AE23" t="str">
        <f t="shared" si="7"/>
        <v>GND</v>
      </c>
      <c r="AG23" t="str">
        <f t="shared" si="8"/>
        <v>---</v>
      </c>
      <c r="AH23" t="str">
        <f t="shared" si="9"/>
        <v>---</v>
      </c>
      <c r="AI23" t="str">
        <f>IFERROR(IF(IF(AG23="--",INDEX(D:D,MATCH(AE23,INDEX(B:B,MATCH(AE23,B:B,)+1):B10537,)+MATCH(AE23,B:B,)))=AD23,VLOOKUP(AE23,B:D,3,0),IF(AG23="--",INDEX(D:D,MATCH(AE23,INDEX(B:B,MATCH(AE23,B:B,)+1):B10537,)+MATCH(AE23,B:B,)),"---")),"---")</f>
        <v>---</v>
      </c>
      <c r="AJ23" t="str">
        <f>IF(COUNTIF(CALC_CONN_TEBB0714_REV01!F:F,IF(AH23&lt;&gt;"---",VLOOKUP(AD23,CALC_CONN_TEBB0714_REV01!F:M,8,0),IF(IFERROR(IF(AD23=AH23,AI23,AH23),"---")="---","---",IF(COUNTIF(CALC_CONN_TEBB0714_REV01!F:F,IFERROR(IF(AD23=AH23,AI23,AH23),"---"))&gt;0,"---",IFERROR(IF(AD23=AH23,AI23,AH23),"---")))))=1,IF(AH23&lt;&gt;"---",VLOOKUP(AD23,CALC_CONN_TEBB0714_REV01!F:M,8,0),IF(IFERROR(IF(AD23=AH23,AI23,AH23),"---")="---","---",IF(COUNTIF(CALC_CONN_TEBB0714_REV01!F:F,IFERROR(IF(AD23=AH23,AI23,AH23),"---"))&gt;0,"---",IFERROR(IF(AD23=AH23,AI23,AH23),"---")))),"---")</f>
        <v>---</v>
      </c>
      <c r="AK23" t="str">
        <f>IF(COUNTIF(CALC_CONN_TEBB0714_REV01!F:F,IF(AH23&lt;&gt;"---",VLOOKUP(AD23,CALC_CONN_TEBB0714_REV01!F:M,8,0),IF(IFERROR(IF(AD23=AH23,AI23,AH23),"---")="---","---",IF(COUNTIF(CALC_CONN_TEBB0714_REV01!F:F,IFERROR(IF(AD23=AH23,AI23,AH23),"---"))&gt;0,"---",IFERROR(IF(AD23=AH23,AI23,AH23),"---")))))=0,IF(AH23&lt;&gt;"---",VLOOKUP(AD23,CALC_CONN_TEBB0714_REV01!F:M,8,0),IF(IFERROR(IF(AD23=AH23,AI23,AH23),"---")="---","---",IF(COUNTIF(CALC_CONN_TEBB0714_REV01!F:F,IFERROR(IF(AD23=AH23,AI23,AH23),"---"))&gt;0,"---",IFERROR(IF(AD23=AH23,AI23,AH23),"---")))),"---")</f>
        <v>---</v>
      </c>
      <c r="AL23" t="str">
        <f t="shared" si="10"/>
        <v>---</v>
      </c>
      <c r="AM23">
        <f t="shared" si="11"/>
        <v>93</v>
      </c>
      <c r="AT23" t="str">
        <f t="shared" si="4"/>
        <v>MGT_TX2_N</v>
      </c>
      <c r="AU23" t="str">
        <f t="shared" si="5"/>
        <v>--</v>
      </c>
    </row>
    <row r="24" spans="1:47" x14ac:dyDescent="0.25">
      <c r="A24" t="str">
        <f t="shared" si="0"/>
        <v>J1-20</v>
      </c>
      <c r="B24" t="str">
        <f t="shared" si="1"/>
        <v>GND</v>
      </c>
      <c r="C24" t="str">
        <f t="shared" si="2"/>
        <v>J1-GND</v>
      </c>
      <c r="D24" t="str">
        <f t="shared" si="3"/>
        <v>J1-20</v>
      </c>
      <c r="E24" t="s">
        <v>590</v>
      </c>
      <c r="F24">
        <v>20</v>
      </c>
      <c r="G24" t="s">
        <v>275</v>
      </c>
      <c r="L24" t="s">
        <v>851</v>
      </c>
      <c r="M24" t="s">
        <v>274</v>
      </c>
      <c r="N24">
        <v>9.0546000000000006</v>
      </c>
      <c r="AA24">
        <f t="shared" si="12"/>
        <v>19</v>
      </c>
      <c r="AB24" t="str">
        <f>B2B!B21</f>
        <v>JM1</v>
      </c>
      <c r="AC24" t="str">
        <f>B2B!C21</f>
        <v>20</v>
      </c>
      <c r="AD24" t="str">
        <f t="shared" si="6"/>
        <v>JM1-20</v>
      </c>
      <c r="AE24" t="str">
        <f t="shared" si="7"/>
        <v>MGT_TX1_P</v>
      </c>
      <c r="AG24" t="str">
        <f t="shared" si="8"/>
        <v>--</v>
      </c>
      <c r="AH24" t="str">
        <f t="shared" si="9"/>
        <v>JM1-20</v>
      </c>
      <c r="AI24" t="str">
        <f>IFERROR(IF(IF(AG24="--",INDEX(D:D,MATCH(AE24,INDEX(B:B,MATCH(AE24,B:B,)+1):B10538,)+MATCH(AE24,B:B,)))=AD24,VLOOKUP(AE24,B:D,3,0),IF(AG24="--",INDEX(D:D,MATCH(AE24,INDEX(B:B,MATCH(AE24,B:B,)+1):B10538,)+MATCH(AE24,B:B,)),"---")),"---")</f>
        <v>---</v>
      </c>
      <c r="AJ24" t="str">
        <f>IF(COUNTIF(CALC_CONN_TEBB0714_REV01!F:F,IF(AH24&lt;&gt;"---",VLOOKUP(AD24,CALC_CONN_TEBB0714_REV01!F:M,8,0),IF(IFERROR(IF(AD24=AH24,AI24,AH24),"---")="---","---",IF(COUNTIF(CALC_CONN_TEBB0714_REV01!F:F,IFERROR(IF(AD24=AH24,AI24,AH24),"---"))&gt;0,"---",IFERROR(IF(AD24=AH24,AI24,AH24),"---")))))=1,IF(AH24&lt;&gt;"---",VLOOKUP(AD24,CALC_CONN_TEBB0714_REV01!F:M,8,0),IF(IFERROR(IF(AD24=AH24,AI24,AH24),"---")="---","---",IF(COUNTIF(CALC_CONN_TEBB0714_REV01!F:F,IFERROR(IF(AD24=AH24,AI24,AH24),"---"))&gt;0,"---",IFERROR(IF(AD24=AH24,AI24,AH24),"---")))),"---")</f>
        <v>---</v>
      </c>
      <c r="AK24" t="str">
        <f>IF(COUNTIF(CALC_CONN_TEBB0714_REV01!F:F,IF(AH24&lt;&gt;"---",VLOOKUP(AD24,CALC_CONN_TEBB0714_REV01!F:M,8,0),IF(IFERROR(IF(AD24=AH24,AI24,AH24),"---")="---","---",IF(COUNTIF(CALC_CONN_TEBB0714_REV01!F:F,IFERROR(IF(AD24=AH24,AI24,AH24),"---"))&gt;0,"---",IFERROR(IF(AD24=AH24,AI24,AH24),"---")))))=0,IF(AH24&lt;&gt;"---",VLOOKUP(AD24,CALC_CONN_TEBB0714_REV01!F:M,8,0),IF(IFERROR(IF(AD24=AH24,AI24,AH24),"---")="---","---",IF(COUNTIF(CALC_CONN_TEBB0714_REV01!F:F,IFERROR(IF(AD24=AH24,AI24,AH24),"---"))&gt;0,"---",IFERROR(IF(AD24=AH24,AI24,AH24),"---")))),"---")</f>
        <v>---</v>
      </c>
      <c r="AL24">
        <f t="shared" si="10"/>
        <v>0</v>
      </c>
      <c r="AM24">
        <f t="shared" si="11"/>
        <v>1</v>
      </c>
      <c r="AT24">
        <f t="shared" si="4"/>
        <v>0</v>
      </c>
      <c r="AU24">
        <f t="shared" si="5"/>
        <v>0</v>
      </c>
    </row>
    <row r="25" spans="1:47" x14ac:dyDescent="0.25">
      <c r="A25" t="str">
        <f t="shared" si="0"/>
        <v>J2-C1</v>
      </c>
      <c r="B25" t="str">
        <f t="shared" si="1"/>
        <v>GND</v>
      </c>
      <c r="C25" t="str">
        <f t="shared" si="2"/>
        <v>J2-GND</v>
      </c>
      <c r="D25" t="str">
        <f t="shared" si="3"/>
        <v>J2-C1</v>
      </c>
      <c r="E25" t="s">
        <v>591</v>
      </c>
      <c r="F25" t="s">
        <v>555</v>
      </c>
      <c r="G25" t="s">
        <v>275</v>
      </c>
      <c r="L25" t="s">
        <v>852</v>
      </c>
      <c r="M25" t="s">
        <v>274</v>
      </c>
      <c r="N25">
        <v>9.3858999999999995</v>
      </c>
      <c r="AA25">
        <f t="shared" si="12"/>
        <v>20</v>
      </c>
      <c r="AB25" t="str">
        <f>B2B!B22</f>
        <v>JM1</v>
      </c>
      <c r="AC25" t="str">
        <f>B2B!C22</f>
        <v>19</v>
      </c>
      <c r="AD25" t="str">
        <f t="shared" si="6"/>
        <v>JM1-19</v>
      </c>
      <c r="AE25" t="str">
        <f t="shared" si="7"/>
        <v>MGT_RX0_P</v>
      </c>
      <c r="AG25" t="str">
        <f t="shared" si="8"/>
        <v>--</v>
      </c>
      <c r="AH25" t="str">
        <f t="shared" si="9"/>
        <v>JM1-19</v>
      </c>
      <c r="AI25" t="str">
        <f>IFERROR(IF(IF(AG25="--",INDEX(D:D,MATCH(AE25,INDEX(B:B,MATCH(AE25,B:B,)+1):B10539,)+MATCH(AE25,B:B,)))=AD25,VLOOKUP(AE25,B:D,3,0),IF(AG25="--",INDEX(D:D,MATCH(AE25,INDEX(B:B,MATCH(AE25,B:B,)+1):B10539,)+MATCH(AE25,B:B,)),"---")),"---")</f>
        <v>---</v>
      </c>
      <c r="AJ25" t="str">
        <f>IF(COUNTIF(CALC_CONN_TEBB0714_REV01!F:F,IF(AH25&lt;&gt;"---",VLOOKUP(AD25,CALC_CONN_TEBB0714_REV01!F:M,8,0),IF(IFERROR(IF(AD25=AH25,AI25,AH25),"---")="---","---",IF(COUNTIF(CALC_CONN_TEBB0714_REV01!F:F,IFERROR(IF(AD25=AH25,AI25,AH25),"---"))&gt;0,"---",IFERROR(IF(AD25=AH25,AI25,AH25),"---")))))=1,IF(AH25&lt;&gt;"---",VLOOKUP(AD25,CALC_CONN_TEBB0714_REV01!F:M,8,0),IF(IFERROR(IF(AD25=AH25,AI25,AH25),"---")="---","---",IF(COUNTIF(CALC_CONN_TEBB0714_REV01!F:F,IFERROR(IF(AD25=AH25,AI25,AH25),"---"))&gt;0,"---",IFERROR(IF(AD25=AH25,AI25,AH25),"---")))),"---")</f>
        <v>---</v>
      </c>
      <c r="AK25" t="str">
        <f>IF(COUNTIF(CALC_CONN_TEBB0714_REV01!F:F,IF(AH25&lt;&gt;"---",VLOOKUP(AD25,CALC_CONN_TEBB0714_REV01!F:M,8,0),IF(IFERROR(IF(AD25=AH25,AI25,AH25),"---")="---","---",IF(COUNTIF(CALC_CONN_TEBB0714_REV01!F:F,IFERROR(IF(AD25=AH25,AI25,AH25),"---"))&gt;0,"---",IFERROR(IF(AD25=AH25,AI25,AH25),"---")))))=0,IF(AH25&lt;&gt;"---",VLOOKUP(AD25,CALC_CONN_TEBB0714_REV01!F:M,8,0),IF(IFERROR(IF(AD25=AH25,AI25,AH25),"---")="---","---",IF(COUNTIF(CALC_CONN_TEBB0714_REV01!F:F,IFERROR(IF(AD25=AH25,AI25,AH25),"---"))&gt;0,"---",IFERROR(IF(AD25=AH25,AI25,AH25),"---")))),"---")</f>
        <v>---</v>
      </c>
      <c r="AL25">
        <f t="shared" si="10"/>
        <v>0</v>
      </c>
      <c r="AM25">
        <f t="shared" si="11"/>
        <v>1</v>
      </c>
      <c r="AT25">
        <f t="shared" si="4"/>
        <v>0</v>
      </c>
      <c r="AU25">
        <f t="shared" si="5"/>
        <v>0</v>
      </c>
    </row>
    <row r="26" spans="1:47" x14ac:dyDescent="0.25">
      <c r="A26" t="str">
        <f t="shared" si="0"/>
        <v>J2-C2</v>
      </c>
      <c r="B26" t="str">
        <f t="shared" si="1"/>
        <v>GND</v>
      </c>
      <c r="C26" t="str">
        <f t="shared" si="2"/>
        <v>J2-GND</v>
      </c>
      <c r="D26" t="str">
        <f t="shared" si="3"/>
        <v>J2-C2</v>
      </c>
      <c r="E26" t="s">
        <v>591</v>
      </c>
      <c r="F26" t="s">
        <v>556</v>
      </c>
      <c r="G26" t="s">
        <v>275</v>
      </c>
      <c r="L26" t="s">
        <v>853</v>
      </c>
      <c r="M26" t="s">
        <v>274</v>
      </c>
      <c r="N26">
        <v>11.579599999999999</v>
      </c>
      <c r="AA26">
        <f t="shared" si="12"/>
        <v>21</v>
      </c>
      <c r="AB26" t="str">
        <f>B2B!B23</f>
        <v>JM1</v>
      </c>
      <c r="AC26" t="str">
        <f>B2B!C23</f>
        <v>22</v>
      </c>
      <c r="AD26" t="str">
        <f t="shared" si="6"/>
        <v>JM1-22</v>
      </c>
      <c r="AE26" t="str">
        <f t="shared" si="7"/>
        <v>MGT_TX1_N</v>
      </c>
      <c r="AG26" t="str">
        <f t="shared" si="8"/>
        <v>--</v>
      </c>
      <c r="AH26" t="str">
        <f t="shared" si="9"/>
        <v>JM1-22</v>
      </c>
      <c r="AI26" t="str">
        <f>IFERROR(IF(IF(AG26="--",INDEX(D:D,MATCH(AE26,INDEX(B:B,MATCH(AE26,B:B,)+1):B10540,)+MATCH(AE26,B:B,)))=AD26,VLOOKUP(AE26,B:D,3,0),IF(AG26="--",INDEX(D:D,MATCH(AE26,INDEX(B:B,MATCH(AE26,B:B,)+1):B10540,)+MATCH(AE26,B:B,)),"---")),"---")</f>
        <v>---</v>
      </c>
      <c r="AJ26" t="str">
        <f>IF(COUNTIF(CALC_CONN_TEBB0714_REV01!F:F,IF(AH26&lt;&gt;"---",VLOOKUP(AD26,CALC_CONN_TEBB0714_REV01!F:M,8,0),IF(IFERROR(IF(AD26=AH26,AI26,AH26),"---")="---","---",IF(COUNTIF(CALC_CONN_TEBB0714_REV01!F:F,IFERROR(IF(AD26=AH26,AI26,AH26),"---"))&gt;0,"---",IFERROR(IF(AD26=AH26,AI26,AH26),"---")))))=1,IF(AH26&lt;&gt;"---",VLOOKUP(AD26,CALC_CONN_TEBB0714_REV01!F:M,8,0),IF(IFERROR(IF(AD26=AH26,AI26,AH26),"---")="---","---",IF(COUNTIF(CALC_CONN_TEBB0714_REV01!F:F,IFERROR(IF(AD26=AH26,AI26,AH26),"---"))&gt;0,"---",IFERROR(IF(AD26=AH26,AI26,AH26),"---")))),"---")</f>
        <v>---</v>
      </c>
      <c r="AK26" t="str">
        <f>IF(COUNTIF(CALC_CONN_TEBB0714_REV01!F:F,IF(AH26&lt;&gt;"---",VLOOKUP(AD26,CALC_CONN_TEBB0714_REV01!F:M,8,0),IF(IFERROR(IF(AD26=AH26,AI26,AH26),"---")="---","---",IF(COUNTIF(CALC_CONN_TEBB0714_REV01!F:F,IFERROR(IF(AD26=AH26,AI26,AH26),"---"))&gt;0,"---",IFERROR(IF(AD26=AH26,AI26,AH26),"---")))))=0,IF(AH26&lt;&gt;"---",VLOOKUP(AD26,CALC_CONN_TEBB0714_REV01!F:M,8,0),IF(IFERROR(IF(AD26=AH26,AI26,AH26),"---")="---","---",IF(COUNTIF(CALC_CONN_TEBB0714_REV01!F:F,IFERROR(IF(AD26=AH26,AI26,AH26),"---"))&gt;0,"---",IFERROR(IF(AD26=AH26,AI26,AH26),"---")))),"---")</f>
        <v>---</v>
      </c>
      <c r="AL26">
        <f t="shared" si="10"/>
        <v>0</v>
      </c>
      <c r="AM26">
        <f t="shared" si="11"/>
        <v>1</v>
      </c>
      <c r="AT26">
        <f t="shared" si="4"/>
        <v>0</v>
      </c>
      <c r="AU26">
        <f t="shared" si="5"/>
        <v>0</v>
      </c>
    </row>
    <row r="27" spans="1:47" x14ac:dyDescent="0.25">
      <c r="A27" t="str">
        <f t="shared" si="0"/>
        <v>J2-C3</v>
      </c>
      <c r="B27" t="str">
        <f t="shared" si="1"/>
        <v>GND</v>
      </c>
      <c r="C27" t="str">
        <f t="shared" si="2"/>
        <v>J2-GND</v>
      </c>
      <c r="D27" t="str">
        <f t="shared" si="3"/>
        <v>J2-C3</v>
      </c>
      <c r="E27" t="s">
        <v>591</v>
      </c>
      <c r="F27" t="s">
        <v>557</v>
      </c>
      <c r="G27" t="s">
        <v>275</v>
      </c>
      <c r="L27" t="s">
        <v>854</v>
      </c>
      <c r="M27" t="s">
        <v>274</v>
      </c>
      <c r="N27">
        <v>11.248200000000001</v>
      </c>
      <c r="AA27">
        <f t="shared" si="12"/>
        <v>22</v>
      </c>
      <c r="AB27" t="str">
        <f>B2B!B24</f>
        <v>JM1</v>
      </c>
      <c r="AC27" t="str">
        <f>B2B!C24</f>
        <v>21</v>
      </c>
      <c r="AD27" t="str">
        <f t="shared" si="6"/>
        <v>JM1-21</v>
      </c>
      <c r="AE27" t="str">
        <f t="shared" si="7"/>
        <v>MGT_RX0_N</v>
      </c>
      <c r="AG27" t="str">
        <f t="shared" si="8"/>
        <v>--</v>
      </c>
      <c r="AH27" t="str">
        <f t="shared" si="9"/>
        <v>JM1-21</v>
      </c>
      <c r="AI27" t="str">
        <f>IFERROR(IF(IF(AG27="--",INDEX(D:D,MATCH(AE27,INDEX(B:B,MATCH(AE27,B:B,)+1):B10541,)+MATCH(AE27,B:B,)))=AD27,VLOOKUP(AE27,B:D,3,0),IF(AG27="--",INDEX(D:D,MATCH(AE27,INDEX(B:B,MATCH(AE27,B:B,)+1):B10541,)+MATCH(AE27,B:B,)),"---")),"---")</f>
        <v>---</v>
      </c>
      <c r="AJ27" t="str">
        <f>IF(COUNTIF(CALC_CONN_TEBB0714_REV01!F:F,IF(AH27&lt;&gt;"---",VLOOKUP(AD27,CALC_CONN_TEBB0714_REV01!F:M,8,0),IF(IFERROR(IF(AD27=AH27,AI27,AH27),"---")="---","---",IF(COUNTIF(CALC_CONN_TEBB0714_REV01!F:F,IFERROR(IF(AD27=AH27,AI27,AH27),"---"))&gt;0,"---",IFERROR(IF(AD27=AH27,AI27,AH27),"---")))))=1,IF(AH27&lt;&gt;"---",VLOOKUP(AD27,CALC_CONN_TEBB0714_REV01!F:M,8,0),IF(IFERROR(IF(AD27=AH27,AI27,AH27),"---")="---","---",IF(COUNTIF(CALC_CONN_TEBB0714_REV01!F:F,IFERROR(IF(AD27=AH27,AI27,AH27),"---"))&gt;0,"---",IFERROR(IF(AD27=AH27,AI27,AH27),"---")))),"---")</f>
        <v>---</v>
      </c>
      <c r="AK27" t="str">
        <f>IF(COUNTIF(CALC_CONN_TEBB0714_REV01!F:F,IF(AH27&lt;&gt;"---",VLOOKUP(AD27,CALC_CONN_TEBB0714_REV01!F:M,8,0),IF(IFERROR(IF(AD27=AH27,AI27,AH27),"---")="---","---",IF(COUNTIF(CALC_CONN_TEBB0714_REV01!F:F,IFERROR(IF(AD27=AH27,AI27,AH27),"---"))&gt;0,"---",IFERROR(IF(AD27=AH27,AI27,AH27),"---")))))=0,IF(AH27&lt;&gt;"---",VLOOKUP(AD27,CALC_CONN_TEBB0714_REV01!F:M,8,0),IF(IFERROR(IF(AD27=AH27,AI27,AH27),"---")="---","---",IF(COUNTIF(CALC_CONN_TEBB0714_REV01!F:F,IFERROR(IF(AD27=AH27,AI27,AH27),"---"))&gt;0,"---",IFERROR(IF(AD27=AH27,AI27,AH27),"---")))),"---")</f>
        <v>---</v>
      </c>
      <c r="AL27">
        <f t="shared" si="10"/>
        <v>0</v>
      </c>
      <c r="AM27">
        <f t="shared" si="11"/>
        <v>1</v>
      </c>
      <c r="AT27">
        <f t="shared" si="4"/>
        <v>0</v>
      </c>
      <c r="AU27">
        <f t="shared" si="5"/>
        <v>0</v>
      </c>
    </row>
    <row r="28" spans="1:47" x14ac:dyDescent="0.25">
      <c r="A28" t="str">
        <f t="shared" si="0"/>
        <v>J2-C4</v>
      </c>
      <c r="B28" t="str">
        <f t="shared" si="1"/>
        <v>GND</v>
      </c>
      <c r="C28" t="str">
        <f t="shared" si="2"/>
        <v>J2-GND</v>
      </c>
      <c r="D28" t="str">
        <f t="shared" si="3"/>
        <v>J2-C4</v>
      </c>
      <c r="E28" t="s">
        <v>591</v>
      </c>
      <c r="F28" t="s">
        <v>558</v>
      </c>
      <c r="G28" t="s">
        <v>275</v>
      </c>
      <c r="L28" t="s">
        <v>291</v>
      </c>
      <c r="M28" t="s">
        <v>274</v>
      </c>
      <c r="N28">
        <v>10.166</v>
      </c>
      <c r="AA28">
        <f t="shared" si="12"/>
        <v>23</v>
      </c>
      <c r="AB28" t="str">
        <f>B2B!B25</f>
        <v>JM1</v>
      </c>
      <c r="AC28" t="str">
        <f>B2B!C25</f>
        <v>24</v>
      </c>
      <c r="AD28" t="str">
        <f t="shared" si="6"/>
        <v>JM1-24</v>
      </c>
      <c r="AE28" t="str">
        <f t="shared" si="7"/>
        <v>GND</v>
      </c>
      <c r="AG28" t="str">
        <f t="shared" si="8"/>
        <v>---</v>
      </c>
      <c r="AH28" t="str">
        <f t="shared" si="9"/>
        <v>---</v>
      </c>
      <c r="AI28" t="str">
        <f>IFERROR(IF(IF(AG28="--",INDEX(D:D,MATCH(AE28,INDEX(B:B,MATCH(AE28,B:B,)+1):B10542,)+MATCH(AE28,B:B,)))=AD28,VLOOKUP(AE28,B:D,3,0),IF(AG28="--",INDEX(D:D,MATCH(AE28,INDEX(B:B,MATCH(AE28,B:B,)+1):B10542,)+MATCH(AE28,B:B,)),"---")),"---")</f>
        <v>---</v>
      </c>
      <c r="AJ28" t="str">
        <f>IF(COUNTIF(CALC_CONN_TEBB0714_REV01!F:F,IF(AH28&lt;&gt;"---",VLOOKUP(AD28,CALC_CONN_TEBB0714_REV01!F:M,8,0),IF(IFERROR(IF(AD28=AH28,AI28,AH28),"---")="---","---",IF(COUNTIF(CALC_CONN_TEBB0714_REV01!F:F,IFERROR(IF(AD28=AH28,AI28,AH28),"---"))&gt;0,"---",IFERROR(IF(AD28=AH28,AI28,AH28),"---")))))=1,IF(AH28&lt;&gt;"---",VLOOKUP(AD28,CALC_CONN_TEBB0714_REV01!F:M,8,0),IF(IFERROR(IF(AD28=AH28,AI28,AH28),"---")="---","---",IF(COUNTIF(CALC_CONN_TEBB0714_REV01!F:F,IFERROR(IF(AD28=AH28,AI28,AH28),"---"))&gt;0,"---",IFERROR(IF(AD28=AH28,AI28,AH28),"---")))),"---")</f>
        <v>---</v>
      </c>
      <c r="AK28" t="str">
        <f>IF(COUNTIF(CALC_CONN_TEBB0714_REV01!F:F,IF(AH28&lt;&gt;"---",VLOOKUP(AD28,CALC_CONN_TEBB0714_REV01!F:M,8,0),IF(IFERROR(IF(AD28=AH28,AI28,AH28),"---")="---","---",IF(COUNTIF(CALC_CONN_TEBB0714_REV01!F:F,IFERROR(IF(AD28=AH28,AI28,AH28),"---"))&gt;0,"---",IFERROR(IF(AD28=AH28,AI28,AH28),"---")))))=0,IF(AH28&lt;&gt;"---",VLOOKUP(AD28,CALC_CONN_TEBB0714_REV01!F:M,8,0),IF(IFERROR(IF(AD28=AH28,AI28,AH28),"---")="---","---",IF(COUNTIF(CALC_CONN_TEBB0714_REV01!F:F,IFERROR(IF(AD28=AH28,AI28,AH28),"---"))&gt;0,"---",IFERROR(IF(AD28=AH28,AI28,AH28),"---")))),"---")</f>
        <v>---</v>
      </c>
      <c r="AL28" t="str">
        <f t="shared" si="10"/>
        <v>---</v>
      </c>
      <c r="AM28">
        <f t="shared" si="11"/>
        <v>93</v>
      </c>
      <c r="AT28">
        <f t="shared" si="4"/>
        <v>0</v>
      </c>
      <c r="AU28">
        <f t="shared" si="5"/>
        <v>0</v>
      </c>
    </row>
    <row r="29" spans="1:47" x14ac:dyDescent="0.25">
      <c r="A29" t="str">
        <f t="shared" si="0"/>
        <v>J2-C5</v>
      </c>
      <c r="B29" t="str">
        <f t="shared" si="1"/>
        <v>GND</v>
      </c>
      <c r="C29" t="str">
        <f t="shared" si="2"/>
        <v>J2-GND</v>
      </c>
      <c r="D29" t="str">
        <f t="shared" si="3"/>
        <v>J2-C5</v>
      </c>
      <c r="E29" t="s">
        <v>591</v>
      </c>
      <c r="F29" t="s">
        <v>559</v>
      </c>
      <c r="G29" t="s">
        <v>275</v>
      </c>
      <c r="L29" t="s">
        <v>292</v>
      </c>
      <c r="M29" t="s">
        <v>274</v>
      </c>
      <c r="N29">
        <v>9.8346999999999998</v>
      </c>
      <c r="AA29">
        <f t="shared" si="12"/>
        <v>24</v>
      </c>
      <c r="AB29" t="str">
        <f>B2B!B26</f>
        <v>JM1</v>
      </c>
      <c r="AC29" t="str">
        <f>B2B!C26</f>
        <v>23</v>
      </c>
      <c r="AD29" t="str">
        <f t="shared" si="6"/>
        <v>JM1-23</v>
      </c>
      <c r="AE29" t="str">
        <f t="shared" si="7"/>
        <v>GND</v>
      </c>
      <c r="AG29" t="str">
        <f t="shared" si="8"/>
        <v>---</v>
      </c>
      <c r="AH29" t="str">
        <f t="shared" si="9"/>
        <v>---</v>
      </c>
      <c r="AI29" t="str">
        <f>IFERROR(IF(IF(AG29="--",INDEX(D:D,MATCH(AE29,INDEX(B:B,MATCH(AE29,B:B,)+1):B10543,)+MATCH(AE29,B:B,)))=AD29,VLOOKUP(AE29,B:D,3,0),IF(AG29="--",INDEX(D:D,MATCH(AE29,INDEX(B:B,MATCH(AE29,B:B,)+1):B10543,)+MATCH(AE29,B:B,)),"---")),"---")</f>
        <v>---</v>
      </c>
      <c r="AJ29" t="str">
        <f>IF(COUNTIF(CALC_CONN_TEBB0714_REV01!F:F,IF(AH29&lt;&gt;"---",VLOOKUP(AD29,CALC_CONN_TEBB0714_REV01!F:M,8,0),IF(IFERROR(IF(AD29=AH29,AI29,AH29),"---")="---","---",IF(COUNTIF(CALC_CONN_TEBB0714_REV01!F:F,IFERROR(IF(AD29=AH29,AI29,AH29),"---"))&gt;0,"---",IFERROR(IF(AD29=AH29,AI29,AH29),"---")))))=1,IF(AH29&lt;&gt;"---",VLOOKUP(AD29,CALC_CONN_TEBB0714_REV01!F:M,8,0),IF(IFERROR(IF(AD29=AH29,AI29,AH29),"---")="---","---",IF(COUNTIF(CALC_CONN_TEBB0714_REV01!F:F,IFERROR(IF(AD29=AH29,AI29,AH29),"---"))&gt;0,"---",IFERROR(IF(AD29=AH29,AI29,AH29),"---")))),"---")</f>
        <v>---</v>
      </c>
      <c r="AK29" t="str">
        <f>IF(COUNTIF(CALC_CONN_TEBB0714_REV01!F:F,IF(AH29&lt;&gt;"---",VLOOKUP(AD29,CALC_CONN_TEBB0714_REV01!F:M,8,0),IF(IFERROR(IF(AD29=AH29,AI29,AH29),"---")="---","---",IF(COUNTIF(CALC_CONN_TEBB0714_REV01!F:F,IFERROR(IF(AD29=AH29,AI29,AH29),"---"))&gt;0,"---",IFERROR(IF(AD29=AH29,AI29,AH29),"---")))))=0,IF(AH29&lt;&gt;"---",VLOOKUP(AD29,CALC_CONN_TEBB0714_REV01!F:M,8,0),IF(IFERROR(IF(AD29=AH29,AI29,AH29),"---")="---","---",IF(COUNTIF(CALC_CONN_TEBB0714_REV01!F:F,IFERROR(IF(AD29=AH29,AI29,AH29),"---"))&gt;0,"---",IFERROR(IF(AD29=AH29,AI29,AH29),"---")))),"---")</f>
        <v>---</v>
      </c>
      <c r="AL29" t="str">
        <f t="shared" si="10"/>
        <v>---</v>
      </c>
      <c r="AM29">
        <f t="shared" si="11"/>
        <v>93</v>
      </c>
      <c r="AT29">
        <f t="shared" si="4"/>
        <v>0</v>
      </c>
      <c r="AU29">
        <f t="shared" si="5"/>
        <v>0</v>
      </c>
    </row>
    <row r="30" spans="1:47" x14ac:dyDescent="0.25">
      <c r="A30" t="str">
        <f t="shared" si="0"/>
        <v>J2-C6</v>
      </c>
      <c r="B30" t="str">
        <f t="shared" si="1"/>
        <v>GND</v>
      </c>
      <c r="C30" t="str">
        <f t="shared" si="2"/>
        <v>J2-GND</v>
      </c>
      <c r="D30" t="str">
        <f t="shared" si="3"/>
        <v>J2-C6</v>
      </c>
      <c r="E30" t="s">
        <v>591</v>
      </c>
      <c r="F30" t="s">
        <v>560</v>
      </c>
      <c r="G30" t="s">
        <v>275</v>
      </c>
      <c r="L30" t="s">
        <v>855</v>
      </c>
      <c r="M30" t="s">
        <v>274</v>
      </c>
      <c r="N30">
        <v>38.187600000000003</v>
      </c>
      <c r="AA30">
        <f t="shared" si="12"/>
        <v>25</v>
      </c>
      <c r="AB30" t="str">
        <f>B2B!B27</f>
        <v>JM1</v>
      </c>
      <c r="AC30" t="str">
        <f>B2B!C27</f>
        <v>26</v>
      </c>
      <c r="AD30" t="str">
        <f t="shared" si="6"/>
        <v>JM1-26</v>
      </c>
      <c r="AE30" t="str">
        <f t="shared" si="7"/>
        <v>MGT_TX0_P</v>
      </c>
      <c r="AG30" t="str">
        <f t="shared" si="8"/>
        <v>--</v>
      </c>
      <c r="AH30" t="str">
        <f t="shared" si="9"/>
        <v>JM1-26</v>
      </c>
      <c r="AI30" t="str">
        <f>IFERROR(IF(IF(AG30="--",INDEX(D:D,MATCH(AE30,INDEX(B:B,MATCH(AE30,B:B,)+1):B10544,)+MATCH(AE30,B:B,)))=AD30,VLOOKUP(AE30,B:D,3,0),IF(AG30="--",INDEX(D:D,MATCH(AE30,INDEX(B:B,MATCH(AE30,B:B,)+1):B10544,)+MATCH(AE30,B:B,)),"---")),"---")</f>
        <v>---</v>
      </c>
      <c r="AJ30" t="str">
        <f>IF(COUNTIF(CALC_CONN_TEBB0714_REV01!F:F,IF(AH30&lt;&gt;"---",VLOOKUP(AD30,CALC_CONN_TEBB0714_REV01!F:M,8,0),IF(IFERROR(IF(AD30=AH30,AI30,AH30),"---")="---","---",IF(COUNTIF(CALC_CONN_TEBB0714_REV01!F:F,IFERROR(IF(AD30=AH30,AI30,AH30),"---"))&gt;0,"---",IFERROR(IF(AD30=AH30,AI30,AH30),"---")))))=1,IF(AH30&lt;&gt;"---",VLOOKUP(AD30,CALC_CONN_TEBB0714_REV01!F:M,8,0),IF(IFERROR(IF(AD30=AH30,AI30,AH30),"---")="---","---",IF(COUNTIF(CALC_CONN_TEBB0714_REV01!F:F,IFERROR(IF(AD30=AH30,AI30,AH30),"---"))&gt;0,"---",IFERROR(IF(AD30=AH30,AI30,AH30),"---")))),"---")</f>
        <v>---</v>
      </c>
      <c r="AK30" t="str">
        <f>IF(COUNTIF(CALC_CONN_TEBB0714_REV01!F:F,IF(AH30&lt;&gt;"---",VLOOKUP(AD30,CALC_CONN_TEBB0714_REV01!F:M,8,0),IF(IFERROR(IF(AD30=AH30,AI30,AH30),"---")="---","---",IF(COUNTIF(CALC_CONN_TEBB0714_REV01!F:F,IFERROR(IF(AD30=AH30,AI30,AH30),"---"))&gt;0,"---",IFERROR(IF(AD30=AH30,AI30,AH30),"---")))))=0,IF(AH30&lt;&gt;"---",VLOOKUP(AD30,CALC_CONN_TEBB0714_REV01!F:M,8,0),IF(IFERROR(IF(AD30=AH30,AI30,AH30),"---")="---","---",IF(COUNTIF(CALC_CONN_TEBB0714_REV01!F:F,IFERROR(IF(AD30=AH30,AI30,AH30),"---"))&gt;0,"---",IFERROR(IF(AD30=AH30,AI30,AH30),"---")))),"---")</f>
        <v>---</v>
      </c>
      <c r="AL30">
        <f t="shared" si="10"/>
        <v>0</v>
      </c>
      <c r="AM30">
        <f t="shared" si="11"/>
        <v>1</v>
      </c>
      <c r="AT30">
        <f t="shared" si="4"/>
        <v>0</v>
      </c>
      <c r="AU30">
        <f t="shared" si="5"/>
        <v>0</v>
      </c>
    </row>
    <row r="31" spans="1:47" x14ac:dyDescent="0.25">
      <c r="A31" t="str">
        <f t="shared" si="0"/>
        <v>J2-C7</v>
      </c>
      <c r="B31" t="str">
        <f t="shared" si="1"/>
        <v>GND</v>
      </c>
      <c r="C31" t="str">
        <f t="shared" si="2"/>
        <v>J2-GND</v>
      </c>
      <c r="D31" t="str">
        <f t="shared" si="3"/>
        <v>J2-C7</v>
      </c>
      <c r="E31" t="s">
        <v>591</v>
      </c>
      <c r="F31" t="s">
        <v>561</v>
      </c>
      <c r="G31" t="s">
        <v>275</v>
      </c>
      <c r="L31" t="s">
        <v>856</v>
      </c>
      <c r="M31" t="s">
        <v>274</v>
      </c>
      <c r="N31">
        <v>38.498800000000003</v>
      </c>
      <c r="AA31">
        <f t="shared" si="12"/>
        <v>26</v>
      </c>
      <c r="AB31" t="str">
        <f>B2B!B28</f>
        <v>JM1</v>
      </c>
      <c r="AC31" t="str">
        <f>B2B!C28</f>
        <v>25</v>
      </c>
      <c r="AD31" t="str">
        <f t="shared" si="6"/>
        <v>JM1-25</v>
      </c>
      <c r="AE31" t="str">
        <f t="shared" si="7"/>
        <v>ADC_P</v>
      </c>
      <c r="AG31" t="str">
        <f t="shared" si="8"/>
        <v>--</v>
      </c>
      <c r="AH31" t="str">
        <f t="shared" si="9"/>
        <v>JM1-25</v>
      </c>
      <c r="AI31" t="str">
        <f>IFERROR(IF(IF(AG31="--",INDEX(D:D,MATCH(AE31,INDEX(B:B,MATCH(AE31,B:B,)+1):B10545,)+MATCH(AE31,B:B,)))=AD31,VLOOKUP(AE31,B:D,3,0),IF(AG31="--",INDEX(D:D,MATCH(AE31,INDEX(B:B,MATCH(AE31,B:B,)+1):B10545,)+MATCH(AE31,B:B,)),"---")),"---")</f>
        <v>R3-1</v>
      </c>
      <c r="AJ31" t="str">
        <f>IF(COUNTIF(CALC_CONN_TEBB0714_REV01!F:F,IF(AH31&lt;&gt;"---",VLOOKUP(AD31,CALC_CONN_TEBB0714_REV01!F:M,8,0),IF(IFERROR(IF(AD31=AH31,AI31,AH31),"---")="---","---",IF(COUNTIF(CALC_CONN_TEBB0714_REV01!F:F,IFERROR(IF(AD31=AH31,AI31,AH31),"---"))&gt;0,"---",IFERROR(IF(AD31=AH31,AI31,AH31),"---")))))=1,IF(AH31&lt;&gt;"---",VLOOKUP(AD31,CALC_CONN_TEBB0714_REV01!F:M,8,0),IF(IFERROR(IF(AD31=AH31,AI31,AH31),"---")="---","---",IF(COUNTIF(CALC_CONN_TEBB0714_REV01!F:F,IFERROR(IF(AD31=AH31,AI31,AH31),"---"))&gt;0,"---",IFERROR(IF(AD31=AH31,AI31,AH31),"---")))),"---")</f>
        <v>J3-13</v>
      </c>
      <c r="AK31" t="str">
        <f>IF(COUNTIF(CALC_CONN_TEBB0714_REV01!F:F,IF(AH31&lt;&gt;"---",VLOOKUP(AD31,CALC_CONN_TEBB0714_REV01!F:M,8,0),IF(IFERROR(IF(AD31=AH31,AI31,AH31),"---")="---","---",IF(COUNTIF(CALC_CONN_TEBB0714_REV01!F:F,IFERROR(IF(AD31=AH31,AI31,AH31),"---"))&gt;0,"---",IFERROR(IF(AD31=AH31,AI31,AH31),"---")))))=0,IF(AH31&lt;&gt;"---",VLOOKUP(AD31,CALC_CONN_TEBB0714_REV01!F:M,8,0),IF(IFERROR(IF(AD31=AH31,AI31,AH31),"---")="---","---",IF(COUNTIF(CALC_CONN_TEBB0714_REV01!F:F,IFERROR(IF(AD31=AH31,AI31,AH31),"---"))&gt;0,"---",IFERROR(IF(AD31=AH31,AI31,AH31),"---")))),"---")</f>
        <v>---</v>
      </c>
      <c r="AL31">
        <f t="shared" si="10"/>
        <v>29.194800000000001</v>
      </c>
      <c r="AM31">
        <f t="shared" si="11"/>
        <v>2</v>
      </c>
      <c r="AT31">
        <f t="shared" si="4"/>
        <v>0</v>
      </c>
      <c r="AU31">
        <f t="shared" si="5"/>
        <v>0</v>
      </c>
    </row>
    <row r="32" spans="1:47" x14ac:dyDescent="0.25">
      <c r="A32" t="str">
        <f t="shared" si="0"/>
        <v>J2-C8</v>
      </c>
      <c r="B32" t="str">
        <f t="shared" si="1"/>
        <v>GND</v>
      </c>
      <c r="C32" t="str">
        <f t="shared" si="2"/>
        <v>J2-GND</v>
      </c>
      <c r="D32" t="str">
        <f t="shared" si="3"/>
        <v>J2-C8</v>
      </c>
      <c r="E32" t="s">
        <v>591</v>
      </c>
      <c r="F32" t="s">
        <v>668</v>
      </c>
      <c r="G32" t="s">
        <v>275</v>
      </c>
      <c r="L32" t="s">
        <v>857</v>
      </c>
      <c r="M32" t="s">
        <v>274</v>
      </c>
      <c r="N32">
        <v>12.7318</v>
      </c>
      <c r="AA32">
        <f t="shared" si="12"/>
        <v>27</v>
      </c>
      <c r="AB32" t="str">
        <f>B2B!B29</f>
        <v>JM1</v>
      </c>
      <c r="AC32" t="str">
        <f>B2B!C29</f>
        <v>28</v>
      </c>
      <c r="AD32" t="str">
        <f t="shared" si="6"/>
        <v>JM1-28</v>
      </c>
      <c r="AE32" t="str">
        <f t="shared" si="7"/>
        <v>MGT_TX0_N</v>
      </c>
      <c r="AG32" t="str">
        <f t="shared" si="8"/>
        <v>--</v>
      </c>
      <c r="AH32" t="str">
        <f t="shared" si="9"/>
        <v>JM1-28</v>
      </c>
      <c r="AI32" t="str">
        <f>IFERROR(IF(IF(AG32="--",INDEX(D:D,MATCH(AE32,INDEX(B:B,MATCH(AE32,B:B,)+1):B10546,)+MATCH(AE32,B:B,)))=AD32,VLOOKUP(AE32,B:D,3,0),IF(AG32="--",INDEX(D:D,MATCH(AE32,INDEX(B:B,MATCH(AE32,B:B,)+1):B10546,)+MATCH(AE32,B:B,)),"---")),"---")</f>
        <v>---</v>
      </c>
      <c r="AJ32" t="str">
        <f>IF(COUNTIF(CALC_CONN_TEBB0714_REV01!F:F,IF(AH32&lt;&gt;"---",VLOOKUP(AD32,CALC_CONN_TEBB0714_REV01!F:M,8,0),IF(IFERROR(IF(AD32=AH32,AI32,AH32),"---")="---","---",IF(COUNTIF(CALC_CONN_TEBB0714_REV01!F:F,IFERROR(IF(AD32=AH32,AI32,AH32),"---"))&gt;0,"---",IFERROR(IF(AD32=AH32,AI32,AH32),"---")))))=1,IF(AH32&lt;&gt;"---",VLOOKUP(AD32,CALC_CONN_TEBB0714_REV01!F:M,8,0),IF(IFERROR(IF(AD32=AH32,AI32,AH32),"---")="---","---",IF(COUNTIF(CALC_CONN_TEBB0714_REV01!F:F,IFERROR(IF(AD32=AH32,AI32,AH32),"---"))&gt;0,"---",IFERROR(IF(AD32=AH32,AI32,AH32),"---")))),"---")</f>
        <v>---</v>
      </c>
      <c r="AK32" t="str">
        <f>IF(COUNTIF(CALC_CONN_TEBB0714_REV01!F:F,IF(AH32&lt;&gt;"---",VLOOKUP(AD32,CALC_CONN_TEBB0714_REV01!F:M,8,0),IF(IFERROR(IF(AD32=AH32,AI32,AH32),"---")="---","---",IF(COUNTIF(CALC_CONN_TEBB0714_REV01!F:F,IFERROR(IF(AD32=AH32,AI32,AH32),"---"))&gt;0,"---",IFERROR(IF(AD32=AH32,AI32,AH32),"---")))))=0,IF(AH32&lt;&gt;"---",VLOOKUP(AD32,CALC_CONN_TEBB0714_REV01!F:M,8,0),IF(IFERROR(IF(AD32=AH32,AI32,AH32),"---")="---","---",IF(COUNTIF(CALC_CONN_TEBB0714_REV01!F:F,IFERROR(IF(AD32=AH32,AI32,AH32),"---"))&gt;0,"---",IFERROR(IF(AD32=AH32,AI32,AH32),"---")))),"---")</f>
        <v>---</v>
      </c>
      <c r="AL32">
        <f t="shared" si="10"/>
        <v>0</v>
      </c>
      <c r="AM32">
        <f t="shared" si="11"/>
        <v>1</v>
      </c>
      <c r="AT32">
        <f t="shared" si="4"/>
        <v>0</v>
      </c>
      <c r="AU32">
        <f t="shared" si="5"/>
        <v>0</v>
      </c>
    </row>
    <row r="33" spans="1:47" x14ac:dyDescent="0.25">
      <c r="A33" t="str">
        <f t="shared" si="0"/>
        <v>J2-C9</v>
      </c>
      <c r="B33" t="str">
        <f t="shared" si="1"/>
        <v>GND</v>
      </c>
      <c r="C33" t="str">
        <f t="shared" si="2"/>
        <v>J2-GND</v>
      </c>
      <c r="D33" t="str">
        <f t="shared" si="3"/>
        <v>J2-C9</v>
      </c>
      <c r="E33" t="s">
        <v>591</v>
      </c>
      <c r="F33" t="s">
        <v>603</v>
      </c>
      <c r="G33" t="s">
        <v>275</v>
      </c>
      <c r="L33" t="s">
        <v>858</v>
      </c>
      <c r="M33" t="s">
        <v>274</v>
      </c>
      <c r="N33">
        <v>13.0631</v>
      </c>
      <c r="AA33">
        <f t="shared" si="12"/>
        <v>28</v>
      </c>
      <c r="AB33" t="str">
        <f>B2B!B30</f>
        <v>JM1</v>
      </c>
      <c r="AC33" t="str">
        <f>B2B!C30</f>
        <v>27</v>
      </c>
      <c r="AD33" t="str">
        <f t="shared" si="6"/>
        <v>JM1-27</v>
      </c>
      <c r="AE33" t="str">
        <f t="shared" si="7"/>
        <v>ADC_N</v>
      </c>
      <c r="AG33" t="str">
        <f t="shared" si="8"/>
        <v>--</v>
      </c>
      <c r="AH33" t="str">
        <f t="shared" si="9"/>
        <v>JM1-27</v>
      </c>
      <c r="AI33" t="str">
        <f>IFERROR(IF(IF(AG33="--",INDEX(D:D,MATCH(AE33,INDEX(B:B,MATCH(AE33,B:B,)+1):B10547,)+MATCH(AE33,B:B,)))=AD33,VLOOKUP(AE33,B:D,3,0),IF(AG33="--",INDEX(D:D,MATCH(AE33,INDEX(B:B,MATCH(AE33,B:B,)+1):B10547,)+MATCH(AE33,B:B,)),"---")),"---")</f>
        <v>R4-1</v>
      </c>
      <c r="AJ33" t="str">
        <f>IF(COUNTIF(CALC_CONN_TEBB0714_REV01!F:F,IF(AH33&lt;&gt;"---",VLOOKUP(AD33,CALC_CONN_TEBB0714_REV01!F:M,8,0),IF(IFERROR(IF(AD33=AH33,AI33,AH33),"---")="---","---",IF(COUNTIF(CALC_CONN_TEBB0714_REV01!F:F,IFERROR(IF(AD33=AH33,AI33,AH33),"---"))&gt;0,"---",IFERROR(IF(AD33=AH33,AI33,AH33),"---")))))=1,IF(AH33&lt;&gt;"---",VLOOKUP(AD33,CALC_CONN_TEBB0714_REV01!F:M,8,0),IF(IFERROR(IF(AD33=AH33,AI33,AH33),"---")="---","---",IF(COUNTIF(CALC_CONN_TEBB0714_REV01!F:F,IFERROR(IF(AD33=AH33,AI33,AH33),"---"))&gt;0,"---",IFERROR(IF(AD33=AH33,AI33,AH33),"---")))),"---")</f>
        <v>J3-14</v>
      </c>
      <c r="AK33" t="str">
        <f>IF(COUNTIF(CALC_CONN_TEBB0714_REV01!F:F,IF(AH33&lt;&gt;"---",VLOOKUP(AD33,CALC_CONN_TEBB0714_REV01!F:M,8,0),IF(IFERROR(IF(AD33=AH33,AI33,AH33),"---")="---","---",IF(COUNTIF(CALC_CONN_TEBB0714_REV01!F:F,IFERROR(IF(AD33=AH33,AI33,AH33),"---"))&gt;0,"---",IFERROR(IF(AD33=AH33,AI33,AH33),"---")))))=0,IF(AH33&lt;&gt;"---",VLOOKUP(AD33,CALC_CONN_TEBB0714_REV01!F:M,8,0),IF(IFERROR(IF(AD33=AH33,AI33,AH33),"---")="---","---",IF(COUNTIF(CALC_CONN_TEBB0714_REV01!F:F,IFERROR(IF(AD33=AH33,AI33,AH33),"---"))&gt;0,"---",IFERROR(IF(AD33=AH33,AI33,AH33),"---")))),"---")</f>
        <v>---</v>
      </c>
      <c r="AL33">
        <f t="shared" si="10"/>
        <v>29.526199999999999</v>
      </c>
      <c r="AM33">
        <f t="shared" si="11"/>
        <v>2</v>
      </c>
      <c r="AT33">
        <f t="shared" si="4"/>
        <v>0</v>
      </c>
      <c r="AU33">
        <f t="shared" si="5"/>
        <v>0</v>
      </c>
    </row>
    <row r="34" spans="1:47" x14ac:dyDescent="0.25">
      <c r="A34" t="str">
        <f t="shared" si="0"/>
        <v>J2-C10</v>
      </c>
      <c r="B34" t="str">
        <f t="shared" si="1"/>
        <v>GND</v>
      </c>
      <c r="C34" t="str">
        <f t="shared" si="2"/>
        <v>J2-GND</v>
      </c>
      <c r="D34" t="str">
        <f t="shared" si="3"/>
        <v>J2-C10</v>
      </c>
      <c r="E34" t="s">
        <v>591</v>
      </c>
      <c r="F34" t="s">
        <v>604</v>
      </c>
      <c r="G34" t="s">
        <v>275</v>
      </c>
      <c r="L34" t="s">
        <v>859</v>
      </c>
      <c r="M34" t="s">
        <v>274</v>
      </c>
      <c r="N34">
        <v>49.157499999999999</v>
      </c>
      <c r="AA34">
        <f t="shared" si="12"/>
        <v>29</v>
      </c>
      <c r="AB34" t="str">
        <f>B2B!B31</f>
        <v>JM1</v>
      </c>
      <c r="AC34" t="str">
        <f>B2B!C31</f>
        <v>30</v>
      </c>
      <c r="AD34" t="str">
        <f t="shared" si="6"/>
        <v>JM1-30</v>
      </c>
      <c r="AE34" t="str">
        <f t="shared" si="7"/>
        <v>GND</v>
      </c>
      <c r="AG34" t="str">
        <f t="shared" si="8"/>
        <v>---</v>
      </c>
      <c r="AH34" t="str">
        <f t="shared" si="9"/>
        <v>---</v>
      </c>
      <c r="AI34" t="str">
        <f>IFERROR(IF(IF(AG34="--",INDEX(D:D,MATCH(AE34,INDEX(B:B,MATCH(AE34,B:B,)+1):B10548,)+MATCH(AE34,B:B,)))=AD34,VLOOKUP(AE34,B:D,3,0),IF(AG34="--",INDEX(D:D,MATCH(AE34,INDEX(B:B,MATCH(AE34,B:B,)+1):B10548,)+MATCH(AE34,B:B,)),"---")),"---")</f>
        <v>---</v>
      </c>
      <c r="AJ34" t="str">
        <f>IF(COUNTIF(CALC_CONN_TEBB0714_REV01!F:F,IF(AH34&lt;&gt;"---",VLOOKUP(AD34,CALC_CONN_TEBB0714_REV01!F:M,8,0),IF(IFERROR(IF(AD34=AH34,AI34,AH34),"---")="---","---",IF(COUNTIF(CALC_CONN_TEBB0714_REV01!F:F,IFERROR(IF(AD34=AH34,AI34,AH34),"---"))&gt;0,"---",IFERROR(IF(AD34=AH34,AI34,AH34),"---")))))=1,IF(AH34&lt;&gt;"---",VLOOKUP(AD34,CALC_CONN_TEBB0714_REV01!F:M,8,0),IF(IFERROR(IF(AD34=AH34,AI34,AH34),"---")="---","---",IF(COUNTIF(CALC_CONN_TEBB0714_REV01!F:F,IFERROR(IF(AD34=AH34,AI34,AH34),"---"))&gt;0,"---",IFERROR(IF(AD34=AH34,AI34,AH34),"---")))),"---")</f>
        <v>---</v>
      </c>
      <c r="AK34" t="str">
        <f>IF(COUNTIF(CALC_CONN_TEBB0714_REV01!F:F,IF(AH34&lt;&gt;"---",VLOOKUP(AD34,CALC_CONN_TEBB0714_REV01!F:M,8,0),IF(IFERROR(IF(AD34=AH34,AI34,AH34),"---")="---","---",IF(COUNTIF(CALC_CONN_TEBB0714_REV01!F:F,IFERROR(IF(AD34=AH34,AI34,AH34),"---"))&gt;0,"---",IFERROR(IF(AD34=AH34,AI34,AH34),"---")))))=0,IF(AH34&lt;&gt;"---",VLOOKUP(AD34,CALC_CONN_TEBB0714_REV01!F:M,8,0),IF(IFERROR(IF(AD34=AH34,AI34,AH34),"---")="---","---",IF(COUNTIF(CALC_CONN_TEBB0714_REV01!F:F,IFERROR(IF(AD34=AH34,AI34,AH34),"---"))&gt;0,"---",IFERROR(IF(AD34=AH34,AI34,AH34),"---")))),"---")</f>
        <v>---</v>
      </c>
      <c r="AL34" t="str">
        <f t="shared" si="10"/>
        <v>---</v>
      </c>
      <c r="AM34">
        <f t="shared" si="11"/>
        <v>93</v>
      </c>
      <c r="AT34">
        <f t="shared" si="4"/>
        <v>0</v>
      </c>
      <c r="AU34">
        <f t="shared" si="5"/>
        <v>0</v>
      </c>
    </row>
    <row r="35" spans="1:47" x14ac:dyDescent="0.25">
      <c r="A35" t="str">
        <f t="shared" si="0"/>
        <v>J2-C11</v>
      </c>
      <c r="B35" t="str">
        <f t="shared" si="1"/>
        <v>GND</v>
      </c>
      <c r="C35" t="str">
        <f t="shared" si="2"/>
        <v>J2-GND</v>
      </c>
      <c r="D35" t="str">
        <f t="shared" si="3"/>
        <v>J2-C11</v>
      </c>
      <c r="E35" t="s">
        <v>591</v>
      </c>
      <c r="F35" t="s">
        <v>605</v>
      </c>
      <c r="G35" t="s">
        <v>275</v>
      </c>
      <c r="L35" t="s">
        <v>860</v>
      </c>
      <c r="M35" t="s">
        <v>274</v>
      </c>
      <c r="N35">
        <v>50.151600000000002</v>
      </c>
      <c r="AA35">
        <f t="shared" si="12"/>
        <v>30</v>
      </c>
      <c r="AB35" t="str">
        <f>B2B!B32</f>
        <v>JM1</v>
      </c>
      <c r="AC35" t="str">
        <f>B2B!C32</f>
        <v>29</v>
      </c>
      <c r="AD35" t="str">
        <f t="shared" si="6"/>
        <v>JM1-29</v>
      </c>
      <c r="AE35" t="str">
        <f t="shared" si="7"/>
        <v>GND</v>
      </c>
      <c r="AG35" t="str">
        <f t="shared" si="8"/>
        <v>---</v>
      </c>
      <c r="AH35" t="str">
        <f t="shared" si="9"/>
        <v>---</v>
      </c>
      <c r="AI35" t="str">
        <f>IFERROR(IF(IF(AG35="--",INDEX(D:D,MATCH(AE35,INDEX(B:B,MATCH(AE35,B:B,)+1):B10549,)+MATCH(AE35,B:B,)))=AD35,VLOOKUP(AE35,B:D,3,0),IF(AG35="--",INDEX(D:D,MATCH(AE35,INDEX(B:B,MATCH(AE35,B:B,)+1):B10549,)+MATCH(AE35,B:B,)),"---")),"---")</f>
        <v>---</v>
      </c>
      <c r="AJ35" t="str">
        <f>IF(COUNTIF(CALC_CONN_TEBB0714_REV01!F:F,IF(AH35&lt;&gt;"---",VLOOKUP(AD35,CALC_CONN_TEBB0714_REV01!F:M,8,0),IF(IFERROR(IF(AD35=AH35,AI35,AH35),"---")="---","---",IF(COUNTIF(CALC_CONN_TEBB0714_REV01!F:F,IFERROR(IF(AD35=AH35,AI35,AH35),"---"))&gt;0,"---",IFERROR(IF(AD35=AH35,AI35,AH35),"---")))))=1,IF(AH35&lt;&gt;"---",VLOOKUP(AD35,CALC_CONN_TEBB0714_REV01!F:M,8,0),IF(IFERROR(IF(AD35=AH35,AI35,AH35),"---")="---","---",IF(COUNTIF(CALC_CONN_TEBB0714_REV01!F:F,IFERROR(IF(AD35=AH35,AI35,AH35),"---"))&gt;0,"---",IFERROR(IF(AD35=AH35,AI35,AH35),"---")))),"---")</f>
        <v>---</v>
      </c>
      <c r="AK35" t="str">
        <f>IF(COUNTIF(CALC_CONN_TEBB0714_REV01!F:F,IF(AH35&lt;&gt;"---",VLOOKUP(AD35,CALC_CONN_TEBB0714_REV01!F:M,8,0),IF(IFERROR(IF(AD35=AH35,AI35,AH35),"---")="---","---",IF(COUNTIF(CALC_CONN_TEBB0714_REV01!F:F,IFERROR(IF(AD35=AH35,AI35,AH35),"---"))&gt;0,"---",IFERROR(IF(AD35=AH35,AI35,AH35),"---")))))=0,IF(AH35&lt;&gt;"---",VLOOKUP(AD35,CALC_CONN_TEBB0714_REV01!F:M,8,0),IF(IFERROR(IF(AD35=AH35,AI35,AH35),"---")="---","---",IF(COUNTIF(CALC_CONN_TEBB0714_REV01!F:F,IFERROR(IF(AD35=AH35,AI35,AH35),"---"))&gt;0,"---",IFERROR(IF(AD35=AH35,AI35,AH35),"---")))),"---")</f>
        <v>---</v>
      </c>
      <c r="AL35" t="str">
        <f t="shared" si="10"/>
        <v>---</v>
      </c>
      <c r="AM35">
        <f t="shared" si="11"/>
        <v>93</v>
      </c>
      <c r="AT35">
        <f t="shared" si="4"/>
        <v>0</v>
      </c>
      <c r="AU35">
        <f t="shared" si="5"/>
        <v>0</v>
      </c>
    </row>
    <row r="36" spans="1:47" x14ac:dyDescent="0.25">
      <c r="A36" t="str">
        <f t="shared" si="0"/>
        <v>J2-C12</v>
      </c>
      <c r="B36" t="str">
        <f t="shared" si="1"/>
        <v>GND</v>
      </c>
      <c r="C36" t="str">
        <f t="shared" si="2"/>
        <v>J2-GND</v>
      </c>
      <c r="D36" t="str">
        <f t="shared" si="3"/>
        <v>J2-C12</v>
      </c>
      <c r="E36" t="s">
        <v>591</v>
      </c>
      <c r="F36" t="s">
        <v>501</v>
      </c>
      <c r="G36" t="s">
        <v>275</v>
      </c>
      <c r="L36" t="s">
        <v>861</v>
      </c>
      <c r="M36" t="s">
        <v>274</v>
      </c>
      <c r="N36">
        <v>40.586399999999998</v>
      </c>
      <c r="AA36">
        <f t="shared" si="12"/>
        <v>31</v>
      </c>
      <c r="AB36" t="str">
        <f>B2B!B33</f>
        <v>JM1</v>
      </c>
      <c r="AC36" t="str">
        <f>B2B!C33</f>
        <v>32</v>
      </c>
      <c r="AD36" t="str">
        <f t="shared" si="6"/>
        <v>JM1-32</v>
      </c>
      <c r="AE36" t="str">
        <f t="shared" si="7"/>
        <v>B34_L6_P</v>
      </c>
      <c r="AG36" t="str">
        <f t="shared" si="8"/>
        <v>--</v>
      </c>
      <c r="AH36" t="str">
        <f t="shared" si="9"/>
        <v>J20-44</v>
      </c>
      <c r="AI36" t="str">
        <f>IFERROR(IF(IF(AG36="--",INDEX(D:D,MATCH(AE36,INDEX(B:B,MATCH(AE36,B:B,)+1):B10550,)+MATCH(AE36,B:B,)))=AD36,VLOOKUP(AE36,B:D,3,0),IF(AG36="--",INDEX(D:D,MATCH(AE36,INDEX(B:B,MATCH(AE36,B:B,)+1):B10550,)+MATCH(AE36,B:B,)),"---")),"---")</f>
        <v>J20-44</v>
      </c>
      <c r="AJ36" t="str">
        <f>IF(COUNTIF(CALC_CONN_TEBB0714_REV01!F:F,IF(AH36&lt;&gt;"---",VLOOKUP(AD36,CALC_CONN_TEBB0714_REV01!F:M,8,0),IF(IFERROR(IF(AD36=AH36,AI36,AH36),"---")="---","---",IF(COUNTIF(CALC_CONN_TEBB0714_REV01!F:F,IFERROR(IF(AD36=AH36,AI36,AH36),"---"))&gt;0,"---",IFERROR(IF(AD36=AH36,AI36,AH36),"---")))))=1,IF(AH36&lt;&gt;"---",VLOOKUP(AD36,CALC_CONN_TEBB0714_REV01!F:M,8,0),IF(IFERROR(IF(AD36=AH36,AI36,AH36),"---")="---","---",IF(COUNTIF(CALC_CONN_TEBB0714_REV01!F:F,IFERROR(IF(AD36=AH36,AI36,AH36),"---"))&gt;0,"---",IFERROR(IF(AD36=AH36,AI36,AH36),"---")))),"---")</f>
        <v>J20-44</v>
      </c>
      <c r="AK36" t="str">
        <f>IF(COUNTIF(CALC_CONN_TEBB0714_REV01!F:F,IF(AH36&lt;&gt;"---",VLOOKUP(AD36,CALC_CONN_TEBB0714_REV01!F:M,8,0),IF(IFERROR(IF(AD36=AH36,AI36,AH36),"---")="---","---",IF(COUNTIF(CALC_CONN_TEBB0714_REV01!F:F,IFERROR(IF(AD36=AH36,AI36,AH36),"---"))&gt;0,"---",IFERROR(IF(AD36=AH36,AI36,AH36),"---")))))=0,IF(AH36&lt;&gt;"---",VLOOKUP(AD36,CALC_CONN_TEBB0714_REV01!F:M,8,0),IF(IFERROR(IF(AD36=AH36,AI36,AH36),"---")="---","---",IF(COUNTIF(CALC_CONN_TEBB0714_REV01!F:F,IFERROR(IF(AD36=AH36,AI36,AH36),"---"))&gt;0,"---",IFERROR(IF(AD36=AH36,AI36,AH36),"---")))),"---")</f>
        <v>---</v>
      </c>
      <c r="AL36">
        <f t="shared" si="10"/>
        <v>33.311700000000002</v>
      </c>
      <c r="AM36">
        <f t="shared" si="11"/>
        <v>2</v>
      </c>
      <c r="AT36">
        <f t="shared" si="4"/>
        <v>0</v>
      </c>
      <c r="AU36">
        <f t="shared" si="5"/>
        <v>0</v>
      </c>
    </row>
    <row r="37" spans="1:47" x14ac:dyDescent="0.25">
      <c r="A37" t="str">
        <f t="shared" si="0"/>
        <v>J2-C13</v>
      </c>
      <c r="B37" t="str">
        <f t="shared" si="1"/>
        <v>GND</v>
      </c>
      <c r="C37" t="str">
        <f t="shared" si="2"/>
        <v>J2-GND</v>
      </c>
      <c r="D37" t="str">
        <f t="shared" si="3"/>
        <v>J2-C13</v>
      </c>
      <c r="E37" t="s">
        <v>591</v>
      </c>
      <c r="F37" t="s">
        <v>502</v>
      </c>
      <c r="G37" t="s">
        <v>275</v>
      </c>
      <c r="L37" t="s">
        <v>862</v>
      </c>
      <c r="M37" t="s">
        <v>274</v>
      </c>
      <c r="N37">
        <v>40.630699999999997</v>
      </c>
      <c r="AA37">
        <f t="shared" si="12"/>
        <v>32</v>
      </c>
      <c r="AB37" t="str">
        <f>B2B!B34</f>
        <v>JM1</v>
      </c>
      <c r="AC37" t="str">
        <f>B2B!C34</f>
        <v>31</v>
      </c>
      <c r="AD37" t="str">
        <f t="shared" si="6"/>
        <v>JM1-31</v>
      </c>
      <c r="AE37" t="str">
        <f t="shared" si="7"/>
        <v>B34_L2_P</v>
      </c>
      <c r="AG37" t="str">
        <f t="shared" si="8"/>
        <v>--</v>
      </c>
      <c r="AH37" t="str">
        <f t="shared" si="9"/>
        <v>J20-40</v>
      </c>
      <c r="AI37" t="str">
        <f>IFERROR(IF(IF(AG37="--",INDEX(D:D,MATCH(AE37,INDEX(B:B,MATCH(AE37,B:B,)+1):B10551,)+MATCH(AE37,B:B,)))=AD37,VLOOKUP(AE37,B:D,3,0),IF(AG37="--",INDEX(D:D,MATCH(AE37,INDEX(B:B,MATCH(AE37,B:B,)+1):B10551,)+MATCH(AE37,B:B,)),"---")),"---")</f>
        <v>J20-40</v>
      </c>
      <c r="AJ37" t="str">
        <f>IF(COUNTIF(CALC_CONN_TEBB0714_REV01!F:F,IF(AH37&lt;&gt;"---",VLOOKUP(AD37,CALC_CONN_TEBB0714_REV01!F:M,8,0),IF(IFERROR(IF(AD37=AH37,AI37,AH37),"---")="---","---",IF(COUNTIF(CALC_CONN_TEBB0714_REV01!F:F,IFERROR(IF(AD37=AH37,AI37,AH37),"---"))&gt;0,"---",IFERROR(IF(AD37=AH37,AI37,AH37),"---")))))=1,IF(AH37&lt;&gt;"---",VLOOKUP(AD37,CALC_CONN_TEBB0714_REV01!F:M,8,0),IF(IFERROR(IF(AD37=AH37,AI37,AH37),"---")="---","---",IF(COUNTIF(CALC_CONN_TEBB0714_REV01!F:F,IFERROR(IF(AD37=AH37,AI37,AH37),"---"))&gt;0,"---",IFERROR(IF(AD37=AH37,AI37,AH37),"---")))),"---")</f>
        <v>J20-40</v>
      </c>
      <c r="AK37" t="str">
        <f>IF(COUNTIF(CALC_CONN_TEBB0714_REV01!F:F,IF(AH37&lt;&gt;"---",VLOOKUP(AD37,CALC_CONN_TEBB0714_REV01!F:M,8,0),IF(IFERROR(IF(AD37=AH37,AI37,AH37),"---")="---","---",IF(COUNTIF(CALC_CONN_TEBB0714_REV01!F:F,IFERROR(IF(AD37=AH37,AI37,AH37),"---"))&gt;0,"---",IFERROR(IF(AD37=AH37,AI37,AH37),"---")))))=0,IF(AH37&lt;&gt;"---",VLOOKUP(AD37,CALC_CONN_TEBB0714_REV01!F:M,8,0),IF(IFERROR(IF(AD37=AH37,AI37,AH37),"---")="---","---",IF(COUNTIF(CALC_CONN_TEBB0714_REV01!F:F,IFERROR(IF(AD37=AH37,AI37,AH37),"---"))&gt;0,"---",IFERROR(IF(AD37=AH37,AI37,AH37),"---")))),"---")</f>
        <v>---</v>
      </c>
      <c r="AL37">
        <f t="shared" si="10"/>
        <v>32.760599999999997</v>
      </c>
      <c r="AM37">
        <f t="shared" si="11"/>
        <v>2</v>
      </c>
      <c r="AT37">
        <f t="shared" si="4"/>
        <v>0</v>
      </c>
      <c r="AU37">
        <f t="shared" si="5"/>
        <v>0</v>
      </c>
    </row>
    <row r="38" spans="1:47" x14ac:dyDescent="0.25">
      <c r="A38" t="str">
        <f t="shared" si="0"/>
        <v>J2-C14</v>
      </c>
      <c r="B38" t="str">
        <f t="shared" si="1"/>
        <v>GND</v>
      </c>
      <c r="C38" t="str">
        <f t="shared" si="2"/>
        <v>J2-GND</v>
      </c>
      <c r="D38" t="str">
        <f t="shared" si="3"/>
        <v>J2-C14</v>
      </c>
      <c r="E38" t="s">
        <v>591</v>
      </c>
      <c r="F38" t="s">
        <v>503</v>
      </c>
      <c r="G38" t="s">
        <v>275</v>
      </c>
      <c r="L38" t="s">
        <v>863</v>
      </c>
      <c r="M38" t="s">
        <v>274</v>
      </c>
      <c r="N38">
        <v>34.803899999999999</v>
      </c>
      <c r="AA38">
        <f t="shared" si="12"/>
        <v>33</v>
      </c>
      <c r="AB38" t="str">
        <f>B2B!B35</f>
        <v>JM1</v>
      </c>
      <c r="AC38" t="str">
        <f>B2B!C35</f>
        <v>34</v>
      </c>
      <c r="AD38" t="str">
        <f t="shared" si="6"/>
        <v>JM1-34</v>
      </c>
      <c r="AE38" t="str">
        <f t="shared" si="7"/>
        <v>B34_L6_N</v>
      </c>
      <c r="AG38" t="str">
        <f t="shared" si="8"/>
        <v>--</v>
      </c>
      <c r="AH38" t="str">
        <f t="shared" si="9"/>
        <v>J20-43</v>
      </c>
      <c r="AI38" t="str">
        <f>IFERROR(IF(IF(AG38="--",INDEX(D:D,MATCH(AE38,INDEX(B:B,MATCH(AE38,B:B,)+1):B10552,)+MATCH(AE38,B:B,)))=AD38,VLOOKUP(AE38,B:D,3,0),IF(AG38="--",INDEX(D:D,MATCH(AE38,INDEX(B:B,MATCH(AE38,B:B,)+1):B10552,)+MATCH(AE38,B:B,)),"---")),"---")</f>
        <v>J20-43</v>
      </c>
      <c r="AJ38" t="str">
        <f>IF(COUNTIF(CALC_CONN_TEBB0714_REV01!F:F,IF(AH38&lt;&gt;"---",VLOOKUP(AD38,CALC_CONN_TEBB0714_REV01!F:M,8,0),IF(IFERROR(IF(AD38=AH38,AI38,AH38),"---")="---","---",IF(COUNTIF(CALC_CONN_TEBB0714_REV01!F:F,IFERROR(IF(AD38=AH38,AI38,AH38),"---"))&gt;0,"---",IFERROR(IF(AD38=AH38,AI38,AH38),"---")))))=1,IF(AH38&lt;&gt;"---",VLOOKUP(AD38,CALC_CONN_TEBB0714_REV01!F:M,8,0),IF(IFERROR(IF(AD38=AH38,AI38,AH38),"---")="---","---",IF(COUNTIF(CALC_CONN_TEBB0714_REV01!F:F,IFERROR(IF(AD38=AH38,AI38,AH38),"---"))&gt;0,"---",IFERROR(IF(AD38=AH38,AI38,AH38),"---")))),"---")</f>
        <v>J20-43</v>
      </c>
      <c r="AK38" t="str">
        <f>IF(COUNTIF(CALC_CONN_TEBB0714_REV01!F:F,IF(AH38&lt;&gt;"---",VLOOKUP(AD38,CALC_CONN_TEBB0714_REV01!F:M,8,0),IF(IFERROR(IF(AD38=AH38,AI38,AH38),"---")="---","---",IF(COUNTIF(CALC_CONN_TEBB0714_REV01!F:F,IFERROR(IF(AD38=AH38,AI38,AH38),"---"))&gt;0,"---",IFERROR(IF(AD38=AH38,AI38,AH38),"---")))))=0,IF(AH38&lt;&gt;"---",VLOOKUP(AD38,CALC_CONN_TEBB0714_REV01!F:M,8,0),IF(IFERROR(IF(AD38=AH38,AI38,AH38),"---")="---","---",IF(COUNTIF(CALC_CONN_TEBB0714_REV01!F:F,IFERROR(IF(AD38=AH38,AI38,AH38),"---"))&gt;0,"---",IFERROR(IF(AD38=AH38,AI38,AH38),"---")))),"---")</f>
        <v>---</v>
      </c>
      <c r="AL38">
        <f t="shared" si="10"/>
        <v>33.643000000000001</v>
      </c>
      <c r="AM38">
        <f t="shared" si="11"/>
        <v>2</v>
      </c>
      <c r="AT38">
        <f t="shared" si="4"/>
        <v>0</v>
      </c>
      <c r="AU38">
        <f t="shared" si="5"/>
        <v>0</v>
      </c>
    </row>
    <row r="39" spans="1:47" x14ac:dyDescent="0.25">
      <c r="A39" t="str">
        <f t="shared" si="0"/>
        <v>J2-C15</v>
      </c>
      <c r="B39" t="str">
        <f t="shared" si="1"/>
        <v>GND</v>
      </c>
      <c r="C39" t="str">
        <f t="shared" si="2"/>
        <v>J2-GND</v>
      </c>
      <c r="D39" t="str">
        <f t="shared" si="3"/>
        <v>J2-C15</v>
      </c>
      <c r="E39" t="s">
        <v>591</v>
      </c>
      <c r="F39" t="s">
        <v>504</v>
      </c>
      <c r="G39" t="s">
        <v>275</v>
      </c>
      <c r="L39" t="s">
        <v>864</v>
      </c>
      <c r="M39" t="s">
        <v>274</v>
      </c>
      <c r="N39">
        <v>35.135300000000001</v>
      </c>
      <c r="AA39">
        <f t="shared" si="12"/>
        <v>34</v>
      </c>
      <c r="AB39" t="str">
        <f>B2B!B36</f>
        <v>JM1</v>
      </c>
      <c r="AC39" t="str">
        <f>B2B!C36</f>
        <v>33</v>
      </c>
      <c r="AD39" t="str">
        <f t="shared" si="6"/>
        <v>JM1-33</v>
      </c>
      <c r="AE39" t="str">
        <f t="shared" si="7"/>
        <v>B34_L2_N</v>
      </c>
      <c r="AG39" t="str">
        <f t="shared" si="8"/>
        <v>--</v>
      </c>
      <c r="AH39" t="str">
        <f t="shared" si="9"/>
        <v>J20-39</v>
      </c>
      <c r="AI39" t="str">
        <f>IFERROR(IF(IF(AG39="--",INDEX(D:D,MATCH(AE39,INDEX(B:B,MATCH(AE39,B:B,)+1):B10553,)+MATCH(AE39,B:B,)))=AD39,VLOOKUP(AE39,B:D,3,0),IF(AG39="--",INDEX(D:D,MATCH(AE39,INDEX(B:B,MATCH(AE39,B:B,)+1):B10553,)+MATCH(AE39,B:B,)),"---")),"---")</f>
        <v>J20-39</v>
      </c>
      <c r="AJ39" t="str">
        <f>IF(COUNTIF(CALC_CONN_TEBB0714_REV01!F:F,IF(AH39&lt;&gt;"---",VLOOKUP(AD39,CALC_CONN_TEBB0714_REV01!F:M,8,0),IF(IFERROR(IF(AD39=AH39,AI39,AH39),"---")="---","---",IF(COUNTIF(CALC_CONN_TEBB0714_REV01!F:F,IFERROR(IF(AD39=AH39,AI39,AH39),"---"))&gt;0,"---",IFERROR(IF(AD39=AH39,AI39,AH39),"---")))))=1,IF(AH39&lt;&gt;"---",VLOOKUP(AD39,CALC_CONN_TEBB0714_REV01!F:M,8,0),IF(IFERROR(IF(AD39=AH39,AI39,AH39),"---")="---","---",IF(COUNTIF(CALC_CONN_TEBB0714_REV01!F:F,IFERROR(IF(AD39=AH39,AI39,AH39),"---"))&gt;0,"---",IFERROR(IF(AD39=AH39,AI39,AH39),"---")))),"---")</f>
        <v>J20-39</v>
      </c>
      <c r="AK39" t="str">
        <f>IF(COUNTIF(CALC_CONN_TEBB0714_REV01!F:F,IF(AH39&lt;&gt;"---",VLOOKUP(AD39,CALC_CONN_TEBB0714_REV01!F:M,8,0),IF(IFERROR(IF(AD39=AH39,AI39,AH39),"---")="---","---",IF(COUNTIF(CALC_CONN_TEBB0714_REV01!F:F,IFERROR(IF(AD39=AH39,AI39,AH39),"---"))&gt;0,"---",IFERROR(IF(AD39=AH39,AI39,AH39),"---")))))=0,IF(AH39&lt;&gt;"---",VLOOKUP(AD39,CALC_CONN_TEBB0714_REV01!F:M,8,0),IF(IFERROR(IF(AD39=AH39,AI39,AH39),"---")="---","---",IF(COUNTIF(CALC_CONN_TEBB0714_REV01!F:F,IFERROR(IF(AD39=AH39,AI39,AH39),"---"))&gt;0,"---",IFERROR(IF(AD39=AH39,AI39,AH39),"---")))),"---")</f>
        <v>---</v>
      </c>
      <c r="AL39">
        <f t="shared" si="10"/>
        <v>33.110399999999998</v>
      </c>
      <c r="AM39">
        <f t="shared" si="11"/>
        <v>2</v>
      </c>
      <c r="AT39">
        <f t="shared" si="4"/>
        <v>0</v>
      </c>
      <c r="AU39">
        <f t="shared" si="5"/>
        <v>0</v>
      </c>
    </row>
    <row r="40" spans="1:47" x14ac:dyDescent="0.25">
      <c r="A40" t="str">
        <f t="shared" si="0"/>
        <v>J2-C16</v>
      </c>
      <c r="B40" t="str">
        <f t="shared" si="1"/>
        <v>GND</v>
      </c>
      <c r="C40" t="str">
        <f t="shared" si="2"/>
        <v>J2-GND</v>
      </c>
      <c r="D40" t="str">
        <f t="shared" si="3"/>
        <v>J2-C16</v>
      </c>
      <c r="E40" t="s">
        <v>591</v>
      </c>
      <c r="F40" t="s">
        <v>505</v>
      </c>
      <c r="G40" t="s">
        <v>275</v>
      </c>
      <c r="L40" t="s">
        <v>293</v>
      </c>
      <c r="M40" t="s">
        <v>274</v>
      </c>
      <c r="N40">
        <v>35.606699999999996</v>
      </c>
      <c r="AA40">
        <f t="shared" si="12"/>
        <v>35</v>
      </c>
      <c r="AB40" t="str">
        <f>B2B!B37</f>
        <v>JM1</v>
      </c>
      <c r="AC40" t="str">
        <f>B2B!C37</f>
        <v>36</v>
      </c>
      <c r="AD40" t="str">
        <f t="shared" si="6"/>
        <v>JM1-36</v>
      </c>
      <c r="AE40" t="str">
        <f t="shared" si="7"/>
        <v>B34_L7_P</v>
      </c>
      <c r="AG40" t="str">
        <f t="shared" si="8"/>
        <v>--</v>
      </c>
      <c r="AH40" t="str">
        <f t="shared" si="9"/>
        <v>J20-42</v>
      </c>
      <c r="AI40" t="str">
        <f>IFERROR(IF(IF(AG40="--",INDEX(D:D,MATCH(AE40,INDEX(B:B,MATCH(AE40,B:B,)+1):B10554,)+MATCH(AE40,B:B,)))=AD40,VLOOKUP(AE40,B:D,3,0),IF(AG40="--",INDEX(D:D,MATCH(AE40,INDEX(B:B,MATCH(AE40,B:B,)+1):B10554,)+MATCH(AE40,B:B,)),"---")),"---")</f>
        <v>J20-42</v>
      </c>
      <c r="AJ40" t="str">
        <f>IF(COUNTIF(CALC_CONN_TEBB0714_REV01!F:F,IF(AH40&lt;&gt;"---",VLOOKUP(AD40,CALC_CONN_TEBB0714_REV01!F:M,8,0),IF(IFERROR(IF(AD40=AH40,AI40,AH40),"---")="---","---",IF(COUNTIF(CALC_CONN_TEBB0714_REV01!F:F,IFERROR(IF(AD40=AH40,AI40,AH40),"---"))&gt;0,"---",IFERROR(IF(AD40=AH40,AI40,AH40),"---")))))=1,IF(AH40&lt;&gt;"---",VLOOKUP(AD40,CALC_CONN_TEBB0714_REV01!F:M,8,0),IF(IFERROR(IF(AD40=AH40,AI40,AH40),"---")="---","---",IF(COUNTIF(CALC_CONN_TEBB0714_REV01!F:F,IFERROR(IF(AD40=AH40,AI40,AH40),"---"))&gt;0,"---",IFERROR(IF(AD40=AH40,AI40,AH40),"---")))),"---")</f>
        <v>J20-42</v>
      </c>
      <c r="AK40" t="str">
        <f>IF(COUNTIF(CALC_CONN_TEBB0714_REV01!F:F,IF(AH40&lt;&gt;"---",VLOOKUP(AD40,CALC_CONN_TEBB0714_REV01!F:M,8,0),IF(IFERROR(IF(AD40=AH40,AI40,AH40),"---")="---","---",IF(COUNTIF(CALC_CONN_TEBB0714_REV01!F:F,IFERROR(IF(AD40=AH40,AI40,AH40),"---"))&gt;0,"---",IFERROR(IF(AD40=AH40,AI40,AH40),"---")))))=0,IF(AH40&lt;&gt;"---",VLOOKUP(AD40,CALC_CONN_TEBB0714_REV01!F:M,8,0),IF(IFERROR(IF(AD40=AH40,AI40,AH40),"---")="---","---",IF(COUNTIF(CALC_CONN_TEBB0714_REV01!F:F,IFERROR(IF(AD40=AH40,AI40,AH40),"---"))&gt;0,"---",IFERROR(IF(AD40=AH40,AI40,AH40),"---")))),"---")</f>
        <v>---</v>
      </c>
      <c r="AL40">
        <f t="shared" si="10"/>
        <v>31.591100000000001</v>
      </c>
      <c r="AM40">
        <f t="shared" si="11"/>
        <v>2</v>
      </c>
      <c r="AT40">
        <f t="shared" si="4"/>
        <v>0</v>
      </c>
      <c r="AU40">
        <f t="shared" si="5"/>
        <v>0</v>
      </c>
    </row>
    <row r="41" spans="1:47" x14ac:dyDescent="0.25">
      <c r="A41" t="str">
        <f t="shared" si="0"/>
        <v>J2-C17</v>
      </c>
      <c r="B41" t="str">
        <f t="shared" si="1"/>
        <v>GND</v>
      </c>
      <c r="C41" t="str">
        <f t="shared" si="2"/>
        <v>J2-GND</v>
      </c>
      <c r="D41" t="str">
        <f t="shared" si="3"/>
        <v>J2-C17</v>
      </c>
      <c r="E41" t="s">
        <v>591</v>
      </c>
      <c r="F41" t="s">
        <v>506</v>
      </c>
      <c r="G41" t="s">
        <v>275</v>
      </c>
      <c r="L41" t="s">
        <v>294</v>
      </c>
      <c r="M41" t="s">
        <v>274</v>
      </c>
      <c r="N41">
        <v>35.938099999999999</v>
      </c>
      <c r="AA41">
        <f t="shared" si="12"/>
        <v>36</v>
      </c>
      <c r="AB41" t="str">
        <f>B2B!B38</f>
        <v>JM1</v>
      </c>
      <c r="AC41" t="str">
        <f>B2B!C38</f>
        <v>35</v>
      </c>
      <c r="AD41" t="str">
        <f t="shared" si="6"/>
        <v>JM1-35</v>
      </c>
      <c r="AE41" t="str">
        <f t="shared" si="7"/>
        <v>B34_L1_P</v>
      </c>
      <c r="AG41" t="str">
        <f t="shared" si="8"/>
        <v>--</v>
      </c>
      <c r="AH41" t="str">
        <f t="shared" si="9"/>
        <v>J20-36</v>
      </c>
      <c r="AI41" t="str">
        <f>IFERROR(IF(IF(AG41="--",INDEX(D:D,MATCH(AE41,INDEX(B:B,MATCH(AE41,B:B,)+1):B10555,)+MATCH(AE41,B:B,)))=AD41,VLOOKUP(AE41,B:D,3,0),IF(AG41="--",INDEX(D:D,MATCH(AE41,INDEX(B:B,MATCH(AE41,B:B,)+1):B10555,)+MATCH(AE41,B:B,)),"---")),"---")</f>
        <v>J20-36</v>
      </c>
      <c r="AJ41" t="str">
        <f>IF(COUNTIF(CALC_CONN_TEBB0714_REV01!F:F,IF(AH41&lt;&gt;"---",VLOOKUP(AD41,CALC_CONN_TEBB0714_REV01!F:M,8,0),IF(IFERROR(IF(AD41=AH41,AI41,AH41),"---")="---","---",IF(COUNTIF(CALC_CONN_TEBB0714_REV01!F:F,IFERROR(IF(AD41=AH41,AI41,AH41),"---"))&gt;0,"---",IFERROR(IF(AD41=AH41,AI41,AH41),"---")))))=1,IF(AH41&lt;&gt;"---",VLOOKUP(AD41,CALC_CONN_TEBB0714_REV01!F:M,8,0),IF(IFERROR(IF(AD41=AH41,AI41,AH41),"---")="---","---",IF(COUNTIF(CALC_CONN_TEBB0714_REV01!F:F,IFERROR(IF(AD41=AH41,AI41,AH41),"---"))&gt;0,"---",IFERROR(IF(AD41=AH41,AI41,AH41),"---")))),"---")</f>
        <v>J20-36</v>
      </c>
      <c r="AK41" t="str">
        <f>IF(COUNTIF(CALC_CONN_TEBB0714_REV01!F:F,IF(AH41&lt;&gt;"---",VLOOKUP(AD41,CALC_CONN_TEBB0714_REV01!F:M,8,0),IF(IFERROR(IF(AD41=AH41,AI41,AH41),"---")="---","---",IF(COUNTIF(CALC_CONN_TEBB0714_REV01!F:F,IFERROR(IF(AD41=AH41,AI41,AH41),"---"))&gt;0,"---",IFERROR(IF(AD41=AH41,AI41,AH41),"---")))))=0,IF(AH41&lt;&gt;"---",VLOOKUP(AD41,CALC_CONN_TEBB0714_REV01!F:M,8,0),IF(IFERROR(IF(AD41=AH41,AI41,AH41),"---")="---","---",IF(COUNTIF(CALC_CONN_TEBB0714_REV01!F:F,IFERROR(IF(AD41=AH41,AI41,AH41),"---"))&gt;0,"---",IFERROR(IF(AD41=AH41,AI41,AH41),"---")))),"---")</f>
        <v>---</v>
      </c>
      <c r="AL41">
        <f t="shared" si="10"/>
        <v>27.5367</v>
      </c>
      <c r="AM41">
        <f t="shared" si="11"/>
        <v>2</v>
      </c>
      <c r="AT41">
        <f t="shared" si="4"/>
        <v>0</v>
      </c>
      <c r="AU41">
        <f t="shared" si="5"/>
        <v>0</v>
      </c>
    </row>
    <row r="42" spans="1:47" x14ac:dyDescent="0.25">
      <c r="A42" t="str">
        <f t="shared" si="0"/>
        <v>J2-C18</v>
      </c>
      <c r="B42" t="str">
        <f t="shared" si="1"/>
        <v>GND</v>
      </c>
      <c r="C42" t="str">
        <f t="shared" si="2"/>
        <v>J2-GND</v>
      </c>
      <c r="D42" t="str">
        <f t="shared" si="3"/>
        <v>J2-C18</v>
      </c>
      <c r="E42" t="s">
        <v>591</v>
      </c>
      <c r="F42" t="s">
        <v>669</v>
      </c>
      <c r="G42" t="s">
        <v>275</v>
      </c>
      <c r="L42" t="s">
        <v>1303</v>
      </c>
      <c r="M42" t="s">
        <v>274</v>
      </c>
      <c r="N42">
        <v>55.114199999999997</v>
      </c>
      <c r="AA42">
        <f t="shared" si="12"/>
        <v>37</v>
      </c>
      <c r="AB42" t="str">
        <f>B2B!B39</f>
        <v>JM1</v>
      </c>
      <c r="AC42" t="str">
        <f>B2B!C39</f>
        <v>38</v>
      </c>
      <c r="AD42" t="str">
        <f t="shared" si="6"/>
        <v>JM1-38</v>
      </c>
      <c r="AE42" t="str">
        <f t="shared" si="7"/>
        <v>B34_L7_N</v>
      </c>
      <c r="AG42" t="str">
        <f t="shared" si="8"/>
        <v>--</v>
      </c>
      <c r="AH42" t="str">
        <f t="shared" si="9"/>
        <v>J20-41</v>
      </c>
      <c r="AI42" t="str">
        <f>IFERROR(IF(IF(AG42="--",INDEX(D:D,MATCH(AE42,INDEX(B:B,MATCH(AE42,B:B,)+1):B10556,)+MATCH(AE42,B:B,)))=AD42,VLOOKUP(AE42,B:D,3,0),IF(AG42="--",INDEX(D:D,MATCH(AE42,INDEX(B:B,MATCH(AE42,B:B,)+1):B10556,)+MATCH(AE42,B:B,)),"---")),"---")</f>
        <v>J20-41</v>
      </c>
      <c r="AJ42" t="str">
        <f>IF(COUNTIF(CALC_CONN_TEBB0714_REV01!F:F,IF(AH42&lt;&gt;"---",VLOOKUP(AD42,CALC_CONN_TEBB0714_REV01!F:M,8,0),IF(IFERROR(IF(AD42=AH42,AI42,AH42),"---")="---","---",IF(COUNTIF(CALC_CONN_TEBB0714_REV01!F:F,IFERROR(IF(AD42=AH42,AI42,AH42),"---"))&gt;0,"---",IFERROR(IF(AD42=AH42,AI42,AH42),"---")))))=1,IF(AH42&lt;&gt;"---",VLOOKUP(AD42,CALC_CONN_TEBB0714_REV01!F:M,8,0),IF(IFERROR(IF(AD42=AH42,AI42,AH42),"---")="---","---",IF(COUNTIF(CALC_CONN_TEBB0714_REV01!F:F,IFERROR(IF(AD42=AH42,AI42,AH42),"---"))&gt;0,"---",IFERROR(IF(AD42=AH42,AI42,AH42),"---")))),"---")</f>
        <v>J20-41</v>
      </c>
      <c r="AK42" t="str">
        <f>IF(COUNTIF(CALC_CONN_TEBB0714_REV01!F:F,IF(AH42&lt;&gt;"---",VLOOKUP(AD42,CALC_CONN_TEBB0714_REV01!F:M,8,0),IF(IFERROR(IF(AD42=AH42,AI42,AH42),"---")="---","---",IF(COUNTIF(CALC_CONN_TEBB0714_REV01!F:F,IFERROR(IF(AD42=AH42,AI42,AH42),"---"))&gt;0,"---",IFERROR(IF(AD42=AH42,AI42,AH42),"---")))))=0,IF(AH42&lt;&gt;"---",VLOOKUP(AD42,CALC_CONN_TEBB0714_REV01!F:M,8,0),IF(IFERROR(IF(AD42=AH42,AI42,AH42),"---")="---","---",IF(COUNTIF(CALC_CONN_TEBB0714_REV01!F:F,IFERROR(IF(AD42=AH42,AI42,AH42),"---"))&gt;0,"---",IFERROR(IF(AD42=AH42,AI42,AH42),"---")))),"---")</f>
        <v>---</v>
      </c>
      <c r="AL42">
        <f t="shared" si="10"/>
        <v>31.922499999999999</v>
      </c>
      <c r="AM42">
        <f t="shared" si="11"/>
        <v>2</v>
      </c>
      <c r="AT42">
        <f t="shared" si="4"/>
        <v>0</v>
      </c>
      <c r="AU42">
        <f t="shared" si="5"/>
        <v>0</v>
      </c>
    </row>
    <row r="43" spans="1:47" x14ac:dyDescent="0.25">
      <c r="A43" t="str">
        <f t="shared" si="0"/>
        <v>J2-C19</v>
      </c>
      <c r="B43" t="str">
        <f t="shared" si="1"/>
        <v>GND</v>
      </c>
      <c r="C43" t="str">
        <f t="shared" si="2"/>
        <v>J2-GND</v>
      </c>
      <c r="D43" t="str">
        <f t="shared" si="3"/>
        <v>J2-C19</v>
      </c>
      <c r="E43" t="s">
        <v>591</v>
      </c>
      <c r="F43" t="s">
        <v>741</v>
      </c>
      <c r="G43" t="s">
        <v>275</v>
      </c>
      <c r="L43" t="s">
        <v>865</v>
      </c>
      <c r="M43" t="s">
        <v>274</v>
      </c>
      <c r="N43">
        <v>13.824299999999999</v>
      </c>
      <c r="AA43">
        <f t="shared" si="12"/>
        <v>38</v>
      </c>
      <c r="AB43" t="str">
        <f>B2B!B40</f>
        <v>JM1</v>
      </c>
      <c r="AC43" t="str">
        <f>B2B!C40</f>
        <v>37</v>
      </c>
      <c r="AD43" t="str">
        <f t="shared" si="6"/>
        <v>JM1-37</v>
      </c>
      <c r="AE43" t="str">
        <f t="shared" si="7"/>
        <v>B34_L1_N</v>
      </c>
      <c r="AG43" t="str">
        <f t="shared" si="8"/>
        <v>--</v>
      </c>
      <c r="AH43" t="str">
        <f t="shared" si="9"/>
        <v>J20-35</v>
      </c>
      <c r="AI43" t="str">
        <f>IFERROR(IF(IF(AG43="--",INDEX(D:D,MATCH(AE43,INDEX(B:B,MATCH(AE43,B:B,)+1):B10557,)+MATCH(AE43,B:B,)))=AD43,VLOOKUP(AE43,B:D,3,0),IF(AG43="--",INDEX(D:D,MATCH(AE43,INDEX(B:B,MATCH(AE43,B:B,)+1):B10557,)+MATCH(AE43,B:B,)),"---")),"---")</f>
        <v>J20-35</v>
      </c>
      <c r="AJ43" t="str">
        <f>IF(COUNTIF(CALC_CONN_TEBB0714_REV01!F:F,IF(AH43&lt;&gt;"---",VLOOKUP(AD43,CALC_CONN_TEBB0714_REV01!F:M,8,0),IF(IFERROR(IF(AD43=AH43,AI43,AH43),"---")="---","---",IF(COUNTIF(CALC_CONN_TEBB0714_REV01!F:F,IFERROR(IF(AD43=AH43,AI43,AH43),"---"))&gt;0,"---",IFERROR(IF(AD43=AH43,AI43,AH43),"---")))))=1,IF(AH43&lt;&gt;"---",VLOOKUP(AD43,CALC_CONN_TEBB0714_REV01!F:M,8,0),IF(IFERROR(IF(AD43=AH43,AI43,AH43),"---")="---","---",IF(COUNTIF(CALC_CONN_TEBB0714_REV01!F:F,IFERROR(IF(AD43=AH43,AI43,AH43),"---"))&gt;0,"---",IFERROR(IF(AD43=AH43,AI43,AH43),"---")))),"---")</f>
        <v>J20-35</v>
      </c>
      <c r="AK43" t="str">
        <f>IF(COUNTIF(CALC_CONN_TEBB0714_REV01!F:F,IF(AH43&lt;&gt;"---",VLOOKUP(AD43,CALC_CONN_TEBB0714_REV01!F:M,8,0),IF(IFERROR(IF(AD43=AH43,AI43,AH43),"---")="---","---",IF(COUNTIF(CALC_CONN_TEBB0714_REV01!F:F,IFERROR(IF(AD43=AH43,AI43,AH43),"---"))&gt;0,"---",IFERROR(IF(AD43=AH43,AI43,AH43),"---")))))=0,IF(AH43&lt;&gt;"---",VLOOKUP(AD43,CALC_CONN_TEBB0714_REV01!F:M,8,0),IF(IFERROR(IF(AD43=AH43,AI43,AH43),"---")="---","---",IF(COUNTIF(CALC_CONN_TEBB0714_REV01!F:F,IFERROR(IF(AD43=AH43,AI43,AH43),"---"))&gt;0,"---",IFERROR(IF(AD43=AH43,AI43,AH43),"---")))),"---")</f>
        <v>---</v>
      </c>
      <c r="AL43">
        <f t="shared" si="10"/>
        <v>27.971</v>
      </c>
      <c r="AM43">
        <f t="shared" si="11"/>
        <v>2</v>
      </c>
      <c r="AT43">
        <f t="shared" si="4"/>
        <v>0</v>
      </c>
      <c r="AU43">
        <f t="shared" si="5"/>
        <v>0</v>
      </c>
    </row>
    <row r="44" spans="1:47" x14ac:dyDescent="0.25">
      <c r="A44" t="str">
        <f t="shared" si="0"/>
        <v>J2-C20</v>
      </c>
      <c r="B44" t="str">
        <f t="shared" si="1"/>
        <v>GND</v>
      </c>
      <c r="C44" t="str">
        <f t="shared" si="2"/>
        <v>J2-GND</v>
      </c>
      <c r="D44" t="str">
        <f t="shared" si="3"/>
        <v>J2-C20</v>
      </c>
      <c r="E44" t="s">
        <v>591</v>
      </c>
      <c r="F44" t="s">
        <v>742</v>
      </c>
      <c r="G44" t="s">
        <v>275</v>
      </c>
      <c r="L44" t="s">
        <v>866</v>
      </c>
      <c r="M44" t="s">
        <v>274</v>
      </c>
      <c r="N44">
        <v>14.1556</v>
      </c>
      <c r="AA44">
        <f t="shared" si="12"/>
        <v>39</v>
      </c>
      <c r="AB44" t="str">
        <f>B2B!B41</f>
        <v>JM1</v>
      </c>
      <c r="AC44" t="str">
        <f>B2B!C41</f>
        <v>40</v>
      </c>
      <c r="AD44" t="str">
        <f t="shared" si="6"/>
        <v>JM1-40</v>
      </c>
      <c r="AE44" t="str">
        <f t="shared" si="7"/>
        <v>B34_L3_P</v>
      </c>
      <c r="AG44" t="str">
        <f t="shared" si="8"/>
        <v>--</v>
      </c>
      <c r="AH44" t="str">
        <f t="shared" si="9"/>
        <v>J20-32</v>
      </c>
      <c r="AI44" t="str">
        <f>IFERROR(IF(IF(AG44="--",INDEX(D:D,MATCH(AE44,INDEX(B:B,MATCH(AE44,B:B,)+1):B10558,)+MATCH(AE44,B:B,)))=AD44,VLOOKUP(AE44,B:D,3,0),IF(AG44="--",INDEX(D:D,MATCH(AE44,INDEX(B:B,MATCH(AE44,B:B,)+1):B10558,)+MATCH(AE44,B:B,)),"---")),"---")</f>
        <v>J20-32</v>
      </c>
      <c r="AJ44" t="str">
        <f>IF(COUNTIF(CALC_CONN_TEBB0714_REV01!F:F,IF(AH44&lt;&gt;"---",VLOOKUP(AD44,CALC_CONN_TEBB0714_REV01!F:M,8,0),IF(IFERROR(IF(AD44=AH44,AI44,AH44),"---")="---","---",IF(COUNTIF(CALC_CONN_TEBB0714_REV01!F:F,IFERROR(IF(AD44=AH44,AI44,AH44),"---"))&gt;0,"---",IFERROR(IF(AD44=AH44,AI44,AH44),"---")))))=1,IF(AH44&lt;&gt;"---",VLOOKUP(AD44,CALC_CONN_TEBB0714_REV01!F:M,8,0),IF(IFERROR(IF(AD44=AH44,AI44,AH44),"---")="---","---",IF(COUNTIF(CALC_CONN_TEBB0714_REV01!F:F,IFERROR(IF(AD44=AH44,AI44,AH44),"---"))&gt;0,"---",IFERROR(IF(AD44=AH44,AI44,AH44),"---")))),"---")</f>
        <v>J20-32</v>
      </c>
      <c r="AK44" t="str">
        <f>IF(COUNTIF(CALC_CONN_TEBB0714_REV01!F:F,IF(AH44&lt;&gt;"---",VLOOKUP(AD44,CALC_CONN_TEBB0714_REV01!F:M,8,0),IF(IFERROR(IF(AD44=AH44,AI44,AH44),"---")="---","---",IF(COUNTIF(CALC_CONN_TEBB0714_REV01!F:F,IFERROR(IF(AD44=AH44,AI44,AH44),"---"))&gt;0,"---",IFERROR(IF(AD44=AH44,AI44,AH44),"---")))))=0,IF(AH44&lt;&gt;"---",VLOOKUP(AD44,CALC_CONN_TEBB0714_REV01!F:M,8,0),IF(IFERROR(IF(AD44=AH44,AI44,AH44),"---")="---","---",IF(COUNTIF(CALC_CONN_TEBB0714_REV01!F:F,IFERROR(IF(AD44=AH44,AI44,AH44),"---"))&gt;0,"---",IFERROR(IF(AD44=AH44,AI44,AH44),"---")))),"---")</f>
        <v>---</v>
      </c>
      <c r="AL44">
        <f t="shared" si="10"/>
        <v>20.029199999999999</v>
      </c>
      <c r="AM44">
        <f t="shared" si="11"/>
        <v>2</v>
      </c>
      <c r="AT44">
        <f t="shared" si="4"/>
        <v>0</v>
      </c>
      <c r="AU44">
        <f t="shared" si="5"/>
        <v>0</v>
      </c>
    </row>
    <row r="45" spans="1:47" x14ac:dyDescent="0.25">
      <c r="A45" t="str">
        <f t="shared" si="0"/>
        <v>J3-1</v>
      </c>
      <c r="B45" t="str">
        <f t="shared" si="1"/>
        <v>GND</v>
      </c>
      <c r="C45" t="str">
        <f t="shared" si="2"/>
        <v>J3-GND</v>
      </c>
      <c r="D45" t="str">
        <f t="shared" si="3"/>
        <v>J3-1</v>
      </c>
      <c r="E45" t="s">
        <v>592</v>
      </c>
      <c r="F45">
        <v>1</v>
      </c>
      <c r="G45" t="s">
        <v>275</v>
      </c>
      <c r="L45" t="s">
        <v>295</v>
      </c>
      <c r="M45" t="s">
        <v>274</v>
      </c>
      <c r="N45">
        <v>17.409700000000001</v>
      </c>
      <c r="AA45">
        <f t="shared" si="12"/>
        <v>40</v>
      </c>
      <c r="AB45" t="str">
        <f>B2B!B42</f>
        <v>JM1</v>
      </c>
      <c r="AC45" t="str">
        <f>B2B!C42</f>
        <v>39</v>
      </c>
      <c r="AD45" t="str">
        <f t="shared" si="6"/>
        <v>JM1-39</v>
      </c>
      <c r="AE45" t="str">
        <f t="shared" si="7"/>
        <v>B34_L4_P</v>
      </c>
      <c r="AG45" t="str">
        <f t="shared" si="8"/>
        <v>--</v>
      </c>
      <c r="AH45" t="str">
        <f t="shared" si="9"/>
        <v>JM1-39</v>
      </c>
      <c r="AI45" t="str">
        <f>IFERROR(IF(IF(AG45="--",INDEX(D:D,MATCH(AE45,INDEX(B:B,MATCH(AE45,B:B,)+1):B10559,)+MATCH(AE45,B:B,)))=AD45,VLOOKUP(AE45,B:D,3,0),IF(AG45="--",INDEX(D:D,MATCH(AE45,INDEX(B:B,MATCH(AE45,B:B,)+1):B10559,)+MATCH(AE45,B:B,)),"---")),"---")</f>
        <v>---</v>
      </c>
      <c r="AJ45" t="str">
        <f>IF(COUNTIF(CALC_CONN_TEBB0714_REV01!F:F,IF(AH45&lt;&gt;"---",VLOOKUP(AD45,CALC_CONN_TEBB0714_REV01!F:M,8,0),IF(IFERROR(IF(AD45=AH45,AI45,AH45),"---")="---","---",IF(COUNTIF(CALC_CONN_TEBB0714_REV01!F:F,IFERROR(IF(AD45=AH45,AI45,AH45),"---"))&gt;0,"---",IFERROR(IF(AD45=AH45,AI45,AH45),"---")))))=1,IF(AH45&lt;&gt;"---",VLOOKUP(AD45,CALC_CONN_TEBB0714_REV01!F:M,8,0),IF(IFERROR(IF(AD45=AH45,AI45,AH45),"---")="---","---",IF(COUNTIF(CALC_CONN_TEBB0714_REV01!F:F,IFERROR(IF(AD45=AH45,AI45,AH45),"---"))&gt;0,"---",IFERROR(IF(AD45=AH45,AI45,AH45),"---")))),"---")</f>
        <v>---</v>
      </c>
      <c r="AK45" t="str">
        <f>IF(COUNTIF(CALC_CONN_TEBB0714_REV01!F:F,IF(AH45&lt;&gt;"---",VLOOKUP(AD45,CALC_CONN_TEBB0714_REV01!F:M,8,0),IF(IFERROR(IF(AD45=AH45,AI45,AH45),"---")="---","---",IF(COUNTIF(CALC_CONN_TEBB0714_REV01!F:F,IFERROR(IF(AD45=AH45,AI45,AH45),"---"))&gt;0,"---",IFERROR(IF(AD45=AH45,AI45,AH45),"---")))))=0,IF(AH45&lt;&gt;"---",VLOOKUP(AD45,CALC_CONN_TEBB0714_REV01!F:M,8,0),IF(IFERROR(IF(AD45=AH45,AI45,AH45),"---")="---","---",IF(COUNTIF(CALC_CONN_TEBB0714_REV01!F:F,IFERROR(IF(AD45=AH45,AI45,AH45),"---"))&gt;0,"---",IFERROR(IF(AD45=AH45,AI45,AH45),"---")))),"---")</f>
        <v>---</v>
      </c>
      <c r="AL45">
        <f t="shared" si="10"/>
        <v>2.3174000000000001</v>
      </c>
      <c r="AM45">
        <f t="shared" si="11"/>
        <v>1</v>
      </c>
      <c r="AT45">
        <f t="shared" si="4"/>
        <v>0</v>
      </c>
      <c r="AU45">
        <f t="shared" si="5"/>
        <v>0</v>
      </c>
    </row>
    <row r="46" spans="1:47" x14ac:dyDescent="0.25">
      <c r="A46" t="str">
        <f t="shared" si="0"/>
        <v>J3-2</v>
      </c>
      <c r="B46" t="str">
        <f t="shared" si="1"/>
        <v>GND</v>
      </c>
      <c r="C46" t="str">
        <f t="shared" si="2"/>
        <v>J3-GND</v>
      </c>
      <c r="D46" t="str">
        <f t="shared" si="3"/>
        <v>J3-2</v>
      </c>
      <c r="E46" t="s">
        <v>592</v>
      </c>
      <c r="F46">
        <v>2</v>
      </c>
      <c r="G46" t="s">
        <v>275</v>
      </c>
      <c r="L46" t="s">
        <v>296</v>
      </c>
      <c r="M46" t="s">
        <v>274</v>
      </c>
      <c r="N46">
        <v>17.078299999999999</v>
      </c>
      <c r="AA46">
        <f t="shared" si="12"/>
        <v>41</v>
      </c>
      <c r="AB46" t="str">
        <f>B2B!B43</f>
        <v>JM1</v>
      </c>
      <c r="AC46" t="str">
        <f>B2B!C43</f>
        <v>42</v>
      </c>
      <c r="AD46" t="str">
        <f t="shared" si="6"/>
        <v>JM1-42</v>
      </c>
      <c r="AE46" t="str">
        <f t="shared" si="7"/>
        <v>B34_L3_N</v>
      </c>
      <c r="AG46" t="str">
        <f t="shared" si="8"/>
        <v>--</v>
      </c>
      <c r="AH46" t="str">
        <f t="shared" si="9"/>
        <v>J20-31</v>
      </c>
      <c r="AI46" t="str">
        <f>IFERROR(IF(IF(AG46="--",INDEX(D:D,MATCH(AE46,INDEX(B:B,MATCH(AE46,B:B,)+1):B10560,)+MATCH(AE46,B:B,)))=AD46,VLOOKUP(AE46,B:D,3,0),IF(AG46="--",INDEX(D:D,MATCH(AE46,INDEX(B:B,MATCH(AE46,B:B,)+1):B10560,)+MATCH(AE46,B:B,)),"---")),"---")</f>
        <v>J20-31</v>
      </c>
      <c r="AJ46" t="str">
        <f>IF(COUNTIF(CALC_CONN_TEBB0714_REV01!F:F,IF(AH46&lt;&gt;"---",VLOOKUP(AD46,CALC_CONN_TEBB0714_REV01!F:M,8,0),IF(IFERROR(IF(AD46=AH46,AI46,AH46),"---")="---","---",IF(COUNTIF(CALC_CONN_TEBB0714_REV01!F:F,IFERROR(IF(AD46=AH46,AI46,AH46),"---"))&gt;0,"---",IFERROR(IF(AD46=AH46,AI46,AH46),"---")))))=1,IF(AH46&lt;&gt;"---",VLOOKUP(AD46,CALC_CONN_TEBB0714_REV01!F:M,8,0),IF(IFERROR(IF(AD46=AH46,AI46,AH46),"---")="---","---",IF(COUNTIF(CALC_CONN_TEBB0714_REV01!F:F,IFERROR(IF(AD46=AH46,AI46,AH46),"---"))&gt;0,"---",IFERROR(IF(AD46=AH46,AI46,AH46),"---")))),"---")</f>
        <v>J20-31</v>
      </c>
      <c r="AK46" t="str">
        <f>IF(COUNTIF(CALC_CONN_TEBB0714_REV01!F:F,IF(AH46&lt;&gt;"---",VLOOKUP(AD46,CALC_CONN_TEBB0714_REV01!F:M,8,0),IF(IFERROR(IF(AD46=AH46,AI46,AH46),"---")="---","---",IF(COUNTIF(CALC_CONN_TEBB0714_REV01!F:F,IFERROR(IF(AD46=AH46,AI46,AH46),"---"))&gt;0,"---",IFERROR(IF(AD46=AH46,AI46,AH46),"---")))))=0,IF(AH46&lt;&gt;"---",VLOOKUP(AD46,CALC_CONN_TEBB0714_REV01!F:M,8,0),IF(IFERROR(IF(AD46=AH46,AI46,AH46),"---")="---","---",IF(COUNTIF(CALC_CONN_TEBB0714_REV01!F:F,IFERROR(IF(AD46=AH46,AI46,AH46),"---"))&gt;0,"---",IFERROR(IF(AD46=AH46,AI46,AH46),"---")))),"---")</f>
        <v>---</v>
      </c>
      <c r="AL46">
        <f t="shared" si="10"/>
        <v>20.360499999999998</v>
      </c>
      <c r="AM46">
        <f t="shared" si="11"/>
        <v>2</v>
      </c>
      <c r="AT46">
        <f t="shared" si="4"/>
        <v>0</v>
      </c>
      <c r="AU46">
        <f t="shared" si="5"/>
        <v>0</v>
      </c>
    </row>
    <row r="47" spans="1:47" x14ac:dyDescent="0.25">
      <c r="A47" t="str">
        <f t="shared" si="0"/>
        <v>J3-3</v>
      </c>
      <c r="B47" t="str">
        <f t="shared" si="1"/>
        <v>B14_L25</v>
      </c>
      <c r="C47" t="str">
        <f t="shared" si="2"/>
        <v>J3-B14_L25</v>
      </c>
      <c r="D47" t="str">
        <f t="shared" si="3"/>
        <v>J3-3</v>
      </c>
      <c r="E47" t="s">
        <v>592</v>
      </c>
      <c r="F47">
        <v>3</v>
      </c>
      <c r="G47" t="s">
        <v>1303</v>
      </c>
      <c r="L47" t="s">
        <v>867</v>
      </c>
      <c r="M47" t="s">
        <v>274</v>
      </c>
      <c r="N47">
        <v>29.827400000000001</v>
      </c>
      <c r="AA47">
        <f t="shared" si="12"/>
        <v>42</v>
      </c>
      <c r="AB47" t="str">
        <f>B2B!B44</f>
        <v>JM1</v>
      </c>
      <c r="AC47" t="str">
        <f>B2B!C44</f>
        <v>41</v>
      </c>
      <c r="AD47" t="str">
        <f t="shared" si="6"/>
        <v>JM1-41</v>
      </c>
      <c r="AE47" t="str">
        <f t="shared" si="7"/>
        <v>B34_L4_N</v>
      </c>
      <c r="AG47" t="str">
        <f t="shared" si="8"/>
        <v>--</v>
      </c>
      <c r="AH47" t="str">
        <f t="shared" si="9"/>
        <v>JM1-41</v>
      </c>
      <c r="AI47" t="str">
        <f>IFERROR(IF(IF(AG47="--",INDEX(D:D,MATCH(AE47,INDEX(B:B,MATCH(AE47,B:B,)+1):B10561,)+MATCH(AE47,B:B,)))=AD47,VLOOKUP(AE47,B:D,3,0),IF(AG47="--",INDEX(D:D,MATCH(AE47,INDEX(B:B,MATCH(AE47,B:B,)+1):B10561,)+MATCH(AE47,B:B,)),"---")),"---")</f>
        <v>---</v>
      </c>
      <c r="AJ47" t="str">
        <f>IF(COUNTIF(CALC_CONN_TEBB0714_REV01!F:F,IF(AH47&lt;&gt;"---",VLOOKUP(AD47,CALC_CONN_TEBB0714_REV01!F:M,8,0),IF(IFERROR(IF(AD47=AH47,AI47,AH47),"---")="---","---",IF(COUNTIF(CALC_CONN_TEBB0714_REV01!F:F,IFERROR(IF(AD47=AH47,AI47,AH47),"---"))&gt;0,"---",IFERROR(IF(AD47=AH47,AI47,AH47),"---")))))=1,IF(AH47&lt;&gt;"---",VLOOKUP(AD47,CALC_CONN_TEBB0714_REV01!F:M,8,0),IF(IFERROR(IF(AD47=AH47,AI47,AH47),"---")="---","---",IF(COUNTIF(CALC_CONN_TEBB0714_REV01!F:F,IFERROR(IF(AD47=AH47,AI47,AH47),"---"))&gt;0,"---",IFERROR(IF(AD47=AH47,AI47,AH47),"---")))),"---")</f>
        <v>---</v>
      </c>
      <c r="AK47" t="str">
        <f>IF(COUNTIF(CALC_CONN_TEBB0714_REV01!F:F,IF(AH47&lt;&gt;"---",VLOOKUP(AD47,CALC_CONN_TEBB0714_REV01!F:M,8,0),IF(IFERROR(IF(AD47=AH47,AI47,AH47),"---")="---","---",IF(COUNTIF(CALC_CONN_TEBB0714_REV01!F:F,IFERROR(IF(AD47=AH47,AI47,AH47),"---"))&gt;0,"---",IFERROR(IF(AD47=AH47,AI47,AH47),"---")))))=0,IF(AH47&lt;&gt;"---",VLOOKUP(AD47,CALC_CONN_TEBB0714_REV01!F:M,8,0),IF(IFERROR(IF(AD47=AH47,AI47,AH47),"---")="---","---",IF(COUNTIF(CALC_CONN_TEBB0714_REV01!F:F,IFERROR(IF(AD47=AH47,AI47,AH47),"---"))&gt;0,"---",IFERROR(IF(AD47=AH47,AI47,AH47),"---")))),"---")</f>
        <v>---</v>
      </c>
      <c r="AL47">
        <f t="shared" si="10"/>
        <v>2.3174000000000001</v>
      </c>
      <c r="AM47">
        <f t="shared" si="11"/>
        <v>1</v>
      </c>
      <c r="AT47" t="str">
        <f t="shared" si="4"/>
        <v>B14_L25</v>
      </c>
      <c r="AU47" t="str">
        <f t="shared" si="5"/>
        <v>--</v>
      </c>
    </row>
    <row r="48" spans="1:47" x14ac:dyDescent="0.25">
      <c r="A48" t="str">
        <f t="shared" si="0"/>
        <v>J3-4</v>
      </c>
      <c r="B48" t="str">
        <f t="shared" si="1"/>
        <v>TCK</v>
      </c>
      <c r="C48" t="str">
        <f t="shared" si="2"/>
        <v>J3-TCK</v>
      </c>
      <c r="D48" t="str">
        <f t="shared" si="3"/>
        <v>J3-4</v>
      </c>
      <c r="E48" t="s">
        <v>592</v>
      </c>
      <c r="F48">
        <v>4</v>
      </c>
      <c r="G48" t="s">
        <v>407</v>
      </c>
      <c r="L48" t="s">
        <v>868</v>
      </c>
      <c r="M48" t="s">
        <v>274</v>
      </c>
      <c r="N48">
        <v>30.1587</v>
      </c>
      <c r="AA48">
        <f t="shared" si="12"/>
        <v>43</v>
      </c>
      <c r="AB48" t="str">
        <f>B2B!B45</f>
        <v>JM1</v>
      </c>
      <c r="AC48" t="str">
        <f>B2B!C45</f>
        <v>44</v>
      </c>
      <c r="AD48" t="str">
        <f t="shared" si="6"/>
        <v>JM1-44</v>
      </c>
      <c r="AE48" t="str">
        <f t="shared" si="7"/>
        <v>B34_L9_P</v>
      </c>
      <c r="AG48" t="str">
        <f t="shared" si="8"/>
        <v>--</v>
      </c>
      <c r="AH48" t="str">
        <f t="shared" si="9"/>
        <v>J20-26</v>
      </c>
      <c r="AI48" t="str">
        <f>IFERROR(IF(IF(AG48="--",INDEX(D:D,MATCH(AE48,INDEX(B:B,MATCH(AE48,B:B,)+1):B10562,)+MATCH(AE48,B:B,)))=AD48,VLOOKUP(AE48,B:D,3,0),IF(AG48="--",INDEX(D:D,MATCH(AE48,INDEX(B:B,MATCH(AE48,B:B,)+1):B10562,)+MATCH(AE48,B:B,)),"---")),"---")</f>
        <v>J20-26</v>
      </c>
      <c r="AJ48" t="str">
        <f>IF(COUNTIF(CALC_CONN_TEBB0714_REV01!F:F,IF(AH48&lt;&gt;"---",VLOOKUP(AD48,CALC_CONN_TEBB0714_REV01!F:M,8,0),IF(IFERROR(IF(AD48=AH48,AI48,AH48),"---")="---","---",IF(COUNTIF(CALC_CONN_TEBB0714_REV01!F:F,IFERROR(IF(AD48=AH48,AI48,AH48),"---"))&gt;0,"---",IFERROR(IF(AD48=AH48,AI48,AH48),"---")))))=1,IF(AH48&lt;&gt;"---",VLOOKUP(AD48,CALC_CONN_TEBB0714_REV01!F:M,8,0),IF(IFERROR(IF(AD48=AH48,AI48,AH48),"---")="---","---",IF(COUNTIF(CALC_CONN_TEBB0714_REV01!F:F,IFERROR(IF(AD48=AH48,AI48,AH48),"---"))&gt;0,"---",IFERROR(IF(AD48=AH48,AI48,AH48),"---")))),"---")</f>
        <v>J20-26</v>
      </c>
      <c r="AK48" t="str">
        <f>IF(COUNTIF(CALC_CONN_TEBB0714_REV01!F:F,IF(AH48&lt;&gt;"---",VLOOKUP(AD48,CALC_CONN_TEBB0714_REV01!F:M,8,0),IF(IFERROR(IF(AD48=AH48,AI48,AH48),"---")="---","---",IF(COUNTIF(CALC_CONN_TEBB0714_REV01!F:F,IFERROR(IF(AD48=AH48,AI48,AH48),"---"))&gt;0,"---",IFERROR(IF(AD48=AH48,AI48,AH48),"---")))))=0,IF(AH48&lt;&gt;"---",VLOOKUP(AD48,CALC_CONN_TEBB0714_REV01!F:M,8,0),IF(IFERROR(IF(AD48=AH48,AI48,AH48),"---")="---","---",IF(COUNTIF(CALC_CONN_TEBB0714_REV01!F:F,IFERROR(IF(AD48=AH48,AI48,AH48),"---"))&gt;0,"---",IFERROR(IF(AD48=AH48,AI48,AH48),"---")))),"---")</f>
        <v>---</v>
      </c>
      <c r="AL48">
        <f t="shared" si="10"/>
        <v>13.813700000000001</v>
      </c>
      <c r="AM48">
        <f t="shared" si="11"/>
        <v>2</v>
      </c>
      <c r="AT48" t="str">
        <f t="shared" si="4"/>
        <v>TCK</v>
      </c>
      <c r="AU48" t="str">
        <f t="shared" si="5"/>
        <v>--</v>
      </c>
    </row>
    <row r="49" spans="1:47" x14ac:dyDescent="0.25">
      <c r="A49" t="str">
        <f t="shared" si="0"/>
        <v>J3-5</v>
      </c>
      <c r="B49" t="str">
        <f t="shared" si="1"/>
        <v>3.3V</v>
      </c>
      <c r="C49" t="str">
        <f t="shared" si="2"/>
        <v>J3-3.3V</v>
      </c>
      <c r="D49" t="str">
        <f t="shared" si="3"/>
        <v>J3-5</v>
      </c>
      <c r="E49" t="s">
        <v>592</v>
      </c>
      <c r="F49">
        <v>5</v>
      </c>
      <c r="G49" t="s">
        <v>277</v>
      </c>
      <c r="L49" t="s">
        <v>297</v>
      </c>
      <c r="M49" t="s">
        <v>274</v>
      </c>
      <c r="N49">
        <v>0</v>
      </c>
      <c r="AA49">
        <f t="shared" si="12"/>
        <v>44</v>
      </c>
      <c r="AB49" t="str">
        <f>B2B!B46</f>
        <v>JM1</v>
      </c>
      <c r="AC49" t="str">
        <f>B2B!C46</f>
        <v>43</v>
      </c>
      <c r="AD49" t="str">
        <f t="shared" si="6"/>
        <v>JM1-43</v>
      </c>
      <c r="AE49" t="str">
        <f t="shared" si="7"/>
        <v>B34_L5_P</v>
      </c>
      <c r="AG49" t="str">
        <f t="shared" si="8"/>
        <v>--</v>
      </c>
      <c r="AH49" t="str">
        <f t="shared" si="9"/>
        <v>J20-34</v>
      </c>
      <c r="AI49" t="str">
        <f>IFERROR(IF(IF(AG49="--",INDEX(D:D,MATCH(AE49,INDEX(B:B,MATCH(AE49,B:B,)+1):B10563,)+MATCH(AE49,B:B,)))=AD49,VLOOKUP(AE49,B:D,3,0),IF(AG49="--",INDEX(D:D,MATCH(AE49,INDEX(B:B,MATCH(AE49,B:B,)+1):B10563,)+MATCH(AE49,B:B,)),"---")),"---")</f>
        <v>J20-34</v>
      </c>
      <c r="AJ49" t="str">
        <f>IF(COUNTIF(CALC_CONN_TEBB0714_REV01!F:F,IF(AH49&lt;&gt;"---",VLOOKUP(AD49,CALC_CONN_TEBB0714_REV01!F:M,8,0),IF(IFERROR(IF(AD49=AH49,AI49,AH49),"---")="---","---",IF(COUNTIF(CALC_CONN_TEBB0714_REV01!F:F,IFERROR(IF(AD49=AH49,AI49,AH49),"---"))&gt;0,"---",IFERROR(IF(AD49=AH49,AI49,AH49),"---")))))=1,IF(AH49&lt;&gt;"---",VLOOKUP(AD49,CALC_CONN_TEBB0714_REV01!F:M,8,0),IF(IFERROR(IF(AD49=AH49,AI49,AH49),"---")="---","---",IF(COUNTIF(CALC_CONN_TEBB0714_REV01!F:F,IFERROR(IF(AD49=AH49,AI49,AH49),"---"))&gt;0,"---",IFERROR(IF(AD49=AH49,AI49,AH49),"---")))),"---")</f>
        <v>J20-34</v>
      </c>
      <c r="AK49" t="str">
        <f>IF(COUNTIF(CALC_CONN_TEBB0714_REV01!F:F,IF(AH49&lt;&gt;"---",VLOOKUP(AD49,CALC_CONN_TEBB0714_REV01!F:M,8,0),IF(IFERROR(IF(AD49=AH49,AI49,AH49),"---")="---","---",IF(COUNTIF(CALC_CONN_TEBB0714_REV01!F:F,IFERROR(IF(AD49=AH49,AI49,AH49),"---"))&gt;0,"---",IFERROR(IF(AD49=AH49,AI49,AH49),"---")))))=0,IF(AH49&lt;&gt;"---",VLOOKUP(AD49,CALC_CONN_TEBB0714_REV01!F:M,8,0),IF(IFERROR(IF(AD49=AH49,AI49,AH49),"---")="---","---",IF(COUNTIF(CALC_CONN_TEBB0714_REV01!F:F,IFERROR(IF(AD49=AH49,AI49,AH49),"---"))&gt;0,"---",IFERROR(IF(AD49=AH49,AI49,AH49),"---")))),"---")</f>
        <v>---</v>
      </c>
      <c r="AL49">
        <f t="shared" si="10"/>
        <v>27.081800000000001</v>
      </c>
      <c r="AM49">
        <f t="shared" si="11"/>
        <v>2</v>
      </c>
      <c r="AT49" t="str">
        <f t="shared" si="4"/>
        <v>3.3V</v>
      </c>
      <c r="AU49" t="str">
        <f t="shared" si="5"/>
        <v>--</v>
      </c>
    </row>
    <row r="50" spans="1:47" x14ac:dyDescent="0.25">
      <c r="A50" t="str">
        <f t="shared" si="0"/>
        <v>J3-6</v>
      </c>
      <c r="B50" t="str">
        <f t="shared" si="1"/>
        <v>V_CFG</v>
      </c>
      <c r="C50" t="str">
        <f t="shared" si="2"/>
        <v>J3-V_CFG</v>
      </c>
      <c r="D50" t="str">
        <f t="shared" si="3"/>
        <v>J3-6</v>
      </c>
      <c r="E50" t="s">
        <v>592</v>
      </c>
      <c r="F50">
        <v>6</v>
      </c>
      <c r="G50" t="s">
        <v>1326</v>
      </c>
      <c r="L50" t="s">
        <v>298</v>
      </c>
      <c r="M50" t="s">
        <v>274</v>
      </c>
      <c r="N50">
        <v>0</v>
      </c>
      <c r="AA50">
        <f t="shared" si="12"/>
        <v>45</v>
      </c>
      <c r="AB50" t="str">
        <f>B2B!B47</f>
        <v>JM1</v>
      </c>
      <c r="AC50" t="str">
        <f>B2B!C47</f>
        <v>46</v>
      </c>
      <c r="AD50" t="str">
        <f t="shared" si="6"/>
        <v>JM1-46</v>
      </c>
      <c r="AE50" t="str">
        <f t="shared" si="7"/>
        <v>B34_L9_N</v>
      </c>
      <c r="AG50" t="str">
        <f t="shared" si="8"/>
        <v>--</v>
      </c>
      <c r="AH50" t="str">
        <f t="shared" si="9"/>
        <v>J20-25</v>
      </c>
      <c r="AI50" t="str">
        <f>IFERROR(IF(IF(AG50="--",INDEX(D:D,MATCH(AE50,INDEX(B:B,MATCH(AE50,B:B,)+1):B10564,)+MATCH(AE50,B:B,)))=AD50,VLOOKUP(AE50,B:D,3,0),IF(AG50="--",INDEX(D:D,MATCH(AE50,INDEX(B:B,MATCH(AE50,B:B,)+1):B10564,)+MATCH(AE50,B:B,)),"---")),"---")</f>
        <v>J20-25</v>
      </c>
      <c r="AJ50" t="str">
        <f>IF(COUNTIF(CALC_CONN_TEBB0714_REV01!F:F,IF(AH50&lt;&gt;"---",VLOOKUP(AD50,CALC_CONN_TEBB0714_REV01!F:M,8,0),IF(IFERROR(IF(AD50=AH50,AI50,AH50),"---")="---","---",IF(COUNTIF(CALC_CONN_TEBB0714_REV01!F:F,IFERROR(IF(AD50=AH50,AI50,AH50),"---"))&gt;0,"---",IFERROR(IF(AD50=AH50,AI50,AH50),"---")))))=1,IF(AH50&lt;&gt;"---",VLOOKUP(AD50,CALC_CONN_TEBB0714_REV01!F:M,8,0),IF(IFERROR(IF(AD50=AH50,AI50,AH50),"---")="---","---",IF(COUNTIF(CALC_CONN_TEBB0714_REV01!F:F,IFERROR(IF(AD50=AH50,AI50,AH50),"---"))&gt;0,"---",IFERROR(IF(AD50=AH50,AI50,AH50),"---")))),"---")</f>
        <v>J20-25</v>
      </c>
      <c r="AK50" t="str">
        <f>IF(COUNTIF(CALC_CONN_TEBB0714_REV01!F:F,IF(AH50&lt;&gt;"---",VLOOKUP(AD50,CALC_CONN_TEBB0714_REV01!F:M,8,0),IF(IFERROR(IF(AD50=AH50,AI50,AH50),"---")="---","---",IF(COUNTIF(CALC_CONN_TEBB0714_REV01!F:F,IFERROR(IF(AD50=AH50,AI50,AH50),"---"))&gt;0,"---",IFERROR(IF(AD50=AH50,AI50,AH50),"---")))))=0,IF(AH50&lt;&gt;"---",VLOOKUP(AD50,CALC_CONN_TEBB0714_REV01!F:M,8,0),IF(IFERROR(IF(AD50=AH50,AI50,AH50),"---")="---","---",IF(COUNTIF(CALC_CONN_TEBB0714_REV01!F:F,IFERROR(IF(AD50=AH50,AI50,AH50),"---"))&gt;0,"---",IFERROR(IF(AD50=AH50,AI50,AH50),"---")))),"---")</f>
        <v>---</v>
      </c>
      <c r="AL50">
        <f t="shared" si="10"/>
        <v>14.161799999999999</v>
      </c>
      <c r="AM50">
        <f t="shared" si="11"/>
        <v>2</v>
      </c>
      <c r="AT50" t="str">
        <f t="shared" si="4"/>
        <v>V_CFG</v>
      </c>
      <c r="AU50" t="str">
        <f t="shared" si="5"/>
        <v>--</v>
      </c>
    </row>
    <row r="51" spans="1:47" x14ac:dyDescent="0.25">
      <c r="A51" t="str">
        <f t="shared" si="0"/>
        <v>J3-7</v>
      </c>
      <c r="B51" t="str">
        <f t="shared" si="1"/>
        <v>B14_L0</v>
      </c>
      <c r="C51" t="str">
        <f t="shared" si="2"/>
        <v>J3-B14_L0</v>
      </c>
      <c r="D51" t="str">
        <f t="shared" si="3"/>
        <v>J3-7</v>
      </c>
      <c r="E51" t="s">
        <v>592</v>
      </c>
      <c r="F51">
        <v>7</v>
      </c>
      <c r="G51" t="s">
        <v>1302</v>
      </c>
      <c r="L51" t="s">
        <v>869</v>
      </c>
      <c r="M51" t="s">
        <v>274</v>
      </c>
      <c r="N51">
        <v>0</v>
      </c>
      <c r="AA51">
        <f t="shared" si="12"/>
        <v>46</v>
      </c>
      <c r="AB51" t="str">
        <f>B2B!B48</f>
        <v>JM1</v>
      </c>
      <c r="AC51" t="str">
        <f>B2B!C48</f>
        <v>45</v>
      </c>
      <c r="AD51" t="str">
        <f t="shared" si="6"/>
        <v>JM1-45</v>
      </c>
      <c r="AE51" t="str">
        <f t="shared" si="7"/>
        <v>B34_L5_N</v>
      </c>
      <c r="AG51" t="str">
        <f t="shared" si="8"/>
        <v>--</v>
      </c>
      <c r="AH51" t="str">
        <f t="shared" si="9"/>
        <v>J20-33</v>
      </c>
      <c r="AI51" t="str">
        <f>IFERROR(IF(IF(AG51="--",INDEX(D:D,MATCH(AE51,INDEX(B:B,MATCH(AE51,B:B,)+1):B10565,)+MATCH(AE51,B:B,)))=AD51,VLOOKUP(AE51,B:D,3,0),IF(AG51="--",INDEX(D:D,MATCH(AE51,INDEX(B:B,MATCH(AE51,B:B,)+1):B10565,)+MATCH(AE51,B:B,)),"---")),"---")</f>
        <v>J20-33</v>
      </c>
      <c r="AJ51" t="str">
        <f>IF(COUNTIF(CALC_CONN_TEBB0714_REV01!F:F,IF(AH51&lt;&gt;"---",VLOOKUP(AD51,CALC_CONN_TEBB0714_REV01!F:M,8,0),IF(IFERROR(IF(AD51=AH51,AI51,AH51),"---")="---","---",IF(COUNTIF(CALC_CONN_TEBB0714_REV01!F:F,IFERROR(IF(AD51=AH51,AI51,AH51),"---"))&gt;0,"---",IFERROR(IF(AD51=AH51,AI51,AH51),"---")))))=1,IF(AH51&lt;&gt;"---",VLOOKUP(AD51,CALC_CONN_TEBB0714_REV01!F:M,8,0),IF(IFERROR(IF(AD51=AH51,AI51,AH51),"---")="---","---",IF(COUNTIF(CALC_CONN_TEBB0714_REV01!F:F,IFERROR(IF(AD51=AH51,AI51,AH51),"---"))&gt;0,"---",IFERROR(IF(AD51=AH51,AI51,AH51),"---")))),"---")</f>
        <v>J20-33</v>
      </c>
      <c r="AK51" t="str">
        <f>IF(COUNTIF(CALC_CONN_TEBB0714_REV01!F:F,IF(AH51&lt;&gt;"---",VLOOKUP(AD51,CALC_CONN_TEBB0714_REV01!F:M,8,0),IF(IFERROR(IF(AD51=AH51,AI51,AH51),"---")="---","---",IF(COUNTIF(CALC_CONN_TEBB0714_REV01!F:F,IFERROR(IF(AD51=AH51,AI51,AH51),"---"))&gt;0,"---",IFERROR(IF(AD51=AH51,AI51,AH51),"---")))))=0,IF(AH51&lt;&gt;"---",VLOOKUP(AD51,CALC_CONN_TEBB0714_REV01!F:M,8,0),IF(IFERROR(IF(AD51=AH51,AI51,AH51),"---")="---","---",IF(COUNTIF(CALC_CONN_TEBB0714_REV01!F:F,IFERROR(IF(AD51=AH51,AI51,AH51),"---"))&gt;0,"---",IFERROR(IF(AD51=AH51,AI51,AH51),"---")))),"---")</f>
        <v>---</v>
      </c>
      <c r="AL51">
        <f t="shared" si="10"/>
        <v>27.403099999999998</v>
      </c>
      <c r="AM51">
        <f t="shared" si="11"/>
        <v>2</v>
      </c>
      <c r="AT51" t="str">
        <f t="shared" si="4"/>
        <v>B14_L0</v>
      </c>
      <c r="AU51" t="str">
        <f t="shared" si="5"/>
        <v>--</v>
      </c>
    </row>
    <row r="52" spans="1:47" x14ac:dyDescent="0.25">
      <c r="A52" t="str">
        <f t="shared" si="0"/>
        <v>J3-8</v>
      </c>
      <c r="B52" t="str">
        <f t="shared" si="1"/>
        <v>TDO</v>
      </c>
      <c r="C52" t="str">
        <f t="shared" si="2"/>
        <v>J3-TDO</v>
      </c>
      <c r="D52" t="str">
        <f t="shared" si="3"/>
        <v>J3-8</v>
      </c>
      <c r="E52" t="s">
        <v>592</v>
      </c>
      <c r="F52">
        <v>8</v>
      </c>
      <c r="G52" t="s">
        <v>405</v>
      </c>
      <c r="L52" t="s">
        <v>870</v>
      </c>
      <c r="M52" t="s">
        <v>274</v>
      </c>
      <c r="N52">
        <v>0</v>
      </c>
      <c r="AA52">
        <f t="shared" si="12"/>
        <v>47</v>
      </c>
      <c r="AB52" t="str">
        <f>B2B!B49</f>
        <v>JM1</v>
      </c>
      <c r="AC52" t="str">
        <f>B2B!C49</f>
        <v>48</v>
      </c>
      <c r="AD52" t="str">
        <f t="shared" si="6"/>
        <v>JM1-48</v>
      </c>
      <c r="AE52" t="str">
        <f t="shared" si="7"/>
        <v>GND</v>
      </c>
      <c r="AG52" t="str">
        <f t="shared" si="8"/>
        <v>---</v>
      </c>
      <c r="AH52" t="str">
        <f t="shared" si="9"/>
        <v>---</v>
      </c>
      <c r="AI52" t="str">
        <f>IFERROR(IF(IF(AG52="--",INDEX(D:D,MATCH(AE52,INDEX(B:B,MATCH(AE52,B:B,)+1):B10566,)+MATCH(AE52,B:B,)))=AD52,VLOOKUP(AE52,B:D,3,0),IF(AG52="--",INDEX(D:D,MATCH(AE52,INDEX(B:B,MATCH(AE52,B:B,)+1):B10566,)+MATCH(AE52,B:B,)),"---")),"---")</f>
        <v>---</v>
      </c>
      <c r="AJ52" t="str">
        <f>IF(COUNTIF(CALC_CONN_TEBB0714_REV01!F:F,IF(AH52&lt;&gt;"---",VLOOKUP(AD52,CALC_CONN_TEBB0714_REV01!F:M,8,0),IF(IFERROR(IF(AD52=AH52,AI52,AH52),"---")="---","---",IF(COUNTIF(CALC_CONN_TEBB0714_REV01!F:F,IFERROR(IF(AD52=AH52,AI52,AH52),"---"))&gt;0,"---",IFERROR(IF(AD52=AH52,AI52,AH52),"---")))))=1,IF(AH52&lt;&gt;"---",VLOOKUP(AD52,CALC_CONN_TEBB0714_REV01!F:M,8,0),IF(IFERROR(IF(AD52=AH52,AI52,AH52),"---")="---","---",IF(COUNTIF(CALC_CONN_TEBB0714_REV01!F:F,IFERROR(IF(AD52=AH52,AI52,AH52),"---"))&gt;0,"---",IFERROR(IF(AD52=AH52,AI52,AH52),"---")))),"---")</f>
        <v>---</v>
      </c>
      <c r="AK52" t="str">
        <f>IF(COUNTIF(CALC_CONN_TEBB0714_REV01!F:F,IF(AH52&lt;&gt;"---",VLOOKUP(AD52,CALC_CONN_TEBB0714_REV01!F:M,8,0),IF(IFERROR(IF(AD52=AH52,AI52,AH52),"---")="---","---",IF(COUNTIF(CALC_CONN_TEBB0714_REV01!F:F,IFERROR(IF(AD52=AH52,AI52,AH52),"---"))&gt;0,"---",IFERROR(IF(AD52=AH52,AI52,AH52),"---")))))=0,IF(AH52&lt;&gt;"---",VLOOKUP(AD52,CALC_CONN_TEBB0714_REV01!F:M,8,0),IF(IFERROR(IF(AD52=AH52,AI52,AH52),"---")="---","---",IF(COUNTIF(CALC_CONN_TEBB0714_REV01!F:F,IFERROR(IF(AD52=AH52,AI52,AH52),"---"))&gt;0,"---",IFERROR(IF(AD52=AH52,AI52,AH52),"---")))),"---")</f>
        <v>---</v>
      </c>
      <c r="AL52" t="str">
        <f t="shared" si="10"/>
        <v>---</v>
      </c>
      <c r="AM52">
        <f t="shared" si="11"/>
        <v>93</v>
      </c>
      <c r="AT52" t="str">
        <f t="shared" si="4"/>
        <v>TDO</v>
      </c>
      <c r="AU52" t="str">
        <f t="shared" si="5"/>
        <v>--</v>
      </c>
    </row>
    <row r="53" spans="1:47" x14ac:dyDescent="0.25">
      <c r="A53" t="str">
        <f t="shared" si="0"/>
        <v>J3-9</v>
      </c>
      <c r="B53" t="str">
        <f t="shared" si="1"/>
        <v>BOOTMODE</v>
      </c>
      <c r="C53" t="str">
        <f t="shared" si="2"/>
        <v>J3-BOOTMODE</v>
      </c>
      <c r="D53" t="str">
        <f t="shared" si="3"/>
        <v>J3-9</v>
      </c>
      <c r="E53" t="s">
        <v>592</v>
      </c>
      <c r="F53">
        <v>9</v>
      </c>
      <c r="G53" t="s">
        <v>1267</v>
      </c>
      <c r="L53" t="s">
        <v>299</v>
      </c>
      <c r="M53" t="s">
        <v>274</v>
      </c>
      <c r="N53">
        <v>0</v>
      </c>
      <c r="AA53">
        <f t="shared" si="12"/>
        <v>48</v>
      </c>
      <c r="AB53" t="str">
        <f>B2B!B50</f>
        <v>JM1</v>
      </c>
      <c r="AC53" t="str">
        <f>B2B!C50</f>
        <v>47</v>
      </c>
      <c r="AD53" t="str">
        <f t="shared" si="6"/>
        <v>JM1-47</v>
      </c>
      <c r="AE53" t="str">
        <f t="shared" si="7"/>
        <v>GND</v>
      </c>
      <c r="AG53" t="str">
        <f t="shared" si="8"/>
        <v>---</v>
      </c>
      <c r="AH53" t="str">
        <f t="shared" si="9"/>
        <v>---</v>
      </c>
      <c r="AI53" t="str">
        <f>IFERROR(IF(IF(AG53="--",INDEX(D:D,MATCH(AE53,INDEX(B:B,MATCH(AE53,B:B,)+1):B10567,)+MATCH(AE53,B:B,)))=AD53,VLOOKUP(AE53,B:D,3,0),IF(AG53="--",INDEX(D:D,MATCH(AE53,INDEX(B:B,MATCH(AE53,B:B,)+1):B10567,)+MATCH(AE53,B:B,)),"---")),"---")</f>
        <v>---</v>
      </c>
      <c r="AJ53" t="str">
        <f>IF(COUNTIF(CALC_CONN_TEBB0714_REV01!F:F,IF(AH53&lt;&gt;"---",VLOOKUP(AD53,CALC_CONN_TEBB0714_REV01!F:M,8,0),IF(IFERROR(IF(AD53=AH53,AI53,AH53),"---")="---","---",IF(COUNTIF(CALC_CONN_TEBB0714_REV01!F:F,IFERROR(IF(AD53=AH53,AI53,AH53),"---"))&gt;0,"---",IFERROR(IF(AD53=AH53,AI53,AH53),"---")))))=1,IF(AH53&lt;&gt;"---",VLOOKUP(AD53,CALC_CONN_TEBB0714_REV01!F:M,8,0),IF(IFERROR(IF(AD53=AH53,AI53,AH53),"---")="---","---",IF(COUNTIF(CALC_CONN_TEBB0714_REV01!F:F,IFERROR(IF(AD53=AH53,AI53,AH53),"---"))&gt;0,"---",IFERROR(IF(AD53=AH53,AI53,AH53),"---")))),"---")</f>
        <v>---</v>
      </c>
      <c r="AK53" t="str">
        <f>IF(COUNTIF(CALC_CONN_TEBB0714_REV01!F:F,IF(AH53&lt;&gt;"---",VLOOKUP(AD53,CALC_CONN_TEBB0714_REV01!F:M,8,0),IF(IFERROR(IF(AD53=AH53,AI53,AH53),"---")="---","---",IF(COUNTIF(CALC_CONN_TEBB0714_REV01!F:F,IFERROR(IF(AD53=AH53,AI53,AH53),"---"))&gt;0,"---",IFERROR(IF(AD53=AH53,AI53,AH53),"---")))))=0,IF(AH53&lt;&gt;"---",VLOOKUP(AD53,CALC_CONN_TEBB0714_REV01!F:M,8,0),IF(IFERROR(IF(AD53=AH53,AI53,AH53),"---")="---","---",IF(COUNTIF(CALC_CONN_TEBB0714_REV01!F:F,IFERROR(IF(AD53=AH53,AI53,AH53),"---"))&gt;0,"---",IFERROR(IF(AD53=AH53,AI53,AH53),"---")))),"---")</f>
        <v>---</v>
      </c>
      <c r="AL53" t="str">
        <f t="shared" si="10"/>
        <v>---</v>
      </c>
      <c r="AM53">
        <f t="shared" si="11"/>
        <v>93</v>
      </c>
      <c r="AT53" t="str">
        <f t="shared" si="4"/>
        <v>BOOTMODE</v>
      </c>
      <c r="AU53" t="str">
        <f t="shared" si="5"/>
        <v>--</v>
      </c>
    </row>
    <row r="54" spans="1:47" x14ac:dyDescent="0.25">
      <c r="A54" t="str">
        <f t="shared" si="0"/>
        <v>J3-10</v>
      </c>
      <c r="B54" t="str">
        <f t="shared" si="1"/>
        <v>TDI</v>
      </c>
      <c r="C54" t="str">
        <f t="shared" si="2"/>
        <v>J3-TDI</v>
      </c>
      <c r="D54" t="str">
        <f t="shared" si="3"/>
        <v>J3-10</v>
      </c>
      <c r="E54" t="s">
        <v>592</v>
      </c>
      <c r="F54">
        <v>10</v>
      </c>
      <c r="G54" t="s">
        <v>404</v>
      </c>
      <c r="L54" t="s">
        <v>300</v>
      </c>
      <c r="M54" t="s">
        <v>274</v>
      </c>
      <c r="N54">
        <v>0</v>
      </c>
      <c r="AA54">
        <f t="shared" si="12"/>
        <v>49</v>
      </c>
      <c r="AB54" t="str">
        <f>B2B!B51</f>
        <v>JM1</v>
      </c>
      <c r="AC54" t="str">
        <f>B2B!C51</f>
        <v>50</v>
      </c>
      <c r="AD54" t="str">
        <f t="shared" si="6"/>
        <v>JM1-50</v>
      </c>
      <c r="AE54" t="str">
        <f t="shared" si="7"/>
        <v>B34_L8_P</v>
      </c>
      <c r="AG54" t="str">
        <f t="shared" si="8"/>
        <v>--</v>
      </c>
      <c r="AH54" t="str">
        <f t="shared" si="9"/>
        <v>J20-22</v>
      </c>
      <c r="AI54" t="str">
        <f>IFERROR(IF(IF(AG54="--",INDEX(D:D,MATCH(AE54,INDEX(B:B,MATCH(AE54,B:B,)+1):B10568,)+MATCH(AE54,B:B,)))=AD54,VLOOKUP(AE54,B:D,3,0),IF(AG54="--",INDEX(D:D,MATCH(AE54,INDEX(B:B,MATCH(AE54,B:B,)+1):B10568,)+MATCH(AE54,B:B,)),"---")),"---")</f>
        <v>J20-22</v>
      </c>
      <c r="AJ54" t="str">
        <f>IF(COUNTIF(CALC_CONN_TEBB0714_REV01!F:F,IF(AH54&lt;&gt;"---",VLOOKUP(AD54,CALC_CONN_TEBB0714_REV01!F:M,8,0),IF(IFERROR(IF(AD54=AH54,AI54,AH54),"---")="---","---",IF(COUNTIF(CALC_CONN_TEBB0714_REV01!F:F,IFERROR(IF(AD54=AH54,AI54,AH54),"---"))&gt;0,"---",IFERROR(IF(AD54=AH54,AI54,AH54),"---")))))=1,IF(AH54&lt;&gt;"---",VLOOKUP(AD54,CALC_CONN_TEBB0714_REV01!F:M,8,0),IF(IFERROR(IF(AD54=AH54,AI54,AH54),"---")="---","---",IF(COUNTIF(CALC_CONN_TEBB0714_REV01!F:F,IFERROR(IF(AD54=AH54,AI54,AH54),"---"))&gt;0,"---",IFERROR(IF(AD54=AH54,AI54,AH54),"---")))),"---")</f>
        <v>J20-22</v>
      </c>
      <c r="AK54" t="str">
        <f>IF(COUNTIF(CALC_CONN_TEBB0714_REV01!F:F,IF(AH54&lt;&gt;"---",VLOOKUP(AD54,CALC_CONN_TEBB0714_REV01!F:M,8,0),IF(IFERROR(IF(AD54=AH54,AI54,AH54),"---")="---","---",IF(COUNTIF(CALC_CONN_TEBB0714_REV01!F:F,IFERROR(IF(AD54=AH54,AI54,AH54),"---"))&gt;0,"---",IFERROR(IF(AD54=AH54,AI54,AH54),"---")))))=0,IF(AH54&lt;&gt;"---",VLOOKUP(AD54,CALC_CONN_TEBB0714_REV01!F:M,8,0),IF(IFERROR(IF(AD54=AH54,AI54,AH54),"---")="---","---",IF(COUNTIF(CALC_CONN_TEBB0714_REV01!F:F,IFERROR(IF(AD54=AH54,AI54,AH54),"---"))&gt;0,"---",IFERROR(IF(AD54=AH54,AI54,AH54),"---")))),"---")</f>
        <v>---</v>
      </c>
      <c r="AL54">
        <f t="shared" si="10"/>
        <v>10.256600000000001</v>
      </c>
      <c r="AM54">
        <f t="shared" si="11"/>
        <v>2</v>
      </c>
      <c r="AT54" t="str">
        <f t="shared" si="4"/>
        <v>TDI</v>
      </c>
      <c r="AU54" t="str">
        <f t="shared" si="5"/>
        <v>--</v>
      </c>
    </row>
    <row r="55" spans="1:47" x14ac:dyDescent="0.25">
      <c r="A55" t="str">
        <f t="shared" si="0"/>
        <v>J3-11</v>
      </c>
      <c r="B55" t="str">
        <f t="shared" si="1"/>
        <v>PROG_B</v>
      </c>
      <c r="C55" t="str">
        <f t="shared" si="2"/>
        <v>J3-PROG_B</v>
      </c>
      <c r="D55" t="str">
        <f t="shared" si="3"/>
        <v>J3-11</v>
      </c>
      <c r="E55" t="s">
        <v>592</v>
      </c>
      <c r="F55">
        <v>11</v>
      </c>
      <c r="G55" t="s">
        <v>412</v>
      </c>
      <c r="L55" t="s">
        <v>301</v>
      </c>
      <c r="M55" t="s">
        <v>274</v>
      </c>
      <c r="N55">
        <v>61.927500000000002</v>
      </c>
      <c r="AA55">
        <f t="shared" si="12"/>
        <v>50</v>
      </c>
      <c r="AB55" t="str">
        <f>B2B!B52</f>
        <v>JM1</v>
      </c>
      <c r="AC55" t="str">
        <f>B2B!C52</f>
        <v>49</v>
      </c>
      <c r="AD55" t="str">
        <f t="shared" si="6"/>
        <v>JM1-49</v>
      </c>
      <c r="AE55" t="str">
        <f t="shared" si="7"/>
        <v>B34_L10_P</v>
      </c>
      <c r="AG55" t="str">
        <f t="shared" si="8"/>
        <v>--</v>
      </c>
      <c r="AH55" t="str">
        <f t="shared" si="9"/>
        <v>J20-30</v>
      </c>
      <c r="AI55" t="str">
        <f>IFERROR(IF(IF(AG55="--",INDEX(D:D,MATCH(AE55,INDEX(B:B,MATCH(AE55,B:B,)+1):B10569,)+MATCH(AE55,B:B,)))=AD55,VLOOKUP(AE55,B:D,3,0),IF(AG55="--",INDEX(D:D,MATCH(AE55,INDEX(B:B,MATCH(AE55,B:B,)+1):B10569,)+MATCH(AE55,B:B,)),"---")),"---")</f>
        <v>J20-30</v>
      </c>
      <c r="AJ55" t="str">
        <f>IF(COUNTIF(CALC_CONN_TEBB0714_REV01!F:F,IF(AH55&lt;&gt;"---",VLOOKUP(AD55,CALC_CONN_TEBB0714_REV01!F:M,8,0),IF(IFERROR(IF(AD55=AH55,AI55,AH55),"---")="---","---",IF(COUNTIF(CALC_CONN_TEBB0714_REV01!F:F,IFERROR(IF(AD55=AH55,AI55,AH55),"---"))&gt;0,"---",IFERROR(IF(AD55=AH55,AI55,AH55),"---")))))=1,IF(AH55&lt;&gt;"---",VLOOKUP(AD55,CALC_CONN_TEBB0714_REV01!F:M,8,0),IF(IFERROR(IF(AD55=AH55,AI55,AH55),"---")="---","---",IF(COUNTIF(CALC_CONN_TEBB0714_REV01!F:F,IFERROR(IF(AD55=AH55,AI55,AH55),"---"))&gt;0,"---",IFERROR(IF(AD55=AH55,AI55,AH55),"---")))),"---")</f>
        <v>J20-30</v>
      </c>
      <c r="AK55" t="str">
        <f>IF(COUNTIF(CALC_CONN_TEBB0714_REV01!F:F,IF(AH55&lt;&gt;"---",VLOOKUP(AD55,CALC_CONN_TEBB0714_REV01!F:M,8,0),IF(IFERROR(IF(AD55=AH55,AI55,AH55),"---")="---","---",IF(COUNTIF(CALC_CONN_TEBB0714_REV01!F:F,IFERROR(IF(AD55=AH55,AI55,AH55),"---"))&gt;0,"---",IFERROR(IF(AD55=AH55,AI55,AH55),"---")))))=0,IF(AH55&lt;&gt;"---",VLOOKUP(AD55,CALC_CONN_TEBB0714_REV01!F:M,8,0),IF(IFERROR(IF(AD55=AH55,AI55,AH55),"---")="---","---",IF(COUNTIF(CALC_CONN_TEBB0714_REV01!F:F,IFERROR(IF(AD55=AH55,AI55,AH55),"---"))&gt;0,"---",IFERROR(IF(AD55=AH55,AI55,AH55),"---")))),"---")</f>
        <v>---</v>
      </c>
      <c r="AL55">
        <f t="shared" si="10"/>
        <v>24.1557</v>
      </c>
      <c r="AM55">
        <f t="shared" si="11"/>
        <v>2</v>
      </c>
      <c r="AT55" t="str">
        <f t="shared" si="4"/>
        <v>PROG_B</v>
      </c>
      <c r="AU55" t="str">
        <f t="shared" si="5"/>
        <v>--</v>
      </c>
    </row>
    <row r="56" spans="1:47" x14ac:dyDescent="0.25">
      <c r="A56" t="str">
        <f t="shared" si="0"/>
        <v>J3-12</v>
      </c>
      <c r="B56" t="str">
        <f t="shared" si="1"/>
        <v>TMS</v>
      </c>
      <c r="C56" t="str">
        <f t="shared" si="2"/>
        <v>J3-TMS</v>
      </c>
      <c r="D56" t="str">
        <f t="shared" si="3"/>
        <v>J3-12</v>
      </c>
      <c r="E56" t="s">
        <v>592</v>
      </c>
      <c r="F56">
        <v>12</v>
      </c>
      <c r="G56" t="s">
        <v>403</v>
      </c>
      <c r="L56" t="s">
        <v>302</v>
      </c>
      <c r="M56" t="s">
        <v>274</v>
      </c>
      <c r="N56">
        <v>61.603400000000001</v>
      </c>
      <c r="AA56">
        <f t="shared" si="12"/>
        <v>51</v>
      </c>
      <c r="AB56" t="str">
        <f>B2B!B53</f>
        <v>JM1</v>
      </c>
      <c r="AC56" t="str">
        <f>B2B!C53</f>
        <v>52</v>
      </c>
      <c r="AD56" t="str">
        <f t="shared" si="6"/>
        <v>JM1-52</v>
      </c>
      <c r="AE56" t="str">
        <f t="shared" si="7"/>
        <v>B34_L8_N</v>
      </c>
      <c r="AG56" t="str">
        <f t="shared" si="8"/>
        <v>--</v>
      </c>
      <c r="AH56" t="str">
        <f t="shared" si="9"/>
        <v>J20-21</v>
      </c>
      <c r="AI56" t="str">
        <f>IFERROR(IF(IF(AG56="--",INDEX(D:D,MATCH(AE56,INDEX(B:B,MATCH(AE56,B:B,)+1):B10570,)+MATCH(AE56,B:B,)))=AD56,VLOOKUP(AE56,B:D,3,0),IF(AG56="--",INDEX(D:D,MATCH(AE56,INDEX(B:B,MATCH(AE56,B:B,)+1):B10570,)+MATCH(AE56,B:B,)),"---")),"---")</f>
        <v>J20-21</v>
      </c>
      <c r="AJ56" t="str">
        <f>IF(COUNTIF(CALC_CONN_TEBB0714_REV01!F:F,IF(AH56&lt;&gt;"---",VLOOKUP(AD56,CALC_CONN_TEBB0714_REV01!F:M,8,0),IF(IFERROR(IF(AD56=AH56,AI56,AH56),"---")="---","---",IF(COUNTIF(CALC_CONN_TEBB0714_REV01!F:F,IFERROR(IF(AD56=AH56,AI56,AH56),"---"))&gt;0,"---",IFERROR(IF(AD56=AH56,AI56,AH56),"---")))))=1,IF(AH56&lt;&gt;"---",VLOOKUP(AD56,CALC_CONN_TEBB0714_REV01!F:M,8,0),IF(IFERROR(IF(AD56=AH56,AI56,AH56),"---")="---","---",IF(COUNTIF(CALC_CONN_TEBB0714_REV01!F:F,IFERROR(IF(AD56=AH56,AI56,AH56),"---"))&gt;0,"---",IFERROR(IF(AD56=AH56,AI56,AH56),"---")))),"---")</f>
        <v>J20-21</v>
      </c>
      <c r="AK56" t="str">
        <f>IF(COUNTIF(CALC_CONN_TEBB0714_REV01!F:F,IF(AH56&lt;&gt;"---",VLOOKUP(AD56,CALC_CONN_TEBB0714_REV01!F:M,8,0),IF(IFERROR(IF(AD56=AH56,AI56,AH56),"---")="---","---",IF(COUNTIF(CALC_CONN_TEBB0714_REV01!F:F,IFERROR(IF(AD56=AH56,AI56,AH56),"---"))&gt;0,"---",IFERROR(IF(AD56=AH56,AI56,AH56),"---")))))=0,IF(AH56&lt;&gt;"---",VLOOKUP(AD56,CALC_CONN_TEBB0714_REV01!F:M,8,0),IF(IFERROR(IF(AD56=AH56,AI56,AH56),"---")="---","---",IF(COUNTIF(CALC_CONN_TEBB0714_REV01!F:F,IFERROR(IF(AD56=AH56,AI56,AH56),"---"))&gt;0,"---",IFERROR(IF(AD56=AH56,AI56,AH56),"---")))),"---")</f>
        <v>---</v>
      </c>
      <c r="AL56">
        <f t="shared" si="10"/>
        <v>10.7163</v>
      </c>
      <c r="AM56">
        <f t="shared" si="11"/>
        <v>2</v>
      </c>
      <c r="AT56" t="str">
        <f t="shared" si="4"/>
        <v>TMS</v>
      </c>
      <c r="AU56" t="str">
        <f t="shared" si="5"/>
        <v>--</v>
      </c>
    </row>
    <row r="57" spans="1:47" x14ac:dyDescent="0.25">
      <c r="A57" t="str">
        <f t="shared" si="0"/>
        <v>J3-13</v>
      </c>
      <c r="B57" t="str">
        <f t="shared" si="1"/>
        <v>XADC_P</v>
      </c>
      <c r="C57" t="str">
        <f t="shared" si="2"/>
        <v>J3-XADC_P</v>
      </c>
      <c r="D57" t="str">
        <f t="shared" si="3"/>
        <v>J3-13</v>
      </c>
      <c r="E57" t="s">
        <v>592</v>
      </c>
      <c r="F57">
        <v>13</v>
      </c>
      <c r="G57" t="s">
        <v>1327</v>
      </c>
      <c r="L57" t="s">
        <v>304</v>
      </c>
      <c r="M57" t="s">
        <v>274</v>
      </c>
      <c r="N57">
        <v>0</v>
      </c>
      <c r="AA57">
        <f t="shared" si="12"/>
        <v>52</v>
      </c>
      <c r="AB57" t="str">
        <f>B2B!B54</f>
        <v>JM1</v>
      </c>
      <c r="AC57" t="str">
        <f>B2B!C54</f>
        <v>51</v>
      </c>
      <c r="AD57" t="str">
        <f t="shared" si="6"/>
        <v>JM1-51</v>
      </c>
      <c r="AE57" t="str">
        <f t="shared" si="7"/>
        <v>B34_L10_N</v>
      </c>
      <c r="AG57" t="str">
        <f t="shared" si="8"/>
        <v>--</v>
      </c>
      <c r="AH57" t="str">
        <f t="shared" si="9"/>
        <v>J20-29</v>
      </c>
      <c r="AI57" t="str">
        <f>IFERROR(IF(IF(AG57="--",INDEX(D:D,MATCH(AE57,INDEX(B:B,MATCH(AE57,B:B,)+1):B10571,)+MATCH(AE57,B:B,)))=AD57,VLOOKUP(AE57,B:D,3,0),IF(AG57="--",INDEX(D:D,MATCH(AE57,INDEX(B:B,MATCH(AE57,B:B,)+1):B10571,)+MATCH(AE57,B:B,)),"---")),"---")</f>
        <v>J20-29</v>
      </c>
      <c r="AJ57" t="str">
        <f>IF(COUNTIF(CALC_CONN_TEBB0714_REV01!F:F,IF(AH57&lt;&gt;"---",VLOOKUP(AD57,CALC_CONN_TEBB0714_REV01!F:M,8,0),IF(IFERROR(IF(AD57=AH57,AI57,AH57),"---")="---","---",IF(COUNTIF(CALC_CONN_TEBB0714_REV01!F:F,IFERROR(IF(AD57=AH57,AI57,AH57),"---"))&gt;0,"---",IFERROR(IF(AD57=AH57,AI57,AH57),"---")))))=1,IF(AH57&lt;&gt;"---",VLOOKUP(AD57,CALC_CONN_TEBB0714_REV01!F:M,8,0),IF(IFERROR(IF(AD57=AH57,AI57,AH57),"---")="---","---",IF(COUNTIF(CALC_CONN_TEBB0714_REV01!F:F,IFERROR(IF(AD57=AH57,AI57,AH57),"---"))&gt;0,"---",IFERROR(IF(AD57=AH57,AI57,AH57),"---")))),"---")</f>
        <v>J20-29</v>
      </c>
      <c r="AK57" t="str">
        <f>IF(COUNTIF(CALC_CONN_TEBB0714_REV01!F:F,IF(AH57&lt;&gt;"---",VLOOKUP(AD57,CALC_CONN_TEBB0714_REV01!F:M,8,0),IF(IFERROR(IF(AD57=AH57,AI57,AH57),"---")="---","---",IF(COUNTIF(CALC_CONN_TEBB0714_REV01!F:F,IFERROR(IF(AD57=AH57,AI57,AH57),"---"))&gt;0,"---",IFERROR(IF(AD57=AH57,AI57,AH57),"---")))))=0,IF(AH57&lt;&gt;"---",VLOOKUP(AD57,CALC_CONN_TEBB0714_REV01!F:M,8,0),IF(IFERROR(IF(AD57=AH57,AI57,AH57),"---")="---","---",IF(COUNTIF(CALC_CONN_TEBB0714_REV01!F:F,IFERROR(IF(AD57=AH57,AI57,AH57),"---"))&gt;0,"---",IFERROR(IF(AD57=AH57,AI57,AH57),"---")))),"---")</f>
        <v>---</v>
      </c>
      <c r="AL57">
        <f t="shared" si="10"/>
        <v>24.536200000000001</v>
      </c>
      <c r="AM57">
        <f t="shared" si="11"/>
        <v>2</v>
      </c>
      <c r="AT57" t="str">
        <f t="shared" si="4"/>
        <v>XADC_P</v>
      </c>
      <c r="AU57" t="str">
        <f t="shared" si="5"/>
        <v>--</v>
      </c>
    </row>
    <row r="58" spans="1:47" x14ac:dyDescent="0.25">
      <c r="A58" t="str">
        <f t="shared" si="0"/>
        <v>J3-14</v>
      </c>
      <c r="B58" t="str">
        <f t="shared" si="1"/>
        <v>XADC_N</v>
      </c>
      <c r="C58" t="str">
        <f t="shared" si="2"/>
        <v>J3-XADC_N</v>
      </c>
      <c r="D58" t="str">
        <f t="shared" si="3"/>
        <v>J3-14</v>
      </c>
      <c r="E58" t="s">
        <v>592</v>
      </c>
      <c r="F58">
        <v>14</v>
      </c>
      <c r="G58" t="s">
        <v>1328</v>
      </c>
      <c r="L58" t="s">
        <v>307</v>
      </c>
      <c r="M58" t="s">
        <v>274</v>
      </c>
      <c r="N58">
        <v>0</v>
      </c>
      <c r="AA58">
        <f t="shared" si="12"/>
        <v>53</v>
      </c>
      <c r="AB58" t="str">
        <f>B2B!B55</f>
        <v>JM1</v>
      </c>
      <c r="AC58" t="str">
        <f>B2B!C55</f>
        <v>54</v>
      </c>
      <c r="AD58" t="str">
        <f t="shared" si="6"/>
        <v>JM1-54</v>
      </c>
      <c r="AE58" t="str">
        <f t="shared" si="7"/>
        <v>B34_L13_P</v>
      </c>
      <c r="AG58" t="str">
        <f t="shared" si="8"/>
        <v>--</v>
      </c>
      <c r="AH58" t="str">
        <f t="shared" si="9"/>
        <v>J20-48</v>
      </c>
      <c r="AI58" t="str">
        <f>IFERROR(IF(IF(AG58="--",INDEX(D:D,MATCH(AE58,INDEX(B:B,MATCH(AE58,B:B,)+1):B10572,)+MATCH(AE58,B:B,)))=AD58,VLOOKUP(AE58,B:D,3,0),IF(AG58="--",INDEX(D:D,MATCH(AE58,INDEX(B:B,MATCH(AE58,B:B,)+1):B10572,)+MATCH(AE58,B:B,)),"---")),"---")</f>
        <v>J20-48</v>
      </c>
      <c r="AJ58" t="str">
        <f>IF(COUNTIF(CALC_CONN_TEBB0714_REV01!F:F,IF(AH58&lt;&gt;"---",VLOOKUP(AD58,CALC_CONN_TEBB0714_REV01!F:M,8,0),IF(IFERROR(IF(AD58=AH58,AI58,AH58),"---")="---","---",IF(COUNTIF(CALC_CONN_TEBB0714_REV01!F:F,IFERROR(IF(AD58=AH58,AI58,AH58),"---"))&gt;0,"---",IFERROR(IF(AD58=AH58,AI58,AH58),"---")))))=1,IF(AH58&lt;&gt;"---",VLOOKUP(AD58,CALC_CONN_TEBB0714_REV01!F:M,8,0),IF(IFERROR(IF(AD58=AH58,AI58,AH58),"---")="---","---",IF(COUNTIF(CALC_CONN_TEBB0714_REV01!F:F,IFERROR(IF(AD58=AH58,AI58,AH58),"---"))&gt;0,"---",IFERROR(IF(AD58=AH58,AI58,AH58),"---")))),"---")</f>
        <v>J20-48</v>
      </c>
      <c r="AK58" t="str">
        <f>IF(COUNTIF(CALC_CONN_TEBB0714_REV01!F:F,IF(AH58&lt;&gt;"---",VLOOKUP(AD58,CALC_CONN_TEBB0714_REV01!F:M,8,0),IF(IFERROR(IF(AD58=AH58,AI58,AH58),"---")="---","---",IF(COUNTIF(CALC_CONN_TEBB0714_REV01!F:F,IFERROR(IF(AD58=AH58,AI58,AH58),"---"))&gt;0,"---",IFERROR(IF(AD58=AH58,AI58,AH58),"---")))))=0,IF(AH58&lt;&gt;"---",VLOOKUP(AD58,CALC_CONN_TEBB0714_REV01!F:M,8,0),IF(IFERROR(IF(AD58=AH58,AI58,AH58),"---")="---","---",IF(COUNTIF(CALC_CONN_TEBB0714_REV01!F:F,IFERROR(IF(AD58=AH58,AI58,AH58),"---"))&gt;0,"---",IFERROR(IF(AD58=AH58,AI58,AH58),"---")))),"---")</f>
        <v>---</v>
      </c>
      <c r="AL58">
        <f t="shared" si="10"/>
        <v>48.9621</v>
      </c>
      <c r="AM58">
        <f t="shared" si="11"/>
        <v>2</v>
      </c>
      <c r="AT58" t="str">
        <f t="shared" si="4"/>
        <v>XADC_N</v>
      </c>
      <c r="AU58" t="str">
        <f t="shared" si="5"/>
        <v>--</v>
      </c>
    </row>
    <row r="59" spans="1:47" x14ac:dyDescent="0.25">
      <c r="A59" t="str">
        <f t="shared" si="0"/>
        <v>J3-15</v>
      </c>
      <c r="B59" t="str">
        <f t="shared" si="1"/>
        <v>CLK0_P</v>
      </c>
      <c r="C59" t="str">
        <f t="shared" si="2"/>
        <v>J3-CLK0_P</v>
      </c>
      <c r="D59" t="str">
        <f t="shared" si="3"/>
        <v>J3-15</v>
      </c>
      <c r="E59" t="s">
        <v>592</v>
      </c>
      <c r="F59">
        <v>15</v>
      </c>
      <c r="G59" t="s">
        <v>401</v>
      </c>
      <c r="L59" t="s">
        <v>315</v>
      </c>
      <c r="M59" t="s">
        <v>274</v>
      </c>
      <c r="N59">
        <v>0</v>
      </c>
      <c r="AA59">
        <f t="shared" si="12"/>
        <v>54</v>
      </c>
      <c r="AB59" t="str">
        <f>B2B!B56</f>
        <v>JM1</v>
      </c>
      <c r="AC59" t="str">
        <f>B2B!C56</f>
        <v>53</v>
      </c>
      <c r="AD59" t="str">
        <f t="shared" si="6"/>
        <v>JM1-53</v>
      </c>
      <c r="AE59" t="str">
        <f t="shared" si="7"/>
        <v>B34_L11_N</v>
      </c>
      <c r="AG59" t="str">
        <f t="shared" si="8"/>
        <v>--</v>
      </c>
      <c r="AH59" t="str">
        <f t="shared" si="9"/>
        <v>J20-28</v>
      </c>
      <c r="AI59" t="str">
        <f>IFERROR(IF(IF(AG59="--",INDEX(D:D,MATCH(AE59,INDEX(B:B,MATCH(AE59,B:B,)+1):B10573,)+MATCH(AE59,B:B,)))=AD59,VLOOKUP(AE59,B:D,3,0),IF(AG59="--",INDEX(D:D,MATCH(AE59,INDEX(B:B,MATCH(AE59,B:B,)+1):B10573,)+MATCH(AE59,B:B,)),"---")),"---")</f>
        <v>J20-28</v>
      </c>
      <c r="AJ59" t="str">
        <f>IF(COUNTIF(CALC_CONN_TEBB0714_REV01!F:F,IF(AH59&lt;&gt;"---",VLOOKUP(AD59,CALC_CONN_TEBB0714_REV01!F:M,8,0),IF(IFERROR(IF(AD59=AH59,AI59,AH59),"---")="---","---",IF(COUNTIF(CALC_CONN_TEBB0714_REV01!F:F,IFERROR(IF(AD59=AH59,AI59,AH59),"---"))&gt;0,"---",IFERROR(IF(AD59=AH59,AI59,AH59),"---")))))=1,IF(AH59&lt;&gt;"---",VLOOKUP(AD59,CALC_CONN_TEBB0714_REV01!F:M,8,0),IF(IFERROR(IF(AD59=AH59,AI59,AH59),"---")="---","---",IF(COUNTIF(CALC_CONN_TEBB0714_REV01!F:F,IFERROR(IF(AD59=AH59,AI59,AH59),"---"))&gt;0,"---",IFERROR(IF(AD59=AH59,AI59,AH59),"---")))),"---")</f>
        <v>J20-28</v>
      </c>
      <c r="AK59" t="str">
        <f>IF(COUNTIF(CALC_CONN_TEBB0714_REV01!F:F,IF(AH59&lt;&gt;"---",VLOOKUP(AD59,CALC_CONN_TEBB0714_REV01!F:M,8,0),IF(IFERROR(IF(AD59=AH59,AI59,AH59),"---")="---","---",IF(COUNTIF(CALC_CONN_TEBB0714_REV01!F:F,IFERROR(IF(AD59=AH59,AI59,AH59),"---"))&gt;0,"---",IFERROR(IF(AD59=AH59,AI59,AH59),"---")))))=0,IF(AH59&lt;&gt;"---",VLOOKUP(AD59,CALC_CONN_TEBB0714_REV01!F:M,8,0),IF(IFERROR(IF(AD59=AH59,AI59,AH59),"---")="---","---",IF(COUNTIF(CALC_CONN_TEBB0714_REV01!F:F,IFERROR(IF(AD59=AH59,AI59,AH59),"---"))&gt;0,"---",IFERROR(IF(AD59=AH59,AI59,AH59),"---")))),"---")</f>
        <v>---</v>
      </c>
      <c r="AL59">
        <f t="shared" si="10"/>
        <v>22.013200000000001</v>
      </c>
      <c r="AM59">
        <f t="shared" si="11"/>
        <v>2</v>
      </c>
      <c r="AT59" t="str">
        <f t="shared" si="4"/>
        <v>CLK0_P</v>
      </c>
      <c r="AU59" t="str">
        <f t="shared" si="5"/>
        <v>--</v>
      </c>
    </row>
    <row r="60" spans="1:47" x14ac:dyDescent="0.25">
      <c r="A60" t="str">
        <f t="shared" si="0"/>
        <v>J3-16</v>
      </c>
      <c r="B60" t="str">
        <f t="shared" si="1"/>
        <v>CLK0_N</v>
      </c>
      <c r="C60" t="str">
        <f t="shared" si="2"/>
        <v>J3-CLK0_N</v>
      </c>
      <c r="D60" t="str">
        <f t="shared" si="3"/>
        <v>J3-16</v>
      </c>
      <c r="E60" t="s">
        <v>592</v>
      </c>
      <c r="F60">
        <v>16</v>
      </c>
      <c r="G60" t="s">
        <v>903</v>
      </c>
      <c r="L60" t="s">
        <v>316</v>
      </c>
      <c r="M60" t="s">
        <v>274</v>
      </c>
      <c r="N60">
        <v>0</v>
      </c>
      <c r="AA60">
        <f t="shared" si="12"/>
        <v>55</v>
      </c>
      <c r="AB60" t="str">
        <f>B2B!B57</f>
        <v>JM1</v>
      </c>
      <c r="AC60" t="str">
        <f>B2B!C57</f>
        <v>56</v>
      </c>
      <c r="AD60" t="str">
        <f t="shared" si="6"/>
        <v>JM1-56</v>
      </c>
      <c r="AE60" t="str">
        <f t="shared" si="7"/>
        <v>B34_L13_N</v>
      </c>
      <c r="AG60" t="str">
        <f t="shared" si="8"/>
        <v>--</v>
      </c>
      <c r="AH60" t="str">
        <f t="shared" si="9"/>
        <v>J20-47</v>
      </c>
      <c r="AI60" t="str">
        <f>IFERROR(IF(IF(AG60="--",INDEX(D:D,MATCH(AE60,INDEX(B:B,MATCH(AE60,B:B,)+1):B10574,)+MATCH(AE60,B:B,)))=AD60,VLOOKUP(AE60,B:D,3,0),IF(AG60="--",INDEX(D:D,MATCH(AE60,INDEX(B:B,MATCH(AE60,B:B,)+1):B10574,)+MATCH(AE60,B:B,)),"---")),"---")</f>
        <v>J20-47</v>
      </c>
      <c r="AJ60" t="str">
        <f>IF(COUNTIF(CALC_CONN_TEBB0714_REV01!F:F,IF(AH60&lt;&gt;"---",VLOOKUP(AD60,CALC_CONN_TEBB0714_REV01!F:M,8,0),IF(IFERROR(IF(AD60=AH60,AI60,AH60),"---")="---","---",IF(COUNTIF(CALC_CONN_TEBB0714_REV01!F:F,IFERROR(IF(AD60=AH60,AI60,AH60),"---"))&gt;0,"---",IFERROR(IF(AD60=AH60,AI60,AH60),"---")))))=1,IF(AH60&lt;&gt;"---",VLOOKUP(AD60,CALC_CONN_TEBB0714_REV01!F:M,8,0),IF(IFERROR(IF(AD60=AH60,AI60,AH60),"---")="---","---",IF(COUNTIF(CALC_CONN_TEBB0714_REV01!F:F,IFERROR(IF(AD60=AH60,AI60,AH60),"---"))&gt;0,"---",IFERROR(IF(AD60=AH60,AI60,AH60),"---")))),"---")</f>
        <v>J20-47</v>
      </c>
      <c r="AK60" t="str">
        <f>IF(COUNTIF(CALC_CONN_TEBB0714_REV01!F:F,IF(AH60&lt;&gt;"---",VLOOKUP(AD60,CALC_CONN_TEBB0714_REV01!F:M,8,0),IF(IFERROR(IF(AD60=AH60,AI60,AH60),"---")="---","---",IF(COUNTIF(CALC_CONN_TEBB0714_REV01!F:F,IFERROR(IF(AD60=AH60,AI60,AH60),"---"))&gt;0,"---",IFERROR(IF(AD60=AH60,AI60,AH60),"---")))))=0,IF(AH60&lt;&gt;"---",VLOOKUP(AD60,CALC_CONN_TEBB0714_REV01!F:M,8,0),IF(IFERROR(IF(AD60=AH60,AI60,AH60),"---")="---","---",IF(COUNTIF(CALC_CONN_TEBB0714_REV01!F:F,IFERROR(IF(AD60=AH60,AI60,AH60),"---"))&gt;0,"---",IFERROR(IF(AD60=AH60,AI60,AH60),"---")))),"---")</f>
        <v>---</v>
      </c>
      <c r="AL60">
        <f t="shared" si="10"/>
        <v>49.293500000000002</v>
      </c>
      <c r="AM60">
        <f t="shared" si="11"/>
        <v>2</v>
      </c>
      <c r="AT60" t="str">
        <f t="shared" si="4"/>
        <v>CLK0_N</v>
      </c>
      <c r="AU60" t="str">
        <f t="shared" si="5"/>
        <v>--</v>
      </c>
    </row>
    <row r="61" spans="1:47" x14ac:dyDescent="0.25">
      <c r="A61" t="str">
        <f t="shared" si="0"/>
        <v>J4-1</v>
      </c>
      <c r="B61" t="str">
        <f t="shared" si="1"/>
        <v>GND</v>
      </c>
      <c r="C61" t="str">
        <f t="shared" si="2"/>
        <v>J4-GND</v>
      </c>
      <c r="D61" t="str">
        <f t="shared" si="3"/>
        <v>J4-1</v>
      </c>
      <c r="E61" t="s">
        <v>593</v>
      </c>
      <c r="F61">
        <v>1</v>
      </c>
      <c r="G61" t="s">
        <v>275</v>
      </c>
      <c r="L61" t="s">
        <v>318</v>
      </c>
      <c r="M61" t="s">
        <v>274</v>
      </c>
      <c r="N61">
        <v>0</v>
      </c>
      <c r="AA61">
        <f t="shared" si="12"/>
        <v>56</v>
      </c>
      <c r="AB61" t="str">
        <f>B2B!B58</f>
        <v>JM1</v>
      </c>
      <c r="AC61" t="str">
        <f>B2B!C58</f>
        <v>55</v>
      </c>
      <c r="AD61" t="str">
        <f t="shared" si="6"/>
        <v>JM1-55</v>
      </c>
      <c r="AE61" t="str">
        <f t="shared" si="7"/>
        <v>B34_L11_P</v>
      </c>
      <c r="AG61" t="str">
        <f t="shared" si="8"/>
        <v>--</v>
      </c>
      <c r="AH61" t="str">
        <f t="shared" si="9"/>
        <v>J20-27</v>
      </c>
      <c r="AI61" t="str">
        <f>IFERROR(IF(IF(AG61="--",INDEX(D:D,MATCH(AE61,INDEX(B:B,MATCH(AE61,B:B,)+1):B10575,)+MATCH(AE61,B:B,)))=AD61,VLOOKUP(AE61,B:D,3,0),IF(AG61="--",INDEX(D:D,MATCH(AE61,INDEX(B:B,MATCH(AE61,B:B,)+1):B10575,)+MATCH(AE61,B:B,)),"---")),"---")</f>
        <v>J20-27</v>
      </c>
      <c r="AJ61" t="str">
        <f>IF(COUNTIF(CALC_CONN_TEBB0714_REV01!F:F,IF(AH61&lt;&gt;"---",VLOOKUP(AD61,CALC_CONN_TEBB0714_REV01!F:M,8,0),IF(IFERROR(IF(AD61=AH61,AI61,AH61),"---")="---","---",IF(COUNTIF(CALC_CONN_TEBB0714_REV01!F:F,IFERROR(IF(AD61=AH61,AI61,AH61),"---"))&gt;0,"---",IFERROR(IF(AD61=AH61,AI61,AH61),"---")))))=1,IF(AH61&lt;&gt;"---",VLOOKUP(AD61,CALC_CONN_TEBB0714_REV01!F:M,8,0),IF(IFERROR(IF(AD61=AH61,AI61,AH61),"---")="---","---",IF(COUNTIF(CALC_CONN_TEBB0714_REV01!F:F,IFERROR(IF(AD61=AH61,AI61,AH61),"---"))&gt;0,"---",IFERROR(IF(AD61=AH61,AI61,AH61),"---")))),"---")</f>
        <v>J20-27</v>
      </c>
      <c r="AK61" t="str">
        <f>IF(COUNTIF(CALC_CONN_TEBB0714_REV01!F:F,IF(AH61&lt;&gt;"---",VLOOKUP(AD61,CALC_CONN_TEBB0714_REV01!F:M,8,0),IF(IFERROR(IF(AD61=AH61,AI61,AH61),"---")="---","---",IF(COUNTIF(CALC_CONN_TEBB0714_REV01!F:F,IFERROR(IF(AD61=AH61,AI61,AH61),"---"))&gt;0,"---",IFERROR(IF(AD61=AH61,AI61,AH61),"---")))))=0,IF(AH61&lt;&gt;"---",VLOOKUP(AD61,CALC_CONN_TEBB0714_REV01!F:M,8,0),IF(IFERROR(IF(AD61=AH61,AI61,AH61),"---")="---","---",IF(COUNTIF(CALC_CONN_TEBB0714_REV01!F:F,IFERROR(IF(AD61=AH61,AI61,AH61),"---"))&gt;0,"---",IFERROR(IF(AD61=AH61,AI61,AH61),"---")))),"---")</f>
        <v>---</v>
      </c>
      <c r="AL61">
        <f t="shared" si="10"/>
        <v>22.374600000000001</v>
      </c>
      <c r="AM61">
        <f t="shared" si="11"/>
        <v>2</v>
      </c>
      <c r="AT61">
        <f t="shared" si="4"/>
        <v>0</v>
      </c>
      <c r="AU61">
        <f t="shared" si="5"/>
        <v>0</v>
      </c>
    </row>
    <row r="62" spans="1:47" x14ac:dyDescent="0.25">
      <c r="A62" t="str">
        <f t="shared" si="0"/>
        <v>J4-2</v>
      </c>
      <c r="B62" t="str">
        <f t="shared" si="1"/>
        <v>GND</v>
      </c>
      <c r="C62" t="str">
        <f t="shared" si="2"/>
        <v>J4-GND</v>
      </c>
      <c r="D62" t="str">
        <f t="shared" si="3"/>
        <v>J4-2</v>
      </c>
      <c r="E62" t="s">
        <v>593</v>
      </c>
      <c r="F62">
        <v>2</v>
      </c>
      <c r="G62" t="s">
        <v>275</v>
      </c>
      <c r="L62" t="s">
        <v>319</v>
      </c>
      <c r="M62" t="s">
        <v>274</v>
      </c>
      <c r="N62">
        <v>0</v>
      </c>
      <c r="AA62">
        <f t="shared" si="12"/>
        <v>57</v>
      </c>
      <c r="AB62" t="str">
        <f>B2B!B59</f>
        <v>JM1</v>
      </c>
      <c r="AC62" t="str">
        <f>B2B!C59</f>
        <v>58</v>
      </c>
      <c r="AD62" t="str">
        <f t="shared" si="6"/>
        <v>JM1-58</v>
      </c>
      <c r="AE62" t="str">
        <f t="shared" si="7"/>
        <v>B34_L14_P</v>
      </c>
      <c r="AG62" t="str">
        <f t="shared" si="8"/>
        <v>--</v>
      </c>
      <c r="AH62" t="str">
        <f t="shared" si="9"/>
        <v>J20-3</v>
      </c>
      <c r="AI62" t="str">
        <f>IFERROR(IF(IF(AG62="--",INDEX(D:D,MATCH(AE62,INDEX(B:B,MATCH(AE62,B:B,)+1):B10576,)+MATCH(AE62,B:B,)))=AD62,VLOOKUP(AE62,B:D,3,0),IF(AG62="--",INDEX(D:D,MATCH(AE62,INDEX(B:B,MATCH(AE62,B:B,)+1):B10576,)+MATCH(AE62,B:B,)),"---")),"---")</f>
        <v>J20-3</v>
      </c>
      <c r="AJ62" t="str">
        <f>IF(COUNTIF(CALC_CONN_TEBB0714_REV01!F:F,IF(AH62&lt;&gt;"---",VLOOKUP(AD62,CALC_CONN_TEBB0714_REV01!F:M,8,0),IF(IFERROR(IF(AD62=AH62,AI62,AH62),"---")="---","---",IF(COUNTIF(CALC_CONN_TEBB0714_REV01!F:F,IFERROR(IF(AD62=AH62,AI62,AH62),"---"))&gt;0,"---",IFERROR(IF(AD62=AH62,AI62,AH62),"---")))))=1,IF(AH62&lt;&gt;"---",VLOOKUP(AD62,CALC_CONN_TEBB0714_REV01!F:M,8,0),IF(IFERROR(IF(AD62=AH62,AI62,AH62),"---")="---","---",IF(COUNTIF(CALC_CONN_TEBB0714_REV01!F:F,IFERROR(IF(AD62=AH62,AI62,AH62),"---"))&gt;0,"---",IFERROR(IF(AD62=AH62,AI62,AH62),"---")))),"---")</f>
        <v>J20-3</v>
      </c>
      <c r="AK62" t="str">
        <f>IF(COUNTIF(CALC_CONN_TEBB0714_REV01!F:F,IF(AH62&lt;&gt;"---",VLOOKUP(AD62,CALC_CONN_TEBB0714_REV01!F:M,8,0),IF(IFERROR(IF(AD62=AH62,AI62,AH62),"---")="---","---",IF(COUNTIF(CALC_CONN_TEBB0714_REV01!F:F,IFERROR(IF(AD62=AH62,AI62,AH62),"---"))&gt;0,"---",IFERROR(IF(AD62=AH62,AI62,AH62),"---")))))=0,IF(AH62&lt;&gt;"---",VLOOKUP(AD62,CALC_CONN_TEBB0714_REV01!F:M,8,0),IF(IFERROR(IF(AD62=AH62,AI62,AH62),"---")="---","---",IF(COUNTIF(CALC_CONN_TEBB0714_REV01!F:F,IFERROR(IF(AD62=AH62,AI62,AH62),"---"))&gt;0,"---",IFERROR(IF(AD62=AH62,AI62,AH62),"---")))),"---")</f>
        <v>---</v>
      </c>
      <c r="AL62">
        <f t="shared" si="10"/>
        <v>28.145199999999999</v>
      </c>
      <c r="AM62">
        <f t="shared" si="11"/>
        <v>2</v>
      </c>
      <c r="AT62">
        <f t="shared" si="4"/>
        <v>0</v>
      </c>
      <c r="AU62">
        <f t="shared" si="5"/>
        <v>0</v>
      </c>
    </row>
    <row r="63" spans="1:47" x14ac:dyDescent="0.25">
      <c r="A63" t="str">
        <f t="shared" si="0"/>
        <v>J4-3</v>
      </c>
      <c r="B63" t="str">
        <f t="shared" si="1"/>
        <v>B15_L11_P</v>
      </c>
      <c r="C63" t="str">
        <f t="shared" si="2"/>
        <v>J4-B15_L11_P</v>
      </c>
      <c r="D63" t="str">
        <f t="shared" si="3"/>
        <v>J4-3</v>
      </c>
      <c r="E63" t="s">
        <v>593</v>
      </c>
      <c r="F63">
        <v>3</v>
      </c>
      <c r="G63" t="s">
        <v>302</v>
      </c>
      <c r="L63" t="s">
        <v>321</v>
      </c>
      <c r="M63" t="s">
        <v>274</v>
      </c>
      <c r="N63">
        <v>0</v>
      </c>
      <c r="AA63">
        <f t="shared" si="12"/>
        <v>58</v>
      </c>
      <c r="AB63" t="str">
        <f>B2B!B60</f>
        <v>JM1</v>
      </c>
      <c r="AC63" t="str">
        <f>B2B!C60</f>
        <v>57</v>
      </c>
      <c r="AD63" t="str">
        <f t="shared" si="6"/>
        <v>JM1-57</v>
      </c>
      <c r="AE63" t="str">
        <f t="shared" si="7"/>
        <v>B34_L12_N</v>
      </c>
      <c r="AG63" t="str">
        <f t="shared" si="8"/>
        <v>--</v>
      </c>
      <c r="AH63" t="str">
        <f t="shared" si="9"/>
        <v>J20-23</v>
      </c>
      <c r="AI63" t="str">
        <f>IFERROR(IF(IF(AG63="--",INDEX(D:D,MATCH(AE63,INDEX(B:B,MATCH(AE63,B:B,)+1):B10577,)+MATCH(AE63,B:B,)))=AD63,VLOOKUP(AE63,B:D,3,0),IF(AG63="--",INDEX(D:D,MATCH(AE63,INDEX(B:B,MATCH(AE63,B:B,)+1):B10577,)+MATCH(AE63,B:B,)),"---")),"---")</f>
        <v>J20-23</v>
      </c>
      <c r="AJ63" t="str">
        <f>IF(COUNTIF(CALC_CONN_TEBB0714_REV01!F:F,IF(AH63&lt;&gt;"---",VLOOKUP(AD63,CALC_CONN_TEBB0714_REV01!F:M,8,0),IF(IFERROR(IF(AD63=AH63,AI63,AH63),"---")="---","---",IF(COUNTIF(CALC_CONN_TEBB0714_REV01!F:F,IFERROR(IF(AD63=AH63,AI63,AH63),"---"))&gt;0,"---",IFERROR(IF(AD63=AH63,AI63,AH63),"---")))))=1,IF(AH63&lt;&gt;"---",VLOOKUP(AD63,CALC_CONN_TEBB0714_REV01!F:M,8,0),IF(IFERROR(IF(AD63=AH63,AI63,AH63),"---")="---","---",IF(COUNTIF(CALC_CONN_TEBB0714_REV01!F:F,IFERROR(IF(AD63=AH63,AI63,AH63),"---"))&gt;0,"---",IFERROR(IF(AD63=AH63,AI63,AH63),"---")))),"---")</f>
        <v>J20-23</v>
      </c>
      <c r="AK63" t="str">
        <f>IF(COUNTIF(CALC_CONN_TEBB0714_REV01!F:F,IF(AH63&lt;&gt;"---",VLOOKUP(AD63,CALC_CONN_TEBB0714_REV01!F:M,8,0),IF(IFERROR(IF(AD63=AH63,AI63,AH63),"---")="---","---",IF(COUNTIF(CALC_CONN_TEBB0714_REV01!F:F,IFERROR(IF(AD63=AH63,AI63,AH63),"---"))&gt;0,"---",IFERROR(IF(AD63=AH63,AI63,AH63),"---")))))=0,IF(AH63&lt;&gt;"---",VLOOKUP(AD63,CALC_CONN_TEBB0714_REV01!F:M,8,0),IF(IFERROR(IF(AD63=AH63,AI63,AH63),"---")="---","---",IF(COUNTIF(CALC_CONN_TEBB0714_REV01!F:F,IFERROR(IF(AD63=AH63,AI63,AH63),"---"))&gt;0,"---",IFERROR(IF(AD63=AH63,AI63,AH63),"---")))),"---")</f>
        <v>---</v>
      </c>
      <c r="AL63">
        <f t="shared" si="10"/>
        <v>20.9099</v>
      </c>
      <c r="AM63">
        <f t="shared" si="11"/>
        <v>2</v>
      </c>
      <c r="AT63" t="str">
        <f t="shared" si="4"/>
        <v>B15_L11_P</v>
      </c>
      <c r="AU63" t="str">
        <f t="shared" si="5"/>
        <v>--</v>
      </c>
    </row>
    <row r="64" spans="1:47" x14ac:dyDescent="0.25">
      <c r="A64" t="str">
        <f t="shared" si="0"/>
        <v>J4-4</v>
      </c>
      <c r="B64" t="str">
        <f t="shared" si="1"/>
        <v>B15_L11_N</v>
      </c>
      <c r="C64" t="str">
        <f t="shared" si="2"/>
        <v>J4-B15_L11_N</v>
      </c>
      <c r="D64" t="str">
        <f t="shared" si="3"/>
        <v>J4-4</v>
      </c>
      <c r="E64" t="s">
        <v>593</v>
      </c>
      <c r="F64">
        <v>4</v>
      </c>
      <c r="G64" t="s">
        <v>301</v>
      </c>
      <c r="L64" t="s">
        <v>322</v>
      </c>
      <c r="M64" t="s">
        <v>274</v>
      </c>
      <c r="N64">
        <v>0</v>
      </c>
      <c r="AA64">
        <f t="shared" si="12"/>
        <v>59</v>
      </c>
      <c r="AB64" t="str">
        <f>B2B!B61</f>
        <v>JM1</v>
      </c>
      <c r="AC64" t="str">
        <f>B2B!C61</f>
        <v>60</v>
      </c>
      <c r="AD64" t="str">
        <f t="shared" si="6"/>
        <v>JM1-60</v>
      </c>
      <c r="AE64" t="str">
        <f t="shared" si="7"/>
        <v>B34_L14_N</v>
      </c>
      <c r="AG64" t="str">
        <f t="shared" si="8"/>
        <v>--</v>
      </c>
      <c r="AH64" t="str">
        <f t="shared" si="9"/>
        <v>J20-4</v>
      </c>
      <c r="AI64" t="str">
        <f>IFERROR(IF(IF(AG64="--",INDEX(D:D,MATCH(AE64,INDEX(B:B,MATCH(AE64,B:B,)+1):B10578,)+MATCH(AE64,B:B,)))=AD64,VLOOKUP(AE64,B:D,3,0),IF(AG64="--",INDEX(D:D,MATCH(AE64,INDEX(B:B,MATCH(AE64,B:B,)+1):B10578,)+MATCH(AE64,B:B,)),"---")),"---")</f>
        <v>J20-4</v>
      </c>
      <c r="AJ64" t="str">
        <f>IF(COUNTIF(CALC_CONN_TEBB0714_REV01!F:F,IF(AH64&lt;&gt;"---",VLOOKUP(AD64,CALC_CONN_TEBB0714_REV01!F:M,8,0),IF(IFERROR(IF(AD64=AH64,AI64,AH64),"---")="---","---",IF(COUNTIF(CALC_CONN_TEBB0714_REV01!F:F,IFERROR(IF(AD64=AH64,AI64,AH64),"---"))&gt;0,"---",IFERROR(IF(AD64=AH64,AI64,AH64),"---")))))=1,IF(AH64&lt;&gt;"---",VLOOKUP(AD64,CALC_CONN_TEBB0714_REV01!F:M,8,0),IF(IFERROR(IF(AD64=AH64,AI64,AH64),"---")="---","---",IF(COUNTIF(CALC_CONN_TEBB0714_REV01!F:F,IFERROR(IF(AD64=AH64,AI64,AH64),"---"))&gt;0,"---",IFERROR(IF(AD64=AH64,AI64,AH64),"---")))),"---")</f>
        <v>J20-4</v>
      </c>
      <c r="AK64" t="str">
        <f>IF(COUNTIF(CALC_CONN_TEBB0714_REV01!F:F,IF(AH64&lt;&gt;"---",VLOOKUP(AD64,CALC_CONN_TEBB0714_REV01!F:M,8,0),IF(IFERROR(IF(AD64=AH64,AI64,AH64),"---")="---","---",IF(COUNTIF(CALC_CONN_TEBB0714_REV01!F:F,IFERROR(IF(AD64=AH64,AI64,AH64),"---"))&gt;0,"---",IFERROR(IF(AD64=AH64,AI64,AH64),"---")))))=0,IF(AH64&lt;&gt;"---",VLOOKUP(AD64,CALC_CONN_TEBB0714_REV01!F:M,8,0),IF(IFERROR(IF(AD64=AH64,AI64,AH64),"---")="---","---",IF(COUNTIF(CALC_CONN_TEBB0714_REV01!F:F,IFERROR(IF(AD64=AH64,AI64,AH64),"---"))&gt;0,"---",IFERROR(IF(AD64=AH64,AI64,AH64),"---")))),"---")</f>
        <v>---</v>
      </c>
      <c r="AL64">
        <f t="shared" si="10"/>
        <v>27.8139</v>
      </c>
      <c r="AM64">
        <f t="shared" si="11"/>
        <v>2</v>
      </c>
      <c r="AT64" t="str">
        <f t="shared" si="4"/>
        <v>B15_L11_N</v>
      </c>
      <c r="AU64" t="str">
        <f t="shared" si="5"/>
        <v>--</v>
      </c>
    </row>
    <row r="65" spans="1:47" x14ac:dyDescent="0.25">
      <c r="A65" t="str">
        <f t="shared" si="0"/>
        <v>J4-5</v>
      </c>
      <c r="B65" t="str">
        <f t="shared" si="1"/>
        <v>3.3V</v>
      </c>
      <c r="C65" t="str">
        <f t="shared" si="2"/>
        <v>J4-3.3V</v>
      </c>
      <c r="D65" t="str">
        <f t="shared" si="3"/>
        <v>J4-5</v>
      </c>
      <c r="E65" t="s">
        <v>593</v>
      </c>
      <c r="F65">
        <v>5</v>
      </c>
      <c r="G65" t="s">
        <v>277</v>
      </c>
      <c r="L65" t="s">
        <v>323</v>
      </c>
      <c r="M65" t="s">
        <v>274</v>
      </c>
      <c r="N65">
        <v>0</v>
      </c>
      <c r="AA65">
        <f t="shared" si="12"/>
        <v>60</v>
      </c>
      <c r="AB65" t="str">
        <f>B2B!B62</f>
        <v>JM1</v>
      </c>
      <c r="AC65" t="str">
        <f>B2B!C62</f>
        <v>59</v>
      </c>
      <c r="AD65" t="str">
        <f t="shared" si="6"/>
        <v>JM1-59</v>
      </c>
      <c r="AE65" t="str">
        <f t="shared" si="7"/>
        <v>B34_L12_P</v>
      </c>
      <c r="AG65" t="str">
        <f t="shared" si="8"/>
        <v>--</v>
      </c>
      <c r="AH65" t="str">
        <f t="shared" si="9"/>
        <v>J20-24</v>
      </c>
      <c r="AI65" t="str">
        <f>IFERROR(IF(IF(AG65="--",INDEX(D:D,MATCH(AE65,INDEX(B:B,MATCH(AE65,B:B,)+1):B10579,)+MATCH(AE65,B:B,)))=AD65,VLOOKUP(AE65,B:D,3,0),IF(AG65="--",INDEX(D:D,MATCH(AE65,INDEX(B:B,MATCH(AE65,B:B,)+1):B10579,)+MATCH(AE65,B:B,)),"---")),"---")</f>
        <v>J20-24</v>
      </c>
      <c r="AJ65" t="str">
        <f>IF(COUNTIF(CALC_CONN_TEBB0714_REV01!F:F,IF(AH65&lt;&gt;"---",VLOOKUP(AD65,CALC_CONN_TEBB0714_REV01!F:M,8,0),IF(IFERROR(IF(AD65=AH65,AI65,AH65),"---")="---","---",IF(COUNTIF(CALC_CONN_TEBB0714_REV01!F:F,IFERROR(IF(AD65=AH65,AI65,AH65),"---"))&gt;0,"---",IFERROR(IF(AD65=AH65,AI65,AH65),"---")))))=1,IF(AH65&lt;&gt;"---",VLOOKUP(AD65,CALC_CONN_TEBB0714_REV01!F:M,8,0),IF(IFERROR(IF(AD65=AH65,AI65,AH65),"---")="---","---",IF(COUNTIF(CALC_CONN_TEBB0714_REV01!F:F,IFERROR(IF(AD65=AH65,AI65,AH65),"---"))&gt;0,"---",IFERROR(IF(AD65=AH65,AI65,AH65),"---")))),"---")</f>
        <v>J20-24</v>
      </c>
      <c r="AK65" t="str">
        <f>IF(COUNTIF(CALC_CONN_TEBB0714_REV01!F:F,IF(AH65&lt;&gt;"---",VLOOKUP(AD65,CALC_CONN_TEBB0714_REV01!F:M,8,0),IF(IFERROR(IF(AD65=AH65,AI65,AH65),"---")="---","---",IF(COUNTIF(CALC_CONN_TEBB0714_REV01!F:F,IFERROR(IF(AD65=AH65,AI65,AH65),"---"))&gt;0,"---",IFERROR(IF(AD65=AH65,AI65,AH65),"---")))))=0,IF(AH65&lt;&gt;"---",VLOOKUP(AD65,CALC_CONN_TEBB0714_REV01!F:M,8,0),IF(IFERROR(IF(AD65=AH65,AI65,AH65),"---")="---","---",IF(COUNTIF(CALC_CONN_TEBB0714_REV01!F:F,IFERROR(IF(AD65=AH65,AI65,AH65),"---"))&gt;0,"---",IFERROR(IF(AD65=AH65,AI65,AH65),"---")))),"---")</f>
        <v>---</v>
      </c>
      <c r="AL65">
        <f t="shared" si="10"/>
        <v>20.631599999999999</v>
      </c>
      <c r="AM65">
        <f t="shared" si="11"/>
        <v>2</v>
      </c>
      <c r="AT65" t="str">
        <f t="shared" si="4"/>
        <v>3.3V</v>
      </c>
      <c r="AU65" t="str">
        <f t="shared" si="5"/>
        <v>--</v>
      </c>
    </row>
    <row r="66" spans="1:47" x14ac:dyDescent="0.25">
      <c r="A66" t="str">
        <f t="shared" si="0"/>
        <v>J4-6</v>
      </c>
      <c r="B66" t="str">
        <f t="shared" si="1"/>
        <v>3.3V_OUT</v>
      </c>
      <c r="C66" t="str">
        <f t="shared" si="2"/>
        <v>J4-3.3V_OUT</v>
      </c>
      <c r="D66" t="str">
        <f t="shared" si="3"/>
        <v>J4-6</v>
      </c>
      <c r="E66" t="s">
        <v>593</v>
      </c>
      <c r="F66">
        <v>6</v>
      </c>
      <c r="G66" t="s">
        <v>939</v>
      </c>
      <c r="L66" t="s">
        <v>325</v>
      </c>
      <c r="M66" t="s">
        <v>274</v>
      </c>
      <c r="N66">
        <v>0</v>
      </c>
      <c r="AA66">
        <f t="shared" si="12"/>
        <v>61</v>
      </c>
      <c r="AB66" t="str">
        <f>B2B!B63</f>
        <v>JM1</v>
      </c>
      <c r="AC66" t="str">
        <f>B2B!C63</f>
        <v>62</v>
      </c>
      <c r="AD66" t="str">
        <f t="shared" si="6"/>
        <v>JM1-62</v>
      </c>
      <c r="AE66" t="str">
        <f t="shared" si="7"/>
        <v>B34_L15_N</v>
      </c>
      <c r="AG66" t="str">
        <f t="shared" si="8"/>
        <v>--</v>
      </c>
      <c r="AH66" t="str">
        <f t="shared" si="9"/>
        <v>J20-16</v>
      </c>
      <c r="AI66" t="str">
        <f>IFERROR(IF(IF(AG66="--",INDEX(D:D,MATCH(AE66,INDEX(B:B,MATCH(AE66,B:B,)+1):B10580,)+MATCH(AE66,B:B,)))=AD66,VLOOKUP(AE66,B:D,3,0),IF(AG66="--",INDEX(D:D,MATCH(AE66,INDEX(B:B,MATCH(AE66,B:B,)+1):B10580,)+MATCH(AE66,B:B,)),"---")),"---")</f>
        <v>J20-16</v>
      </c>
      <c r="AJ66" t="str">
        <f>IF(COUNTIF(CALC_CONN_TEBB0714_REV01!F:F,IF(AH66&lt;&gt;"---",VLOOKUP(AD66,CALC_CONN_TEBB0714_REV01!F:M,8,0),IF(IFERROR(IF(AD66=AH66,AI66,AH66),"---")="---","---",IF(COUNTIF(CALC_CONN_TEBB0714_REV01!F:F,IFERROR(IF(AD66=AH66,AI66,AH66),"---"))&gt;0,"---",IFERROR(IF(AD66=AH66,AI66,AH66),"---")))))=1,IF(AH66&lt;&gt;"---",VLOOKUP(AD66,CALC_CONN_TEBB0714_REV01!F:M,8,0),IF(IFERROR(IF(AD66=AH66,AI66,AH66),"---")="---","---",IF(COUNTIF(CALC_CONN_TEBB0714_REV01!F:F,IFERROR(IF(AD66=AH66,AI66,AH66),"---"))&gt;0,"---",IFERROR(IF(AD66=AH66,AI66,AH66),"---")))),"---")</f>
        <v>J20-16</v>
      </c>
      <c r="AK66" t="str">
        <f>IF(COUNTIF(CALC_CONN_TEBB0714_REV01!F:F,IF(AH66&lt;&gt;"---",VLOOKUP(AD66,CALC_CONN_TEBB0714_REV01!F:M,8,0),IF(IFERROR(IF(AD66=AH66,AI66,AH66),"---")="---","---",IF(COUNTIF(CALC_CONN_TEBB0714_REV01!F:F,IFERROR(IF(AD66=AH66,AI66,AH66),"---"))&gt;0,"---",IFERROR(IF(AD66=AH66,AI66,AH66),"---")))))=0,IF(AH66&lt;&gt;"---",VLOOKUP(AD66,CALC_CONN_TEBB0714_REV01!F:M,8,0),IF(IFERROR(IF(AD66=AH66,AI66,AH66),"---")="---","---",IF(COUNTIF(CALC_CONN_TEBB0714_REV01!F:F,IFERROR(IF(AD66=AH66,AI66,AH66),"---"))&gt;0,"---",IFERROR(IF(AD66=AH66,AI66,AH66),"---")))),"---")</f>
        <v>---</v>
      </c>
      <c r="AL66">
        <f t="shared" si="10"/>
        <v>8.4113000000000007</v>
      </c>
      <c r="AM66">
        <f t="shared" si="11"/>
        <v>2</v>
      </c>
      <c r="AT66" t="str">
        <f t="shared" si="4"/>
        <v>3.3V_OUT</v>
      </c>
      <c r="AU66" t="str">
        <f t="shared" si="5"/>
        <v>--</v>
      </c>
    </row>
    <row r="67" spans="1:47" x14ac:dyDescent="0.25">
      <c r="A67" t="str">
        <f t="shared" si="0"/>
        <v>J4-7</v>
      </c>
      <c r="B67" t="str">
        <f t="shared" si="1"/>
        <v>B15_L3_N</v>
      </c>
      <c r="C67" t="str">
        <f t="shared" si="2"/>
        <v>J4-B15_L3_N</v>
      </c>
      <c r="D67" t="str">
        <f t="shared" si="3"/>
        <v>J4-7</v>
      </c>
      <c r="E67" t="s">
        <v>593</v>
      </c>
      <c r="F67">
        <v>7</v>
      </c>
      <c r="G67" t="s">
        <v>334</v>
      </c>
      <c r="L67" t="s">
        <v>327</v>
      </c>
      <c r="M67" t="s">
        <v>274</v>
      </c>
      <c r="N67">
        <v>0</v>
      </c>
      <c r="AA67">
        <f t="shared" si="12"/>
        <v>62</v>
      </c>
      <c r="AB67" t="str">
        <f>B2B!B64</f>
        <v>JM1</v>
      </c>
      <c r="AC67" t="str">
        <f>B2B!C64</f>
        <v>61</v>
      </c>
      <c r="AD67" t="str">
        <f t="shared" si="6"/>
        <v>JM1-61</v>
      </c>
      <c r="AE67" t="str">
        <f t="shared" si="7"/>
        <v>VCCIO34</v>
      </c>
      <c r="AG67" t="str">
        <f t="shared" si="8"/>
        <v>--</v>
      </c>
      <c r="AH67" t="str">
        <f t="shared" si="9"/>
        <v>J20-6</v>
      </c>
      <c r="AI67" t="str">
        <f>IFERROR(IF(IF(AG67="--",INDEX(D:D,MATCH(AE67,INDEX(B:B,MATCH(AE67,B:B,)+1):B10581,)+MATCH(AE67,B:B,)))=AD67,VLOOKUP(AE67,B:D,3,0),IF(AG67="--",INDEX(D:D,MATCH(AE67,INDEX(B:B,MATCH(AE67,B:B,)+1):B10581,)+MATCH(AE67,B:B,)),"---")),"---")</f>
        <v>J20-45</v>
      </c>
      <c r="AJ67" t="str">
        <f>IF(COUNTIF(CALC_CONN_TEBB0714_REV01!F:F,IF(AH67&lt;&gt;"---",VLOOKUP(AD67,CALC_CONN_TEBB0714_REV01!F:M,8,0),IF(IFERROR(IF(AD67=AH67,AI67,AH67),"---")="---","---",IF(COUNTIF(CALC_CONN_TEBB0714_REV01!F:F,IFERROR(IF(AD67=AH67,AI67,AH67),"---"))&gt;0,"---",IFERROR(IF(AD67=AH67,AI67,AH67),"---")))))=1,IF(AH67&lt;&gt;"---",VLOOKUP(AD67,CALC_CONN_TEBB0714_REV01!F:M,8,0),IF(IFERROR(IF(AD67=AH67,AI67,AH67),"---")="---","---",IF(COUNTIF(CALC_CONN_TEBB0714_REV01!F:F,IFERROR(IF(AD67=AH67,AI67,AH67),"---"))&gt;0,"---",IFERROR(IF(AD67=AH67,AI67,AH67),"---")))),"---")</f>
        <v>J20-6</v>
      </c>
      <c r="AK67" t="str">
        <f>IF(COUNTIF(CALC_CONN_TEBB0714_REV01!F:F,IF(AH67&lt;&gt;"---",VLOOKUP(AD67,CALC_CONN_TEBB0714_REV01!F:M,8,0),IF(IFERROR(IF(AD67=AH67,AI67,AH67),"---")="---","---",IF(COUNTIF(CALC_CONN_TEBB0714_REV01!F:F,IFERROR(IF(AD67=AH67,AI67,AH67),"---"))&gt;0,"---",IFERROR(IF(AD67=AH67,AI67,AH67),"---")))))=0,IF(AH67&lt;&gt;"---",VLOOKUP(AD67,CALC_CONN_TEBB0714_REV01!F:M,8,0),IF(IFERROR(IF(AD67=AH67,AI67,AH67),"---")="---","---",IF(COUNTIF(CALC_CONN_TEBB0714_REV01!F:F,IFERROR(IF(AD67=AH67,AI67,AH67),"---"))&gt;0,"---",IFERROR(IF(AD67=AH67,AI67,AH67),"---")))),"---")</f>
        <v>---</v>
      </c>
      <c r="AL67">
        <f t="shared" si="10"/>
        <v>97.983400000000003</v>
      </c>
      <c r="AM67">
        <f t="shared" si="11"/>
        <v>6</v>
      </c>
      <c r="AT67" t="str">
        <f t="shared" si="4"/>
        <v>B15_L3_N</v>
      </c>
      <c r="AU67" t="str">
        <f t="shared" si="5"/>
        <v>--</v>
      </c>
    </row>
    <row r="68" spans="1:47" x14ac:dyDescent="0.25">
      <c r="A68" t="str">
        <f t="shared" si="0"/>
        <v>J4-8</v>
      </c>
      <c r="B68" t="str">
        <f t="shared" si="1"/>
        <v>B15_L3_P</v>
      </c>
      <c r="C68" t="str">
        <f t="shared" si="2"/>
        <v>J4-B15_L3_P</v>
      </c>
      <c r="D68" t="str">
        <f t="shared" si="3"/>
        <v>J4-8</v>
      </c>
      <c r="E68" t="s">
        <v>593</v>
      </c>
      <c r="F68">
        <v>8</v>
      </c>
      <c r="G68" t="s">
        <v>333</v>
      </c>
      <c r="L68" t="s">
        <v>329</v>
      </c>
      <c r="M68" t="s">
        <v>274</v>
      </c>
      <c r="N68">
        <v>0</v>
      </c>
      <c r="AA68">
        <f t="shared" si="12"/>
        <v>63</v>
      </c>
      <c r="AB68" t="str">
        <f>B2B!B65</f>
        <v>JM1</v>
      </c>
      <c r="AC68" t="str">
        <f>B2B!C65</f>
        <v>64</v>
      </c>
      <c r="AD68" t="str">
        <f t="shared" si="6"/>
        <v>JM1-64</v>
      </c>
      <c r="AE68" t="str">
        <f t="shared" si="7"/>
        <v>B34_L15_P</v>
      </c>
      <c r="AG68" t="str">
        <f t="shared" si="8"/>
        <v>--</v>
      </c>
      <c r="AH68" t="str">
        <f t="shared" si="9"/>
        <v>J20-15</v>
      </c>
      <c r="AI68" t="str">
        <f>IFERROR(IF(IF(AG68="--",INDEX(D:D,MATCH(AE68,INDEX(B:B,MATCH(AE68,B:B,)+1):B10582,)+MATCH(AE68,B:B,)))=AD68,VLOOKUP(AE68,B:D,3,0),IF(AG68="--",INDEX(D:D,MATCH(AE68,INDEX(B:B,MATCH(AE68,B:B,)+1):B10582,)+MATCH(AE68,B:B,)),"---")),"---")</f>
        <v>J20-15</v>
      </c>
      <c r="AJ68" t="str">
        <f>IF(COUNTIF(CALC_CONN_TEBB0714_REV01!F:F,IF(AH68&lt;&gt;"---",VLOOKUP(AD68,CALC_CONN_TEBB0714_REV01!F:M,8,0),IF(IFERROR(IF(AD68=AH68,AI68,AH68),"---")="---","---",IF(COUNTIF(CALC_CONN_TEBB0714_REV01!F:F,IFERROR(IF(AD68=AH68,AI68,AH68),"---"))&gt;0,"---",IFERROR(IF(AD68=AH68,AI68,AH68),"---")))))=1,IF(AH68&lt;&gt;"---",VLOOKUP(AD68,CALC_CONN_TEBB0714_REV01!F:M,8,0),IF(IFERROR(IF(AD68=AH68,AI68,AH68),"---")="---","---",IF(COUNTIF(CALC_CONN_TEBB0714_REV01!F:F,IFERROR(IF(AD68=AH68,AI68,AH68),"---"))&gt;0,"---",IFERROR(IF(AD68=AH68,AI68,AH68),"---")))),"---")</f>
        <v>J20-15</v>
      </c>
      <c r="AK68" t="str">
        <f>IF(COUNTIF(CALC_CONN_TEBB0714_REV01!F:F,IF(AH68&lt;&gt;"---",VLOOKUP(AD68,CALC_CONN_TEBB0714_REV01!F:M,8,0),IF(IFERROR(IF(AD68=AH68,AI68,AH68),"---")="---","---",IF(COUNTIF(CALC_CONN_TEBB0714_REV01!F:F,IFERROR(IF(AD68=AH68,AI68,AH68),"---"))&gt;0,"---",IFERROR(IF(AD68=AH68,AI68,AH68),"---")))))=0,IF(AH68&lt;&gt;"---",VLOOKUP(AD68,CALC_CONN_TEBB0714_REV01!F:M,8,0),IF(IFERROR(IF(AD68=AH68,AI68,AH68),"---")="---","---",IF(COUNTIF(CALC_CONN_TEBB0714_REV01!F:F,IFERROR(IF(AD68=AH68,AI68,AH68),"---"))&gt;0,"---",IFERROR(IF(AD68=AH68,AI68,AH68),"---")))),"---")</f>
        <v>---</v>
      </c>
      <c r="AL68">
        <f t="shared" si="10"/>
        <v>8.7426999999999992</v>
      </c>
      <c r="AM68">
        <f t="shared" si="11"/>
        <v>2</v>
      </c>
      <c r="AT68" t="str">
        <f t="shared" si="4"/>
        <v>B15_L3_P</v>
      </c>
      <c r="AU68" t="str">
        <f t="shared" si="5"/>
        <v>--</v>
      </c>
    </row>
    <row r="69" spans="1:47" x14ac:dyDescent="0.25">
      <c r="A69" t="str">
        <f t="shared" si="0"/>
        <v>J4-9</v>
      </c>
      <c r="B69" t="str">
        <f t="shared" si="1"/>
        <v>B15_L5_N</v>
      </c>
      <c r="C69" t="str">
        <f t="shared" si="2"/>
        <v>J4-B15_L5_N</v>
      </c>
      <c r="D69" t="str">
        <f t="shared" si="3"/>
        <v>J4-9</v>
      </c>
      <c r="E69" t="s">
        <v>593</v>
      </c>
      <c r="F69">
        <v>9</v>
      </c>
      <c r="G69" t="s">
        <v>313</v>
      </c>
      <c r="L69" t="s">
        <v>331</v>
      </c>
      <c r="M69" t="s">
        <v>274</v>
      </c>
      <c r="N69">
        <v>0</v>
      </c>
      <c r="AA69">
        <f t="shared" si="12"/>
        <v>64</v>
      </c>
      <c r="AB69" t="str">
        <f>B2B!B66</f>
        <v>JM1</v>
      </c>
      <c r="AC69" t="str">
        <f>B2B!C66</f>
        <v>63</v>
      </c>
      <c r="AD69" t="str">
        <f t="shared" si="6"/>
        <v>JM1-63</v>
      </c>
      <c r="AE69" t="str">
        <f t="shared" si="7"/>
        <v>B34_L17_N</v>
      </c>
      <c r="AG69" t="str">
        <f t="shared" si="8"/>
        <v>--</v>
      </c>
      <c r="AH69" t="str">
        <f t="shared" si="9"/>
        <v>JM1-63</v>
      </c>
      <c r="AI69" t="str">
        <f>IFERROR(IF(IF(AG69="--",INDEX(D:D,MATCH(AE69,INDEX(B:B,MATCH(AE69,B:B,)+1):B10583,)+MATCH(AE69,B:B,)))=AD69,VLOOKUP(AE69,B:D,3,0),IF(AG69="--",INDEX(D:D,MATCH(AE69,INDEX(B:B,MATCH(AE69,B:B,)+1):B10583,)+MATCH(AE69,B:B,)),"---")),"---")</f>
        <v>---</v>
      </c>
      <c r="AJ69" t="str">
        <f>IF(COUNTIF(CALC_CONN_TEBB0714_REV01!F:F,IF(AH69&lt;&gt;"---",VLOOKUP(AD69,CALC_CONN_TEBB0714_REV01!F:M,8,0),IF(IFERROR(IF(AD69=AH69,AI69,AH69),"---")="---","---",IF(COUNTIF(CALC_CONN_TEBB0714_REV01!F:F,IFERROR(IF(AD69=AH69,AI69,AH69),"---"))&gt;0,"---",IFERROR(IF(AD69=AH69,AI69,AH69),"---")))))=1,IF(AH69&lt;&gt;"---",VLOOKUP(AD69,CALC_CONN_TEBB0714_REV01!F:M,8,0),IF(IFERROR(IF(AD69=AH69,AI69,AH69),"---")="---","---",IF(COUNTIF(CALC_CONN_TEBB0714_REV01!F:F,IFERROR(IF(AD69=AH69,AI69,AH69),"---"))&gt;0,"---",IFERROR(IF(AD69=AH69,AI69,AH69),"---")))),"---")</f>
        <v>---</v>
      </c>
      <c r="AK69" t="str">
        <f>IF(COUNTIF(CALC_CONN_TEBB0714_REV01!F:F,IF(AH69&lt;&gt;"---",VLOOKUP(AD69,CALC_CONN_TEBB0714_REV01!F:M,8,0),IF(IFERROR(IF(AD69=AH69,AI69,AH69),"---")="---","---",IF(COUNTIF(CALC_CONN_TEBB0714_REV01!F:F,IFERROR(IF(AD69=AH69,AI69,AH69),"---"))&gt;0,"---",IFERROR(IF(AD69=AH69,AI69,AH69),"---")))))=0,IF(AH69&lt;&gt;"---",VLOOKUP(AD69,CALC_CONN_TEBB0714_REV01!F:M,8,0),IF(IFERROR(IF(AD69=AH69,AI69,AH69),"---")="---","---",IF(COUNTIF(CALC_CONN_TEBB0714_REV01!F:F,IFERROR(IF(AD69=AH69,AI69,AH69),"---"))&gt;0,"---",IFERROR(IF(AD69=AH69,AI69,AH69),"---")))),"---")</f>
        <v>---</v>
      </c>
      <c r="AL69">
        <f t="shared" si="10"/>
        <v>0</v>
      </c>
      <c r="AM69">
        <f t="shared" si="11"/>
        <v>1</v>
      </c>
      <c r="AT69" t="str">
        <f t="shared" si="4"/>
        <v>B15_L5_N</v>
      </c>
      <c r="AU69" t="str">
        <f t="shared" si="5"/>
        <v>--</v>
      </c>
    </row>
    <row r="70" spans="1:47" x14ac:dyDescent="0.25">
      <c r="A70" t="str">
        <f t="shared" ref="A70:A133" si="13">$E70&amp;"-"&amp;$F70</f>
        <v>J4-10</v>
      </c>
      <c r="B70" t="str">
        <f t="shared" ref="B70:B133" si="14">IF(OR(E70=$A$2,E70=$B$2,E70=$C$2,E70=$D$2),"--",G70)</f>
        <v>B15_L5_P</v>
      </c>
      <c r="C70" t="str">
        <f t="shared" ref="C70:C133" si="15">$E70&amp;"-"&amp;$G70</f>
        <v>J4-B15_L5_P</v>
      </c>
      <c r="D70" t="str">
        <f t="shared" ref="D70:D133" si="16">A70</f>
        <v>J4-10</v>
      </c>
      <c r="E70" t="s">
        <v>593</v>
      </c>
      <c r="F70">
        <v>10</v>
      </c>
      <c r="G70" t="s">
        <v>310</v>
      </c>
      <c r="L70" t="s">
        <v>332</v>
      </c>
      <c r="M70" t="s">
        <v>274</v>
      </c>
      <c r="N70">
        <v>0</v>
      </c>
      <c r="AA70">
        <f t="shared" si="12"/>
        <v>65</v>
      </c>
      <c r="AB70" t="str">
        <f>B2B!B67</f>
        <v>JM1</v>
      </c>
      <c r="AC70" t="str">
        <f>B2B!C67</f>
        <v>66</v>
      </c>
      <c r="AD70" t="str">
        <f t="shared" si="6"/>
        <v>JM1-66</v>
      </c>
      <c r="AE70" t="str">
        <f t="shared" si="7"/>
        <v>GND</v>
      </c>
      <c r="AG70" t="str">
        <f t="shared" si="8"/>
        <v>---</v>
      </c>
      <c r="AH70" t="str">
        <f t="shared" si="9"/>
        <v>---</v>
      </c>
      <c r="AI70" t="str">
        <f>IFERROR(IF(IF(AG70="--",INDEX(D:D,MATCH(AE70,INDEX(B:B,MATCH(AE70,B:B,)+1):B10584,)+MATCH(AE70,B:B,)))=AD70,VLOOKUP(AE70,B:D,3,0),IF(AG70="--",INDEX(D:D,MATCH(AE70,INDEX(B:B,MATCH(AE70,B:B,)+1):B10584,)+MATCH(AE70,B:B,)),"---")),"---")</f>
        <v>---</v>
      </c>
      <c r="AJ70" t="str">
        <f>IF(COUNTIF(CALC_CONN_TEBB0714_REV01!F:F,IF(AH70&lt;&gt;"---",VLOOKUP(AD70,CALC_CONN_TEBB0714_REV01!F:M,8,0),IF(IFERROR(IF(AD70=AH70,AI70,AH70),"---")="---","---",IF(COUNTIF(CALC_CONN_TEBB0714_REV01!F:F,IFERROR(IF(AD70=AH70,AI70,AH70),"---"))&gt;0,"---",IFERROR(IF(AD70=AH70,AI70,AH70),"---")))))=1,IF(AH70&lt;&gt;"---",VLOOKUP(AD70,CALC_CONN_TEBB0714_REV01!F:M,8,0),IF(IFERROR(IF(AD70=AH70,AI70,AH70),"---")="---","---",IF(COUNTIF(CALC_CONN_TEBB0714_REV01!F:F,IFERROR(IF(AD70=AH70,AI70,AH70),"---"))&gt;0,"---",IFERROR(IF(AD70=AH70,AI70,AH70),"---")))),"---")</f>
        <v>---</v>
      </c>
      <c r="AK70" t="str">
        <f>IF(COUNTIF(CALC_CONN_TEBB0714_REV01!F:F,IF(AH70&lt;&gt;"---",VLOOKUP(AD70,CALC_CONN_TEBB0714_REV01!F:M,8,0),IF(IFERROR(IF(AD70=AH70,AI70,AH70),"---")="---","---",IF(COUNTIF(CALC_CONN_TEBB0714_REV01!F:F,IFERROR(IF(AD70=AH70,AI70,AH70),"---"))&gt;0,"---",IFERROR(IF(AD70=AH70,AI70,AH70),"---")))))=0,IF(AH70&lt;&gt;"---",VLOOKUP(AD70,CALC_CONN_TEBB0714_REV01!F:M,8,0),IF(IFERROR(IF(AD70=AH70,AI70,AH70),"---")="---","---",IF(COUNTIF(CALC_CONN_TEBB0714_REV01!F:F,IFERROR(IF(AD70=AH70,AI70,AH70),"---"))&gt;0,"---",IFERROR(IF(AD70=AH70,AI70,AH70),"---")))),"---")</f>
        <v>---</v>
      </c>
      <c r="AL70" t="str">
        <f t="shared" si="10"/>
        <v>---</v>
      </c>
      <c r="AM70">
        <f t="shared" si="11"/>
        <v>93</v>
      </c>
      <c r="AT70" t="str">
        <f t="shared" ref="AT70:AT133" si="17">IF(IF(COUNTIF($AO$6:$AQ$150,B70)&gt;0,"---","--")="---",VLOOKUP(B70,$AO$6:$AQ$150,3,0),B70)</f>
        <v>B15_L5_P</v>
      </c>
      <c r="AU70" t="str">
        <f t="shared" ref="AU70:AU133" si="18">IF(IF(COUNTIF($AO$6:$AQ$150,B70)&gt;0,"---","--")="---",VLOOKUP(B70,$AO$6:$AQ$150,2,0),"--")</f>
        <v>--</v>
      </c>
    </row>
    <row r="71" spans="1:47" x14ac:dyDescent="0.25">
      <c r="A71" t="str">
        <f t="shared" si="13"/>
        <v>J5-1</v>
      </c>
      <c r="B71" t="str">
        <f t="shared" si="14"/>
        <v>MGT_TX3_P</v>
      </c>
      <c r="C71" t="str">
        <f t="shared" si="15"/>
        <v>J5-MGT_TX3_P</v>
      </c>
      <c r="D71" t="str">
        <f t="shared" si="16"/>
        <v>J5-1</v>
      </c>
      <c r="E71" t="s">
        <v>594</v>
      </c>
      <c r="F71">
        <v>1</v>
      </c>
      <c r="G71" t="s">
        <v>891</v>
      </c>
      <c r="L71" t="s">
        <v>314</v>
      </c>
      <c r="M71" t="s">
        <v>274</v>
      </c>
      <c r="N71">
        <v>0</v>
      </c>
      <c r="AA71">
        <f t="shared" si="12"/>
        <v>66</v>
      </c>
      <c r="AB71" t="str">
        <f>B2B!B68</f>
        <v>JM1</v>
      </c>
      <c r="AC71" t="str">
        <f>B2B!C68</f>
        <v>65</v>
      </c>
      <c r="AD71" t="str">
        <f t="shared" ref="AD71:AD134" si="19">AB71&amp;"-"&amp;AC71</f>
        <v>JM1-65</v>
      </c>
      <c r="AE71" t="str">
        <f t="shared" ref="AE71:AE134" si="20">VLOOKUP(AD71,A:B,2,0)</f>
        <v>B34_L17_P</v>
      </c>
      <c r="AG71" t="str">
        <f t="shared" ref="AG71:AG134" si="21">IF(
IF(
IFERROR(VLOOKUP(AE71,$AO$6:$AO$50,1,),1)=1,1,0),
"--","---")</f>
        <v>--</v>
      </c>
      <c r="AH71" t="str">
        <f t="shared" ref="AH71:AH134" si="22">IF(AG71&lt;&gt;"---",IFERROR(VLOOKUP(AE71,B:F,3,0),"--"),"---")</f>
        <v>JM1-65</v>
      </c>
      <c r="AI71" t="str">
        <f>IFERROR(IF(IF(AG71="--",INDEX(D:D,MATCH(AE71,INDEX(B:B,MATCH(AE71,B:B,)+1):B10585,)+MATCH(AE71,B:B,)))=AD71,VLOOKUP(AE71,B:D,3,0),IF(AG71="--",INDEX(D:D,MATCH(AE71,INDEX(B:B,MATCH(AE71,B:B,)+1):B10585,)+MATCH(AE71,B:B,)),"---")),"---")</f>
        <v>---</v>
      </c>
      <c r="AJ71" t="str">
        <f>IF(COUNTIF(CALC_CONN_TEBB0714_REV01!F:F,IF(AH71&lt;&gt;"---",VLOOKUP(AD71,CALC_CONN_TEBB0714_REV01!F:M,8,0),IF(IFERROR(IF(AD71=AH71,AI71,AH71),"---")="---","---",IF(COUNTIF(CALC_CONN_TEBB0714_REV01!F:F,IFERROR(IF(AD71=AH71,AI71,AH71),"---"))&gt;0,"---",IFERROR(IF(AD71=AH71,AI71,AH71),"---")))))=1,IF(AH71&lt;&gt;"---",VLOOKUP(AD71,CALC_CONN_TEBB0714_REV01!F:M,8,0),IF(IFERROR(IF(AD71=AH71,AI71,AH71),"---")="---","---",IF(COUNTIF(CALC_CONN_TEBB0714_REV01!F:F,IFERROR(IF(AD71=AH71,AI71,AH71),"---"))&gt;0,"---",IFERROR(IF(AD71=AH71,AI71,AH71),"---")))),"---")</f>
        <v>---</v>
      </c>
      <c r="AK71" t="str">
        <f>IF(COUNTIF(CALC_CONN_TEBB0714_REV01!F:F,IF(AH71&lt;&gt;"---",VLOOKUP(AD71,CALC_CONN_TEBB0714_REV01!F:M,8,0),IF(IFERROR(IF(AD71=AH71,AI71,AH71),"---")="---","---",IF(COUNTIF(CALC_CONN_TEBB0714_REV01!F:F,IFERROR(IF(AD71=AH71,AI71,AH71),"---"))&gt;0,"---",IFERROR(IF(AD71=AH71,AI71,AH71),"---")))))=0,IF(AH71&lt;&gt;"---",VLOOKUP(AD71,CALC_CONN_TEBB0714_REV01!F:M,8,0),IF(IFERROR(IF(AD71=AH71,AI71,AH71),"---")="---","---",IF(COUNTIF(CALC_CONN_TEBB0714_REV01!F:F,IFERROR(IF(AD71=AH71,AI71,AH71),"---"))&gt;0,"---",IFERROR(IF(AD71=AH71,AI71,AH71),"---")))),"---")</f>
        <v>---</v>
      </c>
      <c r="AL71">
        <f t="shared" ref="AL71:AL134" si="23">IF(AG71&lt;&gt;"---",IFERROR(VLOOKUP(AE71,L:N,3,0),"--"),"---")</f>
        <v>0</v>
      </c>
      <c r="AM71">
        <f t="shared" ref="AM71:AM134" si="24">COUNTIF(B:B,AE71)</f>
        <v>1</v>
      </c>
      <c r="AT71" t="str">
        <f t="shared" si="17"/>
        <v>MGT_TX3_P</v>
      </c>
      <c r="AU71" t="str">
        <f t="shared" si="18"/>
        <v>--</v>
      </c>
    </row>
    <row r="72" spans="1:47" x14ac:dyDescent="0.25">
      <c r="A72" t="str">
        <f t="shared" si="13"/>
        <v>J5-2</v>
      </c>
      <c r="B72" t="str">
        <f t="shared" si="14"/>
        <v>GND</v>
      </c>
      <c r="C72" t="str">
        <f t="shared" si="15"/>
        <v>J5-GND</v>
      </c>
      <c r="D72" t="str">
        <f t="shared" si="16"/>
        <v>J5-2</v>
      </c>
      <c r="E72" t="s">
        <v>594</v>
      </c>
      <c r="F72">
        <v>2</v>
      </c>
      <c r="G72" t="s">
        <v>275</v>
      </c>
      <c r="L72" t="s">
        <v>312</v>
      </c>
      <c r="M72" t="s">
        <v>274</v>
      </c>
      <c r="N72">
        <v>0</v>
      </c>
      <c r="AA72">
        <f t="shared" ref="AA72:AA135" si="25">AA71+1</f>
        <v>67</v>
      </c>
      <c r="AB72" t="str">
        <f>B2B!B69</f>
        <v>JM1</v>
      </c>
      <c r="AC72" t="str">
        <f>B2B!C69</f>
        <v>68</v>
      </c>
      <c r="AD72" t="str">
        <f t="shared" si="19"/>
        <v>JM1-68</v>
      </c>
      <c r="AE72" t="str">
        <f t="shared" si="20"/>
        <v>B34_L16_N</v>
      </c>
      <c r="AG72" t="str">
        <f t="shared" si="21"/>
        <v>--</v>
      </c>
      <c r="AH72" t="str">
        <f t="shared" si="22"/>
        <v>J20-14</v>
      </c>
      <c r="AI72" t="str">
        <f>IFERROR(IF(IF(AG72="--",INDEX(D:D,MATCH(AE72,INDEX(B:B,MATCH(AE72,B:B,)+1):B10586,)+MATCH(AE72,B:B,)))=AD72,VLOOKUP(AE72,B:D,3,0),IF(AG72="--",INDEX(D:D,MATCH(AE72,INDEX(B:B,MATCH(AE72,B:B,)+1):B10586,)+MATCH(AE72,B:B,)),"---")),"---")</f>
        <v>J20-14</v>
      </c>
      <c r="AJ72" t="str">
        <f>IF(COUNTIF(CALC_CONN_TEBB0714_REV01!F:F,IF(AH72&lt;&gt;"---",VLOOKUP(AD72,CALC_CONN_TEBB0714_REV01!F:M,8,0),IF(IFERROR(IF(AD72=AH72,AI72,AH72),"---")="---","---",IF(COUNTIF(CALC_CONN_TEBB0714_REV01!F:F,IFERROR(IF(AD72=AH72,AI72,AH72),"---"))&gt;0,"---",IFERROR(IF(AD72=AH72,AI72,AH72),"---")))))=1,IF(AH72&lt;&gt;"---",VLOOKUP(AD72,CALC_CONN_TEBB0714_REV01!F:M,8,0),IF(IFERROR(IF(AD72=AH72,AI72,AH72),"---")="---","---",IF(COUNTIF(CALC_CONN_TEBB0714_REV01!F:F,IFERROR(IF(AD72=AH72,AI72,AH72),"---"))&gt;0,"---",IFERROR(IF(AD72=AH72,AI72,AH72),"---")))),"---")</f>
        <v>J20-14</v>
      </c>
      <c r="AK72" t="str">
        <f>IF(COUNTIF(CALC_CONN_TEBB0714_REV01!F:F,IF(AH72&lt;&gt;"---",VLOOKUP(AD72,CALC_CONN_TEBB0714_REV01!F:M,8,0),IF(IFERROR(IF(AD72=AH72,AI72,AH72),"---")="---","---",IF(COUNTIF(CALC_CONN_TEBB0714_REV01!F:F,IFERROR(IF(AD72=AH72,AI72,AH72),"---"))&gt;0,"---",IFERROR(IF(AD72=AH72,AI72,AH72),"---")))))=0,IF(AH72&lt;&gt;"---",VLOOKUP(AD72,CALC_CONN_TEBB0714_REV01!F:M,8,0),IF(IFERROR(IF(AD72=AH72,AI72,AH72),"---")="---","---",IF(COUNTIF(CALC_CONN_TEBB0714_REV01!F:F,IFERROR(IF(AD72=AH72,AI72,AH72),"---"))&gt;0,"---",IFERROR(IF(AD72=AH72,AI72,AH72),"---")))),"---")</f>
        <v>---</v>
      </c>
      <c r="AL72">
        <f t="shared" si="23"/>
        <v>8.8421000000000003</v>
      </c>
      <c r="AM72">
        <f t="shared" si="24"/>
        <v>2</v>
      </c>
      <c r="AT72">
        <f t="shared" si="17"/>
        <v>0</v>
      </c>
      <c r="AU72">
        <f t="shared" si="18"/>
        <v>0</v>
      </c>
    </row>
    <row r="73" spans="1:47" x14ac:dyDescent="0.25">
      <c r="A73" t="str">
        <f t="shared" si="13"/>
        <v>J5-3</v>
      </c>
      <c r="B73" t="str">
        <f t="shared" si="14"/>
        <v>GND</v>
      </c>
      <c r="C73" t="str">
        <f t="shared" si="15"/>
        <v>J5-GND</v>
      </c>
      <c r="D73" t="str">
        <f t="shared" si="16"/>
        <v>J5-3</v>
      </c>
      <c r="E73" t="s">
        <v>594</v>
      </c>
      <c r="F73">
        <v>3</v>
      </c>
      <c r="G73" t="s">
        <v>275</v>
      </c>
      <c r="L73" t="s">
        <v>317</v>
      </c>
      <c r="M73" t="s">
        <v>274</v>
      </c>
      <c r="N73">
        <v>0</v>
      </c>
      <c r="AA73">
        <f t="shared" si="25"/>
        <v>68</v>
      </c>
      <c r="AB73" t="str">
        <f>B2B!B70</f>
        <v>JM1</v>
      </c>
      <c r="AC73" t="str">
        <f>B2B!C70</f>
        <v>67</v>
      </c>
      <c r="AD73" t="str">
        <f t="shared" si="19"/>
        <v>JM1-67</v>
      </c>
      <c r="AE73" t="str">
        <f t="shared" si="20"/>
        <v>B34_L21_P</v>
      </c>
      <c r="AG73" t="str">
        <f t="shared" si="21"/>
        <v>--</v>
      </c>
      <c r="AH73" t="str">
        <f t="shared" si="22"/>
        <v>J20-20</v>
      </c>
      <c r="AI73" t="str">
        <f>IFERROR(IF(IF(AG73="--",INDEX(D:D,MATCH(AE73,INDEX(B:B,MATCH(AE73,B:B,)+1):B10587,)+MATCH(AE73,B:B,)))=AD73,VLOOKUP(AE73,B:D,3,0),IF(AG73="--",INDEX(D:D,MATCH(AE73,INDEX(B:B,MATCH(AE73,B:B,)+1):B10587,)+MATCH(AE73,B:B,)),"---")),"---")</f>
        <v>J20-20</v>
      </c>
      <c r="AJ73" t="str">
        <f>IF(COUNTIF(CALC_CONN_TEBB0714_REV01!F:F,IF(AH73&lt;&gt;"---",VLOOKUP(AD73,CALC_CONN_TEBB0714_REV01!F:M,8,0),IF(IFERROR(IF(AD73=AH73,AI73,AH73),"---")="---","---",IF(COUNTIF(CALC_CONN_TEBB0714_REV01!F:F,IFERROR(IF(AD73=AH73,AI73,AH73),"---"))&gt;0,"---",IFERROR(IF(AD73=AH73,AI73,AH73),"---")))))=1,IF(AH73&lt;&gt;"---",VLOOKUP(AD73,CALC_CONN_TEBB0714_REV01!F:M,8,0),IF(IFERROR(IF(AD73=AH73,AI73,AH73),"---")="---","---",IF(COUNTIF(CALC_CONN_TEBB0714_REV01!F:F,IFERROR(IF(AD73=AH73,AI73,AH73),"---"))&gt;0,"---",IFERROR(IF(AD73=AH73,AI73,AH73),"---")))),"---")</f>
        <v>J20-20</v>
      </c>
      <c r="AK73" t="str">
        <f>IF(COUNTIF(CALC_CONN_TEBB0714_REV01!F:F,IF(AH73&lt;&gt;"---",VLOOKUP(AD73,CALC_CONN_TEBB0714_REV01!F:M,8,0),IF(IFERROR(IF(AD73=AH73,AI73,AH73),"---")="---","---",IF(COUNTIF(CALC_CONN_TEBB0714_REV01!F:F,IFERROR(IF(AD73=AH73,AI73,AH73),"---"))&gt;0,"---",IFERROR(IF(AD73=AH73,AI73,AH73),"---")))))=0,IF(AH73&lt;&gt;"---",VLOOKUP(AD73,CALC_CONN_TEBB0714_REV01!F:M,8,0),IF(IFERROR(IF(AD73=AH73,AI73,AH73),"---")="---","---",IF(COUNTIF(CALC_CONN_TEBB0714_REV01!F:F,IFERROR(IF(AD73=AH73,AI73,AH73),"---"))&gt;0,"---",IFERROR(IF(AD73=AH73,AI73,AH73),"---")))),"---")</f>
        <v>---</v>
      </c>
      <c r="AL73">
        <f t="shared" si="23"/>
        <v>15.541700000000001</v>
      </c>
      <c r="AM73">
        <f t="shared" si="24"/>
        <v>2</v>
      </c>
      <c r="AT73">
        <f t="shared" si="17"/>
        <v>0</v>
      </c>
      <c r="AU73">
        <f t="shared" si="18"/>
        <v>0</v>
      </c>
    </row>
    <row r="74" spans="1:47" x14ac:dyDescent="0.25">
      <c r="A74" t="str">
        <f t="shared" si="13"/>
        <v>J6-1</v>
      </c>
      <c r="B74" t="str">
        <f t="shared" si="14"/>
        <v>MGT_TX3_N</v>
      </c>
      <c r="C74" t="str">
        <f t="shared" si="15"/>
        <v>J6-MGT_TX3_N</v>
      </c>
      <c r="D74" t="str">
        <f t="shared" si="16"/>
        <v>J6-1</v>
      </c>
      <c r="E74" t="s">
        <v>695</v>
      </c>
      <c r="F74">
        <v>1</v>
      </c>
      <c r="G74" t="s">
        <v>889</v>
      </c>
      <c r="L74" t="s">
        <v>320</v>
      </c>
      <c r="M74" t="s">
        <v>274</v>
      </c>
      <c r="N74">
        <v>0</v>
      </c>
      <c r="AA74">
        <f t="shared" si="25"/>
        <v>69</v>
      </c>
      <c r="AB74" t="str">
        <f>B2B!B71</f>
        <v>JM1</v>
      </c>
      <c r="AC74" t="str">
        <f>B2B!C71</f>
        <v>70</v>
      </c>
      <c r="AD74" t="str">
        <f t="shared" si="19"/>
        <v>JM1-70</v>
      </c>
      <c r="AE74" t="str">
        <f t="shared" si="20"/>
        <v>B34_L16_P</v>
      </c>
      <c r="AG74" t="str">
        <f t="shared" si="21"/>
        <v>--</v>
      </c>
      <c r="AH74" t="str">
        <f t="shared" si="22"/>
        <v>J20-13</v>
      </c>
      <c r="AI74" t="str">
        <f>IFERROR(IF(IF(AG74="--",INDEX(D:D,MATCH(AE74,INDEX(B:B,MATCH(AE74,B:B,)+1):B10588,)+MATCH(AE74,B:B,)))=AD74,VLOOKUP(AE74,B:D,3,0),IF(AG74="--",INDEX(D:D,MATCH(AE74,INDEX(B:B,MATCH(AE74,B:B,)+1):B10588,)+MATCH(AE74,B:B,)),"---")),"---")</f>
        <v>J20-13</v>
      </c>
      <c r="AJ74" t="str">
        <f>IF(COUNTIF(CALC_CONN_TEBB0714_REV01!F:F,IF(AH74&lt;&gt;"---",VLOOKUP(AD74,CALC_CONN_TEBB0714_REV01!F:M,8,0),IF(IFERROR(IF(AD74=AH74,AI74,AH74),"---")="---","---",IF(COUNTIF(CALC_CONN_TEBB0714_REV01!F:F,IFERROR(IF(AD74=AH74,AI74,AH74),"---"))&gt;0,"---",IFERROR(IF(AD74=AH74,AI74,AH74),"---")))))=1,IF(AH74&lt;&gt;"---",VLOOKUP(AD74,CALC_CONN_TEBB0714_REV01!F:M,8,0),IF(IFERROR(IF(AD74=AH74,AI74,AH74),"---")="---","---",IF(COUNTIF(CALC_CONN_TEBB0714_REV01!F:F,IFERROR(IF(AD74=AH74,AI74,AH74),"---"))&gt;0,"---",IFERROR(IF(AD74=AH74,AI74,AH74),"---")))),"---")</f>
        <v>J20-13</v>
      </c>
      <c r="AK74" t="str">
        <f>IF(COUNTIF(CALC_CONN_TEBB0714_REV01!F:F,IF(AH74&lt;&gt;"---",VLOOKUP(AD74,CALC_CONN_TEBB0714_REV01!F:M,8,0),IF(IFERROR(IF(AD74=AH74,AI74,AH74),"---")="---","---",IF(COUNTIF(CALC_CONN_TEBB0714_REV01!F:F,IFERROR(IF(AD74=AH74,AI74,AH74),"---"))&gt;0,"---",IFERROR(IF(AD74=AH74,AI74,AH74),"---")))))=0,IF(AH74&lt;&gt;"---",VLOOKUP(AD74,CALC_CONN_TEBB0714_REV01!F:M,8,0),IF(IFERROR(IF(AD74=AH74,AI74,AH74),"---")="---","---",IF(COUNTIF(CALC_CONN_TEBB0714_REV01!F:F,IFERROR(IF(AD74=AH74,AI74,AH74),"---"))&gt;0,"---",IFERROR(IF(AD74=AH74,AI74,AH74),"---")))),"---")</f>
        <v>---</v>
      </c>
      <c r="AL74">
        <f t="shared" si="23"/>
        <v>9.1734000000000009</v>
      </c>
      <c r="AM74">
        <f t="shared" si="24"/>
        <v>2</v>
      </c>
      <c r="AT74" t="str">
        <f t="shared" si="17"/>
        <v>MGT_TX3_N</v>
      </c>
      <c r="AU74" t="str">
        <f t="shared" si="18"/>
        <v>--</v>
      </c>
    </row>
    <row r="75" spans="1:47" x14ac:dyDescent="0.25">
      <c r="A75" t="str">
        <f t="shared" si="13"/>
        <v>J6-2</v>
      </c>
      <c r="B75" t="str">
        <f t="shared" si="14"/>
        <v>GND</v>
      </c>
      <c r="C75" t="str">
        <f t="shared" si="15"/>
        <v>J6-GND</v>
      </c>
      <c r="D75" t="str">
        <f t="shared" si="16"/>
        <v>J6-2</v>
      </c>
      <c r="E75" t="s">
        <v>695</v>
      </c>
      <c r="F75">
        <v>2</v>
      </c>
      <c r="G75" t="s">
        <v>275</v>
      </c>
      <c r="L75" t="s">
        <v>336</v>
      </c>
      <c r="M75" t="s">
        <v>274</v>
      </c>
      <c r="N75">
        <v>0</v>
      </c>
      <c r="AA75">
        <f t="shared" si="25"/>
        <v>70</v>
      </c>
      <c r="AB75" t="str">
        <f>B2B!B72</f>
        <v>JM1</v>
      </c>
      <c r="AC75" t="str">
        <f>B2B!C72</f>
        <v>69</v>
      </c>
      <c r="AD75" t="str">
        <f t="shared" si="19"/>
        <v>JM1-69</v>
      </c>
      <c r="AE75" t="str">
        <f t="shared" si="20"/>
        <v>B34_L21_N</v>
      </c>
      <c r="AG75" t="str">
        <f t="shared" si="21"/>
        <v>--</v>
      </c>
      <c r="AH75" t="str">
        <f t="shared" si="22"/>
        <v>J20-19</v>
      </c>
      <c r="AI75" t="str">
        <f>IFERROR(IF(IF(AG75="--",INDEX(D:D,MATCH(AE75,INDEX(B:B,MATCH(AE75,B:B,)+1):B10589,)+MATCH(AE75,B:B,)))=AD75,VLOOKUP(AE75,B:D,3,0),IF(AG75="--",INDEX(D:D,MATCH(AE75,INDEX(B:B,MATCH(AE75,B:B,)+1):B10589,)+MATCH(AE75,B:B,)),"---")),"---")</f>
        <v>J20-19</v>
      </c>
      <c r="AJ75" t="str">
        <f>IF(COUNTIF(CALC_CONN_TEBB0714_REV01!F:F,IF(AH75&lt;&gt;"---",VLOOKUP(AD75,CALC_CONN_TEBB0714_REV01!F:M,8,0),IF(IFERROR(IF(AD75=AH75,AI75,AH75),"---")="---","---",IF(COUNTIF(CALC_CONN_TEBB0714_REV01!F:F,IFERROR(IF(AD75=AH75,AI75,AH75),"---"))&gt;0,"---",IFERROR(IF(AD75=AH75,AI75,AH75),"---")))))=1,IF(AH75&lt;&gt;"---",VLOOKUP(AD75,CALC_CONN_TEBB0714_REV01!F:M,8,0),IF(IFERROR(IF(AD75=AH75,AI75,AH75),"---")="---","---",IF(COUNTIF(CALC_CONN_TEBB0714_REV01!F:F,IFERROR(IF(AD75=AH75,AI75,AH75),"---"))&gt;0,"---",IFERROR(IF(AD75=AH75,AI75,AH75),"---")))),"---")</f>
        <v>J20-19</v>
      </c>
      <c r="AK75" t="str">
        <f>IF(COUNTIF(CALC_CONN_TEBB0714_REV01!F:F,IF(AH75&lt;&gt;"---",VLOOKUP(AD75,CALC_CONN_TEBB0714_REV01!F:M,8,0),IF(IFERROR(IF(AD75=AH75,AI75,AH75),"---")="---","---",IF(COUNTIF(CALC_CONN_TEBB0714_REV01!F:F,IFERROR(IF(AD75=AH75,AI75,AH75),"---"))&gt;0,"---",IFERROR(IF(AD75=AH75,AI75,AH75),"---")))))=0,IF(AH75&lt;&gt;"---",VLOOKUP(AD75,CALC_CONN_TEBB0714_REV01!F:M,8,0),IF(IFERROR(IF(AD75=AH75,AI75,AH75),"---")="---","---",IF(COUNTIF(CALC_CONN_TEBB0714_REV01!F:F,IFERROR(IF(AD75=AH75,AI75,AH75),"---"))&gt;0,"---",IFERROR(IF(AD75=AH75,AI75,AH75),"---")))),"---")</f>
        <v>---</v>
      </c>
      <c r="AL75">
        <f t="shared" si="23"/>
        <v>15.9214</v>
      </c>
      <c r="AM75">
        <f t="shared" si="24"/>
        <v>2</v>
      </c>
      <c r="AT75">
        <f t="shared" si="17"/>
        <v>0</v>
      </c>
      <c r="AU75">
        <f t="shared" si="18"/>
        <v>0</v>
      </c>
    </row>
    <row r="76" spans="1:47" x14ac:dyDescent="0.25">
      <c r="A76" t="str">
        <f t="shared" si="13"/>
        <v>J6-3</v>
      </c>
      <c r="B76" t="str">
        <f t="shared" si="14"/>
        <v>GND</v>
      </c>
      <c r="C76" t="str">
        <f t="shared" si="15"/>
        <v>J6-GND</v>
      </c>
      <c r="D76" t="str">
        <f t="shared" si="16"/>
        <v>J6-3</v>
      </c>
      <c r="E76" t="s">
        <v>695</v>
      </c>
      <c r="F76">
        <v>3</v>
      </c>
      <c r="G76" t="s">
        <v>275</v>
      </c>
      <c r="L76" t="s">
        <v>338</v>
      </c>
      <c r="M76" t="s">
        <v>274</v>
      </c>
      <c r="N76">
        <v>0</v>
      </c>
      <c r="AA76">
        <f t="shared" si="25"/>
        <v>71</v>
      </c>
      <c r="AB76" t="str">
        <f>B2B!B73</f>
        <v>JM1</v>
      </c>
      <c r="AC76" t="str">
        <f>B2B!C73</f>
        <v>72</v>
      </c>
      <c r="AD76" t="str">
        <f t="shared" si="19"/>
        <v>JM1-72</v>
      </c>
      <c r="AE76" t="str">
        <f t="shared" si="20"/>
        <v>B34_L18_P</v>
      </c>
      <c r="AG76" t="str">
        <f t="shared" si="21"/>
        <v>--</v>
      </c>
      <c r="AH76" t="str">
        <f t="shared" si="22"/>
        <v>J20-12</v>
      </c>
      <c r="AI76" t="str">
        <f>IFERROR(IF(IF(AG76="--",INDEX(D:D,MATCH(AE76,INDEX(B:B,MATCH(AE76,B:B,)+1):B10590,)+MATCH(AE76,B:B,)))=AD76,VLOOKUP(AE76,B:D,3,0),IF(AG76="--",INDEX(D:D,MATCH(AE76,INDEX(B:B,MATCH(AE76,B:B,)+1):B10590,)+MATCH(AE76,B:B,)),"---")),"---")</f>
        <v>J20-12</v>
      </c>
      <c r="AJ76" t="str">
        <f>IF(COUNTIF(CALC_CONN_TEBB0714_REV01!F:F,IF(AH76&lt;&gt;"---",VLOOKUP(AD76,CALC_CONN_TEBB0714_REV01!F:M,8,0),IF(IFERROR(IF(AD76=AH76,AI76,AH76),"---")="---","---",IF(COUNTIF(CALC_CONN_TEBB0714_REV01!F:F,IFERROR(IF(AD76=AH76,AI76,AH76),"---"))&gt;0,"---",IFERROR(IF(AD76=AH76,AI76,AH76),"---")))))=1,IF(AH76&lt;&gt;"---",VLOOKUP(AD76,CALC_CONN_TEBB0714_REV01!F:M,8,0),IF(IFERROR(IF(AD76=AH76,AI76,AH76),"---")="---","---",IF(COUNTIF(CALC_CONN_TEBB0714_REV01!F:F,IFERROR(IF(AD76=AH76,AI76,AH76),"---"))&gt;0,"---",IFERROR(IF(AD76=AH76,AI76,AH76),"---")))),"---")</f>
        <v>J20-12</v>
      </c>
      <c r="AK76" t="str">
        <f>IF(COUNTIF(CALC_CONN_TEBB0714_REV01!F:F,IF(AH76&lt;&gt;"---",VLOOKUP(AD76,CALC_CONN_TEBB0714_REV01!F:M,8,0),IF(IFERROR(IF(AD76=AH76,AI76,AH76),"---")="---","---",IF(COUNTIF(CALC_CONN_TEBB0714_REV01!F:F,IFERROR(IF(AD76=AH76,AI76,AH76),"---"))&gt;0,"---",IFERROR(IF(AD76=AH76,AI76,AH76),"---")))))=0,IF(AH76&lt;&gt;"---",VLOOKUP(AD76,CALC_CONN_TEBB0714_REV01!F:M,8,0),IF(IFERROR(IF(AD76=AH76,AI76,AH76),"---")="---","---",IF(COUNTIF(CALC_CONN_TEBB0714_REV01!F:F,IFERROR(IF(AD76=AH76,AI76,AH76),"---"))&gt;0,"---",IFERROR(IF(AD76=AH76,AI76,AH76),"---")))),"---")</f>
        <v>---</v>
      </c>
      <c r="AL76">
        <f t="shared" si="23"/>
        <v>10.143700000000001</v>
      </c>
      <c r="AM76">
        <f t="shared" si="24"/>
        <v>2</v>
      </c>
      <c r="AT76">
        <f t="shared" si="17"/>
        <v>0</v>
      </c>
      <c r="AU76">
        <f t="shared" si="18"/>
        <v>0</v>
      </c>
    </row>
    <row r="77" spans="1:47" x14ac:dyDescent="0.25">
      <c r="A77" t="str">
        <f t="shared" si="13"/>
        <v>J7-1</v>
      </c>
      <c r="B77" t="str">
        <f t="shared" si="14"/>
        <v>MGT_RX3_P</v>
      </c>
      <c r="C77" t="str">
        <f t="shared" si="15"/>
        <v>J7-MGT_RX3_P</v>
      </c>
      <c r="D77" t="str">
        <f t="shared" si="16"/>
        <v>J7-1</v>
      </c>
      <c r="E77" t="s">
        <v>696</v>
      </c>
      <c r="F77">
        <v>1</v>
      </c>
      <c r="G77" t="s">
        <v>892</v>
      </c>
      <c r="L77" t="s">
        <v>339</v>
      </c>
      <c r="M77" t="s">
        <v>274</v>
      </c>
      <c r="N77">
        <v>0</v>
      </c>
      <c r="AA77">
        <f t="shared" si="25"/>
        <v>72</v>
      </c>
      <c r="AB77" t="str">
        <f>B2B!B74</f>
        <v>JM1</v>
      </c>
      <c r="AC77" t="str">
        <f>B2B!C74</f>
        <v>71</v>
      </c>
      <c r="AD77" t="str">
        <f t="shared" si="19"/>
        <v>JM1-71</v>
      </c>
      <c r="AE77" t="str">
        <f t="shared" si="20"/>
        <v>B34_L19_N</v>
      </c>
      <c r="AG77" t="str">
        <f t="shared" si="21"/>
        <v>--</v>
      </c>
      <c r="AH77" t="str">
        <f t="shared" si="22"/>
        <v>JM1-71</v>
      </c>
      <c r="AI77" t="str">
        <f>IFERROR(IF(IF(AG77="--",INDEX(D:D,MATCH(AE77,INDEX(B:B,MATCH(AE77,B:B,)+1):B10591,)+MATCH(AE77,B:B,)))=AD77,VLOOKUP(AE77,B:D,3,0),IF(AG77="--",INDEX(D:D,MATCH(AE77,INDEX(B:B,MATCH(AE77,B:B,)+1):B10591,)+MATCH(AE77,B:B,)),"---")),"---")</f>
        <v>---</v>
      </c>
      <c r="AJ77" t="str">
        <f>IF(COUNTIF(CALC_CONN_TEBB0714_REV01!F:F,IF(AH77&lt;&gt;"---",VLOOKUP(AD77,CALC_CONN_TEBB0714_REV01!F:M,8,0),IF(IFERROR(IF(AD77=AH77,AI77,AH77),"---")="---","---",IF(COUNTIF(CALC_CONN_TEBB0714_REV01!F:F,IFERROR(IF(AD77=AH77,AI77,AH77),"---"))&gt;0,"---",IFERROR(IF(AD77=AH77,AI77,AH77),"---")))))=1,IF(AH77&lt;&gt;"---",VLOOKUP(AD77,CALC_CONN_TEBB0714_REV01!F:M,8,0),IF(IFERROR(IF(AD77=AH77,AI77,AH77),"---")="---","---",IF(COUNTIF(CALC_CONN_TEBB0714_REV01!F:F,IFERROR(IF(AD77=AH77,AI77,AH77),"---"))&gt;0,"---",IFERROR(IF(AD77=AH77,AI77,AH77),"---")))),"---")</f>
        <v>---</v>
      </c>
      <c r="AK77" t="str">
        <f>IF(COUNTIF(CALC_CONN_TEBB0714_REV01!F:F,IF(AH77&lt;&gt;"---",VLOOKUP(AD77,CALC_CONN_TEBB0714_REV01!F:M,8,0),IF(IFERROR(IF(AD77=AH77,AI77,AH77),"---")="---","---",IF(COUNTIF(CALC_CONN_TEBB0714_REV01!F:F,IFERROR(IF(AD77=AH77,AI77,AH77),"---"))&gt;0,"---",IFERROR(IF(AD77=AH77,AI77,AH77),"---")))))=0,IF(AH77&lt;&gt;"---",VLOOKUP(AD77,CALC_CONN_TEBB0714_REV01!F:M,8,0),IF(IFERROR(IF(AD77=AH77,AI77,AH77),"---")="---","---",IF(COUNTIF(CALC_CONN_TEBB0714_REV01!F:F,IFERROR(IF(AD77=AH77,AI77,AH77),"---"))&gt;0,"---",IFERROR(IF(AD77=AH77,AI77,AH77),"---")))),"---")</f>
        <v>---</v>
      </c>
      <c r="AL77">
        <f t="shared" si="23"/>
        <v>2.3174000000000001</v>
      </c>
      <c r="AM77">
        <f t="shared" si="24"/>
        <v>1</v>
      </c>
      <c r="AT77" t="str">
        <f t="shared" si="17"/>
        <v>MGT_RX3_P</v>
      </c>
      <c r="AU77" t="str">
        <f t="shared" si="18"/>
        <v>--</v>
      </c>
    </row>
    <row r="78" spans="1:47" x14ac:dyDescent="0.25">
      <c r="A78" t="str">
        <f t="shared" si="13"/>
        <v>J7-2</v>
      </c>
      <c r="B78" t="str">
        <f t="shared" si="14"/>
        <v>GND</v>
      </c>
      <c r="C78" t="str">
        <f t="shared" si="15"/>
        <v>J7-GND</v>
      </c>
      <c r="D78" t="str">
        <f t="shared" si="16"/>
        <v>J7-2</v>
      </c>
      <c r="E78" t="s">
        <v>696</v>
      </c>
      <c r="F78">
        <v>2</v>
      </c>
      <c r="G78" t="s">
        <v>275</v>
      </c>
      <c r="L78" t="s">
        <v>340</v>
      </c>
      <c r="M78" t="s">
        <v>274</v>
      </c>
      <c r="N78">
        <v>0</v>
      </c>
      <c r="AA78">
        <f t="shared" si="25"/>
        <v>73</v>
      </c>
      <c r="AB78" t="str">
        <f>B2B!B75</f>
        <v>JM1</v>
      </c>
      <c r="AC78" t="str">
        <f>B2B!C75</f>
        <v>74</v>
      </c>
      <c r="AD78" t="str">
        <f t="shared" si="19"/>
        <v>JM1-74</v>
      </c>
      <c r="AE78" t="str">
        <f t="shared" si="20"/>
        <v>B34_L18_N</v>
      </c>
      <c r="AG78" t="str">
        <f t="shared" si="21"/>
        <v>--</v>
      </c>
      <c r="AH78" t="str">
        <f t="shared" si="22"/>
        <v>J20-11</v>
      </c>
      <c r="AI78" t="str">
        <f>IFERROR(IF(IF(AG78="--",INDEX(D:D,MATCH(AE78,INDEX(B:B,MATCH(AE78,B:B,)+1):B10592,)+MATCH(AE78,B:B,)))=AD78,VLOOKUP(AE78,B:D,3,0),IF(AG78="--",INDEX(D:D,MATCH(AE78,INDEX(B:B,MATCH(AE78,B:B,)+1):B10592,)+MATCH(AE78,B:B,)),"---")),"---")</f>
        <v>J20-11</v>
      </c>
      <c r="AJ78" t="str">
        <f>IF(COUNTIF(CALC_CONN_TEBB0714_REV01!F:F,IF(AH78&lt;&gt;"---",VLOOKUP(AD78,CALC_CONN_TEBB0714_REV01!F:M,8,0),IF(IFERROR(IF(AD78=AH78,AI78,AH78),"---")="---","---",IF(COUNTIF(CALC_CONN_TEBB0714_REV01!F:F,IFERROR(IF(AD78=AH78,AI78,AH78),"---"))&gt;0,"---",IFERROR(IF(AD78=AH78,AI78,AH78),"---")))))=1,IF(AH78&lt;&gt;"---",VLOOKUP(AD78,CALC_CONN_TEBB0714_REV01!F:M,8,0),IF(IFERROR(IF(AD78=AH78,AI78,AH78),"---")="---","---",IF(COUNTIF(CALC_CONN_TEBB0714_REV01!F:F,IFERROR(IF(AD78=AH78,AI78,AH78),"---"))&gt;0,"---",IFERROR(IF(AD78=AH78,AI78,AH78),"---")))),"---")</f>
        <v>J20-11</v>
      </c>
      <c r="AK78" t="str">
        <f>IF(COUNTIF(CALC_CONN_TEBB0714_REV01!F:F,IF(AH78&lt;&gt;"---",VLOOKUP(AD78,CALC_CONN_TEBB0714_REV01!F:M,8,0),IF(IFERROR(IF(AD78=AH78,AI78,AH78),"---")="---","---",IF(COUNTIF(CALC_CONN_TEBB0714_REV01!F:F,IFERROR(IF(AD78=AH78,AI78,AH78),"---"))&gt;0,"---",IFERROR(IF(AD78=AH78,AI78,AH78),"---")))))=0,IF(AH78&lt;&gt;"---",VLOOKUP(AD78,CALC_CONN_TEBB0714_REV01!F:M,8,0),IF(IFERROR(IF(AD78=AH78,AI78,AH78),"---")="---","---",IF(COUNTIF(CALC_CONN_TEBB0714_REV01!F:F,IFERROR(IF(AD78=AH78,AI78,AH78),"---"))&gt;0,"---",IFERROR(IF(AD78=AH78,AI78,AH78),"---")))),"---")</f>
        <v>---</v>
      </c>
      <c r="AL78">
        <f t="shared" si="23"/>
        <v>10.475099999999999</v>
      </c>
      <c r="AM78">
        <f t="shared" si="24"/>
        <v>2</v>
      </c>
      <c r="AT78">
        <f t="shared" si="17"/>
        <v>0</v>
      </c>
      <c r="AU78">
        <f t="shared" si="18"/>
        <v>0</v>
      </c>
    </row>
    <row r="79" spans="1:47" x14ac:dyDescent="0.25">
      <c r="A79" t="str">
        <f t="shared" si="13"/>
        <v>J7-3</v>
      </c>
      <c r="B79" t="str">
        <f t="shared" si="14"/>
        <v>GND</v>
      </c>
      <c r="C79" t="str">
        <f t="shared" si="15"/>
        <v>J7-GND</v>
      </c>
      <c r="D79" t="str">
        <f t="shared" si="16"/>
        <v>J7-3</v>
      </c>
      <c r="E79" t="s">
        <v>696</v>
      </c>
      <c r="F79">
        <v>3</v>
      </c>
      <c r="G79" t="s">
        <v>275</v>
      </c>
      <c r="L79" t="s">
        <v>334</v>
      </c>
      <c r="M79" t="s">
        <v>274</v>
      </c>
      <c r="N79">
        <v>53.252600000000001</v>
      </c>
      <c r="AA79">
        <f t="shared" si="25"/>
        <v>74</v>
      </c>
      <c r="AB79" t="str">
        <f>B2B!B76</f>
        <v>JM1</v>
      </c>
      <c r="AC79" t="str">
        <f>B2B!C76</f>
        <v>73</v>
      </c>
      <c r="AD79" t="str">
        <f t="shared" si="19"/>
        <v>JM1-73</v>
      </c>
      <c r="AE79" t="str">
        <f t="shared" si="20"/>
        <v>B34_L19_P</v>
      </c>
      <c r="AG79" t="str">
        <f t="shared" si="21"/>
        <v>--</v>
      </c>
      <c r="AH79" t="str">
        <f t="shared" si="22"/>
        <v>JM1-73</v>
      </c>
      <c r="AI79" t="str">
        <f>IFERROR(IF(IF(AG79="--",INDEX(D:D,MATCH(AE79,INDEX(B:B,MATCH(AE79,B:B,)+1):B10593,)+MATCH(AE79,B:B,)))=AD79,VLOOKUP(AE79,B:D,3,0),IF(AG79="--",INDEX(D:D,MATCH(AE79,INDEX(B:B,MATCH(AE79,B:B,)+1):B10593,)+MATCH(AE79,B:B,)),"---")),"---")</f>
        <v>---</v>
      </c>
      <c r="AJ79" t="str">
        <f>IF(COUNTIF(CALC_CONN_TEBB0714_REV01!F:F,IF(AH79&lt;&gt;"---",VLOOKUP(AD79,CALC_CONN_TEBB0714_REV01!F:M,8,0),IF(IFERROR(IF(AD79=AH79,AI79,AH79),"---")="---","---",IF(COUNTIF(CALC_CONN_TEBB0714_REV01!F:F,IFERROR(IF(AD79=AH79,AI79,AH79),"---"))&gt;0,"---",IFERROR(IF(AD79=AH79,AI79,AH79),"---")))))=1,IF(AH79&lt;&gt;"---",VLOOKUP(AD79,CALC_CONN_TEBB0714_REV01!F:M,8,0),IF(IFERROR(IF(AD79=AH79,AI79,AH79),"---")="---","---",IF(COUNTIF(CALC_CONN_TEBB0714_REV01!F:F,IFERROR(IF(AD79=AH79,AI79,AH79),"---"))&gt;0,"---",IFERROR(IF(AD79=AH79,AI79,AH79),"---")))),"---")</f>
        <v>---</v>
      </c>
      <c r="AK79" t="str">
        <f>IF(COUNTIF(CALC_CONN_TEBB0714_REV01!F:F,IF(AH79&lt;&gt;"---",VLOOKUP(AD79,CALC_CONN_TEBB0714_REV01!F:M,8,0),IF(IFERROR(IF(AD79=AH79,AI79,AH79),"---")="---","---",IF(COUNTIF(CALC_CONN_TEBB0714_REV01!F:F,IFERROR(IF(AD79=AH79,AI79,AH79),"---"))&gt;0,"---",IFERROR(IF(AD79=AH79,AI79,AH79),"---")))))=0,IF(AH79&lt;&gt;"---",VLOOKUP(AD79,CALC_CONN_TEBB0714_REV01!F:M,8,0),IF(IFERROR(IF(AD79=AH79,AI79,AH79),"---")="---","---",IF(COUNTIF(CALC_CONN_TEBB0714_REV01!F:F,IFERROR(IF(AD79=AH79,AI79,AH79),"---"))&gt;0,"---",IFERROR(IF(AD79=AH79,AI79,AH79),"---")))),"---")</f>
        <v>---</v>
      </c>
      <c r="AL79">
        <f t="shared" si="23"/>
        <v>2.3174000000000001</v>
      </c>
      <c r="AM79">
        <f t="shared" si="24"/>
        <v>1</v>
      </c>
      <c r="AT79">
        <f t="shared" si="17"/>
        <v>0</v>
      </c>
      <c r="AU79">
        <f t="shared" si="18"/>
        <v>0</v>
      </c>
    </row>
    <row r="80" spans="1:47" x14ac:dyDescent="0.25">
      <c r="A80" t="str">
        <f t="shared" si="13"/>
        <v>J8-1</v>
      </c>
      <c r="B80" t="str">
        <f t="shared" si="14"/>
        <v>MGT_RX3_N</v>
      </c>
      <c r="C80" t="str">
        <f t="shared" si="15"/>
        <v>J8-MGT_RX3_N</v>
      </c>
      <c r="D80" t="str">
        <f t="shared" si="16"/>
        <v>J8-1</v>
      </c>
      <c r="E80" t="s">
        <v>697</v>
      </c>
      <c r="F80">
        <v>1</v>
      </c>
      <c r="G80" t="s">
        <v>890</v>
      </c>
      <c r="L80" t="s">
        <v>333</v>
      </c>
      <c r="M80" t="s">
        <v>274</v>
      </c>
      <c r="N80">
        <v>53.584000000000003</v>
      </c>
      <c r="AA80">
        <f t="shared" si="25"/>
        <v>75</v>
      </c>
      <c r="AB80" t="str">
        <f>B2B!B77</f>
        <v>JM1</v>
      </c>
      <c r="AC80" t="str">
        <f>B2B!C77</f>
        <v>76</v>
      </c>
      <c r="AD80" t="str">
        <f t="shared" si="19"/>
        <v>JM1-76</v>
      </c>
      <c r="AE80" t="str">
        <f t="shared" si="20"/>
        <v>B34_L20_N</v>
      </c>
      <c r="AG80" t="str">
        <f t="shared" si="21"/>
        <v>--</v>
      </c>
      <c r="AH80" t="str">
        <f t="shared" si="22"/>
        <v>J20-10</v>
      </c>
      <c r="AI80" t="str">
        <f>IFERROR(IF(IF(AG80="--",INDEX(D:D,MATCH(AE80,INDEX(B:B,MATCH(AE80,B:B,)+1):B10594,)+MATCH(AE80,B:B,)))=AD80,VLOOKUP(AE80,B:D,3,0),IF(AG80="--",INDEX(D:D,MATCH(AE80,INDEX(B:B,MATCH(AE80,B:B,)+1):B10594,)+MATCH(AE80,B:B,)),"---")),"---")</f>
        <v>J20-10</v>
      </c>
      <c r="AJ80" t="str">
        <f>IF(COUNTIF(CALC_CONN_TEBB0714_REV01!F:F,IF(AH80&lt;&gt;"---",VLOOKUP(AD80,CALC_CONN_TEBB0714_REV01!F:M,8,0),IF(IFERROR(IF(AD80=AH80,AI80,AH80),"---")="---","---",IF(COUNTIF(CALC_CONN_TEBB0714_REV01!F:F,IFERROR(IF(AD80=AH80,AI80,AH80),"---"))&gt;0,"---",IFERROR(IF(AD80=AH80,AI80,AH80),"---")))))=1,IF(AH80&lt;&gt;"---",VLOOKUP(AD80,CALC_CONN_TEBB0714_REV01!F:M,8,0),IF(IFERROR(IF(AD80=AH80,AI80,AH80),"---")="---","---",IF(COUNTIF(CALC_CONN_TEBB0714_REV01!F:F,IFERROR(IF(AD80=AH80,AI80,AH80),"---"))&gt;0,"---",IFERROR(IF(AD80=AH80,AI80,AH80),"---")))),"---")</f>
        <v>J20-10</v>
      </c>
      <c r="AK80" t="str">
        <f>IF(COUNTIF(CALC_CONN_TEBB0714_REV01!F:F,IF(AH80&lt;&gt;"---",VLOOKUP(AD80,CALC_CONN_TEBB0714_REV01!F:M,8,0),IF(IFERROR(IF(AD80=AH80,AI80,AH80),"---")="---","---",IF(COUNTIF(CALC_CONN_TEBB0714_REV01!F:F,IFERROR(IF(AD80=AH80,AI80,AH80),"---"))&gt;0,"---",IFERROR(IF(AD80=AH80,AI80,AH80),"---")))))=0,IF(AH80&lt;&gt;"---",VLOOKUP(AD80,CALC_CONN_TEBB0714_REV01!F:M,8,0),IF(IFERROR(IF(AD80=AH80,AI80,AH80),"---")="---","---",IF(COUNTIF(CALC_CONN_TEBB0714_REV01!F:F,IFERROR(IF(AD80=AH80,AI80,AH80),"---"))&gt;0,"---",IFERROR(IF(AD80=AH80,AI80,AH80),"---")))),"---")</f>
        <v>---</v>
      </c>
      <c r="AL80">
        <f t="shared" si="23"/>
        <v>11.628500000000001</v>
      </c>
      <c r="AM80">
        <f t="shared" si="24"/>
        <v>2</v>
      </c>
      <c r="AT80" t="str">
        <f t="shared" si="17"/>
        <v>MGT_RX3_N</v>
      </c>
      <c r="AU80" t="str">
        <f t="shared" si="18"/>
        <v>--</v>
      </c>
    </row>
    <row r="81" spans="1:47" x14ac:dyDescent="0.25">
      <c r="A81" t="str">
        <f t="shared" si="13"/>
        <v>J8-2</v>
      </c>
      <c r="B81" t="str">
        <f t="shared" si="14"/>
        <v>GND</v>
      </c>
      <c r="C81" t="str">
        <f t="shared" si="15"/>
        <v>J8-GND</v>
      </c>
      <c r="D81" t="str">
        <f t="shared" si="16"/>
        <v>J8-2</v>
      </c>
      <c r="E81" t="s">
        <v>697</v>
      </c>
      <c r="F81">
        <v>2</v>
      </c>
      <c r="G81" t="s">
        <v>275</v>
      </c>
      <c r="L81" t="s">
        <v>341</v>
      </c>
      <c r="M81" t="s">
        <v>274</v>
      </c>
      <c r="N81">
        <v>0</v>
      </c>
      <c r="AA81">
        <f t="shared" si="25"/>
        <v>76</v>
      </c>
      <c r="AB81" t="str">
        <f>B2B!B78</f>
        <v>JM1</v>
      </c>
      <c r="AC81" t="str">
        <f>B2B!C78</f>
        <v>75</v>
      </c>
      <c r="AD81" t="str">
        <f t="shared" si="19"/>
        <v>JM1-75</v>
      </c>
      <c r="AE81" t="str">
        <f t="shared" si="20"/>
        <v>B34_L22_N</v>
      </c>
      <c r="AG81" t="str">
        <f t="shared" si="21"/>
        <v>--</v>
      </c>
      <c r="AH81" t="str">
        <f t="shared" si="22"/>
        <v>J20-17</v>
      </c>
      <c r="AI81" t="str">
        <f>IFERROR(IF(IF(AG81="--",INDEX(D:D,MATCH(AE81,INDEX(B:B,MATCH(AE81,B:B,)+1):B10595,)+MATCH(AE81,B:B,)))=AD81,VLOOKUP(AE81,B:D,3,0),IF(AG81="--",INDEX(D:D,MATCH(AE81,INDEX(B:B,MATCH(AE81,B:B,)+1):B10595,)+MATCH(AE81,B:B,)),"---")),"---")</f>
        <v>J20-17</v>
      </c>
      <c r="AJ81" t="str">
        <f>IF(COUNTIF(CALC_CONN_TEBB0714_REV01!F:F,IF(AH81&lt;&gt;"---",VLOOKUP(AD81,CALC_CONN_TEBB0714_REV01!F:M,8,0),IF(IFERROR(IF(AD81=AH81,AI81,AH81),"---")="---","---",IF(COUNTIF(CALC_CONN_TEBB0714_REV01!F:F,IFERROR(IF(AD81=AH81,AI81,AH81),"---"))&gt;0,"---",IFERROR(IF(AD81=AH81,AI81,AH81),"---")))))=1,IF(AH81&lt;&gt;"---",VLOOKUP(AD81,CALC_CONN_TEBB0714_REV01!F:M,8,0),IF(IFERROR(IF(AD81=AH81,AI81,AH81),"---")="---","---",IF(COUNTIF(CALC_CONN_TEBB0714_REV01!F:F,IFERROR(IF(AD81=AH81,AI81,AH81),"---"))&gt;0,"---",IFERROR(IF(AD81=AH81,AI81,AH81),"---")))),"---")</f>
        <v>J20-17</v>
      </c>
      <c r="AK81" t="str">
        <f>IF(COUNTIF(CALC_CONN_TEBB0714_REV01!F:F,IF(AH81&lt;&gt;"---",VLOOKUP(AD81,CALC_CONN_TEBB0714_REV01!F:M,8,0),IF(IFERROR(IF(AD81=AH81,AI81,AH81),"---")="---","---",IF(COUNTIF(CALC_CONN_TEBB0714_REV01!F:F,IFERROR(IF(AD81=AH81,AI81,AH81),"---"))&gt;0,"---",IFERROR(IF(AD81=AH81,AI81,AH81),"---")))))=0,IF(AH81&lt;&gt;"---",VLOOKUP(AD81,CALC_CONN_TEBB0714_REV01!F:M,8,0),IF(IFERROR(IF(AD81=AH81,AI81,AH81),"---")="---","---",IF(COUNTIF(CALC_CONN_TEBB0714_REV01!F:F,IFERROR(IF(AD81=AH81,AI81,AH81),"---"))&gt;0,"---",IFERROR(IF(AD81=AH81,AI81,AH81),"---")))),"---")</f>
        <v>---</v>
      </c>
      <c r="AL81">
        <f t="shared" si="23"/>
        <v>17.979700000000001</v>
      </c>
      <c r="AM81">
        <f t="shared" si="24"/>
        <v>2</v>
      </c>
      <c r="AT81">
        <f t="shared" si="17"/>
        <v>0</v>
      </c>
      <c r="AU81">
        <f t="shared" si="18"/>
        <v>0</v>
      </c>
    </row>
    <row r="82" spans="1:47" x14ac:dyDescent="0.25">
      <c r="A82" t="str">
        <f t="shared" si="13"/>
        <v>J8-3</v>
      </c>
      <c r="B82" t="str">
        <f t="shared" si="14"/>
        <v>GND</v>
      </c>
      <c r="C82" t="str">
        <f t="shared" si="15"/>
        <v>J8-GND</v>
      </c>
      <c r="D82" t="str">
        <f t="shared" si="16"/>
        <v>J8-3</v>
      </c>
      <c r="E82" t="s">
        <v>697</v>
      </c>
      <c r="F82">
        <v>3</v>
      </c>
      <c r="G82" t="s">
        <v>275</v>
      </c>
      <c r="L82" t="s">
        <v>342</v>
      </c>
      <c r="M82" t="s">
        <v>274</v>
      </c>
      <c r="N82">
        <v>0</v>
      </c>
      <c r="AA82">
        <f t="shared" si="25"/>
        <v>77</v>
      </c>
      <c r="AB82" t="str">
        <f>B2B!B79</f>
        <v>JM1</v>
      </c>
      <c r="AC82" t="str">
        <f>B2B!C79</f>
        <v>78</v>
      </c>
      <c r="AD82" t="str">
        <f t="shared" si="19"/>
        <v>JM1-78</v>
      </c>
      <c r="AE82" t="str">
        <f t="shared" si="20"/>
        <v>B34_L20_P</v>
      </c>
      <c r="AG82" t="str">
        <f t="shared" si="21"/>
        <v>--</v>
      </c>
      <c r="AH82" t="str">
        <f t="shared" si="22"/>
        <v>J20-9</v>
      </c>
      <c r="AI82" t="str">
        <f>IFERROR(IF(IF(AG82="--",INDEX(D:D,MATCH(AE82,INDEX(B:B,MATCH(AE82,B:B,)+1):B10596,)+MATCH(AE82,B:B,)))=AD82,VLOOKUP(AE82,B:D,3,0),IF(AG82="--",INDEX(D:D,MATCH(AE82,INDEX(B:B,MATCH(AE82,B:B,)+1):B10596,)+MATCH(AE82,B:B,)),"---")),"---")</f>
        <v>J20-9</v>
      </c>
      <c r="AJ82" t="str">
        <f>IF(COUNTIF(CALC_CONN_TEBB0714_REV01!F:F,IF(AH82&lt;&gt;"---",VLOOKUP(AD82,CALC_CONN_TEBB0714_REV01!F:M,8,0),IF(IFERROR(IF(AD82=AH82,AI82,AH82),"---")="---","---",IF(COUNTIF(CALC_CONN_TEBB0714_REV01!F:F,IFERROR(IF(AD82=AH82,AI82,AH82),"---"))&gt;0,"---",IFERROR(IF(AD82=AH82,AI82,AH82),"---")))))=1,IF(AH82&lt;&gt;"---",VLOOKUP(AD82,CALC_CONN_TEBB0714_REV01!F:M,8,0),IF(IFERROR(IF(AD82=AH82,AI82,AH82),"---")="---","---",IF(COUNTIF(CALC_CONN_TEBB0714_REV01!F:F,IFERROR(IF(AD82=AH82,AI82,AH82),"---"))&gt;0,"---",IFERROR(IF(AD82=AH82,AI82,AH82),"---")))),"---")</f>
        <v>J20-9</v>
      </c>
      <c r="AK82" t="str">
        <f>IF(COUNTIF(CALC_CONN_TEBB0714_REV01!F:F,IF(AH82&lt;&gt;"---",VLOOKUP(AD82,CALC_CONN_TEBB0714_REV01!F:M,8,0),IF(IFERROR(IF(AD82=AH82,AI82,AH82),"---")="---","---",IF(COUNTIF(CALC_CONN_TEBB0714_REV01!F:F,IFERROR(IF(AD82=AH82,AI82,AH82),"---"))&gt;0,"---",IFERROR(IF(AD82=AH82,AI82,AH82),"---")))))=0,IF(AH82&lt;&gt;"---",VLOOKUP(AD82,CALC_CONN_TEBB0714_REV01!F:M,8,0),IF(IFERROR(IF(AD82=AH82,AI82,AH82),"---")="---","---",IF(COUNTIF(CALC_CONN_TEBB0714_REV01!F:F,IFERROR(IF(AD82=AH82,AI82,AH82),"---"))&gt;0,"---",IFERROR(IF(AD82=AH82,AI82,AH82),"---")))),"---")</f>
        <v>---</v>
      </c>
      <c r="AL82">
        <f t="shared" si="23"/>
        <v>11.9598</v>
      </c>
      <c r="AM82">
        <f t="shared" si="24"/>
        <v>2</v>
      </c>
      <c r="AT82">
        <f t="shared" si="17"/>
        <v>0</v>
      </c>
      <c r="AU82">
        <f t="shared" si="18"/>
        <v>0</v>
      </c>
    </row>
    <row r="83" spans="1:47" x14ac:dyDescent="0.25">
      <c r="A83" t="str">
        <f t="shared" si="13"/>
        <v>J17-1</v>
      </c>
      <c r="B83" t="str">
        <f t="shared" si="14"/>
        <v>GND</v>
      </c>
      <c r="C83" t="str">
        <f t="shared" si="15"/>
        <v>J17-GND</v>
      </c>
      <c r="D83" t="str">
        <f t="shared" si="16"/>
        <v>J17-1</v>
      </c>
      <c r="E83" t="s">
        <v>537</v>
      </c>
      <c r="F83">
        <v>1</v>
      </c>
      <c r="G83" t="s">
        <v>275</v>
      </c>
      <c r="L83" t="s">
        <v>313</v>
      </c>
      <c r="M83" t="s">
        <v>274</v>
      </c>
      <c r="N83">
        <v>44.7669</v>
      </c>
      <c r="AA83">
        <f t="shared" si="25"/>
        <v>78</v>
      </c>
      <c r="AB83" t="str">
        <f>B2B!B80</f>
        <v>JM1</v>
      </c>
      <c r="AC83" t="str">
        <f>B2B!C80</f>
        <v>77</v>
      </c>
      <c r="AD83" t="str">
        <f t="shared" si="19"/>
        <v>JM1-77</v>
      </c>
      <c r="AE83" t="str">
        <f t="shared" si="20"/>
        <v>B34_L22_P</v>
      </c>
      <c r="AG83" t="str">
        <f t="shared" si="21"/>
        <v>--</v>
      </c>
      <c r="AH83" t="str">
        <f t="shared" si="22"/>
        <v>J20-18</v>
      </c>
      <c r="AI83" t="str">
        <f>IFERROR(IF(IF(AG83="--",INDEX(D:D,MATCH(AE83,INDEX(B:B,MATCH(AE83,B:B,)+1):B10597,)+MATCH(AE83,B:B,)))=AD83,VLOOKUP(AE83,B:D,3,0),IF(AG83="--",INDEX(D:D,MATCH(AE83,INDEX(B:B,MATCH(AE83,B:B,)+1):B10597,)+MATCH(AE83,B:B,)),"---")),"---")</f>
        <v>J20-18</v>
      </c>
      <c r="AJ83" t="str">
        <f>IF(COUNTIF(CALC_CONN_TEBB0714_REV01!F:F,IF(AH83&lt;&gt;"---",VLOOKUP(AD83,CALC_CONN_TEBB0714_REV01!F:M,8,0),IF(IFERROR(IF(AD83=AH83,AI83,AH83),"---")="---","---",IF(COUNTIF(CALC_CONN_TEBB0714_REV01!F:F,IFERROR(IF(AD83=AH83,AI83,AH83),"---"))&gt;0,"---",IFERROR(IF(AD83=AH83,AI83,AH83),"---")))))=1,IF(AH83&lt;&gt;"---",VLOOKUP(AD83,CALC_CONN_TEBB0714_REV01!F:M,8,0),IF(IFERROR(IF(AD83=AH83,AI83,AH83),"---")="---","---",IF(COUNTIF(CALC_CONN_TEBB0714_REV01!F:F,IFERROR(IF(AD83=AH83,AI83,AH83),"---"))&gt;0,"---",IFERROR(IF(AD83=AH83,AI83,AH83),"---")))),"---")</f>
        <v>J20-18</v>
      </c>
      <c r="AK83" t="str">
        <f>IF(COUNTIF(CALC_CONN_TEBB0714_REV01!F:F,IF(AH83&lt;&gt;"---",VLOOKUP(AD83,CALC_CONN_TEBB0714_REV01!F:M,8,0),IF(IFERROR(IF(AD83=AH83,AI83,AH83),"---")="---","---",IF(COUNTIF(CALC_CONN_TEBB0714_REV01!F:F,IFERROR(IF(AD83=AH83,AI83,AH83),"---"))&gt;0,"---",IFERROR(IF(AD83=AH83,AI83,AH83),"---")))))=0,IF(AH83&lt;&gt;"---",VLOOKUP(AD83,CALC_CONN_TEBB0714_REV01!F:M,8,0),IF(IFERROR(IF(AD83=AH83,AI83,AH83),"---")="---","---",IF(COUNTIF(CALC_CONN_TEBB0714_REV01!F:F,IFERROR(IF(AD83=AH83,AI83,AH83),"---"))&gt;0,"---",IFERROR(IF(AD83=AH83,AI83,AH83),"---")))),"---")</f>
        <v>---</v>
      </c>
      <c r="AL83">
        <f t="shared" si="23"/>
        <v>17.562999999999999</v>
      </c>
      <c r="AM83">
        <f t="shared" si="24"/>
        <v>2</v>
      </c>
      <c r="AT83">
        <f t="shared" si="17"/>
        <v>0</v>
      </c>
      <c r="AU83">
        <f t="shared" si="18"/>
        <v>0</v>
      </c>
    </row>
    <row r="84" spans="1:47" x14ac:dyDescent="0.25">
      <c r="A84" t="str">
        <f t="shared" si="13"/>
        <v>J17-2</v>
      </c>
      <c r="B84" t="str">
        <f t="shared" si="14"/>
        <v>GND</v>
      </c>
      <c r="C84" t="str">
        <f t="shared" si="15"/>
        <v>J17-GND</v>
      </c>
      <c r="D84" t="str">
        <f t="shared" si="16"/>
        <v>J17-2</v>
      </c>
      <c r="E84" t="s">
        <v>537</v>
      </c>
      <c r="F84">
        <v>2</v>
      </c>
      <c r="G84" t="s">
        <v>275</v>
      </c>
      <c r="L84" t="s">
        <v>310</v>
      </c>
      <c r="M84" t="s">
        <v>274</v>
      </c>
      <c r="N84">
        <v>45.098300000000002</v>
      </c>
      <c r="AA84">
        <f t="shared" si="25"/>
        <v>79</v>
      </c>
      <c r="AB84" t="str">
        <f>B2B!B81</f>
        <v>JM1</v>
      </c>
      <c r="AC84" t="str">
        <f>B2B!C81</f>
        <v>80</v>
      </c>
      <c r="AD84" t="str">
        <f t="shared" si="19"/>
        <v>JM1-80</v>
      </c>
      <c r="AE84" t="str">
        <f t="shared" si="20"/>
        <v>B34_L24_N</v>
      </c>
      <c r="AG84" t="str">
        <f t="shared" si="21"/>
        <v>--</v>
      </c>
      <c r="AH84" t="str">
        <f t="shared" si="22"/>
        <v>J20-8</v>
      </c>
      <c r="AI84" t="str">
        <f>IFERROR(IF(IF(AG84="--",INDEX(D:D,MATCH(AE84,INDEX(B:B,MATCH(AE84,B:B,)+1):B10598,)+MATCH(AE84,B:B,)))=AD84,VLOOKUP(AE84,B:D,3,0),IF(AG84="--",INDEX(D:D,MATCH(AE84,INDEX(B:B,MATCH(AE84,B:B,)+1):B10598,)+MATCH(AE84,B:B,)),"---")),"---")</f>
        <v>J20-8</v>
      </c>
      <c r="AJ84" t="str">
        <f>IF(COUNTIF(CALC_CONN_TEBB0714_REV01!F:F,IF(AH84&lt;&gt;"---",VLOOKUP(AD84,CALC_CONN_TEBB0714_REV01!F:M,8,0),IF(IFERROR(IF(AD84=AH84,AI84,AH84),"---")="---","---",IF(COUNTIF(CALC_CONN_TEBB0714_REV01!F:F,IFERROR(IF(AD84=AH84,AI84,AH84),"---"))&gt;0,"---",IFERROR(IF(AD84=AH84,AI84,AH84),"---")))))=1,IF(AH84&lt;&gt;"---",VLOOKUP(AD84,CALC_CONN_TEBB0714_REV01!F:M,8,0),IF(IFERROR(IF(AD84=AH84,AI84,AH84),"---")="---","---",IF(COUNTIF(CALC_CONN_TEBB0714_REV01!F:F,IFERROR(IF(AD84=AH84,AI84,AH84),"---"))&gt;0,"---",IFERROR(IF(AD84=AH84,AI84,AH84),"---")))),"---")</f>
        <v>J20-8</v>
      </c>
      <c r="AK84" t="str">
        <f>IF(COUNTIF(CALC_CONN_TEBB0714_REV01!F:F,IF(AH84&lt;&gt;"---",VLOOKUP(AD84,CALC_CONN_TEBB0714_REV01!F:M,8,0),IF(IFERROR(IF(AD84=AH84,AI84,AH84),"---")="---","---",IF(COUNTIF(CALC_CONN_TEBB0714_REV01!F:F,IFERROR(IF(AD84=AH84,AI84,AH84),"---"))&gt;0,"---",IFERROR(IF(AD84=AH84,AI84,AH84),"---")))))=0,IF(AH84&lt;&gt;"---",VLOOKUP(AD84,CALC_CONN_TEBB0714_REV01!F:M,8,0),IF(IFERROR(IF(AD84=AH84,AI84,AH84),"---")="---","---",IF(COUNTIF(CALC_CONN_TEBB0714_REV01!F:F,IFERROR(IF(AD84=AH84,AI84,AH84),"---"))&gt;0,"---",IFERROR(IF(AD84=AH84,AI84,AH84),"---")))),"---")</f>
        <v>---</v>
      </c>
      <c r="AL84">
        <f t="shared" si="23"/>
        <v>12.9063</v>
      </c>
      <c r="AM84">
        <f t="shared" si="24"/>
        <v>2</v>
      </c>
      <c r="AT84">
        <f t="shared" si="17"/>
        <v>0</v>
      </c>
      <c r="AU84">
        <f t="shared" si="18"/>
        <v>0</v>
      </c>
    </row>
    <row r="85" spans="1:47" x14ac:dyDescent="0.25">
      <c r="A85" t="str">
        <f t="shared" si="13"/>
        <v>J17-3</v>
      </c>
      <c r="B85" t="str">
        <f t="shared" si="14"/>
        <v>B14_L11_P</v>
      </c>
      <c r="C85" t="str">
        <f t="shared" si="15"/>
        <v>J17-B14_L11_P</v>
      </c>
      <c r="D85" t="str">
        <f t="shared" si="16"/>
        <v>J17-3</v>
      </c>
      <c r="E85" t="s">
        <v>537</v>
      </c>
      <c r="F85">
        <v>3</v>
      </c>
      <c r="G85" t="s">
        <v>284</v>
      </c>
      <c r="L85" t="s">
        <v>324</v>
      </c>
      <c r="M85" t="s">
        <v>274</v>
      </c>
      <c r="N85">
        <v>0</v>
      </c>
      <c r="AA85">
        <f t="shared" si="25"/>
        <v>80</v>
      </c>
      <c r="AB85" t="str">
        <f>B2B!B82</f>
        <v>JM1</v>
      </c>
      <c r="AC85" t="str">
        <f>B2B!C82</f>
        <v>79</v>
      </c>
      <c r="AD85" t="str">
        <f t="shared" si="19"/>
        <v>JM1-79</v>
      </c>
      <c r="AE85" t="str">
        <f t="shared" si="20"/>
        <v>B34_L23_N</v>
      </c>
      <c r="AG85" t="str">
        <f t="shared" si="21"/>
        <v>--</v>
      </c>
      <c r="AH85" t="str">
        <f t="shared" si="22"/>
        <v>J20-37</v>
      </c>
      <c r="AI85" t="str">
        <f>IFERROR(IF(IF(AG85="--",INDEX(D:D,MATCH(AE85,INDEX(B:B,MATCH(AE85,B:B,)+1):B10599,)+MATCH(AE85,B:B,)))=AD85,VLOOKUP(AE85,B:D,3,0),IF(AG85="--",INDEX(D:D,MATCH(AE85,INDEX(B:B,MATCH(AE85,B:B,)+1):B10599,)+MATCH(AE85,B:B,)),"---")),"---")</f>
        <v>J20-37</v>
      </c>
      <c r="AJ85" t="str">
        <f>IF(COUNTIF(CALC_CONN_TEBB0714_REV01!F:F,IF(AH85&lt;&gt;"---",VLOOKUP(AD85,CALC_CONN_TEBB0714_REV01!F:M,8,0),IF(IFERROR(IF(AD85=AH85,AI85,AH85),"---")="---","---",IF(COUNTIF(CALC_CONN_TEBB0714_REV01!F:F,IFERROR(IF(AD85=AH85,AI85,AH85),"---"))&gt;0,"---",IFERROR(IF(AD85=AH85,AI85,AH85),"---")))))=1,IF(AH85&lt;&gt;"---",VLOOKUP(AD85,CALC_CONN_TEBB0714_REV01!F:M,8,0),IF(IFERROR(IF(AD85=AH85,AI85,AH85),"---")="---","---",IF(COUNTIF(CALC_CONN_TEBB0714_REV01!F:F,IFERROR(IF(AD85=AH85,AI85,AH85),"---"))&gt;0,"---",IFERROR(IF(AD85=AH85,AI85,AH85),"---")))),"---")</f>
        <v>J20-37</v>
      </c>
      <c r="AK85" t="str">
        <f>IF(COUNTIF(CALC_CONN_TEBB0714_REV01!F:F,IF(AH85&lt;&gt;"---",VLOOKUP(AD85,CALC_CONN_TEBB0714_REV01!F:M,8,0),IF(IFERROR(IF(AD85=AH85,AI85,AH85),"---")="---","---",IF(COUNTIF(CALC_CONN_TEBB0714_REV01!F:F,IFERROR(IF(AD85=AH85,AI85,AH85),"---"))&gt;0,"---",IFERROR(IF(AD85=AH85,AI85,AH85),"---")))))=0,IF(AH85&lt;&gt;"---",VLOOKUP(AD85,CALC_CONN_TEBB0714_REV01!F:M,8,0),IF(IFERROR(IF(AD85=AH85,AI85,AH85),"---")="---","---",IF(COUNTIF(CALC_CONN_TEBB0714_REV01!F:F,IFERROR(IF(AD85=AH85,AI85,AH85),"---"))&gt;0,"---",IFERROR(IF(AD85=AH85,AI85,AH85),"---")))),"---")</f>
        <v>---</v>
      </c>
      <c r="AL85">
        <f t="shared" si="23"/>
        <v>50.4666</v>
      </c>
      <c r="AM85">
        <f t="shared" si="24"/>
        <v>2</v>
      </c>
      <c r="AT85" t="str">
        <f t="shared" si="17"/>
        <v>B14_L11_P</v>
      </c>
      <c r="AU85" t="str">
        <f t="shared" si="18"/>
        <v>--</v>
      </c>
    </row>
    <row r="86" spans="1:47" x14ac:dyDescent="0.25">
      <c r="A86" t="str">
        <f t="shared" si="13"/>
        <v>J17-4</v>
      </c>
      <c r="B86" t="str">
        <f t="shared" si="14"/>
        <v>B14_L11_N</v>
      </c>
      <c r="C86" t="str">
        <f t="shared" si="15"/>
        <v>J17-B14_L11_N</v>
      </c>
      <c r="D86" t="str">
        <f t="shared" si="16"/>
        <v>J17-4</v>
      </c>
      <c r="E86" t="s">
        <v>537</v>
      </c>
      <c r="F86">
        <v>4</v>
      </c>
      <c r="G86" t="s">
        <v>283</v>
      </c>
      <c r="L86" t="s">
        <v>328</v>
      </c>
      <c r="M86" t="s">
        <v>274</v>
      </c>
      <c r="N86">
        <v>0</v>
      </c>
      <c r="AA86">
        <f t="shared" si="25"/>
        <v>81</v>
      </c>
      <c r="AB86" t="str">
        <f>B2B!B83</f>
        <v>JM1</v>
      </c>
      <c r="AC86" t="str">
        <f>B2B!C83</f>
        <v>82</v>
      </c>
      <c r="AD86" t="str">
        <f t="shared" si="19"/>
        <v>JM1-82</v>
      </c>
      <c r="AE86" t="str">
        <f t="shared" si="20"/>
        <v>B34_L24_P</v>
      </c>
      <c r="AG86" t="str">
        <f t="shared" si="21"/>
        <v>--</v>
      </c>
      <c r="AH86" t="str">
        <f t="shared" si="22"/>
        <v>J20-7</v>
      </c>
      <c r="AI86" t="str">
        <f>IFERROR(IF(IF(AG86="--",INDEX(D:D,MATCH(AE86,INDEX(B:B,MATCH(AE86,B:B,)+1):B10600,)+MATCH(AE86,B:B,)))=AD86,VLOOKUP(AE86,B:D,3,0),IF(AG86="--",INDEX(D:D,MATCH(AE86,INDEX(B:B,MATCH(AE86,B:B,)+1):B10600,)+MATCH(AE86,B:B,)),"---")),"---")</f>
        <v>J20-7</v>
      </c>
      <c r="AJ86" t="str">
        <f>IF(COUNTIF(CALC_CONN_TEBB0714_REV01!F:F,IF(AH86&lt;&gt;"---",VLOOKUP(AD86,CALC_CONN_TEBB0714_REV01!F:M,8,0),IF(IFERROR(IF(AD86=AH86,AI86,AH86),"---")="---","---",IF(COUNTIF(CALC_CONN_TEBB0714_REV01!F:F,IFERROR(IF(AD86=AH86,AI86,AH86),"---"))&gt;0,"---",IFERROR(IF(AD86=AH86,AI86,AH86),"---")))))=1,IF(AH86&lt;&gt;"---",VLOOKUP(AD86,CALC_CONN_TEBB0714_REV01!F:M,8,0),IF(IFERROR(IF(AD86=AH86,AI86,AH86),"---")="---","---",IF(COUNTIF(CALC_CONN_TEBB0714_REV01!F:F,IFERROR(IF(AD86=AH86,AI86,AH86),"---"))&gt;0,"---",IFERROR(IF(AD86=AH86,AI86,AH86),"---")))),"---")</f>
        <v>J20-7</v>
      </c>
      <c r="AK86" t="str">
        <f>IF(COUNTIF(CALC_CONN_TEBB0714_REV01!F:F,IF(AH86&lt;&gt;"---",VLOOKUP(AD86,CALC_CONN_TEBB0714_REV01!F:M,8,0),IF(IFERROR(IF(AD86=AH86,AI86,AH86),"---")="---","---",IF(COUNTIF(CALC_CONN_TEBB0714_REV01!F:F,IFERROR(IF(AD86=AH86,AI86,AH86),"---"))&gt;0,"---",IFERROR(IF(AD86=AH86,AI86,AH86),"---")))))=0,IF(AH86&lt;&gt;"---",VLOOKUP(AD86,CALC_CONN_TEBB0714_REV01!F:M,8,0),IF(IFERROR(IF(AD86=AH86,AI86,AH86),"---")="---","---",IF(COUNTIF(CALC_CONN_TEBB0714_REV01!F:F,IFERROR(IF(AD86=AH86,AI86,AH86),"---"))&gt;0,"---",IFERROR(IF(AD86=AH86,AI86,AH86),"---")))),"---")</f>
        <v>---</v>
      </c>
      <c r="AL86">
        <f t="shared" si="23"/>
        <v>13.2377</v>
      </c>
      <c r="AM86">
        <f t="shared" si="24"/>
        <v>2</v>
      </c>
      <c r="AT86" t="str">
        <f t="shared" si="17"/>
        <v>B14_L11_N</v>
      </c>
      <c r="AU86" t="str">
        <f t="shared" si="18"/>
        <v>--</v>
      </c>
    </row>
    <row r="87" spans="1:47" x14ac:dyDescent="0.25">
      <c r="A87" t="str">
        <f t="shared" si="13"/>
        <v>J17-5</v>
      </c>
      <c r="B87" t="str">
        <f t="shared" si="14"/>
        <v>3.3V</v>
      </c>
      <c r="C87" t="str">
        <f t="shared" si="15"/>
        <v>J17-3.3V</v>
      </c>
      <c r="D87" t="str">
        <f t="shared" si="16"/>
        <v>J17-5</v>
      </c>
      <c r="E87" t="s">
        <v>537</v>
      </c>
      <c r="F87">
        <v>5</v>
      </c>
      <c r="G87" t="s">
        <v>277</v>
      </c>
      <c r="L87" t="s">
        <v>335</v>
      </c>
      <c r="M87" t="s">
        <v>274</v>
      </c>
      <c r="N87">
        <v>0</v>
      </c>
      <c r="AA87">
        <f t="shared" si="25"/>
        <v>82</v>
      </c>
      <c r="AB87" t="str">
        <f>B2B!B84</f>
        <v>JM1</v>
      </c>
      <c r="AC87" t="str">
        <f>B2B!C84</f>
        <v>81</v>
      </c>
      <c r="AD87" t="str">
        <f t="shared" si="19"/>
        <v>JM1-81</v>
      </c>
      <c r="AE87" t="str">
        <f t="shared" si="20"/>
        <v>B34_L23_P</v>
      </c>
      <c r="AG87" t="str">
        <f t="shared" si="21"/>
        <v>--</v>
      </c>
      <c r="AH87" t="str">
        <f t="shared" si="22"/>
        <v>J20-38</v>
      </c>
      <c r="AI87" t="str">
        <f>IFERROR(IF(IF(AG87="--",INDEX(D:D,MATCH(AE87,INDEX(B:B,MATCH(AE87,B:B,)+1):B10601,)+MATCH(AE87,B:B,)))=AD87,VLOOKUP(AE87,B:D,3,0),IF(AG87="--",INDEX(D:D,MATCH(AE87,INDEX(B:B,MATCH(AE87,B:B,)+1):B10601,)+MATCH(AE87,B:B,)),"---")),"---")</f>
        <v>J20-38</v>
      </c>
      <c r="AJ87" t="str">
        <f>IF(COUNTIF(CALC_CONN_TEBB0714_REV01!F:F,IF(AH87&lt;&gt;"---",VLOOKUP(AD87,CALC_CONN_TEBB0714_REV01!F:M,8,0),IF(IFERROR(IF(AD87=AH87,AI87,AH87),"---")="---","---",IF(COUNTIF(CALC_CONN_TEBB0714_REV01!F:F,IFERROR(IF(AD87=AH87,AI87,AH87),"---"))&gt;0,"---",IFERROR(IF(AD87=AH87,AI87,AH87),"---")))))=1,IF(AH87&lt;&gt;"---",VLOOKUP(AD87,CALC_CONN_TEBB0714_REV01!F:M,8,0),IF(IFERROR(IF(AD87=AH87,AI87,AH87),"---")="---","---",IF(COUNTIF(CALC_CONN_TEBB0714_REV01!F:F,IFERROR(IF(AD87=AH87,AI87,AH87),"---"))&gt;0,"---",IFERROR(IF(AD87=AH87,AI87,AH87),"---")))),"---")</f>
        <v>J20-38</v>
      </c>
      <c r="AK87" t="str">
        <f>IF(COUNTIF(CALC_CONN_TEBB0714_REV01!F:F,IF(AH87&lt;&gt;"---",VLOOKUP(AD87,CALC_CONN_TEBB0714_REV01!F:M,8,0),IF(IFERROR(IF(AD87=AH87,AI87,AH87),"---")="---","---",IF(COUNTIF(CALC_CONN_TEBB0714_REV01!F:F,IFERROR(IF(AD87=AH87,AI87,AH87),"---"))&gt;0,"---",IFERROR(IF(AD87=AH87,AI87,AH87),"---")))))=0,IF(AH87&lt;&gt;"---",VLOOKUP(AD87,CALC_CONN_TEBB0714_REV01!F:M,8,0),IF(IFERROR(IF(AD87=AH87,AI87,AH87),"---")="---","---",IF(COUNTIF(CALC_CONN_TEBB0714_REV01!F:F,IFERROR(IF(AD87=AH87,AI87,AH87),"---"))&gt;0,"---",IFERROR(IF(AD87=AH87,AI87,AH87),"---")))),"---")</f>
        <v>---</v>
      </c>
      <c r="AL87">
        <f t="shared" si="23"/>
        <v>50.257599999999996</v>
      </c>
      <c r="AM87">
        <f t="shared" si="24"/>
        <v>2</v>
      </c>
      <c r="AT87" t="str">
        <f t="shared" si="17"/>
        <v>3.3V</v>
      </c>
      <c r="AU87" t="str">
        <f t="shared" si="18"/>
        <v>--</v>
      </c>
    </row>
    <row r="88" spans="1:47" x14ac:dyDescent="0.25">
      <c r="A88" t="str">
        <f t="shared" si="13"/>
        <v>J17-6</v>
      </c>
      <c r="B88" t="str">
        <f t="shared" si="14"/>
        <v>V_CFG</v>
      </c>
      <c r="C88" t="str">
        <f t="shared" si="15"/>
        <v>J17-V_CFG</v>
      </c>
      <c r="D88" t="str">
        <f t="shared" si="16"/>
        <v>J17-6</v>
      </c>
      <c r="E88" t="s">
        <v>537</v>
      </c>
      <c r="F88">
        <v>6</v>
      </c>
      <c r="G88" t="s">
        <v>1326</v>
      </c>
      <c r="L88" t="s">
        <v>337</v>
      </c>
      <c r="M88" t="s">
        <v>274</v>
      </c>
      <c r="N88">
        <v>0</v>
      </c>
      <c r="AA88">
        <f t="shared" si="25"/>
        <v>83</v>
      </c>
      <c r="AB88" t="str">
        <f>B2B!B85</f>
        <v>JM1</v>
      </c>
      <c r="AC88" t="str">
        <f>B2B!C85</f>
        <v>84</v>
      </c>
      <c r="AD88" t="str">
        <f t="shared" si="19"/>
        <v>JM1-84</v>
      </c>
      <c r="AE88" t="str">
        <f t="shared" si="20"/>
        <v>GND</v>
      </c>
      <c r="AG88" t="str">
        <f t="shared" si="21"/>
        <v>---</v>
      </c>
      <c r="AH88" t="str">
        <f t="shared" si="22"/>
        <v>---</v>
      </c>
      <c r="AI88" t="str">
        <f>IFERROR(IF(IF(AG88="--",INDEX(D:D,MATCH(AE88,INDEX(B:B,MATCH(AE88,B:B,)+1):B10602,)+MATCH(AE88,B:B,)))=AD88,VLOOKUP(AE88,B:D,3,0),IF(AG88="--",INDEX(D:D,MATCH(AE88,INDEX(B:B,MATCH(AE88,B:B,)+1):B10602,)+MATCH(AE88,B:B,)),"---")),"---")</f>
        <v>---</v>
      </c>
      <c r="AJ88" t="str">
        <f>IF(COUNTIF(CALC_CONN_TEBB0714_REV01!F:F,IF(AH88&lt;&gt;"---",VLOOKUP(AD88,CALC_CONN_TEBB0714_REV01!F:M,8,0),IF(IFERROR(IF(AD88=AH88,AI88,AH88),"---")="---","---",IF(COUNTIF(CALC_CONN_TEBB0714_REV01!F:F,IFERROR(IF(AD88=AH88,AI88,AH88),"---"))&gt;0,"---",IFERROR(IF(AD88=AH88,AI88,AH88),"---")))))=1,IF(AH88&lt;&gt;"---",VLOOKUP(AD88,CALC_CONN_TEBB0714_REV01!F:M,8,0),IF(IFERROR(IF(AD88=AH88,AI88,AH88),"---")="---","---",IF(COUNTIF(CALC_CONN_TEBB0714_REV01!F:F,IFERROR(IF(AD88=AH88,AI88,AH88),"---"))&gt;0,"---",IFERROR(IF(AD88=AH88,AI88,AH88),"---")))),"---")</f>
        <v>---</v>
      </c>
      <c r="AK88" t="str">
        <f>IF(COUNTIF(CALC_CONN_TEBB0714_REV01!F:F,IF(AH88&lt;&gt;"---",VLOOKUP(AD88,CALC_CONN_TEBB0714_REV01!F:M,8,0),IF(IFERROR(IF(AD88=AH88,AI88,AH88),"---")="---","---",IF(COUNTIF(CALC_CONN_TEBB0714_REV01!F:F,IFERROR(IF(AD88=AH88,AI88,AH88),"---"))&gt;0,"---",IFERROR(IF(AD88=AH88,AI88,AH88),"---")))))=0,IF(AH88&lt;&gt;"---",VLOOKUP(AD88,CALC_CONN_TEBB0714_REV01!F:M,8,0),IF(IFERROR(IF(AD88=AH88,AI88,AH88),"---")="---","---",IF(COUNTIF(CALC_CONN_TEBB0714_REV01!F:F,IFERROR(IF(AD88=AH88,AI88,AH88),"---"))&gt;0,"---",IFERROR(IF(AD88=AH88,AI88,AH88),"---")))),"---")</f>
        <v>---</v>
      </c>
      <c r="AL88" t="str">
        <f t="shared" si="23"/>
        <v>---</v>
      </c>
      <c r="AM88">
        <f t="shared" si="24"/>
        <v>93</v>
      </c>
      <c r="AT88" t="str">
        <f t="shared" si="17"/>
        <v>V_CFG</v>
      </c>
      <c r="AU88" t="str">
        <f t="shared" si="18"/>
        <v>--</v>
      </c>
    </row>
    <row r="89" spans="1:47" x14ac:dyDescent="0.25">
      <c r="A89" t="str">
        <f t="shared" si="13"/>
        <v>J17-7</v>
      </c>
      <c r="B89" t="str">
        <f t="shared" si="14"/>
        <v>B14_L22_P</v>
      </c>
      <c r="C89" t="str">
        <f t="shared" si="15"/>
        <v>J17-B14_L22_P</v>
      </c>
      <c r="D89" t="str">
        <f t="shared" si="16"/>
        <v>J17-7</v>
      </c>
      <c r="E89" t="s">
        <v>537</v>
      </c>
      <c r="F89">
        <v>7</v>
      </c>
      <c r="G89" t="s">
        <v>862</v>
      </c>
      <c r="L89" t="s">
        <v>345</v>
      </c>
      <c r="M89" t="s">
        <v>274</v>
      </c>
      <c r="N89">
        <v>0</v>
      </c>
      <c r="AA89">
        <f t="shared" si="25"/>
        <v>84</v>
      </c>
      <c r="AB89" t="str">
        <f>B2B!B86</f>
        <v>JM1</v>
      </c>
      <c r="AC89" t="str">
        <f>B2B!C86</f>
        <v>83</v>
      </c>
      <c r="AD89" t="str">
        <f t="shared" si="19"/>
        <v>JM1-83</v>
      </c>
      <c r="AE89" t="str">
        <f t="shared" si="20"/>
        <v>3.3V_OUT</v>
      </c>
      <c r="AG89" t="str">
        <f t="shared" si="21"/>
        <v>--</v>
      </c>
      <c r="AH89" t="str">
        <f t="shared" si="22"/>
        <v>J4-6</v>
      </c>
      <c r="AI89" t="str">
        <f>IFERROR(IF(IF(AG89="--",INDEX(D:D,MATCH(AE89,INDEX(B:B,MATCH(AE89,B:B,)+1):B10603,)+MATCH(AE89,B:B,)))=AD89,VLOOKUP(AE89,B:D,3,0),IF(AG89="--",INDEX(D:D,MATCH(AE89,INDEX(B:B,MATCH(AE89,B:B,)+1):B10603,)+MATCH(AE89,B:B,)),"---")),"---")</f>
        <v>J26-6</v>
      </c>
      <c r="AJ89" t="str">
        <f>IF(COUNTIF(CALC_CONN_TEBB0714_REV01!F:F,IF(AH89&lt;&gt;"---",VLOOKUP(AD89,CALC_CONN_TEBB0714_REV01!F:M,8,0),IF(IFERROR(IF(AD89=AH89,AI89,AH89),"---")="---","---",IF(COUNTIF(CALC_CONN_TEBB0714_REV01!F:F,IFERROR(IF(AD89=AH89,AI89,AH89),"---"))&gt;0,"---",IFERROR(IF(AD89=AH89,AI89,AH89),"---")))))=1,IF(AH89&lt;&gt;"---",VLOOKUP(AD89,CALC_CONN_TEBB0714_REV01!F:M,8,0),IF(IFERROR(IF(AD89=AH89,AI89,AH89),"---")="---","---",IF(COUNTIF(CALC_CONN_TEBB0714_REV01!F:F,IFERROR(IF(AD89=AH89,AI89,AH89),"---"))&gt;0,"---",IFERROR(IF(AD89=AH89,AI89,AH89),"---")))),"---")</f>
        <v>J4-6</v>
      </c>
      <c r="AK89" t="str">
        <f>IF(COUNTIF(CALC_CONN_TEBB0714_REV01!F:F,IF(AH89&lt;&gt;"---",VLOOKUP(AD89,CALC_CONN_TEBB0714_REV01!F:M,8,0),IF(IFERROR(IF(AD89=AH89,AI89,AH89),"---")="---","---",IF(COUNTIF(CALC_CONN_TEBB0714_REV01!F:F,IFERROR(IF(AD89=AH89,AI89,AH89),"---"))&gt;0,"---",IFERROR(IF(AD89=AH89,AI89,AH89),"---")))))=0,IF(AH89&lt;&gt;"---",VLOOKUP(AD89,CALC_CONN_TEBB0714_REV01!F:M,8,0),IF(IFERROR(IF(AD89=AH89,AI89,AH89),"---")="---","---",IF(COUNTIF(CALC_CONN_TEBB0714_REV01!F:F,IFERROR(IF(AD89=AH89,AI89,AH89),"---"))&gt;0,"---",IFERROR(IF(AD89=AH89,AI89,AH89),"---")))),"---")</f>
        <v>---</v>
      </c>
      <c r="AL89">
        <f t="shared" si="23"/>
        <v>140.8955</v>
      </c>
      <c r="AM89">
        <f t="shared" si="24"/>
        <v>8</v>
      </c>
      <c r="AT89" t="str">
        <f t="shared" si="17"/>
        <v>B14_L22_P</v>
      </c>
      <c r="AU89" t="str">
        <f t="shared" si="18"/>
        <v>--</v>
      </c>
    </row>
    <row r="90" spans="1:47" x14ac:dyDescent="0.25">
      <c r="A90" t="str">
        <f t="shared" si="13"/>
        <v>J17-8</v>
      </c>
      <c r="B90" t="str">
        <f t="shared" si="14"/>
        <v>B14_L22_N</v>
      </c>
      <c r="C90" t="str">
        <f t="shared" si="15"/>
        <v>J17-B14_L22_N</v>
      </c>
      <c r="D90" t="str">
        <f t="shared" si="16"/>
        <v>J17-8</v>
      </c>
      <c r="E90" t="s">
        <v>537</v>
      </c>
      <c r="F90">
        <v>8</v>
      </c>
      <c r="G90" t="s">
        <v>861</v>
      </c>
      <c r="L90" t="s">
        <v>346</v>
      </c>
      <c r="M90" t="s">
        <v>274</v>
      </c>
      <c r="N90">
        <v>0</v>
      </c>
      <c r="AA90">
        <f t="shared" si="25"/>
        <v>85</v>
      </c>
      <c r="AB90" t="str">
        <f>B2B!B87</f>
        <v>JM1</v>
      </c>
      <c r="AC90" t="str">
        <f>B2B!C87</f>
        <v>86</v>
      </c>
      <c r="AD90" t="str">
        <f t="shared" si="19"/>
        <v>JM1-86</v>
      </c>
      <c r="AE90" t="str">
        <f t="shared" si="20"/>
        <v>TDI</v>
      </c>
      <c r="AG90" t="str">
        <f t="shared" si="21"/>
        <v>--</v>
      </c>
      <c r="AH90" t="str">
        <f t="shared" si="22"/>
        <v>J3-10</v>
      </c>
      <c r="AI90" t="str">
        <f>IFERROR(IF(IF(AG90="--",INDEX(D:D,MATCH(AE90,INDEX(B:B,MATCH(AE90,B:B,)+1):B10604,)+MATCH(AE90,B:B,)))=AD90,VLOOKUP(AE90,B:D,3,0),IF(AG90="--",INDEX(D:D,MATCH(AE90,INDEX(B:B,MATCH(AE90,B:B,)+1):B10604,)+MATCH(AE90,B:B,)),"---")),"---")</f>
        <v>J3-10</v>
      </c>
      <c r="AJ90" t="str">
        <f>IF(COUNTIF(CALC_CONN_TEBB0714_REV01!F:F,IF(AH90&lt;&gt;"---",VLOOKUP(AD90,CALC_CONN_TEBB0714_REV01!F:M,8,0),IF(IFERROR(IF(AD90=AH90,AI90,AH90),"---")="---","---",IF(COUNTIF(CALC_CONN_TEBB0714_REV01!F:F,IFERROR(IF(AD90=AH90,AI90,AH90),"---"))&gt;0,"---",IFERROR(IF(AD90=AH90,AI90,AH90),"---")))))=1,IF(AH90&lt;&gt;"---",VLOOKUP(AD90,CALC_CONN_TEBB0714_REV01!F:M,8,0),IF(IFERROR(IF(AD90=AH90,AI90,AH90),"---")="---","---",IF(COUNTIF(CALC_CONN_TEBB0714_REV01!F:F,IFERROR(IF(AD90=AH90,AI90,AH90),"---"))&gt;0,"---",IFERROR(IF(AD90=AH90,AI90,AH90),"---")))),"---")</f>
        <v>J3-10</v>
      </c>
      <c r="AK90" t="str">
        <f>IF(COUNTIF(CALC_CONN_TEBB0714_REV01!F:F,IF(AH90&lt;&gt;"---",VLOOKUP(AD90,CALC_CONN_TEBB0714_REV01!F:M,8,0),IF(IFERROR(IF(AD90=AH90,AI90,AH90),"---")="---","---",IF(COUNTIF(CALC_CONN_TEBB0714_REV01!F:F,IFERROR(IF(AD90=AH90,AI90,AH90),"---"))&gt;0,"---",IFERROR(IF(AD90=AH90,AI90,AH90),"---")))))=0,IF(AH90&lt;&gt;"---",VLOOKUP(AD90,CALC_CONN_TEBB0714_REV01!F:M,8,0),IF(IFERROR(IF(AD90=AH90,AI90,AH90),"---")="---","---",IF(COUNTIF(CALC_CONN_TEBB0714_REV01!F:F,IFERROR(IF(AD90=AH90,AI90,AH90),"---"))&gt;0,"---",IFERROR(IF(AD90=AH90,AI90,AH90),"---")))),"---")</f>
        <v>---</v>
      </c>
      <c r="AL90">
        <f t="shared" si="23"/>
        <v>59.191800000000001</v>
      </c>
      <c r="AM90">
        <f t="shared" si="24"/>
        <v>3</v>
      </c>
      <c r="AT90" t="str">
        <f t="shared" si="17"/>
        <v>B14_L22_N</v>
      </c>
      <c r="AU90" t="str">
        <f t="shared" si="18"/>
        <v>--</v>
      </c>
    </row>
    <row r="91" spans="1:47" x14ac:dyDescent="0.25">
      <c r="A91" t="str">
        <f t="shared" si="13"/>
        <v>J17-9</v>
      </c>
      <c r="B91" t="str">
        <f t="shared" si="14"/>
        <v>B14_L7_P</v>
      </c>
      <c r="C91" t="str">
        <f t="shared" si="15"/>
        <v>J17-B14_L7_P</v>
      </c>
      <c r="D91" t="str">
        <f t="shared" si="16"/>
        <v>J17-9</v>
      </c>
      <c r="E91" t="s">
        <v>537</v>
      </c>
      <c r="F91">
        <v>9</v>
      </c>
      <c r="G91" t="s">
        <v>868</v>
      </c>
      <c r="L91" t="s">
        <v>347</v>
      </c>
      <c r="M91" t="s">
        <v>274</v>
      </c>
      <c r="N91">
        <v>24.536200000000001</v>
      </c>
      <c r="AA91">
        <f t="shared" si="25"/>
        <v>86</v>
      </c>
      <c r="AB91" t="str">
        <f>B2B!B88</f>
        <v>JM1</v>
      </c>
      <c r="AC91" t="str">
        <f>B2B!C88</f>
        <v>85</v>
      </c>
      <c r="AD91" t="str">
        <f t="shared" si="19"/>
        <v>JM1-85</v>
      </c>
      <c r="AE91" t="str">
        <f t="shared" si="20"/>
        <v>B14_L24_N</v>
      </c>
      <c r="AG91" t="str">
        <f t="shared" si="21"/>
        <v>--</v>
      </c>
      <c r="AH91" t="str">
        <f t="shared" si="22"/>
        <v>J17-40</v>
      </c>
      <c r="AI91" t="str">
        <f>IFERROR(IF(IF(AG91="--",INDEX(D:D,MATCH(AE91,INDEX(B:B,MATCH(AE91,B:B,)+1):B10605,)+MATCH(AE91,B:B,)))=AD91,VLOOKUP(AE91,B:D,3,0),IF(AG91="--",INDEX(D:D,MATCH(AE91,INDEX(B:B,MATCH(AE91,B:B,)+1):B10605,)+MATCH(AE91,B:B,)),"---")),"---")</f>
        <v>J17-40</v>
      </c>
      <c r="AJ91" t="str">
        <f>IF(COUNTIF(CALC_CONN_TEBB0714_REV01!F:F,IF(AH91&lt;&gt;"---",VLOOKUP(AD91,CALC_CONN_TEBB0714_REV01!F:M,8,0),IF(IFERROR(IF(AD91=AH91,AI91,AH91),"---")="---","---",IF(COUNTIF(CALC_CONN_TEBB0714_REV01!F:F,IFERROR(IF(AD91=AH91,AI91,AH91),"---"))&gt;0,"---",IFERROR(IF(AD91=AH91,AI91,AH91),"---")))))=1,IF(AH91&lt;&gt;"---",VLOOKUP(AD91,CALC_CONN_TEBB0714_REV01!F:M,8,0),IF(IFERROR(IF(AD91=AH91,AI91,AH91),"---")="---","---",IF(COUNTIF(CALC_CONN_TEBB0714_REV01!F:F,IFERROR(IF(AD91=AH91,AI91,AH91),"---"))&gt;0,"---",IFERROR(IF(AD91=AH91,AI91,AH91),"---")))),"---")</f>
        <v>J17-40</v>
      </c>
      <c r="AK91" t="str">
        <f>IF(COUNTIF(CALC_CONN_TEBB0714_REV01!F:F,IF(AH91&lt;&gt;"---",VLOOKUP(AD91,CALC_CONN_TEBB0714_REV01!F:M,8,0),IF(IFERROR(IF(AD91=AH91,AI91,AH91),"---")="---","---",IF(COUNTIF(CALC_CONN_TEBB0714_REV01!F:F,IFERROR(IF(AD91=AH91,AI91,AH91),"---"))&gt;0,"---",IFERROR(IF(AD91=AH91,AI91,AH91),"---")))))=0,IF(AH91&lt;&gt;"---",VLOOKUP(AD91,CALC_CONN_TEBB0714_REV01!F:M,8,0),IF(IFERROR(IF(AD91=AH91,AI91,AH91),"---")="---","---",IF(COUNTIF(CALC_CONN_TEBB0714_REV01!F:F,IFERROR(IF(AD91=AH91,AI91,AH91),"---"))&gt;0,"---",IFERROR(IF(AD91=AH91,AI91,AH91),"---")))),"---")</f>
        <v>---</v>
      </c>
      <c r="AL91">
        <f t="shared" si="23"/>
        <v>35.606699999999996</v>
      </c>
      <c r="AM91">
        <f t="shared" si="24"/>
        <v>2</v>
      </c>
      <c r="AT91" t="str">
        <f t="shared" si="17"/>
        <v>B14_L7_P</v>
      </c>
      <c r="AU91" t="str">
        <f t="shared" si="18"/>
        <v>--</v>
      </c>
    </row>
    <row r="92" spans="1:47" x14ac:dyDescent="0.25">
      <c r="A92" t="str">
        <f t="shared" si="13"/>
        <v>J17-10</v>
      </c>
      <c r="B92" t="str">
        <f t="shared" si="14"/>
        <v>B14_L7_N</v>
      </c>
      <c r="C92" t="str">
        <f t="shared" si="15"/>
        <v>J17-B14_L7_N</v>
      </c>
      <c r="D92" t="str">
        <f t="shared" si="16"/>
        <v>J17-10</v>
      </c>
      <c r="E92" t="s">
        <v>537</v>
      </c>
      <c r="F92">
        <v>10</v>
      </c>
      <c r="G92" t="s">
        <v>867</v>
      </c>
      <c r="L92" t="s">
        <v>348</v>
      </c>
      <c r="M92" t="s">
        <v>274</v>
      </c>
      <c r="N92">
        <v>24.1557</v>
      </c>
      <c r="AA92">
        <f t="shared" si="25"/>
        <v>87</v>
      </c>
      <c r="AB92" t="str">
        <f>B2B!B89</f>
        <v>JM1</v>
      </c>
      <c r="AC92" t="str">
        <f>B2B!C89</f>
        <v>88</v>
      </c>
      <c r="AD92" t="str">
        <f t="shared" si="19"/>
        <v>JM1-88</v>
      </c>
      <c r="AE92" t="str">
        <f t="shared" si="20"/>
        <v>TDO</v>
      </c>
      <c r="AG92" t="str">
        <f t="shared" si="21"/>
        <v>--</v>
      </c>
      <c r="AH92" t="str">
        <f t="shared" si="22"/>
        <v>J3-8</v>
      </c>
      <c r="AI92" t="str">
        <f>IFERROR(IF(IF(AG92="--",INDEX(D:D,MATCH(AE92,INDEX(B:B,MATCH(AE92,B:B,)+1):B10606,)+MATCH(AE92,B:B,)))=AD92,VLOOKUP(AE92,B:D,3,0),IF(AG92="--",INDEX(D:D,MATCH(AE92,INDEX(B:B,MATCH(AE92,B:B,)+1):B10606,)+MATCH(AE92,B:B,)),"---")),"---")</f>
        <v>J3-8</v>
      </c>
      <c r="AJ92" t="str">
        <f>IF(COUNTIF(CALC_CONN_TEBB0714_REV01!F:F,IF(AH92&lt;&gt;"---",VLOOKUP(AD92,CALC_CONN_TEBB0714_REV01!F:M,8,0),IF(IFERROR(IF(AD92=AH92,AI92,AH92),"---")="---","---",IF(COUNTIF(CALC_CONN_TEBB0714_REV01!F:F,IFERROR(IF(AD92=AH92,AI92,AH92),"---"))&gt;0,"---",IFERROR(IF(AD92=AH92,AI92,AH92),"---")))))=1,IF(AH92&lt;&gt;"---",VLOOKUP(AD92,CALC_CONN_TEBB0714_REV01!F:M,8,0),IF(IFERROR(IF(AD92=AH92,AI92,AH92),"---")="---","---",IF(COUNTIF(CALC_CONN_TEBB0714_REV01!F:F,IFERROR(IF(AD92=AH92,AI92,AH92),"---"))&gt;0,"---",IFERROR(IF(AD92=AH92,AI92,AH92),"---")))),"---")</f>
        <v>J3-8</v>
      </c>
      <c r="AK92" t="str">
        <f>IF(COUNTIF(CALC_CONN_TEBB0714_REV01!F:F,IF(AH92&lt;&gt;"---",VLOOKUP(AD92,CALC_CONN_TEBB0714_REV01!F:M,8,0),IF(IFERROR(IF(AD92=AH92,AI92,AH92),"---")="---","---",IF(COUNTIF(CALC_CONN_TEBB0714_REV01!F:F,IFERROR(IF(AD92=AH92,AI92,AH92),"---"))&gt;0,"---",IFERROR(IF(AD92=AH92,AI92,AH92),"---")))))=0,IF(AH92&lt;&gt;"---",VLOOKUP(AD92,CALC_CONN_TEBB0714_REV01!F:M,8,0),IF(IFERROR(IF(AD92=AH92,AI92,AH92),"---")="---","---",IF(COUNTIF(CALC_CONN_TEBB0714_REV01!F:F,IFERROR(IF(AD92=AH92,AI92,AH92),"---"))&gt;0,"---",IFERROR(IF(AD92=AH92,AI92,AH92),"---")))),"---")</f>
        <v>---</v>
      </c>
      <c r="AL92">
        <f t="shared" si="23"/>
        <v>65.299599999999998</v>
      </c>
      <c r="AM92">
        <f t="shared" si="24"/>
        <v>3</v>
      </c>
      <c r="AT92" t="str">
        <f t="shared" si="17"/>
        <v>B14_L7_N</v>
      </c>
      <c r="AU92" t="str">
        <f t="shared" si="18"/>
        <v>--</v>
      </c>
    </row>
    <row r="93" spans="1:47" x14ac:dyDescent="0.25">
      <c r="A93" t="str">
        <f t="shared" si="13"/>
        <v>J17-11</v>
      </c>
      <c r="B93" t="str">
        <f t="shared" si="14"/>
        <v>B14_L19_P</v>
      </c>
      <c r="C93" t="str">
        <f t="shared" si="15"/>
        <v>J17-B14_L19_P</v>
      </c>
      <c r="D93" t="str">
        <f t="shared" si="16"/>
        <v>J17-11</v>
      </c>
      <c r="E93" t="s">
        <v>537</v>
      </c>
      <c r="F93">
        <v>11</v>
      </c>
      <c r="G93" t="s">
        <v>856</v>
      </c>
      <c r="L93" t="s">
        <v>349</v>
      </c>
      <c r="M93" t="s">
        <v>274</v>
      </c>
      <c r="N93">
        <v>22.013200000000001</v>
      </c>
      <c r="AA93">
        <f t="shared" si="25"/>
        <v>88</v>
      </c>
      <c r="AB93" t="str">
        <f>B2B!B90</f>
        <v>JM1</v>
      </c>
      <c r="AC93" t="str">
        <f>B2B!C90</f>
        <v>87</v>
      </c>
      <c r="AD93" t="str">
        <f t="shared" si="19"/>
        <v>JM1-87</v>
      </c>
      <c r="AE93" t="str">
        <f t="shared" si="20"/>
        <v>B14_L24_P</v>
      </c>
      <c r="AG93" t="str">
        <f t="shared" si="21"/>
        <v>--</v>
      </c>
      <c r="AH93" t="str">
        <f t="shared" si="22"/>
        <v>J17-39</v>
      </c>
      <c r="AI93" t="str">
        <f>IFERROR(IF(IF(AG93="--",INDEX(D:D,MATCH(AE93,INDEX(B:B,MATCH(AE93,B:B,)+1):B10607,)+MATCH(AE93,B:B,)))=AD93,VLOOKUP(AE93,B:D,3,0),IF(AG93="--",INDEX(D:D,MATCH(AE93,INDEX(B:B,MATCH(AE93,B:B,)+1):B10607,)+MATCH(AE93,B:B,)),"---")),"---")</f>
        <v>J17-39</v>
      </c>
      <c r="AJ93" t="str">
        <f>IF(COUNTIF(CALC_CONN_TEBB0714_REV01!F:F,IF(AH93&lt;&gt;"---",VLOOKUP(AD93,CALC_CONN_TEBB0714_REV01!F:M,8,0),IF(IFERROR(IF(AD93=AH93,AI93,AH93),"---")="---","---",IF(COUNTIF(CALC_CONN_TEBB0714_REV01!F:F,IFERROR(IF(AD93=AH93,AI93,AH93),"---"))&gt;0,"---",IFERROR(IF(AD93=AH93,AI93,AH93),"---")))))=1,IF(AH93&lt;&gt;"---",VLOOKUP(AD93,CALC_CONN_TEBB0714_REV01!F:M,8,0),IF(IFERROR(IF(AD93=AH93,AI93,AH93),"---")="---","---",IF(COUNTIF(CALC_CONN_TEBB0714_REV01!F:F,IFERROR(IF(AD93=AH93,AI93,AH93),"---"))&gt;0,"---",IFERROR(IF(AD93=AH93,AI93,AH93),"---")))),"---")</f>
        <v>J17-39</v>
      </c>
      <c r="AK93" t="str">
        <f>IF(COUNTIF(CALC_CONN_TEBB0714_REV01!F:F,IF(AH93&lt;&gt;"---",VLOOKUP(AD93,CALC_CONN_TEBB0714_REV01!F:M,8,0),IF(IFERROR(IF(AD93=AH93,AI93,AH93),"---")="---","---",IF(COUNTIF(CALC_CONN_TEBB0714_REV01!F:F,IFERROR(IF(AD93=AH93,AI93,AH93),"---"))&gt;0,"---",IFERROR(IF(AD93=AH93,AI93,AH93),"---")))))=0,IF(AH93&lt;&gt;"---",VLOOKUP(AD93,CALC_CONN_TEBB0714_REV01!F:M,8,0),IF(IFERROR(IF(AD93=AH93,AI93,AH93),"---")="---","---",IF(COUNTIF(CALC_CONN_TEBB0714_REV01!F:F,IFERROR(IF(AD93=AH93,AI93,AH93),"---"))&gt;0,"---",IFERROR(IF(AD93=AH93,AI93,AH93),"---")))),"---")</f>
        <v>---</v>
      </c>
      <c r="AL93">
        <f t="shared" si="23"/>
        <v>35.938099999999999</v>
      </c>
      <c r="AM93">
        <f t="shared" si="24"/>
        <v>2</v>
      </c>
      <c r="AT93" t="str">
        <f t="shared" si="17"/>
        <v>B14_L19_P</v>
      </c>
      <c r="AU93" t="str">
        <f t="shared" si="18"/>
        <v>--</v>
      </c>
    </row>
    <row r="94" spans="1:47" x14ac:dyDescent="0.25">
      <c r="A94" t="str">
        <f t="shared" si="13"/>
        <v>J17-12</v>
      </c>
      <c r="B94" t="str">
        <f t="shared" si="14"/>
        <v>B14_L19_N</v>
      </c>
      <c r="C94" t="str">
        <f t="shared" si="15"/>
        <v>J17-B14_L19_N</v>
      </c>
      <c r="D94" t="str">
        <f t="shared" si="16"/>
        <v>J17-12</v>
      </c>
      <c r="E94" t="s">
        <v>537</v>
      </c>
      <c r="F94">
        <v>12</v>
      </c>
      <c r="G94" t="s">
        <v>855</v>
      </c>
      <c r="L94" t="s">
        <v>350</v>
      </c>
      <c r="M94" t="s">
        <v>274</v>
      </c>
      <c r="N94">
        <v>22.374600000000001</v>
      </c>
      <c r="AA94">
        <f t="shared" si="25"/>
        <v>89</v>
      </c>
      <c r="AB94" t="str">
        <f>B2B!B91</f>
        <v>JM1</v>
      </c>
      <c r="AC94" t="str">
        <f>B2B!C91</f>
        <v>90</v>
      </c>
      <c r="AD94" t="str">
        <f t="shared" si="19"/>
        <v>JM1-90</v>
      </c>
      <c r="AE94" t="str">
        <f t="shared" si="20"/>
        <v>TCK</v>
      </c>
      <c r="AG94" t="str">
        <f t="shared" si="21"/>
        <v>--</v>
      </c>
      <c r="AH94" t="str">
        <f t="shared" si="22"/>
        <v>J3-4</v>
      </c>
      <c r="AI94" t="str">
        <f>IFERROR(IF(IF(AG94="--",INDEX(D:D,MATCH(AE94,INDEX(B:B,MATCH(AE94,B:B,)+1):B10608,)+MATCH(AE94,B:B,)))=AD94,VLOOKUP(AE94,B:D,3,0),IF(AG94="--",INDEX(D:D,MATCH(AE94,INDEX(B:B,MATCH(AE94,B:B,)+1):B10608,)+MATCH(AE94,B:B,)),"---")),"---")</f>
        <v>J3-4</v>
      </c>
      <c r="AJ94" t="str">
        <f>IF(COUNTIF(CALC_CONN_TEBB0714_REV01!F:F,IF(AH94&lt;&gt;"---",VLOOKUP(AD94,CALC_CONN_TEBB0714_REV01!F:M,8,0),IF(IFERROR(IF(AD94=AH94,AI94,AH94),"---")="---","---",IF(COUNTIF(CALC_CONN_TEBB0714_REV01!F:F,IFERROR(IF(AD94=AH94,AI94,AH94),"---"))&gt;0,"---",IFERROR(IF(AD94=AH94,AI94,AH94),"---")))))=1,IF(AH94&lt;&gt;"---",VLOOKUP(AD94,CALC_CONN_TEBB0714_REV01!F:M,8,0),IF(IFERROR(IF(AD94=AH94,AI94,AH94),"---")="---","---",IF(COUNTIF(CALC_CONN_TEBB0714_REV01!F:F,IFERROR(IF(AD94=AH94,AI94,AH94),"---"))&gt;0,"---",IFERROR(IF(AD94=AH94,AI94,AH94),"---")))),"---")</f>
        <v>J3-4</v>
      </c>
      <c r="AK94" t="str">
        <f>IF(COUNTIF(CALC_CONN_TEBB0714_REV01!F:F,IF(AH94&lt;&gt;"---",VLOOKUP(AD94,CALC_CONN_TEBB0714_REV01!F:M,8,0),IF(IFERROR(IF(AD94=AH94,AI94,AH94),"---")="---","---",IF(COUNTIF(CALC_CONN_TEBB0714_REV01!F:F,IFERROR(IF(AD94=AH94,AI94,AH94),"---"))&gt;0,"---",IFERROR(IF(AD94=AH94,AI94,AH94),"---")))))=0,IF(AH94&lt;&gt;"---",VLOOKUP(AD94,CALC_CONN_TEBB0714_REV01!F:M,8,0),IF(IFERROR(IF(AD94=AH94,AI94,AH94),"---")="---","---",IF(COUNTIF(CALC_CONN_TEBB0714_REV01!F:F,IFERROR(IF(AD94=AH94,AI94,AH94),"---"))&gt;0,"---",IFERROR(IF(AD94=AH94,AI94,AH94),"---")))),"---")</f>
        <v>---</v>
      </c>
      <c r="AL94">
        <f t="shared" si="23"/>
        <v>66.574600000000004</v>
      </c>
      <c r="AM94">
        <f t="shared" si="24"/>
        <v>3</v>
      </c>
      <c r="AT94" t="str">
        <f t="shared" si="17"/>
        <v>B14_L19_N</v>
      </c>
      <c r="AU94" t="str">
        <f t="shared" si="18"/>
        <v>--</v>
      </c>
    </row>
    <row r="95" spans="1:47" x14ac:dyDescent="0.25">
      <c r="A95" t="str">
        <f t="shared" si="13"/>
        <v>J17-13</v>
      </c>
      <c r="B95" t="str">
        <f t="shared" si="14"/>
        <v>B14_L13_N</v>
      </c>
      <c r="C95" t="str">
        <f t="shared" si="15"/>
        <v>J17-B14_L13_N</v>
      </c>
      <c r="D95" t="str">
        <f t="shared" si="16"/>
        <v>J17-13</v>
      </c>
      <c r="E95" t="s">
        <v>537</v>
      </c>
      <c r="F95">
        <v>13</v>
      </c>
      <c r="G95" t="s">
        <v>287</v>
      </c>
      <c r="L95" t="s">
        <v>351</v>
      </c>
      <c r="M95" t="s">
        <v>274</v>
      </c>
      <c r="N95">
        <v>20.9099</v>
      </c>
      <c r="AA95">
        <f t="shared" si="25"/>
        <v>90</v>
      </c>
      <c r="AB95" t="str">
        <f>B2B!B92</f>
        <v>JM1</v>
      </c>
      <c r="AC95" t="str">
        <f>B2B!C92</f>
        <v>89</v>
      </c>
      <c r="AD95" t="str">
        <f t="shared" si="19"/>
        <v>JM1-89</v>
      </c>
      <c r="AE95" t="str">
        <f t="shared" si="20"/>
        <v>B14_L23_N</v>
      </c>
      <c r="AG95" t="str">
        <f t="shared" si="21"/>
        <v>--</v>
      </c>
      <c r="AH95" t="str">
        <f t="shared" si="22"/>
        <v>J17-42</v>
      </c>
      <c r="AI95" t="str">
        <f>IFERROR(IF(IF(AG95="--",INDEX(D:D,MATCH(AE95,INDEX(B:B,MATCH(AE95,B:B,)+1):B10609,)+MATCH(AE95,B:B,)))=AD95,VLOOKUP(AE95,B:D,3,0),IF(AG95="--",INDEX(D:D,MATCH(AE95,INDEX(B:B,MATCH(AE95,B:B,)+1):B10609,)+MATCH(AE95,B:B,)),"---")),"---")</f>
        <v>J17-42</v>
      </c>
      <c r="AJ95" t="str">
        <f>IF(COUNTIF(CALC_CONN_TEBB0714_REV01!F:F,IF(AH95&lt;&gt;"---",VLOOKUP(AD95,CALC_CONN_TEBB0714_REV01!F:M,8,0),IF(IFERROR(IF(AD95=AH95,AI95,AH95),"---")="---","---",IF(COUNTIF(CALC_CONN_TEBB0714_REV01!F:F,IFERROR(IF(AD95=AH95,AI95,AH95),"---"))&gt;0,"---",IFERROR(IF(AD95=AH95,AI95,AH95),"---")))))=1,IF(AH95&lt;&gt;"---",VLOOKUP(AD95,CALC_CONN_TEBB0714_REV01!F:M,8,0),IF(IFERROR(IF(AD95=AH95,AI95,AH95),"---")="---","---",IF(COUNTIF(CALC_CONN_TEBB0714_REV01!F:F,IFERROR(IF(AD95=AH95,AI95,AH95),"---"))&gt;0,"---",IFERROR(IF(AD95=AH95,AI95,AH95),"---")))),"---")</f>
        <v>J17-42</v>
      </c>
      <c r="AK95" t="str">
        <f>IF(COUNTIF(CALC_CONN_TEBB0714_REV01!F:F,IF(AH95&lt;&gt;"---",VLOOKUP(AD95,CALC_CONN_TEBB0714_REV01!F:M,8,0),IF(IFERROR(IF(AD95=AH95,AI95,AH95),"---")="---","---",IF(COUNTIF(CALC_CONN_TEBB0714_REV01!F:F,IFERROR(IF(AD95=AH95,AI95,AH95),"---"))&gt;0,"---",IFERROR(IF(AD95=AH95,AI95,AH95),"---")))))=0,IF(AH95&lt;&gt;"---",VLOOKUP(AD95,CALC_CONN_TEBB0714_REV01!F:M,8,0),IF(IFERROR(IF(AD95=AH95,AI95,AH95),"---")="---","---",IF(COUNTIF(CALC_CONN_TEBB0714_REV01!F:F,IFERROR(IF(AD95=AH95,AI95,AH95),"---"))&gt;0,"---",IFERROR(IF(AD95=AH95,AI95,AH95),"---")))),"---")</f>
        <v>---</v>
      </c>
      <c r="AL95">
        <f t="shared" si="23"/>
        <v>34.803899999999999</v>
      </c>
      <c r="AM95">
        <f t="shared" si="24"/>
        <v>2</v>
      </c>
      <c r="AT95" t="str">
        <f t="shared" si="17"/>
        <v>B14_L13_N</v>
      </c>
      <c r="AU95" t="str">
        <f t="shared" si="18"/>
        <v>--</v>
      </c>
    </row>
    <row r="96" spans="1:47" x14ac:dyDescent="0.25">
      <c r="A96" t="str">
        <f t="shared" si="13"/>
        <v>J17-14</v>
      </c>
      <c r="B96" t="str">
        <f t="shared" si="14"/>
        <v>B14_L13_P</v>
      </c>
      <c r="C96" t="str">
        <f t="shared" si="15"/>
        <v>J17-B14_L13_P</v>
      </c>
      <c r="D96" t="str">
        <f t="shared" si="16"/>
        <v>J17-14</v>
      </c>
      <c r="E96" t="s">
        <v>537</v>
      </c>
      <c r="F96">
        <v>14</v>
      </c>
      <c r="G96" t="s">
        <v>288</v>
      </c>
      <c r="L96" t="s">
        <v>352</v>
      </c>
      <c r="M96" t="s">
        <v>274</v>
      </c>
      <c r="N96">
        <v>20.631599999999999</v>
      </c>
      <c r="AA96">
        <f t="shared" si="25"/>
        <v>91</v>
      </c>
      <c r="AB96" t="str">
        <f>B2B!B93</f>
        <v>JM1</v>
      </c>
      <c r="AC96" t="str">
        <f>B2B!C93</f>
        <v>92</v>
      </c>
      <c r="AD96" t="str">
        <f t="shared" si="19"/>
        <v>JM1-92</v>
      </c>
      <c r="AE96" t="str">
        <f t="shared" si="20"/>
        <v>TMS</v>
      </c>
      <c r="AG96" t="str">
        <f t="shared" si="21"/>
        <v>--</v>
      </c>
      <c r="AH96" t="str">
        <f t="shared" si="22"/>
        <v>J3-12</v>
      </c>
      <c r="AI96" t="str">
        <f>IFERROR(IF(IF(AG96="--",INDEX(D:D,MATCH(AE96,INDEX(B:B,MATCH(AE96,B:B,)+1):B10610,)+MATCH(AE96,B:B,)))=AD96,VLOOKUP(AE96,B:D,3,0),IF(AG96="--",INDEX(D:D,MATCH(AE96,INDEX(B:B,MATCH(AE96,B:B,)+1):B10610,)+MATCH(AE96,B:B,)),"---")),"---")</f>
        <v>J3-12</v>
      </c>
      <c r="AJ96" t="str">
        <f>IF(COUNTIF(CALC_CONN_TEBB0714_REV01!F:F,IF(AH96&lt;&gt;"---",VLOOKUP(AD96,CALC_CONN_TEBB0714_REV01!F:M,8,0),IF(IFERROR(IF(AD96=AH96,AI96,AH96),"---")="---","---",IF(COUNTIF(CALC_CONN_TEBB0714_REV01!F:F,IFERROR(IF(AD96=AH96,AI96,AH96),"---"))&gt;0,"---",IFERROR(IF(AD96=AH96,AI96,AH96),"---")))))=1,IF(AH96&lt;&gt;"---",VLOOKUP(AD96,CALC_CONN_TEBB0714_REV01!F:M,8,0),IF(IFERROR(IF(AD96=AH96,AI96,AH96),"---")="---","---",IF(COUNTIF(CALC_CONN_TEBB0714_REV01!F:F,IFERROR(IF(AD96=AH96,AI96,AH96),"---"))&gt;0,"---",IFERROR(IF(AD96=AH96,AI96,AH96),"---")))),"---")</f>
        <v>J3-12</v>
      </c>
      <c r="AK96" t="str">
        <f>IF(COUNTIF(CALC_CONN_TEBB0714_REV01!F:F,IF(AH96&lt;&gt;"---",VLOOKUP(AD96,CALC_CONN_TEBB0714_REV01!F:M,8,0),IF(IFERROR(IF(AD96=AH96,AI96,AH96),"---")="---","---",IF(COUNTIF(CALC_CONN_TEBB0714_REV01!F:F,IFERROR(IF(AD96=AH96,AI96,AH96),"---"))&gt;0,"---",IFERROR(IF(AD96=AH96,AI96,AH96),"---")))))=0,IF(AH96&lt;&gt;"---",VLOOKUP(AD96,CALC_CONN_TEBB0714_REV01!F:M,8,0),IF(IFERROR(IF(AD96=AH96,AI96,AH96),"---")="---","---",IF(COUNTIF(CALC_CONN_TEBB0714_REV01!F:F,IFERROR(IF(AD96=AH96,AI96,AH96),"---"))&gt;0,"---",IFERROR(IF(AD96=AH96,AI96,AH96),"---")))),"---")</f>
        <v>---</v>
      </c>
      <c r="AL96">
        <f t="shared" si="23"/>
        <v>60.459899999999998</v>
      </c>
      <c r="AM96">
        <f t="shared" si="24"/>
        <v>3</v>
      </c>
      <c r="AT96" t="str">
        <f t="shared" si="17"/>
        <v>B14_L13_P</v>
      </c>
      <c r="AU96" t="str">
        <f t="shared" si="18"/>
        <v>--</v>
      </c>
    </row>
    <row r="97" spans="1:47" x14ac:dyDescent="0.25">
      <c r="A97" t="str">
        <f t="shared" si="13"/>
        <v>J17-15</v>
      </c>
      <c r="B97" t="str">
        <f t="shared" si="14"/>
        <v>B14_L14_N</v>
      </c>
      <c r="C97" t="str">
        <f t="shared" si="15"/>
        <v>J17-B14_L14_N</v>
      </c>
      <c r="D97" t="str">
        <f t="shared" si="16"/>
        <v>J17-15</v>
      </c>
      <c r="E97" t="s">
        <v>537</v>
      </c>
      <c r="F97">
        <v>15</v>
      </c>
      <c r="G97" t="s">
        <v>289</v>
      </c>
      <c r="L97" t="s">
        <v>353</v>
      </c>
      <c r="M97" t="s">
        <v>274</v>
      </c>
      <c r="N97">
        <v>49.293500000000002</v>
      </c>
      <c r="AA97">
        <f t="shared" si="25"/>
        <v>92</v>
      </c>
      <c r="AB97" t="str">
        <f>B2B!B94</f>
        <v>JM1</v>
      </c>
      <c r="AC97" t="str">
        <f>B2B!C94</f>
        <v>91</v>
      </c>
      <c r="AD97" t="str">
        <f t="shared" si="19"/>
        <v>JM1-91</v>
      </c>
      <c r="AE97" t="str">
        <f t="shared" si="20"/>
        <v>B14_L23_P</v>
      </c>
      <c r="AG97" t="str">
        <f t="shared" si="21"/>
        <v>--</v>
      </c>
      <c r="AH97" t="str">
        <f t="shared" si="22"/>
        <v>J17-41</v>
      </c>
      <c r="AI97" t="str">
        <f>IFERROR(IF(IF(AG97="--",INDEX(D:D,MATCH(AE97,INDEX(B:B,MATCH(AE97,B:B,)+1):B10611,)+MATCH(AE97,B:B,)))=AD97,VLOOKUP(AE97,B:D,3,0),IF(AG97="--",INDEX(D:D,MATCH(AE97,INDEX(B:B,MATCH(AE97,B:B,)+1):B10611,)+MATCH(AE97,B:B,)),"---")),"---")</f>
        <v>J17-41</v>
      </c>
      <c r="AJ97" t="str">
        <f>IF(COUNTIF(CALC_CONN_TEBB0714_REV01!F:F,IF(AH97&lt;&gt;"---",VLOOKUP(AD97,CALC_CONN_TEBB0714_REV01!F:M,8,0),IF(IFERROR(IF(AD97=AH97,AI97,AH97),"---")="---","---",IF(COUNTIF(CALC_CONN_TEBB0714_REV01!F:F,IFERROR(IF(AD97=AH97,AI97,AH97),"---"))&gt;0,"---",IFERROR(IF(AD97=AH97,AI97,AH97),"---")))))=1,IF(AH97&lt;&gt;"---",VLOOKUP(AD97,CALC_CONN_TEBB0714_REV01!F:M,8,0),IF(IFERROR(IF(AD97=AH97,AI97,AH97),"---")="---","---",IF(COUNTIF(CALC_CONN_TEBB0714_REV01!F:F,IFERROR(IF(AD97=AH97,AI97,AH97),"---"))&gt;0,"---",IFERROR(IF(AD97=AH97,AI97,AH97),"---")))),"---")</f>
        <v>J17-41</v>
      </c>
      <c r="AK97" t="str">
        <f>IF(COUNTIF(CALC_CONN_TEBB0714_REV01!F:F,IF(AH97&lt;&gt;"---",VLOOKUP(AD97,CALC_CONN_TEBB0714_REV01!F:M,8,0),IF(IFERROR(IF(AD97=AH97,AI97,AH97),"---")="---","---",IF(COUNTIF(CALC_CONN_TEBB0714_REV01!F:F,IFERROR(IF(AD97=AH97,AI97,AH97),"---"))&gt;0,"---",IFERROR(IF(AD97=AH97,AI97,AH97),"---")))))=0,IF(AH97&lt;&gt;"---",VLOOKUP(AD97,CALC_CONN_TEBB0714_REV01!F:M,8,0),IF(IFERROR(IF(AD97=AH97,AI97,AH97),"---")="---","---",IF(COUNTIF(CALC_CONN_TEBB0714_REV01!F:F,IFERROR(IF(AD97=AH97,AI97,AH97),"---"))&gt;0,"---",IFERROR(IF(AD97=AH97,AI97,AH97),"---")))),"---")</f>
        <v>---</v>
      </c>
      <c r="AL97">
        <f t="shared" si="23"/>
        <v>35.135300000000001</v>
      </c>
      <c r="AM97">
        <f t="shared" si="24"/>
        <v>2</v>
      </c>
      <c r="AT97" t="str">
        <f t="shared" si="17"/>
        <v>B14_L14_N</v>
      </c>
      <c r="AU97" t="str">
        <f t="shared" si="18"/>
        <v>--</v>
      </c>
    </row>
    <row r="98" spans="1:47" x14ac:dyDescent="0.25">
      <c r="A98" t="str">
        <f t="shared" si="13"/>
        <v>J17-16</v>
      </c>
      <c r="B98" t="str">
        <f t="shared" si="14"/>
        <v>B14_L14_P</v>
      </c>
      <c r="C98" t="str">
        <f t="shared" si="15"/>
        <v>J17-B14_L14_P</v>
      </c>
      <c r="D98" t="str">
        <f t="shared" si="16"/>
        <v>J17-16</v>
      </c>
      <c r="E98" t="s">
        <v>537</v>
      </c>
      <c r="F98">
        <v>16</v>
      </c>
      <c r="G98" t="s">
        <v>290</v>
      </c>
      <c r="L98" t="s">
        <v>354</v>
      </c>
      <c r="M98" t="s">
        <v>274</v>
      </c>
      <c r="N98">
        <v>48.9621</v>
      </c>
      <c r="AA98">
        <f t="shared" si="25"/>
        <v>93</v>
      </c>
      <c r="AB98" t="str">
        <f>B2B!B95</f>
        <v>JM1</v>
      </c>
      <c r="AC98" t="str">
        <f>B2B!C95</f>
        <v>94</v>
      </c>
      <c r="AD98" t="str">
        <f t="shared" si="19"/>
        <v>JM1-94</v>
      </c>
      <c r="AE98" t="str">
        <f t="shared" si="20"/>
        <v>PROG_B</v>
      </c>
      <c r="AG98" t="str">
        <f t="shared" si="21"/>
        <v>--</v>
      </c>
      <c r="AH98" t="str">
        <f t="shared" si="22"/>
        <v>J3-11</v>
      </c>
      <c r="AI98" t="str">
        <f>IFERROR(IF(IF(AG98="--",INDEX(D:D,MATCH(AE98,INDEX(B:B,MATCH(AE98,B:B,)+1):B10612,)+MATCH(AE98,B:B,)))=AD98,VLOOKUP(AE98,B:D,3,0),IF(AG98="--",INDEX(D:D,MATCH(AE98,INDEX(B:B,MATCH(AE98,B:B,)+1):B10612,)+MATCH(AE98,B:B,)),"---")),"---")</f>
        <v>J3-11</v>
      </c>
      <c r="AJ98" t="str">
        <f>IF(COUNTIF(CALC_CONN_TEBB0714_REV01!F:F,IF(AH98&lt;&gt;"---",VLOOKUP(AD98,CALC_CONN_TEBB0714_REV01!F:M,8,0),IF(IFERROR(IF(AD98=AH98,AI98,AH98),"---")="---","---",IF(COUNTIF(CALC_CONN_TEBB0714_REV01!F:F,IFERROR(IF(AD98=AH98,AI98,AH98),"---"))&gt;0,"---",IFERROR(IF(AD98=AH98,AI98,AH98),"---")))))=1,IF(AH98&lt;&gt;"---",VLOOKUP(AD98,CALC_CONN_TEBB0714_REV01!F:M,8,0),IF(IFERROR(IF(AD98=AH98,AI98,AH98),"---")="---","---",IF(COUNTIF(CALC_CONN_TEBB0714_REV01!F:F,IFERROR(IF(AD98=AH98,AI98,AH98),"---"))&gt;0,"---",IFERROR(IF(AD98=AH98,AI98,AH98),"---")))),"---")</f>
        <v>J3-11</v>
      </c>
      <c r="AK98" t="str">
        <f>IF(COUNTIF(CALC_CONN_TEBB0714_REV01!F:F,IF(AH98&lt;&gt;"---",VLOOKUP(AD98,CALC_CONN_TEBB0714_REV01!F:M,8,0),IF(IFERROR(IF(AD98=AH98,AI98,AH98),"---")="---","---",IF(COUNTIF(CALC_CONN_TEBB0714_REV01!F:F,IFERROR(IF(AD98=AH98,AI98,AH98),"---"))&gt;0,"---",IFERROR(IF(AD98=AH98,AI98,AH98),"---")))))=0,IF(AH98&lt;&gt;"---",VLOOKUP(AD98,CALC_CONN_TEBB0714_REV01!F:M,8,0),IF(IFERROR(IF(AD98=AH98,AI98,AH98),"---")="---","---",IF(COUNTIF(CALC_CONN_TEBB0714_REV01!F:F,IFERROR(IF(AD98=AH98,AI98,AH98),"---"))&gt;0,"---",IFERROR(IF(AD98=AH98,AI98,AH98),"---")))),"---")</f>
        <v>---</v>
      </c>
      <c r="AL98">
        <f t="shared" si="23"/>
        <v>57.492400000000004</v>
      </c>
      <c r="AM98">
        <f t="shared" si="24"/>
        <v>3</v>
      </c>
      <c r="AT98" t="str">
        <f t="shared" si="17"/>
        <v>B14_L14_P</v>
      </c>
      <c r="AU98" t="str">
        <f t="shared" si="18"/>
        <v>--</v>
      </c>
    </row>
    <row r="99" spans="1:47" x14ac:dyDescent="0.25">
      <c r="A99" t="str">
        <f t="shared" si="13"/>
        <v>J17-17</v>
      </c>
      <c r="B99" t="str">
        <f t="shared" si="14"/>
        <v>B14_L5_N</v>
      </c>
      <c r="C99" t="str">
        <f t="shared" si="15"/>
        <v>J17-B14_L5_N</v>
      </c>
      <c r="D99" t="str">
        <f t="shared" si="16"/>
        <v>J17-17</v>
      </c>
      <c r="E99" t="s">
        <v>537</v>
      </c>
      <c r="F99">
        <v>17</v>
      </c>
      <c r="G99" t="s">
        <v>295</v>
      </c>
      <c r="L99" t="s">
        <v>355</v>
      </c>
      <c r="M99" t="s">
        <v>274</v>
      </c>
      <c r="N99">
        <v>27.8139</v>
      </c>
      <c r="AA99">
        <f t="shared" si="25"/>
        <v>94</v>
      </c>
      <c r="AB99" t="str">
        <f>B2B!B96</f>
        <v>JM1</v>
      </c>
      <c r="AC99" t="str">
        <f>B2B!C96</f>
        <v>93</v>
      </c>
      <c r="AD99" t="str">
        <f t="shared" si="19"/>
        <v>JM1-93</v>
      </c>
      <c r="AE99" t="str">
        <f t="shared" si="20"/>
        <v>B14_L21_P</v>
      </c>
      <c r="AG99" t="str">
        <f t="shared" si="21"/>
        <v>--</v>
      </c>
      <c r="AH99" t="str">
        <f t="shared" si="22"/>
        <v>J17-43</v>
      </c>
      <c r="AI99" t="str">
        <f>IFERROR(IF(IF(AG99="--",INDEX(D:D,MATCH(AE99,INDEX(B:B,MATCH(AE99,B:B,)+1):B10613,)+MATCH(AE99,B:B,)))=AD99,VLOOKUP(AE99,B:D,3,0),IF(AG99="--",INDEX(D:D,MATCH(AE99,INDEX(B:B,MATCH(AE99,B:B,)+1):B10613,)+MATCH(AE99,B:B,)),"---")),"---")</f>
        <v>J17-43</v>
      </c>
      <c r="AJ99" t="str">
        <f>IF(COUNTIF(CALC_CONN_TEBB0714_REV01!F:F,IF(AH99&lt;&gt;"---",VLOOKUP(AD99,CALC_CONN_TEBB0714_REV01!F:M,8,0),IF(IFERROR(IF(AD99=AH99,AI99,AH99),"---")="---","---",IF(COUNTIF(CALC_CONN_TEBB0714_REV01!F:F,IFERROR(IF(AD99=AH99,AI99,AH99),"---"))&gt;0,"---",IFERROR(IF(AD99=AH99,AI99,AH99),"---")))))=1,IF(AH99&lt;&gt;"---",VLOOKUP(AD99,CALC_CONN_TEBB0714_REV01!F:M,8,0),IF(IFERROR(IF(AD99=AH99,AI99,AH99),"---")="---","---",IF(COUNTIF(CALC_CONN_TEBB0714_REV01!F:F,IFERROR(IF(AD99=AH99,AI99,AH99),"---"))&gt;0,"---",IFERROR(IF(AD99=AH99,AI99,AH99),"---")))),"---")</f>
        <v>J17-43</v>
      </c>
      <c r="AK99" t="str">
        <f>IF(COUNTIF(CALC_CONN_TEBB0714_REV01!F:F,IF(AH99&lt;&gt;"---",VLOOKUP(AD99,CALC_CONN_TEBB0714_REV01!F:M,8,0),IF(IFERROR(IF(AD99=AH99,AI99,AH99),"---")="---","---",IF(COUNTIF(CALC_CONN_TEBB0714_REV01!F:F,IFERROR(IF(AD99=AH99,AI99,AH99),"---"))&gt;0,"---",IFERROR(IF(AD99=AH99,AI99,AH99),"---")))))=0,IF(AH99&lt;&gt;"---",VLOOKUP(AD99,CALC_CONN_TEBB0714_REV01!F:M,8,0),IF(IFERROR(IF(AD99=AH99,AI99,AH99),"---")="---","---",IF(COUNTIF(CALC_CONN_TEBB0714_REV01!F:F,IFERROR(IF(AD99=AH99,AI99,AH99),"---"))&gt;0,"---",IFERROR(IF(AD99=AH99,AI99,AH99),"---")))),"---")</f>
        <v>---</v>
      </c>
      <c r="AL99">
        <f t="shared" si="23"/>
        <v>50.151600000000002</v>
      </c>
      <c r="AM99">
        <f t="shared" si="24"/>
        <v>2</v>
      </c>
      <c r="AT99" t="str">
        <f t="shared" si="17"/>
        <v>B14_L5_N</v>
      </c>
      <c r="AU99" t="str">
        <f t="shared" si="18"/>
        <v>--</v>
      </c>
    </row>
    <row r="100" spans="1:47" x14ac:dyDescent="0.25">
      <c r="A100" t="str">
        <f t="shared" si="13"/>
        <v>J17-18</v>
      </c>
      <c r="B100" t="str">
        <f t="shared" si="14"/>
        <v>B14_L5_P</v>
      </c>
      <c r="C100" t="str">
        <f t="shared" si="15"/>
        <v>J17-B14_L5_P</v>
      </c>
      <c r="D100" t="str">
        <f t="shared" si="16"/>
        <v>J17-18</v>
      </c>
      <c r="E100" t="s">
        <v>537</v>
      </c>
      <c r="F100">
        <v>18</v>
      </c>
      <c r="G100" t="s">
        <v>296</v>
      </c>
      <c r="L100" t="s">
        <v>356</v>
      </c>
      <c r="M100" t="s">
        <v>274</v>
      </c>
      <c r="N100">
        <v>28.145199999999999</v>
      </c>
      <c r="AA100">
        <f t="shared" si="25"/>
        <v>95</v>
      </c>
      <c r="AB100" t="str">
        <f>B2B!B97</f>
        <v>JM1</v>
      </c>
      <c r="AC100" t="str">
        <f>B2B!C97</f>
        <v>96</v>
      </c>
      <c r="AD100" t="str">
        <f t="shared" si="19"/>
        <v>JM1-96</v>
      </c>
      <c r="AE100" t="str">
        <f t="shared" si="20"/>
        <v>DONE</v>
      </c>
      <c r="AG100" t="str">
        <f t="shared" si="21"/>
        <v>--</v>
      </c>
      <c r="AH100" t="str">
        <f t="shared" si="22"/>
        <v>JM1-96</v>
      </c>
      <c r="AI100" t="str">
        <f>IFERROR(IF(IF(AG100="--",INDEX(D:D,MATCH(AE100,INDEX(B:B,MATCH(AE100,B:B,)+1):B10614,)+MATCH(AE100,B:B,)))=AD100,VLOOKUP(AE100,B:D,3,0),IF(AG100="--",INDEX(D:D,MATCH(AE100,INDEX(B:B,MATCH(AE100,B:B,)+1):B10614,)+MATCH(AE100,B:B,)),"---")),"---")</f>
        <v>D3-K</v>
      </c>
      <c r="AJ100" t="str">
        <f>IF(COUNTIF(CALC_CONN_TEBB0714_REV01!F:F,IF(AH100&lt;&gt;"---",VLOOKUP(AD100,CALC_CONN_TEBB0714_REV01!F:M,8,0),IF(IFERROR(IF(AD100=AH100,AI100,AH100),"---")="---","---",IF(COUNTIF(CALC_CONN_TEBB0714_REV01!F:F,IFERROR(IF(AD100=AH100,AI100,AH100),"---"))&gt;0,"---",IFERROR(IF(AD100=AH100,AI100,AH100),"---")))))=1,IF(AH100&lt;&gt;"---",VLOOKUP(AD100,CALC_CONN_TEBB0714_REV01!F:M,8,0),IF(IFERROR(IF(AD100=AH100,AI100,AH100),"---")="---","---",IF(COUNTIF(CALC_CONN_TEBB0714_REV01!F:F,IFERROR(IF(AD100=AH100,AI100,AH100),"---"))&gt;0,"---",IFERROR(IF(AD100=AH100,AI100,AH100),"---")))),"---")</f>
        <v>---</v>
      </c>
      <c r="AK100" t="str">
        <f>IF(COUNTIF(CALC_CONN_TEBB0714_REV01!F:F,IF(AH100&lt;&gt;"---",VLOOKUP(AD100,CALC_CONN_TEBB0714_REV01!F:M,8,0),IF(IFERROR(IF(AD100=AH100,AI100,AH100),"---")="---","---",IF(COUNTIF(CALC_CONN_TEBB0714_REV01!F:F,IFERROR(IF(AD100=AH100,AI100,AH100),"---"))&gt;0,"---",IFERROR(IF(AD100=AH100,AI100,AH100),"---")))))=0,IF(AH100&lt;&gt;"---",VLOOKUP(AD100,CALC_CONN_TEBB0714_REV01!F:M,8,0),IF(IFERROR(IF(AD100=AH100,AI100,AH100),"---")="---","---",IF(COUNTIF(CALC_CONN_TEBB0714_REV01!F:F,IFERROR(IF(AD100=AH100,AI100,AH100),"---"))&gt;0,"---",IFERROR(IF(AD100=AH100,AI100,AH100),"---")))),"---")</f>
        <v>D3-K</v>
      </c>
      <c r="AL100">
        <f t="shared" si="23"/>
        <v>61.972200000000001</v>
      </c>
      <c r="AM100">
        <f t="shared" si="24"/>
        <v>2</v>
      </c>
      <c r="AT100" t="str">
        <f t="shared" si="17"/>
        <v>B14_L5_P</v>
      </c>
      <c r="AU100" t="str">
        <f t="shared" si="18"/>
        <v>--</v>
      </c>
    </row>
    <row r="101" spans="1:47" x14ac:dyDescent="0.25">
      <c r="A101" t="str">
        <f t="shared" si="13"/>
        <v>J17-19</v>
      </c>
      <c r="B101" t="str">
        <f t="shared" si="14"/>
        <v>B14_L4_P</v>
      </c>
      <c r="C101" t="str">
        <f t="shared" si="15"/>
        <v>J17-B14_L4_P</v>
      </c>
      <c r="D101" t="str">
        <f t="shared" si="16"/>
        <v>J17-19</v>
      </c>
      <c r="E101" t="s">
        <v>537</v>
      </c>
      <c r="F101">
        <v>19</v>
      </c>
      <c r="G101" t="s">
        <v>866</v>
      </c>
      <c r="L101" t="s">
        <v>357</v>
      </c>
      <c r="M101" t="s">
        <v>274</v>
      </c>
      <c r="N101">
        <v>8.4113000000000007</v>
      </c>
      <c r="AA101">
        <f t="shared" si="25"/>
        <v>96</v>
      </c>
      <c r="AB101" t="str">
        <f>B2B!B98</f>
        <v>JM1</v>
      </c>
      <c r="AC101" t="str">
        <f>B2B!C98</f>
        <v>95</v>
      </c>
      <c r="AD101" t="str">
        <f t="shared" si="19"/>
        <v>JM1-95</v>
      </c>
      <c r="AE101" t="str">
        <f t="shared" si="20"/>
        <v>B14_L21_N</v>
      </c>
      <c r="AG101" t="str">
        <f t="shared" si="21"/>
        <v>--</v>
      </c>
      <c r="AH101" t="str">
        <f t="shared" si="22"/>
        <v>J17-44</v>
      </c>
      <c r="AI101" t="str">
        <f>IFERROR(IF(IF(AG101="--",INDEX(D:D,MATCH(AE101,INDEX(B:B,MATCH(AE101,B:B,)+1):B10615,)+MATCH(AE101,B:B,)))=AD101,VLOOKUP(AE101,B:D,3,0),IF(AG101="--",INDEX(D:D,MATCH(AE101,INDEX(B:B,MATCH(AE101,B:B,)+1):B10615,)+MATCH(AE101,B:B,)),"---")),"---")</f>
        <v>J17-44</v>
      </c>
      <c r="AJ101" t="str">
        <f>IF(COUNTIF(CALC_CONN_TEBB0714_REV01!F:F,IF(AH101&lt;&gt;"---",VLOOKUP(AD101,CALC_CONN_TEBB0714_REV01!F:M,8,0),IF(IFERROR(IF(AD101=AH101,AI101,AH101),"---")="---","---",IF(COUNTIF(CALC_CONN_TEBB0714_REV01!F:F,IFERROR(IF(AD101=AH101,AI101,AH101),"---"))&gt;0,"---",IFERROR(IF(AD101=AH101,AI101,AH101),"---")))))=1,IF(AH101&lt;&gt;"---",VLOOKUP(AD101,CALC_CONN_TEBB0714_REV01!F:M,8,0),IF(IFERROR(IF(AD101=AH101,AI101,AH101),"---")="---","---",IF(COUNTIF(CALC_CONN_TEBB0714_REV01!F:F,IFERROR(IF(AD101=AH101,AI101,AH101),"---"))&gt;0,"---",IFERROR(IF(AD101=AH101,AI101,AH101),"---")))),"---")</f>
        <v>J17-44</v>
      </c>
      <c r="AK101" t="str">
        <f>IF(COUNTIF(CALC_CONN_TEBB0714_REV01!F:F,IF(AH101&lt;&gt;"---",VLOOKUP(AD101,CALC_CONN_TEBB0714_REV01!F:M,8,0),IF(IFERROR(IF(AD101=AH101,AI101,AH101),"---")="---","---",IF(COUNTIF(CALC_CONN_TEBB0714_REV01!F:F,IFERROR(IF(AD101=AH101,AI101,AH101),"---"))&gt;0,"---",IFERROR(IF(AD101=AH101,AI101,AH101),"---")))))=0,IF(AH101&lt;&gt;"---",VLOOKUP(AD101,CALC_CONN_TEBB0714_REV01!F:M,8,0),IF(IFERROR(IF(AD101=AH101,AI101,AH101),"---")="---","---",IF(COUNTIF(CALC_CONN_TEBB0714_REV01!F:F,IFERROR(IF(AD101=AH101,AI101,AH101),"---"))&gt;0,"---",IFERROR(IF(AD101=AH101,AI101,AH101),"---")))),"---")</f>
        <v>---</v>
      </c>
      <c r="AL101">
        <f t="shared" si="23"/>
        <v>49.157499999999999</v>
      </c>
      <c r="AM101">
        <f t="shared" si="24"/>
        <v>2</v>
      </c>
      <c r="AT101" t="str">
        <f t="shared" si="17"/>
        <v>B14_L4_P</v>
      </c>
      <c r="AU101" t="str">
        <f t="shared" si="18"/>
        <v>--</v>
      </c>
    </row>
    <row r="102" spans="1:47" x14ac:dyDescent="0.25">
      <c r="A102" t="str">
        <f t="shared" si="13"/>
        <v>J17-20</v>
      </c>
      <c r="B102" t="str">
        <f t="shared" si="14"/>
        <v>B14_L4_N</v>
      </c>
      <c r="C102" t="str">
        <f t="shared" si="15"/>
        <v>J17-B14_L4_N</v>
      </c>
      <c r="D102" t="str">
        <f t="shared" si="16"/>
        <v>J17-20</v>
      </c>
      <c r="E102" t="s">
        <v>537</v>
      </c>
      <c r="F102">
        <v>20</v>
      </c>
      <c r="G102" t="s">
        <v>865</v>
      </c>
      <c r="L102" t="s">
        <v>358</v>
      </c>
      <c r="M102" t="s">
        <v>274</v>
      </c>
      <c r="N102">
        <v>8.7426999999999992</v>
      </c>
      <c r="AA102">
        <f t="shared" si="25"/>
        <v>97</v>
      </c>
      <c r="AB102" t="str">
        <f>B2B!B99</f>
        <v>JM1</v>
      </c>
      <c r="AC102" t="str">
        <f>B2B!C99</f>
        <v>98</v>
      </c>
      <c r="AD102" t="str">
        <f t="shared" si="19"/>
        <v>JM1-98</v>
      </c>
      <c r="AE102" t="str">
        <f t="shared" si="20"/>
        <v>GND</v>
      </c>
      <c r="AG102" t="str">
        <f t="shared" si="21"/>
        <v>---</v>
      </c>
      <c r="AH102" t="str">
        <f t="shared" si="22"/>
        <v>---</v>
      </c>
      <c r="AI102" t="str">
        <f>IFERROR(IF(IF(AG102="--",INDEX(D:D,MATCH(AE102,INDEX(B:B,MATCH(AE102,B:B,)+1):B10616,)+MATCH(AE102,B:B,)))=AD102,VLOOKUP(AE102,B:D,3,0),IF(AG102="--",INDEX(D:D,MATCH(AE102,INDEX(B:B,MATCH(AE102,B:B,)+1):B10616,)+MATCH(AE102,B:B,)),"---")),"---")</f>
        <v>---</v>
      </c>
      <c r="AJ102" t="str">
        <f>IF(COUNTIF(CALC_CONN_TEBB0714_REV01!F:F,IF(AH102&lt;&gt;"---",VLOOKUP(AD102,CALC_CONN_TEBB0714_REV01!F:M,8,0),IF(IFERROR(IF(AD102=AH102,AI102,AH102),"---")="---","---",IF(COUNTIF(CALC_CONN_TEBB0714_REV01!F:F,IFERROR(IF(AD102=AH102,AI102,AH102),"---"))&gt;0,"---",IFERROR(IF(AD102=AH102,AI102,AH102),"---")))))=1,IF(AH102&lt;&gt;"---",VLOOKUP(AD102,CALC_CONN_TEBB0714_REV01!F:M,8,0),IF(IFERROR(IF(AD102=AH102,AI102,AH102),"---")="---","---",IF(COUNTIF(CALC_CONN_TEBB0714_REV01!F:F,IFERROR(IF(AD102=AH102,AI102,AH102),"---"))&gt;0,"---",IFERROR(IF(AD102=AH102,AI102,AH102),"---")))),"---")</f>
        <v>---</v>
      </c>
      <c r="AK102" t="str">
        <f>IF(COUNTIF(CALC_CONN_TEBB0714_REV01!F:F,IF(AH102&lt;&gt;"---",VLOOKUP(AD102,CALC_CONN_TEBB0714_REV01!F:M,8,0),IF(IFERROR(IF(AD102=AH102,AI102,AH102),"---")="---","---",IF(COUNTIF(CALC_CONN_TEBB0714_REV01!F:F,IFERROR(IF(AD102=AH102,AI102,AH102),"---"))&gt;0,"---",IFERROR(IF(AD102=AH102,AI102,AH102),"---")))))=0,IF(AH102&lt;&gt;"---",VLOOKUP(AD102,CALC_CONN_TEBB0714_REV01!F:M,8,0),IF(IFERROR(IF(AD102=AH102,AI102,AH102),"---")="---","---",IF(COUNTIF(CALC_CONN_TEBB0714_REV01!F:F,IFERROR(IF(AD102=AH102,AI102,AH102),"---"))&gt;0,"---",IFERROR(IF(AD102=AH102,AI102,AH102),"---")))),"---")</f>
        <v>---</v>
      </c>
      <c r="AL102" t="str">
        <f t="shared" si="23"/>
        <v>---</v>
      </c>
      <c r="AM102">
        <f t="shared" si="24"/>
        <v>93</v>
      </c>
      <c r="AT102" t="str">
        <f t="shared" si="17"/>
        <v>B14_L4_N</v>
      </c>
      <c r="AU102" t="str">
        <f t="shared" si="18"/>
        <v>--</v>
      </c>
    </row>
    <row r="103" spans="1:47" x14ac:dyDescent="0.25">
      <c r="A103" t="str">
        <f t="shared" si="13"/>
        <v>J17-21</v>
      </c>
      <c r="B103" t="str">
        <f t="shared" si="14"/>
        <v>B14_L15_N</v>
      </c>
      <c r="C103" t="str">
        <f t="shared" si="15"/>
        <v>J17-B14_L15_N</v>
      </c>
      <c r="D103" t="str">
        <f t="shared" si="16"/>
        <v>J17-21</v>
      </c>
      <c r="E103" t="s">
        <v>537</v>
      </c>
      <c r="F103">
        <v>21</v>
      </c>
      <c r="G103" t="s">
        <v>849</v>
      </c>
      <c r="L103" t="s">
        <v>359</v>
      </c>
      <c r="M103" t="s">
        <v>274</v>
      </c>
      <c r="N103">
        <v>8.8421000000000003</v>
      </c>
      <c r="AA103">
        <f t="shared" si="25"/>
        <v>98</v>
      </c>
      <c r="AB103" t="str">
        <f>B2B!B100</f>
        <v>JM1</v>
      </c>
      <c r="AC103" t="str">
        <f>B2B!C100</f>
        <v>97</v>
      </c>
      <c r="AD103" t="str">
        <f t="shared" si="19"/>
        <v>JM1-97</v>
      </c>
      <c r="AE103" t="str">
        <f t="shared" si="20"/>
        <v>3.3V</v>
      </c>
      <c r="AG103" t="str">
        <f t="shared" si="21"/>
        <v>--</v>
      </c>
      <c r="AH103" t="str">
        <f t="shared" si="22"/>
        <v>J3-5</v>
      </c>
      <c r="AI103" t="str">
        <f>IFERROR(IF(IF(AG103="--",INDEX(D:D,MATCH(AE103,INDEX(B:B,MATCH(AE103,B:B,)+1):B10617,)+MATCH(AE103,B:B,)))=AD103,VLOOKUP(AE103,B:D,3,0),IF(AG103="--",INDEX(D:D,MATCH(AE103,INDEX(B:B,MATCH(AE103,B:B,)+1):B10617,)+MATCH(AE103,B:B,)),"---")),"---")</f>
        <v>J4-5</v>
      </c>
      <c r="AJ103" t="str">
        <f>IF(COUNTIF(CALC_CONN_TEBB0714_REV01!F:F,IF(AH103&lt;&gt;"---",VLOOKUP(AD103,CALC_CONN_TEBB0714_REV01!F:M,8,0),IF(IFERROR(IF(AD103=AH103,AI103,AH103),"---")="---","---",IF(COUNTIF(CALC_CONN_TEBB0714_REV01!F:F,IFERROR(IF(AD103=AH103,AI103,AH103),"---"))&gt;0,"---",IFERROR(IF(AD103=AH103,AI103,AH103),"---")))))=1,IF(AH103&lt;&gt;"---",VLOOKUP(AD103,CALC_CONN_TEBB0714_REV01!F:M,8,0),IF(IFERROR(IF(AD103=AH103,AI103,AH103),"---")="---","---",IF(COUNTIF(CALC_CONN_TEBB0714_REV01!F:F,IFERROR(IF(AD103=AH103,AI103,AH103),"---"))&gt;0,"---",IFERROR(IF(AD103=AH103,AI103,AH103),"---")))),"---")</f>
        <v>J3-5</v>
      </c>
      <c r="AK103" t="str">
        <f>IF(COUNTIF(CALC_CONN_TEBB0714_REV01!F:F,IF(AH103&lt;&gt;"---",VLOOKUP(AD103,CALC_CONN_TEBB0714_REV01!F:M,8,0),IF(IFERROR(IF(AD103=AH103,AI103,AH103),"---")="---","---",IF(COUNTIF(CALC_CONN_TEBB0714_REV01!F:F,IFERROR(IF(AD103=AH103,AI103,AH103),"---"))&gt;0,"---",IFERROR(IF(AD103=AH103,AI103,AH103),"---")))))=0,IF(AH103&lt;&gt;"---",VLOOKUP(AD103,CALC_CONN_TEBB0714_REV01!F:M,8,0),IF(IFERROR(IF(AD103=AH103,AI103,AH103),"---")="---","---",IF(COUNTIF(CALC_CONN_TEBB0714_REV01!F:F,IFERROR(IF(AD103=AH103,AI103,AH103),"---"))&gt;0,"---",IFERROR(IF(AD103=AH103,AI103,AH103),"---")))),"---")</f>
        <v>---</v>
      </c>
      <c r="AL103">
        <f t="shared" si="23"/>
        <v>24.667899999999999</v>
      </c>
      <c r="AM103">
        <f t="shared" si="24"/>
        <v>16</v>
      </c>
      <c r="AT103" t="str">
        <f t="shared" si="17"/>
        <v>B14_L15_N</v>
      </c>
      <c r="AU103" t="str">
        <f t="shared" si="18"/>
        <v>--</v>
      </c>
    </row>
    <row r="104" spans="1:47" x14ac:dyDescent="0.25">
      <c r="A104" t="str">
        <f t="shared" si="13"/>
        <v>J17-22</v>
      </c>
      <c r="B104" t="str">
        <f t="shared" si="14"/>
        <v>B14_L15_P</v>
      </c>
      <c r="C104" t="str">
        <f t="shared" si="15"/>
        <v>J17-B14_L15_P</v>
      </c>
      <c r="D104" t="str">
        <f t="shared" si="16"/>
        <v>J17-22</v>
      </c>
      <c r="E104" t="s">
        <v>537</v>
      </c>
      <c r="F104">
        <v>22</v>
      </c>
      <c r="G104" t="s">
        <v>850</v>
      </c>
      <c r="L104" t="s">
        <v>360</v>
      </c>
      <c r="M104" t="s">
        <v>274</v>
      </c>
      <c r="N104">
        <v>9.1734000000000009</v>
      </c>
      <c r="AA104">
        <f t="shared" si="25"/>
        <v>99</v>
      </c>
      <c r="AB104" t="str">
        <f>B2B!B101</f>
        <v>JM1</v>
      </c>
      <c r="AC104" t="str">
        <f>B2B!C101</f>
        <v>100</v>
      </c>
      <c r="AD104" t="str">
        <f t="shared" si="19"/>
        <v>JM1-100</v>
      </c>
      <c r="AE104" t="str">
        <f t="shared" si="20"/>
        <v>GND</v>
      </c>
      <c r="AG104" t="str">
        <f t="shared" si="21"/>
        <v>---</v>
      </c>
      <c r="AH104" t="str">
        <f t="shared" si="22"/>
        <v>---</v>
      </c>
      <c r="AI104" t="str">
        <f>IFERROR(IF(IF(AG104="--",INDEX(D:D,MATCH(AE104,INDEX(B:B,MATCH(AE104,B:B,)+1):B10618,)+MATCH(AE104,B:B,)))=AD104,VLOOKUP(AE104,B:D,3,0),IF(AG104="--",INDEX(D:D,MATCH(AE104,INDEX(B:B,MATCH(AE104,B:B,)+1):B10618,)+MATCH(AE104,B:B,)),"---")),"---")</f>
        <v>---</v>
      </c>
      <c r="AJ104" t="str">
        <f>IF(COUNTIF(CALC_CONN_TEBB0714_REV01!F:F,IF(AH104&lt;&gt;"---",VLOOKUP(AD104,CALC_CONN_TEBB0714_REV01!F:M,8,0),IF(IFERROR(IF(AD104=AH104,AI104,AH104),"---")="---","---",IF(COUNTIF(CALC_CONN_TEBB0714_REV01!F:F,IFERROR(IF(AD104=AH104,AI104,AH104),"---"))&gt;0,"---",IFERROR(IF(AD104=AH104,AI104,AH104),"---")))))=1,IF(AH104&lt;&gt;"---",VLOOKUP(AD104,CALC_CONN_TEBB0714_REV01!F:M,8,0),IF(IFERROR(IF(AD104=AH104,AI104,AH104),"---")="---","---",IF(COUNTIF(CALC_CONN_TEBB0714_REV01!F:F,IFERROR(IF(AD104=AH104,AI104,AH104),"---"))&gt;0,"---",IFERROR(IF(AD104=AH104,AI104,AH104),"---")))),"---")</f>
        <v>---</v>
      </c>
      <c r="AK104" t="str">
        <f>IF(COUNTIF(CALC_CONN_TEBB0714_REV01!F:F,IF(AH104&lt;&gt;"---",VLOOKUP(AD104,CALC_CONN_TEBB0714_REV01!F:M,8,0),IF(IFERROR(IF(AD104=AH104,AI104,AH104),"---")="---","---",IF(COUNTIF(CALC_CONN_TEBB0714_REV01!F:F,IFERROR(IF(AD104=AH104,AI104,AH104),"---"))&gt;0,"---",IFERROR(IF(AD104=AH104,AI104,AH104),"---")))))=0,IF(AH104&lt;&gt;"---",VLOOKUP(AD104,CALC_CONN_TEBB0714_REV01!F:M,8,0),IF(IFERROR(IF(AD104=AH104,AI104,AH104),"---")="---","---",IF(COUNTIF(CALC_CONN_TEBB0714_REV01!F:F,IFERROR(IF(AD104=AH104,AI104,AH104),"---"))&gt;0,"---",IFERROR(IF(AD104=AH104,AI104,AH104),"---")))),"---")</f>
        <v>---</v>
      </c>
      <c r="AL104" t="str">
        <f t="shared" si="23"/>
        <v>---</v>
      </c>
      <c r="AM104">
        <f t="shared" si="24"/>
        <v>93</v>
      </c>
      <c r="AT104" t="str">
        <f t="shared" si="17"/>
        <v>B14_L15_P</v>
      </c>
      <c r="AU104" t="str">
        <f t="shared" si="18"/>
        <v>--</v>
      </c>
    </row>
    <row r="105" spans="1:47" x14ac:dyDescent="0.25">
      <c r="A105" t="str">
        <f t="shared" si="13"/>
        <v>J17-23</v>
      </c>
      <c r="B105" t="str">
        <f t="shared" si="14"/>
        <v>SPI-DQ3</v>
      </c>
      <c r="C105" t="str">
        <f t="shared" si="15"/>
        <v>J17-SPI-DQ3</v>
      </c>
      <c r="D105" t="str">
        <f t="shared" si="16"/>
        <v>J17-23</v>
      </c>
      <c r="E105" t="s">
        <v>537</v>
      </c>
      <c r="F105">
        <v>23</v>
      </c>
      <c r="G105" t="s">
        <v>417</v>
      </c>
      <c r="L105" t="s">
        <v>361</v>
      </c>
      <c r="M105" t="s">
        <v>274</v>
      </c>
      <c r="N105">
        <v>0</v>
      </c>
      <c r="AA105">
        <f t="shared" si="25"/>
        <v>100</v>
      </c>
      <c r="AB105" t="str">
        <f>B2B!B102</f>
        <v>JM1</v>
      </c>
      <c r="AC105" t="str">
        <f>B2B!C102</f>
        <v>99</v>
      </c>
      <c r="AD105" t="str">
        <f t="shared" si="19"/>
        <v>JM1-99</v>
      </c>
      <c r="AE105" t="str">
        <f t="shared" si="20"/>
        <v>3.3V</v>
      </c>
      <c r="AG105" t="str">
        <f t="shared" si="21"/>
        <v>--</v>
      </c>
      <c r="AH105" t="str">
        <f t="shared" si="22"/>
        <v>J3-5</v>
      </c>
      <c r="AI105" t="str">
        <f>IFERROR(IF(IF(AG105="--",INDEX(D:D,MATCH(AE105,INDEX(B:B,MATCH(AE105,B:B,)+1):B10619,)+MATCH(AE105,B:B,)))=AD105,VLOOKUP(AE105,B:D,3,0),IF(AG105="--",INDEX(D:D,MATCH(AE105,INDEX(B:B,MATCH(AE105,B:B,)+1):B10619,)+MATCH(AE105,B:B,)),"---")),"---")</f>
        <v>J4-5</v>
      </c>
      <c r="AJ105" t="str">
        <f>IF(COUNTIF(CALC_CONN_TEBB0714_REV01!F:F,IF(AH105&lt;&gt;"---",VLOOKUP(AD105,CALC_CONN_TEBB0714_REV01!F:M,8,0),IF(IFERROR(IF(AD105=AH105,AI105,AH105),"---")="---","---",IF(COUNTIF(CALC_CONN_TEBB0714_REV01!F:F,IFERROR(IF(AD105=AH105,AI105,AH105),"---"))&gt;0,"---",IFERROR(IF(AD105=AH105,AI105,AH105),"---")))))=1,IF(AH105&lt;&gt;"---",VLOOKUP(AD105,CALC_CONN_TEBB0714_REV01!F:M,8,0),IF(IFERROR(IF(AD105=AH105,AI105,AH105),"---")="---","---",IF(COUNTIF(CALC_CONN_TEBB0714_REV01!F:F,IFERROR(IF(AD105=AH105,AI105,AH105),"---"))&gt;0,"---",IFERROR(IF(AD105=AH105,AI105,AH105),"---")))),"---")</f>
        <v>J3-5</v>
      </c>
      <c r="AK105" t="str">
        <f>IF(COUNTIF(CALC_CONN_TEBB0714_REV01!F:F,IF(AH105&lt;&gt;"---",VLOOKUP(AD105,CALC_CONN_TEBB0714_REV01!F:M,8,0),IF(IFERROR(IF(AD105=AH105,AI105,AH105),"---")="---","---",IF(COUNTIF(CALC_CONN_TEBB0714_REV01!F:F,IFERROR(IF(AD105=AH105,AI105,AH105),"---"))&gt;0,"---",IFERROR(IF(AD105=AH105,AI105,AH105),"---")))))=0,IF(AH105&lt;&gt;"---",VLOOKUP(AD105,CALC_CONN_TEBB0714_REV01!F:M,8,0),IF(IFERROR(IF(AD105=AH105,AI105,AH105),"---")="---","---",IF(COUNTIF(CALC_CONN_TEBB0714_REV01!F:F,IFERROR(IF(AD105=AH105,AI105,AH105),"---"))&gt;0,"---",IFERROR(IF(AD105=AH105,AI105,AH105),"---")))),"---")</f>
        <v>---</v>
      </c>
      <c r="AL105">
        <f t="shared" si="23"/>
        <v>24.667899999999999</v>
      </c>
      <c r="AM105">
        <f t="shared" si="24"/>
        <v>16</v>
      </c>
      <c r="AT105" t="str">
        <f t="shared" si="17"/>
        <v>SPI-DQ3</v>
      </c>
      <c r="AU105" t="str">
        <f t="shared" si="18"/>
        <v>--</v>
      </c>
    </row>
    <row r="106" spans="1:47" x14ac:dyDescent="0.25">
      <c r="A106" t="str">
        <f t="shared" si="13"/>
        <v>J17-24</v>
      </c>
      <c r="B106" t="str">
        <f t="shared" si="14"/>
        <v>SPI-DQO</v>
      </c>
      <c r="C106" t="str">
        <f t="shared" si="15"/>
        <v>J17-SPI-DQO</v>
      </c>
      <c r="D106" t="str">
        <f t="shared" si="16"/>
        <v>J17-24</v>
      </c>
      <c r="E106" t="s">
        <v>537</v>
      </c>
      <c r="F106">
        <v>24</v>
      </c>
      <c r="G106" t="s">
        <v>418</v>
      </c>
      <c r="L106" t="s">
        <v>362</v>
      </c>
      <c r="M106" t="s">
        <v>274</v>
      </c>
      <c r="N106">
        <v>0</v>
      </c>
      <c r="AA106">
        <f t="shared" si="25"/>
        <v>101</v>
      </c>
      <c r="AB106" t="str">
        <f>B2B!B103</f>
        <v>JM2</v>
      </c>
      <c r="AC106" t="str">
        <f>B2B!C103</f>
        <v>2</v>
      </c>
      <c r="AD106" t="str">
        <f t="shared" si="19"/>
        <v>JM2-2</v>
      </c>
      <c r="AE106" t="str">
        <f t="shared" si="20"/>
        <v>B15_L3_P</v>
      </c>
      <c r="AG106" t="str">
        <f t="shared" si="21"/>
        <v>--</v>
      </c>
      <c r="AH106" t="str">
        <f t="shared" si="22"/>
        <v>J4-8</v>
      </c>
      <c r="AI106" t="str">
        <f>IFERROR(IF(IF(AG106="--",INDEX(D:D,MATCH(AE106,INDEX(B:B,MATCH(AE106,B:B,)+1):B10620,)+MATCH(AE106,B:B,)))=AD106,VLOOKUP(AE106,B:D,3,0),IF(AG106="--",INDEX(D:D,MATCH(AE106,INDEX(B:B,MATCH(AE106,B:B,)+1):B10620,)+MATCH(AE106,B:B,)),"---")),"---")</f>
        <v>J4-8</v>
      </c>
      <c r="AJ106" t="str">
        <f>IF(COUNTIF(CALC_CONN_TEBB0714_REV01!F:F,IF(AH106&lt;&gt;"---",VLOOKUP(AD106,CALC_CONN_TEBB0714_REV01!F:M,8,0),IF(IFERROR(IF(AD106=AH106,AI106,AH106),"---")="---","---",IF(COUNTIF(CALC_CONN_TEBB0714_REV01!F:F,IFERROR(IF(AD106=AH106,AI106,AH106),"---"))&gt;0,"---",IFERROR(IF(AD106=AH106,AI106,AH106),"---")))))=1,IF(AH106&lt;&gt;"---",VLOOKUP(AD106,CALC_CONN_TEBB0714_REV01!F:M,8,0),IF(IFERROR(IF(AD106=AH106,AI106,AH106),"---")="---","---",IF(COUNTIF(CALC_CONN_TEBB0714_REV01!F:F,IFERROR(IF(AD106=AH106,AI106,AH106),"---"))&gt;0,"---",IFERROR(IF(AD106=AH106,AI106,AH106),"---")))),"---")</f>
        <v>J4-8</v>
      </c>
      <c r="AK106" t="str">
        <f>IF(COUNTIF(CALC_CONN_TEBB0714_REV01!F:F,IF(AH106&lt;&gt;"---",VLOOKUP(AD106,CALC_CONN_TEBB0714_REV01!F:M,8,0),IF(IFERROR(IF(AD106=AH106,AI106,AH106),"---")="---","---",IF(COUNTIF(CALC_CONN_TEBB0714_REV01!F:F,IFERROR(IF(AD106=AH106,AI106,AH106),"---"))&gt;0,"---",IFERROR(IF(AD106=AH106,AI106,AH106),"---")))))=0,IF(AH106&lt;&gt;"---",VLOOKUP(AD106,CALC_CONN_TEBB0714_REV01!F:M,8,0),IF(IFERROR(IF(AD106=AH106,AI106,AH106),"---")="---","---",IF(COUNTIF(CALC_CONN_TEBB0714_REV01!F:F,IFERROR(IF(AD106=AH106,AI106,AH106),"---"))&gt;0,"---",IFERROR(IF(AD106=AH106,AI106,AH106),"---")))),"---")</f>
        <v>---</v>
      </c>
      <c r="AL106">
        <f t="shared" si="23"/>
        <v>53.584000000000003</v>
      </c>
      <c r="AM106">
        <f t="shared" si="24"/>
        <v>2</v>
      </c>
      <c r="AT106" t="str">
        <f t="shared" si="17"/>
        <v>SPI-DQO</v>
      </c>
      <c r="AU106" t="str">
        <f t="shared" si="18"/>
        <v>--</v>
      </c>
    </row>
    <row r="107" spans="1:47" x14ac:dyDescent="0.25">
      <c r="A107" t="str">
        <f t="shared" si="13"/>
        <v>J17-25</v>
      </c>
      <c r="B107" t="str">
        <f t="shared" si="14"/>
        <v>SPI-CS</v>
      </c>
      <c r="C107" t="str">
        <f t="shared" si="15"/>
        <v>J17-SPI-CS</v>
      </c>
      <c r="D107" t="str">
        <f t="shared" si="16"/>
        <v>J17-25</v>
      </c>
      <c r="E107" t="s">
        <v>537</v>
      </c>
      <c r="F107">
        <v>25</v>
      </c>
      <c r="G107" t="s">
        <v>414</v>
      </c>
      <c r="L107" t="s">
        <v>363</v>
      </c>
      <c r="M107" t="s">
        <v>274</v>
      </c>
      <c r="N107">
        <v>10.475099999999999</v>
      </c>
      <c r="AA107">
        <f t="shared" si="25"/>
        <v>102</v>
      </c>
      <c r="AB107" t="str">
        <f>B2B!B104</f>
        <v>JM2</v>
      </c>
      <c r="AC107" t="str">
        <f>B2B!C104</f>
        <v>1</v>
      </c>
      <c r="AD107" t="str">
        <f t="shared" si="19"/>
        <v>JM2-1</v>
      </c>
      <c r="AE107" t="str">
        <f t="shared" si="20"/>
        <v>B15_L7_N</v>
      </c>
      <c r="AG107" t="str">
        <f t="shared" si="21"/>
        <v>--</v>
      </c>
      <c r="AH107" t="str">
        <f t="shared" si="22"/>
        <v>JM2-1</v>
      </c>
      <c r="AI107" t="str">
        <f>IFERROR(IF(IF(AG107="--",INDEX(D:D,MATCH(AE107,INDEX(B:B,MATCH(AE107,B:B,)+1):B10621,)+MATCH(AE107,B:B,)))=AD107,VLOOKUP(AE107,B:D,3,0),IF(AG107="--",INDEX(D:D,MATCH(AE107,INDEX(B:B,MATCH(AE107,B:B,)+1):B10621,)+MATCH(AE107,B:B,)),"---")),"---")</f>
        <v>---</v>
      </c>
      <c r="AJ107" t="str">
        <f>IF(COUNTIF(CALC_CONN_TEBB0714_REV01!F:F,IF(AH107&lt;&gt;"---",VLOOKUP(AD107,CALC_CONN_TEBB0714_REV01!F:M,8,0),IF(IFERROR(IF(AD107=AH107,AI107,AH107),"---")="---","---",IF(COUNTIF(CALC_CONN_TEBB0714_REV01!F:F,IFERROR(IF(AD107=AH107,AI107,AH107),"---"))&gt;0,"---",IFERROR(IF(AD107=AH107,AI107,AH107),"---")))))=1,IF(AH107&lt;&gt;"---",VLOOKUP(AD107,CALC_CONN_TEBB0714_REV01!F:M,8,0),IF(IFERROR(IF(AD107=AH107,AI107,AH107),"---")="---","---",IF(COUNTIF(CALC_CONN_TEBB0714_REV01!F:F,IFERROR(IF(AD107=AH107,AI107,AH107),"---"))&gt;0,"---",IFERROR(IF(AD107=AH107,AI107,AH107),"---")))),"---")</f>
        <v>---</v>
      </c>
      <c r="AK107" t="str">
        <f>IF(COUNTIF(CALC_CONN_TEBB0714_REV01!F:F,IF(AH107&lt;&gt;"---",VLOOKUP(AD107,CALC_CONN_TEBB0714_REV01!F:M,8,0),IF(IFERROR(IF(AD107=AH107,AI107,AH107),"---")="---","---",IF(COUNTIF(CALC_CONN_TEBB0714_REV01!F:F,IFERROR(IF(AD107=AH107,AI107,AH107),"---"))&gt;0,"---",IFERROR(IF(AD107=AH107,AI107,AH107),"---")))))=0,IF(AH107&lt;&gt;"---",VLOOKUP(AD107,CALC_CONN_TEBB0714_REV01!F:M,8,0),IF(IFERROR(IF(AD107=AH107,AI107,AH107),"---")="---","---",IF(COUNTIF(CALC_CONN_TEBB0714_REV01!F:F,IFERROR(IF(AD107=AH107,AI107,AH107),"---"))&gt;0,"---",IFERROR(IF(AD107=AH107,AI107,AH107),"---")))),"---")</f>
        <v>---</v>
      </c>
      <c r="AL107">
        <f t="shared" si="23"/>
        <v>0</v>
      </c>
      <c r="AM107">
        <f t="shared" si="24"/>
        <v>1</v>
      </c>
      <c r="AT107" t="str">
        <f t="shared" si="17"/>
        <v>SPI-CS</v>
      </c>
      <c r="AU107" t="str">
        <f t="shared" si="18"/>
        <v>--</v>
      </c>
    </row>
    <row r="108" spans="1:47" x14ac:dyDescent="0.25">
      <c r="A108" t="str">
        <f t="shared" si="13"/>
        <v>J17-26</v>
      </c>
      <c r="B108" t="str">
        <f t="shared" si="14"/>
        <v>SPI-CLK</v>
      </c>
      <c r="C108" t="str">
        <f t="shared" si="15"/>
        <v>J17-SPI-CLK</v>
      </c>
      <c r="D108" t="str">
        <f t="shared" si="16"/>
        <v>J17-26</v>
      </c>
      <c r="E108" t="s">
        <v>537</v>
      </c>
      <c r="F108">
        <v>26</v>
      </c>
      <c r="G108" t="s">
        <v>1306</v>
      </c>
      <c r="L108" t="s">
        <v>365</v>
      </c>
      <c r="M108" t="s">
        <v>274</v>
      </c>
      <c r="N108">
        <v>10.143700000000001</v>
      </c>
      <c r="AA108">
        <f t="shared" si="25"/>
        <v>103</v>
      </c>
      <c r="AB108" t="str">
        <f>B2B!B105</f>
        <v>JM2</v>
      </c>
      <c r="AC108" t="str">
        <f>B2B!C105</f>
        <v>4</v>
      </c>
      <c r="AD108" t="str">
        <f t="shared" si="19"/>
        <v>JM2-4</v>
      </c>
      <c r="AE108" t="str">
        <f t="shared" si="20"/>
        <v>B15_L3_N</v>
      </c>
      <c r="AG108" t="str">
        <f t="shared" si="21"/>
        <v>--</v>
      </c>
      <c r="AH108" t="str">
        <f t="shared" si="22"/>
        <v>J4-7</v>
      </c>
      <c r="AI108" t="str">
        <f>IFERROR(IF(IF(AG108="--",INDEX(D:D,MATCH(AE108,INDEX(B:B,MATCH(AE108,B:B,)+1):B10622,)+MATCH(AE108,B:B,)))=AD108,VLOOKUP(AE108,B:D,3,0),IF(AG108="--",INDEX(D:D,MATCH(AE108,INDEX(B:B,MATCH(AE108,B:B,)+1):B10622,)+MATCH(AE108,B:B,)),"---")),"---")</f>
        <v>J4-7</v>
      </c>
      <c r="AJ108" t="str">
        <f>IF(COUNTIF(CALC_CONN_TEBB0714_REV01!F:F,IF(AH108&lt;&gt;"---",VLOOKUP(AD108,CALC_CONN_TEBB0714_REV01!F:M,8,0),IF(IFERROR(IF(AD108=AH108,AI108,AH108),"---")="---","---",IF(COUNTIF(CALC_CONN_TEBB0714_REV01!F:F,IFERROR(IF(AD108=AH108,AI108,AH108),"---"))&gt;0,"---",IFERROR(IF(AD108=AH108,AI108,AH108),"---")))))=1,IF(AH108&lt;&gt;"---",VLOOKUP(AD108,CALC_CONN_TEBB0714_REV01!F:M,8,0),IF(IFERROR(IF(AD108=AH108,AI108,AH108),"---")="---","---",IF(COUNTIF(CALC_CONN_TEBB0714_REV01!F:F,IFERROR(IF(AD108=AH108,AI108,AH108),"---"))&gt;0,"---",IFERROR(IF(AD108=AH108,AI108,AH108),"---")))),"---")</f>
        <v>J4-7</v>
      </c>
      <c r="AK108" t="str">
        <f>IF(COUNTIF(CALC_CONN_TEBB0714_REV01!F:F,IF(AH108&lt;&gt;"---",VLOOKUP(AD108,CALC_CONN_TEBB0714_REV01!F:M,8,0),IF(IFERROR(IF(AD108=AH108,AI108,AH108),"---")="---","---",IF(COUNTIF(CALC_CONN_TEBB0714_REV01!F:F,IFERROR(IF(AD108=AH108,AI108,AH108),"---"))&gt;0,"---",IFERROR(IF(AD108=AH108,AI108,AH108),"---")))))=0,IF(AH108&lt;&gt;"---",VLOOKUP(AD108,CALC_CONN_TEBB0714_REV01!F:M,8,0),IF(IFERROR(IF(AD108=AH108,AI108,AH108),"---")="---","---",IF(COUNTIF(CALC_CONN_TEBB0714_REV01!F:F,IFERROR(IF(AD108=AH108,AI108,AH108),"---"))&gt;0,"---",IFERROR(IF(AD108=AH108,AI108,AH108),"---")))),"---")</f>
        <v>---</v>
      </c>
      <c r="AL108">
        <f t="shared" si="23"/>
        <v>53.252600000000001</v>
      </c>
      <c r="AM108">
        <f t="shared" si="24"/>
        <v>2</v>
      </c>
      <c r="AT108" t="str">
        <f t="shared" si="17"/>
        <v>SPI-CLK</v>
      </c>
      <c r="AU108" t="str">
        <f t="shared" si="18"/>
        <v>--</v>
      </c>
    </row>
    <row r="109" spans="1:47" x14ac:dyDescent="0.25">
      <c r="A109" t="str">
        <f t="shared" si="13"/>
        <v>J17-27</v>
      </c>
      <c r="B109" t="str">
        <f t="shared" si="14"/>
        <v>SPI-DQ1</v>
      </c>
      <c r="C109" t="str">
        <f t="shared" si="15"/>
        <v>J17-SPI-DQ1</v>
      </c>
      <c r="D109" t="str">
        <f t="shared" si="16"/>
        <v>J17-27</v>
      </c>
      <c r="E109" t="s">
        <v>537</v>
      </c>
      <c r="F109">
        <v>27</v>
      </c>
      <c r="G109" t="s">
        <v>415</v>
      </c>
      <c r="L109" t="s">
        <v>367</v>
      </c>
      <c r="M109" t="s">
        <v>274</v>
      </c>
      <c r="N109">
        <v>2.3174000000000001</v>
      </c>
      <c r="AA109">
        <f t="shared" si="25"/>
        <v>104</v>
      </c>
      <c r="AB109" t="str">
        <f>B2B!B106</f>
        <v>JM2</v>
      </c>
      <c r="AC109" t="str">
        <f>B2B!C106</f>
        <v>3</v>
      </c>
      <c r="AD109" t="str">
        <f t="shared" si="19"/>
        <v>JM2-3</v>
      </c>
      <c r="AE109" t="str">
        <f t="shared" si="20"/>
        <v>B15_L7_P</v>
      </c>
      <c r="AG109" t="str">
        <f t="shared" si="21"/>
        <v>--</v>
      </c>
      <c r="AH109" t="str">
        <f t="shared" si="22"/>
        <v>JM2-3</v>
      </c>
      <c r="AI109" t="str">
        <f>IFERROR(IF(IF(AG109="--",INDEX(D:D,MATCH(AE109,INDEX(B:B,MATCH(AE109,B:B,)+1):B10623,)+MATCH(AE109,B:B,)))=AD109,VLOOKUP(AE109,B:D,3,0),IF(AG109="--",INDEX(D:D,MATCH(AE109,INDEX(B:B,MATCH(AE109,B:B,)+1):B10623,)+MATCH(AE109,B:B,)),"---")),"---")</f>
        <v>---</v>
      </c>
      <c r="AJ109" t="str">
        <f>IF(COUNTIF(CALC_CONN_TEBB0714_REV01!F:F,IF(AH109&lt;&gt;"---",VLOOKUP(AD109,CALC_CONN_TEBB0714_REV01!F:M,8,0),IF(IFERROR(IF(AD109=AH109,AI109,AH109),"---")="---","---",IF(COUNTIF(CALC_CONN_TEBB0714_REV01!F:F,IFERROR(IF(AD109=AH109,AI109,AH109),"---"))&gt;0,"---",IFERROR(IF(AD109=AH109,AI109,AH109),"---")))))=1,IF(AH109&lt;&gt;"---",VLOOKUP(AD109,CALC_CONN_TEBB0714_REV01!F:M,8,0),IF(IFERROR(IF(AD109=AH109,AI109,AH109),"---")="---","---",IF(COUNTIF(CALC_CONN_TEBB0714_REV01!F:F,IFERROR(IF(AD109=AH109,AI109,AH109),"---"))&gt;0,"---",IFERROR(IF(AD109=AH109,AI109,AH109),"---")))),"---")</f>
        <v>---</v>
      </c>
      <c r="AK109" t="str">
        <f>IF(COUNTIF(CALC_CONN_TEBB0714_REV01!F:F,IF(AH109&lt;&gt;"---",VLOOKUP(AD109,CALC_CONN_TEBB0714_REV01!F:M,8,0),IF(IFERROR(IF(AD109=AH109,AI109,AH109),"---")="---","---",IF(COUNTIF(CALC_CONN_TEBB0714_REV01!F:F,IFERROR(IF(AD109=AH109,AI109,AH109),"---"))&gt;0,"---",IFERROR(IF(AD109=AH109,AI109,AH109),"---")))))=0,IF(AH109&lt;&gt;"---",VLOOKUP(AD109,CALC_CONN_TEBB0714_REV01!F:M,8,0),IF(IFERROR(IF(AD109=AH109,AI109,AH109),"---")="---","---",IF(COUNTIF(CALC_CONN_TEBB0714_REV01!F:F,IFERROR(IF(AD109=AH109,AI109,AH109),"---"))&gt;0,"---",IFERROR(IF(AD109=AH109,AI109,AH109),"---")))),"---")</f>
        <v>---</v>
      </c>
      <c r="AL109">
        <f t="shared" si="23"/>
        <v>0</v>
      </c>
      <c r="AM109">
        <f t="shared" si="24"/>
        <v>1</v>
      </c>
      <c r="AT109" t="str">
        <f t="shared" si="17"/>
        <v>SPI-DQ1</v>
      </c>
      <c r="AU109" t="str">
        <f t="shared" si="18"/>
        <v>--</v>
      </c>
    </row>
    <row r="110" spans="1:47" x14ac:dyDescent="0.25">
      <c r="A110" t="str">
        <f t="shared" si="13"/>
        <v>J17-28</v>
      </c>
      <c r="B110" t="str">
        <f t="shared" si="14"/>
        <v>SPI-DQ2</v>
      </c>
      <c r="C110" t="str">
        <f t="shared" si="15"/>
        <v>J17-SPI-DQ2</v>
      </c>
      <c r="D110" t="str">
        <f t="shared" si="16"/>
        <v>J17-28</v>
      </c>
      <c r="E110" t="s">
        <v>537</v>
      </c>
      <c r="F110">
        <v>28</v>
      </c>
      <c r="G110" t="s">
        <v>416</v>
      </c>
      <c r="L110" t="s">
        <v>369</v>
      </c>
      <c r="M110" t="s">
        <v>274</v>
      </c>
      <c r="N110">
        <v>2.3174000000000001</v>
      </c>
      <c r="AA110">
        <f t="shared" si="25"/>
        <v>105</v>
      </c>
      <c r="AB110" t="str">
        <f>B2B!B107</f>
        <v>JM2</v>
      </c>
      <c r="AC110" t="str">
        <f>B2B!C107</f>
        <v>6</v>
      </c>
      <c r="AD110" t="str">
        <f t="shared" si="19"/>
        <v>JM2-6</v>
      </c>
      <c r="AE110" t="str">
        <f t="shared" si="20"/>
        <v>B15_L5_P</v>
      </c>
      <c r="AG110" t="str">
        <f t="shared" si="21"/>
        <v>--</v>
      </c>
      <c r="AH110" t="str">
        <f t="shared" si="22"/>
        <v>J4-10</v>
      </c>
      <c r="AI110" t="str">
        <f>IFERROR(IF(IF(AG110="--",INDEX(D:D,MATCH(AE110,INDEX(B:B,MATCH(AE110,B:B,)+1):B10624,)+MATCH(AE110,B:B,)))=AD110,VLOOKUP(AE110,B:D,3,0),IF(AG110="--",INDEX(D:D,MATCH(AE110,INDEX(B:B,MATCH(AE110,B:B,)+1):B10624,)+MATCH(AE110,B:B,)),"---")),"---")</f>
        <v>J4-10</v>
      </c>
      <c r="AJ110" t="str">
        <f>IF(COUNTIF(CALC_CONN_TEBB0714_REV01!F:F,IF(AH110&lt;&gt;"---",VLOOKUP(AD110,CALC_CONN_TEBB0714_REV01!F:M,8,0),IF(IFERROR(IF(AD110=AH110,AI110,AH110),"---")="---","---",IF(COUNTIF(CALC_CONN_TEBB0714_REV01!F:F,IFERROR(IF(AD110=AH110,AI110,AH110),"---"))&gt;0,"---",IFERROR(IF(AD110=AH110,AI110,AH110),"---")))))=1,IF(AH110&lt;&gt;"---",VLOOKUP(AD110,CALC_CONN_TEBB0714_REV01!F:M,8,0),IF(IFERROR(IF(AD110=AH110,AI110,AH110),"---")="---","---",IF(COUNTIF(CALC_CONN_TEBB0714_REV01!F:F,IFERROR(IF(AD110=AH110,AI110,AH110),"---"))&gt;0,"---",IFERROR(IF(AD110=AH110,AI110,AH110),"---")))),"---")</f>
        <v>J4-10</v>
      </c>
      <c r="AK110" t="str">
        <f>IF(COUNTIF(CALC_CONN_TEBB0714_REV01!F:F,IF(AH110&lt;&gt;"---",VLOOKUP(AD110,CALC_CONN_TEBB0714_REV01!F:M,8,0),IF(IFERROR(IF(AD110=AH110,AI110,AH110),"---")="---","---",IF(COUNTIF(CALC_CONN_TEBB0714_REV01!F:F,IFERROR(IF(AD110=AH110,AI110,AH110),"---"))&gt;0,"---",IFERROR(IF(AD110=AH110,AI110,AH110),"---")))))=0,IF(AH110&lt;&gt;"---",VLOOKUP(AD110,CALC_CONN_TEBB0714_REV01!F:M,8,0),IF(IFERROR(IF(AD110=AH110,AI110,AH110),"---")="---","---",IF(COUNTIF(CALC_CONN_TEBB0714_REV01!F:F,IFERROR(IF(AD110=AH110,AI110,AH110),"---"))&gt;0,"---",IFERROR(IF(AD110=AH110,AI110,AH110),"---")))),"---")</f>
        <v>---</v>
      </c>
      <c r="AL110">
        <f t="shared" si="23"/>
        <v>45.098300000000002</v>
      </c>
      <c r="AM110">
        <f t="shared" si="24"/>
        <v>2</v>
      </c>
      <c r="AT110" t="str">
        <f t="shared" si="17"/>
        <v>SPI-DQ2</v>
      </c>
      <c r="AU110" t="str">
        <f t="shared" si="18"/>
        <v>--</v>
      </c>
    </row>
    <row r="111" spans="1:47" x14ac:dyDescent="0.25">
      <c r="A111" t="str">
        <f t="shared" si="13"/>
        <v>J17-29</v>
      </c>
      <c r="B111" t="str">
        <f t="shared" si="14"/>
        <v>B14_L10_P</v>
      </c>
      <c r="C111" t="str">
        <f t="shared" si="15"/>
        <v>J17-B14_L10_P</v>
      </c>
      <c r="D111" t="str">
        <f t="shared" si="16"/>
        <v>J17-29</v>
      </c>
      <c r="E111" t="s">
        <v>537</v>
      </c>
      <c r="F111">
        <v>29</v>
      </c>
      <c r="G111" t="s">
        <v>282</v>
      </c>
      <c r="L111" t="s">
        <v>370</v>
      </c>
      <c r="M111" t="s">
        <v>274</v>
      </c>
      <c r="N111">
        <v>27.971</v>
      </c>
      <c r="AA111">
        <f t="shared" si="25"/>
        <v>106</v>
      </c>
      <c r="AB111" t="str">
        <f>B2B!B108</f>
        <v>JM2</v>
      </c>
      <c r="AC111" t="str">
        <f>B2B!C108</f>
        <v>5</v>
      </c>
      <c r="AD111" t="str">
        <f t="shared" si="19"/>
        <v>JM2-5</v>
      </c>
      <c r="AE111" t="str">
        <f t="shared" si="20"/>
        <v>B15_L8_P</v>
      </c>
      <c r="AG111" t="str">
        <f t="shared" si="21"/>
        <v>--</v>
      </c>
      <c r="AH111" t="str">
        <f t="shared" si="22"/>
        <v>JM2-5</v>
      </c>
      <c r="AI111" t="str">
        <f>IFERROR(IF(IF(AG111="--",INDEX(D:D,MATCH(AE111,INDEX(B:B,MATCH(AE111,B:B,)+1):B10625,)+MATCH(AE111,B:B,)))=AD111,VLOOKUP(AE111,B:D,3,0),IF(AG111="--",INDEX(D:D,MATCH(AE111,INDEX(B:B,MATCH(AE111,B:B,)+1):B10625,)+MATCH(AE111,B:B,)),"---")),"---")</f>
        <v>---</v>
      </c>
      <c r="AJ111" t="str">
        <f>IF(COUNTIF(CALC_CONN_TEBB0714_REV01!F:F,IF(AH111&lt;&gt;"---",VLOOKUP(AD111,CALC_CONN_TEBB0714_REV01!F:M,8,0),IF(IFERROR(IF(AD111=AH111,AI111,AH111),"---")="---","---",IF(COUNTIF(CALC_CONN_TEBB0714_REV01!F:F,IFERROR(IF(AD111=AH111,AI111,AH111),"---"))&gt;0,"---",IFERROR(IF(AD111=AH111,AI111,AH111),"---")))))=1,IF(AH111&lt;&gt;"---",VLOOKUP(AD111,CALC_CONN_TEBB0714_REV01!F:M,8,0),IF(IFERROR(IF(AD111=AH111,AI111,AH111),"---")="---","---",IF(COUNTIF(CALC_CONN_TEBB0714_REV01!F:F,IFERROR(IF(AD111=AH111,AI111,AH111),"---"))&gt;0,"---",IFERROR(IF(AD111=AH111,AI111,AH111),"---")))),"---")</f>
        <v>---</v>
      </c>
      <c r="AK111" t="str">
        <f>IF(COUNTIF(CALC_CONN_TEBB0714_REV01!F:F,IF(AH111&lt;&gt;"---",VLOOKUP(AD111,CALC_CONN_TEBB0714_REV01!F:M,8,0),IF(IFERROR(IF(AD111=AH111,AI111,AH111),"---")="---","---",IF(COUNTIF(CALC_CONN_TEBB0714_REV01!F:F,IFERROR(IF(AD111=AH111,AI111,AH111),"---"))&gt;0,"---",IFERROR(IF(AD111=AH111,AI111,AH111),"---")))))=0,IF(AH111&lt;&gt;"---",VLOOKUP(AD111,CALC_CONN_TEBB0714_REV01!F:M,8,0),IF(IFERROR(IF(AD111=AH111,AI111,AH111),"---")="---","---",IF(COUNTIF(CALC_CONN_TEBB0714_REV01!F:F,IFERROR(IF(AD111=AH111,AI111,AH111),"---"))&gt;0,"---",IFERROR(IF(AD111=AH111,AI111,AH111),"---")))),"---")</f>
        <v>---</v>
      </c>
      <c r="AL111">
        <f t="shared" si="23"/>
        <v>0</v>
      </c>
      <c r="AM111">
        <f t="shared" si="24"/>
        <v>1</v>
      </c>
      <c r="AT111" t="str">
        <f t="shared" si="17"/>
        <v>B14_L10_P</v>
      </c>
      <c r="AU111" t="str">
        <f t="shared" si="18"/>
        <v>--</v>
      </c>
    </row>
    <row r="112" spans="1:47" x14ac:dyDescent="0.25">
      <c r="A112" t="str">
        <f t="shared" si="13"/>
        <v>J17-30</v>
      </c>
      <c r="B112" t="str">
        <f t="shared" si="14"/>
        <v>B14_L10_N</v>
      </c>
      <c r="C112" t="str">
        <f t="shared" si="15"/>
        <v>J17-B14_L10_N</v>
      </c>
      <c r="D112" t="str">
        <f t="shared" si="16"/>
        <v>J17-30</v>
      </c>
      <c r="E112" t="s">
        <v>537</v>
      </c>
      <c r="F112">
        <v>30</v>
      </c>
      <c r="G112" t="s">
        <v>280</v>
      </c>
      <c r="L112" t="s">
        <v>372</v>
      </c>
      <c r="M112" t="s">
        <v>274</v>
      </c>
      <c r="N112">
        <v>27.5367</v>
      </c>
      <c r="AA112">
        <f t="shared" si="25"/>
        <v>107</v>
      </c>
      <c r="AB112" t="str">
        <f>B2B!B109</f>
        <v>JM2</v>
      </c>
      <c r="AC112" t="str">
        <f>B2B!C109</f>
        <v>8</v>
      </c>
      <c r="AD112" t="str">
        <f t="shared" si="19"/>
        <v>JM2-8</v>
      </c>
      <c r="AE112" t="str">
        <f t="shared" si="20"/>
        <v>B15_L5_N</v>
      </c>
      <c r="AG112" t="str">
        <f t="shared" si="21"/>
        <v>--</v>
      </c>
      <c r="AH112" t="str">
        <f t="shared" si="22"/>
        <v>J4-9</v>
      </c>
      <c r="AI112" t="str">
        <f>IFERROR(IF(IF(AG112="--",INDEX(D:D,MATCH(AE112,INDEX(B:B,MATCH(AE112,B:B,)+1):B10626,)+MATCH(AE112,B:B,)))=AD112,VLOOKUP(AE112,B:D,3,0),IF(AG112="--",INDEX(D:D,MATCH(AE112,INDEX(B:B,MATCH(AE112,B:B,)+1):B10626,)+MATCH(AE112,B:B,)),"---")),"---")</f>
        <v>J4-9</v>
      </c>
      <c r="AJ112" t="str">
        <f>IF(COUNTIF(CALC_CONN_TEBB0714_REV01!F:F,IF(AH112&lt;&gt;"---",VLOOKUP(AD112,CALC_CONN_TEBB0714_REV01!F:M,8,0),IF(IFERROR(IF(AD112=AH112,AI112,AH112),"---")="---","---",IF(COUNTIF(CALC_CONN_TEBB0714_REV01!F:F,IFERROR(IF(AD112=AH112,AI112,AH112),"---"))&gt;0,"---",IFERROR(IF(AD112=AH112,AI112,AH112),"---")))))=1,IF(AH112&lt;&gt;"---",VLOOKUP(AD112,CALC_CONN_TEBB0714_REV01!F:M,8,0),IF(IFERROR(IF(AD112=AH112,AI112,AH112),"---")="---","---",IF(COUNTIF(CALC_CONN_TEBB0714_REV01!F:F,IFERROR(IF(AD112=AH112,AI112,AH112),"---"))&gt;0,"---",IFERROR(IF(AD112=AH112,AI112,AH112),"---")))),"---")</f>
        <v>J4-9</v>
      </c>
      <c r="AK112" t="str">
        <f>IF(COUNTIF(CALC_CONN_TEBB0714_REV01!F:F,IF(AH112&lt;&gt;"---",VLOOKUP(AD112,CALC_CONN_TEBB0714_REV01!F:M,8,0),IF(IFERROR(IF(AD112=AH112,AI112,AH112),"---")="---","---",IF(COUNTIF(CALC_CONN_TEBB0714_REV01!F:F,IFERROR(IF(AD112=AH112,AI112,AH112),"---"))&gt;0,"---",IFERROR(IF(AD112=AH112,AI112,AH112),"---")))))=0,IF(AH112&lt;&gt;"---",VLOOKUP(AD112,CALC_CONN_TEBB0714_REV01!F:M,8,0),IF(IFERROR(IF(AD112=AH112,AI112,AH112),"---")="---","---",IF(COUNTIF(CALC_CONN_TEBB0714_REV01!F:F,IFERROR(IF(AD112=AH112,AI112,AH112),"---"))&gt;0,"---",IFERROR(IF(AD112=AH112,AI112,AH112),"---")))),"---")</f>
        <v>---</v>
      </c>
      <c r="AL112">
        <f t="shared" si="23"/>
        <v>44.7669</v>
      </c>
      <c r="AM112">
        <f t="shared" si="24"/>
        <v>2</v>
      </c>
      <c r="AT112" t="str">
        <f t="shared" si="17"/>
        <v>B14_L10_N</v>
      </c>
      <c r="AU112" t="str">
        <f t="shared" si="18"/>
        <v>--</v>
      </c>
    </row>
    <row r="113" spans="1:47" x14ac:dyDescent="0.25">
      <c r="A113" t="str">
        <f t="shared" si="13"/>
        <v>J17-31</v>
      </c>
      <c r="B113" t="str">
        <f t="shared" si="14"/>
        <v>B14_L16_P</v>
      </c>
      <c r="C113" t="str">
        <f t="shared" si="15"/>
        <v>J17-B14_L16_P</v>
      </c>
      <c r="D113" t="str">
        <f t="shared" si="16"/>
        <v>J17-31</v>
      </c>
      <c r="E113" t="s">
        <v>537</v>
      </c>
      <c r="F113">
        <v>31</v>
      </c>
      <c r="G113" t="s">
        <v>852</v>
      </c>
      <c r="L113" t="s">
        <v>373</v>
      </c>
      <c r="M113" t="s">
        <v>274</v>
      </c>
      <c r="N113">
        <v>11.628500000000001</v>
      </c>
      <c r="AA113">
        <f t="shared" si="25"/>
        <v>108</v>
      </c>
      <c r="AB113" t="str">
        <f>B2B!B110</f>
        <v>JM2</v>
      </c>
      <c r="AC113" t="str">
        <f>B2B!C110</f>
        <v>7</v>
      </c>
      <c r="AD113" t="str">
        <f t="shared" si="19"/>
        <v>JM2-7</v>
      </c>
      <c r="AE113" t="str">
        <f t="shared" si="20"/>
        <v>B15_L8_N</v>
      </c>
      <c r="AG113" t="str">
        <f t="shared" si="21"/>
        <v>--</v>
      </c>
      <c r="AH113" t="str">
        <f t="shared" si="22"/>
        <v>JM2-7</v>
      </c>
      <c r="AI113" t="str">
        <f>IFERROR(IF(IF(AG113="--",INDEX(D:D,MATCH(AE113,INDEX(B:B,MATCH(AE113,B:B,)+1):B10627,)+MATCH(AE113,B:B,)))=AD113,VLOOKUP(AE113,B:D,3,0),IF(AG113="--",INDEX(D:D,MATCH(AE113,INDEX(B:B,MATCH(AE113,B:B,)+1):B10627,)+MATCH(AE113,B:B,)),"---")),"---")</f>
        <v>---</v>
      </c>
      <c r="AJ113" t="str">
        <f>IF(COUNTIF(CALC_CONN_TEBB0714_REV01!F:F,IF(AH113&lt;&gt;"---",VLOOKUP(AD113,CALC_CONN_TEBB0714_REV01!F:M,8,0),IF(IFERROR(IF(AD113=AH113,AI113,AH113),"---")="---","---",IF(COUNTIF(CALC_CONN_TEBB0714_REV01!F:F,IFERROR(IF(AD113=AH113,AI113,AH113),"---"))&gt;0,"---",IFERROR(IF(AD113=AH113,AI113,AH113),"---")))))=1,IF(AH113&lt;&gt;"---",VLOOKUP(AD113,CALC_CONN_TEBB0714_REV01!F:M,8,0),IF(IFERROR(IF(AD113=AH113,AI113,AH113),"---")="---","---",IF(COUNTIF(CALC_CONN_TEBB0714_REV01!F:F,IFERROR(IF(AD113=AH113,AI113,AH113),"---"))&gt;0,"---",IFERROR(IF(AD113=AH113,AI113,AH113),"---")))),"---")</f>
        <v>---</v>
      </c>
      <c r="AK113" t="str">
        <f>IF(COUNTIF(CALC_CONN_TEBB0714_REV01!F:F,IF(AH113&lt;&gt;"---",VLOOKUP(AD113,CALC_CONN_TEBB0714_REV01!F:M,8,0),IF(IFERROR(IF(AD113=AH113,AI113,AH113),"---")="---","---",IF(COUNTIF(CALC_CONN_TEBB0714_REV01!F:F,IFERROR(IF(AD113=AH113,AI113,AH113),"---"))&gt;0,"---",IFERROR(IF(AD113=AH113,AI113,AH113),"---")))))=0,IF(AH113&lt;&gt;"---",VLOOKUP(AD113,CALC_CONN_TEBB0714_REV01!F:M,8,0),IF(IFERROR(IF(AD113=AH113,AI113,AH113),"---")="---","---",IF(COUNTIF(CALC_CONN_TEBB0714_REV01!F:F,IFERROR(IF(AD113=AH113,AI113,AH113),"---"))&gt;0,"---",IFERROR(IF(AD113=AH113,AI113,AH113),"---")))),"---")</f>
        <v>---</v>
      </c>
      <c r="AL113">
        <f t="shared" si="23"/>
        <v>0</v>
      </c>
      <c r="AM113">
        <f t="shared" si="24"/>
        <v>1</v>
      </c>
      <c r="AT113" t="str">
        <f t="shared" si="17"/>
        <v>B14_L16_P</v>
      </c>
      <c r="AU113" t="str">
        <f t="shared" si="18"/>
        <v>--</v>
      </c>
    </row>
    <row r="114" spans="1:47" x14ac:dyDescent="0.25">
      <c r="A114" t="str">
        <f t="shared" si="13"/>
        <v>J17-32</v>
      </c>
      <c r="B114" t="str">
        <f t="shared" si="14"/>
        <v>B14_L16_N</v>
      </c>
      <c r="C114" t="str">
        <f t="shared" si="15"/>
        <v>J17-B14_L16_N</v>
      </c>
      <c r="D114" t="str">
        <f t="shared" si="16"/>
        <v>J17-32</v>
      </c>
      <c r="E114" t="s">
        <v>537</v>
      </c>
      <c r="F114">
        <v>32</v>
      </c>
      <c r="G114" t="s">
        <v>851</v>
      </c>
      <c r="L114" t="s">
        <v>374</v>
      </c>
      <c r="M114" t="s">
        <v>274</v>
      </c>
      <c r="N114">
        <v>11.9598</v>
      </c>
      <c r="AA114">
        <f t="shared" si="25"/>
        <v>109</v>
      </c>
      <c r="AB114" t="str">
        <f>B2B!B111</f>
        <v>JM2</v>
      </c>
      <c r="AC114" t="str">
        <f>B2B!C111</f>
        <v>10</v>
      </c>
      <c r="AD114" t="str">
        <f t="shared" si="19"/>
        <v>JM2-10</v>
      </c>
      <c r="AE114" t="str">
        <f t="shared" si="20"/>
        <v>B15_L4_N</v>
      </c>
      <c r="AG114" t="str">
        <f t="shared" si="21"/>
        <v>--</v>
      </c>
      <c r="AH114" t="str">
        <f t="shared" si="22"/>
        <v>JM2-10</v>
      </c>
      <c r="AI114" t="str">
        <f>IFERROR(IF(IF(AG114="--",INDEX(D:D,MATCH(AE114,INDEX(B:B,MATCH(AE114,B:B,)+1):B10628,)+MATCH(AE114,B:B,)))=AD114,VLOOKUP(AE114,B:D,3,0),IF(AG114="--",INDEX(D:D,MATCH(AE114,INDEX(B:B,MATCH(AE114,B:B,)+1):B10628,)+MATCH(AE114,B:B,)),"---")),"---")</f>
        <v>---</v>
      </c>
      <c r="AJ114" t="str">
        <f>IF(COUNTIF(CALC_CONN_TEBB0714_REV01!F:F,IF(AH114&lt;&gt;"---",VLOOKUP(AD114,CALC_CONN_TEBB0714_REV01!F:M,8,0),IF(IFERROR(IF(AD114=AH114,AI114,AH114),"---")="---","---",IF(COUNTIF(CALC_CONN_TEBB0714_REV01!F:F,IFERROR(IF(AD114=AH114,AI114,AH114),"---"))&gt;0,"---",IFERROR(IF(AD114=AH114,AI114,AH114),"---")))))=1,IF(AH114&lt;&gt;"---",VLOOKUP(AD114,CALC_CONN_TEBB0714_REV01!F:M,8,0),IF(IFERROR(IF(AD114=AH114,AI114,AH114),"---")="---","---",IF(COUNTIF(CALC_CONN_TEBB0714_REV01!F:F,IFERROR(IF(AD114=AH114,AI114,AH114),"---"))&gt;0,"---",IFERROR(IF(AD114=AH114,AI114,AH114),"---")))),"---")</f>
        <v>---</v>
      </c>
      <c r="AK114" t="str">
        <f>IF(COUNTIF(CALC_CONN_TEBB0714_REV01!F:F,IF(AH114&lt;&gt;"---",VLOOKUP(AD114,CALC_CONN_TEBB0714_REV01!F:M,8,0),IF(IFERROR(IF(AD114=AH114,AI114,AH114),"---")="---","---",IF(COUNTIF(CALC_CONN_TEBB0714_REV01!F:F,IFERROR(IF(AD114=AH114,AI114,AH114),"---"))&gt;0,"---",IFERROR(IF(AD114=AH114,AI114,AH114),"---")))))=0,IF(AH114&lt;&gt;"---",VLOOKUP(AD114,CALC_CONN_TEBB0714_REV01!F:M,8,0),IF(IFERROR(IF(AD114=AH114,AI114,AH114),"---")="---","---",IF(COUNTIF(CALC_CONN_TEBB0714_REV01!F:F,IFERROR(IF(AD114=AH114,AI114,AH114),"---"))&gt;0,"---",IFERROR(IF(AD114=AH114,AI114,AH114),"---")))),"---")</f>
        <v>---</v>
      </c>
      <c r="AL114">
        <f t="shared" si="23"/>
        <v>0</v>
      </c>
      <c r="AM114">
        <f t="shared" si="24"/>
        <v>1</v>
      </c>
      <c r="AT114" t="str">
        <f t="shared" si="17"/>
        <v>B14_L16_N</v>
      </c>
      <c r="AU114" t="str">
        <f t="shared" si="18"/>
        <v>--</v>
      </c>
    </row>
    <row r="115" spans="1:47" x14ac:dyDescent="0.25">
      <c r="A115" t="str">
        <f t="shared" si="13"/>
        <v>J17-33</v>
      </c>
      <c r="B115" t="str">
        <f t="shared" si="14"/>
        <v>B14_L18_N</v>
      </c>
      <c r="C115" t="str">
        <f t="shared" si="15"/>
        <v>J17-B14_L18_N</v>
      </c>
      <c r="D115" t="str">
        <f t="shared" si="16"/>
        <v>J17-33</v>
      </c>
      <c r="E115" t="s">
        <v>537</v>
      </c>
      <c r="F115">
        <v>33</v>
      </c>
      <c r="G115" t="s">
        <v>291</v>
      </c>
      <c r="L115" t="s">
        <v>375</v>
      </c>
      <c r="M115" t="s">
        <v>274</v>
      </c>
      <c r="N115">
        <v>15.9214</v>
      </c>
      <c r="AA115">
        <f t="shared" si="25"/>
        <v>110</v>
      </c>
      <c r="AB115" t="str">
        <f>B2B!B112</f>
        <v>JM2</v>
      </c>
      <c r="AC115" t="str">
        <f>B2B!C112</f>
        <v>9</v>
      </c>
      <c r="AD115" t="str">
        <f t="shared" si="19"/>
        <v>JM2-9</v>
      </c>
      <c r="AE115" t="str">
        <f t="shared" si="20"/>
        <v>B15_L10_P</v>
      </c>
      <c r="AG115" t="str">
        <f t="shared" si="21"/>
        <v>--</v>
      </c>
      <c r="AH115" t="str">
        <f t="shared" si="22"/>
        <v>JM2-9</v>
      </c>
      <c r="AI115" t="str">
        <f>IFERROR(IF(IF(AG115="--",INDEX(D:D,MATCH(AE115,INDEX(B:B,MATCH(AE115,B:B,)+1):B10629,)+MATCH(AE115,B:B,)))=AD115,VLOOKUP(AE115,B:D,3,0),IF(AG115="--",INDEX(D:D,MATCH(AE115,INDEX(B:B,MATCH(AE115,B:B,)+1):B10629,)+MATCH(AE115,B:B,)),"---")),"---")</f>
        <v>---</v>
      </c>
      <c r="AJ115" t="str">
        <f>IF(COUNTIF(CALC_CONN_TEBB0714_REV01!F:F,IF(AH115&lt;&gt;"---",VLOOKUP(AD115,CALC_CONN_TEBB0714_REV01!F:M,8,0),IF(IFERROR(IF(AD115=AH115,AI115,AH115),"---")="---","---",IF(COUNTIF(CALC_CONN_TEBB0714_REV01!F:F,IFERROR(IF(AD115=AH115,AI115,AH115),"---"))&gt;0,"---",IFERROR(IF(AD115=AH115,AI115,AH115),"---")))))=1,IF(AH115&lt;&gt;"---",VLOOKUP(AD115,CALC_CONN_TEBB0714_REV01!F:M,8,0),IF(IFERROR(IF(AD115=AH115,AI115,AH115),"---")="---","---",IF(COUNTIF(CALC_CONN_TEBB0714_REV01!F:F,IFERROR(IF(AD115=AH115,AI115,AH115),"---"))&gt;0,"---",IFERROR(IF(AD115=AH115,AI115,AH115),"---")))),"---")</f>
        <v>---</v>
      </c>
      <c r="AK115" t="str">
        <f>IF(COUNTIF(CALC_CONN_TEBB0714_REV01!F:F,IF(AH115&lt;&gt;"---",VLOOKUP(AD115,CALC_CONN_TEBB0714_REV01!F:M,8,0),IF(IFERROR(IF(AD115=AH115,AI115,AH115),"---")="---","---",IF(COUNTIF(CALC_CONN_TEBB0714_REV01!F:F,IFERROR(IF(AD115=AH115,AI115,AH115),"---"))&gt;0,"---",IFERROR(IF(AD115=AH115,AI115,AH115),"---")))))=0,IF(AH115&lt;&gt;"---",VLOOKUP(AD115,CALC_CONN_TEBB0714_REV01!F:M,8,0),IF(IFERROR(IF(AD115=AH115,AI115,AH115),"---")="---","---",IF(COUNTIF(CALC_CONN_TEBB0714_REV01!F:F,IFERROR(IF(AD115=AH115,AI115,AH115),"---"))&gt;0,"---",IFERROR(IF(AD115=AH115,AI115,AH115),"---")))),"---")</f>
        <v>---</v>
      </c>
      <c r="AL115">
        <f t="shared" si="23"/>
        <v>0</v>
      </c>
      <c r="AM115">
        <f t="shared" si="24"/>
        <v>1</v>
      </c>
      <c r="AT115" t="str">
        <f t="shared" si="17"/>
        <v>B14_L18_N</v>
      </c>
      <c r="AU115" t="str">
        <f t="shared" si="18"/>
        <v>--</v>
      </c>
    </row>
    <row r="116" spans="1:47" x14ac:dyDescent="0.25">
      <c r="A116" t="str">
        <f t="shared" si="13"/>
        <v>J17-34</v>
      </c>
      <c r="B116" t="str">
        <f t="shared" si="14"/>
        <v>B14_L18_P</v>
      </c>
      <c r="C116" t="str">
        <f t="shared" si="15"/>
        <v>J17-B14_L18_P</v>
      </c>
      <c r="D116" t="str">
        <f t="shared" si="16"/>
        <v>J17-34</v>
      </c>
      <c r="E116" t="s">
        <v>537</v>
      </c>
      <c r="F116">
        <v>34</v>
      </c>
      <c r="G116" t="s">
        <v>292</v>
      </c>
      <c r="L116" t="s">
        <v>377</v>
      </c>
      <c r="M116" t="s">
        <v>274</v>
      </c>
      <c r="N116">
        <v>15.541700000000001</v>
      </c>
      <c r="AA116">
        <f t="shared" si="25"/>
        <v>111</v>
      </c>
      <c r="AB116" t="str">
        <f>B2B!B113</f>
        <v>JM2</v>
      </c>
      <c r="AC116" t="str">
        <f>B2B!C113</f>
        <v>12</v>
      </c>
      <c r="AD116" t="str">
        <f t="shared" si="19"/>
        <v>JM2-12</v>
      </c>
      <c r="AE116" t="str">
        <f t="shared" si="20"/>
        <v>B15_L4_P</v>
      </c>
      <c r="AG116" t="str">
        <f t="shared" si="21"/>
        <v>--</v>
      </c>
      <c r="AH116" t="str">
        <f t="shared" si="22"/>
        <v>JM2-12</v>
      </c>
      <c r="AI116" t="str">
        <f>IFERROR(IF(IF(AG116="--",INDEX(D:D,MATCH(AE116,INDEX(B:B,MATCH(AE116,B:B,)+1):B10630,)+MATCH(AE116,B:B,)))=AD116,VLOOKUP(AE116,B:D,3,0),IF(AG116="--",INDEX(D:D,MATCH(AE116,INDEX(B:B,MATCH(AE116,B:B,)+1):B10630,)+MATCH(AE116,B:B,)),"---")),"---")</f>
        <v>---</v>
      </c>
      <c r="AJ116" t="str">
        <f>IF(COUNTIF(CALC_CONN_TEBB0714_REV01!F:F,IF(AH116&lt;&gt;"---",VLOOKUP(AD116,CALC_CONN_TEBB0714_REV01!F:M,8,0),IF(IFERROR(IF(AD116=AH116,AI116,AH116),"---")="---","---",IF(COUNTIF(CALC_CONN_TEBB0714_REV01!F:F,IFERROR(IF(AD116=AH116,AI116,AH116),"---"))&gt;0,"---",IFERROR(IF(AD116=AH116,AI116,AH116),"---")))))=1,IF(AH116&lt;&gt;"---",VLOOKUP(AD116,CALC_CONN_TEBB0714_REV01!F:M,8,0),IF(IFERROR(IF(AD116=AH116,AI116,AH116),"---")="---","---",IF(COUNTIF(CALC_CONN_TEBB0714_REV01!F:F,IFERROR(IF(AD116=AH116,AI116,AH116),"---"))&gt;0,"---",IFERROR(IF(AD116=AH116,AI116,AH116),"---")))),"---")</f>
        <v>---</v>
      </c>
      <c r="AK116" t="str">
        <f>IF(COUNTIF(CALC_CONN_TEBB0714_REV01!F:F,IF(AH116&lt;&gt;"---",VLOOKUP(AD116,CALC_CONN_TEBB0714_REV01!F:M,8,0),IF(IFERROR(IF(AD116=AH116,AI116,AH116),"---")="---","---",IF(COUNTIF(CALC_CONN_TEBB0714_REV01!F:F,IFERROR(IF(AD116=AH116,AI116,AH116),"---"))&gt;0,"---",IFERROR(IF(AD116=AH116,AI116,AH116),"---")))))=0,IF(AH116&lt;&gt;"---",VLOOKUP(AD116,CALC_CONN_TEBB0714_REV01!F:M,8,0),IF(IFERROR(IF(AD116=AH116,AI116,AH116),"---")="---","---",IF(COUNTIF(CALC_CONN_TEBB0714_REV01!F:F,IFERROR(IF(AD116=AH116,AI116,AH116),"---"))&gt;0,"---",IFERROR(IF(AD116=AH116,AI116,AH116),"---")))),"---")</f>
        <v>---</v>
      </c>
      <c r="AL116">
        <f t="shared" si="23"/>
        <v>0</v>
      </c>
      <c r="AM116">
        <f t="shared" si="24"/>
        <v>1</v>
      </c>
      <c r="AT116" t="str">
        <f t="shared" si="17"/>
        <v>B14_L18_P</v>
      </c>
      <c r="AU116" t="str">
        <f t="shared" si="18"/>
        <v>--</v>
      </c>
    </row>
    <row r="117" spans="1:47" x14ac:dyDescent="0.25">
      <c r="A117" t="str">
        <f t="shared" si="13"/>
        <v>J17-35</v>
      </c>
      <c r="B117" t="str">
        <f t="shared" si="14"/>
        <v>B14_L17_N</v>
      </c>
      <c r="C117" t="str">
        <f t="shared" si="15"/>
        <v>J17-B14_L17_N</v>
      </c>
      <c r="D117" t="str">
        <f t="shared" si="16"/>
        <v>J17-35</v>
      </c>
      <c r="E117" t="s">
        <v>537</v>
      </c>
      <c r="F117">
        <v>35</v>
      </c>
      <c r="G117" t="s">
        <v>853</v>
      </c>
      <c r="L117" t="s">
        <v>378</v>
      </c>
      <c r="M117" t="s">
        <v>274</v>
      </c>
      <c r="N117">
        <v>17.979700000000001</v>
      </c>
      <c r="AA117">
        <f t="shared" si="25"/>
        <v>112</v>
      </c>
      <c r="AB117" t="str">
        <f>B2B!B114</f>
        <v>JM2</v>
      </c>
      <c r="AC117" t="str">
        <f>B2B!C114</f>
        <v>11</v>
      </c>
      <c r="AD117" t="str">
        <f t="shared" si="19"/>
        <v>JM2-11</v>
      </c>
      <c r="AE117" t="str">
        <f t="shared" si="20"/>
        <v>B15_L10_N</v>
      </c>
      <c r="AG117" t="str">
        <f t="shared" si="21"/>
        <v>--</v>
      </c>
      <c r="AH117" t="str">
        <f t="shared" si="22"/>
        <v>JM2-11</v>
      </c>
      <c r="AI117" t="str">
        <f>IFERROR(IF(IF(AG117="--",INDEX(D:D,MATCH(AE117,INDEX(B:B,MATCH(AE117,B:B,)+1):B10631,)+MATCH(AE117,B:B,)))=AD117,VLOOKUP(AE117,B:D,3,0),IF(AG117="--",INDEX(D:D,MATCH(AE117,INDEX(B:B,MATCH(AE117,B:B,)+1):B10631,)+MATCH(AE117,B:B,)),"---")),"---")</f>
        <v>---</v>
      </c>
      <c r="AJ117" t="str">
        <f>IF(COUNTIF(CALC_CONN_TEBB0714_REV01!F:F,IF(AH117&lt;&gt;"---",VLOOKUP(AD117,CALC_CONN_TEBB0714_REV01!F:M,8,0),IF(IFERROR(IF(AD117=AH117,AI117,AH117),"---")="---","---",IF(COUNTIF(CALC_CONN_TEBB0714_REV01!F:F,IFERROR(IF(AD117=AH117,AI117,AH117),"---"))&gt;0,"---",IFERROR(IF(AD117=AH117,AI117,AH117),"---")))))=1,IF(AH117&lt;&gt;"---",VLOOKUP(AD117,CALC_CONN_TEBB0714_REV01!F:M,8,0),IF(IFERROR(IF(AD117=AH117,AI117,AH117),"---")="---","---",IF(COUNTIF(CALC_CONN_TEBB0714_REV01!F:F,IFERROR(IF(AD117=AH117,AI117,AH117),"---"))&gt;0,"---",IFERROR(IF(AD117=AH117,AI117,AH117),"---")))),"---")</f>
        <v>---</v>
      </c>
      <c r="AK117" t="str">
        <f>IF(COUNTIF(CALC_CONN_TEBB0714_REV01!F:F,IF(AH117&lt;&gt;"---",VLOOKUP(AD117,CALC_CONN_TEBB0714_REV01!F:M,8,0),IF(IFERROR(IF(AD117=AH117,AI117,AH117),"---")="---","---",IF(COUNTIF(CALC_CONN_TEBB0714_REV01!F:F,IFERROR(IF(AD117=AH117,AI117,AH117),"---"))&gt;0,"---",IFERROR(IF(AD117=AH117,AI117,AH117),"---")))))=0,IF(AH117&lt;&gt;"---",VLOOKUP(AD117,CALC_CONN_TEBB0714_REV01!F:M,8,0),IF(IFERROR(IF(AD117=AH117,AI117,AH117),"---")="---","---",IF(COUNTIF(CALC_CONN_TEBB0714_REV01!F:F,IFERROR(IF(AD117=AH117,AI117,AH117),"---"))&gt;0,"---",IFERROR(IF(AD117=AH117,AI117,AH117),"---")))),"---")</f>
        <v>---</v>
      </c>
      <c r="AL117">
        <f t="shared" si="23"/>
        <v>0</v>
      </c>
      <c r="AM117">
        <f t="shared" si="24"/>
        <v>1</v>
      </c>
      <c r="AT117" t="str">
        <f t="shared" si="17"/>
        <v>B14_L17_N</v>
      </c>
      <c r="AU117" t="str">
        <f t="shared" si="18"/>
        <v>--</v>
      </c>
    </row>
    <row r="118" spans="1:47" x14ac:dyDescent="0.25">
      <c r="A118" t="str">
        <f t="shared" si="13"/>
        <v>J17-36</v>
      </c>
      <c r="B118" t="str">
        <f t="shared" si="14"/>
        <v>B14_L17_P</v>
      </c>
      <c r="C118" t="str">
        <f t="shared" si="15"/>
        <v>J17-B14_L17_P</v>
      </c>
      <c r="D118" t="str">
        <f t="shared" si="16"/>
        <v>J17-36</v>
      </c>
      <c r="E118" t="s">
        <v>537</v>
      </c>
      <c r="F118">
        <v>36</v>
      </c>
      <c r="G118" t="s">
        <v>854</v>
      </c>
      <c r="L118" t="s">
        <v>379</v>
      </c>
      <c r="M118" t="s">
        <v>274</v>
      </c>
      <c r="N118">
        <v>17.562999999999999</v>
      </c>
      <c r="AA118">
        <f t="shared" si="25"/>
        <v>113</v>
      </c>
      <c r="AB118" t="str">
        <f>B2B!B115</f>
        <v>JM2</v>
      </c>
      <c r="AC118" t="str">
        <f>B2B!C115</f>
        <v>14</v>
      </c>
      <c r="AD118" t="str">
        <f t="shared" si="19"/>
        <v>JM2-14</v>
      </c>
      <c r="AE118" t="str">
        <f t="shared" si="20"/>
        <v>B15_L1_N</v>
      </c>
      <c r="AG118" t="str">
        <f t="shared" si="21"/>
        <v>--</v>
      </c>
      <c r="AH118" t="str">
        <f t="shared" si="22"/>
        <v>JM2-14</v>
      </c>
      <c r="AI118" t="str">
        <f>IFERROR(IF(IF(AG118="--",INDEX(D:D,MATCH(AE118,INDEX(B:B,MATCH(AE118,B:B,)+1):B10632,)+MATCH(AE118,B:B,)))=AD118,VLOOKUP(AE118,B:D,3,0),IF(AG118="--",INDEX(D:D,MATCH(AE118,INDEX(B:B,MATCH(AE118,B:B,)+1):B10632,)+MATCH(AE118,B:B,)),"---")),"---")</f>
        <v>---</v>
      </c>
      <c r="AJ118" t="str">
        <f>IF(COUNTIF(CALC_CONN_TEBB0714_REV01!F:F,IF(AH118&lt;&gt;"---",VLOOKUP(AD118,CALC_CONN_TEBB0714_REV01!F:M,8,0),IF(IFERROR(IF(AD118=AH118,AI118,AH118),"---")="---","---",IF(COUNTIF(CALC_CONN_TEBB0714_REV01!F:F,IFERROR(IF(AD118=AH118,AI118,AH118),"---"))&gt;0,"---",IFERROR(IF(AD118=AH118,AI118,AH118),"---")))))=1,IF(AH118&lt;&gt;"---",VLOOKUP(AD118,CALC_CONN_TEBB0714_REV01!F:M,8,0),IF(IFERROR(IF(AD118=AH118,AI118,AH118),"---")="---","---",IF(COUNTIF(CALC_CONN_TEBB0714_REV01!F:F,IFERROR(IF(AD118=AH118,AI118,AH118),"---"))&gt;0,"---",IFERROR(IF(AD118=AH118,AI118,AH118),"---")))),"---")</f>
        <v>---</v>
      </c>
      <c r="AK118" t="str">
        <f>IF(COUNTIF(CALC_CONN_TEBB0714_REV01!F:F,IF(AH118&lt;&gt;"---",VLOOKUP(AD118,CALC_CONN_TEBB0714_REV01!F:M,8,0),IF(IFERROR(IF(AD118=AH118,AI118,AH118),"---")="---","---",IF(COUNTIF(CALC_CONN_TEBB0714_REV01!F:F,IFERROR(IF(AD118=AH118,AI118,AH118),"---"))&gt;0,"---",IFERROR(IF(AD118=AH118,AI118,AH118),"---")))))=0,IF(AH118&lt;&gt;"---",VLOOKUP(AD118,CALC_CONN_TEBB0714_REV01!F:M,8,0),IF(IFERROR(IF(AD118=AH118,AI118,AH118),"---")="---","---",IF(COUNTIF(CALC_CONN_TEBB0714_REV01!F:F,IFERROR(IF(AD118=AH118,AI118,AH118),"---"))&gt;0,"---",IFERROR(IF(AD118=AH118,AI118,AH118),"---")))),"---")</f>
        <v>---</v>
      </c>
      <c r="AL118">
        <f t="shared" si="23"/>
        <v>0</v>
      </c>
      <c r="AM118">
        <f t="shared" si="24"/>
        <v>1</v>
      </c>
      <c r="AT118" t="str">
        <f t="shared" si="17"/>
        <v>B14_L17_P</v>
      </c>
      <c r="AU118" t="str">
        <f t="shared" si="18"/>
        <v>--</v>
      </c>
    </row>
    <row r="119" spans="1:47" x14ac:dyDescent="0.25">
      <c r="A119" t="str">
        <f t="shared" si="13"/>
        <v>J17-37</v>
      </c>
      <c r="B119" t="str">
        <f t="shared" si="14"/>
        <v>B14_L20_P</v>
      </c>
      <c r="C119" t="str">
        <f t="shared" si="15"/>
        <v>J17-B14_L20_P</v>
      </c>
      <c r="D119" t="str">
        <f t="shared" si="16"/>
        <v>J17-37</v>
      </c>
      <c r="E119" t="s">
        <v>537</v>
      </c>
      <c r="F119">
        <v>37</v>
      </c>
      <c r="G119" t="s">
        <v>858</v>
      </c>
      <c r="L119" t="s">
        <v>380</v>
      </c>
      <c r="M119" t="s">
        <v>274</v>
      </c>
      <c r="N119">
        <v>50.4666</v>
      </c>
      <c r="AA119">
        <f t="shared" si="25"/>
        <v>114</v>
      </c>
      <c r="AB119" t="str">
        <f>B2B!B116</f>
        <v>JM2</v>
      </c>
      <c r="AC119" t="str">
        <f>B2B!C116</f>
        <v>13</v>
      </c>
      <c r="AD119" t="str">
        <f t="shared" si="19"/>
        <v>JM2-13</v>
      </c>
      <c r="AE119" t="str">
        <f t="shared" si="20"/>
        <v>B15_L9_P</v>
      </c>
      <c r="AG119" t="str">
        <f t="shared" si="21"/>
        <v>--</v>
      </c>
      <c r="AH119" t="str">
        <f t="shared" si="22"/>
        <v>JM2-13</v>
      </c>
      <c r="AI119" t="str">
        <f>IFERROR(IF(IF(AG119="--",INDEX(D:D,MATCH(AE119,INDEX(B:B,MATCH(AE119,B:B,)+1):B10633,)+MATCH(AE119,B:B,)))=AD119,VLOOKUP(AE119,B:D,3,0),IF(AG119="--",INDEX(D:D,MATCH(AE119,INDEX(B:B,MATCH(AE119,B:B,)+1):B10633,)+MATCH(AE119,B:B,)),"---")),"---")</f>
        <v>---</v>
      </c>
      <c r="AJ119" t="str">
        <f>IF(COUNTIF(CALC_CONN_TEBB0714_REV01!F:F,IF(AH119&lt;&gt;"---",VLOOKUP(AD119,CALC_CONN_TEBB0714_REV01!F:M,8,0),IF(IFERROR(IF(AD119=AH119,AI119,AH119),"---")="---","---",IF(COUNTIF(CALC_CONN_TEBB0714_REV01!F:F,IFERROR(IF(AD119=AH119,AI119,AH119),"---"))&gt;0,"---",IFERROR(IF(AD119=AH119,AI119,AH119),"---")))))=1,IF(AH119&lt;&gt;"---",VLOOKUP(AD119,CALC_CONN_TEBB0714_REV01!F:M,8,0),IF(IFERROR(IF(AD119=AH119,AI119,AH119),"---")="---","---",IF(COUNTIF(CALC_CONN_TEBB0714_REV01!F:F,IFERROR(IF(AD119=AH119,AI119,AH119),"---"))&gt;0,"---",IFERROR(IF(AD119=AH119,AI119,AH119),"---")))),"---")</f>
        <v>---</v>
      </c>
      <c r="AK119" t="str">
        <f>IF(COUNTIF(CALC_CONN_TEBB0714_REV01!F:F,IF(AH119&lt;&gt;"---",VLOOKUP(AD119,CALC_CONN_TEBB0714_REV01!F:M,8,0),IF(IFERROR(IF(AD119=AH119,AI119,AH119),"---")="---","---",IF(COUNTIF(CALC_CONN_TEBB0714_REV01!F:F,IFERROR(IF(AD119=AH119,AI119,AH119),"---"))&gt;0,"---",IFERROR(IF(AD119=AH119,AI119,AH119),"---")))))=0,IF(AH119&lt;&gt;"---",VLOOKUP(AD119,CALC_CONN_TEBB0714_REV01!F:M,8,0),IF(IFERROR(IF(AD119=AH119,AI119,AH119),"---")="---","---",IF(COUNTIF(CALC_CONN_TEBB0714_REV01!F:F,IFERROR(IF(AD119=AH119,AI119,AH119),"---"))&gt;0,"---",IFERROR(IF(AD119=AH119,AI119,AH119),"---")))),"---")</f>
        <v>---</v>
      </c>
      <c r="AL119">
        <f t="shared" si="23"/>
        <v>0</v>
      </c>
      <c r="AM119">
        <f t="shared" si="24"/>
        <v>1</v>
      </c>
      <c r="AT119" t="str">
        <f t="shared" si="17"/>
        <v>B14_L20_P</v>
      </c>
      <c r="AU119" t="str">
        <f t="shared" si="18"/>
        <v>--</v>
      </c>
    </row>
    <row r="120" spans="1:47" x14ac:dyDescent="0.25">
      <c r="A120" t="str">
        <f t="shared" si="13"/>
        <v>J17-38</v>
      </c>
      <c r="B120" t="str">
        <f t="shared" si="14"/>
        <v>B14_L20_N</v>
      </c>
      <c r="C120" t="str">
        <f t="shared" si="15"/>
        <v>J17-B14_L20_N</v>
      </c>
      <c r="D120" t="str">
        <f t="shared" si="16"/>
        <v>J17-38</v>
      </c>
      <c r="E120" t="s">
        <v>537</v>
      </c>
      <c r="F120">
        <v>38</v>
      </c>
      <c r="G120" t="s">
        <v>857</v>
      </c>
      <c r="L120" t="s">
        <v>381</v>
      </c>
      <c r="M120" t="s">
        <v>274</v>
      </c>
      <c r="N120">
        <v>50.257599999999996</v>
      </c>
      <c r="AA120">
        <f t="shared" si="25"/>
        <v>115</v>
      </c>
      <c r="AB120" t="str">
        <f>B2B!B117</f>
        <v>JM2</v>
      </c>
      <c r="AC120" t="str">
        <f>B2B!C117</f>
        <v>16</v>
      </c>
      <c r="AD120" t="str">
        <f t="shared" si="19"/>
        <v>JM2-16</v>
      </c>
      <c r="AE120" t="str">
        <f t="shared" si="20"/>
        <v>B15_L1_P</v>
      </c>
      <c r="AG120" t="str">
        <f t="shared" si="21"/>
        <v>--</v>
      </c>
      <c r="AH120" t="str">
        <f t="shared" si="22"/>
        <v>JM2-16</v>
      </c>
      <c r="AI120" t="str">
        <f>IFERROR(IF(IF(AG120="--",INDEX(D:D,MATCH(AE120,INDEX(B:B,MATCH(AE120,B:B,)+1):B10634,)+MATCH(AE120,B:B,)))=AD120,VLOOKUP(AE120,B:D,3,0),IF(AG120="--",INDEX(D:D,MATCH(AE120,INDEX(B:B,MATCH(AE120,B:B,)+1):B10634,)+MATCH(AE120,B:B,)),"---")),"---")</f>
        <v>---</v>
      </c>
      <c r="AJ120" t="str">
        <f>IF(COUNTIF(CALC_CONN_TEBB0714_REV01!F:F,IF(AH120&lt;&gt;"---",VLOOKUP(AD120,CALC_CONN_TEBB0714_REV01!F:M,8,0),IF(IFERROR(IF(AD120=AH120,AI120,AH120),"---")="---","---",IF(COUNTIF(CALC_CONN_TEBB0714_REV01!F:F,IFERROR(IF(AD120=AH120,AI120,AH120),"---"))&gt;0,"---",IFERROR(IF(AD120=AH120,AI120,AH120),"---")))))=1,IF(AH120&lt;&gt;"---",VLOOKUP(AD120,CALC_CONN_TEBB0714_REV01!F:M,8,0),IF(IFERROR(IF(AD120=AH120,AI120,AH120),"---")="---","---",IF(COUNTIF(CALC_CONN_TEBB0714_REV01!F:F,IFERROR(IF(AD120=AH120,AI120,AH120),"---"))&gt;0,"---",IFERROR(IF(AD120=AH120,AI120,AH120),"---")))),"---")</f>
        <v>---</v>
      </c>
      <c r="AK120" t="str">
        <f>IF(COUNTIF(CALC_CONN_TEBB0714_REV01!F:F,IF(AH120&lt;&gt;"---",VLOOKUP(AD120,CALC_CONN_TEBB0714_REV01!F:M,8,0),IF(IFERROR(IF(AD120=AH120,AI120,AH120),"---")="---","---",IF(COUNTIF(CALC_CONN_TEBB0714_REV01!F:F,IFERROR(IF(AD120=AH120,AI120,AH120),"---"))&gt;0,"---",IFERROR(IF(AD120=AH120,AI120,AH120),"---")))))=0,IF(AH120&lt;&gt;"---",VLOOKUP(AD120,CALC_CONN_TEBB0714_REV01!F:M,8,0),IF(IFERROR(IF(AD120=AH120,AI120,AH120),"---")="---","---",IF(COUNTIF(CALC_CONN_TEBB0714_REV01!F:F,IFERROR(IF(AD120=AH120,AI120,AH120),"---"))&gt;0,"---",IFERROR(IF(AD120=AH120,AI120,AH120),"---")))),"---")</f>
        <v>---</v>
      </c>
      <c r="AL120">
        <f t="shared" si="23"/>
        <v>0</v>
      </c>
      <c r="AM120">
        <f t="shared" si="24"/>
        <v>1</v>
      </c>
      <c r="AT120" t="str">
        <f t="shared" si="17"/>
        <v>B14_L20_N</v>
      </c>
      <c r="AU120" t="str">
        <f t="shared" si="18"/>
        <v>--</v>
      </c>
    </row>
    <row r="121" spans="1:47" x14ac:dyDescent="0.25">
      <c r="A121" t="str">
        <f t="shared" si="13"/>
        <v>J17-39</v>
      </c>
      <c r="B121" t="str">
        <f t="shared" si="14"/>
        <v>B14_L24_P</v>
      </c>
      <c r="C121" t="str">
        <f t="shared" si="15"/>
        <v>J17-B14_L24_P</v>
      </c>
      <c r="D121" t="str">
        <f t="shared" si="16"/>
        <v>J17-39</v>
      </c>
      <c r="E121" t="s">
        <v>537</v>
      </c>
      <c r="F121">
        <v>39</v>
      </c>
      <c r="G121" t="s">
        <v>294</v>
      </c>
      <c r="L121" t="s">
        <v>382</v>
      </c>
      <c r="M121" t="s">
        <v>274</v>
      </c>
      <c r="N121">
        <v>12.9063</v>
      </c>
      <c r="AA121">
        <f t="shared" si="25"/>
        <v>116</v>
      </c>
      <c r="AB121" t="str">
        <f>B2B!B118</f>
        <v>JM2</v>
      </c>
      <c r="AC121" t="str">
        <f>B2B!C118</f>
        <v>15</v>
      </c>
      <c r="AD121" t="str">
        <f t="shared" si="19"/>
        <v>JM2-15</v>
      </c>
      <c r="AE121" t="str">
        <f t="shared" si="20"/>
        <v>B15_L9_N</v>
      </c>
      <c r="AG121" t="str">
        <f t="shared" si="21"/>
        <v>--</v>
      </c>
      <c r="AH121" t="str">
        <f t="shared" si="22"/>
        <v>JM2-15</v>
      </c>
      <c r="AI121" t="str">
        <f>IFERROR(IF(IF(AG121="--",INDEX(D:D,MATCH(AE121,INDEX(B:B,MATCH(AE121,B:B,)+1):B10635,)+MATCH(AE121,B:B,)))=AD121,VLOOKUP(AE121,B:D,3,0),IF(AG121="--",INDEX(D:D,MATCH(AE121,INDEX(B:B,MATCH(AE121,B:B,)+1):B10635,)+MATCH(AE121,B:B,)),"---")),"---")</f>
        <v>---</v>
      </c>
      <c r="AJ121" t="str">
        <f>IF(COUNTIF(CALC_CONN_TEBB0714_REV01!F:F,IF(AH121&lt;&gt;"---",VLOOKUP(AD121,CALC_CONN_TEBB0714_REV01!F:M,8,0),IF(IFERROR(IF(AD121=AH121,AI121,AH121),"---")="---","---",IF(COUNTIF(CALC_CONN_TEBB0714_REV01!F:F,IFERROR(IF(AD121=AH121,AI121,AH121),"---"))&gt;0,"---",IFERROR(IF(AD121=AH121,AI121,AH121),"---")))))=1,IF(AH121&lt;&gt;"---",VLOOKUP(AD121,CALC_CONN_TEBB0714_REV01!F:M,8,0),IF(IFERROR(IF(AD121=AH121,AI121,AH121),"---")="---","---",IF(COUNTIF(CALC_CONN_TEBB0714_REV01!F:F,IFERROR(IF(AD121=AH121,AI121,AH121),"---"))&gt;0,"---",IFERROR(IF(AD121=AH121,AI121,AH121),"---")))),"---")</f>
        <v>---</v>
      </c>
      <c r="AK121" t="str">
        <f>IF(COUNTIF(CALC_CONN_TEBB0714_REV01!F:F,IF(AH121&lt;&gt;"---",VLOOKUP(AD121,CALC_CONN_TEBB0714_REV01!F:M,8,0),IF(IFERROR(IF(AD121=AH121,AI121,AH121),"---")="---","---",IF(COUNTIF(CALC_CONN_TEBB0714_REV01!F:F,IFERROR(IF(AD121=AH121,AI121,AH121),"---"))&gt;0,"---",IFERROR(IF(AD121=AH121,AI121,AH121),"---")))))=0,IF(AH121&lt;&gt;"---",VLOOKUP(AD121,CALC_CONN_TEBB0714_REV01!F:M,8,0),IF(IFERROR(IF(AD121=AH121,AI121,AH121),"---")="---","---",IF(COUNTIF(CALC_CONN_TEBB0714_REV01!F:F,IFERROR(IF(AD121=AH121,AI121,AH121),"---"))&gt;0,"---",IFERROR(IF(AD121=AH121,AI121,AH121),"---")))),"---")</f>
        <v>---</v>
      </c>
      <c r="AL121">
        <f t="shared" si="23"/>
        <v>0</v>
      </c>
      <c r="AM121">
        <f t="shared" si="24"/>
        <v>1</v>
      </c>
      <c r="AT121" t="str">
        <f t="shared" si="17"/>
        <v>B14_L24_P</v>
      </c>
      <c r="AU121" t="str">
        <f t="shared" si="18"/>
        <v>--</v>
      </c>
    </row>
    <row r="122" spans="1:47" x14ac:dyDescent="0.25">
      <c r="A122" t="str">
        <f t="shared" si="13"/>
        <v>J17-40</v>
      </c>
      <c r="B122" t="str">
        <f t="shared" si="14"/>
        <v>B14_L24_N</v>
      </c>
      <c r="C122" t="str">
        <f t="shared" si="15"/>
        <v>J17-B14_L24_N</v>
      </c>
      <c r="D122" t="str">
        <f t="shared" si="16"/>
        <v>J17-40</v>
      </c>
      <c r="E122" t="s">
        <v>537</v>
      </c>
      <c r="F122">
        <v>40</v>
      </c>
      <c r="G122" t="s">
        <v>293</v>
      </c>
      <c r="L122" t="s">
        <v>383</v>
      </c>
      <c r="M122" t="s">
        <v>274</v>
      </c>
      <c r="N122">
        <v>13.2377</v>
      </c>
      <c r="AA122">
        <f t="shared" si="25"/>
        <v>117</v>
      </c>
      <c r="AB122" t="str">
        <f>B2B!B119</f>
        <v>JM2</v>
      </c>
      <c r="AC122" t="str">
        <f>B2B!C119</f>
        <v>18</v>
      </c>
      <c r="AD122" t="str">
        <f t="shared" si="19"/>
        <v>JM2-18</v>
      </c>
      <c r="AE122" t="str">
        <f t="shared" si="20"/>
        <v>1.8V</v>
      </c>
      <c r="AG122" t="str">
        <f t="shared" si="21"/>
        <v>--</v>
      </c>
      <c r="AH122" t="str">
        <f t="shared" si="22"/>
        <v>J26-2</v>
      </c>
      <c r="AI122" t="str">
        <f>IFERROR(IF(IF(AG122="--",INDEX(D:D,MATCH(AE122,INDEX(B:B,MATCH(AE122,B:B,)+1):B10636,)+MATCH(AE122,B:B,)))=AD122,VLOOKUP(AE122,B:D,3,0),IF(AG122="--",INDEX(D:D,MATCH(AE122,INDEX(B:B,MATCH(AE122,B:B,)+1):B10636,)+MATCH(AE122,B:B,)),"---")),"---")</f>
        <v>J27-2</v>
      </c>
      <c r="AJ122" t="str">
        <f>IF(COUNTIF(CALC_CONN_TEBB0714_REV01!F:F,IF(AH122&lt;&gt;"---",VLOOKUP(AD122,CALC_CONN_TEBB0714_REV01!F:M,8,0),IF(IFERROR(IF(AD122=AH122,AI122,AH122),"---")="---","---",IF(COUNTIF(CALC_CONN_TEBB0714_REV01!F:F,IFERROR(IF(AD122=AH122,AI122,AH122),"---"))&gt;0,"---",IFERROR(IF(AD122=AH122,AI122,AH122),"---")))))=1,IF(AH122&lt;&gt;"---",VLOOKUP(AD122,CALC_CONN_TEBB0714_REV01!F:M,8,0),IF(IFERROR(IF(AD122=AH122,AI122,AH122),"---")="---","---",IF(COUNTIF(CALC_CONN_TEBB0714_REV01!F:F,IFERROR(IF(AD122=AH122,AI122,AH122),"---"))&gt;0,"---",IFERROR(IF(AD122=AH122,AI122,AH122),"---")))),"---")</f>
        <v>J26-2</v>
      </c>
      <c r="AK122" t="str">
        <f>IF(COUNTIF(CALC_CONN_TEBB0714_REV01!F:F,IF(AH122&lt;&gt;"---",VLOOKUP(AD122,CALC_CONN_TEBB0714_REV01!F:M,8,0),IF(IFERROR(IF(AD122=AH122,AI122,AH122),"---")="---","---",IF(COUNTIF(CALC_CONN_TEBB0714_REV01!F:F,IFERROR(IF(AD122=AH122,AI122,AH122),"---"))&gt;0,"---",IFERROR(IF(AD122=AH122,AI122,AH122),"---")))))=0,IF(AH122&lt;&gt;"---",VLOOKUP(AD122,CALC_CONN_TEBB0714_REV01!F:M,8,0),IF(IFERROR(IF(AD122=AH122,AI122,AH122),"---")="---","---",IF(COUNTIF(CALC_CONN_TEBB0714_REV01!F:F,IFERROR(IF(AD122=AH122,AI122,AH122),"---"))&gt;0,"---",IFERROR(IF(AD122=AH122,AI122,AH122),"---")))),"---")</f>
        <v>---</v>
      </c>
      <c r="AL122">
        <f t="shared" si="23"/>
        <v>72.834900000000005</v>
      </c>
      <c r="AM122">
        <f t="shared" si="24"/>
        <v>3</v>
      </c>
      <c r="AT122" t="str">
        <f t="shared" si="17"/>
        <v>B14_L24_N</v>
      </c>
      <c r="AU122" t="str">
        <f t="shared" si="18"/>
        <v>--</v>
      </c>
    </row>
    <row r="123" spans="1:47" x14ac:dyDescent="0.25">
      <c r="A123" t="str">
        <f t="shared" si="13"/>
        <v>J17-41</v>
      </c>
      <c r="B123" t="str">
        <f t="shared" si="14"/>
        <v>B14_L23_P</v>
      </c>
      <c r="C123" t="str">
        <f t="shared" si="15"/>
        <v>J17-B14_L23_P</v>
      </c>
      <c r="D123" t="str">
        <f t="shared" si="16"/>
        <v>J17-41</v>
      </c>
      <c r="E123" t="s">
        <v>537</v>
      </c>
      <c r="F123">
        <v>41</v>
      </c>
      <c r="G123" t="s">
        <v>864</v>
      </c>
      <c r="L123" t="s">
        <v>384</v>
      </c>
      <c r="M123" t="s">
        <v>274</v>
      </c>
      <c r="N123">
        <v>33.110399999999998</v>
      </c>
      <c r="AA123">
        <f t="shared" si="25"/>
        <v>118</v>
      </c>
      <c r="AB123" t="str">
        <f>B2B!B120</f>
        <v>JM2</v>
      </c>
      <c r="AC123" t="str">
        <f>B2B!C120</f>
        <v>17</v>
      </c>
      <c r="AD123" t="str">
        <f t="shared" si="19"/>
        <v>JM2-17</v>
      </c>
      <c r="AE123" t="str">
        <f t="shared" si="20"/>
        <v>GND</v>
      </c>
      <c r="AG123" t="str">
        <f t="shared" si="21"/>
        <v>---</v>
      </c>
      <c r="AH123" t="str">
        <f t="shared" si="22"/>
        <v>---</v>
      </c>
      <c r="AI123" t="str">
        <f>IFERROR(IF(IF(AG123="--",INDEX(D:D,MATCH(AE123,INDEX(B:B,MATCH(AE123,B:B,)+1):B10637,)+MATCH(AE123,B:B,)))=AD123,VLOOKUP(AE123,B:D,3,0),IF(AG123="--",INDEX(D:D,MATCH(AE123,INDEX(B:B,MATCH(AE123,B:B,)+1):B10637,)+MATCH(AE123,B:B,)),"---")),"---")</f>
        <v>---</v>
      </c>
      <c r="AJ123" t="str">
        <f>IF(COUNTIF(CALC_CONN_TEBB0714_REV01!F:F,IF(AH123&lt;&gt;"---",VLOOKUP(AD123,CALC_CONN_TEBB0714_REV01!F:M,8,0),IF(IFERROR(IF(AD123=AH123,AI123,AH123),"---")="---","---",IF(COUNTIF(CALC_CONN_TEBB0714_REV01!F:F,IFERROR(IF(AD123=AH123,AI123,AH123),"---"))&gt;0,"---",IFERROR(IF(AD123=AH123,AI123,AH123),"---")))))=1,IF(AH123&lt;&gt;"---",VLOOKUP(AD123,CALC_CONN_TEBB0714_REV01!F:M,8,0),IF(IFERROR(IF(AD123=AH123,AI123,AH123),"---")="---","---",IF(COUNTIF(CALC_CONN_TEBB0714_REV01!F:F,IFERROR(IF(AD123=AH123,AI123,AH123),"---"))&gt;0,"---",IFERROR(IF(AD123=AH123,AI123,AH123),"---")))),"---")</f>
        <v>---</v>
      </c>
      <c r="AK123" t="str">
        <f>IF(COUNTIF(CALC_CONN_TEBB0714_REV01!F:F,IF(AH123&lt;&gt;"---",VLOOKUP(AD123,CALC_CONN_TEBB0714_REV01!F:M,8,0),IF(IFERROR(IF(AD123=AH123,AI123,AH123),"---")="---","---",IF(COUNTIF(CALC_CONN_TEBB0714_REV01!F:F,IFERROR(IF(AD123=AH123,AI123,AH123),"---"))&gt;0,"---",IFERROR(IF(AD123=AH123,AI123,AH123),"---")))))=0,IF(AH123&lt;&gt;"---",VLOOKUP(AD123,CALC_CONN_TEBB0714_REV01!F:M,8,0),IF(IFERROR(IF(AD123=AH123,AI123,AH123),"---")="---","---",IF(COUNTIF(CALC_CONN_TEBB0714_REV01!F:F,IFERROR(IF(AD123=AH123,AI123,AH123),"---"))&gt;0,"---",IFERROR(IF(AD123=AH123,AI123,AH123),"---")))),"---")</f>
        <v>---</v>
      </c>
      <c r="AL123" t="str">
        <f t="shared" si="23"/>
        <v>---</v>
      </c>
      <c r="AM123">
        <f t="shared" si="24"/>
        <v>93</v>
      </c>
      <c r="AT123" t="str">
        <f t="shared" si="17"/>
        <v>B14_L23_P</v>
      </c>
      <c r="AU123" t="str">
        <f t="shared" si="18"/>
        <v>--</v>
      </c>
    </row>
    <row r="124" spans="1:47" x14ac:dyDescent="0.25">
      <c r="A124" t="str">
        <f t="shared" si="13"/>
        <v>J17-42</v>
      </c>
      <c r="B124" t="str">
        <f t="shared" si="14"/>
        <v>B14_L23_N</v>
      </c>
      <c r="C124" t="str">
        <f t="shared" si="15"/>
        <v>J17-B14_L23_N</v>
      </c>
      <c r="D124" t="str">
        <f t="shared" si="16"/>
        <v>J17-42</v>
      </c>
      <c r="E124" t="s">
        <v>537</v>
      </c>
      <c r="F124">
        <v>42</v>
      </c>
      <c r="G124" t="s">
        <v>863</v>
      </c>
      <c r="L124" t="s">
        <v>385</v>
      </c>
      <c r="M124" t="s">
        <v>274</v>
      </c>
      <c r="N124">
        <v>32.760599999999997</v>
      </c>
      <c r="AA124">
        <f t="shared" si="25"/>
        <v>119</v>
      </c>
      <c r="AB124" t="str">
        <f>B2B!B121</f>
        <v>JM2</v>
      </c>
      <c r="AC124" t="str">
        <f>B2B!C121</f>
        <v>20</v>
      </c>
      <c r="AD124" t="str">
        <f t="shared" si="19"/>
        <v>JM2-20</v>
      </c>
      <c r="AE124" t="str">
        <f t="shared" si="20"/>
        <v>B15_L2_N</v>
      </c>
      <c r="AG124" t="str">
        <f t="shared" si="21"/>
        <v>--</v>
      </c>
      <c r="AH124" t="str">
        <f t="shared" si="22"/>
        <v>JM2-20</v>
      </c>
      <c r="AI124" t="str">
        <f>IFERROR(IF(IF(AG124="--",INDEX(D:D,MATCH(AE124,INDEX(B:B,MATCH(AE124,B:B,)+1):B10638,)+MATCH(AE124,B:B,)))=AD124,VLOOKUP(AE124,B:D,3,0),IF(AG124="--",INDEX(D:D,MATCH(AE124,INDEX(B:B,MATCH(AE124,B:B,)+1):B10638,)+MATCH(AE124,B:B,)),"---")),"---")</f>
        <v>---</v>
      </c>
      <c r="AJ124" t="str">
        <f>IF(COUNTIF(CALC_CONN_TEBB0714_REV01!F:F,IF(AH124&lt;&gt;"---",VLOOKUP(AD124,CALC_CONN_TEBB0714_REV01!F:M,8,0),IF(IFERROR(IF(AD124=AH124,AI124,AH124),"---")="---","---",IF(COUNTIF(CALC_CONN_TEBB0714_REV01!F:F,IFERROR(IF(AD124=AH124,AI124,AH124),"---"))&gt;0,"---",IFERROR(IF(AD124=AH124,AI124,AH124),"---")))))=1,IF(AH124&lt;&gt;"---",VLOOKUP(AD124,CALC_CONN_TEBB0714_REV01!F:M,8,0),IF(IFERROR(IF(AD124=AH124,AI124,AH124),"---")="---","---",IF(COUNTIF(CALC_CONN_TEBB0714_REV01!F:F,IFERROR(IF(AD124=AH124,AI124,AH124),"---"))&gt;0,"---",IFERROR(IF(AD124=AH124,AI124,AH124),"---")))),"---")</f>
        <v>---</v>
      </c>
      <c r="AK124" t="str">
        <f>IF(COUNTIF(CALC_CONN_TEBB0714_REV01!F:F,IF(AH124&lt;&gt;"---",VLOOKUP(AD124,CALC_CONN_TEBB0714_REV01!F:M,8,0),IF(IFERROR(IF(AD124=AH124,AI124,AH124),"---")="---","---",IF(COUNTIF(CALC_CONN_TEBB0714_REV01!F:F,IFERROR(IF(AD124=AH124,AI124,AH124),"---"))&gt;0,"---",IFERROR(IF(AD124=AH124,AI124,AH124),"---")))))=0,IF(AH124&lt;&gt;"---",VLOOKUP(AD124,CALC_CONN_TEBB0714_REV01!F:M,8,0),IF(IFERROR(IF(AD124=AH124,AI124,AH124),"---")="---","---",IF(COUNTIF(CALC_CONN_TEBB0714_REV01!F:F,IFERROR(IF(AD124=AH124,AI124,AH124),"---"))&gt;0,"---",IFERROR(IF(AD124=AH124,AI124,AH124),"---")))),"---")</f>
        <v>---</v>
      </c>
      <c r="AL124">
        <f t="shared" si="23"/>
        <v>0</v>
      </c>
      <c r="AM124">
        <f t="shared" si="24"/>
        <v>1</v>
      </c>
      <c r="AT124" t="str">
        <f t="shared" si="17"/>
        <v>B14_L23_N</v>
      </c>
      <c r="AU124" t="str">
        <f t="shared" si="18"/>
        <v>--</v>
      </c>
    </row>
    <row r="125" spans="1:47" x14ac:dyDescent="0.25">
      <c r="A125" t="str">
        <f t="shared" si="13"/>
        <v>J17-43</v>
      </c>
      <c r="B125" t="str">
        <f t="shared" si="14"/>
        <v>B14_L21_P</v>
      </c>
      <c r="C125" t="str">
        <f t="shared" si="15"/>
        <v>J17-B14_L21_P</v>
      </c>
      <c r="D125" t="str">
        <f t="shared" si="16"/>
        <v>J17-43</v>
      </c>
      <c r="E125" t="s">
        <v>537</v>
      </c>
      <c r="F125">
        <v>43</v>
      </c>
      <c r="G125" t="s">
        <v>860</v>
      </c>
      <c r="L125" t="s">
        <v>386</v>
      </c>
      <c r="M125" t="s">
        <v>274</v>
      </c>
      <c r="N125">
        <v>20.360499999999998</v>
      </c>
      <c r="AA125">
        <f t="shared" si="25"/>
        <v>120</v>
      </c>
      <c r="AB125" t="str">
        <f>B2B!B122</f>
        <v>JM2</v>
      </c>
      <c r="AC125" t="str">
        <f>B2B!C122</f>
        <v>19</v>
      </c>
      <c r="AD125" t="str">
        <f t="shared" si="19"/>
        <v>JM2-19</v>
      </c>
      <c r="AE125" t="str">
        <f t="shared" si="20"/>
        <v>B15_L15_N</v>
      </c>
      <c r="AG125" t="str">
        <f t="shared" si="21"/>
        <v>--</v>
      </c>
      <c r="AH125" t="str">
        <f t="shared" si="22"/>
        <v>JM2-19</v>
      </c>
      <c r="AI125" t="str">
        <f>IFERROR(IF(IF(AG125="--",INDEX(D:D,MATCH(AE125,INDEX(B:B,MATCH(AE125,B:B,)+1):B10639,)+MATCH(AE125,B:B,)))=AD125,VLOOKUP(AE125,B:D,3,0),IF(AG125="--",INDEX(D:D,MATCH(AE125,INDEX(B:B,MATCH(AE125,B:B,)+1):B10639,)+MATCH(AE125,B:B,)),"---")),"---")</f>
        <v>---</v>
      </c>
      <c r="AJ125" t="str">
        <f>IF(COUNTIF(CALC_CONN_TEBB0714_REV01!F:F,IF(AH125&lt;&gt;"---",VLOOKUP(AD125,CALC_CONN_TEBB0714_REV01!F:M,8,0),IF(IFERROR(IF(AD125=AH125,AI125,AH125),"---")="---","---",IF(COUNTIF(CALC_CONN_TEBB0714_REV01!F:F,IFERROR(IF(AD125=AH125,AI125,AH125),"---"))&gt;0,"---",IFERROR(IF(AD125=AH125,AI125,AH125),"---")))))=1,IF(AH125&lt;&gt;"---",VLOOKUP(AD125,CALC_CONN_TEBB0714_REV01!F:M,8,0),IF(IFERROR(IF(AD125=AH125,AI125,AH125),"---")="---","---",IF(COUNTIF(CALC_CONN_TEBB0714_REV01!F:F,IFERROR(IF(AD125=AH125,AI125,AH125),"---"))&gt;0,"---",IFERROR(IF(AD125=AH125,AI125,AH125),"---")))),"---")</f>
        <v>---</v>
      </c>
      <c r="AK125" t="str">
        <f>IF(COUNTIF(CALC_CONN_TEBB0714_REV01!F:F,IF(AH125&lt;&gt;"---",VLOOKUP(AD125,CALC_CONN_TEBB0714_REV01!F:M,8,0),IF(IFERROR(IF(AD125=AH125,AI125,AH125),"---")="---","---",IF(COUNTIF(CALC_CONN_TEBB0714_REV01!F:F,IFERROR(IF(AD125=AH125,AI125,AH125),"---"))&gt;0,"---",IFERROR(IF(AD125=AH125,AI125,AH125),"---")))))=0,IF(AH125&lt;&gt;"---",VLOOKUP(AD125,CALC_CONN_TEBB0714_REV01!F:M,8,0),IF(IFERROR(IF(AD125=AH125,AI125,AH125),"---")="---","---",IF(COUNTIF(CALC_CONN_TEBB0714_REV01!F:F,IFERROR(IF(AD125=AH125,AI125,AH125),"---"))&gt;0,"---",IFERROR(IF(AD125=AH125,AI125,AH125),"---")))),"---")</f>
        <v>---</v>
      </c>
      <c r="AL125">
        <f t="shared" si="23"/>
        <v>0</v>
      </c>
      <c r="AM125">
        <f t="shared" si="24"/>
        <v>1</v>
      </c>
      <c r="AT125" t="str">
        <f t="shared" si="17"/>
        <v>B14_L21_P</v>
      </c>
      <c r="AU125" t="str">
        <f t="shared" si="18"/>
        <v>--</v>
      </c>
    </row>
    <row r="126" spans="1:47" x14ac:dyDescent="0.25">
      <c r="A126" t="str">
        <f t="shared" si="13"/>
        <v>J17-44</v>
      </c>
      <c r="B126" t="str">
        <f t="shared" si="14"/>
        <v>B14_L21_N</v>
      </c>
      <c r="C126" t="str">
        <f t="shared" si="15"/>
        <v>J17-B14_L21_N</v>
      </c>
      <c r="D126" t="str">
        <f t="shared" si="16"/>
        <v>J17-44</v>
      </c>
      <c r="E126" t="s">
        <v>537</v>
      </c>
      <c r="F126">
        <v>44</v>
      </c>
      <c r="G126" t="s">
        <v>859</v>
      </c>
      <c r="L126" t="s">
        <v>387</v>
      </c>
      <c r="M126" t="s">
        <v>274</v>
      </c>
      <c r="N126">
        <v>20.029199999999999</v>
      </c>
      <c r="AA126">
        <f t="shared" si="25"/>
        <v>121</v>
      </c>
      <c r="AB126" t="str">
        <f>B2B!B123</f>
        <v>JM2</v>
      </c>
      <c r="AC126" t="str">
        <f>B2B!C123</f>
        <v>22</v>
      </c>
      <c r="AD126" t="str">
        <f t="shared" si="19"/>
        <v>JM2-22</v>
      </c>
      <c r="AE126" t="str">
        <f t="shared" si="20"/>
        <v>B15_L2_P</v>
      </c>
      <c r="AG126" t="str">
        <f t="shared" si="21"/>
        <v>--</v>
      </c>
      <c r="AH126" t="str">
        <f t="shared" si="22"/>
        <v>JM2-22</v>
      </c>
      <c r="AI126" t="str">
        <f>IFERROR(IF(IF(AG126="--",INDEX(D:D,MATCH(AE126,INDEX(B:B,MATCH(AE126,B:B,)+1):B10640,)+MATCH(AE126,B:B,)))=AD126,VLOOKUP(AE126,B:D,3,0),IF(AG126="--",INDEX(D:D,MATCH(AE126,INDEX(B:B,MATCH(AE126,B:B,)+1):B10640,)+MATCH(AE126,B:B,)),"---")),"---")</f>
        <v>---</v>
      </c>
      <c r="AJ126" t="str">
        <f>IF(COUNTIF(CALC_CONN_TEBB0714_REV01!F:F,IF(AH126&lt;&gt;"---",VLOOKUP(AD126,CALC_CONN_TEBB0714_REV01!F:M,8,0),IF(IFERROR(IF(AD126=AH126,AI126,AH126),"---")="---","---",IF(COUNTIF(CALC_CONN_TEBB0714_REV01!F:F,IFERROR(IF(AD126=AH126,AI126,AH126),"---"))&gt;0,"---",IFERROR(IF(AD126=AH126,AI126,AH126),"---")))))=1,IF(AH126&lt;&gt;"---",VLOOKUP(AD126,CALC_CONN_TEBB0714_REV01!F:M,8,0),IF(IFERROR(IF(AD126=AH126,AI126,AH126),"---")="---","---",IF(COUNTIF(CALC_CONN_TEBB0714_REV01!F:F,IFERROR(IF(AD126=AH126,AI126,AH126),"---"))&gt;0,"---",IFERROR(IF(AD126=AH126,AI126,AH126),"---")))),"---")</f>
        <v>---</v>
      </c>
      <c r="AK126" t="str">
        <f>IF(COUNTIF(CALC_CONN_TEBB0714_REV01!F:F,IF(AH126&lt;&gt;"---",VLOOKUP(AD126,CALC_CONN_TEBB0714_REV01!F:M,8,0),IF(IFERROR(IF(AD126=AH126,AI126,AH126),"---")="---","---",IF(COUNTIF(CALC_CONN_TEBB0714_REV01!F:F,IFERROR(IF(AD126=AH126,AI126,AH126),"---"))&gt;0,"---",IFERROR(IF(AD126=AH126,AI126,AH126),"---")))))=0,IF(AH126&lt;&gt;"---",VLOOKUP(AD126,CALC_CONN_TEBB0714_REV01!F:M,8,0),IF(IFERROR(IF(AD126=AH126,AI126,AH126),"---")="---","---",IF(COUNTIF(CALC_CONN_TEBB0714_REV01!F:F,IFERROR(IF(AD126=AH126,AI126,AH126),"---"))&gt;0,"---",IFERROR(IF(AD126=AH126,AI126,AH126),"---")))),"---")</f>
        <v>---</v>
      </c>
      <c r="AL126">
        <f t="shared" si="23"/>
        <v>0</v>
      </c>
      <c r="AM126">
        <f t="shared" si="24"/>
        <v>1</v>
      </c>
      <c r="AT126" t="str">
        <f t="shared" si="17"/>
        <v>B14_L21_N</v>
      </c>
      <c r="AU126" t="str">
        <f t="shared" si="18"/>
        <v>--</v>
      </c>
    </row>
    <row r="127" spans="1:47" x14ac:dyDescent="0.25">
      <c r="A127" t="str">
        <f t="shared" si="13"/>
        <v>J17-45</v>
      </c>
      <c r="B127" t="str">
        <f t="shared" si="14"/>
        <v>V_CFG</v>
      </c>
      <c r="C127" t="str">
        <f t="shared" si="15"/>
        <v>J17-V_CFG</v>
      </c>
      <c r="D127" t="str">
        <f t="shared" si="16"/>
        <v>J17-45</v>
      </c>
      <c r="E127" t="s">
        <v>537</v>
      </c>
      <c r="F127">
        <v>45</v>
      </c>
      <c r="G127" t="s">
        <v>1326</v>
      </c>
      <c r="L127" t="s">
        <v>388</v>
      </c>
      <c r="M127" t="s">
        <v>274</v>
      </c>
      <c r="N127">
        <v>2.3174000000000001</v>
      </c>
      <c r="AA127">
        <f t="shared" si="25"/>
        <v>122</v>
      </c>
      <c r="AB127" t="str">
        <f>B2B!B124</f>
        <v>JM2</v>
      </c>
      <c r="AC127" t="str">
        <f>B2B!C124</f>
        <v>21</v>
      </c>
      <c r="AD127" t="str">
        <f t="shared" si="19"/>
        <v>JM2-21</v>
      </c>
      <c r="AE127" t="str">
        <f t="shared" si="20"/>
        <v>B15_L15_P</v>
      </c>
      <c r="AG127" t="str">
        <f t="shared" si="21"/>
        <v>--</v>
      </c>
      <c r="AH127" t="str">
        <f t="shared" si="22"/>
        <v>JM2-21</v>
      </c>
      <c r="AI127" t="str">
        <f>IFERROR(IF(IF(AG127="--",INDEX(D:D,MATCH(AE127,INDEX(B:B,MATCH(AE127,B:B,)+1):B10641,)+MATCH(AE127,B:B,)))=AD127,VLOOKUP(AE127,B:D,3,0),IF(AG127="--",INDEX(D:D,MATCH(AE127,INDEX(B:B,MATCH(AE127,B:B,)+1):B10641,)+MATCH(AE127,B:B,)),"---")),"---")</f>
        <v>---</v>
      </c>
      <c r="AJ127" t="str">
        <f>IF(COUNTIF(CALC_CONN_TEBB0714_REV01!F:F,IF(AH127&lt;&gt;"---",VLOOKUP(AD127,CALC_CONN_TEBB0714_REV01!F:M,8,0),IF(IFERROR(IF(AD127=AH127,AI127,AH127),"---")="---","---",IF(COUNTIF(CALC_CONN_TEBB0714_REV01!F:F,IFERROR(IF(AD127=AH127,AI127,AH127),"---"))&gt;0,"---",IFERROR(IF(AD127=AH127,AI127,AH127),"---")))))=1,IF(AH127&lt;&gt;"---",VLOOKUP(AD127,CALC_CONN_TEBB0714_REV01!F:M,8,0),IF(IFERROR(IF(AD127=AH127,AI127,AH127),"---")="---","---",IF(COUNTIF(CALC_CONN_TEBB0714_REV01!F:F,IFERROR(IF(AD127=AH127,AI127,AH127),"---"))&gt;0,"---",IFERROR(IF(AD127=AH127,AI127,AH127),"---")))),"---")</f>
        <v>---</v>
      </c>
      <c r="AK127" t="str">
        <f>IF(COUNTIF(CALC_CONN_TEBB0714_REV01!F:F,IF(AH127&lt;&gt;"---",VLOOKUP(AD127,CALC_CONN_TEBB0714_REV01!F:M,8,0),IF(IFERROR(IF(AD127=AH127,AI127,AH127),"---")="---","---",IF(COUNTIF(CALC_CONN_TEBB0714_REV01!F:F,IFERROR(IF(AD127=AH127,AI127,AH127),"---"))&gt;0,"---",IFERROR(IF(AD127=AH127,AI127,AH127),"---")))))=0,IF(AH127&lt;&gt;"---",VLOOKUP(AD127,CALC_CONN_TEBB0714_REV01!F:M,8,0),IF(IFERROR(IF(AD127=AH127,AI127,AH127),"---")="---","---",IF(COUNTIF(CALC_CONN_TEBB0714_REV01!F:F,IFERROR(IF(AD127=AH127,AI127,AH127),"---"))&gt;0,"---",IFERROR(IF(AD127=AH127,AI127,AH127),"---")))),"---")</f>
        <v>---</v>
      </c>
      <c r="AL127">
        <f t="shared" si="23"/>
        <v>0</v>
      </c>
      <c r="AM127">
        <f t="shared" si="24"/>
        <v>1</v>
      </c>
      <c r="AT127" t="str">
        <f t="shared" si="17"/>
        <v>V_CFG</v>
      </c>
      <c r="AU127" t="str">
        <f t="shared" si="18"/>
        <v>--</v>
      </c>
    </row>
    <row r="128" spans="1:47" x14ac:dyDescent="0.25">
      <c r="A128" t="str">
        <f t="shared" si="13"/>
        <v>J17-46</v>
      </c>
      <c r="B128" t="str">
        <f t="shared" si="14"/>
        <v>3.3V</v>
      </c>
      <c r="C128" t="str">
        <f t="shared" si="15"/>
        <v>J17-3.3V</v>
      </c>
      <c r="D128" t="str">
        <f t="shared" si="16"/>
        <v>J17-46</v>
      </c>
      <c r="E128" t="s">
        <v>537</v>
      </c>
      <c r="F128">
        <v>46</v>
      </c>
      <c r="G128" t="s">
        <v>277</v>
      </c>
      <c r="L128" t="s">
        <v>389</v>
      </c>
      <c r="M128" t="s">
        <v>274</v>
      </c>
      <c r="N128">
        <v>2.3174000000000001</v>
      </c>
      <c r="AA128">
        <f t="shared" si="25"/>
        <v>123</v>
      </c>
      <c r="AB128" t="str">
        <f>B2B!B125</f>
        <v>JM2</v>
      </c>
      <c r="AC128" t="str">
        <f>B2B!C125</f>
        <v>24</v>
      </c>
      <c r="AD128" t="str">
        <f t="shared" si="19"/>
        <v>JM2-24</v>
      </c>
      <c r="AE128" t="str">
        <f t="shared" si="20"/>
        <v>RLED</v>
      </c>
      <c r="AG128" t="str">
        <f t="shared" si="21"/>
        <v>--</v>
      </c>
      <c r="AH128" t="str">
        <f t="shared" si="22"/>
        <v>JM2-24</v>
      </c>
      <c r="AI128" t="str">
        <f>IFERROR(IF(IF(AG128="--",INDEX(D:D,MATCH(AE128,INDEX(B:B,MATCH(AE128,B:B,)+1):B10642,)+MATCH(AE128,B:B,)))=AD128,VLOOKUP(AE128,B:D,3,0),IF(AG128="--",INDEX(D:D,MATCH(AE128,INDEX(B:B,MATCH(AE128,B:B,)+1):B10642,)+MATCH(AE128,B:B,)),"---")),"---")</f>
        <v>R1-1</v>
      </c>
      <c r="AJ128" t="str">
        <f>IF(COUNTIF(CALC_CONN_TEBB0714_REV01!F:F,IF(AH128&lt;&gt;"---",VLOOKUP(AD128,CALC_CONN_TEBB0714_REV01!F:M,8,0),IF(IFERROR(IF(AD128=AH128,AI128,AH128),"---")="---","---",IF(COUNTIF(CALC_CONN_TEBB0714_REV01!F:F,IFERROR(IF(AD128=AH128,AI128,AH128),"---"))&gt;0,"---",IFERROR(IF(AD128=AH128,AI128,AH128),"---")))))=1,IF(AH128&lt;&gt;"---",VLOOKUP(AD128,CALC_CONN_TEBB0714_REV01!F:M,8,0),IF(IFERROR(IF(AD128=AH128,AI128,AH128),"---")="---","---",IF(COUNTIF(CALC_CONN_TEBB0714_REV01!F:F,IFERROR(IF(AD128=AH128,AI128,AH128),"---"))&gt;0,"---",IFERROR(IF(AD128=AH128,AI128,AH128),"---")))),"---")</f>
        <v>---</v>
      </c>
      <c r="AK128" t="str">
        <f>IF(COUNTIF(CALC_CONN_TEBB0714_REV01!F:F,IF(AH128&lt;&gt;"---",VLOOKUP(AD128,CALC_CONN_TEBB0714_REV01!F:M,8,0),IF(IFERROR(IF(AD128=AH128,AI128,AH128),"---")="---","---",IF(COUNTIF(CALC_CONN_TEBB0714_REV01!F:F,IFERROR(IF(AD128=AH128,AI128,AH128),"---"))&gt;0,"---",IFERROR(IF(AD128=AH128,AI128,AH128),"---")))))=0,IF(AH128&lt;&gt;"---",VLOOKUP(AD128,CALC_CONN_TEBB0714_REV01!F:M,8,0),IF(IFERROR(IF(AD128=AH128,AI128,AH128),"---")="---","---",IF(COUNTIF(CALC_CONN_TEBB0714_REV01!F:F,IFERROR(IF(AD128=AH128,AI128,AH128),"---"))&gt;0,"---",IFERROR(IF(AD128=AH128,AI128,AH128),"---")))),"---")</f>
        <v>R1-1</v>
      </c>
      <c r="AL128">
        <f t="shared" si="23"/>
        <v>74.845100000000002</v>
      </c>
      <c r="AM128">
        <f t="shared" si="24"/>
        <v>2</v>
      </c>
      <c r="AT128" t="str">
        <f t="shared" si="17"/>
        <v>3.3V</v>
      </c>
      <c r="AU128" t="str">
        <f t="shared" si="18"/>
        <v>--</v>
      </c>
    </row>
    <row r="129" spans="1:47" x14ac:dyDescent="0.25">
      <c r="A129" t="str">
        <f t="shared" si="13"/>
        <v>J17-47</v>
      </c>
      <c r="B129" t="str">
        <f t="shared" si="14"/>
        <v>B14_L12_N</v>
      </c>
      <c r="C129" t="str">
        <f t="shared" si="15"/>
        <v>J17-B14_L12_N</v>
      </c>
      <c r="D129" t="str">
        <f t="shared" si="16"/>
        <v>J17-47</v>
      </c>
      <c r="E129" t="s">
        <v>537</v>
      </c>
      <c r="F129">
        <v>47</v>
      </c>
      <c r="G129" t="s">
        <v>285</v>
      </c>
      <c r="L129" t="s">
        <v>390</v>
      </c>
      <c r="M129" t="s">
        <v>274</v>
      </c>
      <c r="N129">
        <v>27.403099999999998</v>
      </c>
      <c r="AA129">
        <f t="shared" si="25"/>
        <v>124</v>
      </c>
      <c r="AB129" t="str">
        <f>B2B!B126</f>
        <v>JM2</v>
      </c>
      <c r="AC129" t="str">
        <f>B2B!C126</f>
        <v>23</v>
      </c>
      <c r="AD129" t="str">
        <f t="shared" si="19"/>
        <v>JM2-23</v>
      </c>
      <c r="AE129" t="str">
        <f t="shared" si="20"/>
        <v>B15_L16_N</v>
      </c>
      <c r="AG129" t="str">
        <f t="shared" si="21"/>
        <v>--</v>
      </c>
      <c r="AH129" t="str">
        <f t="shared" si="22"/>
        <v>JM2-23</v>
      </c>
      <c r="AI129" t="str">
        <f>IFERROR(IF(IF(AG129="--",INDEX(D:D,MATCH(AE129,INDEX(B:B,MATCH(AE129,B:B,)+1):B10643,)+MATCH(AE129,B:B,)))=AD129,VLOOKUP(AE129,B:D,3,0),IF(AG129="--",INDEX(D:D,MATCH(AE129,INDEX(B:B,MATCH(AE129,B:B,)+1):B10643,)+MATCH(AE129,B:B,)),"---")),"---")</f>
        <v>---</v>
      </c>
      <c r="AJ129" t="str">
        <f>IF(COUNTIF(CALC_CONN_TEBB0714_REV01!F:F,IF(AH129&lt;&gt;"---",VLOOKUP(AD129,CALC_CONN_TEBB0714_REV01!F:M,8,0),IF(IFERROR(IF(AD129=AH129,AI129,AH129),"---")="---","---",IF(COUNTIF(CALC_CONN_TEBB0714_REV01!F:F,IFERROR(IF(AD129=AH129,AI129,AH129),"---"))&gt;0,"---",IFERROR(IF(AD129=AH129,AI129,AH129),"---")))))=1,IF(AH129&lt;&gt;"---",VLOOKUP(AD129,CALC_CONN_TEBB0714_REV01!F:M,8,0),IF(IFERROR(IF(AD129=AH129,AI129,AH129),"---")="---","---",IF(COUNTIF(CALC_CONN_TEBB0714_REV01!F:F,IFERROR(IF(AD129=AH129,AI129,AH129),"---"))&gt;0,"---",IFERROR(IF(AD129=AH129,AI129,AH129),"---")))),"---")</f>
        <v>---</v>
      </c>
      <c r="AK129" t="str">
        <f>IF(COUNTIF(CALC_CONN_TEBB0714_REV01!F:F,IF(AH129&lt;&gt;"---",VLOOKUP(AD129,CALC_CONN_TEBB0714_REV01!F:M,8,0),IF(IFERROR(IF(AD129=AH129,AI129,AH129),"---")="---","---",IF(COUNTIF(CALC_CONN_TEBB0714_REV01!F:F,IFERROR(IF(AD129=AH129,AI129,AH129),"---"))&gt;0,"---",IFERROR(IF(AD129=AH129,AI129,AH129),"---")))))=0,IF(AH129&lt;&gt;"---",VLOOKUP(AD129,CALC_CONN_TEBB0714_REV01!F:M,8,0),IF(IFERROR(IF(AD129=AH129,AI129,AH129),"---")="---","---",IF(COUNTIF(CALC_CONN_TEBB0714_REV01!F:F,IFERROR(IF(AD129=AH129,AI129,AH129),"---"))&gt;0,"---",IFERROR(IF(AD129=AH129,AI129,AH129),"---")))),"---")</f>
        <v>---</v>
      </c>
      <c r="AL129">
        <f t="shared" si="23"/>
        <v>0</v>
      </c>
      <c r="AM129">
        <f t="shared" si="24"/>
        <v>1</v>
      </c>
      <c r="AT129" t="str">
        <f t="shared" si="17"/>
        <v>B14_L12_N</v>
      </c>
      <c r="AU129" t="str">
        <f t="shared" si="18"/>
        <v>--</v>
      </c>
    </row>
    <row r="130" spans="1:47" x14ac:dyDescent="0.25">
      <c r="A130" t="str">
        <f t="shared" si="13"/>
        <v>J17-48</v>
      </c>
      <c r="B130" t="str">
        <f t="shared" si="14"/>
        <v>B14_L12_P</v>
      </c>
      <c r="C130" t="str">
        <f t="shared" si="15"/>
        <v>J17-B14_L12_P</v>
      </c>
      <c r="D130" t="str">
        <f t="shared" si="16"/>
        <v>J17-48</v>
      </c>
      <c r="E130" t="s">
        <v>537</v>
      </c>
      <c r="F130">
        <v>48</v>
      </c>
      <c r="G130" t="s">
        <v>286</v>
      </c>
      <c r="L130" t="s">
        <v>391</v>
      </c>
      <c r="M130" t="s">
        <v>274</v>
      </c>
      <c r="N130">
        <v>27.081800000000001</v>
      </c>
      <c r="AA130">
        <f t="shared" si="25"/>
        <v>125</v>
      </c>
      <c r="AB130" t="str">
        <f>B2B!B127</f>
        <v>JM2</v>
      </c>
      <c r="AC130" t="str">
        <f>B2B!C127</f>
        <v>26</v>
      </c>
      <c r="AD130" t="str">
        <f t="shared" si="19"/>
        <v>JM2-26</v>
      </c>
      <c r="AE130" t="str">
        <f t="shared" si="20"/>
        <v>GLED</v>
      </c>
      <c r="AG130" t="str">
        <f t="shared" si="21"/>
        <v>--</v>
      </c>
      <c r="AH130" t="str">
        <f t="shared" si="22"/>
        <v>JM2-26</v>
      </c>
      <c r="AI130" t="str">
        <f>IFERROR(IF(IF(AG130="--",INDEX(D:D,MATCH(AE130,INDEX(B:B,MATCH(AE130,B:B,)+1):B10644,)+MATCH(AE130,B:B,)))=AD130,VLOOKUP(AE130,B:D,3,0),IF(AG130="--",INDEX(D:D,MATCH(AE130,INDEX(B:B,MATCH(AE130,B:B,)+1):B10644,)+MATCH(AE130,B:B,)),"---")),"---")</f>
        <v>R2-1</v>
      </c>
      <c r="AJ130" t="str">
        <f>IF(COUNTIF(CALC_CONN_TEBB0714_REV01!F:F,IF(AH130&lt;&gt;"---",VLOOKUP(AD130,CALC_CONN_TEBB0714_REV01!F:M,8,0),IF(IFERROR(IF(AD130=AH130,AI130,AH130),"---")="---","---",IF(COUNTIF(CALC_CONN_TEBB0714_REV01!F:F,IFERROR(IF(AD130=AH130,AI130,AH130),"---"))&gt;0,"---",IFERROR(IF(AD130=AH130,AI130,AH130),"---")))))=1,IF(AH130&lt;&gt;"---",VLOOKUP(AD130,CALC_CONN_TEBB0714_REV01!F:M,8,0),IF(IFERROR(IF(AD130=AH130,AI130,AH130),"---")="---","---",IF(COUNTIF(CALC_CONN_TEBB0714_REV01!F:F,IFERROR(IF(AD130=AH130,AI130,AH130),"---"))&gt;0,"---",IFERROR(IF(AD130=AH130,AI130,AH130),"---")))),"---")</f>
        <v>---</v>
      </c>
      <c r="AK130" t="str">
        <f>IF(COUNTIF(CALC_CONN_TEBB0714_REV01!F:F,IF(AH130&lt;&gt;"---",VLOOKUP(AD130,CALC_CONN_TEBB0714_REV01!F:M,8,0),IF(IFERROR(IF(AD130=AH130,AI130,AH130),"---")="---","---",IF(COUNTIF(CALC_CONN_TEBB0714_REV01!F:F,IFERROR(IF(AD130=AH130,AI130,AH130),"---"))&gt;0,"---",IFERROR(IF(AD130=AH130,AI130,AH130),"---")))))=0,IF(AH130&lt;&gt;"---",VLOOKUP(AD130,CALC_CONN_TEBB0714_REV01!F:M,8,0),IF(IFERROR(IF(AD130=AH130,AI130,AH130),"---")="---","---",IF(COUNTIF(CALC_CONN_TEBB0714_REV01!F:F,IFERROR(IF(AD130=AH130,AI130,AH130),"---"))&gt;0,"---",IFERROR(IF(AD130=AH130,AI130,AH130),"---")))),"---")</f>
        <v>R2-1</v>
      </c>
      <c r="AL130">
        <f t="shared" si="23"/>
        <v>65.269800000000004</v>
      </c>
      <c r="AM130">
        <f t="shared" si="24"/>
        <v>2</v>
      </c>
      <c r="AT130" t="str">
        <f t="shared" si="17"/>
        <v>B14_L12_P</v>
      </c>
      <c r="AU130" t="str">
        <f t="shared" si="18"/>
        <v>--</v>
      </c>
    </row>
    <row r="131" spans="1:47" x14ac:dyDescent="0.25">
      <c r="A131" t="str">
        <f t="shared" si="13"/>
        <v>J17-49</v>
      </c>
      <c r="B131" t="str">
        <f t="shared" si="14"/>
        <v>GND</v>
      </c>
      <c r="C131" t="str">
        <f t="shared" si="15"/>
        <v>J17-GND</v>
      </c>
      <c r="D131" t="str">
        <f t="shared" si="16"/>
        <v>J17-49</v>
      </c>
      <c r="E131" t="s">
        <v>537</v>
      </c>
      <c r="F131">
        <v>49</v>
      </c>
      <c r="G131" t="s">
        <v>275</v>
      </c>
      <c r="L131" t="s">
        <v>392</v>
      </c>
      <c r="M131" t="s">
        <v>274</v>
      </c>
      <c r="N131">
        <v>33.643000000000001</v>
      </c>
      <c r="AA131">
        <f t="shared" si="25"/>
        <v>126</v>
      </c>
      <c r="AB131" t="str">
        <f>B2B!B128</f>
        <v>JM2</v>
      </c>
      <c r="AC131" t="str">
        <f>B2B!C128</f>
        <v>25</v>
      </c>
      <c r="AD131" t="str">
        <f t="shared" si="19"/>
        <v>JM2-25</v>
      </c>
      <c r="AE131" t="str">
        <f t="shared" si="20"/>
        <v>B15_L16_P</v>
      </c>
      <c r="AG131" t="str">
        <f t="shared" si="21"/>
        <v>--</v>
      </c>
      <c r="AH131" t="str">
        <f t="shared" si="22"/>
        <v>JM2-25</v>
      </c>
      <c r="AI131" t="str">
        <f>IFERROR(IF(IF(AG131="--",INDEX(D:D,MATCH(AE131,INDEX(B:B,MATCH(AE131,B:B,)+1):B10645,)+MATCH(AE131,B:B,)))=AD131,VLOOKUP(AE131,B:D,3,0),IF(AG131="--",INDEX(D:D,MATCH(AE131,INDEX(B:B,MATCH(AE131,B:B,)+1):B10645,)+MATCH(AE131,B:B,)),"---")),"---")</f>
        <v>---</v>
      </c>
      <c r="AJ131" t="str">
        <f>IF(COUNTIF(CALC_CONN_TEBB0714_REV01!F:F,IF(AH131&lt;&gt;"---",VLOOKUP(AD131,CALC_CONN_TEBB0714_REV01!F:M,8,0),IF(IFERROR(IF(AD131=AH131,AI131,AH131),"---")="---","---",IF(COUNTIF(CALC_CONN_TEBB0714_REV01!F:F,IFERROR(IF(AD131=AH131,AI131,AH131),"---"))&gt;0,"---",IFERROR(IF(AD131=AH131,AI131,AH131),"---")))))=1,IF(AH131&lt;&gt;"---",VLOOKUP(AD131,CALC_CONN_TEBB0714_REV01!F:M,8,0),IF(IFERROR(IF(AD131=AH131,AI131,AH131),"---")="---","---",IF(COUNTIF(CALC_CONN_TEBB0714_REV01!F:F,IFERROR(IF(AD131=AH131,AI131,AH131),"---"))&gt;0,"---",IFERROR(IF(AD131=AH131,AI131,AH131),"---")))),"---")</f>
        <v>---</v>
      </c>
      <c r="AK131" t="str">
        <f>IF(COUNTIF(CALC_CONN_TEBB0714_REV01!F:F,IF(AH131&lt;&gt;"---",VLOOKUP(AD131,CALC_CONN_TEBB0714_REV01!F:M,8,0),IF(IFERROR(IF(AD131=AH131,AI131,AH131),"---")="---","---",IF(COUNTIF(CALC_CONN_TEBB0714_REV01!F:F,IFERROR(IF(AD131=AH131,AI131,AH131),"---"))&gt;0,"---",IFERROR(IF(AD131=AH131,AI131,AH131),"---")))))=0,IF(AH131&lt;&gt;"---",VLOOKUP(AD131,CALC_CONN_TEBB0714_REV01!F:M,8,0),IF(IFERROR(IF(AD131=AH131,AI131,AH131),"---")="---","---",IF(COUNTIF(CALC_CONN_TEBB0714_REV01!F:F,IFERROR(IF(AD131=AH131,AI131,AH131),"---"))&gt;0,"---",IFERROR(IF(AD131=AH131,AI131,AH131),"---")))),"---")</f>
        <v>---</v>
      </c>
      <c r="AL131">
        <f t="shared" si="23"/>
        <v>0</v>
      </c>
      <c r="AM131">
        <f t="shared" si="24"/>
        <v>1</v>
      </c>
      <c r="AT131">
        <f t="shared" si="17"/>
        <v>0</v>
      </c>
      <c r="AU131">
        <f t="shared" si="18"/>
        <v>0</v>
      </c>
    </row>
    <row r="132" spans="1:47" x14ac:dyDescent="0.25">
      <c r="A132" t="str">
        <f t="shared" si="13"/>
        <v>J17-50</v>
      </c>
      <c r="B132" t="str">
        <f t="shared" si="14"/>
        <v>GND</v>
      </c>
      <c r="C132" t="str">
        <f t="shared" si="15"/>
        <v>J17-GND</v>
      </c>
      <c r="D132" t="str">
        <f t="shared" si="16"/>
        <v>J17-50</v>
      </c>
      <c r="E132" t="s">
        <v>537</v>
      </c>
      <c r="F132">
        <v>50</v>
      </c>
      <c r="G132" t="s">
        <v>275</v>
      </c>
      <c r="L132" t="s">
        <v>393</v>
      </c>
      <c r="M132" t="s">
        <v>274</v>
      </c>
      <c r="N132">
        <v>33.311700000000002</v>
      </c>
      <c r="AA132">
        <f t="shared" si="25"/>
        <v>127</v>
      </c>
      <c r="AB132" t="str">
        <f>B2B!B129</f>
        <v>JM2</v>
      </c>
      <c r="AC132" t="str">
        <f>B2B!C129</f>
        <v>28</v>
      </c>
      <c r="AD132" t="str">
        <f t="shared" si="19"/>
        <v>JM2-28</v>
      </c>
      <c r="AE132" t="str">
        <f t="shared" si="20"/>
        <v>B15_L11_P</v>
      </c>
      <c r="AG132" t="str">
        <f t="shared" si="21"/>
        <v>--</v>
      </c>
      <c r="AH132" t="str">
        <f t="shared" si="22"/>
        <v>J4-3</v>
      </c>
      <c r="AI132" t="str">
        <f>IFERROR(IF(IF(AG132="--",INDEX(D:D,MATCH(AE132,INDEX(B:B,MATCH(AE132,B:B,)+1):B10646,)+MATCH(AE132,B:B,)))=AD132,VLOOKUP(AE132,B:D,3,0),IF(AG132="--",INDEX(D:D,MATCH(AE132,INDEX(B:B,MATCH(AE132,B:B,)+1):B10646,)+MATCH(AE132,B:B,)),"---")),"---")</f>
        <v>J4-3</v>
      </c>
      <c r="AJ132" t="str">
        <f>IF(COUNTIF(CALC_CONN_TEBB0714_REV01!F:F,IF(AH132&lt;&gt;"---",VLOOKUP(AD132,CALC_CONN_TEBB0714_REV01!F:M,8,0),IF(IFERROR(IF(AD132=AH132,AI132,AH132),"---")="---","---",IF(COUNTIF(CALC_CONN_TEBB0714_REV01!F:F,IFERROR(IF(AD132=AH132,AI132,AH132),"---"))&gt;0,"---",IFERROR(IF(AD132=AH132,AI132,AH132),"---")))))=1,IF(AH132&lt;&gt;"---",VLOOKUP(AD132,CALC_CONN_TEBB0714_REV01!F:M,8,0),IF(IFERROR(IF(AD132=AH132,AI132,AH132),"---")="---","---",IF(COUNTIF(CALC_CONN_TEBB0714_REV01!F:F,IFERROR(IF(AD132=AH132,AI132,AH132),"---"))&gt;0,"---",IFERROR(IF(AD132=AH132,AI132,AH132),"---")))),"---")</f>
        <v>J4-3</v>
      </c>
      <c r="AK132" t="str">
        <f>IF(COUNTIF(CALC_CONN_TEBB0714_REV01!F:F,IF(AH132&lt;&gt;"---",VLOOKUP(AD132,CALC_CONN_TEBB0714_REV01!F:M,8,0),IF(IFERROR(IF(AD132=AH132,AI132,AH132),"---")="---","---",IF(COUNTIF(CALC_CONN_TEBB0714_REV01!F:F,IFERROR(IF(AD132=AH132,AI132,AH132),"---"))&gt;0,"---",IFERROR(IF(AD132=AH132,AI132,AH132),"---")))))=0,IF(AH132&lt;&gt;"---",VLOOKUP(AD132,CALC_CONN_TEBB0714_REV01!F:M,8,0),IF(IFERROR(IF(AD132=AH132,AI132,AH132),"---")="---","---",IF(COUNTIF(CALC_CONN_TEBB0714_REV01!F:F,IFERROR(IF(AD132=AH132,AI132,AH132),"---"))&gt;0,"---",IFERROR(IF(AD132=AH132,AI132,AH132),"---")))),"---")</f>
        <v>---</v>
      </c>
      <c r="AL132">
        <f t="shared" si="23"/>
        <v>61.603400000000001</v>
      </c>
      <c r="AM132">
        <f t="shared" si="24"/>
        <v>2</v>
      </c>
      <c r="AT132">
        <f t="shared" si="17"/>
        <v>0</v>
      </c>
      <c r="AU132">
        <f t="shared" si="18"/>
        <v>0</v>
      </c>
    </row>
    <row r="133" spans="1:47" x14ac:dyDescent="0.25">
      <c r="A133" t="str">
        <f t="shared" si="13"/>
        <v>J20-1</v>
      </c>
      <c r="B133" t="str">
        <f t="shared" si="14"/>
        <v>GND</v>
      </c>
      <c r="C133" t="str">
        <f t="shared" si="15"/>
        <v>J20-GND</v>
      </c>
      <c r="D133" t="str">
        <f t="shared" si="16"/>
        <v>J20-1</v>
      </c>
      <c r="E133" t="s">
        <v>895</v>
      </c>
      <c r="F133">
        <v>1</v>
      </c>
      <c r="G133" t="s">
        <v>275</v>
      </c>
      <c r="L133" t="s">
        <v>394</v>
      </c>
      <c r="M133" t="s">
        <v>274</v>
      </c>
      <c r="N133">
        <v>31.922499999999999</v>
      </c>
      <c r="AA133">
        <f t="shared" si="25"/>
        <v>128</v>
      </c>
      <c r="AB133" t="str">
        <f>B2B!B130</f>
        <v>JM2</v>
      </c>
      <c r="AC133" t="str">
        <f>B2B!C130</f>
        <v>27</v>
      </c>
      <c r="AD133" t="str">
        <f t="shared" si="19"/>
        <v>JM2-27</v>
      </c>
      <c r="AE133" t="str">
        <f t="shared" si="20"/>
        <v>B15_L18_N</v>
      </c>
      <c r="AG133" t="str">
        <f t="shared" si="21"/>
        <v>--</v>
      </c>
      <c r="AH133" t="str">
        <f t="shared" si="22"/>
        <v>JM2-27</v>
      </c>
      <c r="AI133" t="str">
        <f>IFERROR(IF(IF(AG133="--",INDEX(D:D,MATCH(AE133,INDEX(B:B,MATCH(AE133,B:B,)+1):B10647,)+MATCH(AE133,B:B,)))=AD133,VLOOKUP(AE133,B:D,3,0),IF(AG133="--",INDEX(D:D,MATCH(AE133,INDEX(B:B,MATCH(AE133,B:B,)+1):B10647,)+MATCH(AE133,B:B,)),"---")),"---")</f>
        <v>---</v>
      </c>
      <c r="AJ133" t="str">
        <f>IF(COUNTIF(CALC_CONN_TEBB0714_REV01!F:F,IF(AH133&lt;&gt;"---",VLOOKUP(AD133,CALC_CONN_TEBB0714_REV01!F:M,8,0),IF(IFERROR(IF(AD133=AH133,AI133,AH133),"---")="---","---",IF(COUNTIF(CALC_CONN_TEBB0714_REV01!F:F,IFERROR(IF(AD133=AH133,AI133,AH133),"---"))&gt;0,"---",IFERROR(IF(AD133=AH133,AI133,AH133),"---")))))=1,IF(AH133&lt;&gt;"---",VLOOKUP(AD133,CALC_CONN_TEBB0714_REV01!F:M,8,0),IF(IFERROR(IF(AD133=AH133,AI133,AH133),"---")="---","---",IF(COUNTIF(CALC_CONN_TEBB0714_REV01!F:F,IFERROR(IF(AD133=AH133,AI133,AH133),"---"))&gt;0,"---",IFERROR(IF(AD133=AH133,AI133,AH133),"---")))),"---")</f>
        <v>---</v>
      </c>
      <c r="AK133" t="str">
        <f>IF(COUNTIF(CALC_CONN_TEBB0714_REV01!F:F,IF(AH133&lt;&gt;"---",VLOOKUP(AD133,CALC_CONN_TEBB0714_REV01!F:M,8,0),IF(IFERROR(IF(AD133=AH133,AI133,AH133),"---")="---","---",IF(COUNTIF(CALC_CONN_TEBB0714_REV01!F:F,IFERROR(IF(AD133=AH133,AI133,AH133),"---"))&gt;0,"---",IFERROR(IF(AD133=AH133,AI133,AH133),"---")))))=0,IF(AH133&lt;&gt;"---",VLOOKUP(AD133,CALC_CONN_TEBB0714_REV01!F:M,8,0),IF(IFERROR(IF(AD133=AH133,AI133,AH133),"---")="---","---",IF(COUNTIF(CALC_CONN_TEBB0714_REV01!F:F,IFERROR(IF(AD133=AH133,AI133,AH133),"---"))&gt;0,"---",IFERROR(IF(AD133=AH133,AI133,AH133),"---")))),"---")</f>
        <v>---</v>
      </c>
      <c r="AL133">
        <f t="shared" si="23"/>
        <v>0</v>
      </c>
      <c r="AM133">
        <f t="shared" si="24"/>
        <v>1</v>
      </c>
      <c r="AT133">
        <f t="shared" si="17"/>
        <v>0</v>
      </c>
      <c r="AU133">
        <f t="shared" si="18"/>
        <v>0</v>
      </c>
    </row>
    <row r="134" spans="1:47" x14ac:dyDescent="0.25">
      <c r="A134" t="str">
        <f t="shared" ref="A134:A197" si="26">$E134&amp;"-"&amp;$F134</f>
        <v>J20-2</v>
      </c>
      <c r="B134" t="str">
        <f t="shared" ref="B134:B197" si="27">IF(OR(E134=$A$2,E134=$B$2,E134=$C$2,E134=$D$2),"--",G134)</f>
        <v>GND</v>
      </c>
      <c r="C134" t="str">
        <f t="shared" ref="C134:C197" si="28">$E134&amp;"-"&amp;$G134</f>
        <v>J20-GND</v>
      </c>
      <c r="D134" t="str">
        <f t="shared" ref="D134:D197" si="29">A134</f>
        <v>J20-2</v>
      </c>
      <c r="E134" t="s">
        <v>895</v>
      </c>
      <c r="F134">
        <v>2</v>
      </c>
      <c r="G134" t="s">
        <v>275</v>
      </c>
      <c r="L134" t="s">
        <v>395</v>
      </c>
      <c r="M134" t="s">
        <v>274</v>
      </c>
      <c r="N134">
        <v>31.591100000000001</v>
      </c>
      <c r="AA134">
        <f t="shared" si="25"/>
        <v>129</v>
      </c>
      <c r="AB134" t="str">
        <f>B2B!B131</f>
        <v>JM2</v>
      </c>
      <c r="AC134" t="str">
        <f>B2B!C131</f>
        <v>30</v>
      </c>
      <c r="AD134" t="str">
        <f t="shared" si="19"/>
        <v>JM2-30</v>
      </c>
      <c r="AE134" t="str">
        <f t="shared" si="20"/>
        <v>B15_L11_N</v>
      </c>
      <c r="AG134" t="str">
        <f t="shared" si="21"/>
        <v>--</v>
      </c>
      <c r="AH134" t="str">
        <f t="shared" si="22"/>
        <v>J4-4</v>
      </c>
      <c r="AI134" t="str">
        <f>IFERROR(IF(IF(AG134="--",INDEX(D:D,MATCH(AE134,INDEX(B:B,MATCH(AE134,B:B,)+1):B10648,)+MATCH(AE134,B:B,)))=AD134,VLOOKUP(AE134,B:D,3,0),IF(AG134="--",INDEX(D:D,MATCH(AE134,INDEX(B:B,MATCH(AE134,B:B,)+1):B10648,)+MATCH(AE134,B:B,)),"---")),"---")</f>
        <v>J4-4</v>
      </c>
      <c r="AJ134" t="str">
        <f>IF(COUNTIF(CALC_CONN_TEBB0714_REV01!F:F,IF(AH134&lt;&gt;"---",VLOOKUP(AD134,CALC_CONN_TEBB0714_REV01!F:M,8,0),IF(IFERROR(IF(AD134=AH134,AI134,AH134),"---")="---","---",IF(COUNTIF(CALC_CONN_TEBB0714_REV01!F:F,IFERROR(IF(AD134=AH134,AI134,AH134),"---"))&gt;0,"---",IFERROR(IF(AD134=AH134,AI134,AH134),"---")))))=1,IF(AH134&lt;&gt;"---",VLOOKUP(AD134,CALC_CONN_TEBB0714_REV01!F:M,8,0),IF(IFERROR(IF(AD134=AH134,AI134,AH134),"---")="---","---",IF(COUNTIF(CALC_CONN_TEBB0714_REV01!F:F,IFERROR(IF(AD134=AH134,AI134,AH134),"---"))&gt;0,"---",IFERROR(IF(AD134=AH134,AI134,AH134),"---")))),"---")</f>
        <v>J4-4</v>
      </c>
      <c r="AK134" t="str">
        <f>IF(COUNTIF(CALC_CONN_TEBB0714_REV01!F:F,IF(AH134&lt;&gt;"---",VLOOKUP(AD134,CALC_CONN_TEBB0714_REV01!F:M,8,0),IF(IFERROR(IF(AD134=AH134,AI134,AH134),"---")="---","---",IF(COUNTIF(CALC_CONN_TEBB0714_REV01!F:F,IFERROR(IF(AD134=AH134,AI134,AH134),"---"))&gt;0,"---",IFERROR(IF(AD134=AH134,AI134,AH134),"---")))))=0,IF(AH134&lt;&gt;"---",VLOOKUP(AD134,CALC_CONN_TEBB0714_REV01!F:M,8,0),IF(IFERROR(IF(AD134=AH134,AI134,AH134),"---")="---","---",IF(COUNTIF(CALC_CONN_TEBB0714_REV01!F:F,IFERROR(IF(AD134=AH134,AI134,AH134),"---"))&gt;0,"---",IFERROR(IF(AD134=AH134,AI134,AH134),"---")))),"---")</f>
        <v>---</v>
      </c>
      <c r="AL134">
        <f t="shared" si="23"/>
        <v>61.927500000000002</v>
      </c>
      <c r="AM134">
        <f t="shared" si="24"/>
        <v>2</v>
      </c>
      <c r="AT134">
        <f t="shared" ref="AT134:AT197" si="30">IF(IF(COUNTIF($AO$6:$AQ$150,B134)&gt;0,"---","--")="---",VLOOKUP(B134,$AO$6:$AQ$150,3,0),B134)</f>
        <v>0</v>
      </c>
      <c r="AU134">
        <f t="shared" ref="AU134:AU197" si="31">IF(IF(COUNTIF($AO$6:$AQ$150,B134)&gt;0,"---","--")="---",VLOOKUP(B134,$AO$6:$AQ$150,2,0),"--")</f>
        <v>0</v>
      </c>
    </row>
    <row r="135" spans="1:47" x14ac:dyDescent="0.25">
      <c r="A135" t="str">
        <f t="shared" si="26"/>
        <v>J20-3</v>
      </c>
      <c r="B135" t="str">
        <f t="shared" si="27"/>
        <v>B34_L14_P</v>
      </c>
      <c r="C135" t="str">
        <f t="shared" si="28"/>
        <v>J20-B34_L14_P</v>
      </c>
      <c r="D135" t="str">
        <f t="shared" si="29"/>
        <v>J20-3</v>
      </c>
      <c r="E135" t="s">
        <v>895</v>
      </c>
      <c r="F135">
        <v>3</v>
      </c>
      <c r="G135" t="s">
        <v>356</v>
      </c>
      <c r="L135" t="s">
        <v>396</v>
      </c>
      <c r="M135" t="s">
        <v>274</v>
      </c>
      <c r="N135">
        <v>10.7163</v>
      </c>
      <c r="AA135">
        <f t="shared" si="25"/>
        <v>130</v>
      </c>
      <c r="AB135" t="str">
        <f>B2B!B132</f>
        <v>JM2</v>
      </c>
      <c r="AC135" t="str">
        <f>B2B!C132</f>
        <v>29</v>
      </c>
      <c r="AD135" t="str">
        <f t="shared" ref="AD135:AD198" si="32">AB135&amp;"-"&amp;AC135</f>
        <v>JM2-29</v>
      </c>
      <c r="AE135" t="str">
        <f t="shared" ref="AE135:AE198" si="33">VLOOKUP(AD135,A:B,2,0)</f>
        <v>B15_L18_P</v>
      </c>
      <c r="AG135" t="str">
        <f t="shared" ref="AG135:AG198" si="34">IF(
IF(
IFERROR(VLOOKUP(AE135,$AO$6:$AO$50,1,),1)=1,1,0),
"--","---")</f>
        <v>--</v>
      </c>
      <c r="AH135" t="str">
        <f t="shared" ref="AH135:AH198" si="35">IF(AG135&lt;&gt;"---",IFERROR(VLOOKUP(AE135,B:F,3,0),"--"),"---")</f>
        <v>JM2-29</v>
      </c>
      <c r="AI135" t="str">
        <f>IFERROR(IF(IF(AG135="--",INDEX(D:D,MATCH(AE135,INDEX(B:B,MATCH(AE135,B:B,)+1):B10649,)+MATCH(AE135,B:B,)))=AD135,VLOOKUP(AE135,B:D,3,0),IF(AG135="--",INDEX(D:D,MATCH(AE135,INDEX(B:B,MATCH(AE135,B:B,)+1):B10649,)+MATCH(AE135,B:B,)),"---")),"---")</f>
        <v>---</v>
      </c>
      <c r="AJ135" t="str">
        <f>IF(COUNTIF(CALC_CONN_TEBB0714_REV01!F:F,IF(AH135&lt;&gt;"---",VLOOKUP(AD135,CALC_CONN_TEBB0714_REV01!F:M,8,0),IF(IFERROR(IF(AD135=AH135,AI135,AH135),"---")="---","---",IF(COUNTIF(CALC_CONN_TEBB0714_REV01!F:F,IFERROR(IF(AD135=AH135,AI135,AH135),"---"))&gt;0,"---",IFERROR(IF(AD135=AH135,AI135,AH135),"---")))))=1,IF(AH135&lt;&gt;"---",VLOOKUP(AD135,CALC_CONN_TEBB0714_REV01!F:M,8,0),IF(IFERROR(IF(AD135=AH135,AI135,AH135),"---")="---","---",IF(COUNTIF(CALC_CONN_TEBB0714_REV01!F:F,IFERROR(IF(AD135=AH135,AI135,AH135),"---"))&gt;0,"---",IFERROR(IF(AD135=AH135,AI135,AH135),"---")))),"---")</f>
        <v>---</v>
      </c>
      <c r="AK135" t="str">
        <f>IF(COUNTIF(CALC_CONN_TEBB0714_REV01!F:F,IF(AH135&lt;&gt;"---",VLOOKUP(AD135,CALC_CONN_TEBB0714_REV01!F:M,8,0),IF(IFERROR(IF(AD135=AH135,AI135,AH135),"---")="---","---",IF(COUNTIF(CALC_CONN_TEBB0714_REV01!F:F,IFERROR(IF(AD135=AH135,AI135,AH135),"---"))&gt;0,"---",IFERROR(IF(AD135=AH135,AI135,AH135),"---")))))=0,IF(AH135&lt;&gt;"---",VLOOKUP(AD135,CALC_CONN_TEBB0714_REV01!F:M,8,0),IF(IFERROR(IF(AD135=AH135,AI135,AH135),"---")="---","---",IF(COUNTIF(CALC_CONN_TEBB0714_REV01!F:F,IFERROR(IF(AD135=AH135,AI135,AH135),"---"))&gt;0,"---",IFERROR(IF(AD135=AH135,AI135,AH135),"---")))),"---")</f>
        <v>---</v>
      </c>
      <c r="AL135">
        <f t="shared" ref="AL135:AL198" si="36">IF(AG135&lt;&gt;"---",IFERROR(VLOOKUP(AE135,L:N,3,0),"--"),"---")</f>
        <v>0</v>
      </c>
      <c r="AM135">
        <f t="shared" ref="AM135:AM198" si="37">COUNTIF(B:B,AE135)</f>
        <v>1</v>
      </c>
      <c r="AT135" t="str">
        <f t="shared" si="30"/>
        <v>B34_L14_P</v>
      </c>
      <c r="AU135" t="str">
        <f t="shared" si="31"/>
        <v>--</v>
      </c>
    </row>
    <row r="136" spans="1:47" x14ac:dyDescent="0.25">
      <c r="A136" t="str">
        <f t="shared" si="26"/>
        <v>J20-4</v>
      </c>
      <c r="B136" t="str">
        <f t="shared" si="27"/>
        <v>B34_L14_N</v>
      </c>
      <c r="C136" t="str">
        <f t="shared" si="28"/>
        <v>J20-B34_L14_N</v>
      </c>
      <c r="D136" t="str">
        <f t="shared" si="29"/>
        <v>J20-4</v>
      </c>
      <c r="E136" t="s">
        <v>895</v>
      </c>
      <c r="F136">
        <v>4</v>
      </c>
      <c r="G136" t="s">
        <v>355</v>
      </c>
      <c r="L136" t="s">
        <v>397</v>
      </c>
      <c r="M136" t="s">
        <v>274</v>
      </c>
      <c r="N136">
        <v>10.256600000000001</v>
      </c>
      <c r="AA136">
        <f t="shared" ref="AA136:AA199" si="38">AA135+1</f>
        <v>131</v>
      </c>
      <c r="AB136" t="str">
        <f>B2B!B133</f>
        <v>JM2</v>
      </c>
      <c r="AC136" t="str">
        <f>B2B!C133</f>
        <v>32</v>
      </c>
      <c r="AD136" t="str">
        <f t="shared" si="32"/>
        <v>JM2-32</v>
      </c>
      <c r="AE136" t="str">
        <f t="shared" si="33"/>
        <v>SFP0_RS1</v>
      </c>
      <c r="AG136" t="str">
        <f t="shared" si="34"/>
        <v>--</v>
      </c>
      <c r="AH136" t="str">
        <f t="shared" si="35"/>
        <v>J1-9</v>
      </c>
      <c r="AI136" t="str">
        <f>IFERROR(IF(IF(AG136="--",INDEX(D:D,MATCH(AE136,INDEX(B:B,MATCH(AE136,B:B,)+1):B10650,)+MATCH(AE136,B:B,)))=AD136,VLOOKUP(AE136,B:D,3,0),IF(AG136="--",INDEX(D:D,MATCH(AE136,INDEX(B:B,MATCH(AE136,B:B,)+1):B10650,)+MATCH(AE136,B:B,)),"---")),"---")</f>
        <v>J1-9</v>
      </c>
      <c r="AJ136" t="str">
        <f>IF(COUNTIF(CALC_CONN_TEBB0714_REV01!F:F,IF(AH136&lt;&gt;"---",VLOOKUP(AD136,CALC_CONN_TEBB0714_REV01!F:M,8,0),IF(IFERROR(IF(AD136=AH136,AI136,AH136),"---")="---","---",IF(COUNTIF(CALC_CONN_TEBB0714_REV01!F:F,IFERROR(IF(AD136=AH136,AI136,AH136),"---"))&gt;0,"---",IFERROR(IF(AD136=AH136,AI136,AH136),"---")))))=1,IF(AH136&lt;&gt;"---",VLOOKUP(AD136,CALC_CONN_TEBB0714_REV01!F:M,8,0),IF(IFERROR(IF(AD136=AH136,AI136,AH136),"---")="---","---",IF(COUNTIF(CALC_CONN_TEBB0714_REV01!F:F,IFERROR(IF(AD136=AH136,AI136,AH136),"---"))&gt;0,"---",IFERROR(IF(AD136=AH136,AI136,AH136),"---")))),"---")</f>
        <v>J1-9</v>
      </c>
      <c r="AK136" t="str">
        <f>IF(COUNTIF(CALC_CONN_TEBB0714_REV01!F:F,IF(AH136&lt;&gt;"---",VLOOKUP(AD136,CALC_CONN_TEBB0714_REV01!F:M,8,0),IF(IFERROR(IF(AD136=AH136,AI136,AH136),"---")="---","---",IF(COUNTIF(CALC_CONN_TEBB0714_REV01!F:F,IFERROR(IF(AD136=AH136,AI136,AH136),"---"))&gt;0,"---",IFERROR(IF(AD136=AH136,AI136,AH136),"---")))))=0,IF(AH136&lt;&gt;"---",VLOOKUP(AD136,CALC_CONN_TEBB0714_REV01!F:M,8,0),IF(IFERROR(IF(AD136=AH136,AI136,AH136),"---")="---","---",IF(COUNTIF(CALC_CONN_TEBB0714_REV01!F:F,IFERROR(IF(AD136=AH136,AI136,AH136),"---"))&gt;0,"---",IFERROR(IF(AD136=AH136,AI136,AH136),"---")))),"---")</f>
        <v>---</v>
      </c>
      <c r="AL136">
        <f t="shared" si="36"/>
        <v>25.707999999999998</v>
      </c>
      <c r="AM136">
        <f t="shared" si="37"/>
        <v>2</v>
      </c>
      <c r="AT136" t="str">
        <f t="shared" si="30"/>
        <v>B34_L14_N</v>
      </c>
      <c r="AU136" t="str">
        <f t="shared" si="31"/>
        <v>--</v>
      </c>
    </row>
    <row r="137" spans="1:47" x14ac:dyDescent="0.25">
      <c r="A137" t="str">
        <f t="shared" si="26"/>
        <v>J20-5</v>
      </c>
      <c r="B137" t="str">
        <f t="shared" si="27"/>
        <v>3.3V</v>
      </c>
      <c r="C137" t="str">
        <f t="shared" si="28"/>
        <v>J20-3.3V</v>
      </c>
      <c r="D137" t="str">
        <f t="shared" si="29"/>
        <v>J20-5</v>
      </c>
      <c r="E137" t="s">
        <v>895</v>
      </c>
      <c r="F137">
        <v>5</v>
      </c>
      <c r="G137" t="s">
        <v>277</v>
      </c>
      <c r="L137" t="s">
        <v>398</v>
      </c>
      <c r="M137" t="s">
        <v>274</v>
      </c>
      <c r="N137">
        <v>14.161799999999999</v>
      </c>
      <c r="AA137">
        <f t="shared" si="38"/>
        <v>132</v>
      </c>
      <c r="AB137" t="str">
        <f>B2B!B134</f>
        <v>JM2</v>
      </c>
      <c r="AC137" t="str">
        <f>B2B!C134</f>
        <v>31</v>
      </c>
      <c r="AD137" t="str">
        <f t="shared" si="32"/>
        <v>JM2-31</v>
      </c>
      <c r="AE137" t="str">
        <f t="shared" si="33"/>
        <v>B15_L17_N</v>
      </c>
      <c r="AG137" t="str">
        <f t="shared" si="34"/>
        <v>--</v>
      </c>
      <c r="AH137" t="str">
        <f t="shared" si="35"/>
        <v>JM2-31</v>
      </c>
      <c r="AI137" t="str">
        <f>IFERROR(IF(IF(AG137="--",INDEX(D:D,MATCH(AE137,INDEX(B:B,MATCH(AE137,B:B,)+1):B10651,)+MATCH(AE137,B:B,)))=AD137,VLOOKUP(AE137,B:D,3,0),IF(AG137="--",INDEX(D:D,MATCH(AE137,INDEX(B:B,MATCH(AE137,B:B,)+1):B10651,)+MATCH(AE137,B:B,)),"---")),"---")</f>
        <v>---</v>
      </c>
      <c r="AJ137" t="str">
        <f>IF(COUNTIF(CALC_CONN_TEBB0714_REV01!F:F,IF(AH137&lt;&gt;"---",VLOOKUP(AD137,CALC_CONN_TEBB0714_REV01!F:M,8,0),IF(IFERROR(IF(AD137=AH137,AI137,AH137),"---")="---","---",IF(COUNTIF(CALC_CONN_TEBB0714_REV01!F:F,IFERROR(IF(AD137=AH137,AI137,AH137),"---"))&gt;0,"---",IFERROR(IF(AD137=AH137,AI137,AH137),"---")))))=1,IF(AH137&lt;&gt;"---",VLOOKUP(AD137,CALC_CONN_TEBB0714_REV01!F:M,8,0),IF(IFERROR(IF(AD137=AH137,AI137,AH137),"---")="---","---",IF(COUNTIF(CALC_CONN_TEBB0714_REV01!F:F,IFERROR(IF(AD137=AH137,AI137,AH137),"---"))&gt;0,"---",IFERROR(IF(AD137=AH137,AI137,AH137),"---")))),"---")</f>
        <v>---</v>
      </c>
      <c r="AK137" t="str">
        <f>IF(COUNTIF(CALC_CONN_TEBB0714_REV01!F:F,IF(AH137&lt;&gt;"---",VLOOKUP(AD137,CALC_CONN_TEBB0714_REV01!F:M,8,0),IF(IFERROR(IF(AD137=AH137,AI137,AH137),"---")="---","---",IF(COUNTIF(CALC_CONN_TEBB0714_REV01!F:F,IFERROR(IF(AD137=AH137,AI137,AH137),"---"))&gt;0,"---",IFERROR(IF(AD137=AH137,AI137,AH137),"---")))))=0,IF(AH137&lt;&gt;"---",VLOOKUP(AD137,CALC_CONN_TEBB0714_REV01!F:M,8,0),IF(IFERROR(IF(AD137=AH137,AI137,AH137),"---")="---","---",IF(COUNTIF(CALC_CONN_TEBB0714_REV01!F:F,IFERROR(IF(AD137=AH137,AI137,AH137),"---"))&gt;0,"---",IFERROR(IF(AD137=AH137,AI137,AH137),"---")))),"---")</f>
        <v>---</v>
      </c>
      <c r="AL137">
        <f t="shared" si="36"/>
        <v>0</v>
      </c>
      <c r="AM137">
        <f t="shared" si="37"/>
        <v>1</v>
      </c>
      <c r="AT137" t="str">
        <f t="shared" si="30"/>
        <v>3.3V</v>
      </c>
      <c r="AU137" t="str">
        <f t="shared" si="31"/>
        <v>--</v>
      </c>
    </row>
    <row r="138" spans="1:47" x14ac:dyDescent="0.25">
      <c r="A138" t="str">
        <f t="shared" si="26"/>
        <v>J20-6</v>
      </c>
      <c r="B138" t="str">
        <f t="shared" si="27"/>
        <v>VCCIO34</v>
      </c>
      <c r="C138" t="str">
        <f t="shared" si="28"/>
        <v>J20-VCCIO34</v>
      </c>
      <c r="D138" t="str">
        <f t="shared" si="29"/>
        <v>J20-6</v>
      </c>
      <c r="E138" t="s">
        <v>895</v>
      </c>
      <c r="F138">
        <v>6</v>
      </c>
      <c r="G138" t="s">
        <v>376</v>
      </c>
      <c r="L138" t="s">
        <v>400</v>
      </c>
      <c r="M138" t="s">
        <v>274</v>
      </c>
      <c r="N138">
        <v>13.813700000000001</v>
      </c>
      <c r="AA138">
        <f t="shared" si="38"/>
        <v>133</v>
      </c>
      <c r="AB138" t="str">
        <f>B2B!B135</f>
        <v>JM2</v>
      </c>
      <c r="AC138" t="str">
        <f>B2B!C135</f>
        <v>34</v>
      </c>
      <c r="AD138" t="str">
        <f t="shared" si="32"/>
        <v>JM2-34</v>
      </c>
      <c r="AE138" t="str">
        <f t="shared" si="33"/>
        <v>SFP0_LOS</v>
      </c>
      <c r="AG138" t="str">
        <f t="shared" si="34"/>
        <v>--</v>
      </c>
      <c r="AH138" t="str">
        <f t="shared" si="35"/>
        <v>J1-8</v>
      </c>
      <c r="AI138" t="str">
        <f>IFERROR(IF(IF(AG138="--",INDEX(D:D,MATCH(AE138,INDEX(B:B,MATCH(AE138,B:B,)+1):B10652,)+MATCH(AE138,B:B,)))=AD138,VLOOKUP(AE138,B:D,3,0),IF(AG138="--",INDEX(D:D,MATCH(AE138,INDEX(B:B,MATCH(AE138,B:B,)+1):B10652,)+MATCH(AE138,B:B,)),"---")),"---")</f>
        <v>J1-8</v>
      </c>
      <c r="AJ138" t="str">
        <f>IF(COUNTIF(CALC_CONN_TEBB0714_REV01!F:F,IF(AH138&lt;&gt;"---",VLOOKUP(AD138,CALC_CONN_TEBB0714_REV01!F:M,8,0),IF(IFERROR(IF(AD138=AH138,AI138,AH138),"---")="---","---",IF(COUNTIF(CALC_CONN_TEBB0714_REV01!F:F,IFERROR(IF(AD138=AH138,AI138,AH138),"---"))&gt;0,"---",IFERROR(IF(AD138=AH138,AI138,AH138),"---")))))=1,IF(AH138&lt;&gt;"---",VLOOKUP(AD138,CALC_CONN_TEBB0714_REV01!F:M,8,0),IF(IFERROR(IF(AD138=AH138,AI138,AH138),"---")="---","---",IF(COUNTIF(CALC_CONN_TEBB0714_REV01!F:F,IFERROR(IF(AD138=AH138,AI138,AH138),"---"))&gt;0,"---",IFERROR(IF(AD138=AH138,AI138,AH138),"---")))),"---")</f>
        <v>J1-8</v>
      </c>
      <c r="AK138" t="str">
        <f>IF(COUNTIF(CALC_CONN_TEBB0714_REV01!F:F,IF(AH138&lt;&gt;"---",VLOOKUP(AD138,CALC_CONN_TEBB0714_REV01!F:M,8,0),IF(IFERROR(IF(AD138=AH138,AI138,AH138),"---")="---","---",IF(COUNTIF(CALC_CONN_TEBB0714_REV01!F:F,IFERROR(IF(AD138=AH138,AI138,AH138),"---"))&gt;0,"---",IFERROR(IF(AD138=AH138,AI138,AH138),"---")))))=0,IF(AH138&lt;&gt;"---",VLOOKUP(AD138,CALC_CONN_TEBB0714_REV01!F:M,8,0),IF(IFERROR(IF(AD138=AH138,AI138,AH138),"---")="---","---",IF(COUNTIF(CALC_CONN_TEBB0714_REV01!F:F,IFERROR(IF(AD138=AH138,AI138,AH138),"---"))&gt;0,"---",IFERROR(IF(AD138=AH138,AI138,AH138),"---")))),"---")</f>
        <v>---</v>
      </c>
      <c r="AL138">
        <f t="shared" si="36"/>
        <v>25.505500000000001</v>
      </c>
      <c r="AM138">
        <f t="shared" si="37"/>
        <v>2</v>
      </c>
      <c r="AT138" t="str">
        <f t="shared" si="30"/>
        <v>VCCIO34</v>
      </c>
      <c r="AU138" t="str">
        <f t="shared" si="31"/>
        <v>--</v>
      </c>
    </row>
    <row r="139" spans="1:47" x14ac:dyDescent="0.25">
      <c r="A139" t="str">
        <f t="shared" si="26"/>
        <v>J20-7</v>
      </c>
      <c r="B139" t="str">
        <f t="shared" si="27"/>
        <v>B34_L24_P</v>
      </c>
      <c r="C139" t="str">
        <f t="shared" si="28"/>
        <v>J20-B34_L24_P</v>
      </c>
      <c r="D139" t="str">
        <f t="shared" si="29"/>
        <v>J20-7</v>
      </c>
      <c r="E139" t="s">
        <v>895</v>
      </c>
      <c r="F139">
        <v>7</v>
      </c>
      <c r="G139" t="s">
        <v>383</v>
      </c>
      <c r="L139" t="s">
        <v>1267</v>
      </c>
      <c r="M139" t="s">
        <v>274</v>
      </c>
      <c r="N139">
        <v>60.537799999999997</v>
      </c>
      <c r="AA139">
        <f t="shared" si="38"/>
        <v>134</v>
      </c>
      <c r="AB139" t="str">
        <f>B2B!B136</f>
        <v>JM2</v>
      </c>
      <c r="AC139" t="str">
        <f>B2B!C136</f>
        <v>33</v>
      </c>
      <c r="AD139" t="str">
        <f t="shared" si="32"/>
        <v>JM2-33</v>
      </c>
      <c r="AE139" t="str">
        <f t="shared" si="33"/>
        <v>B15_L17_P</v>
      </c>
      <c r="AG139" t="str">
        <f t="shared" si="34"/>
        <v>--</v>
      </c>
      <c r="AH139" t="str">
        <f t="shared" si="35"/>
        <v>JM2-33</v>
      </c>
      <c r="AI139" t="str">
        <f>IFERROR(IF(IF(AG139="--",INDEX(D:D,MATCH(AE139,INDEX(B:B,MATCH(AE139,B:B,)+1):B10653,)+MATCH(AE139,B:B,)))=AD139,VLOOKUP(AE139,B:D,3,0),IF(AG139="--",INDEX(D:D,MATCH(AE139,INDEX(B:B,MATCH(AE139,B:B,)+1):B10653,)+MATCH(AE139,B:B,)),"---")),"---")</f>
        <v>---</v>
      </c>
      <c r="AJ139" t="str">
        <f>IF(COUNTIF(CALC_CONN_TEBB0714_REV01!F:F,IF(AH139&lt;&gt;"---",VLOOKUP(AD139,CALC_CONN_TEBB0714_REV01!F:M,8,0),IF(IFERROR(IF(AD139=AH139,AI139,AH139),"---")="---","---",IF(COUNTIF(CALC_CONN_TEBB0714_REV01!F:F,IFERROR(IF(AD139=AH139,AI139,AH139),"---"))&gt;0,"---",IFERROR(IF(AD139=AH139,AI139,AH139),"---")))))=1,IF(AH139&lt;&gt;"---",VLOOKUP(AD139,CALC_CONN_TEBB0714_REV01!F:M,8,0),IF(IFERROR(IF(AD139=AH139,AI139,AH139),"---")="---","---",IF(COUNTIF(CALC_CONN_TEBB0714_REV01!F:F,IFERROR(IF(AD139=AH139,AI139,AH139),"---"))&gt;0,"---",IFERROR(IF(AD139=AH139,AI139,AH139),"---")))),"---")</f>
        <v>---</v>
      </c>
      <c r="AK139" t="str">
        <f>IF(COUNTIF(CALC_CONN_TEBB0714_REV01!F:F,IF(AH139&lt;&gt;"---",VLOOKUP(AD139,CALC_CONN_TEBB0714_REV01!F:M,8,0),IF(IFERROR(IF(AD139=AH139,AI139,AH139),"---")="---","---",IF(COUNTIF(CALC_CONN_TEBB0714_REV01!F:F,IFERROR(IF(AD139=AH139,AI139,AH139),"---"))&gt;0,"---",IFERROR(IF(AD139=AH139,AI139,AH139),"---")))))=0,IF(AH139&lt;&gt;"---",VLOOKUP(AD139,CALC_CONN_TEBB0714_REV01!F:M,8,0),IF(IFERROR(IF(AD139=AH139,AI139,AH139),"---")="---","---",IF(COUNTIF(CALC_CONN_TEBB0714_REV01!F:F,IFERROR(IF(AD139=AH139,AI139,AH139),"---"))&gt;0,"---",IFERROR(IF(AD139=AH139,AI139,AH139),"---")))),"---")</f>
        <v>---</v>
      </c>
      <c r="AL139">
        <f t="shared" si="36"/>
        <v>0</v>
      </c>
      <c r="AM139">
        <f t="shared" si="37"/>
        <v>1</v>
      </c>
      <c r="AT139" t="str">
        <f t="shared" si="30"/>
        <v>B34_L24_P</v>
      </c>
      <c r="AU139" t="str">
        <f t="shared" si="31"/>
        <v>--</v>
      </c>
    </row>
    <row r="140" spans="1:47" x14ac:dyDescent="0.25">
      <c r="A140" t="str">
        <f t="shared" si="26"/>
        <v>J20-8</v>
      </c>
      <c r="B140" t="str">
        <f t="shared" si="27"/>
        <v>B34_L24_N</v>
      </c>
      <c r="C140" t="str">
        <f t="shared" si="28"/>
        <v>J20-B34_L24_N</v>
      </c>
      <c r="D140" t="str">
        <f t="shared" si="29"/>
        <v>J20-8</v>
      </c>
      <c r="E140" t="s">
        <v>895</v>
      </c>
      <c r="F140">
        <v>8</v>
      </c>
      <c r="G140" t="s">
        <v>382</v>
      </c>
      <c r="L140" t="s">
        <v>903</v>
      </c>
      <c r="M140" t="s">
        <v>274</v>
      </c>
      <c r="N140">
        <v>10.220800000000001</v>
      </c>
      <c r="AA140">
        <f t="shared" si="38"/>
        <v>135</v>
      </c>
      <c r="AB140" t="str">
        <f>B2B!B137</f>
        <v>JM2</v>
      </c>
      <c r="AC140" t="str">
        <f>B2B!C137</f>
        <v>36</v>
      </c>
      <c r="AD140" t="str">
        <f t="shared" si="32"/>
        <v>JM2-36</v>
      </c>
      <c r="AE140" t="str">
        <f t="shared" si="33"/>
        <v>GND</v>
      </c>
      <c r="AG140" t="str">
        <f t="shared" si="34"/>
        <v>---</v>
      </c>
      <c r="AH140" t="str">
        <f t="shared" si="35"/>
        <v>---</v>
      </c>
      <c r="AI140" t="str">
        <f>IFERROR(IF(IF(AG140="--",INDEX(D:D,MATCH(AE140,INDEX(B:B,MATCH(AE140,B:B,)+1):B10654,)+MATCH(AE140,B:B,)))=AD140,VLOOKUP(AE140,B:D,3,0),IF(AG140="--",INDEX(D:D,MATCH(AE140,INDEX(B:B,MATCH(AE140,B:B,)+1):B10654,)+MATCH(AE140,B:B,)),"---")),"---")</f>
        <v>---</v>
      </c>
      <c r="AJ140" t="str">
        <f>IF(COUNTIF(CALC_CONN_TEBB0714_REV01!F:F,IF(AH140&lt;&gt;"---",VLOOKUP(AD140,CALC_CONN_TEBB0714_REV01!F:M,8,0),IF(IFERROR(IF(AD140=AH140,AI140,AH140),"---")="---","---",IF(COUNTIF(CALC_CONN_TEBB0714_REV01!F:F,IFERROR(IF(AD140=AH140,AI140,AH140),"---"))&gt;0,"---",IFERROR(IF(AD140=AH140,AI140,AH140),"---")))))=1,IF(AH140&lt;&gt;"---",VLOOKUP(AD140,CALC_CONN_TEBB0714_REV01!F:M,8,0),IF(IFERROR(IF(AD140=AH140,AI140,AH140),"---")="---","---",IF(COUNTIF(CALC_CONN_TEBB0714_REV01!F:F,IFERROR(IF(AD140=AH140,AI140,AH140),"---"))&gt;0,"---",IFERROR(IF(AD140=AH140,AI140,AH140),"---")))),"---")</f>
        <v>---</v>
      </c>
      <c r="AK140" t="str">
        <f>IF(COUNTIF(CALC_CONN_TEBB0714_REV01!F:F,IF(AH140&lt;&gt;"---",VLOOKUP(AD140,CALC_CONN_TEBB0714_REV01!F:M,8,0),IF(IFERROR(IF(AD140=AH140,AI140,AH140),"---")="---","---",IF(COUNTIF(CALC_CONN_TEBB0714_REV01!F:F,IFERROR(IF(AD140=AH140,AI140,AH140),"---"))&gt;0,"---",IFERROR(IF(AD140=AH140,AI140,AH140),"---")))))=0,IF(AH140&lt;&gt;"---",VLOOKUP(AD140,CALC_CONN_TEBB0714_REV01!F:M,8,0),IF(IFERROR(IF(AD140=AH140,AI140,AH140),"---")="---","---",IF(COUNTIF(CALC_CONN_TEBB0714_REV01!F:F,IFERROR(IF(AD140=AH140,AI140,AH140),"---"))&gt;0,"---",IFERROR(IF(AD140=AH140,AI140,AH140),"---")))),"---")</f>
        <v>---</v>
      </c>
      <c r="AL140" t="str">
        <f t="shared" si="36"/>
        <v>---</v>
      </c>
      <c r="AM140">
        <f t="shared" si="37"/>
        <v>93</v>
      </c>
      <c r="AT140" t="str">
        <f t="shared" si="30"/>
        <v>B34_L24_N</v>
      </c>
      <c r="AU140" t="str">
        <f t="shared" si="31"/>
        <v>--</v>
      </c>
    </row>
    <row r="141" spans="1:47" x14ac:dyDescent="0.25">
      <c r="A141" t="str">
        <f t="shared" si="26"/>
        <v>J20-9</v>
      </c>
      <c r="B141" t="str">
        <f t="shared" si="27"/>
        <v>B34_L20_P</v>
      </c>
      <c r="C141" t="str">
        <f t="shared" si="28"/>
        <v>J20-B34_L20_P</v>
      </c>
      <c r="D141" t="str">
        <f t="shared" si="29"/>
        <v>J20-9</v>
      </c>
      <c r="E141" t="s">
        <v>895</v>
      </c>
      <c r="F141">
        <v>9</v>
      </c>
      <c r="G141" t="s">
        <v>374</v>
      </c>
      <c r="L141" t="s">
        <v>401</v>
      </c>
      <c r="M141" t="s">
        <v>274</v>
      </c>
      <c r="N141">
        <v>10.2235</v>
      </c>
      <c r="AA141">
        <f t="shared" si="38"/>
        <v>136</v>
      </c>
      <c r="AB141" t="str">
        <f>B2B!B138</f>
        <v>JM2</v>
      </c>
      <c r="AC141" t="str">
        <f>B2B!C138</f>
        <v>35</v>
      </c>
      <c r="AD141" t="str">
        <f t="shared" si="32"/>
        <v>JM2-35</v>
      </c>
      <c r="AE141" t="str">
        <f t="shared" si="33"/>
        <v>GND</v>
      </c>
      <c r="AG141" t="str">
        <f t="shared" si="34"/>
        <v>---</v>
      </c>
      <c r="AH141" t="str">
        <f t="shared" si="35"/>
        <v>---</v>
      </c>
      <c r="AI141" t="str">
        <f>IFERROR(IF(IF(AG141="--",INDEX(D:D,MATCH(AE141,INDEX(B:B,MATCH(AE141,B:B,)+1):B10655,)+MATCH(AE141,B:B,)))=AD141,VLOOKUP(AE141,B:D,3,0),IF(AG141="--",INDEX(D:D,MATCH(AE141,INDEX(B:B,MATCH(AE141,B:B,)+1):B10655,)+MATCH(AE141,B:B,)),"---")),"---")</f>
        <v>---</v>
      </c>
      <c r="AJ141" t="str">
        <f>IF(COUNTIF(CALC_CONN_TEBB0714_REV01!F:F,IF(AH141&lt;&gt;"---",VLOOKUP(AD141,CALC_CONN_TEBB0714_REV01!F:M,8,0),IF(IFERROR(IF(AD141=AH141,AI141,AH141),"---")="---","---",IF(COUNTIF(CALC_CONN_TEBB0714_REV01!F:F,IFERROR(IF(AD141=AH141,AI141,AH141),"---"))&gt;0,"---",IFERROR(IF(AD141=AH141,AI141,AH141),"---")))))=1,IF(AH141&lt;&gt;"---",VLOOKUP(AD141,CALC_CONN_TEBB0714_REV01!F:M,8,0),IF(IFERROR(IF(AD141=AH141,AI141,AH141),"---")="---","---",IF(COUNTIF(CALC_CONN_TEBB0714_REV01!F:F,IFERROR(IF(AD141=AH141,AI141,AH141),"---"))&gt;0,"---",IFERROR(IF(AD141=AH141,AI141,AH141),"---")))),"---")</f>
        <v>---</v>
      </c>
      <c r="AK141" t="str">
        <f>IF(COUNTIF(CALC_CONN_TEBB0714_REV01!F:F,IF(AH141&lt;&gt;"---",VLOOKUP(AD141,CALC_CONN_TEBB0714_REV01!F:M,8,0),IF(IFERROR(IF(AD141=AH141,AI141,AH141),"---")="---","---",IF(COUNTIF(CALC_CONN_TEBB0714_REV01!F:F,IFERROR(IF(AD141=AH141,AI141,AH141),"---"))&gt;0,"---",IFERROR(IF(AD141=AH141,AI141,AH141),"---")))))=0,IF(AH141&lt;&gt;"---",VLOOKUP(AD141,CALC_CONN_TEBB0714_REV01!F:M,8,0),IF(IFERROR(IF(AD141=AH141,AI141,AH141),"---")="---","---",IF(COUNTIF(CALC_CONN_TEBB0714_REV01!F:F,IFERROR(IF(AD141=AH141,AI141,AH141),"---"))&gt;0,"---",IFERROR(IF(AD141=AH141,AI141,AH141),"---")))),"---")</f>
        <v>---</v>
      </c>
      <c r="AL141" t="str">
        <f t="shared" si="36"/>
        <v>---</v>
      </c>
      <c r="AM141">
        <f t="shared" si="37"/>
        <v>93</v>
      </c>
      <c r="AT141" t="str">
        <f t="shared" si="30"/>
        <v>B34_L20_P</v>
      </c>
      <c r="AU141" t="str">
        <f t="shared" si="31"/>
        <v>--</v>
      </c>
    </row>
    <row r="142" spans="1:47" x14ac:dyDescent="0.25">
      <c r="A142" t="str">
        <f t="shared" si="26"/>
        <v>J20-10</v>
      </c>
      <c r="B142" t="str">
        <f t="shared" si="27"/>
        <v>B34_L20_N</v>
      </c>
      <c r="C142" t="str">
        <f t="shared" si="28"/>
        <v>J20-B34_L20_N</v>
      </c>
      <c r="D142" t="str">
        <f t="shared" si="29"/>
        <v>J20-10</v>
      </c>
      <c r="E142" t="s">
        <v>895</v>
      </c>
      <c r="F142">
        <v>10</v>
      </c>
      <c r="G142" t="s">
        <v>373</v>
      </c>
      <c r="L142" t="s">
        <v>402</v>
      </c>
      <c r="M142" t="s">
        <v>274</v>
      </c>
      <c r="N142">
        <v>61.972200000000001</v>
      </c>
      <c r="AA142">
        <f t="shared" si="38"/>
        <v>137</v>
      </c>
      <c r="AB142" t="str">
        <f>B2B!B139</f>
        <v>JM2</v>
      </c>
      <c r="AC142" t="str">
        <f>B2B!C139</f>
        <v>38</v>
      </c>
      <c r="AD142" t="str">
        <f t="shared" si="32"/>
        <v>JM2-38</v>
      </c>
      <c r="AE142" t="str">
        <f t="shared" si="33"/>
        <v>SFP0_RS0</v>
      </c>
      <c r="AG142" t="str">
        <f t="shared" si="34"/>
        <v>--</v>
      </c>
      <c r="AH142" t="str">
        <f t="shared" si="35"/>
        <v>J1-7</v>
      </c>
      <c r="AI142" t="str">
        <f>IFERROR(IF(IF(AG142="--",INDEX(D:D,MATCH(AE142,INDEX(B:B,MATCH(AE142,B:B,)+1):B10656,)+MATCH(AE142,B:B,)))=AD142,VLOOKUP(AE142,B:D,3,0),IF(AG142="--",INDEX(D:D,MATCH(AE142,INDEX(B:B,MATCH(AE142,B:B,)+1):B10656,)+MATCH(AE142,B:B,)),"---")),"---")</f>
        <v>J1-7</v>
      </c>
      <c r="AJ142" t="str">
        <f>IF(COUNTIF(CALC_CONN_TEBB0714_REV01!F:F,IF(AH142&lt;&gt;"---",VLOOKUP(AD142,CALC_CONN_TEBB0714_REV01!F:M,8,0),IF(IFERROR(IF(AD142=AH142,AI142,AH142),"---")="---","---",IF(COUNTIF(CALC_CONN_TEBB0714_REV01!F:F,IFERROR(IF(AD142=AH142,AI142,AH142),"---"))&gt;0,"---",IFERROR(IF(AD142=AH142,AI142,AH142),"---")))))=1,IF(AH142&lt;&gt;"---",VLOOKUP(AD142,CALC_CONN_TEBB0714_REV01!F:M,8,0),IF(IFERROR(IF(AD142=AH142,AI142,AH142),"---")="---","---",IF(COUNTIF(CALC_CONN_TEBB0714_REV01!F:F,IFERROR(IF(AD142=AH142,AI142,AH142),"---"))&gt;0,"---",IFERROR(IF(AD142=AH142,AI142,AH142),"---")))),"---")</f>
        <v>J1-7</v>
      </c>
      <c r="AK142" t="str">
        <f>IF(COUNTIF(CALC_CONN_TEBB0714_REV01!F:F,IF(AH142&lt;&gt;"---",VLOOKUP(AD142,CALC_CONN_TEBB0714_REV01!F:M,8,0),IF(IFERROR(IF(AD142=AH142,AI142,AH142),"---")="---","---",IF(COUNTIF(CALC_CONN_TEBB0714_REV01!F:F,IFERROR(IF(AD142=AH142,AI142,AH142),"---"))&gt;0,"---",IFERROR(IF(AD142=AH142,AI142,AH142),"---")))))=0,IF(AH142&lt;&gt;"---",VLOOKUP(AD142,CALC_CONN_TEBB0714_REV01!F:M,8,0),IF(IFERROR(IF(AD142=AH142,AI142,AH142),"---")="---","---",IF(COUNTIF(CALC_CONN_TEBB0714_REV01!F:F,IFERROR(IF(AD142=AH142,AI142,AH142),"---"))&gt;0,"---",IFERROR(IF(AD142=AH142,AI142,AH142),"---")))),"---")</f>
        <v>---</v>
      </c>
      <c r="AL142">
        <f t="shared" si="36"/>
        <v>24.400700000000001</v>
      </c>
      <c r="AM142">
        <f t="shared" si="37"/>
        <v>2</v>
      </c>
      <c r="AT142" t="str">
        <f t="shared" si="30"/>
        <v>B34_L20_N</v>
      </c>
      <c r="AU142" t="str">
        <f t="shared" si="31"/>
        <v>--</v>
      </c>
    </row>
    <row r="143" spans="1:47" x14ac:dyDescent="0.25">
      <c r="A143" t="str">
        <f t="shared" si="26"/>
        <v>J20-11</v>
      </c>
      <c r="B143" t="str">
        <f t="shared" si="27"/>
        <v>B34_L18_N</v>
      </c>
      <c r="C143" t="str">
        <f t="shared" si="28"/>
        <v>J20-B34_L18_N</v>
      </c>
      <c r="D143" t="str">
        <f t="shared" si="29"/>
        <v>J20-11</v>
      </c>
      <c r="E143" t="s">
        <v>895</v>
      </c>
      <c r="F143">
        <v>11</v>
      </c>
      <c r="G143" t="s">
        <v>363</v>
      </c>
      <c r="L143" t="s">
        <v>1329</v>
      </c>
      <c r="M143" t="s">
        <v>274</v>
      </c>
      <c r="N143">
        <v>65.269800000000004</v>
      </c>
      <c r="AA143">
        <f t="shared" si="38"/>
        <v>138</v>
      </c>
      <c r="AB143" t="str">
        <f>B2B!B140</f>
        <v>JM2</v>
      </c>
      <c r="AC143" t="str">
        <f>B2B!C140</f>
        <v>37</v>
      </c>
      <c r="AD143" t="str">
        <f t="shared" si="32"/>
        <v>JM2-37</v>
      </c>
      <c r="AE143" t="str">
        <f t="shared" si="33"/>
        <v>B15_L24_N</v>
      </c>
      <c r="AG143" t="str">
        <f t="shared" si="34"/>
        <v>--</v>
      </c>
      <c r="AH143" t="str">
        <f t="shared" si="35"/>
        <v>JM2-37</v>
      </c>
      <c r="AI143" t="str">
        <f>IFERROR(IF(IF(AG143="--",INDEX(D:D,MATCH(AE143,INDEX(B:B,MATCH(AE143,B:B,)+1):B10657,)+MATCH(AE143,B:B,)))=AD143,VLOOKUP(AE143,B:D,3,0),IF(AG143="--",INDEX(D:D,MATCH(AE143,INDEX(B:B,MATCH(AE143,B:B,)+1):B10657,)+MATCH(AE143,B:B,)),"---")),"---")</f>
        <v>---</v>
      </c>
      <c r="AJ143" t="str">
        <f>IF(COUNTIF(CALC_CONN_TEBB0714_REV01!F:F,IF(AH143&lt;&gt;"---",VLOOKUP(AD143,CALC_CONN_TEBB0714_REV01!F:M,8,0),IF(IFERROR(IF(AD143=AH143,AI143,AH143),"---")="---","---",IF(COUNTIF(CALC_CONN_TEBB0714_REV01!F:F,IFERROR(IF(AD143=AH143,AI143,AH143),"---"))&gt;0,"---",IFERROR(IF(AD143=AH143,AI143,AH143),"---")))))=1,IF(AH143&lt;&gt;"---",VLOOKUP(AD143,CALC_CONN_TEBB0714_REV01!F:M,8,0),IF(IFERROR(IF(AD143=AH143,AI143,AH143),"---")="---","---",IF(COUNTIF(CALC_CONN_TEBB0714_REV01!F:F,IFERROR(IF(AD143=AH143,AI143,AH143),"---"))&gt;0,"---",IFERROR(IF(AD143=AH143,AI143,AH143),"---")))),"---")</f>
        <v>---</v>
      </c>
      <c r="AK143" t="str">
        <f>IF(COUNTIF(CALC_CONN_TEBB0714_REV01!F:F,IF(AH143&lt;&gt;"---",VLOOKUP(AD143,CALC_CONN_TEBB0714_REV01!F:M,8,0),IF(IFERROR(IF(AD143=AH143,AI143,AH143),"---")="---","---",IF(COUNTIF(CALC_CONN_TEBB0714_REV01!F:F,IFERROR(IF(AD143=AH143,AI143,AH143),"---"))&gt;0,"---",IFERROR(IF(AD143=AH143,AI143,AH143),"---")))))=0,IF(AH143&lt;&gt;"---",VLOOKUP(AD143,CALC_CONN_TEBB0714_REV01!F:M,8,0),IF(IFERROR(IF(AD143=AH143,AI143,AH143),"---")="---","---",IF(COUNTIF(CALC_CONN_TEBB0714_REV01!F:F,IFERROR(IF(AD143=AH143,AI143,AH143),"---"))&gt;0,"---",IFERROR(IF(AD143=AH143,AI143,AH143),"---")))),"---")</f>
        <v>---</v>
      </c>
      <c r="AL143">
        <f t="shared" si="36"/>
        <v>0</v>
      </c>
      <c r="AM143">
        <f t="shared" si="37"/>
        <v>1</v>
      </c>
      <c r="AT143" t="str">
        <f t="shared" si="30"/>
        <v>B34_L18_N</v>
      </c>
      <c r="AU143" t="str">
        <f t="shared" si="31"/>
        <v>--</v>
      </c>
    </row>
    <row r="144" spans="1:47" x14ac:dyDescent="0.25">
      <c r="A144" t="str">
        <f t="shared" si="26"/>
        <v>J20-12</v>
      </c>
      <c r="B144" t="str">
        <f t="shared" si="27"/>
        <v>B34_L18_P</v>
      </c>
      <c r="C144" t="str">
        <f t="shared" si="28"/>
        <v>J20-B34_L18_P</v>
      </c>
      <c r="D144" t="str">
        <f t="shared" si="29"/>
        <v>J20-12</v>
      </c>
      <c r="E144" t="s">
        <v>895</v>
      </c>
      <c r="F144">
        <v>12</v>
      </c>
      <c r="G144" t="s">
        <v>365</v>
      </c>
      <c r="L144" t="s">
        <v>275</v>
      </c>
      <c r="M144" t="s">
        <v>274</v>
      </c>
      <c r="N144">
        <v>189.70869999999999</v>
      </c>
      <c r="AA144">
        <f t="shared" si="38"/>
        <v>139</v>
      </c>
      <c r="AB144" t="str">
        <f>B2B!B141</f>
        <v>JM2</v>
      </c>
      <c r="AC144" t="str">
        <f>B2B!C141</f>
        <v>40</v>
      </c>
      <c r="AD144" t="str">
        <f t="shared" si="32"/>
        <v>JM2-40</v>
      </c>
      <c r="AE144" t="str">
        <f t="shared" si="33"/>
        <v>SFP0_M-DEF0</v>
      </c>
      <c r="AG144" t="str">
        <f t="shared" si="34"/>
        <v>--</v>
      </c>
      <c r="AH144" t="str">
        <f t="shared" si="35"/>
        <v>J1-6</v>
      </c>
      <c r="AI144" t="str">
        <f>IFERROR(IF(IF(AG144="--",INDEX(D:D,MATCH(AE144,INDEX(B:B,MATCH(AE144,B:B,)+1):B10658,)+MATCH(AE144,B:B,)))=AD144,VLOOKUP(AE144,B:D,3,0),IF(AG144="--",INDEX(D:D,MATCH(AE144,INDEX(B:B,MATCH(AE144,B:B,)+1):B10658,)+MATCH(AE144,B:B,)),"---")),"---")</f>
        <v>J1-6</v>
      </c>
      <c r="AJ144" t="str">
        <f>IF(COUNTIF(CALC_CONN_TEBB0714_REV01!F:F,IF(AH144&lt;&gt;"---",VLOOKUP(AD144,CALC_CONN_TEBB0714_REV01!F:M,8,0),IF(IFERROR(IF(AD144=AH144,AI144,AH144),"---")="---","---",IF(COUNTIF(CALC_CONN_TEBB0714_REV01!F:F,IFERROR(IF(AD144=AH144,AI144,AH144),"---"))&gt;0,"---",IFERROR(IF(AD144=AH144,AI144,AH144),"---")))))=1,IF(AH144&lt;&gt;"---",VLOOKUP(AD144,CALC_CONN_TEBB0714_REV01!F:M,8,0),IF(IFERROR(IF(AD144=AH144,AI144,AH144),"---")="---","---",IF(COUNTIF(CALC_CONN_TEBB0714_REV01!F:F,IFERROR(IF(AD144=AH144,AI144,AH144),"---"))&gt;0,"---",IFERROR(IF(AD144=AH144,AI144,AH144),"---")))),"---")</f>
        <v>J1-6</v>
      </c>
      <c r="AK144" t="str">
        <f>IF(COUNTIF(CALC_CONN_TEBB0714_REV01!F:F,IF(AH144&lt;&gt;"---",VLOOKUP(AD144,CALC_CONN_TEBB0714_REV01!F:M,8,0),IF(IFERROR(IF(AD144=AH144,AI144,AH144),"---")="---","---",IF(COUNTIF(CALC_CONN_TEBB0714_REV01!F:F,IFERROR(IF(AD144=AH144,AI144,AH144),"---"))&gt;0,"---",IFERROR(IF(AD144=AH144,AI144,AH144),"---")))))=0,IF(AH144&lt;&gt;"---",VLOOKUP(AD144,CALC_CONN_TEBB0714_REV01!F:M,8,0),IF(IFERROR(IF(AD144=AH144,AI144,AH144),"---")="---","---",IF(COUNTIF(CALC_CONN_TEBB0714_REV01!F:F,IFERROR(IF(AD144=AH144,AI144,AH144),"---"))&gt;0,"---",IFERROR(IF(AD144=AH144,AI144,AH144),"---")))),"---")</f>
        <v>---</v>
      </c>
      <c r="AL144">
        <f t="shared" si="36"/>
        <v>24.477699999999999</v>
      </c>
      <c r="AM144">
        <f t="shared" si="37"/>
        <v>2</v>
      </c>
      <c r="AT144" t="str">
        <f t="shared" si="30"/>
        <v>B34_L18_P</v>
      </c>
      <c r="AU144" t="str">
        <f t="shared" si="31"/>
        <v>--</v>
      </c>
    </row>
    <row r="145" spans="1:47" x14ac:dyDescent="0.25">
      <c r="A145" t="str">
        <f t="shared" si="26"/>
        <v>J20-13</v>
      </c>
      <c r="B145" t="str">
        <f t="shared" si="27"/>
        <v>B34_L16_P</v>
      </c>
      <c r="C145" t="str">
        <f t="shared" si="28"/>
        <v>J20-B34_L16_P</v>
      </c>
      <c r="D145" t="str">
        <f t="shared" si="29"/>
        <v>J20-13</v>
      </c>
      <c r="E145" t="s">
        <v>895</v>
      </c>
      <c r="F145">
        <v>13</v>
      </c>
      <c r="G145" t="s">
        <v>360</v>
      </c>
      <c r="L145" t="s">
        <v>896</v>
      </c>
      <c r="M145" t="s">
        <v>274</v>
      </c>
      <c r="N145">
        <v>18.767800000000001</v>
      </c>
      <c r="AA145">
        <f t="shared" si="38"/>
        <v>140</v>
      </c>
      <c r="AB145" t="str">
        <f>B2B!B142</f>
        <v>JM2</v>
      </c>
      <c r="AC145" t="str">
        <f>B2B!C142</f>
        <v>39</v>
      </c>
      <c r="AD145" t="str">
        <f t="shared" si="32"/>
        <v>JM2-39</v>
      </c>
      <c r="AE145" t="str">
        <f t="shared" si="33"/>
        <v>B15_L24_P</v>
      </c>
      <c r="AG145" t="str">
        <f t="shared" si="34"/>
        <v>--</v>
      </c>
      <c r="AH145" t="str">
        <f t="shared" si="35"/>
        <v>JM2-39</v>
      </c>
      <c r="AI145" t="str">
        <f>IFERROR(IF(IF(AG145="--",INDEX(D:D,MATCH(AE145,INDEX(B:B,MATCH(AE145,B:B,)+1):B10659,)+MATCH(AE145,B:B,)))=AD145,VLOOKUP(AE145,B:D,3,0),IF(AG145="--",INDEX(D:D,MATCH(AE145,INDEX(B:B,MATCH(AE145,B:B,)+1):B10659,)+MATCH(AE145,B:B,)),"---")),"---")</f>
        <v>---</v>
      </c>
      <c r="AJ145" t="str">
        <f>IF(COUNTIF(CALC_CONN_TEBB0714_REV01!F:F,IF(AH145&lt;&gt;"---",VLOOKUP(AD145,CALC_CONN_TEBB0714_REV01!F:M,8,0),IF(IFERROR(IF(AD145=AH145,AI145,AH145),"---")="---","---",IF(COUNTIF(CALC_CONN_TEBB0714_REV01!F:F,IFERROR(IF(AD145=AH145,AI145,AH145),"---"))&gt;0,"---",IFERROR(IF(AD145=AH145,AI145,AH145),"---")))))=1,IF(AH145&lt;&gt;"---",VLOOKUP(AD145,CALC_CONN_TEBB0714_REV01!F:M,8,0),IF(IFERROR(IF(AD145=AH145,AI145,AH145),"---")="---","---",IF(COUNTIF(CALC_CONN_TEBB0714_REV01!F:F,IFERROR(IF(AD145=AH145,AI145,AH145),"---"))&gt;0,"---",IFERROR(IF(AD145=AH145,AI145,AH145),"---")))),"---")</f>
        <v>---</v>
      </c>
      <c r="AK145" t="str">
        <f>IF(COUNTIF(CALC_CONN_TEBB0714_REV01!F:F,IF(AH145&lt;&gt;"---",VLOOKUP(AD145,CALC_CONN_TEBB0714_REV01!F:M,8,0),IF(IFERROR(IF(AD145=AH145,AI145,AH145),"---")="---","---",IF(COUNTIF(CALC_CONN_TEBB0714_REV01!F:F,IFERROR(IF(AD145=AH145,AI145,AH145),"---"))&gt;0,"---",IFERROR(IF(AD145=AH145,AI145,AH145),"---")))))=0,IF(AH145&lt;&gt;"---",VLOOKUP(AD145,CALC_CONN_TEBB0714_REV01!F:M,8,0),IF(IFERROR(IF(AD145=AH145,AI145,AH145),"---")="---","---",IF(COUNTIF(CALC_CONN_TEBB0714_REV01!F:F,IFERROR(IF(AD145=AH145,AI145,AH145),"---"))&gt;0,"---",IFERROR(IF(AD145=AH145,AI145,AH145),"---")))),"---")</f>
        <v>---</v>
      </c>
      <c r="AL145">
        <f t="shared" si="36"/>
        <v>0</v>
      </c>
      <c r="AM145">
        <f t="shared" si="37"/>
        <v>1</v>
      </c>
      <c r="AT145" t="str">
        <f t="shared" si="30"/>
        <v>B34_L16_P</v>
      </c>
      <c r="AU145" t="str">
        <f t="shared" si="31"/>
        <v>--</v>
      </c>
    </row>
    <row r="146" spans="1:47" x14ac:dyDescent="0.25">
      <c r="A146" t="str">
        <f t="shared" si="26"/>
        <v>J20-14</v>
      </c>
      <c r="B146" t="str">
        <f t="shared" si="27"/>
        <v>B34_L16_N</v>
      </c>
      <c r="C146" t="str">
        <f t="shared" si="28"/>
        <v>J20-B34_L16_N</v>
      </c>
      <c r="D146" t="str">
        <f t="shared" si="29"/>
        <v>J20-14</v>
      </c>
      <c r="E146" t="s">
        <v>895</v>
      </c>
      <c r="F146">
        <v>14</v>
      </c>
      <c r="G146" t="s">
        <v>359</v>
      </c>
      <c r="L146" t="s">
        <v>897</v>
      </c>
      <c r="M146" t="s">
        <v>274</v>
      </c>
      <c r="N146">
        <v>18.1051</v>
      </c>
      <c r="AA146">
        <f t="shared" si="38"/>
        <v>141</v>
      </c>
      <c r="AB146" t="str">
        <f>B2B!B143</f>
        <v>JM2</v>
      </c>
      <c r="AC146" t="str">
        <f>B2B!C143</f>
        <v>42</v>
      </c>
      <c r="AD146" t="str">
        <f t="shared" si="32"/>
        <v>JM2-42</v>
      </c>
      <c r="AE146" t="str">
        <f t="shared" si="33"/>
        <v>SFP0_TX_FAULT</v>
      </c>
      <c r="AG146" t="str">
        <f t="shared" si="34"/>
        <v>--</v>
      </c>
      <c r="AH146" t="str">
        <f t="shared" si="35"/>
        <v>J1-2</v>
      </c>
      <c r="AI146" t="str">
        <f>IFERROR(IF(IF(AG146="--",INDEX(D:D,MATCH(AE146,INDEX(B:B,MATCH(AE146,B:B,)+1):B10660,)+MATCH(AE146,B:B,)))=AD146,VLOOKUP(AE146,B:D,3,0),IF(AG146="--",INDEX(D:D,MATCH(AE146,INDEX(B:B,MATCH(AE146,B:B,)+1):B10660,)+MATCH(AE146,B:B,)),"---")),"---")</f>
        <v>J1-2</v>
      </c>
      <c r="AJ146" t="str">
        <f>IF(COUNTIF(CALC_CONN_TEBB0714_REV01!F:F,IF(AH146&lt;&gt;"---",VLOOKUP(AD146,CALC_CONN_TEBB0714_REV01!F:M,8,0),IF(IFERROR(IF(AD146=AH146,AI146,AH146),"---")="---","---",IF(COUNTIF(CALC_CONN_TEBB0714_REV01!F:F,IFERROR(IF(AD146=AH146,AI146,AH146),"---"))&gt;0,"---",IFERROR(IF(AD146=AH146,AI146,AH146),"---")))))=1,IF(AH146&lt;&gt;"---",VLOOKUP(AD146,CALC_CONN_TEBB0714_REV01!F:M,8,0),IF(IFERROR(IF(AD146=AH146,AI146,AH146),"---")="---","---",IF(COUNTIF(CALC_CONN_TEBB0714_REV01!F:F,IFERROR(IF(AD146=AH146,AI146,AH146),"---"))&gt;0,"---",IFERROR(IF(AD146=AH146,AI146,AH146),"---")))),"---")</f>
        <v>J1-2</v>
      </c>
      <c r="AK146" t="str">
        <f>IF(COUNTIF(CALC_CONN_TEBB0714_REV01!F:F,IF(AH146&lt;&gt;"---",VLOOKUP(AD146,CALC_CONN_TEBB0714_REV01!F:M,8,0),IF(IFERROR(IF(AD146=AH146,AI146,AH146),"---")="---","---",IF(COUNTIF(CALC_CONN_TEBB0714_REV01!F:F,IFERROR(IF(AD146=AH146,AI146,AH146),"---"))&gt;0,"---",IFERROR(IF(AD146=AH146,AI146,AH146),"---")))))=0,IF(AH146&lt;&gt;"---",VLOOKUP(AD146,CALC_CONN_TEBB0714_REV01!F:M,8,0),IF(IFERROR(IF(AD146=AH146,AI146,AH146),"---")="---","---",IF(COUNTIF(CALC_CONN_TEBB0714_REV01!F:F,IFERROR(IF(AD146=AH146,AI146,AH146),"---"))&gt;0,"---",IFERROR(IF(AD146=AH146,AI146,AH146),"---")))),"---")</f>
        <v>---</v>
      </c>
      <c r="AL146">
        <f t="shared" si="36"/>
        <v>19.343599999999999</v>
      </c>
      <c r="AM146">
        <f t="shared" si="37"/>
        <v>2</v>
      </c>
      <c r="AT146" t="str">
        <f t="shared" si="30"/>
        <v>B34_L16_N</v>
      </c>
      <c r="AU146" t="str">
        <f t="shared" si="31"/>
        <v>--</v>
      </c>
    </row>
    <row r="147" spans="1:47" x14ac:dyDescent="0.25">
      <c r="A147" t="str">
        <f t="shared" si="26"/>
        <v>J20-15</v>
      </c>
      <c r="B147" t="str">
        <f t="shared" si="27"/>
        <v>B34_L15_P</v>
      </c>
      <c r="C147" t="str">
        <f t="shared" si="28"/>
        <v>J20-B34_L15_P</v>
      </c>
      <c r="D147" t="str">
        <f t="shared" si="29"/>
        <v>J20-15</v>
      </c>
      <c r="E147" t="s">
        <v>895</v>
      </c>
      <c r="F147">
        <v>15</v>
      </c>
      <c r="G147" t="s">
        <v>358</v>
      </c>
      <c r="L147" t="s">
        <v>878</v>
      </c>
      <c r="M147" t="s">
        <v>274</v>
      </c>
      <c r="N147">
        <v>0</v>
      </c>
      <c r="AA147">
        <f t="shared" si="38"/>
        <v>142</v>
      </c>
      <c r="AB147" t="str">
        <f>B2B!B144</f>
        <v>JM2</v>
      </c>
      <c r="AC147" t="str">
        <f>B2B!C144</f>
        <v>41</v>
      </c>
      <c r="AD147" t="str">
        <f t="shared" si="32"/>
        <v>JM2-41</v>
      </c>
      <c r="AE147" t="str">
        <f t="shared" si="33"/>
        <v>B15_L19_N</v>
      </c>
      <c r="AG147" t="str">
        <f t="shared" si="34"/>
        <v>--</v>
      </c>
      <c r="AH147" t="str">
        <f t="shared" si="35"/>
        <v>JM2-41</v>
      </c>
      <c r="AI147" t="str">
        <f>IFERROR(IF(IF(AG147="--",INDEX(D:D,MATCH(AE147,INDEX(B:B,MATCH(AE147,B:B,)+1):B10661,)+MATCH(AE147,B:B,)))=AD147,VLOOKUP(AE147,B:D,3,0),IF(AG147="--",INDEX(D:D,MATCH(AE147,INDEX(B:B,MATCH(AE147,B:B,)+1):B10661,)+MATCH(AE147,B:B,)),"---")),"---")</f>
        <v>---</v>
      </c>
      <c r="AJ147" t="str">
        <f>IF(COUNTIF(CALC_CONN_TEBB0714_REV01!F:F,IF(AH147&lt;&gt;"---",VLOOKUP(AD147,CALC_CONN_TEBB0714_REV01!F:M,8,0),IF(IFERROR(IF(AD147=AH147,AI147,AH147),"---")="---","---",IF(COUNTIF(CALC_CONN_TEBB0714_REV01!F:F,IFERROR(IF(AD147=AH147,AI147,AH147),"---"))&gt;0,"---",IFERROR(IF(AD147=AH147,AI147,AH147),"---")))))=1,IF(AH147&lt;&gt;"---",VLOOKUP(AD147,CALC_CONN_TEBB0714_REV01!F:M,8,0),IF(IFERROR(IF(AD147=AH147,AI147,AH147),"---")="---","---",IF(COUNTIF(CALC_CONN_TEBB0714_REV01!F:F,IFERROR(IF(AD147=AH147,AI147,AH147),"---"))&gt;0,"---",IFERROR(IF(AD147=AH147,AI147,AH147),"---")))),"---")</f>
        <v>---</v>
      </c>
      <c r="AK147" t="str">
        <f>IF(COUNTIF(CALC_CONN_TEBB0714_REV01!F:F,IF(AH147&lt;&gt;"---",VLOOKUP(AD147,CALC_CONN_TEBB0714_REV01!F:M,8,0),IF(IFERROR(IF(AD147=AH147,AI147,AH147),"---")="---","---",IF(COUNTIF(CALC_CONN_TEBB0714_REV01!F:F,IFERROR(IF(AD147=AH147,AI147,AH147),"---"))&gt;0,"---",IFERROR(IF(AD147=AH147,AI147,AH147),"---")))))=0,IF(AH147&lt;&gt;"---",VLOOKUP(AD147,CALC_CONN_TEBB0714_REV01!F:M,8,0),IF(IFERROR(IF(AD147=AH147,AI147,AH147),"---")="---","---",IF(COUNTIF(CALC_CONN_TEBB0714_REV01!F:F,IFERROR(IF(AD147=AH147,AI147,AH147),"---"))&gt;0,"---",IFERROR(IF(AD147=AH147,AI147,AH147),"---")))),"---")</f>
        <v>---</v>
      </c>
      <c r="AL147">
        <f t="shared" si="36"/>
        <v>0</v>
      </c>
      <c r="AM147">
        <f t="shared" si="37"/>
        <v>1</v>
      </c>
      <c r="AT147" t="str">
        <f t="shared" si="30"/>
        <v>B34_L15_P</v>
      </c>
      <c r="AU147" t="str">
        <f t="shared" si="31"/>
        <v>--</v>
      </c>
    </row>
    <row r="148" spans="1:47" x14ac:dyDescent="0.25">
      <c r="A148" t="str">
        <f t="shared" si="26"/>
        <v>J20-16</v>
      </c>
      <c r="B148" t="str">
        <f t="shared" si="27"/>
        <v>B34_L15_N</v>
      </c>
      <c r="C148" t="str">
        <f t="shared" si="28"/>
        <v>J20-B34_L15_N</v>
      </c>
      <c r="D148" t="str">
        <f t="shared" si="29"/>
        <v>J20-16</v>
      </c>
      <c r="E148" t="s">
        <v>895</v>
      </c>
      <c r="F148">
        <v>16</v>
      </c>
      <c r="G148" t="s">
        <v>357</v>
      </c>
      <c r="L148" t="s">
        <v>880</v>
      </c>
      <c r="M148" t="s">
        <v>274</v>
      </c>
      <c r="N148">
        <v>0</v>
      </c>
      <c r="AA148">
        <f t="shared" si="38"/>
        <v>143</v>
      </c>
      <c r="AB148" t="str">
        <f>B2B!B145</f>
        <v>JM2</v>
      </c>
      <c r="AC148" t="str">
        <f>B2B!C145</f>
        <v>44</v>
      </c>
      <c r="AD148" t="str">
        <f t="shared" si="32"/>
        <v>JM2-44</v>
      </c>
      <c r="AE148" t="str">
        <f t="shared" si="33"/>
        <v>SFP0_TX_DIS</v>
      </c>
      <c r="AG148" t="str">
        <f t="shared" si="34"/>
        <v>--</v>
      </c>
      <c r="AH148" t="str">
        <f t="shared" si="35"/>
        <v>J1-3</v>
      </c>
      <c r="AI148" t="str">
        <f>IFERROR(IF(IF(AG148="--",INDEX(D:D,MATCH(AE148,INDEX(B:B,MATCH(AE148,B:B,)+1):B10662,)+MATCH(AE148,B:B,)))=AD148,VLOOKUP(AE148,B:D,3,0),IF(AG148="--",INDEX(D:D,MATCH(AE148,INDEX(B:B,MATCH(AE148,B:B,)+1):B10662,)+MATCH(AE148,B:B,)),"---")),"---")</f>
        <v>J1-3</v>
      </c>
      <c r="AJ148" t="str">
        <f>IF(COUNTIF(CALC_CONN_TEBB0714_REV01!F:F,IF(AH148&lt;&gt;"---",VLOOKUP(AD148,CALC_CONN_TEBB0714_REV01!F:M,8,0),IF(IFERROR(IF(AD148=AH148,AI148,AH148),"---")="---","---",IF(COUNTIF(CALC_CONN_TEBB0714_REV01!F:F,IFERROR(IF(AD148=AH148,AI148,AH148),"---"))&gt;0,"---",IFERROR(IF(AD148=AH148,AI148,AH148),"---")))))=1,IF(AH148&lt;&gt;"---",VLOOKUP(AD148,CALC_CONN_TEBB0714_REV01!F:M,8,0),IF(IFERROR(IF(AD148=AH148,AI148,AH148),"---")="---","---",IF(COUNTIF(CALC_CONN_TEBB0714_REV01!F:F,IFERROR(IF(AD148=AH148,AI148,AH148),"---"))&gt;0,"---",IFERROR(IF(AD148=AH148,AI148,AH148),"---")))),"---")</f>
        <v>J1-3</v>
      </c>
      <c r="AK148" t="str">
        <f>IF(COUNTIF(CALC_CONN_TEBB0714_REV01!F:F,IF(AH148&lt;&gt;"---",VLOOKUP(AD148,CALC_CONN_TEBB0714_REV01!F:M,8,0),IF(IFERROR(IF(AD148=AH148,AI148,AH148),"---")="---","---",IF(COUNTIF(CALC_CONN_TEBB0714_REV01!F:F,IFERROR(IF(AD148=AH148,AI148,AH148),"---"))&gt;0,"---",IFERROR(IF(AD148=AH148,AI148,AH148),"---")))))=0,IF(AH148&lt;&gt;"---",VLOOKUP(AD148,CALC_CONN_TEBB0714_REV01!F:M,8,0),IF(IFERROR(IF(AD148=AH148,AI148,AH148),"---")="---","---",IF(COUNTIF(CALC_CONN_TEBB0714_REV01!F:F,IFERROR(IF(AD148=AH148,AI148,AH148),"---"))&gt;0,"---",IFERROR(IF(AD148=AH148,AI148,AH148),"---")))),"---")</f>
        <v>---</v>
      </c>
      <c r="AL148">
        <f t="shared" si="36"/>
        <v>20.045400000000001</v>
      </c>
      <c r="AM148">
        <f t="shared" si="37"/>
        <v>2</v>
      </c>
      <c r="AT148" t="str">
        <f t="shared" si="30"/>
        <v>B34_L15_N</v>
      </c>
      <c r="AU148" t="str">
        <f t="shared" si="31"/>
        <v>--</v>
      </c>
    </row>
    <row r="149" spans="1:47" x14ac:dyDescent="0.25">
      <c r="A149" t="str">
        <f t="shared" si="26"/>
        <v>J20-17</v>
      </c>
      <c r="B149" t="str">
        <f t="shared" si="27"/>
        <v>B34_L22_N</v>
      </c>
      <c r="C149" t="str">
        <f t="shared" si="28"/>
        <v>J20-B34_L22_N</v>
      </c>
      <c r="D149" t="str">
        <f t="shared" si="29"/>
        <v>J20-17</v>
      </c>
      <c r="E149" t="s">
        <v>895</v>
      </c>
      <c r="F149">
        <v>17</v>
      </c>
      <c r="G149" t="s">
        <v>378</v>
      </c>
      <c r="L149" t="s">
        <v>882</v>
      </c>
      <c r="M149" t="s">
        <v>274</v>
      </c>
      <c r="N149">
        <v>0</v>
      </c>
      <c r="AA149">
        <f t="shared" si="38"/>
        <v>144</v>
      </c>
      <c r="AB149" t="str">
        <f>B2B!B146</f>
        <v>JM2</v>
      </c>
      <c r="AC149" t="str">
        <f>B2B!C146</f>
        <v>43</v>
      </c>
      <c r="AD149" t="str">
        <f t="shared" si="32"/>
        <v>JM2-43</v>
      </c>
      <c r="AE149" t="str">
        <f t="shared" si="33"/>
        <v>B15_L19_P</v>
      </c>
      <c r="AG149" t="str">
        <f t="shared" si="34"/>
        <v>--</v>
      </c>
      <c r="AH149" t="str">
        <f t="shared" si="35"/>
        <v>JM2-43</v>
      </c>
      <c r="AI149" t="str">
        <f>IFERROR(IF(IF(AG149="--",INDEX(D:D,MATCH(AE149,INDEX(B:B,MATCH(AE149,B:B,)+1):B10663,)+MATCH(AE149,B:B,)))=AD149,VLOOKUP(AE149,B:D,3,0),IF(AG149="--",INDEX(D:D,MATCH(AE149,INDEX(B:B,MATCH(AE149,B:B,)+1):B10663,)+MATCH(AE149,B:B,)),"---")),"---")</f>
        <v>---</v>
      </c>
      <c r="AJ149" t="str">
        <f>IF(COUNTIF(CALC_CONN_TEBB0714_REV01!F:F,IF(AH149&lt;&gt;"---",VLOOKUP(AD149,CALC_CONN_TEBB0714_REV01!F:M,8,0),IF(IFERROR(IF(AD149=AH149,AI149,AH149),"---")="---","---",IF(COUNTIF(CALC_CONN_TEBB0714_REV01!F:F,IFERROR(IF(AD149=AH149,AI149,AH149),"---"))&gt;0,"---",IFERROR(IF(AD149=AH149,AI149,AH149),"---")))))=1,IF(AH149&lt;&gt;"---",VLOOKUP(AD149,CALC_CONN_TEBB0714_REV01!F:M,8,0),IF(IFERROR(IF(AD149=AH149,AI149,AH149),"---")="---","---",IF(COUNTIF(CALC_CONN_TEBB0714_REV01!F:F,IFERROR(IF(AD149=AH149,AI149,AH149),"---"))&gt;0,"---",IFERROR(IF(AD149=AH149,AI149,AH149),"---")))),"---")</f>
        <v>---</v>
      </c>
      <c r="AK149" t="str">
        <f>IF(COUNTIF(CALC_CONN_TEBB0714_REV01!F:F,IF(AH149&lt;&gt;"---",VLOOKUP(AD149,CALC_CONN_TEBB0714_REV01!F:M,8,0),IF(IFERROR(IF(AD149=AH149,AI149,AH149),"---")="---","---",IF(COUNTIF(CALC_CONN_TEBB0714_REV01!F:F,IFERROR(IF(AD149=AH149,AI149,AH149),"---"))&gt;0,"---",IFERROR(IF(AD149=AH149,AI149,AH149),"---")))))=0,IF(AH149&lt;&gt;"---",VLOOKUP(AD149,CALC_CONN_TEBB0714_REV01!F:M,8,0),IF(IFERROR(IF(AD149=AH149,AI149,AH149),"---")="---","---",IF(COUNTIF(CALC_CONN_TEBB0714_REV01!F:F,IFERROR(IF(AD149=AH149,AI149,AH149),"---"))&gt;0,"---",IFERROR(IF(AD149=AH149,AI149,AH149),"---")))),"---")</f>
        <v>---</v>
      </c>
      <c r="AL149">
        <f t="shared" si="36"/>
        <v>0</v>
      </c>
      <c r="AM149">
        <f t="shared" si="37"/>
        <v>1</v>
      </c>
      <c r="AT149" t="str">
        <f t="shared" si="30"/>
        <v>B34_L22_N</v>
      </c>
      <c r="AU149" t="str">
        <f t="shared" si="31"/>
        <v>--</v>
      </c>
    </row>
    <row r="150" spans="1:47" x14ac:dyDescent="0.25">
      <c r="A150" t="str">
        <f t="shared" si="26"/>
        <v>J20-18</v>
      </c>
      <c r="B150" t="str">
        <f t="shared" si="27"/>
        <v>B34_L22_P</v>
      </c>
      <c r="C150" t="str">
        <f t="shared" si="28"/>
        <v>J20-B34_L22_P</v>
      </c>
      <c r="D150" t="str">
        <f t="shared" si="29"/>
        <v>J20-18</v>
      </c>
      <c r="E150" t="s">
        <v>895</v>
      </c>
      <c r="F150">
        <v>18</v>
      </c>
      <c r="G150" t="s">
        <v>379</v>
      </c>
      <c r="L150" t="s">
        <v>884</v>
      </c>
      <c r="M150" t="s">
        <v>274</v>
      </c>
      <c r="N150">
        <v>0</v>
      </c>
      <c r="AA150">
        <f t="shared" si="38"/>
        <v>145</v>
      </c>
      <c r="AB150" t="str">
        <f>B2B!B147</f>
        <v>JM2</v>
      </c>
      <c r="AC150" t="str">
        <f>B2B!C147</f>
        <v>46</v>
      </c>
      <c r="AD150" t="str">
        <f t="shared" si="32"/>
        <v>JM2-46</v>
      </c>
      <c r="AE150" t="str">
        <f t="shared" si="33"/>
        <v>SFP0_SDA</v>
      </c>
      <c r="AG150" t="str">
        <f t="shared" si="34"/>
        <v>--</v>
      </c>
      <c r="AH150" t="str">
        <f t="shared" si="35"/>
        <v>J1-4</v>
      </c>
      <c r="AI150" t="str">
        <f>IFERROR(IF(IF(AG150="--",INDEX(D:D,MATCH(AE150,INDEX(B:B,MATCH(AE150,B:B,)+1):B10664,)+MATCH(AE150,B:B,)))=AD150,VLOOKUP(AE150,B:D,3,0),IF(AG150="--",INDEX(D:D,MATCH(AE150,INDEX(B:B,MATCH(AE150,B:B,)+1):B10664,)+MATCH(AE150,B:B,)),"---")),"---")</f>
        <v>J1-4</v>
      </c>
      <c r="AJ150" t="str">
        <f>IF(COUNTIF(CALC_CONN_TEBB0714_REV01!F:F,IF(AH150&lt;&gt;"---",VLOOKUP(AD150,CALC_CONN_TEBB0714_REV01!F:M,8,0),IF(IFERROR(IF(AD150=AH150,AI150,AH150),"---")="---","---",IF(COUNTIF(CALC_CONN_TEBB0714_REV01!F:F,IFERROR(IF(AD150=AH150,AI150,AH150),"---"))&gt;0,"---",IFERROR(IF(AD150=AH150,AI150,AH150),"---")))))=1,IF(AH150&lt;&gt;"---",VLOOKUP(AD150,CALC_CONN_TEBB0714_REV01!F:M,8,0),IF(IFERROR(IF(AD150=AH150,AI150,AH150),"---")="---","---",IF(COUNTIF(CALC_CONN_TEBB0714_REV01!F:F,IFERROR(IF(AD150=AH150,AI150,AH150),"---"))&gt;0,"---",IFERROR(IF(AD150=AH150,AI150,AH150),"---")))),"---")</f>
        <v>J1-4</v>
      </c>
      <c r="AK150" t="str">
        <f>IF(COUNTIF(CALC_CONN_TEBB0714_REV01!F:F,IF(AH150&lt;&gt;"---",VLOOKUP(AD150,CALC_CONN_TEBB0714_REV01!F:M,8,0),IF(IFERROR(IF(AD150=AH150,AI150,AH150),"---")="---","---",IF(COUNTIF(CALC_CONN_TEBB0714_REV01!F:F,IFERROR(IF(AD150=AH150,AI150,AH150),"---"))&gt;0,"---",IFERROR(IF(AD150=AH150,AI150,AH150),"---")))))=0,IF(AH150&lt;&gt;"---",VLOOKUP(AD150,CALC_CONN_TEBB0714_REV01!F:M,8,0),IF(IFERROR(IF(AD150=AH150,AI150,AH150),"---")="---","---",IF(COUNTIF(CALC_CONN_TEBB0714_REV01!F:F,IFERROR(IF(AD150=AH150,AI150,AH150),"---"))&gt;0,"---",IFERROR(IF(AD150=AH150,AI150,AH150),"---")))),"---")</f>
        <v>---</v>
      </c>
      <c r="AL150">
        <f t="shared" si="36"/>
        <v>22.387799999999999</v>
      </c>
      <c r="AM150">
        <f t="shared" si="37"/>
        <v>3</v>
      </c>
      <c r="AT150" t="str">
        <f t="shared" si="30"/>
        <v>B34_L22_P</v>
      </c>
      <c r="AU150" t="str">
        <f t="shared" si="31"/>
        <v>--</v>
      </c>
    </row>
    <row r="151" spans="1:47" x14ac:dyDescent="0.25">
      <c r="A151" t="str">
        <f t="shared" si="26"/>
        <v>J20-19</v>
      </c>
      <c r="B151" t="str">
        <f t="shared" si="27"/>
        <v>B34_L21_N</v>
      </c>
      <c r="C151" t="str">
        <f t="shared" si="28"/>
        <v>J20-B34_L21_N</v>
      </c>
      <c r="D151" t="str">
        <f t="shared" si="29"/>
        <v>J20-19</v>
      </c>
      <c r="E151" t="s">
        <v>895</v>
      </c>
      <c r="F151">
        <v>19</v>
      </c>
      <c r="G151" t="s">
        <v>375</v>
      </c>
      <c r="L151" t="s">
        <v>886</v>
      </c>
      <c r="M151" t="s">
        <v>274</v>
      </c>
      <c r="N151">
        <v>12.257</v>
      </c>
      <c r="AA151">
        <f t="shared" si="38"/>
        <v>146</v>
      </c>
      <c r="AB151" t="str">
        <f>B2B!B148</f>
        <v>JM2</v>
      </c>
      <c r="AC151" t="str">
        <f>B2B!C148</f>
        <v>45</v>
      </c>
      <c r="AD151" t="str">
        <f t="shared" si="32"/>
        <v>JM2-45</v>
      </c>
      <c r="AE151" t="str">
        <f t="shared" si="33"/>
        <v>B15_L21_N</v>
      </c>
      <c r="AG151" t="str">
        <f t="shared" si="34"/>
        <v>--</v>
      </c>
      <c r="AH151" t="str">
        <f t="shared" si="35"/>
        <v>JM2-45</v>
      </c>
      <c r="AI151" t="str">
        <f>IFERROR(IF(IF(AG151="--",INDEX(D:D,MATCH(AE151,INDEX(B:B,MATCH(AE151,B:B,)+1):B10665,)+MATCH(AE151,B:B,)))=AD151,VLOOKUP(AE151,B:D,3,0),IF(AG151="--",INDEX(D:D,MATCH(AE151,INDEX(B:B,MATCH(AE151,B:B,)+1):B10665,)+MATCH(AE151,B:B,)),"---")),"---")</f>
        <v>---</v>
      </c>
      <c r="AJ151" t="str">
        <f>IF(COUNTIF(CALC_CONN_TEBB0714_REV01!F:F,IF(AH151&lt;&gt;"---",VLOOKUP(AD151,CALC_CONN_TEBB0714_REV01!F:M,8,0),IF(IFERROR(IF(AD151=AH151,AI151,AH151),"---")="---","---",IF(COUNTIF(CALC_CONN_TEBB0714_REV01!F:F,IFERROR(IF(AD151=AH151,AI151,AH151),"---"))&gt;0,"---",IFERROR(IF(AD151=AH151,AI151,AH151),"---")))))=1,IF(AH151&lt;&gt;"---",VLOOKUP(AD151,CALC_CONN_TEBB0714_REV01!F:M,8,0),IF(IFERROR(IF(AD151=AH151,AI151,AH151),"---")="---","---",IF(COUNTIF(CALC_CONN_TEBB0714_REV01!F:F,IFERROR(IF(AD151=AH151,AI151,AH151),"---"))&gt;0,"---",IFERROR(IF(AD151=AH151,AI151,AH151),"---")))),"---")</f>
        <v>---</v>
      </c>
      <c r="AK151" t="str">
        <f>IF(COUNTIF(CALC_CONN_TEBB0714_REV01!F:F,IF(AH151&lt;&gt;"---",VLOOKUP(AD151,CALC_CONN_TEBB0714_REV01!F:M,8,0),IF(IFERROR(IF(AD151=AH151,AI151,AH151),"---")="---","---",IF(COUNTIF(CALC_CONN_TEBB0714_REV01!F:F,IFERROR(IF(AD151=AH151,AI151,AH151),"---"))&gt;0,"---",IFERROR(IF(AD151=AH151,AI151,AH151),"---")))))=0,IF(AH151&lt;&gt;"---",VLOOKUP(AD151,CALC_CONN_TEBB0714_REV01!F:M,8,0),IF(IFERROR(IF(AD151=AH151,AI151,AH151),"---")="---","---",IF(COUNTIF(CALC_CONN_TEBB0714_REV01!F:F,IFERROR(IF(AD151=AH151,AI151,AH151),"---"))&gt;0,"---",IFERROR(IF(AD151=AH151,AI151,AH151),"---")))),"---")</f>
        <v>---</v>
      </c>
      <c r="AL151">
        <f t="shared" si="36"/>
        <v>0</v>
      </c>
      <c r="AM151">
        <f t="shared" si="37"/>
        <v>1</v>
      </c>
      <c r="AT151" t="str">
        <f t="shared" si="30"/>
        <v>B34_L21_N</v>
      </c>
      <c r="AU151" t="str">
        <f t="shared" si="31"/>
        <v>--</v>
      </c>
    </row>
    <row r="152" spans="1:47" x14ac:dyDescent="0.25">
      <c r="A152" t="str">
        <f t="shared" si="26"/>
        <v>J20-20</v>
      </c>
      <c r="B152" t="str">
        <f t="shared" si="27"/>
        <v>B34_L21_P</v>
      </c>
      <c r="C152" t="str">
        <f t="shared" si="28"/>
        <v>J20-B34_L21_P</v>
      </c>
      <c r="D152" t="str">
        <f t="shared" si="29"/>
        <v>J20-20</v>
      </c>
      <c r="E152" t="s">
        <v>895</v>
      </c>
      <c r="F152">
        <v>20</v>
      </c>
      <c r="G152" t="s">
        <v>377</v>
      </c>
      <c r="L152" t="s">
        <v>888</v>
      </c>
      <c r="M152" t="s">
        <v>274</v>
      </c>
      <c r="N152">
        <v>12.5703</v>
      </c>
      <c r="AA152">
        <f t="shared" si="38"/>
        <v>147</v>
      </c>
      <c r="AB152" t="str">
        <f>B2B!B149</f>
        <v>JM2</v>
      </c>
      <c r="AC152" t="str">
        <f>B2B!C149</f>
        <v>48</v>
      </c>
      <c r="AD152" t="str">
        <f t="shared" si="32"/>
        <v>JM2-48</v>
      </c>
      <c r="AE152" t="str">
        <f t="shared" si="33"/>
        <v>SFP0_SCL</v>
      </c>
      <c r="AG152" t="str">
        <f t="shared" si="34"/>
        <v>--</v>
      </c>
      <c r="AH152" t="str">
        <f t="shared" si="35"/>
        <v>J1-5</v>
      </c>
      <c r="AI152" t="str">
        <f>IFERROR(IF(IF(AG152="--",INDEX(D:D,MATCH(AE152,INDEX(B:B,MATCH(AE152,B:B,)+1):B10666,)+MATCH(AE152,B:B,)))=AD152,VLOOKUP(AE152,B:D,3,0),IF(AG152="--",INDEX(D:D,MATCH(AE152,INDEX(B:B,MATCH(AE152,B:B,)+1):B10666,)+MATCH(AE152,B:B,)),"---")),"---")</f>
        <v>J1-5</v>
      </c>
      <c r="AJ152" t="str">
        <f>IF(COUNTIF(CALC_CONN_TEBB0714_REV01!F:F,IF(AH152&lt;&gt;"---",VLOOKUP(AD152,CALC_CONN_TEBB0714_REV01!F:M,8,0),IF(IFERROR(IF(AD152=AH152,AI152,AH152),"---")="---","---",IF(COUNTIF(CALC_CONN_TEBB0714_REV01!F:F,IFERROR(IF(AD152=AH152,AI152,AH152),"---"))&gt;0,"---",IFERROR(IF(AD152=AH152,AI152,AH152),"---")))))=1,IF(AH152&lt;&gt;"---",VLOOKUP(AD152,CALC_CONN_TEBB0714_REV01!F:M,8,0),IF(IFERROR(IF(AD152=AH152,AI152,AH152),"---")="---","---",IF(COUNTIF(CALC_CONN_TEBB0714_REV01!F:F,IFERROR(IF(AD152=AH152,AI152,AH152),"---"))&gt;0,"---",IFERROR(IF(AD152=AH152,AI152,AH152),"---")))),"---")</f>
        <v>J1-5</v>
      </c>
      <c r="AK152" t="str">
        <f>IF(COUNTIF(CALC_CONN_TEBB0714_REV01!F:F,IF(AH152&lt;&gt;"---",VLOOKUP(AD152,CALC_CONN_TEBB0714_REV01!F:M,8,0),IF(IFERROR(IF(AD152=AH152,AI152,AH152),"---")="---","---",IF(COUNTIF(CALC_CONN_TEBB0714_REV01!F:F,IFERROR(IF(AD152=AH152,AI152,AH152),"---"))&gt;0,"---",IFERROR(IF(AD152=AH152,AI152,AH152),"---")))))=0,IF(AH152&lt;&gt;"---",VLOOKUP(AD152,CALC_CONN_TEBB0714_REV01!F:M,8,0),IF(IFERROR(IF(AD152=AH152,AI152,AH152),"---")="---","---",IF(COUNTIF(CALC_CONN_TEBB0714_REV01!F:F,IFERROR(IF(AD152=AH152,AI152,AH152),"---"))&gt;0,"---",IFERROR(IF(AD152=AH152,AI152,AH152),"---")))),"---")</f>
        <v>---</v>
      </c>
      <c r="AL152">
        <f t="shared" si="36"/>
        <v>27.611499999999999</v>
      </c>
      <c r="AM152">
        <f t="shared" si="37"/>
        <v>3</v>
      </c>
      <c r="AT152" t="str">
        <f t="shared" si="30"/>
        <v>B34_L21_P</v>
      </c>
      <c r="AU152" t="str">
        <f t="shared" si="31"/>
        <v>--</v>
      </c>
    </row>
    <row r="153" spans="1:47" x14ac:dyDescent="0.25">
      <c r="A153" t="str">
        <f t="shared" si="26"/>
        <v>J20-21</v>
      </c>
      <c r="B153" t="str">
        <f t="shared" si="27"/>
        <v>B34_L8_N</v>
      </c>
      <c r="C153" t="str">
        <f t="shared" si="28"/>
        <v>J20-B34_L8_N</v>
      </c>
      <c r="D153" t="str">
        <f t="shared" si="29"/>
        <v>J20-21</v>
      </c>
      <c r="E153" t="s">
        <v>895</v>
      </c>
      <c r="F153">
        <v>21</v>
      </c>
      <c r="G153" t="s">
        <v>396</v>
      </c>
      <c r="L153" t="s">
        <v>890</v>
      </c>
      <c r="M153" t="s">
        <v>274</v>
      </c>
      <c r="N153">
        <v>20.827200000000001</v>
      </c>
      <c r="AA153">
        <f t="shared" si="38"/>
        <v>148</v>
      </c>
      <c r="AB153" t="str">
        <f>B2B!B150</f>
        <v>JM2</v>
      </c>
      <c r="AC153" t="str">
        <f>B2B!C150</f>
        <v>47</v>
      </c>
      <c r="AD153" t="str">
        <f t="shared" si="32"/>
        <v>JM2-47</v>
      </c>
      <c r="AE153" t="str">
        <f t="shared" si="33"/>
        <v>B15_L21_P</v>
      </c>
      <c r="AG153" t="str">
        <f t="shared" si="34"/>
        <v>--</v>
      </c>
      <c r="AH153" t="str">
        <f t="shared" si="35"/>
        <v>JM2-47</v>
      </c>
      <c r="AI153" t="str">
        <f>IFERROR(IF(IF(AG153="--",INDEX(D:D,MATCH(AE153,INDEX(B:B,MATCH(AE153,B:B,)+1):B10667,)+MATCH(AE153,B:B,)))=AD153,VLOOKUP(AE153,B:D,3,0),IF(AG153="--",INDEX(D:D,MATCH(AE153,INDEX(B:B,MATCH(AE153,B:B,)+1):B10667,)+MATCH(AE153,B:B,)),"---")),"---")</f>
        <v>---</v>
      </c>
      <c r="AJ153" t="str">
        <f>IF(COUNTIF(CALC_CONN_TEBB0714_REV01!F:F,IF(AH153&lt;&gt;"---",VLOOKUP(AD153,CALC_CONN_TEBB0714_REV01!F:M,8,0),IF(IFERROR(IF(AD153=AH153,AI153,AH153),"---")="---","---",IF(COUNTIF(CALC_CONN_TEBB0714_REV01!F:F,IFERROR(IF(AD153=AH153,AI153,AH153),"---"))&gt;0,"---",IFERROR(IF(AD153=AH153,AI153,AH153),"---")))))=1,IF(AH153&lt;&gt;"---",VLOOKUP(AD153,CALC_CONN_TEBB0714_REV01!F:M,8,0),IF(IFERROR(IF(AD153=AH153,AI153,AH153),"---")="---","---",IF(COUNTIF(CALC_CONN_TEBB0714_REV01!F:F,IFERROR(IF(AD153=AH153,AI153,AH153),"---"))&gt;0,"---",IFERROR(IF(AD153=AH153,AI153,AH153),"---")))),"---")</f>
        <v>---</v>
      </c>
      <c r="AK153" t="str">
        <f>IF(COUNTIF(CALC_CONN_TEBB0714_REV01!F:F,IF(AH153&lt;&gt;"---",VLOOKUP(AD153,CALC_CONN_TEBB0714_REV01!F:M,8,0),IF(IFERROR(IF(AD153=AH153,AI153,AH153),"---")="---","---",IF(COUNTIF(CALC_CONN_TEBB0714_REV01!F:F,IFERROR(IF(AD153=AH153,AI153,AH153),"---"))&gt;0,"---",IFERROR(IF(AD153=AH153,AI153,AH153),"---")))))=0,IF(AH153&lt;&gt;"---",VLOOKUP(AD153,CALC_CONN_TEBB0714_REV01!F:M,8,0),IF(IFERROR(IF(AD153=AH153,AI153,AH153),"---")="---","---",IF(COUNTIF(CALC_CONN_TEBB0714_REV01!F:F,IFERROR(IF(AD153=AH153,AI153,AH153),"---"))&gt;0,"---",IFERROR(IF(AD153=AH153,AI153,AH153),"---")))),"---")</f>
        <v>---</v>
      </c>
      <c r="AL153">
        <f t="shared" si="36"/>
        <v>0</v>
      </c>
      <c r="AM153">
        <f t="shared" si="37"/>
        <v>1</v>
      </c>
      <c r="AT153" t="str">
        <f t="shared" si="30"/>
        <v>B34_L8_N</v>
      </c>
      <c r="AU153" t="str">
        <f t="shared" si="31"/>
        <v>--</v>
      </c>
    </row>
    <row r="154" spans="1:47" x14ac:dyDescent="0.25">
      <c r="A154" t="str">
        <f t="shared" si="26"/>
        <v>J20-22</v>
      </c>
      <c r="B154" t="str">
        <f t="shared" si="27"/>
        <v>B34_L8_P</v>
      </c>
      <c r="C154" t="str">
        <f t="shared" si="28"/>
        <v>J20-B34_L8_P</v>
      </c>
      <c r="D154" t="str">
        <f t="shared" si="29"/>
        <v>J20-22</v>
      </c>
      <c r="E154" t="s">
        <v>895</v>
      </c>
      <c r="F154">
        <v>22</v>
      </c>
      <c r="G154" t="s">
        <v>397</v>
      </c>
      <c r="L154" t="s">
        <v>892</v>
      </c>
      <c r="M154" t="s">
        <v>274</v>
      </c>
      <c r="N154">
        <v>20.495799999999999</v>
      </c>
      <c r="AA154">
        <f t="shared" si="38"/>
        <v>149</v>
      </c>
      <c r="AB154" t="str">
        <f>B2B!B151</f>
        <v>JM2</v>
      </c>
      <c r="AC154" t="str">
        <f>B2B!C151</f>
        <v>50</v>
      </c>
      <c r="AD154" t="str">
        <f t="shared" si="32"/>
        <v>JM2-50</v>
      </c>
      <c r="AE154" t="str">
        <f t="shared" si="33"/>
        <v>B15_L20_N</v>
      </c>
      <c r="AG154" t="str">
        <f t="shared" si="34"/>
        <v>--</v>
      </c>
      <c r="AH154" t="str">
        <f t="shared" si="35"/>
        <v>JM2-50</v>
      </c>
      <c r="AI154" t="str">
        <f>IFERROR(IF(IF(AG154="--",INDEX(D:D,MATCH(AE154,INDEX(B:B,MATCH(AE154,B:B,)+1):B10668,)+MATCH(AE154,B:B,)))=AD154,VLOOKUP(AE154,B:D,3,0),IF(AG154="--",INDEX(D:D,MATCH(AE154,INDEX(B:B,MATCH(AE154,B:B,)+1):B10668,)+MATCH(AE154,B:B,)),"---")),"---")</f>
        <v>---</v>
      </c>
      <c r="AJ154" t="str">
        <f>IF(COUNTIF(CALC_CONN_TEBB0714_REV01!F:F,IF(AH154&lt;&gt;"---",VLOOKUP(AD154,CALC_CONN_TEBB0714_REV01!F:M,8,0),IF(IFERROR(IF(AD154=AH154,AI154,AH154),"---")="---","---",IF(COUNTIF(CALC_CONN_TEBB0714_REV01!F:F,IFERROR(IF(AD154=AH154,AI154,AH154),"---"))&gt;0,"---",IFERROR(IF(AD154=AH154,AI154,AH154),"---")))))=1,IF(AH154&lt;&gt;"---",VLOOKUP(AD154,CALC_CONN_TEBB0714_REV01!F:M,8,0),IF(IFERROR(IF(AD154=AH154,AI154,AH154),"---")="---","---",IF(COUNTIF(CALC_CONN_TEBB0714_REV01!F:F,IFERROR(IF(AD154=AH154,AI154,AH154),"---"))&gt;0,"---",IFERROR(IF(AD154=AH154,AI154,AH154),"---")))),"---")</f>
        <v>---</v>
      </c>
      <c r="AK154" t="str">
        <f>IF(COUNTIF(CALC_CONN_TEBB0714_REV01!F:F,IF(AH154&lt;&gt;"---",VLOOKUP(AD154,CALC_CONN_TEBB0714_REV01!F:M,8,0),IF(IFERROR(IF(AD154=AH154,AI154,AH154),"---")="---","---",IF(COUNTIF(CALC_CONN_TEBB0714_REV01!F:F,IFERROR(IF(AD154=AH154,AI154,AH154),"---"))&gt;0,"---",IFERROR(IF(AD154=AH154,AI154,AH154),"---")))))=0,IF(AH154&lt;&gt;"---",VLOOKUP(AD154,CALC_CONN_TEBB0714_REV01!F:M,8,0),IF(IFERROR(IF(AD154=AH154,AI154,AH154),"---")="---","---",IF(COUNTIF(CALC_CONN_TEBB0714_REV01!F:F,IFERROR(IF(AD154=AH154,AI154,AH154),"---"))&gt;0,"---",IFERROR(IF(AD154=AH154,AI154,AH154),"---")))),"---")</f>
        <v>---</v>
      </c>
      <c r="AL154">
        <f t="shared" si="36"/>
        <v>0</v>
      </c>
      <c r="AM154">
        <f t="shared" si="37"/>
        <v>1</v>
      </c>
      <c r="AT154" t="str">
        <f t="shared" si="30"/>
        <v>B34_L8_P</v>
      </c>
      <c r="AU154" t="str">
        <f t="shared" si="31"/>
        <v>--</v>
      </c>
    </row>
    <row r="155" spans="1:47" x14ac:dyDescent="0.25">
      <c r="A155" t="str">
        <f t="shared" si="26"/>
        <v>J20-23</v>
      </c>
      <c r="B155" t="str">
        <f t="shared" si="27"/>
        <v>B34_L12_N</v>
      </c>
      <c r="C155" t="str">
        <f t="shared" si="28"/>
        <v>J20-B34_L12_N</v>
      </c>
      <c r="D155" t="str">
        <f t="shared" si="29"/>
        <v>J20-23</v>
      </c>
      <c r="E155" t="s">
        <v>895</v>
      </c>
      <c r="F155">
        <v>23</v>
      </c>
      <c r="G155" t="s">
        <v>351</v>
      </c>
      <c r="L155" t="s">
        <v>877</v>
      </c>
      <c r="M155" t="s">
        <v>274</v>
      </c>
      <c r="N155">
        <v>0</v>
      </c>
      <c r="AA155">
        <f t="shared" si="38"/>
        <v>150</v>
      </c>
      <c r="AB155" t="str">
        <f>B2B!B152</f>
        <v>JM2</v>
      </c>
      <c r="AC155" t="str">
        <f>B2B!C152</f>
        <v>49</v>
      </c>
      <c r="AD155" t="str">
        <f t="shared" si="32"/>
        <v>JM2-49</v>
      </c>
      <c r="AE155" t="str">
        <f t="shared" si="33"/>
        <v>B15_L23_P</v>
      </c>
      <c r="AG155" t="str">
        <f t="shared" si="34"/>
        <v>--</v>
      </c>
      <c r="AH155" t="str">
        <f t="shared" si="35"/>
        <v>JM2-49</v>
      </c>
      <c r="AI155" t="str">
        <f>IFERROR(IF(IF(AG155="--",INDEX(D:D,MATCH(AE155,INDEX(B:B,MATCH(AE155,B:B,)+1):B10669,)+MATCH(AE155,B:B,)))=AD155,VLOOKUP(AE155,B:D,3,0),IF(AG155="--",INDEX(D:D,MATCH(AE155,INDEX(B:B,MATCH(AE155,B:B,)+1):B10669,)+MATCH(AE155,B:B,)),"---")),"---")</f>
        <v>---</v>
      </c>
      <c r="AJ155" t="str">
        <f>IF(COUNTIF(CALC_CONN_TEBB0714_REV01!F:F,IF(AH155&lt;&gt;"---",VLOOKUP(AD155,CALC_CONN_TEBB0714_REV01!F:M,8,0),IF(IFERROR(IF(AD155=AH155,AI155,AH155),"---")="---","---",IF(COUNTIF(CALC_CONN_TEBB0714_REV01!F:F,IFERROR(IF(AD155=AH155,AI155,AH155),"---"))&gt;0,"---",IFERROR(IF(AD155=AH155,AI155,AH155),"---")))))=1,IF(AH155&lt;&gt;"---",VLOOKUP(AD155,CALC_CONN_TEBB0714_REV01!F:M,8,0),IF(IFERROR(IF(AD155=AH155,AI155,AH155),"---")="---","---",IF(COUNTIF(CALC_CONN_TEBB0714_REV01!F:F,IFERROR(IF(AD155=AH155,AI155,AH155),"---"))&gt;0,"---",IFERROR(IF(AD155=AH155,AI155,AH155),"---")))),"---")</f>
        <v>---</v>
      </c>
      <c r="AK155" t="str">
        <f>IF(COUNTIF(CALC_CONN_TEBB0714_REV01!F:F,IF(AH155&lt;&gt;"---",VLOOKUP(AD155,CALC_CONN_TEBB0714_REV01!F:M,8,0),IF(IFERROR(IF(AD155=AH155,AI155,AH155),"---")="---","---",IF(COUNTIF(CALC_CONN_TEBB0714_REV01!F:F,IFERROR(IF(AD155=AH155,AI155,AH155),"---"))&gt;0,"---",IFERROR(IF(AD155=AH155,AI155,AH155),"---")))))=0,IF(AH155&lt;&gt;"---",VLOOKUP(AD155,CALC_CONN_TEBB0714_REV01!F:M,8,0),IF(IFERROR(IF(AD155=AH155,AI155,AH155),"---")="---","---",IF(COUNTIF(CALC_CONN_TEBB0714_REV01!F:F,IFERROR(IF(AD155=AH155,AI155,AH155),"---"))&gt;0,"---",IFERROR(IF(AD155=AH155,AI155,AH155),"---")))),"---")</f>
        <v>---</v>
      </c>
      <c r="AL155">
        <f t="shared" si="36"/>
        <v>0</v>
      </c>
      <c r="AM155">
        <f t="shared" si="37"/>
        <v>1</v>
      </c>
      <c r="AT155" t="str">
        <f t="shared" si="30"/>
        <v>B34_L12_N</v>
      </c>
      <c r="AU155" t="str">
        <f t="shared" si="31"/>
        <v>--</v>
      </c>
    </row>
    <row r="156" spans="1:47" x14ac:dyDescent="0.25">
      <c r="A156" t="str">
        <f t="shared" si="26"/>
        <v>J20-24</v>
      </c>
      <c r="B156" t="str">
        <f t="shared" si="27"/>
        <v>B34_L12_P</v>
      </c>
      <c r="C156" t="str">
        <f t="shared" si="28"/>
        <v>J20-B34_L12_P</v>
      </c>
      <c r="D156" t="str">
        <f t="shared" si="29"/>
        <v>J20-24</v>
      </c>
      <c r="E156" t="s">
        <v>895</v>
      </c>
      <c r="F156">
        <v>24</v>
      </c>
      <c r="G156" t="s">
        <v>352</v>
      </c>
      <c r="L156" t="s">
        <v>879</v>
      </c>
      <c r="M156" t="s">
        <v>274</v>
      </c>
      <c r="N156">
        <v>0</v>
      </c>
      <c r="AA156">
        <f t="shared" si="38"/>
        <v>151</v>
      </c>
      <c r="AB156" t="str">
        <f>B2B!B153</f>
        <v>JM2</v>
      </c>
      <c r="AC156" t="str">
        <f>B2B!C153</f>
        <v>52</v>
      </c>
      <c r="AD156" t="str">
        <f t="shared" si="32"/>
        <v>JM2-52</v>
      </c>
      <c r="AE156" t="str">
        <f t="shared" si="33"/>
        <v>B15_L20_P</v>
      </c>
      <c r="AG156" t="str">
        <f t="shared" si="34"/>
        <v>--</v>
      </c>
      <c r="AH156" t="str">
        <f t="shared" si="35"/>
        <v>JM2-52</v>
      </c>
      <c r="AI156" t="str">
        <f>IFERROR(IF(IF(AG156="--",INDEX(D:D,MATCH(AE156,INDEX(B:B,MATCH(AE156,B:B,)+1):B10670,)+MATCH(AE156,B:B,)))=AD156,VLOOKUP(AE156,B:D,3,0),IF(AG156="--",INDEX(D:D,MATCH(AE156,INDEX(B:B,MATCH(AE156,B:B,)+1):B10670,)+MATCH(AE156,B:B,)),"---")),"---")</f>
        <v>---</v>
      </c>
      <c r="AJ156" t="str">
        <f>IF(COUNTIF(CALC_CONN_TEBB0714_REV01!F:F,IF(AH156&lt;&gt;"---",VLOOKUP(AD156,CALC_CONN_TEBB0714_REV01!F:M,8,0),IF(IFERROR(IF(AD156=AH156,AI156,AH156),"---")="---","---",IF(COUNTIF(CALC_CONN_TEBB0714_REV01!F:F,IFERROR(IF(AD156=AH156,AI156,AH156),"---"))&gt;0,"---",IFERROR(IF(AD156=AH156,AI156,AH156),"---")))))=1,IF(AH156&lt;&gt;"---",VLOOKUP(AD156,CALC_CONN_TEBB0714_REV01!F:M,8,0),IF(IFERROR(IF(AD156=AH156,AI156,AH156),"---")="---","---",IF(COUNTIF(CALC_CONN_TEBB0714_REV01!F:F,IFERROR(IF(AD156=AH156,AI156,AH156),"---"))&gt;0,"---",IFERROR(IF(AD156=AH156,AI156,AH156),"---")))),"---")</f>
        <v>---</v>
      </c>
      <c r="AK156" t="str">
        <f>IF(COUNTIF(CALC_CONN_TEBB0714_REV01!F:F,IF(AH156&lt;&gt;"---",VLOOKUP(AD156,CALC_CONN_TEBB0714_REV01!F:M,8,0),IF(IFERROR(IF(AD156=AH156,AI156,AH156),"---")="---","---",IF(COUNTIF(CALC_CONN_TEBB0714_REV01!F:F,IFERROR(IF(AD156=AH156,AI156,AH156),"---"))&gt;0,"---",IFERROR(IF(AD156=AH156,AI156,AH156),"---")))))=0,IF(AH156&lt;&gt;"---",VLOOKUP(AD156,CALC_CONN_TEBB0714_REV01!F:M,8,0),IF(IFERROR(IF(AD156=AH156,AI156,AH156),"---")="---","---",IF(COUNTIF(CALC_CONN_TEBB0714_REV01!F:F,IFERROR(IF(AD156=AH156,AI156,AH156),"---"))&gt;0,"---",IFERROR(IF(AD156=AH156,AI156,AH156),"---")))),"---")</f>
        <v>---</v>
      </c>
      <c r="AL156">
        <f t="shared" si="36"/>
        <v>0</v>
      </c>
      <c r="AM156">
        <f t="shared" si="37"/>
        <v>1</v>
      </c>
      <c r="AT156" t="str">
        <f t="shared" si="30"/>
        <v>B34_L12_P</v>
      </c>
      <c r="AU156" t="str">
        <f t="shared" si="31"/>
        <v>--</v>
      </c>
    </row>
    <row r="157" spans="1:47" x14ac:dyDescent="0.25">
      <c r="A157" t="str">
        <f t="shared" si="26"/>
        <v>J20-25</v>
      </c>
      <c r="B157" t="str">
        <f t="shared" si="27"/>
        <v>B34_L9_N</v>
      </c>
      <c r="C157" t="str">
        <f t="shared" si="28"/>
        <v>J20-B34_L9_N</v>
      </c>
      <c r="D157" t="str">
        <f t="shared" si="29"/>
        <v>J20-25</v>
      </c>
      <c r="E157" t="s">
        <v>895</v>
      </c>
      <c r="F157">
        <v>25</v>
      </c>
      <c r="G157" t="s">
        <v>398</v>
      </c>
      <c r="L157" t="s">
        <v>881</v>
      </c>
      <c r="M157" t="s">
        <v>274</v>
      </c>
      <c r="N157">
        <v>0</v>
      </c>
      <c r="AA157">
        <f t="shared" si="38"/>
        <v>152</v>
      </c>
      <c r="AB157" t="str">
        <f>B2B!B154</f>
        <v>JM2</v>
      </c>
      <c r="AC157" t="str">
        <f>B2B!C154</f>
        <v>51</v>
      </c>
      <c r="AD157" t="str">
        <f t="shared" si="32"/>
        <v>JM2-51</v>
      </c>
      <c r="AE157" t="str">
        <f t="shared" si="33"/>
        <v>B15_L23_N</v>
      </c>
      <c r="AG157" t="str">
        <f t="shared" si="34"/>
        <v>--</v>
      </c>
      <c r="AH157" t="str">
        <f t="shared" si="35"/>
        <v>JM2-51</v>
      </c>
      <c r="AI157" t="str">
        <f>IFERROR(IF(IF(AG157="--",INDEX(D:D,MATCH(AE157,INDEX(B:B,MATCH(AE157,B:B,)+1):B10671,)+MATCH(AE157,B:B,)))=AD157,VLOOKUP(AE157,B:D,3,0),IF(AG157="--",INDEX(D:D,MATCH(AE157,INDEX(B:B,MATCH(AE157,B:B,)+1):B10671,)+MATCH(AE157,B:B,)),"---")),"---")</f>
        <v>---</v>
      </c>
      <c r="AJ157" t="str">
        <f>IF(COUNTIF(CALC_CONN_TEBB0714_REV01!F:F,IF(AH157&lt;&gt;"---",VLOOKUP(AD157,CALC_CONN_TEBB0714_REV01!F:M,8,0),IF(IFERROR(IF(AD157=AH157,AI157,AH157),"---")="---","---",IF(COUNTIF(CALC_CONN_TEBB0714_REV01!F:F,IFERROR(IF(AD157=AH157,AI157,AH157),"---"))&gt;0,"---",IFERROR(IF(AD157=AH157,AI157,AH157),"---")))))=1,IF(AH157&lt;&gt;"---",VLOOKUP(AD157,CALC_CONN_TEBB0714_REV01!F:M,8,0),IF(IFERROR(IF(AD157=AH157,AI157,AH157),"---")="---","---",IF(COUNTIF(CALC_CONN_TEBB0714_REV01!F:F,IFERROR(IF(AD157=AH157,AI157,AH157),"---"))&gt;0,"---",IFERROR(IF(AD157=AH157,AI157,AH157),"---")))),"---")</f>
        <v>---</v>
      </c>
      <c r="AK157" t="str">
        <f>IF(COUNTIF(CALC_CONN_TEBB0714_REV01!F:F,IF(AH157&lt;&gt;"---",VLOOKUP(AD157,CALC_CONN_TEBB0714_REV01!F:M,8,0),IF(IFERROR(IF(AD157=AH157,AI157,AH157),"---")="---","---",IF(COUNTIF(CALC_CONN_TEBB0714_REV01!F:F,IFERROR(IF(AD157=AH157,AI157,AH157),"---"))&gt;0,"---",IFERROR(IF(AD157=AH157,AI157,AH157),"---")))))=0,IF(AH157&lt;&gt;"---",VLOOKUP(AD157,CALC_CONN_TEBB0714_REV01!F:M,8,0),IF(IFERROR(IF(AD157=AH157,AI157,AH157),"---")="---","---",IF(COUNTIF(CALC_CONN_TEBB0714_REV01!F:F,IFERROR(IF(AD157=AH157,AI157,AH157),"---"))&gt;0,"---",IFERROR(IF(AD157=AH157,AI157,AH157),"---")))),"---")</f>
        <v>---</v>
      </c>
      <c r="AL157">
        <f t="shared" si="36"/>
        <v>0</v>
      </c>
      <c r="AM157">
        <f t="shared" si="37"/>
        <v>1</v>
      </c>
      <c r="AT157" t="str">
        <f t="shared" si="30"/>
        <v>B34_L9_N</v>
      </c>
      <c r="AU157" t="str">
        <f t="shared" si="31"/>
        <v>--</v>
      </c>
    </row>
    <row r="158" spans="1:47" x14ac:dyDescent="0.25">
      <c r="A158" t="str">
        <f t="shared" si="26"/>
        <v>J20-26</v>
      </c>
      <c r="B158" t="str">
        <f t="shared" si="27"/>
        <v>B34_L9_P</v>
      </c>
      <c r="C158" t="str">
        <f t="shared" si="28"/>
        <v>J20-B34_L9_P</v>
      </c>
      <c r="D158" t="str">
        <f t="shared" si="29"/>
        <v>J20-26</v>
      </c>
      <c r="E158" t="s">
        <v>895</v>
      </c>
      <c r="F158">
        <v>26</v>
      </c>
      <c r="G158" t="s">
        <v>400</v>
      </c>
      <c r="L158" t="s">
        <v>883</v>
      </c>
      <c r="M158" t="s">
        <v>274</v>
      </c>
      <c r="N158">
        <v>0</v>
      </c>
      <c r="AA158">
        <f t="shared" si="38"/>
        <v>153</v>
      </c>
      <c r="AB158" t="str">
        <f>B2B!B155</f>
        <v>JM2</v>
      </c>
      <c r="AC158" t="str">
        <f>B2B!C155</f>
        <v>54</v>
      </c>
      <c r="AD158" t="str">
        <f t="shared" si="32"/>
        <v>JM2-54</v>
      </c>
      <c r="AE158" t="str">
        <f t="shared" si="33"/>
        <v>3.3V_OUT</v>
      </c>
      <c r="AG158" t="str">
        <f t="shared" si="34"/>
        <v>--</v>
      </c>
      <c r="AH158" t="str">
        <f t="shared" si="35"/>
        <v>J4-6</v>
      </c>
      <c r="AI158" t="str">
        <f>IFERROR(IF(IF(AG158="--",INDEX(D:D,MATCH(AE158,INDEX(B:B,MATCH(AE158,B:B,)+1):B10672,)+MATCH(AE158,B:B,)))=AD158,VLOOKUP(AE158,B:D,3,0),IF(AG158="--",INDEX(D:D,MATCH(AE158,INDEX(B:B,MATCH(AE158,B:B,)+1):B10672,)+MATCH(AE158,B:B,)),"---")),"---")</f>
        <v>J26-6</v>
      </c>
      <c r="AJ158" t="str">
        <f>IF(COUNTIF(CALC_CONN_TEBB0714_REV01!F:F,IF(AH158&lt;&gt;"---",VLOOKUP(AD158,CALC_CONN_TEBB0714_REV01!F:M,8,0),IF(IFERROR(IF(AD158=AH158,AI158,AH158),"---")="---","---",IF(COUNTIF(CALC_CONN_TEBB0714_REV01!F:F,IFERROR(IF(AD158=AH158,AI158,AH158),"---"))&gt;0,"---",IFERROR(IF(AD158=AH158,AI158,AH158),"---")))))=1,IF(AH158&lt;&gt;"---",VLOOKUP(AD158,CALC_CONN_TEBB0714_REV01!F:M,8,0),IF(IFERROR(IF(AD158=AH158,AI158,AH158),"---")="---","---",IF(COUNTIF(CALC_CONN_TEBB0714_REV01!F:F,IFERROR(IF(AD158=AH158,AI158,AH158),"---"))&gt;0,"---",IFERROR(IF(AD158=AH158,AI158,AH158),"---")))),"---")</f>
        <v>J4-6</v>
      </c>
      <c r="AK158" t="str">
        <f>IF(COUNTIF(CALC_CONN_TEBB0714_REV01!F:F,IF(AH158&lt;&gt;"---",VLOOKUP(AD158,CALC_CONN_TEBB0714_REV01!F:M,8,0),IF(IFERROR(IF(AD158=AH158,AI158,AH158),"---")="---","---",IF(COUNTIF(CALC_CONN_TEBB0714_REV01!F:F,IFERROR(IF(AD158=AH158,AI158,AH158),"---"))&gt;0,"---",IFERROR(IF(AD158=AH158,AI158,AH158),"---")))))=0,IF(AH158&lt;&gt;"---",VLOOKUP(AD158,CALC_CONN_TEBB0714_REV01!F:M,8,0),IF(IFERROR(IF(AD158=AH158,AI158,AH158),"---")="---","---",IF(COUNTIF(CALC_CONN_TEBB0714_REV01!F:F,IFERROR(IF(AD158=AH158,AI158,AH158),"---"))&gt;0,"---",IFERROR(IF(AD158=AH158,AI158,AH158),"---")))),"---")</f>
        <v>---</v>
      </c>
      <c r="AL158">
        <f t="shared" si="36"/>
        <v>140.8955</v>
      </c>
      <c r="AM158">
        <f t="shared" si="37"/>
        <v>8</v>
      </c>
      <c r="AT158" t="str">
        <f t="shared" si="30"/>
        <v>B34_L9_P</v>
      </c>
      <c r="AU158" t="str">
        <f t="shared" si="31"/>
        <v>--</v>
      </c>
    </row>
    <row r="159" spans="1:47" x14ac:dyDescent="0.25">
      <c r="A159" t="str">
        <f t="shared" si="26"/>
        <v>J20-27</v>
      </c>
      <c r="B159" t="str">
        <f t="shared" si="27"/>
        <v>B34_L11_P</v>
      </c>
      <c r="C159" t="str">
        <f t="shared" si="28"/>
        <v>J20-B34_L11_P</v>
      </c>
      <c r="D159" t="str">
        <f t="shared" si="29"/>
        <v>J20-27</v>
      </c>
      <c r="E159" t="s">
        <v>895</v>
      </c>
      <c r="F159">
        <v>27</v>
      </c>
      <c r="G159" t="s">
        <v>350</v>
      </c>
      <c r="L159" t="s">
        <v>885</v>
      </c>
      <c r="M159" t="s">
        <v>274</v>
      </c>
      <c r="N159">
        <v>25.082699999999999</v>
      </c>
      <c r="AA159">
        <f t="shared" si="38"/>
        <v>154</v>
      </c>
      <c r="AB159" t="str">
        <f>B2B!B156</f>
        <v>JM2</v>
      </c>
      <c r="AC159" t="str">
        <f>B2B!C156</f>
        <v>53</v>
      </c>
      <c r="AD159" t="str">
        <f t="shared" si="32"/>
        <v>JM2-53</v>
      </c>
      <c r="AE159" t="str">
        <f t="shared" si="33"/>
        <v>V_CFG0</v>
      </c>
      <c r="AG159" t="str">
        <f t="shared" si="34"/>
        <v>--</v>
      </c>
      <c r="AH159" t="str">
        <f t="shared" si="35"/>
        <v>J27-4</v>
      </c>
      <c r="AI159" t="str">
        <f>IFERROR(IF(IF(AG159="--",INDEX(D:D,MATCH(AE159,INDEX(B:B,MATCH(AE159,B:B,)+1):B10673,)+MATCH(AE159,B:B,)))=AD159,VLOOKUP(AE159,B:D,3,0),IF(AG159="--",INDEX(D:D,MATCH(AE159,INDEX(B:B,MATCH(AE159,B:B,)+1):B10673,)+MATCH(AE159,B:B,)),"---")),"---")</f>
        <v>J27-4</v>
      </c>
      <c r="AJ159" t="str">
        <f>IF(COUNTIF(CALC_CONN_TEBB0714_REV01!F:F,IF(AH159&lt;&gt;"---",VLOOKUP(AD159,CALC_CONN_TEBB0714_REV01!F:M,8,0),IF(IFERROR(IF(AD159=AH159,AI159,AH159),"---")="---","---",IF(COUNTIF(CALC_CONN_TEBB0714_REV01!F:F,IFERROR(IF(AD159=AH159,AI159,AH159),"---"))&gt;0,"---",IFERROR(IF(AD159=AH159,AI159,AH159),"---")))))=1,IF(AH159&lt;&gt;"---",VLOOKUP(AD159,CALC_CONN_TEBB0714_REV01!F:M,8,0),IF(IFERROR(IF(AD159=AH159,AI159,AH159),"---")="---","---",IF(COUNTIF(CALC_CONN_TEBB0714_REV01!F:F,IFERROR(IF(AD159=AH159,AI159,AH159),"---"))&gt;0,"---",IFERROR(IF(AD159=AH159,AI159,AH159),"---")))),"---")</f>
        <v>J27-4</v>
      </c>
      <c r="AK159" t="str">
        <f>IF(COUNTIF(CALC_CONN_TEBB0714_REV01!F:F,IF(AH159&lt;&gt;"---",VLOOKUP(AD159,CALC_CONN_TEBB0714_REV01!F:M,8,0),IF(IFERROR(IF(AD159=AH159,AI159,AH159),"---")="---","---",IF(COUNTIF(CALC_CONN_TEBB0714_REV01!F:F,IFERROR(IF(AD159=AH159,AI159,AH159),"---"))&gt;0,"---",IFERROR(IF(AD159=AH159,AI159,AH159),"---")))))=0,IF(AH159&lt;&gt;"---",VLOOKUP(AD159,CALC_CONN_TEBB0714_REV01!F:M,8,0),IF(IFERROR(IF(AD159=AH159,AI159,AH159),"---")="---","---",IF(COUNTIF(CALC_CONN_TEBB0714_REV01!F:F,IFERROR(IF(AD159=AH159,AI159,AH159),"---"))&gt;0,"---",IFERROR(IF(AD159=AH159,AI159,AH159),"---")))),"---")</f>
        <v>---</v>
      </c>
      <c r="AL159">
        <f t="shared" si="36"/>
        <v>43.526299999999999</v>
      </c>
      <c r="AM159">
        <f t="shared" si="37"/>
        <v>2</v>
      </c>
      <c r="AT159" t="str">
        <f t="shared" si="30"/>
        <v>B34_L11_P</v>
      </c>
      <c r="AU159" t="str">
        <f t="shared" si="31"/>
        <v>--</v>
      </c>
    </row>
    <row r="160" spans="1:47" x14ac:dyDescent="0.25">
      <c r="A160" t="str">
        <f t="shared" si="26"/>
        <v>J20-28</v>
      </c>
      <c r="B160" t="str">
        <f t="shared" si="27"/>
        <v>B34_L11_N</v>
      </c>
      <c r="C160" t="str">
        <f t="shared" si="28"/>
        <v>J20-B34_L11_N</v>
      </c>
      <c r="D160" t="str">
        <f t="shared" si="29"/>
        <v>J20-28</v>
      </c>
      <c r="E160" t="s">
        <v>895</v>
      </c>
      <c r="F160">
        <v>28</v>
      </c>
      <c r="G160" t="s">
        <v>349</v>
      </c>
      <c r="L160" t="s">
        <v>887</v>
      </c>
      <c r="M160" t="s">
        <v>274</v>
      </c>
      <c r="N160">
        <v>25.228200000000001</v>
      </c>
      <c r="AA160">
        <f t="shared" si="38"/>
        <v>155</v>
      </c>
      <c r="AB160" t="str">
        <f>B2B!B157</f>
        <v>JM2</v>
      </c>
      <c r="AC160" t="str">
        <f>B2B!C157</f>
        <v>56</v>
      </c>
      <c r="AD160" t="str">
        <f t="shared" si="32"/>
        <v>JM2-56</v>
      </c>
      <c r="AE160" t="str">
        <f t="shared" si="33"/>
        <v>B14_L5_P</v>
      </c>
      <c r="AG160" t="str">
        <f t="shared" si="34"/>
        <v>--</v>
      </c>
      <c r="AH160" t="str">
        <f t="shared" si="35"/>
        <v>J17-18</v>
      </c>
      <c r="AI160" t="str">
        <f>IFERROR(IF(IF(AG160="--",INDEX(D:D,MATCH(AE160,INDEX(B:B,MATCH(AE160,B:B,)+1):B10674,)+MATCH(AE160,B:B,)))=AD160,VLOOKUP(AE160,B:D,3,0),IF(AG160="--",INDEX(D:D,MATCH(AE160,INDEX(B:B,MATCH(AE160,B:B,)+1):B10674,)+MATCH(AE160,B:B,)),"---")),"---")</f>
        <v>J17-18</v>
      </c>
      <c r="AJ160" t="str">
        <f>IF(COUNTIF(CALC_CONN_TEBB0714_REV01!F:F,IF(AH160&lt;&gt;"---",VLOOKUP(AD160,CALC_CONN_TEBB0714_REV01!F:M,8,0),IF(IFERROR(IF(AD160=AH160,AI160,AH160),"---")="---","---",IF(COUNTIF(CALC_CONN_TEBB0714_REV01!F:F,IFERROR(IF(AD160=AH160,AI160,AH160),"---"))&gt;0,"---",IFERROR(IF(AD160=AH160,AI160,AH160),"---")))))=1,IF(AH160&lt;&gt;"---",VLOOKUP(AD160,CALC_CONN_TEBB0714_REV01!F:M,8,0),IF(IFERROR(IF(AD160=AH160,AI160,AH160),"---")="---","---",IF(COUNTIF(CALC_CONN_TEBB0714_REV01!F:F,IFERROR(IF(AD160=AH160,AI160,AH160),"---"))&gt;0,"---",IFERROR(IF(AD160=AH160,AI160,AH160),"---")))),"---")</f>
        <v>J17-18</v>
      </c>
      <c r="AK160" t="str">
        <f>IF(COUNTIF(CALC_CONN_TEBB0714_REV01!F:F,IF(AH160&lt;&gt;"---",VLOOKUP(AD160,CALC_CONN_TEBB0714_REV01!F:M,8,0),IF(IFERROR(IF(AD160=AH160,AI160,AH160),"---")="---","---",IF(COUNTIF(CALC_CONN_TEBB0714_REV01!F:F,IFERROR(IF(AD160=AH160,AI160,AH160),"---"))&gt;0,"---",IFERROR(IF(AD160=AH160,AI160,AH160),"---")))))=0,IF(AH160&lt;&gt;"---",VLOOKUP(AD160,CALC_CONN_TEBB0714_REV01!F:M,8,0),IF(IFERROR(IF(AD160=AH160,AI160,AH160),"---")="---","---",IF(COUNTIF(CALC_CONN_TEBB0714_REV01!F:F,IFERROR(IF(AD160=AH160,AI160,AH160),"---"))&gt;0,"---",IFERROR(IF(AD160=AH160,AI160,AH160),"---")))),"---")</f>
        <v>---</v>
      </c>
      <c r="AL160">
        <f t="shared" si="36"/>
        <v>17.078299999999999</v>
      </c>
      <c r="AM160">
        <f t="shared" si="37"/>
        <v>2</v>
      </c>
      <c r="AT160" t="str">
        <f t="shared" si="30"/>
        <v>B34_L11_N</v>
      </c>
      <c r="AU160" t="str">
        <f t="shared" si="31"/>
        <v>--</v>
      </c>
    </row>
    <row r="161" spans="1:47" x14ac:dyDescent="0.25">
      <c r="A161" t="str">
        <f t="shared" si="26"/>
        <v>J20-29</v>
      </c>
      <c r="B161" t="str">
        <f t="shared" si="27"/>
        <v>B34_L10_N</v>
      </c>
      <c r="C161" t="str">
        <f t="shared" si="28"/>
        <v>J20-B34_L10_N</v>
      </c>
      <c r="D161" t="str">
        <f t="shared" si="29"/>
        <v>J20-29</v>
      </c>
      <c r="E161" t="s">
        <v>895</v>
      </c>
      <c r="F161">
        <v>29</v>
      </c>
      <c r="G161" t="s">
        <v>347</v>
      </c>
      <c r="L161" t="s">
        <v>889</v>
      </c>
      <c r="M161" t="s">
        <v>274</v>
      </c>
      <c r="N161">
        <v>25.3489</v>
      </c>
      <c r="AA161">
        <f t="shared" si="38"/>
        <v>156</v>
      </c>
      <c r="AB161" t="str">
        <f>B2B!B158</f>
        <v>JM2</v>
      </c>
      <c r="AC161" t="str">
        <f>B2B!C158</f>
        <v>55</v>
      </c>
      <c r="AD161" t="str">
        <f t="shared" si="32"/>
        <v>JM2-55</v>
      </c>
      <c r="AE161" t="str">
        <f t="shared" si="33"/>
        <v>B14_L4_P</v>
      </c>
      <c r="AG161" t="str">
        <f t="shared" si="34"/>
        <v>--</v>
      </c>
      <c r="AH161" t="str">
        <f t="shared" si="35"/>
        <v>J17-19</v>
      </c>
      <c r="AI161" t="str">
        <f>IFERROR(IF(IF(AG161="--",INDEX(D:D,MATCH(AE161,INDEX(B:B,MATCH(AE161,B:B,)+1):B10675,)+MATCH(AE161,B:B,)))=AD161,VLOOKUP(AE161,B:D,3,0),IF(AG161="--",INDEX(D:D,MATCH(AE161,INDEX(B:B,MATCH(AE161,B:B,)+1):B10675,)+MATCH(AE161,B:B,)),"---")),"---")</f>
        <v>J17-19</v>
      </c>
      <c r="AJ161" t="str">
        <f>IF(COUNTIF(CALC_CONN_TEBB0714_REV01!F:F,IF(AH161&lt;&gt;"---",VLOOKUP(AD161,CALC_CONN_TEBB0714_REV01!F:M,8,0),IF(IFERROR(IF(AD161=AH161,AI161,AH161),"---")="---","---",IF(COUNTIF(CALC_CONN_TEBB0714_REV01!F:F,IFERROR(IF(AD161=AH161,AI161,AH161),"---"))&gt;0,"---",IFERROR(IF(AD161=AH161,AI161,AH161),"---")))))=1,IF(AH161&lt;&gt;"---",VLOOKUP(AD161,CALC_CONN_TEBB0714_REV01!F:M,8,0),IF(IFERROR(IF(AD161=AH161,AI161,AH161),"---")="---","---",IF(COUNTIF(CALC_CONN_TEBB0714_REV01!F:F,IFERROR(IF(AD161=AH161,AI161,AH161),"---"))&gt;0,"---",IFERROR(IF(AD161=AH161,AI161,AH161),"---")))),"---")</f>
        <v>J17-19</v>
      </c>
      <c r="AK161" t="str">
        <f>IF(COUNTIF(CALC_CONN_TEBB0714_REV01!F:F,IF(AH161&lt;&gt;"---",VLOOKUP(AD161,CALC_CONN_TEBB0714_REV01!F:M,8,0),IF(IFERROR(IF(AD161=AH161,AI161,AH161),"---")="---","---",IF(COUNTIF(CALC_CONN_TEBB0714_REV01!F:F,IFERROR(IF(AD161=AH161,AI161,AH161),"---"))&gt;0,"---",IFERROR(IF(AD161=AH161,AI161,AH161),"---")))))=0,IF(AH161&lt;&gt;"---",VLOOKUP(AD161,CALC_CONN_TEBB0714_REV01!F:M,8,0),IF(IFERROR(IF(AD161=AH161,AI161,AH161),"---")="---","---",IF(COUNTIF(CALC_CONN_TEBB0714_REV01!F:F,IFERROR(IF(AD161=AH161,AI161,AH161),"---"))&gt;0,"---",IFERROR(IF(AD161=AH161,AI161,AH161),"---")))),"---")</f>
        <v>---</v>
      </c>
      <c r="AL161">
        <f t="shared" si="36"/>
        <v>14.1556</v>
      </c>
      <c r="AM161">
        <f t="shared" si="37"/>
        <v>2</v>
      </c>
      <c r="AT161" t="str">
        <f t="shared" si="30"/>
        <v>B34_L10_N</v>
      </c>
      <c r="AU161" t="str">
        <f t="shared" si="31"/>
        <v>--</v>
      </c>
    </row>
    <row r="162" spans="1:47" x14ac:dyDescent="0.25">
      <c r="A162" t="str">
        <f t="shared" si="26"/>
        <v>J20-30</v>
      </c>
      <c r="B162" t="str">
        <f t="shared" si="27"/>
        <v>B34_L10_P</v>
      </c>
      <c r="C162" t="str">
        <f t="shared" si="28"/>
        <v>J20-B34_L10_P</v>
      </c>
      <c r="D162" t="str">
        <f t="shared" si="29"/>
        <v>J20-30</v>
      </c>
      <c r="E162" t="s">
        <v>895</v>
      </c>
      <c r="F162">
        <v>30</v>
      </c>
      <c r="G162" t="s">
        <v>348</v>
      </c>
      <c r="L162" t="s">
        <v>891</v>
      </c>
      <c r="M162" t="s">
        <v>274</v>
      </c>
      <c r="N162">
        <v>25.017499999999998</v>
      </c>
      <c r="AA162">
        <f t="shared" si="38"/>
        <v>157</v>
      </c>
      <c r="AB162" t="str">
        <f>B2B!B159</f>
        <v>JM2</v>
      </c>
      <c r="AC162" t="str">
        <f>B2B!C159</f>
        <v>58</v>
      </c>
      <c r="AD162" t="str">
        <f t="shared" si="32"/>
        <v>JM2-58</v>
      </c>
      <c r="AE162" t="str">
        <f t="shared" si="33"/>
        <v>B14_L5_N</v>
      </c>
      <c r="AG162" t="str">
        <f t="shared" si="34"/>
        <v>--</v>
      </c>
      <c r="AH162" t="str">
        <f t="shared" si="35"/>
        <v>J17-17</v>
      </c>
      <c r="AI162" t="str">
        <f>IFERROR(IF(IF(AG162="--",INDEX(D:D,MATCH(AE162,INDEX(B:B,MATCH(AE162,B:B,)+1):B10676,)+MATCH(AE162,B:B,)))=AD162,VLOOKUP(AE162,B:D,3,0),IF(AG162="--",INDEX(D:D,MATCH(AE162,INDEX(B:B,MATCH(AE162,B:B,)+1):B10676,)+MATCH(AE162,B:B,)),"---")),"---")</f>
        <v>J17-17</v>
      </c>
      <c r="AJ162" t="str">
        <f>IF(COUNTIF(CALC_CONN_TEBB0714_REV01!F:F,IF(AH162&lt;&gt;"---",VLOOKUP(AD162,CALC_CONN_TEBB0714_REV01!F:M,8,0),IF(IFERROR(IF(AD162=AH162,AI162,AH162),"---")="---","---",IF(COUNTIF(CALC_CONN_TEBB0714_REV01!F:F,IFERROR(IF(AD162=AH162,AI162,AH162),"---"))&gt;0,"---",IFERROR(IF(AD162=AH162,AI162,AH162),"---")))))=1,IF(AH162&lt;&gt;"---",VLOOKUP(AD162,CALC_CONN_TEBB0714_REV01!F:M,8,0),IF(IFERROR(IF(AD162=AH162,AI162,AH162),"---")="---","---",IF(COUNTIF(CALC_CONN_TEBB0714_REV01!F:F,IFERROR(IF(AD162=AH162,AI162,AH162),"---"))&gt;0,"---",IFERROR(IF(AD162=AH162,AI162,AH162),"---")))),"---")</f>
        <v>J17-17</v>
      </c>
      <c r="AK162" t="str">
        <f>IF(COUNTIF(CALC_CONN_TEBB0714_REV01!F:F,IF(AH162&lt;&gt;"---",VLOOKUP(AD162,CALC_CONN_TEBB0714_REV01!F:M,8,0),IF(IFERROR(IF(AD162=AH162,AI162,AH162),"---")="---","---",IF(COUNTIF(CALC_CONN_TEBB0714_REV01!F:F,IFERROR(IF(AD162=AH162,AI162,AH162),"---"))&gt;0,"---",IFERROR(IF(AD162=AH162,AI162,AH162),"---")))))=0,IF(AH162&lt;&gt;"---",VLOOKUP(AD162,CALC_CONN_TEBB0714_REV01!F:M,8,0),IF(IFERROR(IF(AD162=AH162,AI162,AH162),"---")="---","---",IF(COUNTIF(CALC_CONN_TEBB0714_REV01!F:F,IFERROR(IF(AD162=AH162,AI162,AH162),"---"))&gt;0,"---",IFERROR(IF(AD162=AH162,AI162,AH162),"---")))),"---")</f>
        <v>---</v>
      </c>
      <c r="AL162">
        <f t="shared" si="36"/>
        <v>17.409700000000001</v>
      </c>
      <c r="AM162">
        <f t="shared" si="37"/>
        <v>2</v>
      </c>
      <c r="AT162" t="str">
        <f t="shared" si="30"/>
        <v>B34_L10_P</v>
      </c>
      <c r="AU162" t="str">
        <f t="shared" si="31"/>
        <v>--</v>
      </c>
    </row>
    <row r="163" spans="1:47" x14ac:dyDescent="0.25">
      <c r="A163" t="str">
        <f t="shared" si="26"/>
        <v>J20-31</v>
      </c>
      <c r="B163" t="str">
        <f t="shared" si="27"/>
        <v>B34_L3_N</v>
      </c>
      <c r="C163" t="str">
        <f t="shared" si="28"/>
        <v>J20-B34_L3_N</v>
      </c>
      <c r="D163" t="str">
        <f t="shared" si="29"/>
        <v>J20-31</v>
      </c>
      <c r="E163" t="s">
        <v>895</v>
      </c>
      <c r="F163">
        <v>31</v>
      </c>
      <c r="G163" t="s">
        <v>386</v>
      </c>
      <c r="L163" t="s">
        <v>1330</v>
      </c>
      <c r="M163" t="s">
        <v>274</v>
      </c>
      <c r="N163">
        <v>1.1806000000000001</v>
      </c>
      <c r="AA163">
        <f t="shared" si="38"/>
        <v>158</v>
      </c>
      <c r="AB163" t="str">
        <f>B2B!B160</f>
        <v>JM2</v>
      </c>
      <c r="AC163" t="str">
        <f>B2B!C160</f>
        <v>57</v>
      </c>
      <c r="AD163" t="str">
        <f t="shared" si="32"/>
        <v>JM2-57</v>
      </c>
      <c r="AE163" t="str">
        <f t="shared" si="33"/>
        <v>B14_L4_N</v>
      </c>
      <c r="AG163" t="str">
        <f t="shared" si="34"/>
        <v>--</v>
      </c>
      <c r="AH163" t="str">
        <f t="shared" si="35"/>
        <v>J17-20</v>
      </c>
      <c r="AI163" t="str">
        <f>IFERROR(IF(IF(AG163="--",INDEX(D:D,MATCH(AE163,INDEX(B:B,MATCH(AE163,B:B,)+1):B10677,)+MATCH(AE163,B:B,)))=AD163,VLOOKUP(AE163,B:D,3,0),IF(AG163="--",INDEX(D:D,MATCH(AE163,INDEX(B:B,MATCH(AE163,B:B,)+1):B10677,)+MATCH(AE163,B:B,)),"---")),"---")</f>
        <v>J17-20</v>
      </c>
      <c r="AJ163" t="str">
        <f>IF(COUNTIF(CALC_CONN_TEBB0714_REV01!F:F,IF(AH163&lt;&gt;"---",VLOOKUP(AD163,CALC_CONN_TEBB0714_REV01!F:M,8,0),IF(IFERROR(IF(AD163=AH163,AI163,AH163),"---")="---","---",IF(COUNTIF(CALC_CONN_TEBB0714_REV01!F:F,IFERROR(IF(AD163=AH163,AI163,AH163),"---"))&gt;0,"---",IFERROR(IF(AD163=AH163,AI163,AH163),"---")))))=1,IF(AH163&lt;&gt;"---",VLOOKUP(AD163,CALC_CONN_TEBB0714_REV01!F:M,8,0),IF(IFERROR(IF(AD163=AH163,AI163,AH163),"---")="---","---",IF(COUNTIF(CALC_CONN_TEBB0714_REV01!F:F,IFERROR(IF(AD163=AH163,AI163,AH163),"---"))&gt;0,"---",IFERROR(IF(AD163=AH163,AI163,AH163),"---")))),"---")</f>
        <v>J17-20</v>
      </c>
      <c r="AK163" t="str">
        <f>IF(COUNTIF(CALC_CONN_TEBB0714_REV01!F:F,IF(AH163&lt;&gt;"---",VLOOKUP(AD163,CALC_CONN_TEBB0714_REV01!F:M,8,0),IF(IFERROR(IF(AD163=AH163,AI163,AH163),"---")="---","---",IF(COUNTIF(CALC_CONN_TEBB0714_REV01!F:F,IFERROR(IF(AD163=AH163,AI163,AH163),"---"))&gt;0,"---",IFERROR(IF(AD163=AH163,AI163,AH163),"---")))))=0,IF(AH163&lt;&gt;"---",VLOOKUP(AD163,CALC_CONN_TEBB0714_REV01!F:M,8,0),IF(IFERROR(IF(AD163=AH163,AI163,AH163),"---")="---","---",IF(COUNTIF(CALC_CONN_TEBB0714_REV01!F:F,IFERROR(IF(AD163=AH163,AI163,AH163),"---"))&gt;0,"---",IFERROR(IF(AD163=AH163,AI163,AH163),"---")))),"---")</f>
        <v>---</v>
      </c>
      <c r="AL163">
        <f t="shared" si="36"/>
        <v>13.824299999999999</v>
      </c>
      <c r="AM163">
        <f t="shared" si="37"/>
        <v>2</v>
      </c>
      <c r="AT163" t="str">
        <f t="shared" si="30"/>
        <v>B34_L3_N</v>
      </c>
      <c r="AU163" t="str">
        <f t="shared" si="31"/>
        <v>--</v>
      </c>
    </row>
    <row r="164" spans="1:47" x14ac:dyDescent="0.25">
      <c r="A164" t="str">
        <f t="shared" si="26"/>
        <v>J20-32</v>
      </c>
      <c r="B164" t="str">
        <f t="shared" si="27"/>
        <v>B34_L3_P</v>
      </c>
      <c r="C164" t="str">
        <f t="shared" si="28"/>
        <v>J20-B34_L3_P</v>
      </c>
      <c r="D164" t="str">
        <f t="shared" si="29"/>
        <v>J20-32</v>
      </c>
      <c r="E164" t="s">
        <v>895</v>
      </c>
      <c r="F164">
        <v>32</v>
      </c>
      <c r="G164" t="s">
        <v>387</v>
      </c>
      <c r="L164" t="s">
        <v>1266</v>
      </c>
      <c r="M164" t="s">
        <v>274</v>
      </c>
      <c r="N164">
        <v>5.8926999999999996</v>
      </c>
      <c r="AA164">
        <f t="shared" si="38"/>
        <v>159</v>
      </c>
      <c r="AB164" t="str">
        <f>B2B!B161</f>
        <v>JM2</v>
      </c>
      <c r="AC164" t="str">
        <f>B2B!C161</f>
        <v>60</v>
      </c>
      <c r="AD164" t="str">
        <f t="shared" si="32"/>
        <v>JM2-60</v>
      </c>
      <c r="AE164" t="str">
        <f t="shared" si="33"/>
        <v>B14_L8_P</v>
      </c>
      <c r="AG164" t="str">
        <f t="shared" si="34"/>
        <v>--</v>
      </c>
      <c r="AH164" t="str">
        <f t="shared" si="35"/>
        <v>JM2-60</v>
      </c>
      <c r="AI164" t="str">
        <f>IFERROR(IF(IF(AG164="--",INDEX(D:D,MATCH(AE164,INDEX(B:B,MATCH(AE164,B:B,)+1):B10678,)+MATCH(AE164,B:B,)))=AD164,VLOOKUP(AE164,B:D,3,0),IF(AG164="--",INDEX(D:D,MATCH(AE164,INDEX(B:B,MATCH(AE164,B:B,)+1):B10678,)+MATCH(AE164,B:B,)),"---")),"---")</f>
        <v>---</v>
      </c>
      <c r="AJ164" t="str">
        <f>IF(COUNTIF(CALC_CONN_TEBB0714_REV01!F:F,IF(AH164&lt;&gt;"---",VLOOKUP(AD164,CALC_CONN_TEBB0714_REV01!F:M,8,0),IF(IFERROR(IF(AD164=AH164,AI164,AH164),"---")="---","---",IF(COUNTIF(CALC_CONN_TEBB0714_REV01!F:F,IFERROR(IF(AD164=AH164,AI164,AH164),"---"))&gt;0,"---",IFERROR(IF(AD164=AH164,AI164,AH164),"---")))))=1,IF(AH164&lt;&gt;"---",VLOOKUP(AD164,CALC_CONN_TEBB0714_REV01!F:M,8,0),IF(IFERROR(IF(AD164=AH164,AI164,AH164),"---")="---","---",IF(COUNTIF(CALC_CONN_TEBB0714_REV01!F:F,IFERROR(IF(AD164=AH164,AI164,AH164),"---"))&gt;0,"---",IFERROR(IF(AD164=AH164,AI164,AH164),"---")))),"---")</f>
        <v>---</v>
      </c>
      <c r="AK164" t="str">
        <f>IF(COUNTIF(CALC_CONN_TEBB0714_REV01!F:F,IF(AH164&lt;&gt;"---",VLOOKUP(AD164,CALC_CONN_TEBB0714_REV01!F:M,8,0),IF(IFERROR(IF(AD164=AH164,AI164,AH164),"---")="---","---",IF(COUNTIF(CALC_CONN_TEBB0714_REV01!F:F,IFERROR(IF(AD164=AH164,AI164,AH164),"---"))&gt;0,"---",IFERROR(IF(AD164=AH164,AI164,AH164),"---")))))=0,IF(AH164&lt;&gt;"---",VLOOKUP(AD164,CALC_CONN_TEBB0714_REV01!F:M,8,0),IF(IFERROR(IF(AD164=AH164,AI164,AH164),"---")="---","---",IF(COUNTIF(CALC_CONN_TEBB0714_REV01!F:F,IFERROR(IF(AD164=AH164,AI164,AH164),"---"))&gt;0,"---",IFERROR(IF(AD164=AH164,AI164,AH164),"---")))),"---")</f>
        <v>---</v>
      </c>
      <c r="AL164">
        <f t="shared" si="36"/>
        <v>0</v>
      </c>
      <c r="AM164">
        <f t="shared" si="37"/>
        <v>1</v>
      </c>
      <c r="AT164" t="str">
        <f t="shared" si="30"/>
        <v>B34_L3_P</v>
      </c>
      <c r="AU164" t="str">
        <f t="shared" si="31"/>
        <v>--</v>
      </c>
    </row>
    <row r="165" spans="1:47" x14ac:dyDescent="0.25">
      <c r="A165" t="str">
        <f t="shared" si="26"/>
        <v>J20-33</v>
      </c>
      <c r="B165" t="str">
        <f t="shared" si="27"/>
        <v>B34_L5_N</v>
      </c>
      <c r="C165" t="str">
        <f t="shared" si="28"/>
        <v>J20-B34_L5_N</v>
      </c>
      <c r="D165" t="str">
        <f t="shared" si="29"/>
        <v>J20-33</v>
      </c>
      <c r="E165" t="s">
        <v>895</v>
      </c>
      <c r="F165">
        <v>33</v>
      </c>
      <c r="G165" t="s">
        <v>390</v>
      </c>
      <c r="L165" t="s">
        <v>1265</v>
      </c>
      <c r="M165" t="s">
        <v>274</v>
      </c>
      <c r="N165">
        <v>5.6631</v>
      </c>
      <c r="AA165">
        <f t="shared" si="38"/>
        <v>160</v>
      </c>
      <c r="AB165" t="str">
        <f>B2B!B162</f>
        <v>JM2</v>
      </c>
      <c r="AC165" t="str">
        <f>B2B!C162</f>
        <v>59</v>
      </c>
      <c r="AD165" t="str">
        <f t="shared" si="32"/>
        <v>JM2-59</v>
      </c>
      <c r="AE165" t="str">
        <f t="shared" si="33"/>
        <v>B14_L7_N</v>
      </c>
      <c r="AG165" t="str">
        <f t="shared" si="34"/>
        <v>--</v>
      </c>
      <c r="AH165" t="str">
        <f t="shared" si="35"/>
        <v>J17-10</v>
      </c>
      <c r="AI165" t="str">
        <f>IFERROR(IF(IF(AG165="--",INDEX(D:D,MATCH(AE165,INDEX(B:B,MATCH(AE165,B:B,)+1):B10679,)+MATCH(AE165,B:B,)))=AD165,VLOOKUP(AE165,B:D,3,0),IF(AG165="--",INDEX(D:D,MATCH(AE165,INDEX(B:B,MATCH(AE165,B:B,)+1):B10679,)+MATCH(AE165,B:B,)),"---")),"---")</f>
        <v>J17-10</v>
      </c>
      <c r="AJ165" t="str">
        <f>IF(COUNTIF(CALC_CONN_TEBB0714_REV01!F:F,IF(AH165&lt;&gt;"---",VLOOKUP(AD165,CALC_CONN_TEBB0714_REV01!F:M,8,0),IF(IFERROR(IF(AD165=AH165,AI165,AH165),"---")="---","---",IF(COUNTIF(CALC_CONN_TEBB0714_REV01!F:F,IFERROR(IF(AD165=AH165,AI165,AH165),"---"))&gt;0,"---",IFERROR(IF(AD165=AH165,AI165,AH165),"---")))))=1,IF(AH165&lt;&gt;"---",VLOOKUP(AD165,CALC_CONN_TEBB0714_REV01!F:M,8,0),IF(IFERROR(IF(AD165=AH165,AI165,AH165),"---")="---","---",IF(COUNTIF(CALC_CONN_TEBB0714_REV01!F:F,IFERROR(IF(AD165=AH165,AI165,AH165),"---"))&gt;0,"---",IFERROR(IF(AD165=AH165,AI165,AH165),"---")))),"---")</f>
        <v>J17-10</v>
      </c>
      <c r="AK165" t="str">
        <f>IF(COUNTIF(CALC_CONN_TEBB0714_REV01!F:F,IF(AH165&lt;&gt;"---",VLOOKUP(AD165,CALC_CONN_TEBB0714_REV01!F:M,8,0),IF(IFERROR(IF(AD165=AH165,AI165,AH165),"---")="---","---",IF(COUNTIF(CALC_CONN_TEBB0714_REV01!F:F,IFERROR(IF(AD165=AH165,AI165,AH165),"---"))&gt;0,"---",IFERROR(IF(AD165=AH165,AI165,AH165),"---")))))=0,IF(AH165&lt;&gt;"---",VLOOKUP(AD165,CALC_CONN_TEBB0714_REV01!F:M,8,0),IF(IFERROR(IF(AD165=AH165,AI165,AH165),"---")="---","---",IF(COUNTIF(CALC_CONN_TEBB0714_REV01!F:F,IFERROR(IF(AD165=AH165,AI165,AH165),"---"))&gt;0,"---",IFERROR(IF(AD165=AH165,AI165,AH165),"---")))),"---")</f>
        <v>---</v>
      </c>
      <c r="AL165">
        <f t="shared" si="36"/>
        <v>29.827400000000001</v>
      </c>
      <c r="AM165">
        <f t="shared" si="37"/>
        <v>2</v>
      </c>
      <c r="AT165" t="str">
        <f t="shared" si="30"/>
        <v>B34_L5_N</v>
      </c>
      <c r="AU165" t="str">
        <f t="shared" si="31"/>
        <v>--</v>
      </c>
    </row>
    <row r="166" spans="1:47" x14ac:dyDescent="0.25">
      <c r="A166" t="str">
        <f t="shared" si="26"/>
        <v>J20-34</v>
      </c>
      <c r="B166" t="str">
        <f t="shared" si="27"/>
        <v>B34_L5_P</v>
      </c>
      <c r="C166" t="str">
        <f t="shared" si="28"/>
        <v>J20-B34_L5_P</v>
      </c>
      <c r="D166" t="str">
        <f t="shared" si="29"/>
        <v>J20-34</v>
      </c>
      <c r="E166" t="s">
        <v>895</v>
      </c>
      <c r="F166">
        <v>34</v>
      </c>
      <c r="G166" t="s">
        <v>391</v>
      </c>
      <c r="L166" t="s">
        <v>837</v>
      </c>
      <c r="M166" t="s">
        <v>274</v>
      </c>
      <c r="N166">
        <v>1.1498999999999999</v>
      </c>
      <c r="AA166">
        <f t="shared" si="38"/>
        <v>161</v>
      </c>
      <c r="AB166" t="str">
        <f>B2B!B163</f>
        <v>JM2</v>
      </c>
      <c r="AC166" t="str">
        <f>B2B!C163</f>
        <v>62</v>
      </c>
      <c r="AD166" t="str">
        <f t="shared" si="32"/>
        <v>JM2-62</v>
      </c>
      <c r="AE166" t="str">
        <f t="shared" si="33"/>
        <v>B14_L8_N</v>
      </c>
      <c r="AG166" t="str">
        <f t="shared" si="34"/>
        <v>--</v>
      </c>
      <c r="AH166" t="str">
        <f t="shared" si="35"/>
        <v>JM2-62</v>
      </c>
      <c r="AI166" t="str">
        <f>IFERROR(IF(IF(AG166="--",INDEX(D:D,MATCH(AE166,INDEX(B:B,MATCH(AE166,B:B,)+1):B10680,)+MATCH(AE166,B:B,)))=AD166,VLOOKUP(AE166,B:D,3,0),IF(AG166="--",INDEX(D:D,MATCH(AE166,INDEX(B:B,MATCH(AE166,B:B,)+1):B10680,)+MATCH(AE166,B:B,)),"---")),"---")</f>
        <v>---</v>
      </c>
      <c r="AJ166" t="str">
        <f>IF(COUNTIF(CALC_CONN_TEBB0714_REV01!F:F,IF(AH166&lt;&gt;"---",VLOOKUP(AD166,CALC_CONN_TEBB0714_REV01!F:M,8,0),IF(IFERROR(IF(AD166=AH166,AI166,AH166),"---")="---","---",IF(COUNTIF(CALC_CONN_TEBB0714_REV01!F:F,IFERROR(IF(AD166=AH166,AI166,AH166),"---"))&gt;0,"---",IFERROR(IF(AD166=AH166,AI166,AH166),"---")))))=1,IF(AH166&lt;&gt;"---",VLOOKUP(AD166,CALC_CONN_TEBB0714_REV01!F:M,8,0),IF(IFERROR(IF(AD166=AH166,AI166,AH166),"---")="---","---",IF(COUNTIF(CALC_CONN_TEBB0714_REV01!F:F,IFERROR(IF(AD166=AH166,AI166,AH166),"---"))&gt;0,"---",IFERROR(IF(AD166=AH166,AI166,AH166),"---")))),"---")</f>
        <v>---</v>
      </c>
      <c r="AK166" t="str">
        <f>IF(COUNTIF(CALC_CONN_TEBB0714_REV01!F:F,IF(AH166&lt;&gt;"---",VLOOKUP(AD166,CALC_CONN_TEBB0714_REV01!F:M,8,0),IF(IFERROR(IF(AD166=AH166,AI166,AH166),"---")="---","---",IF(COUNTIF(CALC_CONN_TEBB0714_REV01!F:F,IFERROR(IF(AD166=AH166,AI166,AH166),"---"))&gt;0,"---",IFERROR(IF(AD166=AH166,AI166,AH166),"---")))))=0,IF(AH166&lt;&gt;"---",VLOOKUP(AD166,CALC_CONN_TEBB0714_REV01!F:M,8,0),IF(IFERROR(IF(AD166=AH166,AI166,AH166),"---")="---","---",IF(COUNTIF(CALC_CONN_TEBB0714_REV01!F:F,IFERROR(IF(AD166=AH166,AI166,AH166),"---"))&gt;0,"---",IFERROR(IF(AD166=AH166,AI166,AH166),"---")))),"---")</f>
        <v>---</v>
      </c>
      <c r="AL166">
        <f t="shared" si="36"/>
        <v>0</v>
      </c>
      <c r="AM166">
        <f t="shared" si="37"/>
        <v>1</v>
      </c>
      <c r="AT166" t="str">
        <f t="shared" si="30"/>
        <v>B34_L5_P</v>
      </c>
      <c r="AU166" t="str">
        <f t="shared" si="31"/>
        <v>--</v>
      </c>
    </row>
    <row r="167" spans="1:47" x14ac:dyDescent="0.25">
      <c r="A167" t="str">
        <f t="shared" si="26"/>
        <v>J20-35</v>
      </c>
      <c r="B167" t="str">
        <f t="shared" si="27"/>
        <v>B34_L1_N</v>
      </c>
      <c r="C167" t="str">
        <f t="shared" si="28"/>
        <v>J20-B34_L1_N</v>
      </c>
      <c r="D167" t="str">
        <f t="shared" si="29"/>
        <v>J20-35</v>
      </c>
      <c r="E167" t="s">
        <v>895</v>
      </c>
      <c r="F167">
        <v>35</v>
      </c>
      <c r="G167" t="s">
        <v>370</v>
      </c>
      <c r="L167" t="s">
        <v>838</v>
      </c>
      <c r="M167" t="s">
        <v>274</v>
      </c>
      <c r="N167">
        <v>1.1468</v>
      </c>
      <c r="AA167">
        <f t="shared" si="38"/>
        <v>162</v>
      </c>
      <c r="AB167" t="str">
        <f>B2B!B164</f>
        <v>JM2</v>
      </c>
      <c r="AC167" t="str">
        <f>B2B!C164</f>
        <v>61</v>
      </c>
      <c r="AD167" t="str">
        <f t="shared" si="32"/>
        <v>JM2-61</v>
      </c>
      <c r="AE167" t="str">
        <f t="shared" si="33"/>
        <v>B14_L7_P</v>
      </c>
      <c r="AG167" t="str">
        <f t="shared" si="34"/>
        <v>--</v>
      </c>
      <c r="AH167" t="str">
        <f t="shared" si="35"/>
        <v>J17-9</v>
      </c>
      <c r="AI167" t="str">
        <f>IFERROR(IF(IF(AG167="--",INDEX(D:D,MATCH(AE167,INDEX(B:B,MATCH(AE167,B:B,)+1):B10681,)+MATCH(AE167,B:B,)))=AD167,VLOOKUP(AE167,B:D,3,0),IF(AG167="--",INDEX(D:D,MATCH(AE167,INDEX(B:B,MATCH(AE167,B:B,)+1):B10681,)+MATCH(AE167,B:B,)),"---")),"---")</f>
        <v>J17-9</v>
      </c>
      <c r="AJ167" t="str">
        <f>IF(COUNTIF(CALC_CONN_TEBB0714_REV01!F:F,IF(AH167&lt;&gt;"---",VLOOKUP(AD167,CALC_CONN_TEBB0714_REV01!F:M,8,0),IF(IFERROR(IF(AD167=AH167,AI167,AH167),"---")="---","---",IF(COUNTIF(CALC_CONN_TEBB0714_REV01!F:F,IFERROR(IF(AD167=AH167,AI167,AH167),"---"))&gt;0,"---",IFERROR(IF(AD167=AH167,AI167,AH167),"---")))))=1,IF(AH167&lt;&gt;"---",VLOOKUP(AD167,CALC_CONN_TEBB0714_REV01!F:M,8,0),IF(IFERROR(IF(AD167=AH167,AI167,AH167),"---")="---","---",IF(COUNTIF(CALC_CONN_TEBB0714_REV01!F:F,IFERROR(IF(AD167=AH167,AI167,AH167),"---"))&gt;0,"---",IFERROR(IF(AD167=AH167,AI167,AH167),"---")))),"---")</f>
        <v>J17-9</v>
      </c>
      <c r="AK167" t="str">
        <f>IF(COUNTIF(CALC_CONN_TEBB0714_REV01!F:F,IF(AH167&lt;&gt;"---",VLOOKUP(AD167,CALC_CONN_TEBB0714_REV01!F:M,8,0),IF(IFERROR(IF(AD167=AH167,AI167,AH167),"---")="---","---",IF(COUNTIF(CALC_CONN_TEBB0714_REV01!F:F,IFERROR(IF(AD167=AH167,AI167,AH167),"---"))&gt;0,"---",IFERROR(IF(AD167=AH167,AI167,AH167),"---")))))=0,IF(AH167&lt;&gt;"---",VLOOKUP(AD167,CALC_CONN_TEBB0714_REV01!F:M,8,0),IF(IFERROR(IF(AD167=AH167,AI167,AH167),"---")="---","---",IF(COUNTIF(CALC_CONN_TEBB0714_REV01!F:F,IFERROR(IF(AD167=AH167,AI167,AH167),"---"))&gt;0,"---",IFERROR(IF(AD167=AH167,AI167,AH167),"---")))),"---")</f>
        <v>---</v>
      </c>
      <c r="AL167">
        <f t="shared" si="36"/>
        <v>30.1587</v>
      </c>
      <c r="AM167">
        <f t="shared" si="37"/>
        <v>2</v>
      </c>
      <c r="AT167" t="str">
        <f t="shared" si="30"/>
        <v>B34_L1_N</v>
      </c>
      <c r="AU167" t="str">
        <f t="shared" si="31"/>
        <v>--</v>
      </c>
    </row>
    <row r="168" spans="1:47" x14ac:dyDescent="0.25">
      <c r="A168" t="str">
        <f t="shared" si="26"/>
        <v>J20-36</v>
      </c>
      <c r="B168" t="str">
        <f t="shared" si="27"/>
        <v>B34_L1_P</v>
      </c>
      <c r="C168" t="str">
        <f t="shared" si="28"/>
        <v>J20-B34_L1_P</v>
      </c>
      <c r="D168" t="str">
        <f t="shared" si="29"/>
        <v>J20-36</v>
      </c>
      <c r="E168" t="s">
        <v>895</v>
      </c>
      <c r="F168">
        <v>36</v>
      </c>
      <c r="G168" t="s">
        <v>372</v>
      </c>
      <c r="L168" t="s">
        <v>409</v>
      </c>
      <c r="M168" t="s">
        <v>274</v>
      </c>
      <c r="N168">
        <v>1.06</v>
      </c>
      <c r="AA168">
        <f t="shared" si="38"/>
        <v>163</v>
      </c>
      <c r="AB168" t="str">
        <f>B2B!B165</f>
        <v>JM2</v>
      </c>
      <c r="AC168" t="str">
        <f>B2B!C165</f>
        <v>64</v>
      </c>
      <c r="AD168" t="str">
        <f t="shared" si="32"/>
        <v>JM2-64</v>
      </c>
      <c r="AE168" t="str">
        <f t="shared" si="33"/>
        <v>B14_L9_P</v>
      </c>
      <c r="AG168" t="str">
        <f t="shared" si="34"/>
        <v>--</v>
      </c>
      <c r="AH168" t="str">
        <f t="shared" si="35"/>
        <v>JM2-64</v>
      </c>
      <c r="AI168" t="str">
        <f>IFERROR(IF(IF(AG168="--",INDEX(D:D,MATCH(AE168,INDEX(B:B,MATCH(AE168,B:B,)+1):B10682,)+MATCH(AE168,B:B,)))=AD168,VLOOKUP(AE168,B:D,3,0),IF(AG168="--",INDEX(D:D,MATCH(AE168,INDEX(B:B,MATCH(AE168,B:B,)+1):B10682,)+MATCH(AE168,B:B,)),"---")),"---")</f>
        <v>---</v>
      </c>
      <c r="AJ168" t="str">
        <f>IF(COUNTIF(CALC_CONN_TEBB0714_REV01!F:F,IF(AH168&lt;&gt;"---",VLOOKUP(AD168,CALC_CONN_TEBB0714_REV01!F:M,8,0),IF(IFERROR(IF(AD168=AH168,AI168,AH168),"---")="---","---",IF(COUNTIF(CALC_CONN_TEBB0714_REV01!F:F,IFERROR(IF(AD168=AH168,AI168,AH168),"---"))&gt;0,"---",IFERROR(IF(AD168=AH168,AI168,AH168),"---")))))=1,IF(AH168&lt;&gt;"---",VLOOKUP(AD168,CALC_CONN_TEBB0714_REV01!F:M,8,0),IF(IFERROR(IF(AD168=AH168,AI168,AH168),"---")="---","---",IF(COUNTIF(CALC_CONN_TEBB0714_REV01!F:F,IFERROR(IF(AD168=AH168,AI168,AH168),"---"))&gt;0,"---",IFERROR(IF(AD168=AH168,AI168,AH168),"---")))),"---")</f>
        <v>---</v>
      </c>
      <c r="AK168" t="str">
        <f>IF(COUNTIF(CALC_CONN_TEBB0714_REV01!F:F,IF(AH168&lt;&gt;"---",VLOOKUP(AD168,CALC_CONN_TEBB0714_REV01!F:M,8,0),IF(IFERROR(IF(AD168=AH168,AI168,AH168),"---")="---","---",IF(COUNTIF(CALC_CONN_TEBB0714_REV01!F:F,IFERROR(IF(AD168=AH168,AI168,AH168),"---"))&gt;0,"---",IFERROR(IF(AD168=AH168,AI168,AH168),"---")))))=0,IF(AH168&lt;&gt;"---",VLOOKUP(AD168,CALC_CONN_TEBB0714_REV01!F:M,8,0),IF(IFERROR(IF(AD168=AH168,AI168,AH168),"---")="---","---",IF(COUNTIF(CALC_CONN_TEBB0714_REV01!F:F,IFERROR(IF(AD168=AH168,AI168,AH168),"---"))&gt;0,"---",IFERROR(IF(AD168=AH168,AI168,AH168),"---")))),"---")</f>
        <v>---</v>
      </c>
      <c r="AL168">
        <f t="shared" si="36"/>
        <v>0</v>
      </c>
      <c r="AM168">
        <f t="shared" si="37"/>
        <v>1</v>
      </c>
      <c r="AT168" t="str">
        <f t="shared" si="30"/>
        <v>B34_L1_P</v>
      </c>
      <c r="AU168" t="str">
        <f t="shared" si="31"/>
        <v>--</v>
      </c>
    </row>
    <row r="169" spans="1:47" x14ac:dyDescent="0.25">
      <c r="A169" t="str">
        <f t="shared" si="26"/>
        <v>J20-37</v>
      </c>
      <c r="B169" t="str">
        <f t="shared" si="27"/>
        <v>B34_L23_N</v>
      </c>
      <c r="C169" t="str">
        <f t="shared" si="28"/>
        <v>J20-B34_L23_N</v>
      </c>
      <c r="D169" t="str">
        <f t="shared" si="29"/>
        <v>J20-37</v>
      </c>
      <c r="E169" t="s">
        <v>895</v>
      </c>
      <c r="F169">
        <v>37</v>
      </c>
      <c r="G169" t="s">
        <v>380</v>
      </c>
      <c r="L169" t="s">
        <v>412</v>
      </c>
      <c r="M169" t="s">
        <v>274</v>
      </c>
      <c r="N169">
        <v>57.492400000000004</v>
      </c>
      <c r="AA169">
        <f t="shared" si="38"/>
        <v>164</v>
      </c>
      <c r="AB169" t="str">
        <f>B2B!B166</f>
        <v>JM2</v>
      </c>
      <c r="AC169" t="str">
        <f>B2B!C166</f>
        <v>63</v>
      </c>
      <c r="AD169" t="str">
        <f t="shared" si="32"/>
        <v>JM2-63</v>
      </c>
      <c r="AE169" t="str">
        <f t="shared" si="33"/>
        <v>B14_L15_P</v>
      </c>
      <c r="AG169" t="str">
        <f t="shared" si="34"/>
        <v>--</v>
      </c>
      <c r="AH169" t="str">
        <f t="shared" si="35"/>
        <v>J17-22</v>
      </c>
      <c r="AI169" t="str">
        <f>IFERROR(IF(IF(AG169="--",INDEX(D:D,MATCH(AE169,INDEX(B:B,MATCH(AE169,B:B,)+1):B10683,)+MATCH(AE169,B:B,)))=AD169,VLOOKUP(AE169,B:D,3,0),IF(AG169="--",INDEX(D:D,MATCH(AE169,INDEX(B:B,MATCH(AE169,B:B,)+1):B10683,)+MATCH(AE169,B:B,)),"---")),"---")</f>
        <v>J17-22</v>
      </c>
      <c r="AJ169" t="str">
        <f>IF(COUNTIF(CALC_CONN_TEBB0714_REV01!F:F,IF(AH169&lt;&gt;"---",VLOOKUP(AD169,CALC_CONN_TEBB0714_REV01!F:M,8,0),IF(IFERROR(IF(AD169=AH169,AI169,AH169),"---")="---","---",IF(COUNTIF(CALC_CONN_TEBB0714_REV01!F:F,IFERROR(IF(AD169=AH169,AI169,AH169),"---"))&gt;0,"---",IFERROR(IF(AD169=AH169,AI169,AH169),"---")))))=1,IF(AH169&lt;&gt;"---",VLOOKUP(AD169,CALC_CONN_TEBB0714_REV01!F:M,8,0),IF(IFERROR(IF(AD169=AH169,AI169,AH169),"---")="---","---",IF(COUNTIF(CALC_CONN_TEBB0714_REV01!F:F,IFERROR(IF(AD169=AH169,AI169,AH169),"---"))&gt;0,"---",IFERROR(IF(AD169=AH169,AI169,AH169),"---")))),"---")</f>
        <v>J17-22</v>
      </c>
      <c r="AK169" t="str">
        <f>IF(COUNTIF(CALC_CONN_TEBB0714_REV01!F:F,IF(AH169&lt;&gt;"---",VLOOKUP(AD169,CALC_CONN_TEBB0714_REV01!F:M,8,0),IF(IFERROR(IF(AD169=AH169,AI169,AH169),"---")="---","---",IF(COUNTIF(CALC_CONN_TEBB0714_REV01!F:F,IFERROR(IF(AD169=AH169,AI169,AH169),"---"))&gt;0,"---",IFERROR(IF(AD169=AH169,AI169,AH169),"---")))))=0,IF(AH169&lt;&gt;"---",VLOOKUP(AD169,CALC_CONN_TEBB0714_REV01!F:M,8,0),IF(IFERROR(IF(AD169=AH169,AI169,AH169),"---")="---","---",IF(COUNTIF(CALC_CONN_TEBB0714_REV01!F:F,IFERROR(IF(AD169=AH169,AI169,AH169),"---"))&gt;0,"---",IFERROR(IF(AD169=AH169,AI169,AH169),"---")))),"---")</f>
        <v>---</v>
      </c>
      <c r="AL169">
        <f t="shared" si="36"/>
        <v>11.010999999999999</v>
      </c>
      <c r="AM169">
        <f t="shared" si="37"/>
        <v>2</v>
      </c>
      <c r="AT169" t="str">
        <f t="shared" si="30"/>
        <v>B34_L23_N</v>
      </c>
      <c r="AU169" t="str">
        <f t="shared" si="31"/>
        <v>--</v>
      </c>
    </row>
    <row r="170" spans="1:47" x14ac:dyDescent="0.25">
      <c r="A170" t="str">
        <f t="shared" si="26"/>
        <v>J20-38</v>
      </c>
      <c r="B170" t="str">
        <f t="shared" si="27"/>
        <v>B34_L23_P</v>
      </c>
      <c r="C170" t="str">
        <f t="shared" si="28"/>
        <v>J20-B34_L23_P</v>
      </c>
      <c r="D170" t="str">
        <f t="shared" si="29"/>
        <v>J20-38</v>
      </c>
      <c r="E170" t="s">
        <v>895</v>
      </c>
      <c r="F170">
        <v>38</v>
      </c>
      <c r="G170" t="s">
        <v>381</v>
      </c>
      <c r="L170" t="s">
        <v>1268</v>
      </c>
      <c r="M170" t="s">
        <v>274</v>
      </c>
      <c r="N170">
        <v>74.845100000000002</v>
      </c>
      <c r="AA170">
        <f t="shared" si="38"/>
        <v>165</v>
      </c>
      <c r="AB170" t="str">
        <f>B2B!B167</f>
        <v>JM2</v>
      </c>
      <c r="AC170" t="str">
        <f>B2B!C167</f>
        <v>66</v>
      </c>
      <c r="AD170" t="str">
        <f t="shared" si="32"/>
        <v>JM2-66</v>
      </c>
      <c r="AE170" t="str">
        <f t="shared" si="33"/>
        <v>B14_L9_N</v>
      </c>
      <c r="AG170" t="str">
        <f t="shared" si="34"/>
        <v>--</v>
      </c>
      <c r="AH170" t="str">
        <f t="shared" si="35"/>
        <v>JM2-66</v>
      </c>
      <c r="AI170" t="str">
        <f>IFERROR(IF(IF(AG170="--",INDEX(D:D,MATCH(AE170,INDEX(B:B,MATCH(AE170,B:B,)+1):B10684,)+MATCH(AE170,B:B,)))=AD170,VLOOKUP(AE170,B:D,3,0),IF(AG170="--",INDEX(D:D,MATCH(AE170,INDEX(B:B,MATCH(AE170,B:B,)+1):B10684,)+MATCH(AE170,B:B,)),"---")),"---")</f>
        <v>---</v>
      </c>
      <c r="AJ170" t="str">
        <f>IF(COUNTIF(CALC_CONN_TEBB0714_REV01!F:F,IF(AH170&lt;&gt;"---",VLOOKUP(AD170,CALC_CONN_TEBB0714_REV01!F:M,8,0),IF(IFERROR(IF(AD170=AH170,AI170,AH170),"---")="---","---",IF(COUNTIF(CALC_CONN_TEBB0714_REV01!F:F,IFERROR(IF(AD170=AH170,AI170,AH170),"---"))&gt;0,"---",IFERROR(IF(AD170=AH170,AI170,AH170),"---")))))=1,IF(AH170&lt;&gt;"---",VLOOKUP(AD170,CALC_CONN_TEBB0714_REV01!F:M,8,0),IF(IFERROR(IF(AD170=AH170,AI170,AH170),"---")="---","---",IF(COUNTIF(CALC_CONN_TEBB0714_REV01!F:F,IFERROR(IF(AD170=AH170,AI170,AH170),"---"))&gt;0,"---",IFERROR(IF(AD170=AH170,AI170,AH170),"---")))),"---")</f>
        <v>---</v>
      </c>
      <c r="AK170" t="str">
        <f>IF(COUNTIF(CALC_CONN_TEBB0714_REV01!F:F,IF(AH170&lt;&gt;"---",VLOOKUP(AD170,CALC_CONN_TEBB0714_REV01!F:M,8,0),IF(IFERROR(IF(AD170=AH170,AI170,AH170),"---")="---","---",IF(COUNTIF(CALC_CONN_TEBB0714_REV01!F:F,IFERROR(IF(AD170=AH170,AI170,AH170),"---"))&gt;0,"---",IFERROR(IF(AD170=AH170,AI170,AH170),"---")))))=0,IF(AH170&lt;&gt;"---",VLOOKUP(AD170,CALC_CONN_TEBB0714_REV01!F:M,8,0),IF(IFERROR(IF(AD170=AH170,AI170,AH170),"---")="---","---",IF(COUNTIF(CALC_CONN_TEBB0714_REV01!F:F,IFERROR(IF(AD170=AH170,AI170,AH170),"---"))&gt;0,"---",IFERROR(IF(AD170=AH170,AI170,AH170),"---")))),"---")</f>
        <v>---</v>
      </c>
      <c r="AL170">
        <f t="shared" si="36"/>
        <v>0</v>
      </c>
      <c r="AM170">
        <f t="shared" si="37"/>
        <v>1</v>
      </c>
      <c r="AT170" t="str">
        <f t="shared" si="30"/>
        <v>B34_L23_P</v>
      </c>
      <c r="AU170" t="str">
        <f t="shared" si="31"/>
        <v>--</v>
      </c>
    </row>
    <row r="171" spans="1:47" x14ac:dyDescent="0.25">
      <c r="A171" t="str">
        <f t="shared" si="26"/>
        <v>J20-39</v>
      </c>
      <c r="B171" t="str">
        <f t="shared" si="27"/>
        <v>B34_L2_N</v>
      </c>
      <c r="C171" t="str">
        <f t="shared" si="28"/>
        <v>J20-B34_L2_N</v>
      </c>
      <c r="D171" t="str">
        <f t="shared" si="29"/>
        <v>J20-39</v>
      </c>
      <c r="E171" t="s">
        <v>895</v>
      </c>
      <c r="F171">
        <v>39</v>
      </c>
      <c r="G171" t="s">
        <v>384</v>
      </c>
      <c r="L171" t="s">
        <v>1288</v>
      </c>
      <c r="M171" t="s">
        <v>274</v>
      </c>
      <c r="N171">
        <v>25.505500000000001</v>
      </c>
      <c r="AA171">
        <f t="shared" si="38"/>
        <v>166</v>
      </c>
      <c r="AB171" t="str">
        <f>B2B!B168</f>
        <v>JM2</v>
      </c>
      <c r="AC171" t="str">
        <f>B2B!C168</f>
        <v>65</v>
      </c>
      <c r="AD171" t="str">
        <f t="shared" si="32"/>
        <v>JM2-65</v>
      </c>
      <c r="AE171" t="str">
        <f t="shared" si="33"/>
        <v>B14_L15_N</v>
      </c>
      <c r="AG171" t="str">
        <f t="shared" si="34"/>
        <v>--</v>
      </c>
      <c r="AH171" t="str">
        <f t="shared" si="35"/>
        <v>J17-21</v>
      </c>
      <c r="AI171" t="str">
        <f>IFERROR(IF(IF(AG171="--",INDEX(D:D,MATCH(AE171,INDEX(B:B,MATCH(AE171,B:B,)+1):B10685,)+MATCH(AE171,B:B,)))=AD171,VLOOKUP(AE171,B:D,3,0),IF(AG171="--",INDEX(D:D,MATCH(AE171,INDEX(B:B,MATCH(AE171,B:B,)+1):B10685,)+MATCH(AE171,B:B,)),"---")),"---")</f>
        <v>J17-21</v>
      </c>
      <c r="AJ171" t="str">
        <f>IF(COUNTIF(CALC_CONN_TEBB0714_REV01!F:F,IF(AH171&lt;&gt;"---",VLOOKUP(AD171,CALC_CONN_TEBB0714_REV01!F:M,8,0),IF(IFERROR(IF(AD171=AH171,AI171,AH171),"---")="---","---",IF(COUNTIF(CALC_CONN_TEBB0714_REV01!F:F,IFERROR(IF(AD171=AH171,AI171,AH171),"---"))&gt;0,"---",IFERROR(IF(AD171=AH171,AI171,AH171),"---")))))=1,IF(AH171&lt;&gt;"---",VLOOKUP(AD171,CALC_CONN_TEBB0714_REV01!F:M,8,0),IF(IFERROR(IF(AD171=AH171,AI171,AH171),"---")="---","---",IF(COUNTIF(CALC_CONN_TEBB0714_REV01!F:F,IFERROR(IF(AD171=AH171,AI171,AH171),"---"))&gt;0,"---",IFERROR(IF(AD171=AH171,AI171,AH171),"---")))),"---")</f>
        <v>J17-21</v>
      </c>
      <c r="AK171" t="str">
        <f>IF(COUNTIF(CALC_CONN_TEBB0714_REV01!F:F,IF(AH171&lt;&gt;"---",VLOOKUP(AD171,CALC_CONN_TEBB0714_REV01!F:M,8,0),IF(IFERROR(IF(AD171=AH171,AI171,AH171),"---")="---","---",IF(COUNTIF(CALC_CONN_TEBB0714_REV01!F:F,IFERROR(IF(AD171=AH171,AI171,AH171),"---"))&gt;0,"---",IFERROR(IF(AD171=AH171,AI171,AH171),"---")))))=0,IF(AH171&lt;&gt;"---",VLOOKUP(AD171,CALC_CONN_TEBB0714_REV01!F:M,8,0),IF(IFERROR(IF(AD171=AH171,AI171,AH171),"---")="---","---",IF(COUNTIF(CALC_CONN_TEBB0714_REV01!F:F,IFERROR(IF(AD171=AH171,AI171,AH171),"---"))&gt;0,"---",IFERROR(IF(AD171=AH171,AI171,AH171),"---")))),"---")</f>
        <v>---</v>
      </c>
      <c r="AL171">
        <f t="shared" si="36"/>
        <v>11.3424</v>
      </c>
      <c r="AM171">
        <f t="shared" si="37"/>
        <v>2</v>
      </c>
      <c r="AT171" t="str">
        <f t="shared" si="30"/>
        <v>B34_L2_N</v>
      </c>
      <c r="AU171" t="str">
        <f t="shared" si="31"/>
        <v>--</v>
      </c>
    </row>
    <row r="172" spans="1:47" x14ac:dyDescent="0.25">
      <c r="A172" t="str">
        <f t="shared" si="26"/>
        <v>J20-40</v>
      </c>
      <c r="B172" t="str">
        <f t="shared" si="27"/>
        <v>B34_L2_P</v>
      </c>
      <c r="C172" t="str">
        <f t="shared" si="28"/>
        <v>J20-B34_L2_P</v>
      </c>
      <c r="D172" t="str">
        <f t="shared" si="29"/>
        <v>J20-40</v>
      </c>
      <c r="E172" t="s">
        <v>895</v>
      </c>
      <c r="F172">
        <v>40</v>
      </c>
      <c r="G172" t="s">
        <v>385</v>
      </c>
      <c r="L172" t="s">
        <v>1289</v>
      </c>
      <c r="M172" t="s">
        <v>274</v>
      </c>
      <c r="N172">
        <v>24.477699999999999</v>
      </c>
      <c r="AA172">
        <f t="shared" si="38"/>
        <v>167</v>
      </c>
      <c r="AB172" t="str">
        <f>B2B!B169</f>
        <v>JM2</v>
      </c>
      <c r="AC172" t="str">
        <f>B2B!C169</f>
        <v>68</v>
      </c>
      <c r="AD172" t="str">
        <f t="shared" si="32"/>
        <v>JM2-68</v>
      </c>
      <c r="AE172" t="str">
        <f t="shared" si="33"/>
        <v>SPI-DQO</v>
      </c>
      <c r="AG172" t="str">
        <f t="shared" si="34"/>
        <v>--</v>
      </c>
      <c r="AH172" t="str">
        <f t="shared" si="35"/>
        <v>J17-24</v>
      </c>
      <c r="AI172" t="str">
        <f>IFERROR(IF(IF(AG172="--",INDEX(D:D,MATCH(AE172,INDEX(B:B,MATCH(AE172,B:B,)+1):B10686,)+MATCH(AE172,B:B,)))=AD172,VLOOKUP(AE172,B:D,3,0),IF(AG172="--",INDEX(D:D,MATCH(AE172,INDEX(B:B,MATCH(AE172,B:B,)+1):B10686,)+MATCH(AE172,B:B,)),"---")),"---")</f>
        <v>J17-24</v>
      </c>
      <c r="AJ172" t="str">
        <f>IF(COUNTIF(CALC_CONN_TEBB0714_REV01!F:F,IF(AH172&lt;&gt;"---",VLOOKUP(AD172,CALC_CONN_TEBB0714_REV01!F:M,8,0),IF(IFERROR(IF(AD172=AH172,AI172,AH172),"---")="---","---",IF(COUNTIF(CALC_CONN_TEBB0714_REV01!F:F,IFERROR(IF(AD172=AH172,AI172,AH172),"---"))&gt;0,"---",IFERROR(IF(AD172=AH172,AI172,AH172),"---")))))=1,IF(AH172&lt;&gt;"---",VLOOKUP(AD172,CALC_CONN_TEBB0714_REV01!F:M,8,0),IF(IFERROR(IF(AD172=AH172,AI172,AH172),"---")="---","---",IF(COUNTIF(CALC_CONN_TEBB0714_REV01!F:F,IFERROR(IF(AD172=AH172,AI172,AH172),"---"))&gt;0,"---",IFERROR(IF(AD172=AH172,AI172,AH172),"---")))),"---")</f>
        <v>J17-24</v>
      </c>
      <c r="AK172" t="str">
        <f>IF(COUNTIF(CALC_CONN_TEBB0714_REV01!F:F,IF(AH172&lt;&gt;"---",VLOOKUP(AD172,CALC_CONN_TEBB0714_REV01!F:M,8,0),IF(IFERROR(IF(AD172=AH172,AI172,AH172),"---")="---","---",IF(COUNTIF(CALC_CONN_TEBB0714_REV01!F:F,IFERROR(IF(AD172=AH172,AI172,AH172),"---"))&gt;0,"---",IFERROR(IF(AD172=AH172,AI172,AH172),"---")))))=0,IF(AH172&lt;&gt;"---",VLOOKUP(AD172,CALC_CONN_TEBB0714_REV01!F:M,8,0),IF(IFERROR(IF(AD172=AH172,AI172,AH172),"---")="---","---",IF(COUNTIF(CALC_CONN_TEBB0714_REV01!F:F,IFERROR(IF(AD172=AH172,AI172,AH172),"---"))&gt;0,"---",IFERROR(IF(AD172=AH172,AI172,AH172),"---")))),"---")</f>
        <v>---</v>
      </c>
      <c r="AL172">
        <f t="shared" si="36"/>
        <v>11.2178</v>
      </c>
      <c r="AM172">
        <f t="shared" si="37"/>
        <v>2</v>
      </c>
      <c r="AT172" t="str">
        <f t="shared" si="30"/>
        <v>B34_L2_P</v>
      </c>
      <c r="AU172" t="str">
        <f t="shared" si="31"/>
        <v>--</v>
      </c>
    </row>
    <row r="173" spans="1:47" x14ac:dyDescent="0.25">
      <c r="A173" t="str">
        <f t="shared" si="26"/>
        <v>J20-41</v>
      </c>
      <c r="B173" t="str">
        <f t="shared" si="27"/>
        <v>B34_L7_N</v>
      </c>
      <c r="C173" t="str">
        <f t="shared" si="28"/>
        <v>J20-B34_L7_N</v>
      </c>
      <c r="D173" t="str">
        <f t="shared" si="29"/>
        <v>J20-41</v>
      </c>
      <c r="E173" t="s">
        <v>895</v>
      </c>
      <c r="F173">
        <v>41</v>
      </c>
      <c r="G173" t="s">
        <v>394</v>
      </c>
      <c r="L173" t="s">
        <v>1263</v>
      </c>
      <c r="M173" t="s">
        <v>274</v>
      </c>
      <c r="N173">
        <v>24.400700000000001</v>
      </c>
      <c r="AA173">
        <f t="shared" si="38"/>
        <v>168</v>
      </c>
      <c r="AB173" t="str">
        <f>B2B!B170</f>
        <v>JM2</v>
      </c>
      <c r="AC173" t="str">
        <f>B2B!C170</f>
        <v>67</v>
      </c>
      <c r="AD173" t="str">
        <f t="shared" si="32"/>
        <v>JM2-67</v>
      </c>
      <c r="AE173" t="str">
        <f t="shared" si="33"/>
        <v>SPI-CLK</v>
      </c>
      <c r="AG173" t="str">
        <f t="shared" si="34"/>
        <v>--</v>
      </c>
      <c r="AH173" t="str">
        <f t="shared" si="35"/>
        <v>J17-26</v>
      </c>
      <c r="AI173" t="str">
        <f>IFERROR(IF(IF(AG173="--",INDEX(D:D,MATCH(AE173,INDEX(B:B,MATCH(AE173,B:B,)+1):B10687,)+MATCH(AE173,B:B,)))=AD173,VLOOKUP(AE173,B:D,3,0),IF(AG173="--",INDEX(D:D,MATCH(AE173,INDEX(B:B,MATCH(AE173,B:B,)+1):B10687,)+MATCH(AE173,B:B,)),"---")),"---")</f>
        <v>J17-26</v>
      </c>
      <c r="AJ173" t="str">
        <f>IF(COUNTIF(CALC_CONN_TEBB0714_REV01!F:F,IF(AH173&lt;&gt;"---",VLOOKUP(AD173,CALC_CONN_TEBB0714_REV01!F:M,8,0),IF(IFERROR(IF(AD173=AH173,AI173,AH173),"---")="---","---",IF(COUNTIF(CALC_CONN_TEBB0714_REV01!F:F,IFERROR(IF(AD173=AH173,AI173,AH173),"---"))&gt;0,"---",IFERROR(IF(AD173=AH173,AI173,AH173),"---")))))=1,IF(AH173&lt;&gt;"---",VLOOKUP(AD173,CALC_CONN_TEBB0714_REV01!F:M,8,0),IF(IFERROR(IF(AD173=AH173,AI173,AH173),"---")="---","---",IF(COUNTIF(CALC_CONN_TEBB0714_REV01!F:F,IFERROR(IF(AD173=AH173,AI173,AH173),"---"))&gt;0,"---",IFERROR(IF(AD173=AH173,AI173,AH173),"---")))),"---")</f>
        <v>J17-26</v>
      </c>
      <c r="AK173" t="str">
        <f>IF(COUNTIF(CALC_CONN_TEBB0714_REV01!F:F,IF(AH173&lt;&gt;"---",VLOOKUP(AD173,CALC_CONN_TEBB0714_REV01!F:M,8,0),IF(IFERROR(IF(AD173=AH173,AI173,AH173),"---")="---","---",IF(COUNTIF(CALC_CONN_TEBB0714_REV01!F:F,IFERROR(IF(AD173=AH173,AI173,AH173),"---"))&gt;0,"---",IFERROR(IF(AD173=AH173,AI173,AH173),"---")))))=0,IF(AH173&lt;&gt;"---",VLOOKUP(AD173,CALC_CONN_TEBB0714_REV01!F:M,8,0),IF(IFERROR(IF(AD173=AH173,AI173,AH173),"---")="---","---",IF(COUNTIF(CALC_CONN_TEBB0714_REV01!F:F,IFERROR(IF(AD173=AH173,AI173,AH173),"---"))&gt;0,"---",IFERROR(IF(AD173=AH173,AI173,AH173),"---")))),"---")</f>
        <v>---</v>
      </c>
      <c r="AL173">
        <f t="shared" si="36"/>
        <v>5.2565999999999997</v>
      </c>
      <c r="AM173">
        <f t="shared" si="37"/>
        <v>2</v>
      </c>
      <c r="AT173" t="str">
        <f t="shared" si="30"/>
        <v>B34_L7_N</v>
      </c>
      <c r="AU173" t="str">
        <f t="shared" si="31"/>
        <v>--</v>
      </c>
    </row>
    <row r="174" spans="1:47" x14ac:dyDescent="0.25">
      <c r="A174" t="str">
        <f t="shared" si="26"/>
        <v>J20-42</v>
      </c>
      <c r="B174" t="str">
        <f t="shared" si="27"/>
        <v>B34_L7_P</v>
      </c>
      <c r="C174" t="str">
        <f t="shared" si="28"/>
        <v>J20-B34_L7_P</v>
      </c>
      <c r="D174" t="str">
        <f t="shared" si="29"/>
        <v>J20-42</v>
      </c>
      <c r="E174" t="s">
        <v>895</v>
      </c>
      <c r="F174">
        <v>42</v>
      </c>
      <c r="G174" t="s">
        <v>395</v>
      </c>
      <c r="L174" t="s">
        <v>1264</v>
      </c>
      <c r="M174" t="s">
        <v>274</v>
      </c>
      <c r="N174">
        <v>25.707999999999998</v>
      </c>
      <c r="AA174">
        <f t="shared" si="38"/>
        <v>169</v>
      </c>
      <c r="AB174" t="str">
        <f>B2B!B171</f>
        <v>JM2</v>
      </c>
      <c r="AC174" t="str">
        <f>B2B!C171</f>
        <v>70</v>
      </c>
      <c r="AD174" t="str">
        <f t="shared" si="32"/>
        <v>JM2-70</v>
      </c>
      <c r="AE174" t="str">
        <f t="shared" si="33"/>
        <v>SPI-DQ3</v>
      </c>
      <c r="AG174" t="str">
        <f t="shared" si="34"/>
        <v>--</v>
      </c>
      <c r="AH174" t="str">
        <f t="shared" si="35"/>
        <v>J17-23</v>
      </c>
      <c r="AI174" t="str">
        <f>IFERROR(IF(IF(AG174="--",INDEX(D:D,MATCH(AE174,INDEX(B:B,MATCH(AE174,B:B,)+1):B10688,)+MATCH(AE174,B:B,)))=AD174,VLOOKUP(AE174,B:D,3,0),IF(AG174="--",INDEX(D:D,MATCH(AE174,INDEX(B:B,MATCH(AE174,B:B,)+1):B10688,)+MATCH(AE174,B:B,)),"---")),"---")</f>
        <v>J17-23</v>
      </c>
      <c r="AJ174" t="str">
        <f>IF(COUNTIF(CALC_CONN_TEBB0714_REV01!F:F,IF(AH174&lt;&gt;"---",VLOOKUP(AD174,CALC_CONN_TEBB0714_REV01!F:M,8,0),IF(IFERROR(IF(AD174=AH174,AI174,AH174),"---")="---","---",IF(COUNTIF(CALC_CONN_TEBB0714_REV01!F:F,IFERROR(IF(AD174=AH174,AI174,AH174),"---"))&gt;0,"---",IFERROR(IF(AD174=AH174,AI174,AH174),"---")))))=1,IF(AH174&lt;&gt;"---",VLOOKUP(AD174,CALC_CONN_TEBB0714_REV01!F:M,8,0),IF(IFERROR(IF(AD174=AH174,AI174,AH174),"---")="---","---",IF(COUNTIF(CALC_CONN_TEBB0714_REV01!F:F,IFERROR(IF(AD174=AH174,AI174,AH174),"---"))&gt;0,"---",IFERROR(IF(AD174=AH174,AI174,AH174),"---")))),"---")</f>
        <v>J17-23</v>
      </c>
      <c r="AK174" t="str">
        <f>IF(COUNTIF(CALC_CONN_TEBB0714_REV01!F:F,IF(AH174&lt;&gt;"---",VLOOKUP(AD174,CALC_CONN_TEBB0714_REV01!F:M,8,0),IF(IFERROR(IF(AD174=AH174,AI174,AH174),"---")="---","---",IF(COUNTIF(CALC_CONN_TEBB0714_REV01!F:F,IFERROR(IF(AD174=AH174,AI174,AH174),"---"))&gt;0,"---",IFERROR(IF(AD174=AH174,AI174,AH174),"---")))))=0,IF(AH174&lt;&gt;"---",VLOOKUP(AD174,CALC_CONN_TEBB0714_REV01!F:M,8,0),IF(IFERROR(IF(AD174=AH174,AI174,AH174),"---")="---","---",IF(COUNTIF(CALC_CONN_TEBB0714_REV01!F:F,IFERROR(IF(AD174=AH174,AI174,AH174),"---"))&gt;0,"---",IFERROR(IF(AD174=AH174,AI174,AH174),"---")))),"---")</f>
        <v>---</v>
      </c>
      <c r="AL174">
        <f t="shared" si="36"/>
        <v>14.172000000000001</v>
      </c>
      <c r="AM174">
        <f t="shared" si="37"/>
        <v>2</v>
      </c>
      <c r="AT174" t="str">
        <f t="shared" si="30"/>
        <v>B34_L7_P</v>
      </c>
      <c r="AU174" t="str">
        <f t="shared" si="31"/>
        <v>--</v>
      </c>
    </row>
    <row r="175" spans="1:47" x14ac:dyDescent="0.25">
      <c r="A175" t="str">
        <f t="shared" si="26"/>
        <v>J20-43</v>
      </c>
      <c r="B175" t="str">
        <f t="shared" si="27"/>
        <v>B34_L6_N</v>
      </c>
      <c r="C175" t="str">
        <f t="shared" si="28"/>
        <v>J20-B34_L6_N</v>
      </c>
      <c r="D175" t="str">
        <f t="shared" si="29"/>
        <v>J20-43</v>
      </c>
      <c r="E175" t="s">
        <v>895</v>
      </c>
      <c r="F175">
        <v>43</v>
      </c>
      <c r="G175" t="s">
        <v>392</v>
      </c>
      <c r="L175" t="s">
        <v>1290</v>
      </c>
      <c r="M175" t="s">
        <v>274</v>
      </c>
      <c r="N175">
        <v>27.611499999999999</v>
      </c>
      <c r="AA175">
        <f t="shared" si="38"/>
        <v>170</v>
      </c>
      <c r="AB175" t="str">
        <f>B2B!B172</f>
        <v>JM2</v>
      </c>
      <c r="AC175" t="str">
        <f>B2B!C172</f>
        <v>69</v>
      </c>
      <c r="AD175" t="str">
        <f t="shared" si="32"/>
        <v>JM2-69</v>
      </c>
      <c r="AE175" t="str">
        <f t="shared" si="33"/>
        <v>SPI-CS</v>
      </c>
      <c r="AG175" t="str">
        <f t="shared" si="34"/>
        <v>--</v>
      </c>
      <c r="AH175" t="str">
        <f t="shared" si="35"/>
        <v>J17-25</v>
      </c>
      <c r="AI175" t="str">
        <f>IFERROR(IF(IF(AG175="--",INDEX(D:D,MATCH(AE175,INDEX(B:B,MATCH(AE175,B:B,)+1):B10689,)+MATCH(AE175,B:B,)))=AD175,VLOOKUP(AE175,B:D,3,0),IF(AG175="--",INDEX(D:D,MATCH(AE175,INDEX(B:B,MATCH(AE175,B:B,)+1):B10689,)+MATCH(AE175,B:B,)),"---")),"---")</f>
        <v>J17-25</v>
      </c>
      <c r="AJ175" t="str">
        <f>IF(COUNTIF(CALC_CONN_TEBB0714_REV01!F:F,IF(AH175&lt;&gt;"---",VLOOKUP(AD175,CALC_CONN_TEBB0714_REV01!F:M,8,0),IF(IFERROR(IF(AD175=AH175,AI175,AH175),"---")="---","---",IF(COUNTIF(CALC_CONN_TEBB0714_REV01!F:F,IFERROR(IF(AD175=AH175,AI175,AH175),"---"))&gt;0,"---",IFERROR(IF(AD175=AH175,AI175,AH175),"---")))))=1,IF(AH175&lt;&gt;"---",VLOOKUP(AD175,CALC_CONN_TEBB0714_REV01!F:M,8,0),IF(IFERROR(IF(AD175=AH175,AI175,AH175),"---")="---","---",IF(COUNTIF(CALC_CONN_TEBB0714_REV01!F:F,IFERROR(IF(AD175=AH175,AI175,AH175),"---"))&gt;0,"---",IFERROR(IF(AD175=AH175,AI175,AH175),"---")))),"---")</f>
        <v>J17-25</v>
      </c>
      <c r="AK175" t="str">
        <f>IF(COUNTIF(CALC_CONN_TEBB0714_REV01!F:F,IF(AH175&lt;&gt;"---",VLOOKUP(AD175,CALC_CONN_TEBB0714_REV01!F:M,8,0),IF(IFERROR(IF(AD175=AH175,AI175,AH175),"---")="---","---",IF(COUNTIF(CALC_CONN_TEBB0714_REV01!F:F,IFERROR(IF(AD175=AH175,AI175,AH175),"---"))&gt;0,"---",IFERROR(IF(AD175=AH175,AI175,AH175),"---")))))=0,IF(AH175&lt;&gt;"---",VLOOKUP(AD175,CALC_CONN_TEBB0714_REV01!F:M,8,0),IF(IFERROR(IF(AD175=AH175,AI175,AH175),"---")="---","---",IF(COUNTIF(CALC_CONN_TEBB0714_REV01!F:F,IFERROR(IF(AD175=AH175,AI175,AH175),"---"))&gt;0,"---",IFERROR(IF(AD175=AH175,AI175,AH175),"---")))),"---")</f>
        <v>---</v>
      </c>
      <c r="AL175">
        <f t="shared" si="36"/>
        <v>8.0038</v>
      </c>
      <c r="AM175">
        <f t="shared" si="37"/>
        <v>2</v>
      </c>
      <c r="AT175" t="str">
        <f t="shared" si="30"/>
        <v>B34_L6_N</v>
      </c>
      <c r="AU175" t="str">
        <f t="shared" si="31"/>
        <v>--</v>
      </c>
    </row>
    <row r="176" spans="1:47" x14ac:dyDescent="0.25">
      <c r="A176" t="str">
        <f t="shared" si="26"/>
        <v>J20-44</v>
      </c>
      <c r="B176" t="str">
        <f t="shared" si="27"/>
        <v>B34_L6_P</v>
      </c>
      <c r="C176" t="str">
        <f t="shared" si="28"/>
        <v>J20-B34_L6_P</v>
      </c>
      <c r="D176" t="str">
        <f t="shared" si="29"/>
        <v>J20-44</v>
      </c>
      <c r="E176" t="s">
        <v>895</v>
      </c>
      <c r="F176">
        <v>44</v>
      </c>
      <c r="G176" t="s">
        <v>393</v>
      </c>
      <c r="L176" t="s">
        <v>1291</v>
      </c>
      <c r="M176" t="s">
        <v>274</v>
      </c>
      <c r="N176">
        <v>22.387799999999999</v>
      </c>
      <c r="AA176">
        <f t="shared" si="38"/>
        <v>171</v>
      </c>
      <c r="AB176" t="str">
        <f>B2B!B173</f>
        <v>JM2</v>
      </c>
      <c r="AC176" t="str">
        <f>B2B!C173</f>
        <v>72</v>
      </c>
      <c r="AD176" t="str">
        <f t="shared" si="32"/>
        <v>JM2-72</v>
      </c>
      <c r="AE176" t="str">
        <f t="shared" si="33"/>
        <v>GND</v>
      </c>
      <c r="AG176" t="str">
        <f t="shared" si="34"/>
        <v>---</v>
      </c>
      <c r="AH176" t="str">
        <f t="shared" si="35"/>
        <v>---</v>
      </c>
      <c r="AI176" t="str">
        <f>IFERROR(IF(IF(AG176="--",INDEX(D:D,MATCH(AE176,INDEX(B:B,MATCH(AE176,B:B,)+1):B10690,)+MATCH(AE176,B:B,)))=AD176,VLOOKUP(AE176,B:D,3,0),IF(AG176="--",INDEX(D:D,MATCH(AE176,INDEX(B:B,MATCH(AE176,B:B,)+1):B10690,)+MATCH(AE176,B:B,)),"---")),"---")</f>
        <v>---</v>
      </c>
      <c r="AJ176" t="str">
        <f>IF(COUNTIF(CALC_CONN_TEBB0714_REV01!F:F,IF(AH176&lt;&gt;"---",VLOOKUP(AD176,CALC_CONN_TEBB0714_REV01!F:M,8,0),IF(IFERROR(IF(AD176=AH176,AI176,AH176),"---")="---","---",IF(COUNTIF(CALC_CONN_TEBB0714_REV01!F:F,IFERROR(IF(AD176=AH176,AI176,AH176),"---"))&gt;0,"---",IFERROR(IF(AD176=AH176,AI176,AH176),"---")))))=1,IF(AH176&lt;&gt;"---",VLOOKUP(AD176,CALC_CONN_TEBB0714_REV01!F:M,8,0),IF(IFERROR(IF(AD176=AH176,AI176,AH176),"---")="---","---",IF(COUNTIF(CALC_CONN_TEBB0714_REV01!F:F,IFERROR(IF(AD176=AH176,AI176,AH176),"---"))&gt;0,"---",IFERROR(IF(AD176=AH176,AI176,AH176),"---")))),"---")</f>
        <v>---</v>
      </c>
      <c r="AK176" t="str">
        <f>IF(COUNTIF(CALC_CONN_TEBB0714_REV01!F:F,IF(AH176&lt;&gt;"---",VLOOKUP(AD176,CALC_CONN_TEBB0714_REV01!F:M,8,0),IF(IFERROR(IF(AD176=AH176,AI176,AH176),"---")="---","---",IF(COUNTIF(CALC_CONN_TEBB0714_REV01!F:F,IFERROR(IF(AD176=AH176,AI176,AH176),"---"))&gt;0,"---",IFERROR(IF(AD176=AH176,AI176,AH176),"---")))))=0,IF(AH176&lt;&gt;"---",VLOOKUP(AD176,CALC_CONN_TEBB0714_REV01!F:M,8,0),IF(IFERROR(IF(AD176=AH176,AI176,AH176),"---")="---","---",IF(COUNTIF(CALC_CONN_TEBB0714_REV01!F:F,IFERROR(IF(AD176=AH176,AI176,AH176),"---"))&gt;0,"---",IFERROR(IF(AD176=AH176,AI176,AH176),"---")))),"---")</f>
        <v>---</v>
      </c>
      <c r="AL176" t="str">
        <f t="shared" si="36"/>
        <v>---</v>
      </c>
      <c r="AM176">
        <f t="shared" si="37"/>
        <v>93</v>
      </c>
      <c r="AT176" t="str">
        <f t="shared" si="30"/>
        <v>B34_L6_P</v>
      </c>
      <c r="AU176" t="str">
        <f t="shared" si="31"/>
        <v>--</v>
      </c>
    </row>
    <row r="177" spans="1:47" x14ac:dyDescent="0.25">
      <c r="A177" t="str">
        <f t="shared" si="26"/>
        <v>J20-45</v>
      </c>
      <c r="B177" t="str">
        <f t="shared" si="27"/>
        <v>VCCIO34</v>
      </c>
      <c r="C177" t="str">
        <f t="shared" si="28"/>
        <v>J20-VCCIO34</v>
      </c>
      <c r="D177" t="str">
        <f t="shared" si="29"/>
        <v>J20-45</v>
      </c>
      <c r="E177" t="s">
        <v>895</v>
      </c>
      <c r="F177">
        <v>45</v>
      </c>
      <c r="G177" t="s">
        <v>376</v>
      </c>
      <c r="L177" t="s">
        <v>1262</v>
      </c>
      <c r="M177" t="s">
        <v>274</v>
      </c>
      <c r="N177">
        <v>20.045400000000001</v>
      </c>
      <c r="AA177">
        <f t="shared" si="38"/>
        <v>172</v>
      </c>
      <c r="AB177" t="str">
        <f>B2B!B174</f>
        <v>JM2</v>
      </c>
      <c r="AC177" t="str">
        <f>B2B!C174</f>
        <v>71</v>
      </c>
      <c r="AD177" t="str">
        <f t="shared" si="32"/>
        <v>JM2-71</v>
      </c>
      <c r="AE177" t="str">
        <f t="shared" si="33"/>
        <v>SPI-DQ1</v>
      </c>
      <c r="AG177" t="str">
        <f t="shared" si="34"/>
        <v>--</v>
      </c>
      <c r="AH177" t="str">
        <f t="shared" si="35"/>
        <v>J17-27</v>
      </c>
      <c r="AI177" t="str">
        <f>IFERROR(IF(IF(AG177="--",INDEX(D:D,MATCH(AE177,INDEX(B:B,MATCH(AE177,B:B,)+1):B10691,)+MATCH(AE177,B:B,)))=AD177,VLOOKUP(AE177,B:D,3,0),IF(AG177="--",INDEX(D:D,MATCH(AE177,INDEX(B:B,MATCH(AE177,B:B,)+1):B10691,)+MATCH(AE177,B:B,)),"---")),"---")</f>
        <v>J17-27</v>
      </c>
      <c r="AJ177" t="str">
        <f>IF(COUNTIF(CALC_CONN_TEBB0714_REV01!F:F,IF(AH177&lt;&gt;"---",VLOOKUP(AD177,CALC_CONN_TEBB0714_REV01!F:M,8,0),IF(IFERROR(IF(AD177=AH177,AI177,AH177),"---")="---","---",IF(COUNTIF(CALC_CONN_TEBB0714_REV01!F:F,IFERROR(IF(AD177=AH177,AI177,AH177),"---"))&gt;0,"---",IFERROR(IF(AD177=AH177,AI177,AH177),"---")))))=1,IF(AH177&lt;&gt;"---",VLOOKUP(AD177,CALC_CONN_TEBB0714_REV01!F:M,8,0),IF(IFERROR(IF(AD177=AH177,AI177,AH177),"---")="---","---",IF(COUNTIF(CALC_CONN_TEBB0714_REV01!F:F,IFERROR(IF(AD177=AH177,AI177,AH177),"---"))&gt;0,"---",IFERROR(IF(AD177=AH177,AI177,AH177),"---")))),"---")</f>
        <v>J17-27</v>
      </c>
      <c r="AK177" t="str">
        <f>IF(COUNTIF(CALC_CONN_TEBB0714_REV01!F:F,IF(AH177&lt;&gt;"---",VLOOKUP(AD177,CALC_CONN_TEBB0714_REV01!F:M,8,0),IF(IFERROR(IF(AD177=AH177,AI177,AH177),"---")="---","---",IF(COUNTIF(CALC_CONN_TEBB0714_REV01!F:F,IFERROR(IF(AD177=AH177,AI177,AH177),"---"))&gt;0,"---",IFERROR(IF(AD177=AH177,AI177,AH177),"---")))))=0,IF(AH177&lt;&gt;"---",VLOOKUP(AD177,CALC_CONN_TEBB0714_REV01!F:M,8,0),IF(IFERROR(IF(AD177=AH177,AI177,AH177),"---")="---","---",IF(COUNTIF(CALC_CONN_TEBB0714_REV01!F:F,IFERROR(IF(AD177=AH177,AI177,AH177),"---"))&gt;0,"---",IFERROR(IF(AD177=AH177,AI177,AH177),"---")))),"---")</f>
        <v>---</v>
      </c>
      <c r="AL177">
        <f t="shared" si="36"/>
        <v>8.1037999999999997</v>
      </c>
      <c r="AM177">
        <f t="shared" si="37"/>
        <v>2</v>
      </c>
      <c r="AT177" t="str">
        <f t="shared" si="30"/>
        <v>VCCIO34</v>
      </c>
      <c r="AU177" t="str">
        <f t="shared" si="31"/>
        <v>--</v>
      </c>
    </row>
    <row r="178" spans="1:47" x14ac:dyDescent="0.25">
      <c r="A178" t="str">
        <f t="shared" si="26"/>
        <v>J20-46</v>
      </c>
      <c r="B178" t="str">
        <f t="shared" si="27"/>
        <v>3.3V</v>
      </c>
      <c r="C178" t="str">
        <f t="shared" si="28"/>
        <v>J20-3.3V</v>
      </c>
      <c r="D178" t="str">
        <f t="shared" si="29"/>
        <v>J20-46</v>
      </c>
      <c r="E178" t="s">
        <v>895</v>
      </c>
      <c r="F178">
        <v>46</v>
      </c>
      <c r="G178" t="s">
        <v>277</v>
      </c>
      <c r="L178" t="s">
        <v>1292</v>
      </c>
      <c r="M178" t="s">
        <v>274</v>
      </c>
      <c r="N178">
        <v>19.343599999999999</v>
      </c>
      <c r="AA178">
        <f t="shared" si="38"/>
        <v>173</v>
      </c>
      <c r="AB178" t="str">
        <f>B2B!B175</f>
        <v>JM2</v>
      </c>
      <c r="AC178" t="str">
        <f>B2B!C175</f>
        <v>74</v>
      </c>
      <c r="AD178" t="str">
        <f t="shared" si="32"/>
        <v>JM2-74</v>
      </c>
      <c r="AE178" t="str">
        <f t="shared" si="33"/>
        <v>B14_L11_N</v>
      </c>
      <c r="AG178" t="str">
        <f t="shared" si="34"/>
        <v>--</v>
      </c>
      <c r="AH178" t="str">
        <f t="shared" si="35"/>
        <v>J17-4</v>
      </c>
      <c r="AI178" t="str">
        <f>IFERROR(IF(IF(AG178="--",INDEX(D:D,MATCH(AE178,INDEX(B:B,MATCH(AE178,B:B,)+1):B10692,)+MATCH(AE178,B:B,)))=AD178,VLOOKUP(AE178,B:D,3,0),IF(AG178="--",INDEX(D:D,MATCH(AE178,INDEX(B:B,MATCH(AE178,B:B,)+1):B10692,)+MATCH(AE178,B:B,)),"---")),"---")</f>
        <v>J17-4</v>
      </c>
      <c r="AJ178" t="str">
        <f>IF(COUNTIF(CALC_CONN_TEBB0714_REV01!F:F,IF(AH178&lt;&gt;"---",VLOOKUP(AD178,CALC_CONN_TEBB0714_REV01!F:M,8,0),IF(IFERROR(IF(AD178=AH178,AI178,AH178),"---")="---","---",IF(COUNTIF(CALC_CONN_TEBB0714_REV01!F:F,IFERROR(IF(AD178=AH178,AI178,AH178),"---"))&gt;0,"---",IFERROR(IF(AD178=AH178,AI178,AH178),"---")))))=1,IF(AH178&lt;&gt;"---",VLOOKUP(AD178,CALC_CONN_TEBB0714_REV01!F:M,8,0),IF(IFERROR(IF(AD178=AH178,AI178,AH178),"---")="---","---",IF(COUNTIF(CALC_CONN_TEBB0714_REV01!F:F,IFERROR(IF(AD178=AH178,AI178,AH178),"---"))&gt;0,"---",IFERROR(IF(AD178=AH178,AI178,AH178),"---")))),"---")</f>
        <v>J17-4</v>
      </c>
      <c r="AK178" t="str">
        <f>IF(COUNTIF(CALC_CONN_TEBB0714_REV01!F:F,IF(AH178&lt;&gt;"---",VLOOKUP(AD178,CALC_CONN_TEBB0714_REV01!F:M,8,0),IF(IFERROR(IF(AD178=AH178,AI178,AH178),"---")="---","---",IF(COUNTIF(CALC_CONN_TEBB0714_REV01!F:F,IFERROR(IF(AD178=AH178,AI178,AH178),"---"))&gt;0,"---",IFERROR(IF(AD178=AH178,AI178,AH178),"---")))))=0,IF(AH178&lt;&gt;"---",VLOOKUP(AD178,CALC_CONN_TEBB0714_REV01!F:M,8,0),IF(IFERROR(IF(AD178=AH178,AI178,AH178),"---")="---","---",IF(COUNTIF(CALC_CONN_TEBB0714_REV01!F:F,IFERROR(IF(AD178=AH178,AI178,AH178),"---"))&gt;0,"---",IFERROR(IF(AD178=AH178,AI178,AH178),"---")))),"---")</f>
        <v>---</v>
      </c>
      <c r="AL178">
        <f t="shared" si="36"/>
        <v>44.340200000000003</v>
      </c>
      <c r="AM178">
        <f t="shared" si="37"/>
        <v>2</v>
      </c>
      <c r="AT178" t="str">
        <f t="shared" si="30"/>
        <v>3.3V</v>
      </c>
      <c r="AU178" t="str">
        <f t="shared" si="31"/>
        <v>--</v>
      </c>
    </row>
    <row r="179" spans="1:47" x14ac:dyDescent="0.25">
      <c r="A179" t="str">
        <f t="shared" si="26"/>
        <v>J20-47</v>
      </c>
      <c r="B179" t="str">
        <f t="shared" si="27"/>
        <v>B34_L13_N</v>
      </c>
      <c r="C179" t="str">
        <f t="shared" si="28"/>
        <v>J20-B34_L13_N</v>
      </c>
      <c r="D179" t="str">
        <f t="shared" si="29"/>
        <v>J20-47</v>
      </c>
      <c r="E179" t="s">
        <v>895</v>
      </c>
      <c r="F179">
        <v>47</v>
      </c>
      <c r="G179" t="s">
        <v>353</v>
      </c>
      <c r="L179" t="s">
        <v>1306</v>
      </c>
      <c r="M179" t="s">
        <v>274</v>
      </c>
      <c r="N179">
        <v>5.2565999999999997</v>
      </c>
      <c r="AA179">
        <f t="shared" si="38"/>
        <v>174</v>
      </c>
      <c r="AB179" t="str">
        <f>B2B!B176</f>
        <v>JM2</v>
      </c>
      <c r="AC179" t="str">
        <f>B2B!C176</f>
        <v>73</v>
      </c>
      <c r="AD179" t="str">
        <f t="shared" si="32"/>
        <v>JM2-73</v>
      </c>
      <c r="AE179" t="str">
        <f t="shared" si="33"/>
        <v>SPI-DQ2</v>
      </c>
      <c r="AG179" t="str">
        <f t="shared" si="34"/>
        <v>--</v>
      </c>
      <c r="AH179" t="str">
        <f t="shared" si="35"/>
        <v>J17-28</v>
      </c>
      <c r="AI179" t="str">
        <f>IFERROR(IF(IF(AG179="--",INDEX(D:D,MATCH(AE179,INDEX(B:B,MATCH(AE179,B:B,)+1):B10693,)+MATCH(AE179,B:B,)))=AD179,VLOOKUP(AE179,B:D,3,0),IF(AG179="--",INDEX(D:D,MATCH(AE179,INDEX(B:B,MATCH(AE179,B:B,)+1):B10693,)+MATCH(AE179,B:B,)),"---")),"---")</f>
        <v>J17-28</v>
      </c>
      <c r="AJ179" t="str">
        <f>IF(COUNTIF(CALC_CONN_TEBB0714_REV01!F:F,IF(AH179&lt;&gt;"---",VLOOKUP(AD179,CALC_CONN_TEBB0714_REV01!F:M,8,0),IF(IFERROR(IF(AD179=AH179,AI179,AH179),"---")="---","---",IF(COUNTIF(CALC_CONN_TEBB0714_REV01!F:F,IFERROR(IF(AD179=AH179,AI179,AH179),"---"))&gt;0,"---",IFERROR(IF(AD179=AH179,AI179,AH179),"---")))))=1,IF(AH179&lt;&gt;"---",VLOOKUP(AD179,CALC_CONN_TEBB0714_REV01!F:M,8,0),IF(IFERROR(IF(AD179=AH179,AI179,AH179),"---")="---","---",IF(COUNTIF(CALC_CONN_TEBB0714_REV01!F:F,IFERROR(IF(AD179=AH179,AI179,AH179),"---"))&gt;0,"---",IFERROR(IF(AD179=AH179,AI179,AH179),"---")))),"---")</f>
        <v>J17-28</v>
      </c>
      <c r="AK179" t="str">
        <f>IF(COUNTIF(CALC_CONN_TEBB0714_REV01!F:F,IF(AH179&lt;&gt;"---",VLOOKUP(AD179,CALC_CONN_TEBB0714_REV01!F:M,8,0),IF(IFERROR(IF(AD179=AH179,AI179,AH179),"---")="---","---",IF(COUNTIF(CALC_CONN_TEBB0714_REV01!F:F,IFERROR(IF(AD179=AH179,AI179,AH179),"---"))&gt;0,"---",IFERROR(IF(AD179=AH179,AI179,AH179),"---")))))=0,IF(AH179&lt;&gt;"---",VLOOKUP(AD179,CALC_CONN_TEBB0714_REV01!F:M,8,0),IF(IFERROR(IF(AD179=AH179,AI179,AH179),"---")="---","---",IF(COUNTIF(CALC_CONN_TEBB0714_REV01!F:F,IFERROR(IF(AD179=AH179,AI179,AH179),"---"))&gt;0,"---",IFERROR(IF(AD179=AH179,AI179,AH179),"---")))),"---")</f>
        <v>---</v>
      </c>
      <c r="AL179">
        <f t="shared" si="36"/>
        <v>5.0716999999999999</v>
      </c>
      <c r="AM179">
        <f t="shared" si="37"/>
        <v>2</v>
      </c>
      <c r="AT179" t="str">
        <f t="shared" si="30"/>
        <v>B34_L13_N</v>
      </c>
      <c r="AU179" t="str">
        <f t="shared" si="31"/>
        <v>--</v>
      </c>
    </row>
    <row r="180" spans="1:47" x14ac:dyDescent="0.25">
      <c r="A180" t="str">
        <f t="shared" si="26"/>
        <v>J20-48</v>
      </c>
      <c r="B180" t="str">
        <f t="shared" si="27"/>
        <v>B34_L13_P</v>
      </c>
      <c r="C180" t="str">
        <f t="shared" si="28"/>
        <v>J20-B34_L13_P</v>
      </c>
      <c r="D180" t="str">
        <f t="shared" si="29"/>
        <v>J20-48</v>
      </c>
      <c r="E180" t="s">
        <v>895</v>
      </c>
      <c r="F180">
        <v>48</v>
      </c>
      <c r="G180" t="s">
        <v>354</v>
      </c>
      <c r="L180" t="s">
        <v>414</v>
      </c>
      <c r="M180" t="s">
        <v>274</v>
      </c>
      <c r="N180">
        <v>8.0038</v>
      </c>
      <c r="AA180">
        <f t="shared" si="38"/>
        <v>175</v>
      </c>
      <c r="AB180" t="str">
        <f>B2B!B177</f>
        <v>JM2</v>
      </c>
      <c r="AC180" t="str">
        <f>B2B!C177</f>
        <v>76</v>
      </c>
      <c r="AD180" t="str">
        <f t="shared" si="32"/>
        <v>JM2-76</v>
      </c>
      <c r="AE180" t="str">
        <f t="shared" si="33"/>
        <v>B14_L11_P</v>
      </c>
      <c r="AG180" t="str">
        <f t="shared" si="34"/>
        <v>--</v>
      </c>
      <c r="AH180" t="str">
        <f t="shared" si="35"/>
        <v>J17-3</v>
      </c>
      <c r="AI180" t="str">
        <f>IFERROR(IF(IF(AG180="--",INDEX(D:D,MATCH(AE180,INDEX(B:B,MATCH(AE180,B:B,)+1):B10694,)+MATCH(AE180,B:B,)))=AD180,VLOOKUP(AE180,B:D,3,0),IF(AG180="--",INDEX(D:D,MATCH(AE180,INDEX(B:B,MATCH(AE180,B:B,)+1):B10694,)+MATCH(AE180,B:B,)),"---")),"---")</f>
        <v>J17-3</v>
      </c>
      <c r="AJ180" t="str">
        <f>IF(COUNTIF(CALC_CONN_TEBB0714_REV01!F:F,IF(AH180&lt;&gt;"---",VLOOKUP(AD180,CALC_CONN_TEBB0714_REV01!F:M,8,0),IF(IFERROR(IF(AD180=AH180,AI180,AH180),"---")="---","---",IF(COUNTIF(CALC_CONN_TEBB0714_REV01!F:F,IFERROR(IF(AD180=AH180,AI180,AH180),"---"))&gt;0,"---",IFERROR(IF(AD180=AH180,AI180,AH180),"---")))))=1,IF(AH180&lt;&gt;"---",VLOOKUP(AD180,CALC_CONN_TEBB0714_REV01!F:M,8,0),IF(IFERROR(IF(AD180=AH180,AI180,AH180),"---")="---","---",IF(COUNTIF(CALC_CONN_TEBB0714_REV01!F:F,IFERROR(IF(AD180=AH180,AI180,AH180),"---"))&gt;0,"---",IFERROR(IF(AD180=AH180,AI180,AH180),"---")))),"---")</f>
        <v>J17-3</v>
      </c>
      <c r="AK180" t="str">
        <f>IF(COUNTIF(CALC_CONN_TEBB0714_REV01!F:F,IF(AH180&lt;&gt;"---",VLOOKUP(AD180,CALC_CONN_TEBB0714_REV01!F:M,8,0),IF(IFERROR(IF(AD180=AH180,AI180,AH180),"---")="---","---",IF(COUNTIF(CALC_CONN_TEBB0714_REV01!F:F,IFERROR(IF(AD180=AH180,AI180,AH180),"---"))&gt;0,"---",IFERROR(IF(AD180=AH180,AI180,AH180),"---")))))=0,IF(AH180&lt;&gt;"---",VLOOKUP(AD180,CALC_CONN_TEBB0714_REV01!F:M,8,0),IF(IFERROR(IF(AD180=AH180,AI180,AH180),"---")="---","---",IF(COUNTIF(CALC_CONN_TEBB0714_REV01!F:F,IFERROR(IF(AD180=AH180,AI180,AH180),"---"))&gt;0,"---",IFERROR(IF(AD180=AH180,AI180,AH180),"---")))),"---")</f>
        <v>---</v>
      </c>
      <c r="AL180">
        <f t="shared" si="36"/>
        <v>44.671599999999998</v>
      </c>
      <c r="AM180">
        <f t="shared" si="37"/>
        <v>2</v>
      </c>
      <c r="AT180" t="str">
        <f t="shared" si="30"/>
        <v>B34_L13_P</v>
      </c>
      <c r="AU180" t="str">
        <f t="shared" si="31"/>
        <v>--</v>
      </c>
    </row>
    <row r="181" spans="1:47" x14ac:dyDescent="0.25">
      <c r="A181" t="str">
        <f t="shared" si="26"/>
        <v>J20-49</v>
      </c>
      <c r="B181" t="str">
        <f t="shared" si="27"/>
        <v>GND</v>
      </c>
      <c r="C181" t="str">
        <f t="shared" si="28"/>
        <v>J20-GND</v>
      </c>
      <c r="D181" t="str">
        <f t="shared" si="29"/>
        <v>J20-49</v>
      </c>
      <c r="E181" t="s">
        <v>895</v>
      </c>
      <c r="F181">
        <v>49</v>
      </c>
      <c r="G181" t="s">
        <v>275</v>
      </c>
      <c r="L181" t="s">
        <v>415</v>
      </c>
      <c r="M181" t="s">
        <v>274</v>
      </c>
      <c r="N181">
        <v>8.1037999999999997</v>
      </c>
      <c r="AA181">
        <f t="shared" si="38"/>
        <v>176</v>
      </c>
      <c r="AB181" t="str">
        <f>B2B!B178</f>
        <v>JM2</v>
      </c>
      <c r="AC181" t="str">
        <f>B2B!C178</f>
        <v>75</v>
      </c>
      <c r="AD181" t="str">
        <f t="shared" si="32"/>
        <v>JM2-75</v>
      </c>
      <c r="AE181" t="str">
        <f t="shared" si="33"/>
        <v>B14_L10_P</v>
      </c>
      <c r="AG181" t="str">
        <f t="shared" si="34"/>
        <v>--</v>
      </c>
      <c r="AH181" t="str">
        <f t="shared" si="35"/>
        <v>J17-29</v>
      </c>
      <c r="AI181" t="str">
        <f>IFERROR(IF(IF(AG181="--",INDEX(D:D,MATCH(AE181,INDEX(B:B,MATCH(AE181,B:B,)+1):B10695,)+MATCH(AE181,B:B,)))=AD181,VLOOKUP(AE181,B:D,3,0),IF(AG181="--",INDEX(D:D,MATCH(AE181,INDEX(B:B,MATCH(AE181,B:B,)+1):B10695,)+MATCH(AE181,B:B,)),"---")),"---")</f>
        <v>J17-29</v>
      </c>
      <c r="AJ181" t="str">
        <f>IF(COUNTIF(CALC_CONN_TEBB0714_REV01!F:F,IF(AH181&lt;&gt;"---",VLOOKUP(AD181,CALC_CONN_TEBB0714_REV01!F:M,8,0),IF(IFERROR(IF(AD181=AH181,AI181,AH181),"---")="---","---",IF(COUNTIF(CALC_CONN_TEBB0714_REV01!F:F,IFERROR(IF(AD181=AH181,AI181,AH181),"---"))&gt;0,"---",IFERROR(IF(AD181=AH181,AI181,AH181),"---")))))=1,IF(AH181&lt;&gt;"---",VLOOKUP(AD181,CALC_CONN_TEBB0714_REV01!F:M,8,0),IF(IFERROR(IF(AD181=AH181,AI181,AH181),"---")="---","---",IF(COUNTIF(CALC_CONN_TEBB0714_REV01!F:F,IFERROR(IF(AD181=AH181,AI181,AH181),"---"))&gt;0,"---",IFERROR(IF(AD181=AH181,AI181,AH181),"---")))),"---")</f>
        <v>J17-29</v>
      </c>
      <c r="AK181" t="str">
        <f>IF(COUNTIF(CALC_CONN_TEBB0714_REV01!F:F,IF(AH181&lt;&gt;"---",VLOOKUP(AD181,CALC_CONN_TEBB0714_REV01!F:M,8,0),IF(IFERROR(IF(AD181=AH181,AI181,AH181),"---")="---","---",IF(COUNTIF(CALC_CONN_TEBB0714_REV01!F:F,IFERROR(IF(AD181=AH181,AI181,AH181),"---"))&gt;0,"---",IFERROR(IF(AD181=AH181,AI181,AH181),"---")))))=0,IF(AH181&lt;&gt;"---",VLOOKUP(AD181,CALC_CONN_TEBB0714_REV01!F:M,8,0),IF(IFERROR(IF(AD181=AH181,AI181,AH181),"---")="---","---",IF(COUNTIF(CALC_CONN_TEBB0714_REV01!F:F,IFERROR(IF(AD181=AH181,AI181,AH181),"---"))&gt;0,"---",IFERROR(IF(AD181=AH181,AI181,AH181),"---")))),"---")</f>
        <v>---</v>
      </c>
      <c r="AL181">
        <f t="shared" si="36"/>
        <v>8.7479999999999993</v>
      </c>
      <c r="AM181">
        <f t="shared" si="37"/>
        <v>2</v>
      </c>
      <c r="AT181">
        <f t="shared" si="30"/>
        <v>0</v>
      </c>
      <c r="AU181">
        <f t="shared" si="31"/>
        <v>0</v>
      </c>
    </row>
    <row r="182" spans="1:47" x14ac:dyDescent="0.25">
      <c r="A182" t="str">
        <f t="shared" si="26"/>
        <v>J20-50</v>
      </c>
      <c r="B182" t="str">
        <f t="shared" si="27"/>
        <v>GND</v>
      </c>
      <c r="C182" t="str">
        <f t="shared" si="28"/>
        <v>J20-GND</v>
      </c>
      <c r="D182" t="str">
        <f t="shared" si="29"/>
        <v>J20-50</v>
      </c>
      <c r="E182" t="s">
        <v>895</v>
      </c>
      <c r="F182">
        <v>50</v>
      </c>
      <c r="G182" t="s">
        <v>275</v>
      </c>
      <c r="L182" t="s">
        <v>416</v>
      </c>
      <c r="M182" t="s">
        <v>274</v>
      </c>
      <c r="N182">
        <v>5.0716999999999999</v>
      </c>
      <c r="AA182">
        <f t="shared" si="38"/>
        <v>177</v>
      </c>
      <c r="AB182" t="str">
        <f>B2B!B179</f>
        <v>JM2</v>
      </c>
      <c r="AC182" t="str">
        <f>B2B!C179</f>
        <v>78</v>
      </c>
      <c r="AD182" t="str">
        <f t="shared" si="32"/>
        <v>JM2-78</v>
      </c>
      <c r="AE182" t="str">
        <f t="shared" si="33"/>
        <v>B14_L14_N</v>
      </c>
      <c r="AG182" t="str">
        <f t="shared" si="34"/>
        <v>--</v>
      </c>
      <c r="AH182" t="str">
        <f t="shared" si="35"/>
        <v>J17-15</v>
      </c>
      <c r="AI182" t="str">
        <f>IFERROR(IF(IF(AG182="--",INDEX(D:D,MATCH(AE182,INDEX(B:B,MATCH(AE182,B:B,)+1):B10696,)+MATCH(AE182,B:B,)))=AD182,VLOOKUP(AE182,B:D,3,0),IF(AG182="--",INDEX(D:D,MATCH(AE182,INDEX(B:B,MATCH(AE182,B:B,)+1):B10696,)+MATCH(AE182,B:B,)),"---")),"---")</f>
        <v>J17-15</v>
      </c>
      <c r="AJ182" t="str">
        <f>IF(COUNTIF(CALC_CONN_TEBB0714_REV01!F:F,IF(AH182&lt;&gt;"---",VLOOKUP(AD182,CALC_CONN_TEBB0714_REV01!F:M,8,0),IF(IFERROR(IF(AD182=AH182,AI182,AH182),"---")="---","---",IF(COUNTIF(CALC_CONN_TEBB0714_REV01!F:F,IFERROR(IF(AD182=AH182,AI182,AH182),"---"))&gt;0,"---",IFERROR(IF(AD182=AH182,AI182,AH182),"---")))))=1,IF(AH182&lt;&gt;"---",VLOOKUP(AD182,CALC_CONN_TEBB0714_REV01!F:M,8,0),IF(IFERROR(IF(AD182=AH182,AI182,AH182),"---")="---","---",IF(COUNTIF(CALC_CONN_TEBB0714_REV01!F:F,IFERROR(IF(AD182=AH182,AI182,AH182),"---"))&gt;0,"---",IFERROR(IF(AD182=AH182,AI182,AH182),"---")))),"---")</f>
        <v>J17-15</v>
      </c>
      <c r="AK182" t="str">
        <f>IF(COUNTIF(CALC_CONN_TEBB0714_REV01!F:F,IF(AH182&lt;&gt;"---",VLOOKUP(AD182,CALC_CONN_TEBB0714_REV01!F:M,8,0),IF(IFERROR(IF(AD182=AH182,AI182,AH182),"---")="---","---",IF(COUNTIF(CALC_CONN_TEBB0714_REV01!F:F,IFERROR(IF(AD182=AH182,AI182,AH182),"---"))&gt;0,"---",IFERROR(IF(AD182=AH182,AI182,AH182),"---")))))=0,IF(AH182&lt;&gt;"---",VLOOKUP(AD182,CALC_CONN_TEBB0714_REV01!F:M,8,0),IF(IFERROR(IF(AD182=AH182,AI182,AH182),"---")="---","---",IF(COUNTIF(CALC_CONN_TEBB0714_REV01!F:F,IFERROR(IF(AD182=AH182,AI182,AH182),"---"))&gt;0,"---",IFERROR(IF(AD182=AH182,AI182,AH182),"---")))),"---")</f>
        <v>---</v>
      </c>
      <c r="AL182">
        <f t="shared" si="36"/>
        <v>34.048900000000003</v>
      </c>
      <c r="AM182">
        <f t="shared" si="37"/>
        <v>2</v>
      </c>
      <c r="AT182">
        <f t="shared" si="30"/>
        <v>0</v>
      </c>
      <c r="AU182">
        <f t="shared" si="31"/>
        <v>0</v>
      </c>
    </row>
    <row r="183" spans="1:47" x14ac:dyDescent="0.25">
      <c r="A183" t="str">
        <f t="shared" si="26"/>
        <v>J26-1</v>
      </c>
      <c r="B183" t="str">
        <f t="shared" si="27"/>
        <v>VCCIO34</v>
      </c>
      <c r="C183" t="str">
        <f t="shared" si="28"/>
        <v>J26-VCCIO34</v>
      </c>
      <c r="D183" t="str">
        <f t="shared" si="29"/>
        <v>J26-1</v>
      </c>
      <c r="E183" t="s">
        <v>918</v>
      </c>
      <c r="F183">
        <v>1</v>
      </c>
      <c r="G183" t="s">
        <v>376</v>
      </c>
      <c r="L183" t="s">
        <v>417</v>
      </c>
      <c r="M183" t="s">
        <v>274</v>
      </c>
      <c r="N183">
        <v>14.172000000000001</v>
      </c>
      <c r="AA183">
        <f t="shared" si="38"/>
        <v>178</v>
      </c>
      <c r="AB183" t="str">
        <f>B2B!B180</f>
        <v>JM2</v>
      </c>
      <c r="AC183" t="str">
        <f>B2B!C180</f>
        <v>77</v>
      </c>
      <c r="AD183" t="str">
        <f t="shared" si="32"/>
        <v>JM2-77</v>
      </c>
      <c r="AE183" t="str">
        <f t="shared" si="33"/>
        <v>B14_L10_N</v>
      </c>
      <c r="AG183" t="str">
        <f t="shared" si="34"/>
        <v>--</v>
      </c>
      <c r="AH183" t="str">
        <f t="shared" si="35"/>
        <v>J17-30</v>
      </c>
      <c r="AI183" t="str">
        <f>IFERROR(IF(IF(AG183="--",INDEX(D:D,MATCH(AE183,INDEX(B:B,MATCH(AE183,B:B,)+1):B10697,)+MATCH(AE183,B:B,)))=AD183,VLOOKUP(AE183,B:D,3,0),IF(AG183="--",INDEX(D:D,MATCH(AE183,INDEX(B:B,MATCH(AE183,B:B,)+1):B10697,)+MATCH(AE183,B:B,)),"---")),"---")</f>
        <v>J17-30</v>
      </c>
      <c r="AJ183" t="str">
        <f>IF(COUNTIF(CALC_CONN_TEBB0714_REV01!F:F,IF(AH183&lt;&gt;"---",VLOOKUP(AD183,CALC_CONN_TEBB0714_REV01!F:M,8,0),IF(IFERROR(IF(AD183=AH183,AI183,AH183),"---")="---","---",IF(COUNTIF(CALC_CONN_TEBB0714_REV01!F:F,IFERROR(IF(AD183=AH183,AI183,AH183),"---"))&gt;0,"---",IFERROR(IF(AD183=AH183,AI183,AH183),"---")))))=1,IF(AH183&lt;&gt;"---",VLOOKUP(AD183,CALC_CONN_TEBB0714_REV01!F:M,8,0),IF(IFERROR(IF(AD183=AH183,AI183,AH183),"---")="---","---",IF(COUNTIF(CALC_CONN_TEBB0714_REV01!F:F,IFERROR(IF(AD183=AH183,AI183,AH183),"---"))&gt;0,"---",IFERROR(IF(AD183=AH183,AI183,AH183),"---")))),"---")</f>
        <v>J17-30</v>
      </c>
      <c r="AK183" t="str">
        <f>IF(COUNTIF(CALC_CONN_TEBB0714_REV01!F:F,IF(AH183&lt;&gt;"---",VLOOKUP(AD183,CALC_CONN_TEBB0714_REV01!F:M,8,0),IF(IFERROR(IF(AD183=AH183,AI183,AH183),"---")="---","---",IF(COUNTIF(CALC_CONN_TEBB0714_REV01!F:F,IFERROR(IF(AD183=AH183,AI183,AH183),"---"))&gt;0,"---",IFERROR(IF(AD183=AH183,AI183,AH183),"---")))))=0,IF(AH183&lt;&gt;"---",VLOOKUP(AD183,CALC_CONN_TEBB0714_REV01!F:M,8,0),IF(IFERROR(IF(AD183=AH183,AI183,AH183),"---")="---","---",IF(COUNTIF(CALC_CONN_TEBB0714_REV01!F:F,IFERROR(IF(AD183=AH183,AI183,AH183),"---"))&gt;0,"---",IFERROR(IF(AD183=AH183,AI183,AH183),"---")))),"---")</f>
        <v>---</v>
      </c>
      <c r="AL183">
        <f t="shared" si="36"/>
        <v>8.4167000000000005</v>
      </c>
      <c r="AM183">
        <f t="shared" si="37"/>
        <v>2</v>
      </c>
      <c r="AT183" t="str">
        <f t="shared" si="30"/>
        <v>VCCIO34</v>
      </c>
      <c r="AU183" t="str">
        <f t="shared" si="31"/>
        <v>--</v>
      </c>
    </row>
    <row r="184" spans="1:47" x14ac:dyDescent="0.25">
      <c r="A184" t="str">
        <f t="shared" si="26"/>
        <v>J26-2</v>
      </c>
      <c r="B184" t="str">
        <f t="shared" si="27"/>
        <v>1.8V</v>
      </c>
      <c r="C184" t="str">
        <f t="shared" si="28"/>
        <v>J26-1.8V</v>
      </c>
      <c r="D184" t="str">
        <f t="shared" si="29"/>
        <v>J26-2</v>
      </c>
      <c r="E184" t="s">
        <v>918</v>
      </c>
      <c r="F184">
        <v>2</v>
      </c>
      <c r="G184" t="s">
        <v>276</v>
      </c>
      <c r="L184" t="s">
        <v>418</v>
      </c>
      <c r="M184" t="s">
        <v>274</v>
      </c>
      <c r="N184">
        <v>11.2178</v>
      </c>
      <c r="AA184">
        <f t="shared" si="38"/>
        <v>179</v>
      </c>
      <c r="AB184" t="str">
        <f>B2B!B181</f>
        <v>JM2</v>
      </c>
      <c r="AC184" t="str">
        <f>B2B!C181</f>
        <v>80</v>
      </c>
      <c r="AD184" t="str">
        <f t="shared" si="32"/>
        <v>JM2-80</v>
      </c>
      <c r="AE184" t="str">
        <f t="shared" si="33"/>
        <v>B14_L14_P</v>
      </c>
      <c r="AG184" t="str">
        <f t="shared" si="34"/>
        <v>--</v>
      </c>
      <c r="AH184" t="str">
        <f t="shared" si="35"/>
        <v>J17-16</v>
      </c>
      <c r="AI184" t="str">
        <f>IFERROR(IF(IF(AG184="--",INDEX(D:D,MATCH(AE184,INDEX(B:B,MATCH(AE184,B:B,)+1):B10698,)+MATCH(AE184,B:B,)))=AD184,VLOOKUP(AE184,B:D,3,0),IF(AG184="--",INDEX(D:D,MATCH(AE184,INDEX(B:B,MATCH(AE184,B:B,)+1):B10698,)+MATCH(AE184,B:B,)),"---")),"---")</f>
        <v>J17-16</v>
      </c>
      <c r="AJ184" t="str">
        <f>IF(COUNTIF(CALC_CONN_TEBB0714_REV01!F:F,IF(AH184&lt;&gt;"---",VLOOKUP(AD184,CALC_CONN_TEBB0714_REV01!F:M,8,0),IF(IFERROR(IF(AD184=AH184,AI184,AH184),"---")="---","---",IF(COUNTIF(CALC_CONN_TEBB0714_REV01!F:F,IFERROR(IF(AD184=AH184,AI184,AH184),"---"))&gt;0,"---",IFERROR(IF(AD184=AH184,AI184,AH184),"---")))))=1,IF(AH184&lt;&gt;"---",VLOOKUP(AD184,CALC_CONN_TEBB0714_REV01!F:M,8,0),IF(IFERROR(IF(AD184=AH184,AI184,AH184),"---")="---","---",IF(COUNTIF(CALC_CONN_TEBB0714_REV01!F:F,IFERROR(IF(AD184=AH184,AI184,AH184),"---"))&gt;0,"---",IFERROR(IF(AD184=AH184,AI184,AH184),"---")))),"---")</f>
        <v>J17-16</v>
      </c>
      <c r="AK184" t="str">
        <f>IF(COUNTIF(CALC_CONN_TEBB0714_REV01!F:F,IF(AH184&lt;&gt;"---",VLOOKUP(AD184,CALC_CONN_TEBB0714_REV01!F:M,8,0),IF(IFERROR(IF(AD184=AH184,AI184,AH184),"---")="---","---",IF(COUNTIF(CALC_CONN_TEBB0714_REV01!F:F,IFERROR(IF(AD184=AH184,AI184,AH184),"---"))&gt;0,"---",IFERROR(IF(AD184=AH184,AI184,AH184),"---")))))=0,IF(AH184&lt;&gt;"---",VLOOKUP(AD184,CALC_CONN_TEBB0714_REV01!F:M,8,0),IF(IFERROR(IF(AD184=AH184,AI184,AH184),"---")="---","---",IF(COUNTIF(CALC_CONN_TEBB0714_REV01!F:F,IFERROR(IF(AD184=AH184,AI184,AH184),"---"))&gt;0,"---",IFERROR(IF(AD184=AH184,AI184,AH184),"---")))),"---")</f>
        <v>---</v>
      </c>
      <c r="AL184">
        <f t="shared" si="36"/>
        <v>33.737699999999997</v>
      </c>
      <c r="AM184">
        <f t="shared" si="37"/>
        <v>2</v>
      </c>
      <c r="AT184" t="str">
        <f t="shared" si="30"/>
        <v>1.8V</v>
      </c>
      <c r="AU184" t="str">
        <f t="shared" si="31"/>
        <v>--</v>
      </c>
    </row>
    <row r="185" spans="1:47" x14ac:dyDescent="0.25">
      <c r="A185" t="str">
        <f t="shared" si="26"/>
        <v>J26-3</v>
      </c>
      <c r="B185" t="str">
        <f t="shared" si="27"/>
        <v>VCCIO34</v>
      </c>
      <c r="C185" t="str">
        <f t="shared" si="28"/>
        <v>J26-VCCIO34</v>
      </c>
      <c r="D185" t="str">
        <f t="shared" si="29"/>
        <v>J26-3</v>
      </c>
      <c r="E185" t="s">
        <v>918</v>
      </c>
      <c r="F185">
        <v>3</v>
      </c>
      <c r="G185" t="s">
        <v>376</v>
      </c>
      <c r="L185" t="s">
        <v>407</v>
      </c>
      <c r="M185" t="s">
        <v>274</v>
      </c>
      <c r="N185">
        <v>66.574600000000004</v>
      </c>
      <c r="AA185">
        <f t="shared" si="38"/>
        <v>180</v>
      </c>
      <c r="AB185" t="str">
        <f>B2B!B182</f>
        <v>JM2</v>
      </c>
      <c r="AC185" t="str">
        <f>B2B!C182</f>
        <v>79</v>
      </c>
      <c r="AD185" t="str">
        <f t="shared" si="32"/>
        <v>JM2-79</v>
      </c>
      <c r="AE185" t="str">
        <f t="shared" si="33"/>
        <v>B14_L16_P</v>
      </c>
      <c r="AG185" t="str">
        <f t="shared" si="34"/>
        <v>--</v>
      </c>
      <c r="AH185" t="str">
        <f t="shared" si="35"/>
        <v>J17-31</v>
      </c>
      <c r="AI185" t="str">
        <f>IFERROR(IF(IF(AG185="--",INDEX(D:D,MATCH(AE185,INDEX(B:B,MATCH(AE185,B:B,)+1):B10699,)+MATCH(AE185,B:B,)))=AD185,VLOOKUP(AE185,B:D,3,0),IF(AG185="--",INDEX(D:D,MATCH(AE185,INDEX(B:B,MATCH(AE185,B:B,)+1):B10699,)+MATCH(AE185,B:B,)),"---")),"---")</f>
        <v>J17-31</v>
      </c>
      <c r="AJ185" t="str">
        <f>IF(COUNTIF(CALC_CONN_TEBB0714_REV01!F:F,IF(AH185&lt;&gt;"---",VLOOKUP(AD185,CALC_CONN_TEBB0714_REV01!F:M,8,0),IF(IFERROR(IF(AD185=AH185,AI185,AH185),"---")="---","---",IF(COUNTIF(CALC_CONN_TEBB0714_REV01!F:F,IFERROR(IF(AD185=AH185,AI185,AH185),"---"))&gt;0,"---",IFERROR(IF(AD185=AH185,AI185,AH185),"---")))))=1,IF(AH185&lt;&gt;"---",VLOOKUP(AD185,CALC_CONN_TEBB0714_REV01!F:M,8,0),IF(IFERROR(IF(AD185=AH185,AI185,AH185),"---")="---","---",IF(COUNTIF(CALC_CONN_TEBB0714_REV01!F:F,IFERROR(IF(AD185=AH185,AI185,AH185),"---"))&gt;0,"---",IFERROR(IF(AD185=AH185,AI185,AH185),"---")))),"---")</f>
        <v>J17-31</v>
      </c>
      <c r="AK185" t="str">
        <f>IF(COUNTIF(CALC_CONN_TEBB0714_REV01!F:F,IF(AH185&lt;&gt;"---",VLOOKUP(AD185,CALC_CONN_TEBB0714_REV01!F:M,8,0),IF(IFERROR(IF(AD185=AH185,AI185,AH185),"---")="---","---",IF(COUNTIF(CALC_CONN_TEBB0714_REV01!F:F,IFERROR(IF(AD185=AH185,AI185,AH185),"---"))&gt;0,"---",IFERROR(IF(AD185=AH185,AI185,AH185),"---")))))=0,IF(AH185&lt;&gt;"---",VLOOKUP(AD185,CALC_CONN_TEBB0714_REV01!F:M,8,0),IF(IFERROR(IF(AD185=AH185,AI185,AH185),"---")="---","---",IF(COUNTIF(CALC_CONN_TEBB0714_REV01!F:F,IFERROR(IF(AD185=AH185,AI185,AH185),"---"))&gt;0,"---",IFERROR(IF(AD185=AH185,AI185,AH185),"---")))),"---")</f>
        <v>---</v>
      </c>
      <c r="AL185">
        <f t="shared" si="36"/>
        <v>9.3858999999999995</v>
      </c>
      <c r="AM185">
        <f t="shared" si="37"/>
        <v>2</v>
      </c>
      <c r="AT185" t="str">
        <f t="shared" si="30"/>
        <v>VCCIO34</v>
      </c>
      <c r="AU185" t="str">
        <f t="shared" si="31"/>
        <v>--</v>
      </c>
    </row>
    <row r="186" spans="1:47" x14ac:dyDescent="0.25">
      <c r="A186" t="str">
        <f t="shared" si="26"/>
        <v>J26-4</v>
      </c>
      <c r="B186" t="str">
        <f t="shared" si="27"/>
        <v>2.5V</v>
      </c>
      <c r="C186" t="str">
        <f t="shared" si="28"/>
        <v>J26-2.5V</v>
      </c>
      <c r="D186" t="str">
        <f t="shared" si="29"/>
        <v>J26-4</v>
      </c>
      <c r="E186" t="s">
        <v>918</v>
      </c>
      <c r="F186">
        <v>4</v>
      </c>
      <c r="G186" t="s">
        <v>848</v>
      </c>
      <c r="L186" t="s">
        <v>404</v>
      </c>
      <c r="M186" t="s">
        <v>274</v>
      </c>
      <c r="N186">
        <v>59.191800000000001</v>
      </c>
      <c r="AA186">
        <f t="shared" si="38"/>
        <v>181</v>
      </c>
      <c r="AB186" t="str">
        <f>B2B!B183</f>
        <v>JM2</v>
      </c>
      <c r="AC186" t="str">
        <f>B2B!C183</f>
        <v>82</v>
      </c>
      <c r="AD186" t="str">
        <f t="shared" si="32"/>
        <v>JM2-82</v>
      </c>
      <c r="AE186" t="str">
        <f t="shared" si="33"/>
        <v>B14_L12_P</v>
      </c>
      <c r="AG186" t="str">
        <f t="shared" si="34"/>
        <v>--</v>
      </c>
      <c r="AH186" t="str">
        <f t="shared" si="35"/>
        <v>J17-48</v>
      </c>
      <c r="AI186" t="str">
        <f>IFERROR(IF(IF(AG186="--",INDEX(D:D,MATCH(AE186,INDEX(B:B,MATCH(AE186,B:B,)+1):B10700,)+MATCH(AE186,B:B,)))=AD186,VLOOKUP(AE186,B:D,3,0),IF(AG186="--",INDEX(D:D,MATCH(AE186,INDEX(B:B,MATCH(AE186,B:B,)+1):B10700,)+MATCH(AE186,B:B,)),"---")),"---")</f>
        <v>J17-48</v>
      </c>
      <c r="AJ186" t="str">
        <f>IF(COUNTIF(CALC_CONN_TEBB0714_REV01!F:F,IF(AH186&lt;&gt;"---",VLOOKUP(AD186,CALC_CONN_TEBB0714_REV01!F:M,8,0),IF(IFERROR(IF(AD186=AH186,AI186,AH186),"---")="---","---",IF(COUNTIF(CALC_CONN_TEBB0714_REV01!F:F,IFERROR(IF(AD186=AH186,AI186,AH186),"---"))&gt;0,"---",IFERROR(IF(AD186=AH186,AI186,AH186),"---")))))=1,IF(AH186&lt;&gt;"---",VLOOKUP(AD186,CALC_CONN_TEBB0714_REV01!F:M,8,0),IF(IFERROR(IF(AD186=AH186,AI186,AH186),"---")="---","---",IF(COUNTIF(CALC_CONN_TEBB0714_REV01!F:F,IFERROR(IF(AD186=AH186,AI186,AH186),"---"))&gt;0,"---",IFERROR(IF(AD186=AH186,AI186,AH186),"---")))),"---")</f>
        <v>J17-48</v>
      </c>
      <c r="AK186" t="str">
        <f>IF(COUNTIF(CALC_CONN_TEBB0714_REV01!F:F,IF(AH186&lt;&gt;"---",VLOOKUP(AD186,CALC_CONN_TEBB0714_REV01!F:M,8,0),IF(IFERROR(IF(AD186=AH186,AI186,AH186),"---")="---","---",IF(COUNTIF(CALC_CONN_TEBB0714_REV01!F:F,IFERROR(IF(AD186=AH186,AI186,AH186),"---"))&gt;0,"---",IFERROR(IF(AD186=AH186,AI186,AH186),"---")))))=0,IF(AH186&lt;&gt;"---",VLOOKUP(AD186,CALC_CONN_TEBB0714_REV01!F:M,8,0),IF(IFERROR(IF(AD186=AH186,AI186,AH186),"---")="---","---",IF(COUNTIF(CALC_CONN_TEBB0714_REV01!F:F,IFERROR(IF(AD186=AH186,AI186,AH186),"---"))&gt;0,"---",IFERROR(IF(AD186=AH186,AI186,AH186),"---")))),"---")</f>
        <v>---</v>
      </c>
      <c r="AL186">
        <f t="shared" si="36"/>
        <v>53.783900000000003</v>
      </c>
      <c r="AM186">
        <f t="shared" si="37"/>
        <v>2</v>
      </c>
      <c r="AT186" t="str">
        <f t="shared" si="30"/>
        <v>2.5V</v>
      </c>
      <c r="AU186" t="str">
        <f t="shared" si="31"/>
        <v>--</v>
      </c>
    </row>
    <row r="187" spans="1:47" x14ac:dyDescent="0.25">
      <c r="A187" t="str">
        <f t="shared" si="26"/>
        <v>J26-5</v>
      </c>
      <c r="B187" t="str">
        <f t="shared" si="27"/>
        <v>VCCIO34</v>
      </c>
      <c r="C187" t="str">
        <f t="shared" si="28"/>
        <v>J26-VCCIO34</v>
      </c>
      <c r="D187" t="str">
        <f t="shared" si="29"/>
        <v>J26-5</v>
      </c>
      <c r="E187" t="s">
        <v>918</v>
      </c>
      <c r="F187">
        <v>5</v>
      </c>
      <c r="G187" t="s">
        <v>376</v>
      </c>
      <c r="L187" t="s">
        <v>405</v>
      </c>
      <c r="M187" t="s">
        <v>274</v>
      </c>
      <c r="N187">
        <v>65.299599999999998</v>
      </c>
      <c r="AA187">
        <f t="shared" si="38"/>
        <v>182</v>
      </c>
      <c r="AB187" t="str">
        <f>B2B!B184</f>
        <v>JM2</v>
      </c>
      <c r="AC187" t="str">
        <f>B2B!C184</f>
        <v>81</v>
      </c>
      <c r="AD187" t="str">
        <f t="shared" si="32"/>
        <v>JM2-81</v>
      </c>
      <c r="AE187" t="str">
        <f t="shared" si="33"/>
        <v>B14_L16_N</v>
      </c>
      <c r="AG187" t="str">
        <f t="shared" si="34"/>
        <v>--</v>
      </c>
      <c r="AH187" t="str">
        <f t="shared" si="35"/>
        <v>J17-32</v>
      </c>
      <c r="AI187" t="str">
        <f>IFERROR(IF(IF(AG187="--",INDEX(D:D,MATCH(AE187,INDEX(B:B,MATCH(AE187,B:B,)+1):B10701,)+MATCH(AE187,B:B,)))=AD187,VLOOKUP(AE187,B:D,3,0),IF(AG187="--",INDEX(D:D,MATCH(AE187,INDEX(B:B,MATCH(AE187,B:B,)+1):B10701,)+MATCH(AE187,B:B,)),"---")),"---")</f>
        <v>J17-32</v>
      </c>
      <c r="AJ187" t="str">
        <f>IF(COUNTIF(CALC_CONN_TEBB0714_REV01!F:F,IF(AH187&lt;&gt;"---",VLOOKUP(AD187,CALC_CONN_TEBB0714_REV01!F:M,8,0),IF(IFERROR(IF(AD187=AH187,AI187,AH187),"---")="---","---",IF(COUNTIF(CALC_CONN_TEBB0714_REV01!F:F,IFERROR(IF(AD187=AH187,AI187,AH187),"---"))&gt;0,"---",IFERROR(IF(AD187=AH187,AI187,AH187),"---")))))=1,IF(AH187&lt;&gt;"---",VLOOKUP(AD187,CALC_CONN_TEBB0714_REV01!F:M,8,0),IF(IFERROR(IF(AD187=AH187,AI187,AH187),"---")="---","---",IF(COUNTIF(CALC_CONN_TEBB0714_REV01!F:F,IFERROR(IF(AD187=AH187,AI187,AH187),"---"))&gt;0,"---",IFERROR(IF(AD187=AH187,AI187,AH187),"---")))),"---")</f>
        <v>J17-32</v>
      </c>
      <c r="AK187" t="str">
        <f>IF(COUNTIF(CALC_CONN_TEBB0714_REV01!F:F,IF(AH187&lt;&gt;"---",VLOOKUP(AD187,CALC_CONN_TEBB0714_REV01!F:M,8,0),IF(IFERROR(IF(AD187=AH187,AI187,AH187),"---")="---","---",IF(COUNTIF(CALC_CONN_TEBB0714_REV01!F:F,IFERROR(IF(AD187=AH187,AI187,AH187),"---"))&gt;0,"---",IFERROR(IF(AD187=AH187,AI187,AH187),"---")))))=0,IF(AH187&lt;&gt;"---",VLOOKUP(AD187,CALC_CONN_TEBB0714_REV01!F:M,8,0),IF(IFERROR(IF(AD187=AH187,AI187,AH187),"---")="---","---",IF(COUNTIF(CALC_CONN_TEBB0714_REV01!F:F,IFERROR(IF(AD187=AH187,AI187,AH187),"---"))&gt;0,"---",IFERROR(IF(AD187=AH187,AI187,AH187),"---")))),"---")</f>
        <v>---</v>
      </c>
      <c r="AL187">
        <f t="shared" si="36"/>
        <v>9.0546000000000006</v>
      </c>
      <c r="AM187">
        <f t="shared" si="37"/>
        <v>2</v>
      </c>
      <c r="AT187" t="str">
        <f t="shared" si="30"/>
        <v>VCCIO34</v>
      </c>
      <c r="AU187" t="str">
        <f t="shared" si="31"/>
        <v>--</v>
      </c>
    </row>
    <row r="188" spans="1:47" x14ac:dyDescent="0.25">
      <c r="A188" t="str">
        <f t="shared" si="26"/>
        <v>J26-6</v>
      </c>
      <c r="B188" t="str">
        <f t="shared" si="27"/>
        <v>3.3V_OUT</v>
      </c>
      <c r="C188" t="str">
        <f t="shared" si="28"/>
        <v>J26-3.3V_OUT</v>
      </c>
      <c r="D188" t="str">
        <f t="shared" si="29"/>
        <v>J26-6</v>
      </c>
      <c r="E188" t="s">
        <v>918</v>
      </c>
      <c r="F188">
        <v>6</v>
      </c>
      <c r="G188" t="s">
        <v>939</v>
      </c>
      <c r="L188" t="s">
        <v>403</v>
      </c>
      <c r="M188" t="s">
        <v>274</v>
      </c>
      <c r="N188">
        <v>60.459899999999998</v>
      </c>
      <c r="AA188">
        <f t="shared" si="38"/>
        <v>183</v>
      </c>
      <c r="AB188" t="str">
        <f>B2B!B185</f>
        <v>JM2</v>
      </c>
      <c r="AC188" t="str">
        <f>B2B!C185</f>
        <v>84</v>
      </c>
      <c r="AD188" t="str">
        <f t="shared" si="32"/>
        <v>JM2-84</v>
      </c>
      <c r="AE188" t="str">
        <f t="shared" si="33"/>
        <v>B14_L12_N</v>
      </c>
      <c r="AG188" t="str">
        <f t="shared" si="34"/>
        <v>--</v>
      </c>
      <c r="AH188" t="str">
        <f t="shared" si="35"/>
        <v>J17-47</v>
      </c>
      <c r="AI188" t="str">
        <f>IFERROR(IF(IF(AG188="--",INDEX(D:D,MATCH(AE188,INDEX(B:B,MATCH(AE188,B:B,)+1):B10702,)+MATCH(AE188,B:B,)))=AD188,VLOOKUP(AE188,B:D,3,0),IF(AG188="--",INDEX(D:D,MATCH(AE188,INDEX(B:B,MATCH(AE188,B:B,)+1):B10702,)+MATCH(AE188,B:B,)),"---")),"---")</f>
        <v>J17-47</v>
      </c>
      <c r="AJ188" t="str">
        <f>IF(COUNTIF(CALC_CONN_TEBB0714_REV01!F:F,IF(AH188&lt;&gt;"---",VLOOKUP(AD188,CALC_CONN_TEBB0714_REV01!F:M,8,0),IF(IFERROR(IF(AD188=AH188,AI188,AH188),"---")="---","---",IF(COUNTIF(CALC_CONN_TEBB0714_REV01!F:F,IFERROR(IF(AD188=AH188,AI188,AH188),"---"))&gt;0,"---",IFERROR(IF(AD188=AH188,AI188,AH188),"---")))))=1,IF(AH188&lt;&gt;"---",VLOOKUP(AD188,CALC_CONN_TEBB0714_REV01!F:M,8,0),IF(IFERROR(IF(AD188=AH188,AI188,AH188),"---")="---","---",IF(COUNTIF(CALC_CONN_TEBB0714_REV01!F:F,IFERROR(IF(AD188=AH188,AI188,AH188),"---"))&gt;0,"---",IFERROR(IF(AD188=AH188,AI188,AH188),"---")))),"---")</f>
        <v>J17-47</v>
      </c>
      <c r="AK188" t="str">
        <f>IF(COUNTIF(CALC_CONN_TEBB0714_REV01!F:F,IF(AH188&lt;&gt;"---",VLOOKUP(AD188,CALC_CONN_TEBB0714_REV01!F:M,8,0),IF(IFERROR(IF(AD188=AH188,AI188,AH188),"---")="---","---",IF(COUNTIF(CALC_CONN_TEBB0714_REV01!F:F,IFERROR(IF(AD188=AH188,AI188,AH188),"---"))&gt;0,"---",IFERROR(IF(AD188=AH188,AI188,AH188),"---")))))=0,IF(AH188&lt;&gt;"---",VLOOKUP(AD188,CALC_CONN_TEBB0714_REV01!F:M,8,0),IF(IFERROR(IF(AD188=AH188,AI188,AH188),"---")="---","---",IF(COUNTIF(CALC_CONN_TEBB0714_REV01!F:F,IFERROR(IF(AD188=AH188,AI188,AH188),"---"))&gt;0,"---",IFERROR(IF(AD188=AH188,AI188,AH188),"---")))),"---")</f>
        <v>---</v>
      </c>
      <c r="AL188">
        <f t="shared" si="36"/>
        <v>53.452500000000001</v>
      </c>
      <c r="AM188">
        <f t="shared" si="37"/>
        <v>2</v>
      </c>
      <c r="AT188" t="str">
        <f t="shared" si="30"/>
        <v>3.3V_OUT</v>
      </c>
      <c r="AU188" t="str">
        <f t="shared" si="31"/>
        <v>--</v>
      </c>
    </row>
    <row r="189" spans="1:47" x14ac:dyDescent="0.25">
      <c r="A189" t="str">
        <f t="shared" si="26"/>
        <v>J27-1</v>
      </c>
      <c r="B189" t="str">
        <f t="shared" si="27"/>
        <v>V_CFG</v>
      </c>
      <c r="C189" t="str">
        <f t="shared" si="28"/>
        <v>J27-V_CFG</v>
      </c>
      <c r="D189" t="str">
        <f t="shared" si="29"/>
        <v>J27-1</v>
      </c>
      <c r="E189" t="s">
        <v>919</v>
      </c>
      <c r="F189">
        <v>1</v>
      </c>
      <c r="G189" t="s">
        <v>1326</v>
      </c>
      <c r="L189" t="s">
        <v>376</v>
      </c>
      <c r="M189" t="s">
        <v>274</v>
      </c>
      <c r="N189">
        <v>97.983400000000003</v>
      </c>
      <c r="AA189">
        <f t="shared" si="38"/>
        <v>184</v>
      </c>
      <c r="AB189" t="str">
        <f>B2B!B186</f>
        <v>JM2</v>
      </c>
      <c r="AC189" t="str">
        <f>B2B!C186</f>
        <v>83</v>
      </c>
      <c r="AD189" t="str">
        <f t="shared" si="32"/>
        <v>JM2-83</v>
      </c>
      <c r="AE189" t="str">
        <f t="shared" si="33"/>
        <v>GND</v>
      </c>
      <c r="AG189" t="str">
        <f t="shared" si="34"/>
        <v>---</v>
      </c>
      <c r="AH189" t="str">
        <f t="shared" si="35"/>
        <v>---</v>
      </c>
      <c r="AI189" t="str">
        <f>IFERROR(IF(IF(AG189="--",INDEX(D:D,MATCH(AE189,INDEX(B:B,MATCH(AE189,B:B,)+1):B10703,)+MATCH(AE189,B:B,)))=AD189,VLOOKUP(AE189,B:D,3,0),IF(AG189="--",INDEX(D:D,MATCH(AE189,INDEX(B:B,MATCH(AE189,B:B,)+1):B10703,)+MATCH(AE189,B:B,)),"---")),"---")</f>
        <v>---</v>
      </c>
      <c r="AJ189" t="str">
        <f>IF(COUNTIF(CALC_CONN_TEBB0714_REV01!F:F,IF(AH189&lt;&gt;"---",VLOOKUP(AD189,CALC_CONN_TEBB0714_REV01!F:M,8,0),IF(IFERROR(IF(AD189=AH189,AI189,AH189),"---")="---","---",IF(COUNTIF(CALC_CONN_TEBB0714_REV01!F:F,IFERROR(IF(AD189=AH189,AI189,AH189),"---"))&gt;0,"---",IFERROR(IF(AD189=AH189,AI189,AH189),"---")))))=1,IF(AH189&lt;&gt;"---",VLOOKUP(AD189,CALC_CONN_TEBB0714_REV01!F:M,8,0),IF(IFERROR(IF(AD189=AH189,AI189,AH189),"---")="---","---",IF(COUNTIF(CALC_CONN_TEBB0714_REV01!F:F,IFERROR(IF(AD189=AH189,AI189,AH189),"---"))&gt;0,"---",IFERROR(IF(AD189=AH189,AI189,AH189),"---")))),"---")</f>
        <v>---</v>
      </c>
      <c r="AK189" t="str">
        <f>IF(COUNTIF(CALC_CONN_TEBB0714_REV01!F:F,IF(AH189&lt;&gt;"---",VLOOKUP(AD189,CALC_CONN_TEBB0714_REV01!F:M,8,0),IF(IFERROR(IF(AD189=AH189,AI189,AH189),"---")="---","---",IF(COUNTIF(CALC_CONN_TEBB0714_REV01!F:F,IFERROR(IF(AD189=AH189,AI189,AH189),"---"))&gt;0,"---",IFERROR(IF(AD189=AH189,AI189,AH189),"---")))))=0,IF(AH189&lt;&gt;"---",VLOOKUP(AD189,CALC_CONN_TEBB0714_REV01!F:M,8,0),IF(IFERROR(IF(AD189=AH189,AI189,AH189),"---")="---","---",IF(COUNTIF(CALC_CONN_TEBB0714_REV01!F:F,IFERROR(IF(AD189=AH189,AI189,AH189),"---"))&gt;0,"---",IFERROR(IF(AD189=AH189,AI189,AH189),"---")))),"---")</f>
        <v>---</v>
      </c>
      <c r="AL189" t="str">
        <f t="shared" si="36"/>
        <v>---</v>
      </c>
      <c r="AM189">
        <f t="shared" si="37"/>
        <v>93</v>
      </c>
      <c r="AT189" t="str">
        <f t="shared" si="30"/>
        <v>V_CFG</v>
      </c>
      <c r="AU189" t="str">
        <f t="shared" si="31"/>
        <v>--</v>
      </c>
    </row>
    <row r="190" spans="1:47" x14ac:dyDescent="0.25">
      <c r="A190" t="str">
        <f t="shared" si="26"/>
        <v>J27-2</v>
      </c>
      <c r="B190" t="str">
        <f t="shared" si="27"/>
        <v>1.8V</v>
      </c>
      <c r="C190" t="str">
        <f t="shared" si="28"/>
        <v>J27-1.8V</v>
      </c>
      <c r="D190" t="str">
        <f t="shared" si="29"/>
        <v>J27-2</v>
      </c>
      <c r="E190" t="s">
        <v>919</v>
      </c>
      <c r="F190">
        <v>2</v>
      </c>
      <c r="G190" t="s">
        <v>276</v>
      </c>
      <c r="L190" t="s">
        <v>1326</v>
      </c>
      <c r="M190" t="s">
        <v>274</v>
      </c>
      <c r="N190">
        <v>98.972700000000003</v>
      </c>
      <c r="AA190">
        <f t="shared" si="38"/>
        <v>185</v>
      </c>
      <c r="AB190" t="str">
        <f>B2B!B187</f>
        <v>JM2</v>
      </c>
      <c r="AC190" t="str">
        <f>B2B!C187</f>
        <v>86</v>
      </c>
      <c r="AD190" t="str">
        <f t="shared" si="32"/>
        <v>JM2-86</v>
      </c>
      <c r="AE190" t="str">
        <f t="shared" si="33"/>
        <v>B14_L13_N</v>
      </c>
      <c r="AG190" t="str">
        <f t="shared" si="34"/>
        <v>--</v>
      </c>
      <c r="AH190" t="str">
        <f t="shared" si="35"/>
        <v>J17-13</v>
      </c>
      <c r="AI190" t="str">
        <f>IFERROR(IF(IF(AG190="--",INDEX(D:D,MATCH(AE190,INDEX(B:B,MATCH(AE190,B:B,)+1):B10704,)+MATCH(AE190,B:B,)))=AD190,VLOOKUP(AE190,B:D,3,0),IF(AG190="--",INDEX(D:D,MATCH(AE190,INDEX(B:B,MATCH(AE190,B:B,)+1):B10704,)+MATCH(AE190,B:B,)),"---")),"---")</f>
        <v>J17-13</v>
      </c>
      <c r="AJ190" t="str">
        <f>IF(COUNTIF(CALC_CONN_TEBB0714_REV01!F:F,IF(AH190&lt;&gt;"---",VLOOKUP(AD190,CALC_CONN_TEBB0714_REV01!F:M,8,0),IF(IFERROR(IF(AD190=AH190,AI190,AH190),"---")="---","---",IF(COUNTIF(CALC_CONN_TEBB0714_REV01!F:F,IFERROR(IF(AD190=AH190,AI190,AH190),"---"))&gt;0,"---",IFERROR(IF(AD190=AH190,AI190,AH190),"---")))))=1,IF(AH190&lt;&gt;"---",VLOOKUP(AD190,CALC_CONN_TEBB0714_REV01!F:M,8,0),IF(IFERROR(IF(AD190=AH190,AI190,AH190),"---")="---","---",IF(COUNTIF(CALC_CONN_TEBB0714_REV01!F:F,IFERROR(IF(AD190=AH190,AI190,AH190),"---"))&gt;0,"---",IFERROR(IF(AD190=AH190,AI190,AH190),"---")))),"---")</f>
        <v>J17-13</v>
      </c>
      <c r="AK190" t="str">
        <f>IF(COUNTIF(CALC_CONN_TEBB0714_REV01!F:F,IF(AH190&lt;&gt;"---",VLOOKUP(AD190,CALC_CONN_TEBB0714_REV01!F:M,8,0),IF(IFERROR(IF(AD190=AH190,AI190,AH190),"---")="---","---",IF(COUNTIF(CALC_CONN_TEBB0714_REV01!F:F,IFERROR(IF(AD190=AH190,AI190,AH190),"---"))&gt;0,"---",IFERROR(IF(AD190=AH190,AI190,AH190),"---")))))=0,IF(AH190&lt;&gt;"---",VLOOKUP(AD190,CALC_CONN_TEBB0714_REV01!F:M,8,0),IF(IFERROR(IF(AD190=AH190,AI190,AH190),"---")="---","---",IF(COUNTIF(CALC_CONN_TEBB0714_REV01!F:F,IFERROR(IF(AD190=AH190,AI190,AH190),"---"))&gt;0,"---",IFERROR(IF(AD190=AH190,AI190,AH190),"---")))),"---")</f>
        <v>---</v>
      </c>
      <c r="AL190">
        <f t="shared" si="36"/>
        <v>33.772399999999998</v>
      </c>
      <c r="AM190">
        <f t="shared" si="37"/>
        <v>2</v>
      </c>
      <c r="AT190" t="str">
        <f t="shared" si="30"/>
        <v>1.8V</v>
      </c>
      <c r="AU190" t="str">
        <f t="shared" si="31"/>
        <v>--</v>
      </c>
    </row>
    <row r="191" spans="1:47" x14ac:dyDescent="0.25">
      <c r="A191" t="str">
        <f t="shared" si="26"/>
        <v>J27-3</v>
      </c>
      <c r="B191" t="str">
        <f t="shared" si="27"/>
        <v>V_CFG</v>
      </c>
      <c r="C191" t="str">
        <f t="shared" si="28"/>
        <v>J27-V_CFG</v>
      </c>
      <c r="D191" t="str">
        <f t="shared" si="29"/>
        <v>J27-3</v>
      </c>
      <c r="E191" t="s">
        <v>919</v>
      </c>
      <c r="F191">
        <v>3</v>
      </c>
      <c r="G191" t="s">
        <v>1326</v>
      </c>
      <c r="L191" t="s">
        <v>1331</v>
      </c>
      <c r="M191" t="s">
        <v>274</v>
      </c>
      <c r="N191">
        <v>43.526299999999999</v>
      </c>
      <c r="AA191">
        <f t="shared" si="38"/>
        <v>186</v>
      </c>
      <c r="AB191" t="str">
        <f>B2B!B188</f>
        <v>JM2</v>
      </c>
      <c r="AC191" t="str">
        <f>B2B!C188</f>
        <v>85</v>
      </c>
      <c r="AD191" t="str">
        <f t="shared" si="32"/>
        <v>JM2-85</v>
      </c>
      <c r="AE191" t="str">
        <f t="shared" si="33"/>
        <v>B14_L18_N</v>
      </c>
      <c r="AG191" t="str">
        <f t="shared" si="34"/>
        <v>--</v>
      </c>
      <c r="AH191" t="str">
        <f t="shared" si="35"/>
        <v>J17-33</v>
      </c>
      <c r="AI191" t="str">
        <f>IFERROR(IF(IF(AG191="--",INDEX(D:D,MATCH(AE191,INDEX(B:B,MATCH(AE191,B:B,)+1):B10705,)+MATCH(AE191,B:B,)))=AD191,VLOOKUP(AE191,B:D,3,0),IF(AG191="--",INDEX(D:D,MATCH(AE191,INDEX(B:B,MATCH(AE191,B:B,)+1):B10705,)+MATCH(AE191,B:B,)),"---")),"---")</f>
        <v>J17-33</v>
      </c>
      <c r="AJ191" t="str">
        <f>IF(COUNTIF(CALC_CONN_TEBB0714_REV01!F:F,IF(AH191&lt;&gt;"---",VLOOKUP(AD191,CALC_CONN_TEBB0714_REV01!F:M,8,0),IF(IFERROR(IF(AD191=AH191,AI191,AH191),"---")="---","---",IF(COUNTIF(CALC_CONN_TEBB0714_REV01!F:F,IFERROR(IF(AD191=AH191,AI191,AH191),"---"))&gt;0,"---",IFERROR(IF(AD191=AH191,AI191,AH191),"---")))))=1,IF(AH191&lt;&gt;"---",VLOOKUP(AD191,CALC_CONN_TEBB0714_REV01!F:M,8,0),IF(IFERROR(IF(AD191=AH191,AI191,AH191),"---")="---","---",IF(COUNTIF(CALC_CONN_TEBB0714_REV01!F:F,IFERROR(IF(AD191=AH191,AI191,AH191),"---"))&gt;0,"---",IFERROR(IF(AD191=AH191,AI191,AH191),"---")))),"---")</f>
        <v>J17-33</v>
      </c>
      <c r="AK191" t="str">
        <f>IF(COUNTIF(CALC_CONN_TEBB0714_REV01!F:F,IF(AH191&lt;&gt;"---",VLOOKUP(AD191,CALC_CONN_TEBB0714_REV01!F:M,8,0),IF(IFERROR(IF(AD191=AH191,AI191,AH191),"---")="---","---",IF(COUNTIF(CALC_CONN_TEBB0714_REV01!F:F,IFERROR(IF(AD191=AH191,AI191,AH191),"---"))&gt;0,"---",IFERROR(IF(AD191=AH191,AI191,AH191),"---")))))=0,IF(AH191&lt;&gt;"---",VLOOKUP(AD191,CALC_CONN_TEBB0714_REV01!F:M,8,0),IF(IFERROR(IF(AD191=AH191,AI191,AH191),"---")="---","---",IF(COUNTIF(CALC_CONN_TEBB0714_REV01!F:F,IFERROR(IF(AD191=AH191,AI191,AH191),"---"))&gt;0,"---",IFERROR(IF(AD191=AH191,AI191,AH191),"---")))),"---")</f>
        <v>---</v>
      </c>
      <c r="AL191">
        <f t="shared" si="36"/>
        <v>10.166</v>
      </c>
      <c r="AM191">
        <f t="shared" si="37"/>
        <v>2</v>
      </c>
      <c r="AT191" t="str">
        <f t="shared" si="30"/>
        <v>V_CFG</v>
      </c>
      <c r="AU191" t="str">
        <f t="shared" si="31"/>
        <v>--</v>
      </c>
    </row>
    <row r="192" spans="1:47" x14ac:dyDescent="0.25">
      <c r="A192" t="str">
        <f t="shared" si="26"/>
        <v>J27-4</v>
      </c>
      <c r="B192" t="str">
        <f t="shared" si="27"/>
        <v>V_CFG0</v>
      </c>
      <c r="C192" t="str">
        <f t="shared" si="28"/>
        <v>J27-V_CFG0</v>
      </c>
      <c r="D192" t="str">
        <f t="shared" si="29"/>
        <v>J27-4</v>
      </c>
      <c r="E192" t="s">
        <v>919</v>
      </c>
      <c r="F192">
        <v>4</v>
      </c>
      <c r="G192" t="s">
        <v>1331</v>
      </c>
      <c r="L192" t="s">
        <v>1328</v>
      </c>
      <c r="M192" t="s">
        <v>274</v>
      </c>
      <c r="N192">
        <v>11.1241</v>
      </c>
      <c r="AA192">
        <f t="shared" si="38"/>
        <v>187</v>
      </c>
      <c r="AB192" t="str">
        <f>B2B!B189</f>
        <v>JM2</v>
      </c>
      <c r="AC192" t="str">
        <f>B2B!C189</f>
        <v>88</v>
      </c>
      <c r="AD192" t="str">
        <f t="shared" si="32"/>
        <v>JM2-88</v>
      </c>
      <c r="AE192" t="str">
        <f t="shared" si="33"/>
        <v>B14_L13_P</v>
      </c>
      <c r="AG192" t="str">
        <f t="shared" si="34"/>
        <v>--</v>
      </c>
      <c r="AH192" t="str">
        <f t="shared" si="35"/>
        <v>J17-14</v>
      </c>
      <c r="AI192" t="str">
        <f>IFERROR(IF(IF(AG192="--",INDEX(D:D,MATCH(AE192,INDEX(B:B,MATCH(AE192,B:B,)+1):B10706,)+MATCH(AE192,B:B,)))=AD192,VLOOKUP(AE192,B:D,3,0),IF(AG192="--",INDEX(D:D,MATCH(AE192,INDEX(B:B,MATCH(AE192,B:B,)+1):B10706,)+MATCH(AE192,B:B,)),"---")),"---")</f>
        <v>J17-14</v>
      </c>
      <c r="AJ192" t="str">
        <f>IF(COUNTIF(CALC_CONN_TEBB0714_REV01!F:F,IF(AH192&lt;&gt;"---",VLOOKUP(AD192,CALC_CONN_TEBB0714_REV01!F:M,8,0),IF(IFERROR(IF(AD192=AH192,AI192,AH192),"---")="---","---",IF(COUNTIF(CALC_CONN_TEBB0714_REV01!F:F,IFERROR(IF(AD192=AH192,AI192,AH192),"---"))&gt;0,"---",IFERROR(IF(AD192=AH192,AI192,AH192),"---")))))=1,IF(AH192&lt;&gt;"---",VLOOKUP(AD192,CALC_CONN_TEBB0714_REV01!F:M,8,0),IF(IFERROR(IF(AD192=AH192,AI192,AH192),"---")="---","---",IF(COUNTIF(CALC_CONN_TEBB0714_REV01!F:F,IFERROR(IF(AD192=AH192,AI192,AH192),"---"))&gt;0,"---",IFERROR(IF(AD192=AH192,AI192,AH192),"---")))),"---")</f>
        <v>J17-14</v>
      </c>
      <c r="AK192" t="str">
        <f>IF(COUNTIF(CALC_CONN_TEBB0714_REV01!F:F,IF(AH192&lt;&gt;"---",VLOOKUP(AD192,CALC_CONN_TEBB0714_REV01!F:M,8,0),IF(IFERROR(IF(AD192=AH192,AI192,AH192),"---")="---","---",IF(COUNTIF(CALC_CONN_TEBB0714_REV01!F:F,IFERROR(IF(AD192=AH192,AI192,AH192),"---"))&gt;0,"---",IFERROR(IF(AD192=AH192,AI192,AH192),"---")))))=0,IF(AH192&lt;&gt;"---",VLOOKUP(AD192,CALC_CONN_TEBB0714_REV01!F:M,8,0),IF(IFERROR(IF(AD192=AH192,AI192,AH192),"---")="---","---",IF(COUNTIF(CALC_CONN_TEBB0714_REV01!F:F,IFERROR(IF(AD192=AH192,AI192,AH192),"---"))&gt;0,"---",IFERROR(IF(AD192=AH192,AI192,AH192),"---")))),"---")</f>
        <v>---</v>
      </c>
      <c r="AL192">
        <f t="shared" si="36"/>
        <v>33.460500000000003</v>
      </c>
      <c r="AM192">
        <f t="shared" si="37"/>
        <v>2</v>
      </c>
      <c r="AT192" t="str">
        <f t="shared" si="30"/>
        <v>V_CFG0</v>
      </c>
      <c r="AU192" t="str">
        <f t="shared" si="31"/>
        <v>--</v>
      </c>
    </row>
    <row r="193" spans="1:47" x14ac:dyDescent="0.25">
      <c r="A193" t="str">
        <f t="shared" si="26"/>
        <v>J27-5</v>
      </c>
      <c r="B193" t="str">
        <f t="shared" si="27"/>
        <v>V_CFG</v>
      </c>
      <c r="C193" t="str">
        <f t="shared" si="28"/>
        <v>J27-V_CFG</v>
      </c>
      <c r="D193" t="str">
        <f t="shared" si="29"/>
        <v>J27-5</v>
      </c>
      <c r="E193" t="s">
        <v>919</v>
      </c>
      <c r="F193">
        <v>5</v>
      </c>
      <c r="G193" t="s">
        <v>1326</v>
      </c>
      <c r="L193" t="s">
        <v>1327</v>
      </c>
      <c r="M193" t="s">
        <v>274</v>
      </c>
      <c r="N193">
        <v>10.7927</v>
      </c>
      <c r="AA193">
        <f t="shared" si="38"/>
        <v>188</v>
      </c>
      <c r="AB193" t="str">
        <f>B2B!B190</f>
        <v>JM2</v>
      </c>
      <c r="AC193" t="str">
        <f>B2B!C190</f>
        <v>87</v>
      </c>
      <c r="AD193" t="str">
        <f t="shared" si="32"/>
        <v>JM2-87</v>
      </c>
      <c r="AE193" t="str">
        <f t="shared" si="33"/>
        <v>B14_L18_P</v>
      </c>
      <c r="AG193" t="str">
        <f t="shared" si="34"/>
        <v>--</v>
      </c>
      <c r="AH193" t="str">
        <f t="shared" si="35"/>
        <v>J17-34</v>
      </c>
      <c r="AI193" t="str">
        <f>IFERROR(IF(IF(AG193="--",INDEX(D:D,MATCH(AE193,INDEX(B:B,MATCH(AE193,B:B,)+1):B10707,)+MATCH(AE193,B:B,)))=AD193,VLOOKUP(AE193,B:D,3,0),IF(AG193="--",INDEX(D:D,MATCH(AE193,INDEX(B:B,MATCH(AE193,B:B,)+1):B10707,)+MATCH(AE193,B:B,)),"---")),"---")</f>
        <v>J17-34</v>
      </c>
      <c r="AJ193" t="str">
        <f>IF(COUNTIF(CALC_CONN_TEBB0714_REV01!F:F,IF(AH193&lt;&gt;"---",VLOOKUP(AD193,CALC_CONN_TEBB0714_REV01!F:M,8,0),IF(IFERROR(IF(AD193=AH193,AI193,AH193),"---")="---","---",IF(COUNTIF(CALC_CONN_TEBB0714_REV01!F:F,IFERROR(IF(AD193=AH193,AI193,AH193),"---"))&gt;0,"---",IFERROR(IF(AD193=AH193,AI193,AH193),"---")))))=1,IF(AH193&lt;&gt;"---",VLOOKUP(AD193,CALC_CONN_TEBB0714_REV01!F:M,8,0),IF(IFERROR(IF(AD193=AH193,AI193,AH193),"---")="---","---",IF(COUNTIF(CALC_CONN_TEBB0714_REV01!F:F,IFERROR(IF(AD193=AH193,AI193,AH193),"---"))&gt;0,"---",IFERROR(IF(AD193=AH193,AI193,AH193),"---")))),"---")</f>
        <v>J17-34</v>
      </c>
      <c r="AK193" t="str">
        <f>IF(COUNTIF(CALC_CONN_TEBB0714_REV01!F:F,IF(AH193&lt;&gt;"---",VLOOKUP(AD193,CALC_CONN_TEBB0714_REV01!F:M,8,0),IF(IFERROR(IF(AD193=AH193,AI193,AH193),"---")="---","---",IF(COUNTIF(CALC_CONN_TEBB0714_REV01!F:F,IFERROR(IF(AD193=AH193,AI193,AH193),"---"))&gt;0,"---",IFERROR(IF(AD193=AH193,AI193,AH193),"---")))))=0,IF(AH193&lt;&gt;"---",VLOOKUP(AD193,CALC_CONN_TEBB0714_REV01!F:M,8,0),IF(IFERROR(IF(AD193=AH193,AI193,AH193),"---")="---","---",IF(COUNTIF(CALC_CONN_TEBB0714_REV01!F:F,IFERROR(IF(AD193=AH193,AI193,AH193),"---"))&gt;0,"---",IFERROR(IF(AD193=AH193,AI193,AH193),"---")))),"---")</f>
        <v>---</v>
      </c>
      <c r="AL193">
        <f t="shared" si="36"/>
        <v>9.8346999999999998</v>
      </c>
      <c r="AM193">
        <f t="shared" si="37"/>
        <v>2</v>
      </c>
      <c r="AT193" t="str">
        <f t="shared" si="30"/>
        <v>V_CFG</v>
      </c>
      <c r="AU193" t="str">
        <f t="shared" si="31"/>
        <v>--</v>
      </c>
    </row>
    <row r="194" spans="1:47" x14ac:dyDescent="0.25">
      <c r="A194" t="str">
        <f t="shared" si="26"/>
        <v>J27-6</v>
      </c>
      <c r="B194" t="str">
        <f t="shared" si="27"/>
        <v>3.3V_OUT</v>
      </c>
      <c r="C194" t="str">
        <f t="shared" si="28"/>
        <v>J27-3.3V_OUT</v>
      </c>
      <c r="D194" t="str">
        <f t="shared" si="29"/>
        <v>J27-6</v>
      </c>
      <c r="E194" t="s">
        <v>919</v>
      </c>
      <c r="F194">
        <v>6</v>
      </c>
      <c r="G194" t="s">
        <v>939</v>
      </c>
      <c r="L194" t="s">
        <v>1332</v>
      </c>
      <c r="M194" t="s">
        <v>1332</v>
      </c>
      <c r="N194" t="s">
        <v>1332</v>
      </c>
      <c r="AA194">
        <f t="shared" si="38"/>
        <v>189</v>
      </c>
      <c r="AB194" t="str">
        <f>B2B!B191</f>
        <v>JM2</v>
      </c>
      <c r="AC194" t="str">
        <f>B2B!C191</f>
        <v>90</v>
      </c>
      <c r="AD194" t="str">
        <f t="shared" si="32"/>
        <v>JM2-90</v>
      </c>
      <c r="AE194" t="str">
        <f t="shared" si="33"/>
        <v>GND</v>
      </c>
      <c r="AG194" t="str">
        <f t="shared" si="34"/>
        <v>---</v>
      </c>
      <c r="AH194" t="str">
        <f t="shared" si="35"/>
        <v>---</v>
      </c>
      <c r="AI194" t="str">
        <f>IFERROR(IF(IF(AG194="--",INDEX(D:D,MATCH(AE194,INDEX(B:B,MATCH(AE194,B:B,)+1):B10708,)+MATCH(AE194,B:B,)))=AD194,VLOOKUP(AE194,B:D,3,0),IF(AG194="--",INDEX(D:D,MATCH(AE194,INDEX(B:B,MATCH(AE194,B:B,)+1):B10708,)+MATCH(AE194,B:B,)),"---")),"---")</f>
        <v>---</v>
      </c>
      <c r="AJ194" t="str">
        <f>IF(COUNTIF(CALC_CONN_TEBB0714_REV01!F:F,IF(AH194&lt;&gt;"---",VLOOKUP(AD194,CALC_CONN_TEBB0714_REV01!F:M,8,0),IF(IFERROR(IF(AD194=AH194,AI194,AH194),"---")="---","---",IF(COUNTIF(CALC_CONN_TEBB0714_REV01!F:F,IFERROR(IF(AD194=AH194,AI194,AH194),"---"))&gt;0,"---",IFERROR(IF(AD194=AH194,AI194,AH194),"---")))))=1,IF(AH194&lt;&gt;"---",VLOOKUP(AD194,CALC_CONN_TEBB0714_REV01!F:M,8,0),IF(IFERROR(IF(AD194=AH194,AI194,AH194),"---")="---","---",IF(COUNTIF(CALC_CONN_TEBB0714_REV01!F:F,IFERROR(IF(AD194=AH194,AI194,AH194),"---"))&gt;0,"---",IFERROR(IF(AD194=AH194,AI194,AH194),"---")))),"---")</f>
        <v>---</v>
      </c>
      <c r="AK194" t="str">
        <f>IF(COUNTIF(CALC_CONN_TEBB0714_REV01!F:F,IF(AH194&lt;&gt;"---",VLOOKUP(AD194,CALC_CONN_TEBB0714_REV01!F:M,8,0),IF(IFERROR(IF(AD194=AH194,AI194,AH194),"---")="---","---",IF(COUNTIF(CALC_CONN_TEBB0714_REV01!F:F,IFERROR(IF(AD194=AH194,AI194,AH194),"---"))&gt;0,"---",IFERROR(IF(AD194=AH194,AI194,AH194),"---")))))=0,IF(AH194&lt;&gt;"---",VLOOKUP(AD194,CALC_CONN_TEBB0714_REV01!F:M,8,0),IF(IFERROR(IF(AD194=AH194,AI194,AH194),"---")="---","---",IF(COUNTIF(CALC_CONN_TEBB0714_REV01!F:F,IFERROR(IF(AD194=AH194,AI194,AH194),"---"))&gt;0,"---",IFERROR(IF(AD194=AH194,AI194,AH194),"---")))),"---")</f>
        <v>---</v>
      </c>
      <c r="AL194" t="str">
        <f t="shared" si="36"/>
        <v>---</v>
      </c>
      <c r="AM194">
        <f t="shared" si="37"/>
        <v>93</v>
      </c>
      <c r="AT194" t="str">
        <f t="shared" si="30"/>
        <v>3.3V_OUT</v>
      </c>
      <c r="AU194" t="str">
        <f t="shared" si="31"/>
        <v>--</v>
      </c>
    </row>
    <row r="195" spans="1:47" x14ac:dyDescent="0.25">
      <c r="A195" t="str">
        <f t="shared" si="26"/>
        <v>JM1-1</v>
      </c>
      <c r="B195" t="str">
        <f t="shared" si="27"/>
        <v>MGT_RX3_P</v>
      </c>
      <c r="C195" t="str">
        <f t="shared" si="28"/>
        <v>JM1-MGT_RX3_P</v>
      </c>
      <c r="D195" t="str">
        <f t="shared" si="29"/>
        <v>JM1-1</v>
      </c>
      <c r="E195" t="s">
        <v>158</v>
      </c>
      <c r="F195">
        <v>1</v>
      </c>
      <c r="G195" t="s">
        <v>892</v>
      </c>
      <c r="AA195">
        <f t="shared" si="38"/>
        <v>190</v>
      </c>
      <c r="AB195" t="str">
        <f>B2B!B192</f>
        <v>JM2</v>
      </c>
      <c r="AC195" t="str">
        <f>B2B!C192</f>
        <v>89</v>
      </c>
      <c r="AD195" t="str">
        <f t="shared" si="32"/>
        <v>JM2-89</v>
      </c>
      <c r="AE195" t="str">
        <f t="shared" si="33"/>
        <v>B14_L17_N</v>
      </c>
      <c r="AG195" t="str">
        <f t="shared" si="34"/>
        <v>--</v>
      </c>
      <c r="AH195" t="str">
        <f t="shared" si="35"/>
        <v>J17-35</v>
      </c>
      <c r="AI195" t="str">
        <f>IFERROR(IF(IF(AG195="--",INDEX(D:D,MATCH(AE195,INDEX(B:B,MATCH(AE195,B:B,)+1):B10709,)+MATCH(AE195,B:B,)))=AD195,VLOOKUP(AE195,B:D,3,0),IF(AG195="--",INDEX(D:D,MATCH(AE195,INDEX(B:B,MATCH(AE195,B:B,)+1):B10709,)+MATCH(AE195,B:B,)),"---")),"---")</f>
        <v>J17-35</v>
      </c>
      <c r="AJ195" t="str">
        <f>IF(COUNTIF(CALC_CONN_TEBB0714_REV01!F:F,IF(AH195&lt;&gt;"---",VLOOKUP(AD195,CALC_CONN_TEBB0714_REV01!F:M,8,0),IF(IFERROR(IF(AD195=AH195,AI195,AH195),"---")="---","---",IF(COUNTIF(CALC_CONN_TEBB0714_REV01!F:F,IFERROR(IF(AD195=AH195,AI195,AH195),"---"))&gt;0,"---",IFERROR(IF(AD195=AH195,AI195,AH195),"---")))))=1,IF(AH195&lt;&gt;"---",VLOOKUP(AD195,CALC_CONN_TEBB0714_REV01!F:M,8,0),IF(IFERROR(IF(AD195=AH195,AI195,AH195),"---")="---","---",IF(COUNTIF(CALC_CONN_TEBB0714_REV01!F:F,IFERROR(IF(AD195=AH195,AI195,AH195),"---"))&gt;0,"---",IFERROR(IF(AD195=AH195,AI195,AH195),"---")))),"---")</f>
        <v>J17-35</v>
      </c>
      <c r="AK195" t="str">
        <f>IF(COUNTIF(CALC_CONN_TEBB0714_REV01!F:F,IF(AH195&lt;&gt;"---",VLOOKUP(AD195,CALC_CONN_TEBB0714_REV01!F:M,8,0),IF(IFERROR(IF(AD195=AH195,AI195,AH195),"---")="---","---",IF(COUNTIF(CALC_CONN_TEBB0714_REV01!F:F,IFERROR(IF(AD195=AH195,AI195,AH195),"---"))&gt;0,"---",IFERROR(IF(AD195=AH195,AI195,AH195),"---")))))=0,IF(AH195&lt;&gt;"---",VLOOKUP(AD195,CALC_CONN_TEBB0714_REV01!F:M,8,0),IF(IFERROR(IF(AD195=AH195,AI195,AH195),"---")="---","---",IF(COUNTIF(CALC_CONN_TEBB0714_REV01!F:F,IFERROR(IF(AD195=AH195,AI195,AH195),"---"))&gt;0,"---",IFERROR(IF(AD195=AH195,AI195,AH195),"---")))),"---")</f>
        <v>---</v>
      </c>
      <c r="AL195">
        <f t="shared" si="36"/>
        <v>11.579599999999999</v>
      </c>
      <c r="AM195">
        <f t="shared" si="37"/>
        <v>2</v>
      </c>
      <c r="AT195" t="str">
        <f t="shared" si="30"/>
        <v>MGT_RX3_P</v>
      </c>
      <c r="AU195" t="str">
        <f t="shared" si="31"/>
        <v>--</v>
      </c>
    </row>
    <row r="196" spans="1:47" x14ac:dyDescent="0.25">
      <c r="A196" t="str">
        <f t="shared" si="26"/>
        <v>JM1-2</v>
      </c>
      <c r="B196" t="str">
        <f t="shared" si="27"/>
        <v>MGT_CLK0_P</v>
      </c>
      <c r="C196" t="str">
        <f t="shared" si="28"/>
        <v>JM1-MGT_CLK0_P</v>
      </c>
      <c r="D196" t="str">
        <f t="shared" si="29"/>
        <v>JM1-2</v>
      </c>
      <c r="E196" t="s">
        <v>158</v>
      </c>
      <c r="F196">
        <v>2</v>
      </c>
      <c r="G196" t="s">
        <v>897</v>
      </c>
      <c r="AA196">
        <f t="shared" si="38"/>
        <v>191</v>
      </c>
      <c r="AB196" t="str">
        <f>B2B!B193</f>
        <v>JM2</v>
      </c>
      <c r="AC196" t="str">
        <f>B2B!C193</f>
        <v>92</v>
      </c>
      <c r="AD196" t="str">
        <f t="shared" si="32"/>
        <v>JM2-92</v>
      </c>
      <c r="AE196" t="str">
        <f t="shared" si="33"/>
        <v>B14_L19_P</v>
      </c>
      <c r="AG196" t="str">
        <f t="shared" si="34"/>
        <v>--</v>
      </c>
      <c r="AH196" t="str">
        <f t="shared" si="35"/>
        <v>J17-11</v>
      </c>
      <c r="AI196" t="str">
        <f>IFERROR(IF(IF(AG196="--",INDEX(D:D,MATCH(AE196,INDEX(B:B,MATCH(AE196,B:B,)+1):B10710,)+MATCH(AE196,B:B,)))=AD196,VLOOKUP(AE196,B:D,3,0),IF(AG196="--",INDEX(D:D,MATCH(AE196,INDEX(B:B,MATCH(AE196,B:B,)+1):B10710,)+MATCH(AE196,B:B,)),"---")),"---")</f>
        <v>J17-11</v>
      </c>
      <c r="AJ196" t="str">
        <f>IF(COUNTIF(CALC_CONN_TEBB0714_REV01!F:F,IF(AH196&lt;&gt;"---",VLOOKUP(AD196,CALC_CONN_TEBB0714_REV01!F:M,8,0),IF(IFERROR(IF(AD196=AH196,AI196,AH196),"---")="---","---",IF(COUNTIF(CALC_CONN_TEBB0714_REV01!F:F,IFERROR(IF(AD196=AH196,AI196,AH196),"---"))&gt;0,"---",IFERROR(IF(AD196=AH196,AI196,AH196),"---")))))=1,IF(AH196&lt;&gt;"---",VLOOKUP(AD196,CALC_CONN_TEBB0714_REV01!F:M,8,0),IF(IFERROR(IF(AD196=AH196,AI196,AH196),"---")="---","---",IF(COUNTIF(CALC_CONN_TEBB0714_REV01!F:F,IFERROR(IF(AD196=AH196,AI196,AH196),"---"))&gt;0,"---",IFERROR(IF(AD196=AH196,AI196,AH196),"---")))),"---")</f>
        <v>J17-11</v>
      </c>
      <c r="AK196" t="str">
        <f>IF(COUNTIF(CALC_CONN_TEBB0714_REV01!F:F,IF(AH196&lt;&gt;"---",VLOOKUP(AD196,CALC_CONN_TEBB0714_REV01!F:M,8,0),IF(IFERROR(IF(AD196=AH196,AI196,AH196),"---")="---","---",IF(COUNTIF(CALC_CONN_TEBB0714_REV01!F:F,IFERROR(IF(AD196=AH196,AI196,AH196),"---"))&gt;0,"---",IFERROR(IF(AD196=AH196,AI196,AH196),"---")))))=0,IF(AH196&lt;&gt;"---",VLOOKUP(AD196,CALC_CONN_TEBB0714_REV01!F:M,8,0),IF(IFERROR(IF(AD196=AH196,AI196,AH196),"---")="---","---",IF(COUNTIF(CALC_CONN_TEBB0714_REV01!F:F,IFERROR(IF(AD196=AH196,AI196,AH196),"---"))&gt;0,"---",IFERROR(IF(AD196=AH196,AI196,AH196),"---")))),"---")</f>
        <v>---</v>
      </c>
      <c r="AL196">
        <f t="shared" si="36"/>
        <v>38.498800000000003</v>
      </c>
      <c r="AM196">
        <f t="shared" si="37"/>
        <v>2</v>
      </c>
      <c r="AT196" t="str">
        <f t="shared" si="30"/>
        <v>MGT_CLK0_P</v>
      </c>
      <c r="AU196" t="str">
        <f t="shared" si="31"/>
        <v>--</v>
      </c>
    </row>
    <row r="197" spans="1:47" x14ac:dyDescent="0.25">
      <c r="A197" t="str">
        <f t="shared" si="26"/>
        <v>JM1-3</v>
      </c>
      <c r="B197" t="str">
        <f t="shared" si="27"/>
        <v>MGT_RX3_N</v>
      </c>
      <c r="C197" t="str">
        <f t="shared" si="28"/>
        <v>JM1-MGT_RX3_N</v>
      </c>
      <c r="D197" t="str">
        <f t="shared" si="29"/>
        <v>JM1-3</v>
      </c>
      <c r="E197" t="s">
        <v>158</v>
      </c>
      <c r="F197">
        <v>3</v>
      </c>
      <c r="G197" t="s">
        <v>890</v>
      </c>
      <c r="AA197">
        <f t="shared" si="38"/>
        <v>192</v>
      </c>
      <c r="AB197" t="str">
        <f>B2B!B194</f>
        <v>JM2</v>
      </c>
      <c r="AC197" t="str">
        <f>B2B!C194</f>
        <v>91</v>
      </c>
      <c r="AD197" t="str">
        <f t="shared" si="32"/>
        <v>JM2-91</v>
      </c>
      <c r="AE197" t="str">
        <f t="shared" si="33"/>
        <v>B14_L17_P</v>
      </c>
      <c r="AG197" t="str">
        <f t="shared" si="34"/>
        <v>--</v>
      </c>
      <c r="AH197" t="str">
        <f t="shared" si="35"/>
        <v>J17-36</v>
      </c>
      <c r="AI197" t="str">
        <f>IFERROR(IF(IF(AG197="--",INDEX(D:D,MATCH(AE197,INDEX(B:B,MATCH(AE197,B:B,)+1):B10711,)+MATCH(AE197,B:B,)))=AD197,VLOOKUP(AE197,B:D,3,0),IF(AG197="--",INDEX(D:D,MATCH(AE197,INDEX(B:B,MATCH(AE197,B:B,)+1):B10711,)+MATCH(AE197,B:B,)),"---")),"---")</f>
        <v>J17-36</v>
      </c>
      <c r="AJ197" t="str">
        <f>IF(COUNTIF(CALC_CONN_TEBB0714_REV01!F:F,IF(AH197&lt;&gt;"---",VLOOKUP(AD197,CALC_CONN_TEBB0714_REV01!F:M,8,0),IF(IFERROR(IF(AD197=AH197,AI197,AH197),"---")="---","---",IF(COUNTIF(CALC_CONN_TEBB0714_REV01!F:F,IFERROR(IF(AD197=AH197,AI197,AH197),"---"))&gt;0,"---",IFERROR(IF(AD197=AH197,AI197,AH197),"---")))))=1,IF(AH197&lt;&gt;"---",VLOOKUP(AD197,CALC_CONN_TEBB0714_REV01!F:M,8,0),IF(IFERROR(IF(AD197=AH197,AI197,AH197),"---")="---","---",IF(COUNTIF(CALC_CONN_TEBB0714_REV01!F:F,IFERROR(IF(AD197=AH197,AI197,AH197),"---"))&gt;0,"---",IFERROR(IF(AD197=AH197,AI197,AH197),"---")))),"---")</f>
        <v>J17-36</v>
      </c>
      <c r="AK197" t="str">
        <f>IF(COUNTIF(CALC_CONN_TEBB0714_REV01!F:F,IF(AH197&lt;&gt;"---",VLOOKUP(AD197,CALC_CONN_TEBB0714_REV01!F:M,8,0),IF(IFERROR(IF(AD197=AH197,AI197,AH197),"---")="---","---",IF(COUNTIF(CALC_CONN_TEBB0714_REV01!F:F,IFERROR(IF(AD197=AH197,AI197,AH197),"---"))&gt;0,"---",IFERROR(IF(AD197=AH197,AI197,AH197),"---")))))=0,IF(AH197&lt;&gt;"---",VLOOKUP(AD197,CALC_CONN_TEBB0714_REV01!F:M,8,0),IF(IFERROR(IF(AD197=AH197,AI197,AH197),"---")="---","---",IF(COUNTIF(CALC_CONN_TEBB0714_REV01!F:F,IFERROR(IF(AD197=AH197,AI197,AH197),"---"))&gt;0,"---",IFERROR(IF(AD197=AH197,AI197,AH197),"---")))),"---")</f>
        <v>---</v>
      </c>
      <c r="AL197">
        <f t="shared" si="36"/>
        <v>11.248200000000001</v>
      </c>
      <c r="AM197">
        <f t="shared" si="37"/>
        <v>2</v>
      </c>
      <c r="AT197" t="str">
        <f t="shared" si="30"/>
        <v>MGT_RX3_N</v>
      </c>
      <c r="AU197" t="str">
        <f t="shared" si="31"/>
        <v>--</v>
      </c>
    </row>
    <row r="198" spans="1:47" x14ac:dyDescent="0.25">
      <c r="A198" t="str">
        <f t="shared" ref="A198:A261" si="39">$E198&amp;"-"&amp;$F198</f>
        <v>JM1-4</v>
      </c>
      <c r="B198" t="str">
        <f t="shared" ref="B198:B261" si="40">IF(OR(E198=$A$2,E198=$B$2,E198=$C$2,E198=$D$2),"--",G198)</f>
        <v>MGT_CLK0_N</v>
      </c>
      <c r="C198" t="str">
        <f t="shared" ref="C198:C261" si="41">$E198&amp;"-"&amp;$G198</f>
        <v>JM1-MGT_CLK0_N</v>
      </c>
      <c r="D198" t="str">
        <f t="shared" ref="D198:D261" si="42">A198</f>
        <v>JM1-4</v>
      </c>
      <c r="E198" t="s">
        <v>158</v>
      </c>
      <c r="F198">
        <v>4</v>
      </c>
      <c r="G198" t="s">
        <v>896</v>
      </c>
      <c r="AA198">
        <f t="shared" si="38"/>
        <v>193</v>
      </c>
      <c r="AB198" t="str">
        <f>B2B!B195</f>
        <v>JM2</v>
      </c>
      <c r="AC198" t="str">
        <f>B2B!C195</f>
        <v>94</v>
      </c>
      <c r="AD198" t="str">
        <f t="shared" si="32"/>
        <v>JM2-94</v>
      </c>
      <c r="AE198" t="str">
        <f t="shared" si="33"/>
        <v>B14_L19_N</v>
      </c>
      <c r="AG198" t="str">
        <f t="shared" si="34"/>
        <v>--</v>
      </c>
      <c r="AH198" t="str">
        <f t="shared" si="35"/>
        <v>J17-12</v>
      </c>
      <c r="AI198" t="str">
        <f>IFERROR(IF(IF(AG198="--",INDEX(D:D,MATCH(AE198,INDEX(B:B,MATCH(AE198,B:B,)+1):B10712,)+MATCH(AE198,B:B,)))=AD198,VLOOKUP(AE198,B:D,3,0),IF(AG198="--",INDEX(D:D,MATCH(AE198,INDEX(B:B,MATCH(AE198,B:B,)+1):B10712,)+MATCH(AE198,B:B,)),"---")),"---")</f>
        <v>J17-12</v>
      </c>
      <c r="AJ198" t="str">
        <f>IF(COUNTIF(CALC_CONN_TEBB0714_REV01!F:F,IF(AH198&lt;&gt;"---",VLOOKUP(AD198,CALC_CONN_TEBB0714_REV01!F:M,8,0),IF(IFERROR(IF(AD198=AH198,AI198,AH198),"---")="---","---",IF(COUNTIF(CALC_CONN_TEBB0714_REV01!F:F,IFERROR(IF(AD198=AH198,AI198,AH198),"---"))&gt;0,"---",IFERROR(IF(AD198=AH198,AI198,AH198),"---")))))=1,IF(AH198&lt;&gt;"---",VLOOKUP(AD198,CALC_CONN_TEBB0714_REV01!F:M,8,0),IF(IFERROR(IF(AD198=AH198,AI198,AH198),"---")="---","---",IF(COUNTIF(CALC_CONN_TEBB0714_REV01!F:F,IFERROR(IF(AD198=AH198,AI198,AH198),"---"))&gt;0,"---",IFERROR(IF(AD198=AH198,AI198,AH198),"---")))),"---")</f>
        <v>J17-12</v>
      </c>
      <c r="AK198" t="str">
        <f>IF(COUNTIF(CALC_CONN_TEBB0714_REV01!F:F,IF(AH198&lt;&gt;"---",VLOOKUP(AD198,CALC_CONN_TEBB0714_REV01!F:M,8,0),IF(IFERROR(IF(AD198=AH198,AI198,AH198),"---")="---","---",IF(COUNTIF(CALC_CONN_TEBB0714_REV01!F:F,IFERROR(IF(AD198=AH198,AI198,AH198),"---"))&gt;0,"---",IFERROR(IF(AD198=AH198,AI198,AH198),"---")))))=0,IF(AH198&lt;&gt;"---",VLOOKUP(AD198,CALC_CONN_TEBB0714_REV01!F:M,8,0),IF(IFERROR(IF(AD198=AH198,AI198,AH198),"---")="---","---",IF(COUNTIF(CALC_CONN_TEBB0714_REV01!F:F,IFERROR(IF(AD198=AH198,AI198,AH198),"---"))&gt;0,"---",IFERROR(IF(AD198=AH198,AI198,AH198),"---")))),"---")</f>
        <v>---</v>
      </c>
      <c r="AL198">
        <f t="shared" si="36"/>
        <v>38.187600000000003</v>
      </c>
      <c r="AM198">
        <f t="shared" si="37"/>
        <v>2</v>
      </c>
      <c r="AT198" t="str">
        <f t="shared" ref="AT198:AT261" si="43">IF(IF(COUNTIF($AO$6:$AQ$150,B198)&gt;0,"---","--")="---",VLOOKUP(B198,$AO$6:$AQ$150,3,0),B198)</f>
        <v>MGT_CLK0_N</v>
      </c>
      <c r="AU198" t="str">
        <f t="shared" ref="AU198:AU261" si="44">IF(IF(COUNTIF($AO$6:$AQ$150,B198)&gt;0,"---","--")="---",VLOOKUP(B198,$AO$6:$AQ$150,2,0),"--")</f>
        <v>--</v>
      </c>
    </row>
    <row r="199" spans="1:47" x14ac:dyDescent="0.25">
      <c r="A199" t="str">
        <f t="shared" si="39"/>
        <v>JM1-5</v>
      </c>
      <c r="B199" t="str">
        <f t="shared" si="40"/>
        <v>GND</v>
      </c>
      <c r="C199" t="str">
        <f t="shared" si="41"/>
        <v>JM1-GND</v>
      </c>
      <c r="D199" t="str">
        <f t="shared" si="42"/>
        <v>JM1-5</v>
      </c>
      <c r="E199" t="s">
        <v>158</v>
      </c>
      <c r="F199">
        <v>5</v>
      </c>
      <c r="G199" t="s">
        <v>275</v>
      </c>
      <c r="AA199">
        <f t="shared" si="38"/>
        <v>194</v>
      </c>
      <c r="AB199" t="str">
        <f>B2B!B196</f>
        <v>JM2</v>
      </c>
      <c r="AC199" t="str">
        <f>B2B!C196</f>
        <v>93</v>
      </c>
      <c r="AD199" t="str">
        <f t="shared" ref="AD199:AD205" si="45">AB199&amp;"-"&amp;AC199</f>
        <v>JM2-93</v>
      </c>
      <c r="AE199" t="str">
        <f t="shared" ref="AE199:AE205" si="46">VLOOKUP(AD199,A:B,2,0)</f>
        <v>B14_L20_P</v>
      </c>
      <c r="AG199" t="str">
        <f t="shared" ref="AG199:AG205" si="47">IF(
IF(
IFERROR(VLOOKUP(AE199,$AO$6:$AO$50,1,),1)=1,1,0),
"--","---")</f>
        <v>--</v>
      </c>
      <c r="AH199" t="str">
        <f t="shared" ref="AH199:AH205" si="48">IF(AG199&lt;&gt;"---",IFERROR(VLOOKUP(AE199,B:F,3,0),"--"),"---")</f>
        <v>J17-37</v>
      </c>
      <c r="AI199" t="str">
        <f>IFERROR(IF(IF(AG199="--",INDEX(D:D,MATCH(AE199,INDEX(B:B,MATCH(AE199,B:B,)+1):B10713,)+MATCH(AE199,B:B,)))=AD199,VLOOKUP(AE199,B:D,3,0),IF(AG199="--",INDEX(D:D,MATCH(AE199,INDEX(B:B,MATCH(AE199,B:B,)+1):B10713,)+MATCH(AE199,B:B,)),"---")),"---")</f>
        <v>J17-37</v>
      </c>
      <c r="AJ199" t="str">
        <f>IF(COUNTIF(CALC_CONN_TEBB0714_REV01!F:F,IF(AH199&lt;&gt;"---",VLOOKUP(AD199,CALC_CONN_TEBB0714_REV01!F:M,8,0),IF(IFERROR(IF(AD199=AH199,AI199,AH199),"---")="---","---",IF(COUNTIF(CALC_CONN_TEBB0714_REV01!F:F,IFERROR(IF(AD199=AH199,AI199,AH199),"---"))&gt;0,"---",IFERROR(IF(AD199=AH199,AI199,AH199),"---")))))=1,IF(AH199&lt;&gt;"---",VLOOKUP(AD199,CALC_CONN_TEBB0714_REV01!F:M,8,0),IF(IFERROR(IF(AD199=AH199,AI199,AH199),"---")="---","---",IF(COUNTIF(CALC_CONN_TEBB0714_REV01!F:F,IFERROR(IF(AD199=AH199,AI199,AH199),"---"))&gt;0,"---",IFERROR(IF(AD199=AH199,AI199,AH199),"---")))),"---")</f>
        <v>J17-37</v>
      </c>
      <c r="AK199" t="str">
        <f>IF(COUNTIF(CALC_CONN_TEBB0714_REV01!F:F,IF(AH199&lt;&gt;"---",VLOOKUP(AD199,CALC_CONN_TEBB0714_REV01!F:M,8,0),IF(IFERROR(IF(AD199=AH199,AI199,AH199),"---")="---","---",IF(COUNTIF(CALC_CONN_TEBB0714_REV01!F:F,IFERROR(IF(AD199=AH199,AI199,AH199),"---"))&gt;0,"---",IFERROR(IF(AD199=AH199,AI199,AH199),"---")))))=0,IF(AH199&lt;&gt;"---",VLOOKUP(AD199,CALC_CONN_TEBB0714_REV01!F:M,8,0),IF(IFERROR(IF(AD199=AH199,AI199,AH199),"---")="---","---",IF(COUNTIF(CALC_CONN_TEBB0714_REV01!F:F,IFERROR(IF(AD199=AH199,AI199,AH199),"---"))&gt;0,"---",IFERROR(IF(AD199=AH199,AI199,AH199),"---")))),"---")</f>
        <v>---</v>
      </c>
      <c r="AL199">
        <f t="shared" ref="AL199:AL205" si="49">IF(AG199&lt;&gt;"---",IFERROR(VLOOKUP(AE199,L:N,3,0),"--"),"---")</f>
        <v>13.0631</v>
      </c>
      <c r="AM199">
        <f t="shared" ref="AM199:AM205" si="50">COUNTIF(B:B,AE199)</f>
        <v>2</v>
      </c>
      <c r="AT199">
        <f t="shared" si="43"/>
        <v>0</v>
      </c>
      <c r="AU199">
        <f t="shared" si="44"/>
        <v>0</v>
      </c>
    </row>
    <row r="200" spans="1:47" x14ac:dyDescent="0.25">
      <c r="A200" t="str">
        <f t="shared" si="39"/>
        <v>JM1-6</v>
      </c>
      <c r="B200" t="str">
        <f t="shared" si="40"/>
        <v>GND</v>
      </c>
      <c r="C200" t="str">
        <f t="shared" si="41"/>
        <v>JM1-GND</v>
      </c>
      <c r="D200" t="str">
        <f t="shared" si="42"/>
        <v>JM1-6</v>
      </c>
      <c r="E200" t="s">
        <v>158</v>
      </c>
      <c r="F200">
        <v>6</v>
      </c>
      <c r="G200" t="s">
        <v>275</v>
      </c>
      <c r="AA200">
        <f t="shared" ref="AA200:AA205" si="51">AA199+1</f>
        <v>195</v>
      </c>
      <c r="AB200" t="str">
        <f>B2B!B197</f>
        <v>JM2</v>
      </c>
      <c r="AC200" t="str">
        <f>B2B!C197</f>
        <v>96</v>
      </c>
      <c r="AD200" t="str">
        <f t="shared" si="45"/>
        <v>JM2-96</v>
      </c>
      <c r="AE200" t="str">
        <f t="shared" si="46"/>
        <v>B14_L22_N</v>
      </c>
      <c r="AG200" t="str">
        <f t="shared" si="47"/>
        <v>--</v>
      </c>
      <c r="AH200" t="str">
        <f t="shared" si="48"/>
        <v>J17-8</v>
      </c>
      <c r="AI200" t="str">
        <f>IFERROR(IF(IF(AG200="--",INDEX(D:D,MATCH(AE200,INDEX(B:B,MATCH(AE200,B:B,)+1):B10714,)+MATCH(AE200,B:B,)))=AD200,VLOOKUP(AE200,B:D,3,0),IF(AG200="--",INDEX(D:D,MATCH(AE200,INDEX(B:B,MATCH(AE200,B:B,)+1):B10714,)+MATCH(AE200,B:B,)),"---")),"---")</f>
        <v>J17-8</v>
      </c>
      <c r="AJ200" t="str">
        <f>IF(COUNTIF(CALC_CONN_TEBB0714_REV01!F:F,IF(AH200&lt;&gt;"---",VLOOKUP(AD200,CALC_CONN_TEBB0714_REV01!F:M,8,0),IF(IFERROR(IF(AD200=AH200,AI200,AH200),"---")="---","---",IF(COUNTIF(CALC_CONN_TEBB0714_REV01!F:F,IFERROR(IF(AD200=AH200,AI200,AH200),"---"))&gt;0,"---",IFERROR(IF(AD200=AH200,AI200,AH200),"---")))))=1,IF(AH200&lt;&gt;"---",VLOOKUP(AD200,CALC_CONN_TEBB0714_REV01!F:M,8,0),IF(IFERROR(IF(AD200=AH200,AI200,AH200),"---")="---","---",IF(COUNTIF(CALC_CONN_TEBB0714_REV01!F:F,IFERROR(IF(AD200=AH200,AI200,AH200),"---"))&gt;0,"---",IFERROR(IF(AD200=AH200,AI200,AH200),"---")))),"---")</f>
        <v>J17-8</v>
      </c>
      <c r="AK200" t="str">
        <f>IF(COUNTIF(CALC_CONN_TEBB0714_REV01!F:F,IF(AH200&lt;&gt;"---",VLOOKUP(AD200,CALC_CONN_TEBB0714_REV01!F:M,8,0),IF(IFERROR(IF(AD200=AH200,AI200,AH200),"---")="---","---",IF(COUNTIF(CALC_CONN_TEBB0714_REV01!F:F,IFERROR(IF(AD200=AH200,AI200,AH200),"---"))&gt;0,"---",IFERROR(IF(AD200=AH200,AI200,AH200),"---")))))=0,IF(AH200&lt;&gt;"---",VLOOKUP(AD200,CALC_CONN_TEBB0714_REV01!F:M,8,0),IF(IFERROR(IF(AD200=AH200,AI200,AH200),"---")="---","---",IF(COUNTIF(CALC_CONN_TEBB0714_REV01!F:F,IFERROR(IF(AD200=AH200,AI200,AH200),"---"))&gt;0,"---",IFERROR(IF(AD200=AH200,AI200,AH200),"---")))),"---")</f>
        <v>---</v>
      </c>
      <c r="AL200">
        <f t="shared" si="49"/>
        <v>40.586399999999998</v>
      </c>
      <c r="AM200">
        <f t="shared" si="50"/>
        <v>2</v>
      </c>
      <c r="AT200">
        <f t="shared" si="43"/>
        <v>0</v>
      </c>
      <c r="AU200">
        <f t="shared" si="44"/>
        <v>0</v>
      </c>
    </row>
    <row r="201" spans="1:47" x14ac:dyDescent="0.25">
      <c r="A201" t="str">
        <f t="shared" si="39"/>
        <v>JM1-7</v>
      </c>
      <c r="B201" t="str">
        <f t="shared" si="40"/>
        <v>MGT_RX2_P</v>
      </c>
      <c r="C201" t="str">
        <f t="shared" si="41"/>
        <v>JM1-MGT_RX2_P</v>
      </c>
      <c r="D201" t="str">
        <f t="shared" si="42"/>
        <v>JM1-7</v>
      </c>
      <c r="E201" t="s">
        <v>158</v>
      </c>
      <c r="F201">
        <v>7</v>
      </c>
      <c r="G201" t="s">
        <v>888</v>
      </c>
      <c r="AA201">
        <f t="shared" si="51"/>
        <v>196</v>
      </c>
      <c r="AB201" t="str">
        <f>B2B!B198</f>
        <v>JM2</v>
      </c>
      <c r="AC201" t="str">
        <f>B2B!C198</f>
        <v>95</v>
      </c>
      <c r="AD201" t="str">
        <f t="shared" si="45"/>
        <v>JM2-95</v>
      </c>
      <c r="AE201" t="str">
        <f t="shared" si="46"/>
        <v>B14_L20_N</v>
      </c>
      <c r="AG201" t="str">
        <f t="shared" si="47"/>
        <v>--</v>
      </c>
      <c r="AH201" t="str">
        <f t="shared" si="48"/>
        <v>J17-38</v>
      </c>
      <c r="AI201" t="str">
        <f>IFERROR(IF(IF(AG201="--",INDEX(D:D,MATCH(AE201,INDEX(B:B,MATCH(AE201,B:B,)+1):B10715,)+MATCH(AE201,B:B,)))=AD201,VLOOKUP(AE201,B:D,3,0),IF(AG201="--",INDEX(D:D,MATCH(AE201,INDEX(B:B,MATCH(AE201,B:B,)+1):B10715,)+MATCH(AE201,B:B,)),"---")),"---")</f>
        <v>J17-38</v>
      </c>
      <c r="AJ201" t="str">
        <f>IF(COUNTIF(CALC_CONN_TEBB0714_REV01!F:F,IF(AH201&lt;&gt;"---",VLOOKUP(AD201,CALC_CONN_TEBB0714_REV01!F:M,8,0),IF(IFERROR(IF(AD201=AH201,AI201,AH201),"---")="---","---",IF(COUNTIF(CALC_CONN_TEBB0714_REV01!F:F,IFERROR(IF(AD201=AH201,AI201,AH201),"---"))&gt;0,"---",IFERROR(IF(AD201=AH201,AI201,AH201),"---")))))=1,IF(AH201&lt;&gt;"---",VLOOKUP(AD201,CALC_CONN_TEBB0714_REV01!F:M,8,0),IF(IFERROR(IF(AD201=AH201,AI201,AH201),"---")="---","---",IF(COUNTIF(CALC_CONN_TEBB0714_REV01!F:F,IFERROR(IF(AD201=AH201,AI201,AH201),"---"))&gt;0,"---",IFERROR(IF(AD201=AH201,AI201,AH201),"---")))),"---")</f>
        <v>J17-38</v>
      </c>
      <c r="AK201" t="str">
        <f>IF(COUNTIF(CALC_CONN_TEBB0714_REV01!F:F,IF(AH201&lt;&gt;"---",VLOOKUP(AD201,CALC_CONN_TEBB0714_REV01!F:M,8,0),IF(IFERROR(IF(AD201=AH201,AI201,AH201),"---")="---","---",IF(COUNTIF(CALC_CONN_TEBB0714_REV01!F:F,IFERROR(IF(AD201=AH201,AI201,AH201),"---"))&gt;0,"---",IFERROR(IF(AD201=AH201,AI201,AH201),"---")))))=0,IF(AH201&lt;&gt;"---",VLOOKUP(AD201,CALC_CONN_TEBB0714_REV01!F:M,8,0),IF(IFERROR(IF(AD201=AH201,AI201,AH201),"---")="---","---",IF(COUNTIF(CALC_CONN_TEBB0714_REV01!F:F,IFERROR(IF(AD201=AH201,AI201,AH201),"---"))&gt;0,"---",IFERROR(IF(AD201=AH201,AI201,AH201),"---")))),"---")</f>
        <v>---</v>
      </c>
      <c r="AL201">
        <f t="shared" si="49"/>
        <v>12.7318</v>
      </c>
      <c r="AM201">
        <f t="shared" si="50"/>
        <v>2</v>
      </c>
      <c r="AT201" t="str">
        <f t="shared" si="43"/>
        <v>MGT_RX2_P</v>
      </c>
      <c r="AU201" t="str">
        <f t="shared" si="44"/>
        <v>--</v>
      </c>
    </row>
    <row r="202" spans="1:47" x14ac:dyDescent="0.25">
      <c r="A202" t="str">
        <f t="shared" si="39"/>
        <v>JM1-8</v>
      </c>
      <c r="B202" t="str">
        <f t="shared" si="40"/>
        <v>MGT_TX3_P</v>
      </c>
      <c r="C202" t="str">
        <f t="shared" si="41"/>
        <v>JM1-MGT_TX3_P</v>
      </c>
      <c r="D202" t="str">
        <f t="shared" si="42"/>
        <v>JM1-8</v>
      </c>
      <c r="E202" t="s">
        <v>158</v>
      </c>
      <c r="F202">
        <v>8</v>
      </c>
      <c r="G202" t="s">
        <v>891</v>
      </c>
      <c r="AA202">
        <f t="shared" si="51"/>
        <v>197</v>
      </c>
      <c r="AB202" t="str">
        <f>B2B!B199</f>
        <v>JM2</v>
      </c>
      <c r="AC202" t="str">
        <f>B2B!C199</f>
        <v>98</v>
      </c>
      <c r="AD202" t="str">
        <f t="shared" si="45"/>
        <v>JM2-98</v>
      </c>
      <c r="AE202" t="str">
        <f t="shared" si="46"/>
        <v>B14_L22_P</v>
      </c>
      <c r="AG202" t="str">
        <f t="shared" si="47"/>
        <v>--</v>
      </c>
      <c r="AH202" t="str">
        <f t="shared" si="48"/>
        <v>J17-7</v>
      </c>
      <c r="AI202" t="str">
        <f>IFERROR(IF(IF(AG202="--",INDEX(D:D,MATCH(AE202,INDEX(B:B,MATCH(AE202,B:B,)+1):B10716,)+MATCH(AE202,B:B,)))=AD202,VLOOKUP(AE202,B:D,3,0),IF(AG202="--",INDEX(D:D,MATCH(AE202,INDEX(B:B,MATCH(AE202,B:B,)+1):B10716,)+MATCH(AE202,B:B,)),"---")),"---")</f>
        <v>J17-7</v>
      </c>
      <c r="AJ202" t="str">
        <f>IF(COUNTIF(CALC_CONN_TEBB0714_REV01!F:F,IF(AH202&lt;&gt;"---",VLOOKUP(AD202,CALC_CONN_TEBB0714_REV01!F:M,8,0),IF(IFERROR(IF(AD202=AH202,AI202,AH202),"---")="---","---",IF(COUNTIF(CALC_CONN_TEBB0714_REV01!F:F,IFERROR(IF(AD202=AH202,AI202,AH202),"---"))&gt;0,"---",IFERROR(IF(AD202=AH202,AI202,AH202),"---")))))=1,IF(AH202&lt;&gt;"---",VLOOKUP(AD202,CALC_CONN_TEBB0714_REV01!F:M,8,0),IF(IFERROR(IF(AD202=AH202,AI202,AH202),"---")="---","---",IF(COUNTIF(CALC_CONN_TEBB0714_REV01!F:F,IFERROR(IF(AD202=AH202,AI202,AH202),"---"))&gt;0,"---",IFERROR(IF(AD202=AH202,AI202,AH202),"---")))),"---")</f>
        <v>J17-7</v>
      </c>
      <c r="AK202" t="str">
        <f>IF(COUNTIF(CALC_CONN_TEBB0714_REV01!F:F,IF(AH202&lt;&gt;"---",VLOOKUP(AD202,CALC_CONN_TEBB0714_REV01!F:M,8,0),IF(IFERROR(IF(AD202=AH202,AI202,AH202),"---")="---","---",IF(COUNTIF(CALC_CONN_TEBB0714_REV01!F:F,IFERROR(IF(AD202=AH202,AI202,AH202),"---"))&gt;0,"---",IFERROR(IF(AD202=AH202,AI202,AH202),"---")))))=0,IF(AH202&lt;&gt;"---",VLOOKUP(AD202,CALC_CONN_TEBB0714_REV01!F:M,8,0),IF(IFERROR(IF(AD202=AH202,AI202,AH202),"---")="---","---",IF(COUNTIF(CALC_CONN_TEBB0714_REV01!F:F,IFERROR(IF(AD202=AH202,AI202,AH202),"---"))&gt;0,"---",IFERROR(IF(AD202=AH202,AI202,AH202),"---")))),"---")</f>
        <v>---</v>
      </c>
      <c r="AL202">
        <f t="shared" si="49"/>
        <v>40.630699999999997</v>
      </c>
      <c r="AM202">
        <f t="shared" si="50"/>
        <v>2</v>
      </c>
      <c r="AT202" t="str">
        <f t="shared" si="43"/>
        <v>MGT_TX3_P</v>
      </c>
      <c r="AU202" t="str">
        <f t="shared" si="44"/>
        <v>--</v>
      </c>
    </row>
    <row r="203" spans="1:47" x14ac:dyDescent="0.25">
      <c r="A203" t="str">
        <f t="shared" si="39"/>
        <v>JM1-9</v>
      </c>
      <c r="B203" t="str">
        <f t="shared" si="40"/>
        <v>MGT_RX2_N</v>
      </c>
      <c r="C203" t="str">
        <f t="shared" si="41"/>
        <v>JM1-MGT_RX2_N</v>
      </c>
      <c r="D203" t="str">
        <f t="shared" si="42"/>
        <v>JM1-9</v>
      </c>
      <c r="E203" t="s">
        <v>158</v>
      </c>
      <c r="F203">
        <v>9</v>
      </c>
      <c r="G203" t="s">
        <v>886</v>
      </c>
      <c r="AA203">
        <f t="shared" si="51"/>
        <v>198</v>
      </c>
      <c r="AB203" t="str">
        <f>B2B!B200</f>
        <v>JM2</v>
      </c>
      <c r="AC203" t="str">
        <f>B2B!C200</f>
        <v>97</v>
      </c>
      <c r="AD203" t="str">
        <f t="shared" si="45"/>
        <v>JM2-97</v>
      </c>
      <c r="AE203" t="str">
        <f t="shared" si="46"/>
        <v>B14_L25</v>
      </c>
      <c r="AG203" t="str">
        <f t="shared" si="47"/>
        <v>--</v>
      </c>
      <c r="AH203" t="str">
        <f t="shared" si="48"/>
        <v>J3-3</v>
      </c>
      <c r="AI203" t="str">
        <f>IFERROR(IF(IF(AG203="--",INDEX(D:D,MATCH(AE203,INDEX(B:B,MATCH(AE203,B:B,)+1):B10717,)+MATCH(AE203,B:B,)))=AD203,VLOOKUP(AE203,B:D,3,0),IF(AG203="--",INDEX(D:D,MATCH(AE203,INDEX(B:B,MATCH(AE203,B:B,)+1):B10717,)+MATCH(AE203,B:B,)),"---")),"---")</f>
        <v>J3-3</v>
      </c>
      <c r="AJ203" t="str">
        <f>IF(COUNTIF(CALC_CONN_TEBB0714_REV01!F:F,IF(AH203&lt;&gt;"---",VLOOKUP(AD203,CALC_CONN_TEBB0714_REV01!F:M,8,0),IF(IFERROR(IF(AD203=AH203,AI203,AH203),"---")="---","---",IF(COUNTIF(CALC_CONN_TEBB0714_REV01!F:F,IFERROR(IF(AD203=AH203,AI203,AH203),"---"))&gt;0,"---",IFERROR(IF(AD203=AH203,AI203,AH203),"---")))))=1,IF(AH203&lt;&gt;"---",VLOOKUP(AD203,CALC_CONN_TEBB0714_REV01!F:M,8,0),IF(IFERROR(IF(AD203=AH203,AI203,AH203),"---")="---","---",IF(COUNTIF(CALC_CONN_TEBB0714_REV01!F:F,IFERROR(IF(AD203=AH203,AI203,AH203),"---"))&gt;0,"---",IFERROR(IF(AD203=AH203,AI203,AH203),"---")))),"---")</f>
        <v>J3-3</v>
      </c>
      <c r="AK203" t="str">
        <f>IF(COUNTIF(CALC_CONN_TEBB0714_REV01!F:F,IF(AH203&lt;&gt;"---",VLOOKUP(AD203,CALC_CONN_TEBB0714_REV01!F:M,8,0),IF(IFERROR(IF(AD203=AH203,AI203,AH203),"---")="---","---",IF(COUNTIF(CALC_CONN_TEBB0714_REV01!F:F,IFERROR(IF(AD203=AH203,AI203,AH203),"---"))&gt;0,"---",IFERROR(IF(AD203=AH203,AI203,AH203),"---")))))=0,IF(AH203&lt;&gt;"---",VLOOKUP(AD203,CALC_CONN_TEBB0714_REV01!F:M,8,0),IF(IFERROR(IF(AD203=AH203,AI203,AH203),"---")="---","---",IF(COUNTIF(CALC_CONN_TEBB0714_REV01!F:F,IFERROR(IF(AD203=AH203,AI203,AH203),"---"))&gt;0,"---",IFERROR(IF(AD203=AH203,AI203,AH203),"---")))),"---")</f>
        <v>---</v>
      </c>
      <c r="AL203">
        <f t="shared" si="49"/>
        <v>55.114199999999997</v>
      </c>
      <c r="AM203">
        <f t="shared" si="50"/>
        <v>3</v>
      </c>
      <c r="AT203" t="str">
        <f t="shared" si="43"/>
        <v>MGT_RX2_N</v>
      </c>
      <c r="AU203" t="str">
        <f t="shared" si="44"/>
        <v>--</v>
      </c>
    </row>
    <row r="204" spans="1:47" x14ac:dyDescent="0.25">
      <c r="A204" t="str">
        <f t="shared" si="39"/>
        <v>JM1-10</v>
      </c>
      <c r="B204" t="str">
        <f t="shared" si="40"/>
        <v>MGT_TX3_N</v>
      </c>
      <c r="C204" t="str">
        <f t="shared" si="41"/>
        <v>JM1-MGT_TX3_N</v>
      </c>
      <c r="D204" t="str">
        <f t="shared" si="42"/>
        <v>JM1-10</v>
      </c>
      <c r="E204" t="s">
        <v>158</v>
      </c>
      <c r="F204">
        <v>10</v>
      </c>
      <c r="G204" t="s">
        <v>889</v>
      </c>
      <c r="AA204">
        <f t="shared" si="51"/>
        <v>199</v>
      </c>
      <c r="AB204" t="str">
        <f>B2B!B201</f>
        <v>JM2</v>
      </c>
      <c r="AC204" t="str">
        <f>B2B!C201</f>
        <v>100</v>
      </c>
      <c r="AD204" t="str">
        <f t="shared" si="45"/>
        <v>JM2-100</v>
      </c>
      <c r="AE204" t="str">
        <f t="shared" si="46"/>
        <v>BOOTMODE</v>
      </c>
      <c r="AG204" t="str">
        <f t="shared" si="47"/>
        <v>--</v>
      </c>
      <c r="AH204" t="str">
        <f t="shared" si="48"/>
        <v>J3-9</v>
      </c>
      <c r="AI204" t="str">
        <f>IFERROR(IF(IF(AG204="--",INDEX(D:D,MATCH(AE204,INDEX(B:B,MATCH(AE204,B:B,)+1):B10718,)+MATCH(AE204,B:B,)))=AD204,VLOOKUP(AE204,B:D,3,0),IF(AG204="--",INDEX(D:D,MATCH(AE204,INDEX(B:B,MATCH(AE204,B:B,)+1):B10718,)+MATCH(AE204,B:B,)),"---")),"---")</f>
        <v>J3-9</v>
      </c>
      <c r="AJ204" t="str">
        <f>IF(COUNTIF(CALC_CONN_TEBB0714_REV01!F:F,IF(AH204&lt;&gt;"---",VLOOKUP(AD204,CALC_CONN_TEBB0714_REV01!F:M,8,0),IF(IFERROR(IF(AD204=AH204,AI204,AH204),"---")="---","---",IF(COUNTIF(CALC_CONN_TEBB0714_REV01!F:F,IFERROR(IF(AD204=AH204,AI204,AH204),"---"))&gt;0,"---",IFERROR(IF(AD204=AH204,AI204,AH204),"---")))))=1,IF(AH204&lt;&gt;"---",VLOOKUP(AD204,CALC_CONN_TEBB0714_REV01!F:M,8,0),IF(IFERROR(IF(AD204=AH204,AI204,AH204),"---")="---","---",IF(COUNTIF(CALC_CONN_TEBB0714_REV01!F:F,IFERROR(IF(AD204=AH204,AI204,AH204),"---"))&gt;0,"---",IFERROR(IF(AD204=AH204,AI204,AH204),"---")))),"---")</f>
        <v>J3-9</v>
      </c>
      <c r="AK204" t="str">
        <f>IF(COUNTIF(CALC_CONN_TEBB0714_REV01!F:F,IF(AH204&lt;&gt;"---",VLOOKUP(AD204,CALC_CONN_TEBB0714_REV01!F:M,8,0),IF(IFERROR(IF(AD204=AH204,AI204,AH204),"---")="---","---",IF(COUNTIF(CALC_CONN_TEBB0714_REV01!F:F,IFERROR(IF(AD204=AH204,AI204,AH204),"---"))&gt;0,"---",IFERROR(IF(AD204=AH204,AI204,AH204),"---")))))=0,IF(AH204&lt;&gt;"---",VLOOKUP(AD204,CALC_CONN_TEBB0714_REV01!F:M,8,0),IF(IFERROR(IF(AD204=AH204,AI204,AH204),"---")="---","---",IF(COUNTIF(CALC_CONN_TEBB0714_REV01!F:F,IFERROR(IF(AD204=AH204,AI204,AH204),"---"))&gt;0,"---",IFERROR(IF(AD204=AH204,AI204,AH204),"---")))),"---")</f>
        <v>---</v>
      </c>
      <c r="AL204">
        <f t="shared" si="49"/>
        <v>60.537799999999997</v>
      </c>
      <c r="AM204">
        <f t="shared" si="50"/>
        <v>3</v>
      </c>
      <c r="AT204" t="str">
        <f t="shared" si="43"/>
        <v>MGT_TX3_N</v>
      </c>
      <c r="AU204" t="str">
        <f t="shared" si="44"/>
        <v>--</v>
      </c>
    </row>
    <row r="205" spans="1:47" x14ac:dyDescent="0.25">
      <c r="A205" t="str">
        <f t="shared" si="39"/>
        <v>JM1-11</v>
      </c>
      <c r="B205" t="str">
        <f t="shared" si="40"/>
        <v>GND</v>
      </c>
      <c r="C205" t="str">
        <f t="shared" si="41"/>
        <v>JM1-GND</v>
      </c>
      <c r="D205" t="str">
        <f t="shared" si="42"/>
        <v>JM1-11</v>
      </c>
      <c r="E205" t="s">
        <v>158</v>
      </c>
      <c r="F205">
        <v>11</v>
      </c>
      <c r="G205" t="s">
        <v>275</v>
      </c>
      <c r="AA205">
        <f t="shared" si="51"/>
        <v>200</v>
      </c>
      <c r="AB205" t="str">
        <f>B2B!B202</f>
        <v>JM2</v>
      </c>
      <c r="AC205" t="str">
        <f>B2B!C202</f>
        <v>99</v>
      </c>
      <c r="AD205" t="str">
        <f t="shared" si="45"/>
        <v>JM2-99</v>
      </c>
      <c r="AE205" t="str">
        <f t="shared" si="46"/>
        <v>B14_L0</v>
      </c>
      <c r="AG205" t="str">
        <f t="shared" si="47"/>
        <v>--</v>
      </c>
      <c r="AH205" t="str">
        <f t="shared" si="48"/>
        <v>J3-7</v>
      </c>
      <c r="AI205" t="str">
        <f>IFERROR(IF(IF(AG205="--",INDEX(D:D,MATCH(AE205,INDEX(B:B,MATCH(AE205,B:B,)+1):B10719,)+MATCH(AE205,B:B,)))=AD205,VLOOKUP(AE205,B:D,3,0),IF(AG205="--",INDEX(D:D,MATCH(AE205,INDEX(B:B,MATCH(AE205,B:B,)+1):B10719,)+MATCH(AE205,B:B,)),"---")),"---")</f>
        <v>J3-7</v>
      </c>
      <c r="AJ205" t="str">
        <f>IF(COUNTIF(CALC_CONN_TEBB0714_REV01!F:F,IF(AH205&lt;&gt;"---",VLOOKUP(AD205,CALC_CONN_TEBB0714_REV01!F:M,8,0),IF(IFERROR(IF(AD205=AH205,AI205,AH205),"---")="---","---",IF(COUNTIF(CALC_CONN_TEBB0714_REV01!F:F,IFERROR(IF(AD205=AH205,AI205,AH205),"---"))&gt;0,"---",IFERROR(IF(AD205=AH205,AI205,AH205),"---")))))=1,IF(AH205&lt;&gt;"---",VLOOKUP(AD205,CALC_CONN_TEBB0714_REV01!F:M,8,0),IF(IFERROR(IF(AD205=AH205,AI205,AH205),"---")="---","---",IF(COUNTIF(CALC_CONN_TEBB0714_REV01!F:F,IFERROR(IF(AD205=AH205,AI205,AH205),"---"))&gt;0,"---",IFERROR(IF(AD205=AH205,AI205,AH205),"---")))),"---")</f>
        <v>J3-7</v>
      </c>
      <c r="AK205" t="str">
        <f>IF(COUNTIF(CALC_CONN_TEBB0714_REV01!F:F,IF(AH205&lt;&gt;"---",VLOOKUP(AD205,CALC_CONN_TEBB0714_REV01!F:M,8,0),IF(IFERROR(IF(AD205=AH205,AI205,AH205),"---")="---","---",IF(COUNTIF(CALC_CONN_TEBB0714_REV01!F:F,IFERROR(IF(AD205=AH205,AI205,AH205),"---"))&gt;0,"---",IFERROR(IF(AD205=AH205,AI205,AH205),"---")))))=0,IF(AH205&lt;&gt;"---",VLOOKUP(AD205,CALC_CONN_TEBB0714_REV01!F:M,8,0),IF(IFERROR(IF(AD205=AH205,AI205,AH205),"---")="---","---",IF(COUNTIF(CALC_CONN_TEBB0714_REV01!F:F,IFERROR(IF(AD205=AH205,AI205,AH205),"---"))&gt;0,"---",IFERROR(IF(AD205=AH205,AI205,AH205),"---")))),"---")</f>
        <v>---</v>
      </c>
      <c r="AL205">
        <f t="shared" si="49"/>
        <v>56.376600000000003</v>
      </c>
      <c r="AM205">
        <f t="shared" si="50"/>
        <v>3</v>
      </c>
      <c r="AT205">
        <f t="shared" si="43"/>
        <v>0</v>
      </c>
      <c r="AU205">
        <f t="shared" si="44"/>
        <v>0</v>
      </c>
    </row>
    <row r="206" spans="1:47" x14ac:dyDescent="0.25">
      <c r="A206" t="str">
        <f t="shared" si="39"/>
        <v>JM1-12</v>
      </c>
      <c r="B206" t="str">
        <f t="shared" si="40"/>
        <v>GND</v>
      </c>
      <c r="C206" t="str">
        <f t="shared" si="41"/>
        <v>JM1-GND</v>
      </c>
      <c r="D206" t="str">
        <f t="shared" si="42"/>
        <v>JM1-12</v>
      </c>
      <c r="E206" t="s">
        <v>158</v>
      </c>
      <c r="F206">
        <v>12</v>
      </c>
      <c r="G206" t="s">
        <v>275</v>
      </c>
      <c r="AT206">
        <f t="shared" si="43"/>
        <v>0</v>
      </c>
      <c r="AU206">
        <f t="shared" si="44"/>
        <v>0</v>
      </c>
    </row>
    <row r="207" spans="1:47" x14ac:dyDescent="0.25">
      <c r="A207" t="str">
        <f t="shared" si="39"/>
        <v>JM1-13</v>
      </c>
      <c r="B207" t="str">
        <f t="shared" si="40"/>
        <v>MGT_RX1_P</v>
      </c>
      <c r="C207" t="str">
        <f t="shared" si="41"/>
        <v>JM1-MGT_RX1_P</v>
      </c>
      <c r="D207" t="str">
        <f t="shared" si="42"/>
        <v>JM1-13</v>
      </c>
      <c r="E207" t="s">
        <v>158</v>
      </c>
      <c r="F207">
        <v>13</v>
      </c>
      <c r="G207" t="s">
        <v>884</v>
      </c>
      <c r="AT207" t="str">
        <f t="shared" si="43"/>
        <v>MGT_RX1_P</v>
      </c>
      <c r="AU207" t="str">
        <f t="shared" si="44"/>
        <v>--</v>
      </c>
    </row>
    <row r="208" spans="1:47" x14ac:dyDescent="0.25">
      <c r="A208" t="str">
        <f t="shared" si="39"/>
        <v>JM1-14</v>
      </c>
      <c r="B208" t="str">
        <f t="shared" si="40"/>
        <v>MGT_TX2_P</v>
      </c>
      <c r="C208" t="str">
        <f t="shared" si="41"/>
        <v>JM1-MGT_TX2_P</v>
      </c>
      <c r="D208" t="str">
        <f t="shared" si="42"/>
        <v>JM1-14</v>
      </c>
      <c r="E208" t="s">
        <v>158</v>
      </c>
      <c r="F208">
        <v>14</v>
      </c>
      <c r="G208" t="s">
        <v>887</v>
      </c>
      <c r="AT208" t="str">
        <f t="shared" si="43"/>
        <v>MGT_TX2_P</v>
      </c>
      <c r="AU208" t="str">
        <f t="shared" si="44"/>
        <v>--</v>
      </c>
    </row>
    <row r="209" spans="1:47" x14ac:dyDescent="0.25">
      <c r="A209" t="str">
        <f t="shared" si="39"/>
        <v>JM1-15</v>
      </c>
      <c r="B209" t="str">
        <f t="shared" si="40"/>
        <v>MGT_RX1_N</v>
      </c>
      <c r="C209" t="str">
        <f t="shared" si="41"/>
        <v>JM1-MGT_RX1_N</v>
      </c>
      <c r="D209" t="str">
        <f t="shared" si="42"/>
        <v>JM1-15</v>
      </c>
      <c r="E209" t="s">
        <v>158</v>
      </c>
      <c r="F209">
        <v>15</v>
      </c>
      <c r="G209" t="s">
        <v>882</v>
      </c>
      <c r="AT209" t="str">
        <f t="shared" si="43"/>
        <v>MGT_RX1_N</v>
      </c>
      <c r="AU209" t="str">
        <f t="shared" si="44"/>
        <v>--</v>
      </c>
    </row>
    <row r="210" spans="1:47" x14ac:dyDescent="0.25">
      <c r="A210" t="str">
        <f t="shared" si="39"/>
        <v>JM1-16</v>
      </c>
      <c r="B210" t="str">
        <f t="shared" si="40"/>
        <v>MGT_TX2_N</v>
      </c>
      <c r="C210" t="str">
        <f t="shared" si="41"/>
        <v>JM1-MGT_TX2_N</v>
      </c>
      <c r="D210" t="str">
        <f t="shared" si="42"/>
        <v>JM1-16</v>
      </c>
      <c r="E210" t="s">
        <v>158</v>
      </c>
      <c r="F210">
        <v>16</v>
      </c>
      <c r="G210" t="s">
        <v>885</v>
      </c>
      <c r="AT210" t="str">
        <f t="shared" si="43"/>
        <v>MGT_TX2_N</v>
      </c>
      <c r="AU210" t="str">
        <f t="shared" si="44"/>
        <v>--</v>
      </c>
    </row>
    <row r="211" spans="1:47" x14ac:dyDescent="0.25">
      <c r="A211" t="str">
        <f t="shared" si="39"/>
        <v>JM1-17</v>
      </c>
      <c r="B211" t="str">
        <f t="shared" si="40"/>
        <v>GND</v>
      </c>
      <c r="C211" t="str">
        <f t="shared" si="41"/>
        <v>JM1-GND</v>
      </c>
      <c r="D211" t="str">
        <f t="shared" si="42"/>
        <v>JM1-17</v>
      </c>
      <c r="E211" t="s">
        <v>158</v>
      </c>
      <c r="F211">
        <v>17</v>
      </c>
      <c r="G211" t="s">
        <v>275</v>
      </c>
      <c r="AT211">
        <f t="shared" si="43"/>
        <v>0</v>
      </c>
      <c r="AU211">
        <f t="shared" si="44"/>
        <v>0</v>
      </c>
    </row>
    <row r="212" spans="1:47" x14ac:dyDescent="0.25">
      <c r="A212" t="str">
        <f t="shared" si="39"/>
        <v>JM1-18</v>
      </c>
      <c r="B212" t="str">
        <f t="shared" si="40"/>
        <v>GND</v>
      </c>
      <c r="C212" t="str">
        <f t="shared" si="41"/>
        <v>JM1-GND</v>
      </c>
      <c r="D212" t="str">
        <f t="shared" si="42"/>
        <v>JM1-18</v>
      </c>
      <c r="E212" t="s">
        <v>158</v>
      </c>
      <c r="F212">
        <v>18</v>
      </c>
      <c r="G212" t="s">
        <v>275</v>
      </c>
      <c r="AT212">
        <f t="shared" si="43"/>
        <v>0</v>
      </c>
      <c r="AU212">
        <f t="shared" si="44"/>
        <v>0</v>
      </c>
    </row>
    <row r="213" spans="1:47" x14ac:dyDescent="0.25">
      <c r="A213" t="str">
        <f t="shared" si="39"/>
        <v>JM1-19</v>
      </c>
      <c r="B213" t="str">
        <f t="shared" si="40"/>
        <v>MGT_RX0_P</v>
      </c>
      <c r="C213" t="str">
        <f t="shared" si="41"/>
        <v>JM1-MGT_RX0_P</v>
      </c>
      <c r="D213" t="str">
        <f t="shared" si="42"/>
        <v>JM1-19</v>
      </c>
      <c r="E213" t="s">
        <v>158</v>
      </c>
      <c r="F213">
        <v>19</v>
      </c>
      <c r="G213" t="s">
        <v>880</v>
      </c>
      <c r="AT213" t="str">
        <f t="shared" si="43"/>
        <v>MGT_RX0_P</v>
      </c>
      <c r="AU213" t="str">
        <f t="shared" si="44"/>
        <v>--</v>
      </c>
    </row>
    <row r="214" spans="1:47" x14ac:dyDescent="0.25">
      <c r="A214" t="str">
        <f t="shared" si="39"/>
        <v>JM1-20</v>
      </c>
      <c r="B214" t="str">
        <f t="shared" si="40"/>
        <v>MGT_TX1_P</v>
      </c>
      <c r="C214" t="str">
        <f t="shared" si="41"/>
        <v>JM1-MGT_TX1_P</v>
      </c>
      <c r="D214" t="str">
        <f t="shared" si="42"/>
        <v>JM1-20</v>
      </c>
      <c r="E214" t="s">
        <v>158</v>
      </c>
      <c r="F214">
        <v>20</v>
      </c>
      <c r="G214" t="s">
        <v>883</v>
      </c>
      <c r="AT214" t="str">
        <f t="shared" si="43"/>
        <v>MGT_TX1_P</v>
      </c>
      <c r="AU214" t="str">
        <f t="shared" si="44"/>
        <v>--</v>
      </c>
    </row>
    <row r="215" spans="1:47" x14ac:dyDescent="0.25">
      <c r="A215" t="str">
        <f t="shared" si="39"/>
        <v>JM1-21</v>
      </c>
      <c r="B215" t="str">
        <f t="shared" si="40"/>
        <v>MGT_RX0_N</v>
      </c>
      <c r="C215" t="str">
        <f t="shared" si="41"/>
        <v>JM1-MGT_RX0_N</v>
      </c>
      <c r="D215" t="str">
        <f t="shared" si="42"/>
        <v>JM1-21</v>
      </c>
      <c r="E215" t="s">
        <v>158</v>
      </c>
      <c r="F215">
        <v>21</v>
      </c>
      <c r="G215" t="s">
        <v>878</v>
      </c>
      <c r="AT215" t="str">
        <f t="shared" si="43"/>
        <v>MGT_RX0_N</v>
      </c>
      <c r="AU215" t="str">
        <f t="shared" si="44"/>
        <v>--</v>
      </c>
    </row>
    <row r="216" spans="1:47" x14ac:dyDescent="0.25">
      <c r="A216" t="str">
        <f t="shared" si="39"/>
        <v>JM1-22</v>
      </c>
      <c r="B216" t="str">
        <f t="shared" si="40"/>
        <v>MGT_TX1_N</v>
      </c>
      <c r="C216" t="str">
        <f t="shared" si="41"/>
        <v>JM1-MGT_TX1_N</v>
      </c>
      <c r="D216" t="str">
        <f t="shared" si="42"/>
        <v>JM1-22</v>
      </c>
      <c r="E216" t="s">
        <v>158</v>
      </c>
      <c r="F216">
        <v>22</v>
      </c>
      <c r="G216" t="s">
        <v>881</v>
      </c>
      <c r="AT216" t="str">
        <f t="shared" si="43"/>
        <v>MGT_TX1_N</v>
      </c>
      <c r="AU216" t="str">
        <f t="shared" si="44"/>
        <v>--</v>
      </c>
    </row>
    <row r="217" spans="1:47" x14ac:dyDescent="0.25">
      <c r="A217" t="str">
        <f t="shared" si="39"/>
        <v>JM1-23</v>
      </c>
      <c r="B217" t="str">
        <f t="shared" si="40"/>
        <v>GND</v>
      </c>
      <c r="C217" t="str">
        <f t="shared" si="41"/>
        <v>JM1-GND</v>
      </c>
      <c r="D217" t="str">
        <f t="shared" si="42"/>
        <v>JM1-23</v>
      </c>
      <c r="E217" t="s">
        <v>158</v>
      </c>
      <c r="F217">
        <v>23</v>
      </c>
      <c r="G217" t="s">
        <v>275</v>
      </c>
      <c r="AT217">
        <f t="shared" si="43"/>
        <v>0</v>
      </c>
      <c r="AU217">
        <f t="shared" si="44"/>
        <v>0</v>
      </c>
    </row>
    <row r="218" spans="1:47" x14ac:dyDescent="0.25">
      <c r="A218" t="str">
        <f t="shared" si="39"/>
        <v>JM1-24</v>
      </c>
      <c r="B218" t="str">
        <f t="shared" si="40"/>
        <v>GND</v>
      </c>
      <c r="C218" t="str">
        <f t="shared" si="41"/>
        <v>JM1-GND</v>
      </c>
      <c r="D218" t="str">
        <f t="shared" si="42"/>
        <v>JM1-24</v>
      </c>
      <c r="E218" t="s">
        <v>158</v>
      </c>
      <c r="F218">
        <v>24</v>
      </c>
      <c r="G218" t="s">
        <v>275</v>
      </c>
      <c r="AT218">
        <f t="shared" si="43"/>
        <v>0</v>
      </c>
      <c r="AU218">
        <f t="shared" si="44"/>
        <v>0</v>
      </c>
    </row>
    <row r="219" spans="1:47" x14ac:dyDescent="0.25">
      <c r="A219" t="str">
        <f t="shared" si="39"/>
        <v>JM1-25</v>
      </c>
      <c r="B219" t="str">
        <f t="shared" si="40"/>
        <v>ADC_P</v>
      </c>
      <c r="C219" t="str">
        <f t="shared" si="41"/>
        <v>JM1-ADC_P</v>
      </c>
      <c r="D219" t="str">
        <f t="shared" si="42"/>
        <v>JM1-25</v>
      </c>
      <c r="E219" t="s">
        <v>158</v>
      </c>
      <c r="F219">
        <v>25</v>
      </c>
      <c r="G219" t="s">
        <v>1301</v>
      </c>
      <c r="AT219" t="str">
        <f t="shared" si="43"/>
        <v>ADC_P</v>
      </c>
      <c r="AU219" t="str">
        <f t="shared" si="44"/>
        <v>--</v>
      </c>
    </row>
    <row r="220" spans="1:47" x14ac:dyDescent="0.25">
      <c r="A220" t="str">
        <f t="shared" si="39"/>
        <v>JM1-26</v>
      </c>
      <c r="B220" t="str">
        <f t="shared" si="40"/>
        <v>MGT_TX0_P</v>
      </c>
      <c r="C220" t="str">
        <f t="shared" si="41"/>
        <v>JM1-MGT_TX0_P</v>
      </c>
      <c r="D220" t="str">
        <f t="shared" si="42"/>
        <v>JM1-26</v>
      </c>
      <c r="E220" t="s">
        <v>158</v>
      </c>
      <c r="F220">
        <v>26</v>
      </c>
      <c r="G220" t="s">
        <v>879</v>
      </c>
      <c r="AT220" t="str">
        <f t="shared" si="43"/>
        <v>MGT_TX0_P</v>
      </c>
      <c r="AU220" t="str">
        <f t="shared" si="44"/>
        <v>--</v>
      </c>
    </row>
    <row r="221" spans="1:47" x14ac:dyDescent="0.25">
      <c r="A221" t="str">
        <f t="shared" si="39"/>
        <v>JM1-27</v>
      </c>
      <c r="B221" t="str">
        <f t="shared" si="40"/>
        <v>ADC_N</v>
      </c>
      <c r="C221" t="str">
        <f t="shared" si="41"/>
        <v>JM1-ADC_N</v>
      </c>
      <c r="D221" t="str">
        <f t="shared" si="42"/>
        <v>JM1-27</v>
      </c>
      <c r="E221" t="s">
        <v>158</v>
      </c>
      <c r="F221">
        <v>27</v>
      </c>
      <c r="G221" t="s">
        <v>1300</v>
      </c>
      <c r="AT221" t="str">
        <f t="shared" si="43"/>
        <v>ADC_N</v>
      </c>
      <c r="AU221" t="str">
        <f t="shared" si="44"/>
        <v>--</v>
      </c>
    </row>
    <row r="222" spans="1:47" x14ac:dyDescent="0.25">
      <c r="A222" t="str">
        <f t="shared" si="39"/>
        <v>JM1-28</v>
      </c>
      <c r="B222" t="str">
        <f t="shared" si="40"/>
        <v>MGT_TX0_N</v>
      </c>
      <c r="C222" t="str">
        <f t="shared" si="41"/>
        <v>JM1-MGT_TX0_N</v>
      </c>
      <c r="D222" t="str">
        <f t="shared" si="42"/>
        <v>JM1-28</v>
      </c>
      <c r="E222" t="s">
        <v>158</v>
      </c>
      <c r="F222">
        <v>28</v>
      </c>
      <c r="G222" t="s">
        <v>877</v>
      </c>
      <c r="AT222" t="str">
        <f t="shared" si="43"/>
        <v>MGT_TX0_N</v>
      </c>
      <c r="AU222" t="str">
        <f t="shared" si="44"/>
        <v>--</v>
      </c>
    </row>
    <row r="223" spans="1:47" x14ac:dyDescent="0.25">
      <c r="A223" t="str">
        <f t="shared" si="39"/>
        <v>JM1-29</v>
      </c>
      <c r="B223" t="str">
        <f t="shared" si="40"/>
        <v>GND</v>
      </c>
      <c r="C223" t="str">
        <f t="shared" si="41"/>
        <v>JM1-GND</v>
      </c>
      <c r="D223" t="str">
        <f t="shared" si="42"/>
        <v>JM1-29</v>
      </c>
      <c r="E223" t="s">
        <v>158</v>
      </c>
      <c r="F223">
        <v>29</v>
      </c>
      <c r="G223" t="s">
        <v>275</v>
      </c>
      <c r="AT223">
        <f t="shared" si="43"/>
        <v>0</v>
      </c>
      <c r="AU223">
        <f t="shared" si="44"/>
        <v>0</v>
      </c>
    </row>
    <row r="224" spans="1:47" x14ac:dyDescent="0.25">
      <c r="A224" t="str">
        <f t="shared" si="39"/>
        <v>JM1-30</v>
      </c>
      <c r="B224" t="str">
        <f t="shared" si="40"/>
        <v>GND</v>
      </c>
      <c r="C224" t="str">
        <f t="shared" si="41"/>
        <v>JM1-GND</v>
      </c>
      <c r="D224" t="str">
        <f t="shared" si="42"/>
        <v>JM1-30</v>
      </c>
      <c r="E224" t="s">
        <v>158</v>
      </c>
      <c r="F224">
        <v>30</v>
      </c>
      <c r="G224" t="s">
        <v>275</v>
      </c>
      <c r="AT224">
        <f t="shared" si="43"/>
        <v>0</v>
      </c>
      <c r="AU224">
        <f t="shared" si="44"/>
        <v>0</v>
      </c>
    </row>
    <row r="225" spans="1:47" x14ac:dyDescent="0.25">
      <c r="A225" t="str">
        <f t="shared" si="39"/>
        <v>JM1-31</v>
      </c>
      <c r="B225" t="str">
        <f t="shared" si="40"/>
        <v>B34_L2_P</v>
      </c>
      <c r="C225" t="str">
        <f t="shared" si="41"/>
        <v>JM1-B34_L2_P</v>
      </c>
      <c r="D225" t="str">
        <f t="shared" si="42"/>
        <v>JM1-31</v>
      </c>
      <c r="E225" t="s">
        <v>158</v>
      </c>
      <c r="F225">
        <v>31</v>
      </c>
      <c r="G225" t="s">
        <v>385</v>
      </c>
      <c r="AT225" t="str">
        <f t="shared" si="43"/>
        <v>B34_L2_P</v>
      </c>
      <c r="AU225" t="str">
        <f t="shared" si="44"/>
        <v>--</v>
      </c>
    </row>
    <row r="226" spans="1:47" x14ac:dyDescent="0.25">
      <c r="A226" t="str">
        <f t="shared" si="39"/>
        <v>JM1-32</v>
      </c>
      <c r="B226" t="str">
        <f t="shared" si="40"/>
        <v>B34_L6_P</v>
      </c>
      <c r="C226" t="str">
        <f t="shared" si="41"/>
        <v>JM1-B34_L6_P</v>
      </c>
      <c r="D226" t="str">
        <f t="shared" si="42"/>
        <v>JM1-32</v>
      </c>
      <c r="E226" t="s">
        <v>158</v>
      </c>
      <c r="F226">
        <v>32</v>
      </c>
      <c r="G226" t="s">
        <v>393</v>
      </c>
      <c r="AT226" t="str">
        <f t="shared" si="43"/>
        <v>B34_L6_P</v>
      </c>
      <c r="AU226" t="str">
        <f t="shared" si="44"/>
        <v>--</v>
      </c>
    </row>
    <row r="227" spans="1:47" x14ac:dyDescent="0.25">
      <c r="A227" t="str">
        <f t="shared" si="39"/>
        <v>JM1-33</v>
      </c>
      <c r="B227" t="str">
        <f t="shared" si="40"/>
        <v>B34_L2_N</v>
      </c>
      <c r="C227" t="str">
        <f t="shared" si="41"/>
        <v>JM1-B34_L2_N</v>
      </c>
      <c r="D227" t="str">
        <f t="shared" si="42"/>
        <v>JM1-33</v>
      </c>
      <c r="E227" t="s">
        <v>158</v>
      </c>
      <c r="F227">
        <v>33</v>
      </c>
      <c r="G227" t="s">
        <v>384</v>
      </c>
      <c r="AT227" t="str">
        <f t="shared" si="43"/>
        <v>B34_L2_N</v>
      </c>
      <c r="AU227" t="str">
        <f t="shared" si="44"/>
        <v>--</v>
      </c>
    </row>
    <row r="228" spans="1:47" x14ac:dyDescent="0.25">
      <c r="A228" t="str">
        <f t="shared" si="39"/>
        <v>JM1-34</v>
      </c>
      <c r="B228" t="str">
        <f t="shared" si="40"/>
        <v>B34_L6_N</v>
      </c>
      <c r="C228" t="str">
        <f t="shared" si="41"/>
        <v>JM1-B34_L6_N</v>
      </c>
      <c r="D228" t="str">
        <f t="shared" si="42"/>
        <v>JM1-34</v>
      </c>
      <c r="E228" t="s">
        <v>158</v>
      </c>
      <c r="F228">
        <v>34</v>
      </c>
      <c r="G228" t="s">
        <v>392</v>
      </c>
      <c r="AT228" t="str">
        <f t="shared" si="43"/>
        <v>B34_L6_N</v>
      </c>
      <c r="AU228" t="str">
        <f t="shared" si="44"/>
        <v>--</v>
      </c>
    </row>
    <row r="229" spans="1:47" x14ac:dyDescent="0.25">
      <c r="A229" t="str">
        <f t="shared" si="39"/>
        <v>JM1-35</v>
      </c>
      <c r="B229" t="str">
        <f t="shared" si="40"/>
        <v>B34_L1_P</v>
      </c>
      <c r="C229" t="str">
        <f t="shared" si="41"/>
        <v>JM1-B34_L1_P</v>
      </c>
      <c r="D229" t="str">
        <f t="shared" si="42"/>
        <v>JM1-35</v>
      </c>
      <c r="E229" t="s">
        <v>158</v>
      </c>
      <c r="F229">
        <v>35</v>
      </c>
      <c r="G229" t="s">
        <v>372</v>
      </c>
      <c r="AT229" t="str">
        <f t="shared" si="43"/>
        <v>B34_L1_P</v>
      </c>
      <c r="AU229" t="str">
        <f t="shared" si="44"/>
        <v>--</v>
      </c>
    </row>
    <row r="230" spans="1:47" x14ac:dyDescent="0.25">
      <c r="A230" t="str">
        <f t="shared" si="39"/>
        <v>JM1-36</v>
      </c>
      <c r="B230" t="str">
        <f t="shared" si="40"/>
        <v>B34_L7_P</v>
      </c>
      <c r="C230" t="str">
        <f t="shared" si="41"/>
        <v>JM1-B34_L7_P</v>
      </c>
      <c r="D230" t="str">
        <f t="shared" si="42"/>
        <v>JM1-36</v>
      </c>
      <c r="E230" t="s">
        <v>158</v>
      </c>
      <c r="F230">
        <v>36</v>
      </c>
      <c r="G230" t="s">
        <v>395</v>
      </c>
      <c r="AT230" t="str">
        <f t="shared" si="43"/>
        <v>B34_L7_P</v>
      </c>
      <c r="AU230" t="str">
        <f t="shared" si="44"/>
        <v>--</v>
      </c>
    </row>
    <row r="231" spans="1:47" x14ac:dyDescent="0.25">
      <c r="A231" t="str">
        <f t="shared" si="39"/>
        <v>JM1-37</v>
      </c>
      <c r="B231" t="str">
        <f t="shared" si="40"/>
        <v>B34_L1_N</v>
      </c>
      <c r="C231" t="str">
        <f t="shared" si="41"/>
        <v>JM1-B34_L1_N</v>
      </c>
      <c r="D231" t="str">
        <f t="shared" si="42"/>
        <v>JM1-37</v>
      </c>
      <c r="E231" t="s">
        <v>158</v>
      </c>
      <c r="F231">
        <v>37</v>
      </c>
      <c r="G231" t="s">
        <v>370</v>
      </c>
      <c r="AT231" t="str">
        <f t="shared" si="43"/>
        <v>B34_L1_N</v>
      </c>
      <c r="AU231" t="str">
        <f t="shared" si="44"/>
        <v>--</v>
      </c>
    </row>
    <row r="232" spans="1:47" x14ac:dyDescent="0.25">
      <c r="A232" t="str">
        <f t="shared" si="39"/>
        <v>JM1-38</v>
      </c>
      <c r="B232" t="str">
        <f t="shared" si="40"/>
        <v>B34_L7_N</v>
      </c>
      <c r="C232" t="str">
        <f t="shared" si="41"/>
        <v>JM1-B34_L7_N</v>
      </c>
      <c r="D232" t="str">
        <f t="shared" si="42"/>
        <v>JM1-38</v>
      </c>
      <c r="E232" t="s">
        <v>158</v>
      </c>
      <c r="F232">
        <v>38</v>
      </c>
      <c r="G232" t="s">
        <v>394</v>
      </c>
      <c r="AT232" t="str">
        <f t="shared" si="43"/>
        <v>B34_L7_N</v>
      </c>
      <c r="AU232" t="str">
        <f t="shared" si="44"/>
        <v>--</v>
      </c>
    </row>
    <row r="233" spans="1:47" x14ac:dyDescent="0.25">
      <c r="A233" t="str">
        <f t="shared" si="39"/>
        <v>JM1-39</v>
      </c>
      <c r="B233" t="str">
        <f t="shared" si="40"/>
        <v>B34_L4_P</v>
      </c>
      <c r="C233" t="str">
        <f t="shared" si="41"/>
        <v>JM1-B34_L4_P</v>
      </c>
      <c r="D233" t="str">
        <f t="shared" si="42"/>
        <v>JM1-39</v>
      </c>
      <c r="E233" t="s">
        <v>158</v>
      </c>
      <c r="F233">
        <v>39</v>
      </c>
      <c r="G233" t="s">
        <v>389</v>
      </c>
      <c r="AT233" t="str">
        <f t="shared" si="43"/>
        <v>B34_L4_P</v>
      </c>
      <c r="AU233" t="str">
        <f t="shared" si="44"/>
        <v>--</v>
      </c>
    </row>
    <row r="234" spans="1:47" x14ac:dyDescent="0.25">
      <c r="A234" t="str">
        <f t="shared" si="39"/>
        <v>JM1-40</v>
      </c>
      <c r="B234" t="str">
        <f t="shared" si="40"/>
        <v>B34_L3_P</v>
      </c>
      <c r="C234" t="str">
        <f t="shared" si="41"/>
        <v>JM1-B34_L3_P</v>
      </c>
      <c r="D234" t="str">
        <f t="shared" si="42"/>
        <v>JM1-40</v>
      </c>
      <c r="E234" t="s">
        <v>158</v>
      </c>
      <c r="F234">
        <v>40</v>
      </c>
      <c r="G234" t="s">
        <v>387</v>
      </c>
      <c r="AT234" t="str">
        <f t="shared" si="43"/>
        <v>B34_L3_P</v>
      </c>
      <c r="AU234" t="str">
        <f t="shared" si="44"/>
        <v>--</v>
      </c>
    </row>
    <row r="235" spans="1:47" x14ac:dyDescent="0.25">
      <c r="A235" t="str">
        <f t="shared" si="39"/>
        <v>JM1-41</v>
      </c>
      <c r="B235" t="str">
        <f t="shared" si="40"/>
        <v>B34_L4_N</v>
      </c>
      <c r="C235" t="str">
        <f t="shared" si="41"/>
        <v>JM1-B34_L4_N</v>
      </c>
      <c r="D235" t="str">
        <f t="shared" si="42"/>
        <v>JM1-41</v>
      </c>
      <c r="E235" t="s">
        <v>158</v>
      </c>
      <c r="F235">
        <v>41</v>
      </c>
      <c r="G235" t="s">
        <v>388</v>
      </c>
      <c r="AT235" t="str">
        <f t="shared" si="43"/>
        <v>B34_L4_N</v>
      </c>
      <c r="AU235" t="str">
        <f t="shared" si="44"/>
        <v>--</v>
      </c>
    </row>
    <row r="236" spans="1:47" x14ac:dyDescent="0.25">
      <c r="A236" t="str">
        <f t="shared" si="39"/>
        <v>JM1-42</v>
      </c>
      <c r="B236" t="str">
        <f t="shared" si="40"/>
        <v>B34_L3_N</v>
      </c>
      <c r="C236" t="str">
        <f t="shared" si="41"/>
        <v>JM1-B34_L3_N</v>
      </c>
      <c r="D236" t="str">
        <f t="shared" si="42"/>
        <v>JM1-42</v>
      </c>
      <c r="E236" t="s">
        <v>158</v>
      </c>
      <c r="F236">
        <v>42</v>
      </c>
      <c r="G236" t="s">
        <v>386</v>
      </c>
      <c r="AT236" t="str">
        <f t="shared" si="43"/>
        <v>B34_L3_N</v>
      </c>
      <c r="AU236" t="str">
        <f t="shared" si="44"/>
        <v>--</v>
      </c>
    </row>
    <row r="237" spans="1:47" x14ac:dyDescent="0.25">
      <c r="A237" t="str">
        <f t="shared" si="39"/>
        <v>JM1-43</v>
      </c>
      <c r="B237" t="str">
        <f t="shared" si="40"/>
        <v>B34_L5_P</v>
      </c>
      <c r="C237" t="str">
        <f t="shared" si="41"/>
        <v>JM1-B34_L5_P</v>
      </c>
      <c r="D237" t="str">
        <f t="shared" si="42"/>
        <v>JM1-43</v>
      </c>
      <c r="E237" t="s">
        <v>158</v>
      </c>
      <c r="F237">
        <v>43</v>
      </c>
      <c r="G237" t="s">
        <v>391</v>
      </c>
      <c r="AT237" t="str">
        <f t="shared" si="43"/>
        <v>B34_L5_P</v>
      </c>
      <c r="AU237" t="str">
        <f t="shared" si="44"/>
        <v>--</v>
      </c>
    </row>
    <row r="238" spans="1:47" x14ac:dyDescent="0.25">
      <c r="A238" t="str">
        <f t="shared" si="39"/>
        <v>JM1-44</v>
      </c>
      <c r="B238" t="str">
        <f t="shared" si="40"/>
        <v>B34_L9_P</v>
      </c>
      <c r="C238" t="str">
        <f t="shared" si="41"/>
        <v>JM1-B34_L9_P</v>
      </c>
      <c r="D238" t="str">
        <f t="shared" si="42"/>
        <v>JM1-44</v>
      </c>
      <c r="E238" t="s">
        <v>158</v>
      </c>
      <c r="F238">
        <v>44</v>
      </c>
      <c r="G238" t="s">
        <v>400</v>
      </c>
      <c r="AT238" t="str">
        <f t="shared" si="43"/>
        <v>B34_L9_P</v>
      </c>
      <c r="AU238" t="str">
        <f t="shared" si="44"/>
        <v>--</v>
      </c>
    </row>
    <row r="239" spans="1:47" x14ac:dyDescent="0.25">
      <c r="A239" t="str">
        <f t="shared" si="39"/>
        <v>JM1-45</v>
      </c>
      <c r="B239" t="str">
        <f t="shared" si="40"/>
        <v>B34_L5_N</v>
      </c>
      <c r="C239" t="str">
        <f t="shared" si="41"/>
        <v>JM1-B34_L5_N</v>
      </c>
      <c r="D239" t="str">
        <f t="shared" si="42"/>
        <v>JM1-45</v>
      </c>
      <c r="E239" t="s">
        <v>158</v>
      </c>
      <c r="F239">
        <v>45</v>
      </c>
      <c r="G239" t="s">
        <v>390</v>
      </c>
      <c r="AT239" t="str">
        <f t="shared" si="43"/>
        <v>B34_L5_N</v>
      </c>
      <c r="AU239" t="str">
        <f t="shared" si="44"/>
        <v>--</v>
      </c>
    </row>
    <row r="240" spans="1:47" x14ac:dyDescent="0.25">
      <c r="A240" t="str">
        <f t="shared" si="39"/>
        <v>JM1-46</v>
      </c>
      <c r="B240" t="str">
        <f t="shared" si="40"/>
        <v>B34_L9_N</v>
      </c>
      <c r="C240" t="str">
        <f t="shared" si="41"/>
        <v>JM1-B34_L9_N</v>
      </c>
      <c r="D240" t="str">
        <f t="shared" si="42"/>
        <v>JM1-46</v>
      </c>
      <c r="E240" t="s">
        <v>158</v>
      </c>
      <c r="F240">
        <v>46</v>
      </c>
      <c r="G240" t="s">
        <v>398</v>
      </c>
      <c r="AT240" t="str">
        <f t="shared" si="43"/>
        <v>B34_L9_N</v>
      </c>
      <c r="AU240" t="str">
        <f t="shared" si="44"/>
        <v>--</v>
      </c>
    </row>
    <row r="241" spans="1:47" x14ac:dyDescent="0.25">
      <c r="A241" t="str">
        <f t="shared" si="39"/>
        <v>JM1-47</v>
      </c>
      <c r="B241" t="str">
        <f t="shared" si="40"/>
        <v>GND</v>
      </c>
      <c r="C241" t="str">
        <f t="shared" si="41"/>
        <v>JM1-GND</v>
      </c>
      <c r="D241" t="str">
        <f t="shared" si="42"/>
        <v>JM1-47</v>
      </c>
      <c r="E241" t="s">
        <v>158</v>
      </c>
      <c r="F241">
        <v>47</v>
      </c>
      <c r="G241" t="s">
        <v>275</v>
      </c>
      <c r="AT241">
        <f t="shared" si="43"/>
        <v>0</v>
      </c>
      <c r="AU241">
        <f t="shared" si="44"/>
        <v>0</v>
      </c>
    </row>
    <row r="242" spans="1:47" x14ac:dyDescent="0.25">
      <c r="A242" t="str">
        <f t="shared" si="39"/>
        <v>JM1-48</v>
      </c>
      <c r="B242" t="str">
        <f t="shared" si="40"/>
        <v>GND</v>
      </c>
      <c r="C242" t="str">
        <f t="shared" si="41"/>
        <v>JM1-GND</v>
      </c>
      <c r="D242" t="str">
        <f t="shared" si="42"/>
        <v>JM1-48</v>
      </c>
      <c r="E242" t="s">
        <v>158</v>
      </c>
      <c r="F242">
        <v>48</v>
      </c>
      <c r="G242" t="s">
        <v>275</v>
      </c>
      <c r="AT242">
        <f t="shared" si="43"/>
        <v>0</v>
      </c>
      <c r="AU242">
        <f t="shared" si="44"/>
        <v>0</v>
      </c>
    </row>
    <row r="243" spans="1:47" x14ac:dyDescent="0.25">
      <c r="A243" t="str">
        <f t="shared" si="39"/>
        <v>JM1-49</v>
      </c>
      <c r="B243" t="str">
        <f t="shared" si="40"/>
        <v>B34_L10_P</v>
      </c>
      <c r="C243" t="str">
        <f t="shared" si="41"/>
        <v>JM1-B34_L10_P</v>
      </c>
      <c r="D243" t="str">
        <f t="shared" si="42"/>
        <v>JM1-49</v>
      </c>
      <c r="E243" t="s">
        <v>158</v>
      </c>
      <c r="F243">
        <v>49</v>
      </c>
      <c r="G243" t="s">
        <v>348</v>
      </c>
      <c r="AT243" t="str">
        <f t="shared" si="43"/>
        <v>B34_L10_P</v>
      </c>
      <c r="AU243" t="str">
        <f t="shared" si="44"/>
        <v>--</v>
      </c>
    </row>
    <row r="244" spans="1:47" x14ac:dyDescent="0.25">
      <c r="A244" t="str">
        <f t="shared" si="39"/>
        <v>JM1-50</v>
      </c>
      <c r="B244" t="str">
        <f t="shared" si="40"/>
        <v>B34_L8_P</v>
      </c>
      <c r="C244" t="str">
        <f t="shared" si="41"/>
        <v>JM1-B34_L8_P</v>
      </c>
      <c r="D244" t="str">
        <f t="shared" si="42"/>
        <v>JM1-50</v>
      </c>
      <c r="E244" t="s">
        <v>158</v>
      </c>
      <c r="F244">
        <v>50</v>
      </c>
      <c r="G244" t="s">
        <v>397</v>
      </c>
      <c r="AT244" t="str">
        <f t="shared" si="43"/>
        <v>B34_L8_P</v>
      </c>
      <c r="AU244" t="str">
        <f t="shared" si="44"/>
        <v>--</v>
      </c>
    </row>
    <row r="245" spans="1:47" x14ac:dyDescent="0.25">
      <c r="A245" t="str">
        <f t="shared" si="39"/>
        <v>JM1-51</v>
      </c>
      <c r="B245" t="str">
        <f t="shared" si="40"/>
        <v>B34_L10_N</v>
      </c>
      <c r="C245" t="str">
        <f t="shared" si="41"/>
        <v>JM1-B34_L10_N</v>
      </c>
      <c r="D245" t="str">
        <f t="shared" si="42"/>
        <v>JM1-51</v>
      </c>
      <c r="E245" t="s">
        <v>158</v>
      </c>
      <c r="F245">
        <v>51</v>
      </c>
      <c r="G245" t="s">
        <v>347</v>
      </c>
      <c r="AT245" t="str">
        <f t="shared" si="43"/>
        <v>B34_L10_N</v>
      </c>
      <c r="AU245" t="str">
        <f t="shared" si="44"/>
        <v>--</v>
      </c>
    </row>
    <row r="246" spans="1:47" x14ac:dyDescent="0.25">
      <c r="A246" t="str">
        <f t="shared" si="39"/>
        <v>JM1-52</v>
      </c>
      <c r="B246" t="str">
        <f t="shared" si="40"/>
        <v>B34_L8_N</v>
      </c>
      <c r="C246" t="str">
        <f t="shared" si="41"/>
        <v>JM1-B34_L8_N</v>
      </c>
      <c r="D246" t="str">
        <f t="shared" si="42"/>
        <v>JM1-52</v>
      </c>
      <c r="E246" t="s">
        <v>158</v>
      </c>
      <c r="F246">
        <v>52</v>
      </c>
      <c r="G246" t="s">
        <v>396</v>
      </c>
      <c r="AT246" t="str">
        <f t="shared" si="43"/>
        <v>B34_L8_N</v>
      </c>
      <c r="AU246" t="str">
        <f t="shared" si="44"/>
        <v>--</v>
      </c>
    </row>
    <row r="247" spans="1:47" x14ac:dyDescent="0.25">
      <c r="A247" t="str">
        <f t="shared" si="39"/>
        <v>JM1-53</v>
      </c>
      <c r="B247" t="str">
        <f t="shared" si="40"/>
        <v>B34_L11_N</v>
      </c>
      <c r="C247" t="str">
        <f t="shared" si="41"/>
        <v>JM1-B34_L11_N</v>
      </c>
      <c r="D247" t="str">
        <f t="shared" si="42"/>
        <v>JM1-53</v>
      </c>
      <c r="E247" t="s">
        <v>158</v>
      </c>
      <c r="F247">
        <v>53</v>
      </c>
      <c r="G247" t="s">
        <v>349</v>
      </c>
      <c r="AT247" t="str">
        <f t="shared" si="43"/>
        <v>B34_L11_N</v>
      </c>
      <c r="AU247" t="str">
        <f t="shared" si="44"/>
        <v>--</v>
      </c>
    </row>
    <row r="248" spans="1:47" x14ac:dyDescent="0.25">
      <c r="A248" t="str">
        <f t="shared" si="39"/>
        <v>JM1-54</v>
      </c>
      <c r="B248" t="str">
        <f t="shared" si="40"/>
        <v>B34_L13_P</v>
      </c>
      <c r="C248" t="str">
        <f t="shared" si="41"/>
        <v>JM1-B34_L13_P</v>
      </c>
      <c r="D248" t="str">
        <f t="shared" si="42"/>
        <v>JM1-54</v>
      </c>
      <c r="E248" t="s">
        <v>158</v>
      </c>
      <c r="F248">
        <v>54</v>
      </c>
      <c r="G248" t="s">
        <v>354</v>
      </c>
      <c r="AT248" t="str">
        <f t="shared" si="43"/>
        <v>B34_L13_P</v>
      </c>
      <c r="AU248" t="str">
        <f t="shared" si="44"/>
        <v>--</v>
      </c>
    </row>
    <row r="249" spans="1:47" x14ac:dyDescent="0.25">
      <c r="A249" t="str">
        <f t="shared" si="39"/>
        <v>JM1-55</v>
      </c>
      <c r="B249" t="str">
        <f t="shared" si="40"/>
        <v>B34_L11_P</v>
      </c>
      <c r="C249" t="str">
        <f t="shared" si="41"/>
        <v>JM1-B34_L11_P</v>
      </c>
      <c r="D249" t="str">
        <f t="shared" si="42"/>
        <v>JM1-55</v>
      </c>
      <c r="E249" t="s">
        <v>158</v>
      </c>
      <c r="F249">
        <v>55</v>
      </c>
      <c r="G249" t="s">
        <v>350</v>
      </c>
      <c r="AT249" t="str">
        <f t="shared" si="43"/>
        <v>B34_L11_P</v>
      </c>
      <c r="AU249" t="str">
        <f t="shared" si="44"/>
        <v>--</v>
      </c>
    </row>
    <row r="250" spans="1:47" x14ac:dyDescent="0.25">
      <c r="A250" t="str">
        <f t="shared" si="39"/>
        <v>JM1-56</v>
      </c>
      <c r="B250" t="str">
        <f t="shared" si="40"/>
        <v>B34_L13_N</v>
      </c>
      <c r="C250" t="str">
        <f t="shared" si="41"/>
        <v>JM1-B34_L13_N</v>
      </c>
      <c r="D250" t="str">
        <f t="shared" si="42"/>
        <v>JM1-56</v>
      </c>
      <c r="E250" t="s">
        <v>158</v>
      </c>
      <c r="F250">
        <v>56</v>
      </c>
      <c r="G250" t="s">
        <v>353</v>
      </c>
      <c r="AT250" t="str">
        <f t="shared" si="43"/>
        <v>B34_L13_N</v>
      </c>
      <c r="AU250" t="str">
        <f t="shared" si="44"/>
        <v>--</v>
      </c>
    </row>
    <row r="251" spans="1:47" x14ac:dyDescent="0.25">
      <c r="A251" t="str">
        <f t="shared" si="39"/>
        <v>JM1-57</v>
      </c>
      <c r="B251" t="str">
        <f t="shared" si="40"/>
        <v>B34_L12_N</v>
      </c>
      <c r="C251" t="str">
        <f t="shared" si="41"/>
        <v>JM1-B34_L12_N</v>
      </c>
      <c r="D251" t="str">
        <f t="shared" si="42"/>
        <v>JM1-57</v>
      </c>
      <c r="E251" t="s">
        <v>158</v>
      </c>
      <c r="F251">
        <v>57</v>
      </c>
      <c r="G251" t="s">
        <v>351</v>
      </c>
      <c r="AT251" t="str">
        <f t="shared" si="43"/>
        <v>B34_L12_N</v>
      </c>
      <c r="AU251" t="str">
        <f t="shared" si="44"/>
        <v>--</v>
      </c>
    </row>
    <row r="252" spans="1:47" x14ac:dyDescent="0.25">
      <c r="A252" t="str">
        <f t="shared" si="39"/>
        <v>JM1-58</v>
      </c>
      <c r="B252" t="str">
        <f t="shared" si="40"/>
        <v>B34_L14_P</v>
      </c>
      <c r="C252" t="str">
        <f t="shared" si="41"/>
        <v>JM1-B34_L14_P</v>
      </c>
      <c r="D252" t="str">
        <f t="shared" si="42"/>
        <v>JM1-58</v>
      </c>
      <c r="E252" t="s">
        <v>158</v>
      </c>
      <c r="F252">
        <v>58</v>
      </c>
      <c r="G252" t="s">
        <v>356</v>
      </c>
      <c r="AT252" t="str">
        <f t="shared" si="43"/>
        <v>B34_L14_P</v>
      </c>
      <c r="AU252" t="str">
        <f t="shared" si="44"/>
        <v>--</v>
      </c>
    </row>
    <row r="253" spans="1:47" x14ac:dyDescent="0.25">
      <c r="A253" t="str">
        <f t="shared" si="39"/>
        <v>JM1-59</v>
      </c>
      <c r="B253" t="str">
        <f t="shared" si="40"/>
        <v>B34_L12_P</v>
      </c>
      <c r="C253" t="str">
        <f t="shared" si="41"/>
        <v>JM1-B34_L12_P</v>
      </c>
      <c r="D253" t="str">
        <f t="shared" si="42"/>
        <v>JM1-59</v>
      </c>
      <c r="E253" t="s">
        <v>158</v>
      </c>
      <c r="F253">
        <v>59</v>
      </c>
      <c r="G253" t="s">
        <v>352</v>
      </c>
      <c r="AT253" t="str">
        <f t="shared" si="43"/>
        <v>B34_L12_P</v>
      </c>
      <c r="AU253" t="str">
        <f t="shared" si="44"/>
        <v>--</v>
      </c>
    </row>
    <row r="254" spans="1:47" x14ac:dyDescent="0.25">
      <c r="A254" t="str">
        <f t="shared" si="39"/>
        <v>JM1-60</v>
      </c>
      <c r="B254" t="str">
        <f t="shared" si="40"/>
        <v>B34_L14_N</v>
      </c>
      <c r="C254" t="str">
        <f t="shared" si="41"/>
        <v>JM1-B34_L14_N</v>
      </c>
      <c r="D254" t="str">
        <f t="shared" si="42"/>
        <v>JM1-60</v>
      </c>
      <c r="E254" t="s">
        <v>158</v>
      </c>
      <c r="F254">
        <v>60</v>
      </c>
      <c r="G254" t="s">
        <v>355</v>
      </c>
      <c r="AT254" t="str">
        <f t="shared" si="43"/>
        <v>B34_L14_N</v>
      </c>
      <c r="AU254" t="str">
        <f t="shared" si="44"/>
        <v>--</v>
      </c>
    </row>
    <row r="255" spans="1:47" x14ac:dyDescent="0.25">
      <c r="A255" t="str">
        <f t="shared" si="39"/>
        <v>JM1-61</v>
      </c>
      <c r="B255" t="str">
        <f t="shared" si="40"/>
        <v>VCCIO34</v>
      </c>
      <c r="C255" t="str">
        <f t="shared" si="41"/>
        <v>JM1-VCCIO34</v>
      </c>
      <c r="D255" t="str">
        <f t="shared" si="42"/>
        <v>JM1-61</v>
      </c>
      <c r="E255" t="s">
        <v>158</v>
      </c>
      <c r="F255">
        <v>61</v>
      </c>
      <c r="G255" t="s">
        <v>376</v>
      </c>
      <c r="AT255" t="str">
        <f t="shared" si="43"/>
        <v>VCCIO34</v>
      </c>
      <c r="AU255" t="str">
        <f t="shared" si="44"/>
        <v>--</v>
      </c>
    </row>
    <row r="256" spans="1:47" x14ac:dyDescent="0.25">
      <c r="A256" t="str">
        <f t="shared" si="39"/>
        <v>JM1-62</v>
      </c>
      <c r="B256" t="str">
        <f t="shared" si="40"/>
        <v>B34_L15_N</v>
      </c>
      <c r="C256" t="str">
        <f t="shared" si="41"/>
        <v>JM1-B34_L15_N</v>
      </c>
      <c r="D256" t="str">
        <f t="shared" si="42"/>
        <v>JM1-62</v>
      </c>
      <c r="E256" t="s">
        <v>158</v>
      </c>
      <c r="F256">
        <v>62</v>
      </c>
      <c r="G256" t="s">
        <v>357</v>
      </c>
      <c r="AT256" t="str">
        <f t="shared" si="43"/>
        <v>B34_L15_N</v>
      </c>
      <c r="AU256" t="str">
        <f t="shared" si="44"/>
        <v>--</v>
      </c>
    </row>
    <row r="257" spans="1:47" x14ac:dyDescent="0.25">
      <c r="A257" t="str">
        <f t="shared" si="39"/>
        <v>JM1-63</v>
      </c>
      <c r="B257" t="str">
        <f t="shared" si="40"/>
        <v>B34_L17_N</v>
      </c>
      <c r="C257" t="str">
        <f t="shared" si="41"/>
        <v>JM1-B34_L17_N</v>
      </c>
      <c r="D257" t="str">
        <f t="shared" si="42"/>
        <v>JM1-63</v>
      </c>
      <c r="E257" t="s">
        <v>158</v>
      </c>
      <c r="F257">
        <v>63</v>
      </c>
      <c r="G257" t="s">
        <v>361</v>
      </c>
      <c r="AT257" t="str">
        <f t="shared" si="43"/>
        <v>B34_L17_N</v>
      </c>
      <c r="AU257" t="str">
        <f t="shared" si="44"/>
        <v>--</v>
      </c>
    </row>
    <row r="258" spans="1:47" x14ac:dyDescent="0.25">
      <c r="A258" t="str">
        <f t="shared" si="39"/>
        <v>JM1-64</v>
      </c>
      <c r="B258" t="str">
        <f t="shared" si="40"/>
        <v>B34_L15_P</v>
      </c>
      <c r="C258" t="str">
        <f t="shared" si="41"/>
        <v>JM1-B34_L15_P</v>
      </c>
      <c r="D258" t="str">
        <f t="shared" si="42"/>
        <v>JM1-64</v>
      </c>
      <c r="E258" t="s">
        <v>158</v>
      </c>
      <c r="F258">
        <v>64</v>
      </c>
      <c r="G258" t="s">
        <v>358</v>
      </c>
      <c r="AT258" t="str">
        <f t="shared" si="43"/>
        <v>B34_L15_P</v>
      </c>
      <c r="AU258" t="str">
        <f t="shared" si="44"/>
        <v>--</v>
      </c>
    </row>
    <row r="259" spans="1:47" x14ac:dyDescent="0.25">
      <c r="A259" t="str">
        <f t="shared" si="39"/>
        <v>JM1-65</v>
      </c>
      <c r="B259" t="str">
        <f t="shared" si="40"/>
        <v>B34_L17_P</v>
      </c>
      <c r="C259" t="str">
        <f t="shared" si="41"/>
        <v>JM1-B34_L17_P</v>
      </c>
      <c r="D259" t="str">
        <f t="shared" si="42"/>
        <v>JM1-65</v>
      </c>
      <c r="E259" t="s">
        <v>158</v>
      </c>
      <c r="F259">
        <v>65</v>
      </c>
      <c r="G259" t="s">
        <v>362</v>
      </c>
      <c r="AT259" t="str">
        <f t="shared" si="43"/>
        <v>B34_L17_P</v>
      </c>
      <c r="AU259" t="str">
        <f t="shared" si="44"/>
        <v>--</v>
      </c>
    </row>
    <row r="260" spans="1:47" x14ac:dyDescent="0.25">
      <c r="A260" t="str">
        <f t="shared" si="39"/>
        <v>JM1-66</v>
      </c>
      <c r="B260" t="str">
        <f t="shared" si="40"/>
        <v>GND</v>
      </c>
      <c r="C260" t="str">
        <f t="shared" si="41"/>
        <v>JM1-GND</v>
      </c>
      <c r="D260" t="str">
        <f t="shared" si="42"/>
        <v>JM1-66</v>
      </c>
      <c r="E260" t="s">
        <v>158</v>
      </c>
      <c r="F260">
        <v>66</v>
      </c>
      <c r="G260" t="s">
        <v>275</v>
      </c>
      <c r="AT260">
        <f t="shared" si="43"/>
        <v>0</v>
      </c>
      <c r="AU260">
        <f t="shared" si="44"/>
        <v>0</v>
      </c>
    </row>
    <row r="261" spans="1:47" x14ac:dyDescent="0.25">
      <c r="A261" t="str">
        <f t="shared" si="39"/>
        <v>JM1-67</v>
      </c>
      <c r="B261" t="str">
        <f t="shared" si="40"/>
        <v>B34_L21_P</v>
      </c>
      <c r="C261" t="str">
        <f t="shared" si="41"/>
        <v>JM1-B34_L21_P</v>
      </c>
      <c r="D261" t="str">
        <f t="shared" si="42"/>
        <v>JM1-67</v>
      </c>
      <c r="E261" t="s">
        <v>158</v>
      </c>
      <c r="F261">
        <v>67</v>
      </c>
      <c r="G261" t="s">
        <v>377</v>
      </c>
      <c r="AT261" t="str">
        <f t="shared" si="43"/>
        <v>B34_L21_P</v>
      </c>
      <c r="AU261" t="str">
        <f t="shared" si="44"/>
        <v>--</v>
      </c>
    </row>
    <row r="262" spans="1:47" x14ac:dyDescent="0.25">
      <c r="A262" t="str">
        <f t="shared" ref="A262:A325" si="52">$E262&amp;"-"&amp;$F262</f>
        <v>JM1-68</v>
      </c>
      <c r="B262" t="str">
        <f t="shared" ref="B262:B325" si="53">IF(OR(E262=$A$2,E262=$B$2,E262=$C$2,E262=$D$2),"--",G262)</f>
        <v>B34_L16_N</v>
      </c>
      <c r="C262" t="str">
        <f t="shared" ref="C262:C325" si="54">$E262&amp;"-"&amp;$G262</f>
        <v>JM1-B34_L16_N</v>
      </c>
      <c r="D262" t="str">
        <f t="shared" ref="D262:D325" si="55">A262</f>
        <v>JM1-68</v>
      </c>
      <c r="E262" t="s">
        <v>158</v>
      </c>
      <c r="F262">
        <v>68</v>
      </c>
      <c r="G262" t="s">
        <v>359</v>
      </c>
      <c r="AT262" t="str">
        <f t="shared" ref="AT262:AT325" si="56">IF(IF(COUNTIF($AO$6:$AQ$150,B262)&gt;0,"---","--")="---",VLOOKUP(B262,$AO$6:$AQ$150,3,0),B262)</f>
        <v>B34_L16_N</v>
      </c>
      <c r="AU262" t="str">
        <f t="shared" ref="AU262:AU325" si="57">IF(IF(COUNTIF($AO$6:$AQ$150,B262)&gt;0,"---","--")="---",VLOOKUP(B262,$AO$6:$AQ$150,2,0),"--")</f>
        <v>--</v>
      </c>
    </row>
    <row r="263" spans="1:47" x14ac:dyDescent="0.25">
      <c r="A263" t="str">
        <f t="shared" si="52"/>
        <v>JM1-69</v>
      </c>
      <c r="B263" t="str">
        <f t="shared" si="53"/>
        <v>B34_L21_N</v>
      </c>
      <c r="C263" t="str">
        <f t="shared" si="54"/>
        <v>JM1-B34_L21_N</v>
      </c>
      <c r="D263" t="str">
        <f t="shared" si="55"/>
        <v>JM1-69</v>
      </c>
      <c r="E263" t="s">
        <v>158</v>
      </c>
      <c r="F263">
        <v>69</v>
      </c>
      <c r="G263" t="s">
        <v>375</v>
      </c>
      <c r="AT263" t="str">
        <f t="shared" si="56"/>
        <v>B34_L21_N</v>
      </c>
      <c r="AU263" t="str">
        <f t="shared" si="57"/>
        <v>--</v>
      </c>
    </row>
    <row r="264" spans="1:47" x14ac:dyDescent="0.25">
      <c r="A264" t="str">
        <f t="shared" si="52"/>
        <v>JM1-70</v>
      </c>
      <c r="B264" t="str">
        <f t="shared" si="53"/>
        <v>B34_L16_P</v>
      </c>
      <c r="C264" t="str">
        <f t="shared" si="54"/>
        <v>JM1-B34_L16_P</v>
      </c>
      <c r="D264" t="str">
        <f t="shared" si="55"/>
        <v>JM1-70</v>
      </c>
      <c r="E264" t="s">
        <v>158</v>
      </c>
      <c r="F264">
        <v>70</v>
      </c>
      <c r="G264" t="s">
        <v>360</v>
      </c>
      <c r="AT264" t="str">
        <f t="shared" si="56"/>
        <v>B34_L16_P</v>
      </c>
      <c r="AU264" t="str">
        <f t="shared" si="57"/>
        <v>--</v>
      </c>
    </row>
    <row r="265" spans="1:47" x14ac:dyDescent="0.25">
      <c r="A265" t="str">
        <f t="shared" si="52"/>
        <v>JM1-71</v>
      </c>
      <c r="B265" t="str">
        <f t="shared" si="53"/>
        <v>B34_L19_N</v>
      </c>
      <c r="C265" t="str">
        <f t="shared" si="54"/>
        <v>JM1-B34_L19_N</v>
      </c>
      <c r="D265" t="str">
        <f t="shared" si="55"/>
        <v>JM1-71</v>
      </c>
      <c r="E265" t="s">
        <v>158</v>
      </c>
      <c r="F265">
        <v>71</v>
      </c>
      <c r="G265" t="s">
        <v>367</v>
      </c>
      <c r="AT265" t="str">
        <f t="shared" si="56"/>
        <v>B34_L19_N</v>
      </c>
      <c r="AU265" t="str">
        <f t="shared" si="57"/>
        <v>--</v>
      </c>
    </row>
    <row r="266" spans="1:47" x14ac:dyDescent="0.25">
      <c r="A266" t="str">
        <f t="shared" si="52"/>
        <v>JM1-72</v>
      </c>
      <c r="B266" t="str">
        <f t="shared" si="53"/>
        <v>B34_L18_P</v>
      </c>
      <c r="C266" t="str">
        <f t="shared" si="54"/>
        <v>JM1-B34_L18_P</v>
      </c>
      <c r="D266" t="str">
        <f t="shared" si="55"/>
        <v>JM1-72</v>
      </c>
      <c r="E266" t="s">
        <v>158</v>
      </c>
      <c r="F266">
        <v>72</v>
      </c>
      <c r="G266" t="s">
        <v>365</v>
      </c>
      <c r="AT266" t="str">
        <f t="shared" si="56"/>
        <v>B34_L18_P</v>
      </c>
      <c r="AU266" t="str">
        <f t="shared" si="57"/>
        <v>--</v>
      </c>
    </row>
    <row r="267" spans="1:47" x14ac:dyDescent="0.25">
      <c r="A267" t="str">
        <f t="shared" si="52"/>
        <v>JM1-73</v>
      </c>
      <c r="B267" t="str">
        <f t="shared" si="53"/>
        <v>B34_L19_P</v>
      </c>
      <c r="C267" t="str">
        <f t="shared" si="54"/>
        <v>JM1-B34_L19_P</v>
      </c>
      <c r="D267" t="str">
        <f t="shared" si="55"/>
        <v>JM1-73</v>
      </c>
      <c r="E267" t="s">
        <v>158</v>
      </c>
      <c r="F267">
        <v>73</v>
      </c>
      <c r="G267" t="s">
        <v>369</v>
      </c>
      <c r="AT267" t="str">
        <f t="shared" si="56"/>
        <v>B34_L19_P</v>
      </c>
      <c r="AU267" t="str">
        <f t="shared" si="57"/>
        <v>--</v>
      </c>
    </row>
    <row r="268" spans="1:47" x14ac:dyDescent="0.25">
      <c r="A268" t="str">
        <f t="shared" si="52"/>
        <v>JM1-74</v>
      </c>
      <c r="B268" t="str">
        <f t="shared" si="53"/>
        <v>B34_L18_N</v>
      </c>
      <c r="C268" t="str">
        <f t="shared" si="54"/>
        <v>JM1-B34_L18_N</v>
      </c>
      <c r="D268" t="str">
        <f t="shared" si="55"/>
        <v>JM1-74</v>
      </c>
      <c r="E268" t="s">
        <v>158</v>
      </c>
      <c r="F268">
        <v>74</v>
      </c>
      <c r="G268" t="s">
        <v>363</v>
      </c>
      <c r="AT268" t="str">
        <f t="shared" si="56"/>
        <v>B34_L18_N</v>
      </c>
      <c r="AU268" t="str">
        <f t="shared" si="57"/>
        <v>--</v>
      </c>
    </row>
    <row r="269" spans="1:47" x14ac:dyDescent="0.25">
      <c r="A269" t="str">
        <f t="shared" si="52"/>
        <v>JM1-75</v>
      </c>
      <c r="B269" t="str">
        <f t="shared" si="53"/>
        <v>B34_L22_N</v>
      </c>
      <c r="C269" t="str">
        <f t="shared" si="54"/>
        <v>JM1-B34_L22_N</v>
      </c>
      <c r="D269" t="str">
        <f t="shared" si="55"/>
        <v>JM1-75</v>
      </c>
      <c r="E269" t="s">
        <v>158</v>
      </c>
      <c r="F269">
        <v>75</v>
      </c>
      <c r="G269" t="s">
        <v>378</v>
      </c>
      <c r="AT269" t="str">
        <f t="shared" si="56"/>
        <v>B34_L22_N</v>
      </c>
      <c r="AU269" t="str">
        <f t="shared" si="57"/>
        <v>--</v>
      </c>
    </row>
    <row r="270" spans="1:47" x14ac:dyDescent="0.25">
      <c r="A270" t="str">
        <f t="shared" si="52"/>
        <v>JM1-76</v>
      </c>
      <c r="B270" t="str">
        <f t="shared" si="53"/>
        <v>B34_L20_N</v>
      </c>
      <c r="C270" t="str">
        <f t="shared" si="54"/>
        <v>JM1-B34_L20_N</v>
      </c>
      <c r="D270" t="str">
        <f t="shared" si="55"/>
        <v>JM1-76</v>
      </c>
      <c r="E270" t="s">
        <v>158</v>
      </c>
      <c r="F270">
        <v>76</v>
      </c>
      <c r="G270" t="s">
        <v>373</v>
      </c>
      <c r="AT270" t="str">
        <f t="shared" si="56"/>
        <v>B34_L20_N</v>
      </c>
      <c r="AU270" t="str">
        <f t="shared" si="57"/>
        <v>--</v>
      </c>
    </row>
    <row r="271" spans="1:47" x14ac:dyDescent="0.25">
      <c r="A271" t="str">
        <f t="shared" si="52"/>
        <v>JM1-77</v>
      </c>
      <c r="B271" t="str">
        <f t="shared" si="53"/>
        <v>B34_L22_P</v>
      </c>
      <c r="C271" t="str">
        <f t="shared" si="54"/>
        <v>JM1-B34_L22_P</v>
      </c>
      <c r="D271" t="str">
        <f t="shared" si="55"/>
        <v>JM1-77</v>
      </c>
      <c r="E271" t="s">
        <v>158</v>
      </c>
      <c r="F271">
        <v>77</v>
      </c>
      <c r="G271" t="s">
        <v>379</v>
      </c>
      <c r="AT271" t="str">
        <f t="shared" si="56"/>
        <v>B34_L22_P</v>
      </c>
      <c r="AU271" t="str">
        <f t="shared" si="57"/>
        <v>--</v>
      </c>
    </row>
    <row r="272" spans="1:47" x14ac:dyDescent="0.25">
      <c r="A272" t="str">
        <f t="shared" si="52"/>
        <v>JM1-78</v>
      </c>
      <c r="B272" t="str">
        <f t="shared" si="53"/>
        <v>B34_L20_P</v>
      </c>
      <c r="C272" t="str">
        <f t="shared" si="54"/>
        <v>JM1-B34_L20_P</v>
      </c>
      <c r="D272" t="str">
        <f t="shared" si="55"/>
        <v>JM1-78</v>
      </c>
      <c r="E272" t="s">
        <v>158</v>
      </c>
      <c r="F272">
        <v>78</v>
      </c>
      <c r="G272" t="s">
        <v>374</v>
      </c>
      <c r="AT272" t="str">
        <f t="shared" si="56"/>
        <v>B34_L20_P</v>
      </c>
      <c r="AU272" t="str">
        <f t="shared" si="57"/>
        <v>--</v>
      </c>
    </row>
    <row r="273" spans="1:47" x14ac:dyDescent="0.25">
      <c r="A273" t="str">
        <f t="shared" si="52"/>
        <v>JM1-79</v>
      </c>
      <c r="B273" t="str">
        <f t="shared" si="53"/>
        <v>B34_L23_N</v>
      </c>
      <c r="C273" t="str">
        <f t="shared" si="54"/>
        <v>JM1-B34_L23_N</v>
      </c>
      <c r="D273" t="str">
        <f t="shared" si="55"/>
        <v>JM1-79</v>
      </c>
      <c r="E273" t="s">
        <v>158</v>
      </c>
      <c r="F273">
        <v>79</v>
      </c>
      <c r="G273" t="s">
        <v>380</v>
      </c>
      <c r="AT273" t="str">
        <f t="shared" si="56"/>
        <v>B34_L23_N</v>
      </c>
      <c r="AU273" t="str">
        <f t="shared" si="57"/>
        <v>--</v>
      </c>
    </row>
    <row r="274" spans="1:47" x14ac:dyDescent="0.25">
      <c r="A274" t="str">
        <f t="shared" si="52"/>
        <v>JM1-80</v>
      </c>
      <c r="B274" t="str">
        <f t="shared" si="53"/>
        <v>B34_L24_N</v>
      </c>
      <c r="C274" t="str">
        <f t="shared" si="54"/>
        <v>JM1-B34_L24_N</v>
      </c>
      <c r="D274" t="str">
        <f t="shared" si="55"/>
        <v>JM1-80</v>
      </c>
      <c r="E274" t="s">
        <v>158</v>
      </c>
      <c r="F274">
        <v>80</v>
      </c>
      <c r="G274" t="s">
        <v>382</v>
      </c>
      <c r="AT274" t="str">
        <f t="shared" si="56"/>
        <v>B34_L24_N</v>
      </c>
      <c r="AU274" t="str">
        <f t="shared" si="57"/>
        <v>--</v>
      </c>
    </row>
    <row r="275" spans="1:47" x14ac:dyDescent="0.25">
      <c r="A275" t="str">
        <f t="shared" si="52"/>
        <v>JM1-81</v>
      </c>
      <c r="B275" t="str">
        <f t="shared" si="53"/>
        <v>B34_L23_P</v>
      </c>
      <c r="C275" t="str">
        <f t="shared" si="54"/>
        <v>JM1-B34_L23_P</v>
      </c>
      <c r="D275" t="str">
        <f t="shared" si="55"/>
        <v>JM1-81</v>
      </c>
      <c r="E275" t="s">
        <v>158</v>
      </c>
      <c r="F275">
        <v>81</v>
      </c>
      <c r="G275" t="s">
        <v>381</v>
      </c>
      <c r="AT275" t="str">
        <f t="shared" si="56"/>
        <v>B34_L23_P</v>
      </c>
      <c r="AU275" t="str">
        <f t="shared" si="57"/>
        <v>--</v>
      </c>
    </row>
    <row r="276" spans="1:47" x14ac:dyDescent="0.25">
      <c r="A276" t="str">
        <f t="shared" si="52"/>
        <v>JM1-82</v>
      </c>
      <c r="B276" t="str">
        <f t="shared" si="53"/>
        <v>B34_L24_P</v>
      </c>
      <c r="C276" t="str">
        <f t="shared" si="54"/>
        <v>JM1-B34_L24_P</v>
      </c>
      <c r="D276" t="str">
        <f t="shared" si="55"/>
        <v>JM1-82</v>
      </c>
      <c r="E276" t="s">
        <v>158</v>
      </c>
      <c r="F276">
        <v>82</v>
      </c>
      <c r="G276" t="s">
        <v>383</v>
      </c>
      <c r="AT276" t="str">
        <f t="shared" si="56"/>
        <v>B34_L24_P</v>
      </c>
      <c r="AU276" t="str">
        <f t="shared" si="57"/>
        <v>--</v>
      </c>
    </row>
    <row r="277" spans="1:47" x14ac:dyDescent="0.25">
      <c r="A277" t="str">
        <f t="shared" si="52"/>
        <v>JM1-83</v>
      </c>
      <c r="B277" t="str">
        <f t="shared" si="53"/>
        <v>3.3V_OUT</v>
      </c>
      <c r="C277" t="str">
        <f t="shared" si="54"/>
        <v>JM1-3.3V_OUT</v>
      </c>
      <c r="D277" t="str">
        <f t="shared" si="55"/>
        <v>JM1-83</v>
      </c>
      <c r="E277" t="s">
        <v>158</v>
      </c>
      <c r="F277">
        <v>83</v>
      </c>
      <c r="G277" t="s">
        <v>939</v>
      </c>
      <c r="AT277" t="str">
        <f t="shared" si="56"/>
        <v>3.3V_OUT</v>
      </c>
      <c r="AU277" t="str">
        <f t="shared" si="57"/>
        <v>--</v>
      </c>
    </row>
    <row r="278" spans="1:47" x14ac:dyDescent="0.25">
      <c r="A278" t="str">
        <f t="shared" si="52"/>
        <v>JM1-84</v>
      </c>
      <c r="B278" t="str">
        <f t="shared" si="53"/>
        <v>GND</v>
      </c>
      <c r="C278" t="str">
        <f t="shared" si="54"/>
        <v>JM1-GND</v>
      </c>
      <c r="D278" t="str">
        <f t="shared" si="55"/>
        <v>JM1-84</v>
      </c>
      <c r="E278" t="s">
        <v>158</v>
      </c>
      <c r="F278">
        <v>84</v>
      </c>
      <c r="G278" t="s">
        <v>275</v>
      </c>
      <c r="AT278">
        <f t="shared" si="56"/>
        <v>0</v>
      </c>
      <c r="AU278">
        <f t="shared" si="57"/>
        <v>0</v>
      </c>
    </row>
    <row r="279" spans="1:47" x14ac:dyDescent="0.25">
      <c r="A279" t="str">
        <f t="shared" si="52"/>
        <v>JM1-85</v>
      </c>
      <c r="B279" t="str">
        <f t="shared" si="53"/>
        <v>B14_L24_N</v>
      </c>
      <c r="C279" t="str">
        <f t="shared" si="54"/>
        <v>JM1-B14_L24_N</v>
      </c>
      <c r="D279" t="str">
        <f t="shared" si="55"/>
        <v>JM1-85</v>
      </c>
      <c r="E279" t="s">
        <v>158</v>
      </c>
      <c r="F279">
        <v>85</v>
      </c>
      <c r="G279" t="s">
        <v>293</v>
      </c>
      <c r="AT279" t="str">
        <f t="shared" si="56"/>
        <v>B14_L24_N</v>
      </c>
      <c r="AU279" t="str">
        <f t="shared" si="57"/>
        <v>--</v>
      </c>
    </row>
    <row r="280" spans="1:47" x14ac:dyDescent="0.25">
      <c r="A280" t="str">
        <f t="shared" si="52"/>
        <v>JM1-86</v>
      </c>
      <c r="B280" t="str">
        <f t="shared" si="53"/>
        <v>TDI</v>
      </c>
      <c r="C280" t="str">
        <f t="shared" si="54"/>
        <v>JM1-TDI</v>
      </c>
      <c r="D280" t="str">
        <f t="shared" si="55"/>
        <v>JM1-86</v>
      </c>
      <c r="E280" t="s">
        <v>158</v>
      </c>
      <c r="F280">
        <v>86</v>
      </c>
      <c r="G280" t="s">
        <v>404</v>
      </c>
      <c r="AT280" t="str">
        <f t="shared" si="56"/>
        <v>TDI</v>
      </c>
      <c r="AU280" t="str">
        <f t="shared" si="57"/>
        <v>--</v>
      </c>
    </row>
    <row r="281" spans="1:47" x14ac:dyDescent="0.25">
      <c r="A281" t="str">
        <f t="shared" si="52"/>
        <v>JM1-87</v>
      </c>
      <c r="B281" t="str">
        <f t="shared" si="53"/>
        <v>B14_L24_P</v>
      </c>
      <c r="C281" t="str">
        <f t="shared" si="54"/>
        <v>JM1-B14_L24_P</v>
      </c>
      <c r="D281" t="str">
        <f t="shared" si="55"/>
        <v>JM1-87</v>
      </c>
      <c r="E281" t="s">
        <v>158</v>
      </c>
      <c r="F281">
        <v>87</v>
      </c>
      <c r="G281" t="s">
        <v>294</v>
      </c>
      <c r="AT281" t="str">
        <f t="shared" si="56"/>
        <v>B14_L24_P</v>
      </c>
      <c r="AU281" t="str">
        <f t="shared" si="57"/>
        <v>--</v>
      </c>
    </row>
    <row r="282" spans="1:47" x14ac:dyDescent="0.25">
      <c r="A282" t="str">
        <f t="shared" si="52"/>
        <v>JM1-88</v>
      </c>
      <c r="B282" t="str">
        <f t="shared" si="53"/>
        <v>TDO</v>
      </c>
      <c r="C282" t="str">
        <f t="shared" si="54"/>
        <v>JM1-TDO</v>
      </c>
      <c r="D282" t="str">
        <f t="shared" si="55"/>
        <v>JM1-88</v>
      </c>
      <c r="E282" t="s">
        <v>158</v>
      </c>
      <c r="F282">
        <v>88</v>
      </c>
      <c r="G282" t="s">
        <v>405</v>
      </c>
      <c r="AT282" t="str">
        <f t="shared" si="56"/>
        <v>TDO</v>
      </c>
      <c r="AU282" t="str">
        <f t="shared" si="57"/>
        <v>--</v>
      </c>
    </row>
    <row r="283" spans="1:47" x14ac:dyDescent="0.25">
      <c r="A283" t="str">
        <f t="shared" si="52"/>
        <v>JM1-89</v>
      </c>
      <c r="B283" t="str">
        <f t="shared" si="53"/>
        <v>B14_L23_N</v>
      </c>
      <c r="C283" t="str">
        <f t="shared" si="54"/>
        <v>JM1-B14_L23_N</v>
      </c>
      <c r="D283" t="str">
        <f t="shared" si="55"/>
        <v>JM1-89</v>
      </c>
      <c r="E283" t="s">
        <v>158</v>
      </c>
      <c r="F283">
        <v>89</v>
      </c>
      <c r="G283" t="s">
        <v>863</v>
      </c>
      <c r="AT283" t="str">
        <f t="shared" si="56"/>
        <v>B14_L23_N</v>
      </c>
      <c r="AU283" t="str">
        <f t="shared" si="57"/>
        <v>--</v>
      </c>
    </row>
    <row r="284" spans="1:47" x14ac:dyDescent="0.25">
      <c r="A284" t="str">
        <f t="shared" si="52"/>
        <v>JM1-90</v>
      </c>
      <c r="B284" t="str">
        <f t="shared" si="53"/>
        <v>TCK</v>
      </c>
      <c r="C284" t="str">
        <f t="shared" si="54"/>
        <v>JM1-TCK</v>
      </c>
      <c r="D284" t="str">
        <f t="shared" si="55"/>
        <v>JM1-90</v>
      </c>
      <c r="E284" t="s">
        <v>158</v>
      </c>
      <c r="F284">
        <v>90</v>
      </c>
      <c r="G284" t="s">
        <v>407</v>
      </c>
      <c r="AT284" t="str">
        <f t="shared" si="56"/>
        <v>TCK</v>
      </c>
      <c r="AU284" t="str">
        <f t="shared" si="57"/>
        <v>--</v>
      </c>
    </row>
    <row r="285" spans="1:47" x14ac:dyDescent="0.25">
      <c r="A285" t="str">
        <f t="shared" si="52"/>
        <v>JM1-91</v>
      </c>
      <c r="B285" t="str">
        <f t="shared" si="53"/>
        <v>B14_L23_P</v>
      </c>
      <c r="C285" t="str">
        <f t="shared" si="54"/>
        <v>JM1-B14_L23_P</v>
      </c>
      <c r="D285" t="str">
        <f t="shared" si="55"/>
        <v>JM1-91</v>
      </c>
      <c r="E285" t="s">
        <v>158</v>
      </c>
      <c r="F285">
        <v>91</v>
      </c>
      <c r="G285" t="s">
        <v>864</v>
      </c>
      <c r="AT285" t="str">
        <f t="shared" si="56"/>
        <v>B14_L23_P</v>
      </c>
      <c r="AU285" t="str">
        <f t="shared" si="57"/>
        <v>--</v>
      </c>
    </row>
    <row r="286" spans="1:47" x14ac:dyDescent="0.25">
      <c r="A286" t="str">
        <f t="shared" si="52"/>
        <v>JM1-92</v>
      </c>
      <c r="B286" t="str">
        <f t="shared" si="53"/>
        <v>TMS</v>
      </c>
      <c r="C286" t="str">
        <f t="shared" si="54"/>
        <v>JM1-TMS</v>
      </c>
      <c r="D286" t="str">
        <f t="shared" si="55"/>
        <v>JM1-92</v>
      </c>
      <c r="E286" t="s">
        <v>158</v>
      </c>
      <c r="F286">
        <v>92</v>
      </c>
      <c r="G286" t="s">
        <v>403</v>
      </c>
      <c r="AT286" t="str">
        <f t="shared" si="56"/>
        <v>TMS</v>
      </c>
      <c r="AU286" t="str">
        <f t="shared" si="57"/>
        <v>--</v>
      </c>
    </row>
    <row r="287" spans="1:47" x14ac:dyDescent="0.25">
      <c r="A287" t="str">
        <f t="shared" si="52"/>
        <v>JM1-93</v>
      </c>
      <c r="B287" t="str">
        <f t="shared" si="53"/>
        <v>B14_L21_P</v>
      </c>
      <c r="C287" t="str">
        <f t="shared" si="54"/>
        <v>JM1-B14_L21_P</v>
      </c>
      <c r="D287" t="str">
        <f t="shared" si="55"/>
        <v>JM1-93</v>
      </c>
      <c r="E287" t="s">
        <v>158</v>
      </c>
      <c r="F287">
        <v>93</v>
      </c>
      <c r="G287" t="s">
        <v>860</v>
      </c>
      <c r="AT287" t="str">
        <f t="shared" si="56"/>
        <v>B14_L21_P</v>
      </c>
      <c r="AU287" t="str">
        <f t="shared" si="57"/>
        <v>--</v>
      </c>
    </row>
    <row r="288" spans="1:47" x14ac:dyDescent="0.25">
      <c r="A288" t="str">
        <f t="shared" si="52"/>
        <v>JM1-94</v>
      </c>
      <c r="B288" t="str">
        <f t="shared" si="53"/>
        <v>PROG_B</v>
      </c>
      <c r="C288" t="str">
        <f t="shared" si="54"/>
        <v>JM1-PROG_B</v>
      </c>
      <c r="D288" t="str">
        <f t="shared" si="55"/>
        <v>JM1-94</v>
      </c>
      <c r="E288" t="s">
        <v>158</v>
      </c>
      <c r="F288">
        <v>94</v>
      </c>
      <c r="G288" t="s">
        <v>412</v>
      </c>
      <c r="AT288" t="str">
        <f t="shared" si="56"/>
        <v>PROG_B</v>
      </c>
      <c r="AU288" t="str">
        <f t="shared" si="57"/>
        <v>--</v>
      </c>
    </row>
    <row r="289" spans="1:47" x14ac:dyDescent="0.25">
      <c r="A289" t="str">
        <f t="shared" si="52"/>
        <v>JM1-95</v>
      </c>
      <c r="B289" t="str">
        <f t="shared" si="53"/>
        <v>B14_L21_N</v>
      </c>
      <c r="C289" t="str">
        <f t="shared" si="54"/>
        <v>JM1-B14_L21_N</v>
      </c>
      <c r="D289" t="str">
        <f t="shared" si="55"/>
        <v>JM1-95</v>
      </c>
      <c r="E289" t="s">
        <v>158</v>
      </c>
      <c r="F289">
        <v>95</v>
      </c>
      <c r="G289" t="s">
        <v>859</v>
      </c>
      <c r="AT289" t="str">
        <f t="shared" si="56"/>
        <v>B14_L21_N</v>
      </c>
      <c r="AU289" t="str">
        <f t="shared" si="57"/>
        <v>--</v>
      </c>
    </row>
    <row r="290" spans="1:47" x14ac:dyDescent="0.25">
      <c r="A290" t="str">
        <f t="shared" si="52"/>
        <v>JM1-96</v>
      </c>
      <c r="B290" t="str">
        <f t="shared" si="53"/>
        <v>DONE</v>
      </c>
      <c r="C290" t="str">
        <f t="shared" si="54"/>
        <v>JM1-DONE</v>
      </c>
      <c r="D290" t="str">
        <f t="shared" si="55"/>
        <v>JM1-96</v>
      </c>
      <c r="E290" t="s">
        <v>158</v>
      </c>
      <c r="F290">
        <v>96</v>
      </c>
      <c r="G290" t="s">
        <v>402</v>
      </c>
      <c r="AT290" t="str">
        <f t="shared" si="56"/>
        <v>DONE</v>
      </c>
      <c r="AU290" t="str">
        <f t="shared" si="57"/>
        <v>--</v>
      </c>
    </row>
    <row r="291" spans="1:47" x14ac:dyDescent="0.25">
      <c r="A291" t="str">
        <f t="shared" si="52"/>
        <v>JM1-97</v>
      </c>
      <c r="B291" t="str">
        <f t="shared" si="53"/>
        <v>3.3V</v>
      </c>
      <c r="C291" t="str">
        <f t="shared" si="54"/>
        <v>JM1-3.3V</v>
      </c>
      <c r="D291" t="str">
        <f t="shared" si="55"/>
        <v>JM1-97</v>
      </c>
      <c r="E291" t="s">
        <v>158</v>
      </c>
      <c r="F291">
        <v>97</v>
      </c>
      <c r="G291" t="s">
        <v>277</v>
      </c>
      <c r="AT291" t="str">
        <f t="shared" si="56"/>
        <v>3.3V</v>
      </c>
      <c r="AU291" t="str">
        <f t="shared" si="57"/>
        <v>--</v>
      </c>
    </row>
    <row r="292" spans="1:47" x14ac:dyDescent="0.25">
      <c r="A292" t="str">
        <f t="shared" si="52"/>
        <v>JM1-98</v>
      </c>
      <c r="B292" t="str">
        <f t="shared" si="53"/>
        <v>GND</v>
      </c>
      <c r="C292" t="str">
        <f t="shared" si="54"/>
        <v>JM1-GND</v>
      </c>
      <c r="D292" t="str">
        <f t="shared" si="55"/>
        <v>JM1-98</v>
      </c>
      <c r="E292" t="s">
        <v>158</v>
      </c>
      <c r="F292">
        <v>98</v>
      </c>
      <c r="G292" t="s">
        <v>275</v>
      </c>
      <c r="AT292">
        <f t="shared" si="56"/>
        <v>0</v>
      </c>
      <c r="AU292">
        <f t="shared" si="57"/>
        <v>0</v>
      </c>
    </row>
    <row r="293" spans="1:47" x14ac:dyDescent="0.25">
      <c r="A293" t="str">
        <f t="shared" si="52"/>
        <v>JM1-99</v>
      </c>
      <c r="B293" t="str">
        <f t="shared" si="53"/>
        <v>3.3V</v>
      </c>
      <c r="C293" t="str">
        <f t="shared" si="54"/>
        <v>JM1-3.3V</v>
      </c>
      <c r="D293" t="str">
        <f t="shared" si="55"/>
        <v>JM1-99</v>
      </c>
      <c r="E293" t="s">
        <v>158</v>
      </c>
      <c r="F293">
        <v>99</v>
      </c>
      <c r="G293" t="s">
        <v>277</v>
      </c>
      <c r="AT293" t="str">
        <f t="shared" si="56"/>
        <v>3.3V</v>
      </c>
      <c r="AU293" t="str">
        <f t="shared" si="57"/>
        <v>--</v>
      </c>
    </row>
    <row r="294" spans="1:47" x14ac:dyDescent="0.25">
      <c r="A294" t="str">
        <f t="shared" si="52"/>
        <v>JM1-100</v>
      </c>
      <c r="B294" t="str">
        <f t="shared" si="53"/>
        <v>GND</v>
      </c>
      <c r="C294" t="str">
        <f t="shared" si="54"/>
        <v>JM1-GND</v>
      </c>
      <c r="D294" t="str">
        <f t="shared" si="55"/>
        <v>JM1-100</v>
      </c>
      <c r="E294" t="s">
        <v>158</v>
      </c>
      <c r="F294">
        <v>100</v>
      </c>
      <c r="G294" t="s">
        <v>275</v>
      </c>
      <c r="AT294">
        <f t="shared" si="56"/>
        <v>0</v>
      </c>
      <c r="AU294">
        <f t="shared" si="57"/>
        <v>0</v>
      </c>
    </row>
    <row r="295" spans="1:47" x14ac:dyDescent="0.25">
      <c r="A295" t="str">
        <f t="shared" si="52"/>
        <v>JM1-F1</v>
      </c>
      <c r="B295" t="str">
        <f t="shared" si="53"/>
        <v>GND</v>
      </c>
      <c r="C295" t="str">
        <f t="shared" si="54"/>
        <v>JM1-GND</v>
      </c>
      <c r="D295" t="str">
        <f t="shared" si="55"/>
        <v>JM1-F1</v>
      </c>
      <c r="E295" t="s">
        <v>158</v>
      </c>
      <c r="F295" t="s">
        <v>364</v>
      </c>
      <c r="G295" t="s">
        <v>275</v>
      </c>
      <c r="AT295">
        <f t="shared" si="56"/>
        <v>0</v>
      </c>
      <c r="AU295">
        <f t="shared" si="57"/>
        <v>0</v>
      </c>
    </row>
    <row r="296" spans="1:47" x14ac:dyDescent="0.25">
      <c r="A296" t="str">
        <f t="shared" si="52"/>
        <v>JM1-F2</v>
      </c>
      <c r="B296" t="str">
        <f t="shared" si="53"/>
        <v>GND</v>
      </c>
      <c r="C296" t="str">
        <f t="shared" si="54"/>
        <v>JM1-GND</v>
      </c>
      <c r="D296" t="str">
        <f t="shared" si="55"/>
        <v>JM1-F2</v>
      </c>
      <c r="E296" t="s">
        <v>158</v>
      </c>
      <c r="F296" t="s">
        <v>366</v>
      </c>
      <c r="G296" t="s">
        <v>275</v>
      </c>
      <c r="AT296">
        <f t="shared" si="56"/>
        <v>0</v>
      </c>
      <c r="AU296">
        <f t="shared" si="57"/>
        <v>0</v>
      </c>
    </row>
    <row r="297" spans="1:47" x14ac:dyDescent="0.25">
      <c r="A297" t="str">
        <f t="shared" si="52"/>
        <v>JM2-1</v>
      </c>
      <c r="B297" t="str">
        <f t="shared" si="53"/>
        <v>B15_L7_N</v>
      </c>
      <c r="C297" t="str">
        <f t="shared" si="54"/>
        <v>JM2-B15_L7_N</v>
      </c>
      <c r="D297" t="str">
        <f t="shared" si="55"/>
        <v>JM2-1</v>
      </c>
      <c r="E297" t="s">
        <v>259</v>
      </c>
      <c r="F297">
        <v>1</v>
      </c>
      <c r="G297" t="s">
        <v>324</v>
      </c>
      <c r="AT297" t="str">
        <f t="shared" si="56"/>
        <v>B15_L7_N</v>
      </c>
      <c r="AU297" t="str">
        <f t="shared" si="57"/>
        <v>--</v>
      </c>
    </row>
    <row r="298" spans="1:47" x14ac:dyDescent="0.25">
      <c r="A298" t="str">
        <f t="shared" si="52"/>
        <v>JM2-2</v>
      </c>
      <c r="B298" t="str">
        <f t="shared" si="53"/>
        <v>B15_L3_P</v>
      </c>
      <c r="C298" t="str">
        <f t="shared" si="54"/>
        <v>JM2-B15_L3_P</v>
      </c>
      <c r="D298" t="str">
        <f t="shared" si="55"/>
        <v>JM2-2</v>
      </c>
      <c r="E298" t="s">
        <v>259</v>
      </c>
      <c r="F298">
        <v>2</v>
      </c>
      <c r="G298" t="s">
        <v>333</v>
      </c>
      <c r="AT298" t="str">
        <f t="shared" si="56"/>
        <v>B15_L3_P</v>
      </c>
      <c r="AU298" t="str">
        <f t="shared" si="57"/>
        <v>--</v>
      </c>
    </row>
    <row r="299" spans="1:47" x14ac:dyDescent="0.25">
      <c r="A299" t="str">
        <f t="shared" si="52"/>
        <v>JM2-3</v>
      </c>
      <c r="B299" t="str">
        <f t="shared" si="53"/>
        <v>B15_L7_P</v>
      </c>
      <c r="C299" t="str">
        <f t="shared" si="54"/>
        <v>JM2-B15_L7_P</v>
      </c>
      <c r="D299" t="str">
        <f t="shared" si="55"/>
        <v>JM2-3</v>
      </c>
      <c r="E299" t="s">
        <v>259</v>
      </c>
      <c r="F299">
        <v>3</v>
      </c>
      <c r="G299" t="s">
        <v>328</v>
      </c>
      <c r="AT299" t="str">
        <f t="shared" si="56"/>
        <v>B15_L7_P</v>
      </c>
      <c r="AU299" t="str">
        <f t="shared" si="57"/>
        <v>--</v>
      </c>
    </row>
    <row r="300" spans="1:47" x14ac:dyDescent="0.25">
      <c r="A300" t="str">
        <f t="shared" si="52"/>
        <v>JM2-4</v>
      </c>
      <c r="B300" t="str">
        <f t="shared" si="53"/>
        <v>B15_L3_N</v>
      </c>
      <c r="C300" t="str">
        <f t="shared" si="54"/>
        <v>JM2-B15_L3_N</v>
      </c>
      <c r="D300" t="str">
        <f t="shared" si="55"/>
        <v>JM2-4</v>
      </c>
      <c r="E300" t="s">
        <v>259</v>
      </c>
      <c r="F300">
        <v>4</v>
      </c>
      <c r="G300" t="s">
        <v>334</v>
      </c>
      <c r="AT300" t="str">
        <f t="shared" si="56"/>
        <v>B15_L3_N</v>
      </c>
      <c r="AU300" t="str">
        <f t="shared" si="57"/>
        <v>--</v>
      </c>
    </row>
    <row r="301" spans="1:47" x14ac:dyDescent="0.25">
      <c r="A301" t="str">
        <f t="shared" si="52"/>
        <v>JM2-5</v>
      </c>
      <c r="B301" t="str">
        <f t="shared" si="53"/>
        <v>B15_L8_P</v>
      </c>
      <c r="C301" t="str">
        <f t="shared" si="54"/>
        <v>JM2-B15_L8_P</v>
      </c>
      <c r="D301" t="str">
        <f t="shared" si="55"/>
        <v>JM2-5</v>
      </c>
      <c r="E301" t="s">
        <v>259</v>
      </c>
      <c r="F301">
        <v>5</v>
      </c>
      <c r="G301" t="s">
        <v>337</v>
      </c>
      <c r="AT301" t="str">
        <f t="shared" si="56"/>
        <v>B15_L8_P</v>
      </c>
      <c r="AU301" t="str">
        <f t="shared" si="57"/>
        <v>--</v>
      </c>
    </row>
    <row r="302" spans="1:47" x14ac:dyDescent="0.25">
      <c r="A302" t="str">
        <f t="shared" si="52"/>
        <v>JM2-6</v>
      </c>
      <c r="B302" t="str">
        <f t="shared" si="53"/>
        <v>B15_L5_P</v>
      </c>
      <c r="C302" t="str">
        <f t="shared" si="54"/>
        <v>JM2-B15_L5_P</v>
      </c>
      <c r="D302" t="str">
        <f t="shared" si="55"/>
        <v>JM2-6</v>
      </c>
      <c r="E302" t="s">
        <v>259</v>
      </c>
      <c r="F302">
        <v>6</v>
      </c>
      <c r="G302" t="s">
        <v>310</v>
      </c>
      <c r="AT302" t="str">
        <f t="shared" si="56"/>
        <v>B15_L5_P</v>
      </c>
      <c r="AU302" t="str">
        <f t="shared" si="57"/>
        <v>--</v>
      </c>
    </row>
    <row r="303" spans="1:47" x14ac:dyDescent="0.25">
      <c r="A303" t="str">
        <f t="shared" si="52"/>
        <v>JM2-7</v>
      </c>
      <c r="B303" t="str">
        <f t="shared" si="53"/>
        <v>B15_L8_N</v>
      </c>
      <c r="C303" t="str">
        <f t="shared" si="54"/>
        <v>JM2-B15_L8_N</v>
      </c>
      <c r="D303" t="str">
        <f t="shared" si="55"/>
        <v>JM2-7</v>
      </c>
      <c r="E303" t="s">
        <v>259</v>
      </c>
      <c r="F303">
        <v>7</v>
      </c>
      <c r="G303" t="s">
        <v>335</v>
      </c>
      <c r="AT303" t="str">
        <f t="shared" si="56"/>
        <v>B15_L8_N</v>
      </c>
      <c r="AU303" t="str">
        <f t="shared" si="57"/>
        <v>--</v>
      </c>
    </row>
    <row r="304" spans="1:47" x14ac:dyDescent="0.25">
      <c r="A304" t="str">
        <f t="shared" si="52"/>
        <v>JM2-8</v>
      </c>
      <c r="B304" t="str">
        <f t="shared" si="53"/>
        <v>B15_L5_N</v>
      </c>
      <c r="C304" t="str">
        <f t="shared" si="54"/>
        <v>JM2-B15_L5_N</v>
      </c>
      <c r="D304" t="str">
        <f t="shared" si="55"/>
        <v>JM2-8</v>
      </c>
      <c r="E304" t="s">
        <v>259</v>
      </c>
      <c r="F304">
        <v>8</v>
      </c>
      <c r="G304" t="s">
        <v>313</v>
      </c>
      <c r="AT304" t="str">
        <f t="shared" si="56"/>
        <v>B15_L5_N</v>
      </c>
      <c r="AU304" t="str">
        <f t="shared" si="57"/>
        <v>--</v>
      </c>
    </row>
    <row r="305" spans="1:47" x14ac:dyDescent="0.25">
      <c r="A305" t="str">
        <f t="shared" si="52"/>
        <v>JM2-9</v>
      </c>
      <c r="B305" t="str">
        <f t="shared" si="53"/>
        <v>B15_L10_P</v>
      </c>
      <c r="C305" t="str">
        <f t="shared" si="54"/>
        <v>JM2-B15_L10_P</v>
      </c>
      <c r="D305" t="str">
        <f t="shared" si="55"/>
        <v>JM2-9</v>
      </c>
      <c r="E305" t="s">
        <v>259</v>
      </c>
      <c r="F305">
        <v>9</v>
      </c>
      <c r="G305" t="s">
        <v>300</v>
      </c>
      <c r="AT305" t="str">
        <f t="shared" si="56"/>
        <v>B15_L10_P</v>
      </c>
      <c r="AU305" t="str">
        <f t="shared" si="57"/>
        <v>--</v>
      </c>
    </row>
    <row r="306" spans="1:47" x14ac:dyDescent="0.25">
      <c r="A306" t="str">
        <f t="shared" si="52"/>
        <v>JM2-10</v>
      </c>
      <c r="B306" t="str">
        <f t="shared" si="53"/>
        <v>B15_L4_N</v>
      </c>
      <c r="C306" t="str">
        <f t="shared" si="54"/>
        <v>JM2-B15_L4_N</v>
      </c>
      <c r="D306" t="str">
        <f t="shared" si="55"/>
        <v>JM2-10</v>
      </c>
      <c r="E306" t="s">
        <v>259</v>
      </c>
      <c r="F306">
        <v>10</v>
      </c>
      <c r="G306" t="s">
        <v>341</v>
      </c>
      <c r="AT306" t="str">
        <f t="shared" si="56"/>
        <v>B15_L4_N</v>
      </c>
      <c r="AU306" t="str">
        <f t="shared" si="57"/>
        <v>--</v>
      </c>
    </row>
    <row r="307" spans="1:47" x14ac:dyDescent="0.25">
      <c r="A307" t="str">
        <f t="shared" si="52"/>
        <v>JM2-11</v>
      </c>
      <c r="B307" t="str">
        <f t="shared" si="53"/>
        <v>B15_L10_N</v>
      </c>
      <c r="C307" t="str">
        <f t="shared" si="54"/>
        <v>JM2-B15_L10_N</v>
      </c>
      <c r="D307" t="str">
        <f t="shared" si="55"/>
        <v>JM2-11</v>
      </c>
      <c r="E307" t="s">
        <v>259</v>
      </c>
      <c r="F307">
        <v>11</v>
      </c>
      <c r="G307" t="s">
        <v>299</v>
      </c>
      <c r="AT307" t="str">
        <f t="shared" si="56"/>
        <v>B15_L10_N</v>
      </c>
      <c r="AU307" t="str">
        <f t="shared" si="57"/>
        <v>--</v>
      </c>
    </row>
    <row r="308" spans="1:47" x14ac:dyDescent="0.25">
      <c r="A308" t="str">
        <f t="shared" si="52"/>
        <v>JM2-12</v>
      </c>
      <c r="B308" t="str">
        <f t="shared" si="53"/>
        <v>B15_L4_P</v>
      </c>
      <c r="C308" t="str">
        <f t="shared" si="54"/>
        <v>JM2-B15_L4_P</v>
      </c>
      <c r="D308" t="str">
        <f t="shared" si="55"/>
        <v>JM2-12</v>
      </c>
      <c r="E308" t="s">
        <v>259</v>
      </c>
      <c r="F308">
        <v>12</v>
      </c>
      <c r="G308" t="s">
        <v>342</v>
      </c>
      <c r="AT308" t="str">
        <f t="shared" si="56"/>
        <v>B15_L4_P</v>
      </c>
      <c r="AU308" t="str">
        <f t="shared" si="57"/>
        <v>--</v>
      </c>
    </row>
    <row r="309" spans="1:47" x14ac:dyDescent="0.25">
      <c r="A309" t="str">
        <f t="shared" si="52"/>
        <v>JM2-13</v>
      </c>
      <c r="B309" t="str">
        <f t="shared" si="53"/>
        <v>B15_L9_P</v>
      </c>
      <c r="C309" t="str">
        <f t="shared" si="54"/>
        <v>JM2-B15_L9_P</v>
      </c>
      <c r="D309" t="str">
        <f t="shared" si="55"/>
        <v>JM2-13</v>
      </c>
      <c r="E309" t="s">
        <v>259</v>
      </c>
      <c r="F309">
        <v>13</v>
      </c>
      <c r="G309" t="s">
        <v>346</v>
      </c>
      <c r="AT309" t="str">
        <f t="shared" si="56"/>
        <v>B15_L9_P</v>
      </c>
      <c r="AU309" t="str">
        <f t="shared" si="57"/>
        <v>--</v>
      </c>
    </row>
    <row r="310" spans="1:47" x14ac:dyDescent="0.25">
      <c r="A310" t="str">
        <f t="shared" si="52"/>
        <v>JM2-14</v>
      </c>
      <c r="B310" t="str">
        <f t="shared" si="53"/>
        <v>B15_L1_N</v>
      </c>
      <c r="C310" t="str">
        <f t="shared" si="54"/>
        <v>JM2-B15_L1_N</v>
      </c>
      <c r="D310" t="str">
        <f t="shared" si="55"/>
        <v>JM2-14</v>
      </c>
      <c r="E310" t="s">
        <v>259</v>
      </c>
      <c r="F310">
        <v>14</v>
      </c>
      <c r="G310" t="s">
        <v>327</v>
      </c>
      <c r="AT310" t="str">
        <f t="shared" si="56"/>
        <v>B15_L1_N</v>
      </c>
      <c r="AU310" t="str">
        <f t="shared" si="57"/>
        <v>--</v>
      </c>
    </row>
    <row r="311" spans="1:47" x14ac:dyDescent="0.25">
      <c r="A311" t="str">
        <f t="shared" si="52"/>
        <v>JM2-15</v>
      </c>
      <c r="B311" t="str">
        <f t="shared" si="53"/>
        <v>B15_L9_N</v>
      </c>
      <c r="C311" t="str">
        <f t="shared" si="54"/>
        <v>JM2-B15_L9_N</v>
      </c>
      <c r="D311" t="str">
        <f t="shared" si="55"/>
        <v>JM2-15</v>
      </c>
      <c r="E311" t="s">
        <v>259</v>
      </c>
      <c r="F311">
        <v>15</v>
      </c>
      <c r="G311" t="s">
        <v>345</v>
      </c>
      <c r="AT311" t="str">
        <f t="shared" si="56"/>
        <v>B15_L9_N</v>
      </c>
      <c r="AU311" t="str">
        <f t="shared" si="57"/>
        <v>--</v>
      </c>
    </row>
    <row r="312" spans="1:47" x14ac:dyDescent="0.25">
      <c r="A312" t="str">
        <f t="shared" si="52"/>
        <v>JM2-16</v>
      </c>
      <c r="B312" t="str">
        <f t="shared" si="53"/>
        <v>B15_L1_P</v>
      </c>
      <c r="C312" t="str">
        <f t="shared" si="54"/>
        <v>JM2-B15_L1_P</v>
      </c>
      <c r="D312" t="str">
        <f t="shared" si="55"/>
        <v>JM2-16</v>
      </c>
      <c r="E312" t="s">
        <v>259</v>
      </c>
      <c r="F312">
        <v>16</v>
      </c>
      <c r="G312" t="s">
        <v>329</v>
      </c>
      <c r="AT312" t="str">
        <f t="shared" si="56"/>
        <v>B15_L1_P</v>
      </c>
      <c r="AU312" t="str">
        <f t="shared" si="57"/>
        <v>--</v>
      </c>
    </row>
    <row r="313" spans="1:47" x14ac:dyDescent="0.25">
      <c r="A313" t="str">
        <f t="shared" si="52"/>
        <v>JM2-17</v>
      </c>
      <c r="B313" t="str">
        <f t="shared" si="53"/>
        <v>GND</v>
      </c>
      <c r="C313" t="str">
        <f t="shared" si="54"/>
        <v>JM2-GND</v>
      </c>
      <c r="D313" t="str">
        <f t="shared" si="55"/>
        <v>JM2-17</v>
      </c>
      <c r="E313" t="s">
        <v>259</v>
      </c>
      <c r="F313">
        <v>17</v>
      </c>
      <c r="G313" t="s">
        <v>275</v>
      </c>
      <c r="AT313">
        <f t="shared" si="56"/>
        <v>0</v>
      </c>
      <c r="AU313">
        <f t="shared" si="57"/>
        <v>0</v>
      </c>
    </row>
    <row r="314" spans="1:47" x14ac:dyDescent="0.25">
      <c r="A314" t="str">
        <f t="shared" si="52"/>
        <v>JM2-18</v>
      </c>
      <c r="B314" t="str">
        <f t="shared" si="53"/>
        <v>1.8V</v>
      </c>
      <c r="C314" t="str">
        <f t="shared" si="54"/>
        <v>JM2-1.8V</v>
      </c>
      <c r="D314" t="str">
        <f t="shared" si="55"/>
        <v>JM2-18</v>
      </c>
      <c r="E314" t="s">
        <v>259</v>
      </c>
      <c r="F314">
        <v>18</v>
      </c>
      <c r="G314" t="s">
        <v>276</v>
      </c>
      <c r="AT314" t="str">
        <f t="shared" si="56"/>
        <v>1.8V</v>
      </c>
      <c r="AU314" t="str">
        <f t="shared" si="57"/>
        <v>--</v>
      </c>
    </row>
    <row r="315" spans="1:47" x14ac:dyDescent="0.25">
      <c r="A315" t="str">
        <f t="shared" si="52"/>
        <v>JM2-19</v>
      </c>
      <c r="B315" t="str">
        <f t="shared" si="53"/>
        <v>B15_L15_N</v>
      </c>
      <c r="C315" t="str">
        <f t="shared" si="54"/>
        <v>JM2-B15_L15_N</v>
      </c>
      <c r="D315" t="str">
        <f t="shared" si="55"/>
        <v>JM2-19</v>
      </c>
      <c r="E315" t="s">
        <v>259</v>
      </c>
      <c r="F315">
        <v>19</v>
      </c>
      <c r="G315" t="s">
        <v>304</v>
      </c>
      <c r="AT315" t="str">
        <f t="shared" si="56"/>
        <v>B15_L15_N</v>
      </c>
      <c r="AU315" t="str">
        <f t="shared" si="57"/>
        <v>--</v>
      </c>
    </row>
    <row r="316" spans="1:47" x14ac:dyDescent="0.25">
      <c r="A316" t="str">
        <f t="shared" si="52"/>
        <v>JM2-20</v>
      </c>
      <c r="B316" t="str">
        <f t="shared" si="53"/>
        <v>B15_L2_N</v>
      </c>
      <c r="C316" t="str">
        <f t="shared" si="54"/>
        <v>JM2-B15_L2_N</v>
      </c>
      <c r="D316" t="str">
        <f t="shared" si="55"/>
        <v>JM2-20</v>
      </c>
      <c r="E316" t="s">
        <v>259</v>
      </c>
      <c r="F316">
        <v>20</v>
      </c>
      <c r="G316" t="s">
        <v>339</v>
      </c>
      <c r="AT316" t="str">
        <f t="shared" si="56"/>
        <v>B15_L2_N</v>
      </c>
      <c r="AU316" t="str">
        <f t="shared" si="57"/>
        <v>--</v>
      </c>
    </row>
    <row r="317" spans="1:47" x14ac:dyDescent="0.25">
      <c r="A317" t="str">
        <f t="shared" si="52"/>
        <v>JM2-21</v>
      </c>
      <c r="B317" t="str">
        <f t="shared" si="53"/>
        <v>B15_L15_P</v>
      </c>
      <c r="C317" t="str">
        <f t="shared" si="54"/>
        <v>JM2-B15_L15_P</v>
      </c>
      <c r="D317" t="str">
        <f t="shared" si="55"/>
        <v>JM2-21</v>
      </c>
      <c r="E317" t="s">
        <v>259</v>
      </c>
      <c r="F317">
        <v>21</v>
      </c>
      <c r="G317" t="s">
        <v>307</v>
      </c>
      <c r="AT317" t="str">
        <f t="shared" si="56"/>
        <v>B15_L15_P</v>
      </c>
      <c r="AU317" t="str">
        <f t="shared" si="57"/>
        <v>--</v>
      </c>
    </row>
    <row r="318" spans="1:47" x14ac:dyDescent="0.25">
      <c r="A318" t="str">
        <f t="shared" si="52"/>
        <v>JM2-22</v>
      </c>
      <c r="B318" t="str">
        <f t="shared" si="53"/>
        <v>B15_L2_P</v>
      </c>
      <c r="C318" t="str">
        <f t="shared" si="54"/>
        <v>JM2-B15_L2_P</v>
      </c>
      <c r="D318" t="str">
        <f t="shared" si="55"/>
        <v>JM2-22</v>
      </c>
      <c r="E318" t="s">
        <v>259</v>
      </c>
      <c r="F318">
        <v>22</v>
      </c>
      <c r="G318" t="s">
        <v>340</v>
      </c>
      <c r="AT318" t="str">
        <f t="shared" si="56"/>
        <v>B15_L2_P</v>
      </c>
      <c r="AU318" t="str">
        <f t="shared" si="57"/>
        <v>--</v>
      </c>
    </row>
    <row r="319" spans="1:47" x14ac:dyDescent="0.25">
      <c r="A319" t="str">
        <f t="shared" si="52"/>
        <v>JM2-23</v>
      </c>
      <c r="B319" t="str">
        <f t="shared" si="53"/>
        <v>B15_L16_N</v>
      </c>
      <c r="C319" t="str">
        <f t="shared" si="54"/>
        <v>JM2-B15_L16_N</v>
      </c>
      <c r="D319" t="str">
        <f t="shared" si="55"/>
        <v>JM2-23</v>
      </c>
      <c r="E319" t="s">
        <v>259</v>
      </c>
      <c r="F319">
        <v>23</v>
      </c>
      <c r="G319" t="s">
        <v>315</v>
      </c>
      <c r="AT319" t="str">
        <f t="shared" si="56"/>
        <v>B15_L16_N</v>
      </c>
      <c r="AU319" t="str">
        <f t="shared" si="57"/>
        <v>--</v>
      </c>
    </row>
    <row r="320" spans="1:47" x14ac:dyDescent="0.25">
      <c r="A320" t="str">
        <f t="shared" si="52"/>
        <v>JM2-24</v>
      </c>
      <c r="B320" t="str">
        <f t="shared" si="53"/>
        <v>RLED</v>
      </c>
      <c r="C320" t="str">
        <f t="shared" si="54"/>
        <v>JM2-RLED</v>
      </c>
      <c r="D320" t="str">
        <f t="shared" si="55"/>
        <v>JM2-24</v>
      </c>
      <c r="E320" t="s">
        <v>259</v>
      </c>
      <c r="F320">
        <v>24</v>
      </c>
      <c r="G320" t="s">
        <v>1268</v>
      </c>
      <c r="AT320" t="str">
        <f t="shared" si="56"/>
        <v>RLED</v>
      </c>
      <c r="AU320" t="str">
        <f t="shared" si="57"/>
        <v>--</v>
      </c>
    </row>
    <row r="321" spans="1:47" x14ac:dyDescent="0.25">
      <c r="A321" t="str">
        <f t="shared" si="52"/>
        <v>JM2-25</v>
      </c>
      <c r="B321" t="str">
        <f t="shared" si="53"/>
        <v>B15_L16_P</v>
      </c>
      <c r="C321" t="str">
        <f t="shared" si="54"/>
        <v>JM2-B15_L16_P</v>
      </c>
      <c r="D321" t="str">
        <f t="shared" si="55"/>
        <v>JM2-25</v>
      </c>
      <c r="E321" t="s">
        <v>259</v>
      </c>
      <c r="F321">
        <v>25</v>
      </c>
      <c r="G321" t="s">
        <v>316</v>
      </c>
      <c r="AT321" t="str">
        <f t="shared" si="56"/>
        <v>B15_L16_P</v>
      </c>
      <c r="AU321" t="str">
        <f t="shared" si="57"/>
        <v>--</v>
      </c>
    </row>
    <row r="322" spans="1:47" x14ac:dyDescent="0.25">
      <c r="A322" t="str">
        <f t="shared" si="52"/>
        <v>JM2-26</v>
      </c>
      <c r="B322" t="str">
        <f t="shared" si="53"/>
        <v>GLED</v>
      </c>
      <c r="C322" t="str">
        <f t="shared" si="54"/>
        <v>JM2-GLED</v>
      </c>
      <c r="D322" t="str">
        <f t="shared" si="55"/>
        <v>JM2-26</v>
      </c>
      <c r="E322" t="s">
        <v>259</v>
      </c>
      <c r="F322">
        <v>26</v>
      </c>
      <c r="G322" t="s">
        <v>1329</v>
      </c>
      <c r="AT322" t="str">
        <f t="shared" si="56"/>
        <v>GLED</v>
      </c>
      <c r="AU322" t="str">
        <f t="shared" si="57"/>
        <v>--</v>
      </c>
    </row>
    <row r="323" spans="1:47" x14ac:dyDescent="0.25">
      <c r="A323" t="str">
        <f t="shared" si="52"/>
        <v>JM2-27</v>
      </c>
      <c r="B323" t="str">
        <f t="shared" si="53"/>
        <v>B15_L18_N</v>
      </c>
      <c r="C323" t="str">
        <f t="shared" si="54"/>
        <v>JM2-B15_L18_N</v>
      </c>
      <c r="D323" t="str">
        <f t="shared" si="55"/>
        <v>JM2-27</v>
      </c>
      <c r="E323" t="s">
        <v>259</v>
      </c>
      <c r="F323">
        <v>27</v>
      </c>
      <c r="G323" t="s">
        <v>321</v>
      </c>
      <c r="AT323" t="str">
        <f t="shared" si="56"/>
        <v>B15_L18_N</v>
      </c>
      <c r="AU323" t="str">
        <f t="shared" si="57"/>
        <v>--</v>
      </c>
    </row>
    <row r="324" spans="1:47" x14ac:dyDescent="0.25">
      <c r="A324" t="str">
        <f t="shared" si="52"/>
        <v>JM2-28</v>
      </c>
      <c r="B324" t="str">
        <f t="shared" si="53"/>
        <v>B15_L11_P</v>
      </c>
      <c r="C324" t="str">
        <f t="shared" si="54"/>
        <v>JM2-B15_L11_P</v>
      </c>
      <c r="D324" t="str">
        <f t="shared" si="55"/>
        <v>JM2-28</v>
      </c>
      <c r="E324" t="s">
        <v>259</v>
      </c>
      <c r="F324">
        <v>28</v>
      </c>
      <c r="G324" t="s">
        <v>302</v>
      </c>
      <c r="AT324" t="str">
        <f t="shared" si="56"/>
        <v>B15_L11_P</v>
      </c>
      <c r="AU324" t="str">
        <f t="shared" si="57"/>
        <v>--</v>
      </c>
    </row>
    <row r="325" spans="1:47" x14ac:dyDescent="0.25">
      <c r="A325" t="str">
        <f t="shared" si="52"/>
        <v>JM2-29</v>
      </c>
      <c r="B325" t="str">
        <f t="shared" si="53"/>
        <v>B15_L18_P</v>
      </c>
      <c r="C325" t="str">
        <f t="shared" si="54"/>
        <v>JM2-B15_L18_P</v>
      </c>
      <c r="D325" t="str">
        <f t="shared" si="55"/>
        <v>JM2-29</v>
      </c>
      <c r="E325" t="s">
        <v>259</v>
      </c>
      <c r="F325">
        <v>29</v>
      </c>
      <c r="G325" t="s">
        <v>322</v>
      </c>
      <c r="AT325" t="str">
        <f t="shared" si="56"/>
        <v>B15_L18_P</v>
      </c>
      <c r="AU325" t="str">
        <f t="shared" si="57"/>
        <v>--</v>
      </c>
    </row>
    <row r="326" spans="1:47" x14ac:dyDescent="0.25">
      <c r="A326" t="str">
        <f t="shared" ref="A326:A389" si="58">$E326&amp;"-"&amp;$F326</f>
        <v>JM2-30</v>
      </c>
      <c r="B326" t="str">
        <f t="shared" ref="B326:B389" si="59">IF(OR(E326=$A$2,E326=$B$2,E326=$C$2,E326=$D$2),"--",G326)</f>
        <v>B15_L11_N</v>
      </c>
      <c r="C326" t="str">
        <f t="shared" ref="C326:C389" si="60">$E326&amp;"-"&amp;$G326</f>
        <v>JM2-B15_L11_N</v>
      </c>
      <c r="D326" t="str">
        <f t="shared" ref="D326:D389" si="61">A326</f>
        <v>JM2-30</v>
      </c>
      <c r="E326" t="s">
        <v>259</v>
      </c>
      <c r="F326">
        <v>30</v>
      </c>
      <c r="G326" t="s">
        <v>301</v>
      </c>
      <c r="AT326" t="str">
        <f t="shared" ref="AT326:AT389" si="62">IF(IF(COUNTIF($AO$6:$AQ$150,B326)&gt;0,"---","--")="---",VLOOKUP(B326,$AO$6:$AQ$150,3,0),B326)</f>
        <v>B15_L11_N</v>
      </c>
      <c r="AU326" t="str">
        <f t="shared" ref="AU326:AU389" si="63">IF(IF(COUNTIF($AO$6:$AQ$150,B326)&gt;0,"---","--")="---",VLOOKUP(B326,$AO$6:$AQ$150,2,0),"--")</f>
        <v>--</v>
      </c>
    </row>
    <row r="327" spans="1:47" x14ac:dyDescent="0.25">
      <c r="A327" t="str">
        <f t="shared" si="58"/>
        <v>JM2-31</v>
      </c>
      <c r="B327" t="str">
        <f t="shared" si="59"/>
        <v>B15_L17_N</v>
      </c>
      <c r="C327" t="str">
        <f t="shared" si="60"/>
        <v>JM2-B15_L17_N</v>
      </c>
      <c r="D327" t="str">
        <f t="shared" si="61"/>
        <v>JM2-31</v>
      </c>
      <c r="E327" t="s">
        <v>259</v>
      </c>
      <c r="F327">
        <v>31</v>
      </c>
      <c r="G327" t="s">
        <v>318</v>
      </c>
      <c r="AT327" t="str">
        <f t="shared" si="62"/>
        <v>B15_L17_N</v>
      </c>
      <c r="AU327" t="str">
        <f t="shared" si="63"/>
        <v>--</v>
      </c>
    </row>
    <row r="328" spans="1:47" x14ac:dyDescent="0.25">
      <c r="A328" t="str">
        <f t="shared" si="58"/>
        <v>JM2-32</v>
      </c>
      <c r="B328" t="str">
        <f t="shared" si="59"/>
        <v>SFP0_RS1</v>
      </c>
      <c r="C328" t="str">
        <f t="shared" si="60"/>
        <v>JM2-SFP0_RS1</v>
      </c>
      <c r="D328" t="str">
        <f t="shared" si="61"/>
        <v>JM2-32</v>
      </c>
      <c r="E328" t="s">
        <v>259</v>
      </c>
      <c r="F328">
        <v>32</v>
      </c>
      <c r="G328" t="s">
        <v>1264</v>
      </c>
      <c r="AT328" t="str">
        <f t="shared" si="62"/>
        <v>SFP0_RS1</v>
      </c>
      <c r="AU328" t="str">
        <f t="shared" si="63"/>
        <v>--</v>
      </c>
    </row>
    <row r="329" spans="1:47" x14ac:dyDescent="0.25">
      <c r="A329" t="str">
        <f t="shared" si="58"/>
        <v>JM2-33</v>
      </c>
      <c r="B329" t="str">
        <f t="shared" si="59"/>
        <v>B15_L17_P</v>
      </c>
      <c r="C329" t="str">
        <f t="shared" si="60"/>
        <v>JM2-B15_L17_P</v>
      </c>
      <c r="D329" t="str">
        <f t="shared" si="61"/>
        <v>JM2-33</v>
      </c>
      <c r="E329" t="s">
        <v>259</v>
      </c>
      <c r="F329">
        <v>33</v>
      </c>
      <c r="G329" t="s">
        <v>319</v>
      </c>
      <c r="AT329" t="str">
        <f t="shared" si="62"/>
        <v>B15_L17_P</v>
      </c>
      <c r="AU329" t="str">
        <f t="shared" si="63"/>
        <v>--</v>
      </c>
    </row>
    <row r="330" spans="1:47" x14ac:dyDescent="0.25">
      <c r="A330" t="str">
        <f t="shared" si="58"/>
        <v>JM2-34</v>
      </c>
      <c r="B330" t="str">
        <f t="shared" si="59"/>
        <v>SFP0_LOS</v>
      </c>
      <c r="C330" t="str">
        <f t="shared" si="60"/>
        <v>JM2-SFP0_LOS</v>
      </c>
      <c r="D330" t="str">
        <f t="shared" si="61"/>
        <v>JM2-34</v>
      </c>
      <c r="E330" t="s">
        <v>259</v>
      </c>
      <c r="F330">
        <v>34</v>
      </c>
      <c r="G330" t="s">
        <v>1288</v>
      </c>
      <c r="AT330" t="str">
        <f t="shared" si="62"/>
        <v>SFP0_LOS</v>
      </c>
      <c r="AU330" t="str">
        <f t="shared" si="63"/>
        <v>--</v>
      </c>
    </row>
    <row r="331" spans="1:47" x14ac:dyDescent="0.25">
      <c r="A331" t="str">
        <f t="shared" si="58"/>
        <v>JM2-35</v>
      </c>
      <c r="B331" t="str">
        <f t="shared" si="59"/>
        <v>GND</v>
      </c>
      <c r="C331" t="str">
        <f t="shared" si="60"/>
        <v>JM2-GND</v>
      </c>
      <c r="D331" t="str">
        <f t="shared" si="61"/>
        <v>JM2-35</v>
      </c>
      <c r="E331" t="s">
        <v>259</v>
      </c>
      <c r="F331">
        <v>35</v>
      </c>
      <c r="G331" t="s">
        <v>275</v>
      </c>
      <c r="AT331">
        <f t="shared" si="62"/>
        <v>0</v>
      </c>
      <c r="AU331">
        <f t="shared" si="63"/>
        <v>0</v>
      </c>
    </row>
    <row r="332" spans="1:47" x14ac:dyDescent="0.25">
      <c r="A332" t="str">
        <f t="shared" si="58"/>
        <v>JM2-36</v>
      </c>
      <c r="B332" t="str">
        <f t="shared" si="59"/>
        <v>GND</v>
      </c>
      <c r="C332" t="str">
        <f t="shared" si="60"/>
        <v>JM2-GND</v>
      </c>
      <c r="D332" t="str">
        <f t="shared" si="61"/>
        <v>JM2-36</v>
      </c>
      <c r="E332" t="s">
        <v>259</v>
      </c>
      <c r="F332">
        <v>36</v>
      </c>
      <c r="G332" t="s">
        <v>275</v>
      </c>
      <c r="AT332">
        <f t="shared" si="62"/>
        <v>0</v>
      </c>
      <c r="AU332">
        <f t="shared" si="63"/>
        <v>0</v>
      </c>
    </row>
    <row r="333" spans="1:47" x14ac:dyDescent="0.25">
      <c r="A333" t="str">
        <f t="shared" si="58"/>
        <v>JM2-37</v>
      </c>
      <c r="B333" t="str">
        <f t="shared" si="59"/>
        <v>B15_L24_N</v>
      </c>
      <c r="C333" t="str">
        <f t="shared" si="60"/>
        <v>JM2-B15_L24_N</v>
      </c>
      <c r="D333" t="str">
        <f t="shared" si="61"/>
        <v>JM2-37</v>
      </c>
      <c r="E333" t="s">
        <v>259</v>
      </c>
      <c r="F333">
        <v>37</v>
      </c>
      <c r="G333" t="s">
        <v>336</v>
      </c>
      <c r="AT333" t="str">
        <f t="shared" si="62"/>
        <v>B15_L24_N</v>
      </c>
      <c r="AU333" t="str">
        <f t="shared" si="63"/>
        <v>--</v>
      </c>
    </row>
    <row r="334" spans="1:47" x14ac:dyDescent="0.25">
      <c r="A334" t="str">
        <f t="shared" si="58"/>
        <v>JM2-38</v>
      </c>
      <c r="B334" t="str">
        <f t="shared" si="59"/>
        <v>SFP0_RS0</v>
      </c>
      <c r="C334" t="str">
        <f t="shared" si="60"/>
        <v>JM2-SFP0_RS0</v>
      </c>
      <c r="D334" t="str">
        <f t="shared" si="61"/>
        <v>JM2-38</v>
      </c>
      <c r="E334" t="s">
        <v>259</v>
      </c>
      <c r="F334">
        <v>38</v>
      </c>
      <c r="G334" t="s">
        <v>1263</v>
      </c>
      <c r="AT334" t="str">
        <f t="shared" si="62"/>
        <v>SFP0_RS0</v>
      </c>
      <c r="AU334" t="str">
        <f t="shared" si="63"/>
        <v>--</v>
      </c>
    </row>
    <row r="335" spans="1:47" x14ac:dyDescent="0.25">
      <c r="A335" t="str">
        <f t="shared" si="58"/>
        <v>JM2-39</v>
      </c>
      <c r="B335" t="str">
        <f t="shared" si="59"/>
        <v>B15_L24_P</v>
      </c>
      <c r="C335" t="str">
        <f t="shared" si="60"/>
        <v>JM2-B15_L24_P</v>
      </c>
      <c r="D335" t="str">
        <f t="shared" si="61"/>
        <v>JM2-39</v>
      </c>
      <c r="E335" t="s">
        <v>259</v>
      </c>
      <c r="F335">
        <v>39</v>
      </c>
      <c r="G335" t="s">
        <v>338</v>
      </c>
      <c r="AT335" t="str">
        <f t="shared" si="62"/>
        <v>B15_L24_P</v>
      </c>
      <c r="AU335" t="str">
        <f t="shared" si="63"/>
        <v>--</v>
      </c>
    </row>
    <row r="336" spans="1:47" x14ac:dyDescent="0.25">
      <c r="A336" t="str">
        <f t="shared" si="58"/>
        <v>JM2-40</v>
      </c>
      <c r="B336" t="str">
        <f t="shared" si="59"/>
        <v>SFP0_M-DEF0</v>
      </c>
      <c r="C336" t="str">
        <f t="shared" si="60"/>
        <v>JM2-SFP0_M-DEF0</v>
      </c>
      <c r="D336" t="str">
        <f t="shared" si="61"/>
        <v>JM2-40</v>
      </c>
      <c r="E336" t="s">
        <v>259</v>
      </c>
      <c r="F336">
        <v>40</v>
      </c>
      <c r="G336" t="s">
        <v>1289</v>
      </c>
      <c r="AT336" t="str">
        <f t="shared" si="62"/>
        <v>SFP0_M-DEF0</v>
      </c>
      <c r="AU336" t="str">
        <f t="shared" si="63"/>
        <v>--</v>
      </c>
    </row>
    <row r="337" spans="1:47" x14ac:dyDescent="0.25">
      <c r="A337" t="str">
        <f t="shared" si="58"/>
        <v>JM2-41</v>
      </c>
      <c r="B337" t="str">
        <f t="shared" si="59"/>
        <v>B15_L19_N</v>
      </c>
      <c r="C337" t="str">
        <f t="shared" si="60"/>
        <v>JM2-B15_L19_N</v>
      </c>
      <c r="D337" t="str">
        <f t="shared" si="61"/>
        <v>JM2-41</v>
      </c>
      <c r="E337" t="s">
        <v>259</v>
      </c>
      <c r="F337">
        <v>41</v>
      </c>
      <c r="G337" t="s">
        <v>323</v>
      </c>
      <c r="AT337" t="str">
        <f t="shared" si="62"/>
        <v>B15_L19_N</v>
      </c>
      <c r="AU337" t="str">
        <f t="shared" si="63"/>
        <v>--</v>
      </c>
    </row>
    <row r="338" spans="1:47" x14ac:dyDescent="0.25">
      <c r="A338" t="str">
        <f t="shared" si="58"/>
        <v>JM2-42</v>
      </c>
      <c r="B338" t="str">
        <f t="shared" si="59"/>
        <v>SFP0_TX_FAULT</v>
      </c>
      <c r="C338" t="str">
        <f t="shared" si="60"/>
        <v>JM2-SFP0_TX_FAULT</v>
      </c>
      <c r="D338" t="str">
        <f t="shared" si="61"/>
        <v>JM2-42</v>
      </c>
      <c r="E338" t="s">
        <v>259</v>
      </c>
      <c r="F338">
        <v>42</v>
      </c>
      <c r="G338" t="s">
        <v>1292</v>
      </c>
      <c r="AT338" t="str">
        <f t="shared" si="62"/>
        <v>SFP0_TX_FAULT</v>
      </c>
      <c r="AU338" t="str">
        <f t="shared" si="63"/>
        <v>--</v>
      </c>
    </row>
    <row r="339" spans="1:47" x14ac:dyDescent="0.25">
      <c r="A339" t="str">
        <f t="shared" si="58"/>
        <v>JM2-43</v>
      </c>
      <c r="B339" t="str">
        <f t="shared" si="59"/>
        <v>B15_L19_P</v>
      </c>
      <c r="C339" t="str">
        <f t="shared" si="60"/>
        <v>JM2-B15_L19_P</v>
      </c>
      <c r="D339" t="str">
        <f t="shared" si="61"/>
        <v>JM2-43</v>
      </c>
      <c r="E339" t="s">
        <v>259</v>
      </c>
      <c r="F339">
        <v>43</v>
      </c>
      <c r="G339" t="s">
        <v>325</v>
      </c>
      <c r="AT339" t="str">
        <f t="shared" si="62"/>
        <v>B15_L19_P</v>
      </c>
      <c r="AU339" t="str">
        <f t="shared" si="63"/>
        <v>--</v>
      </c>
    </row>
    <row r="340" spans="1:47" x14ac:dyDescent="0.25">
      <c r="A340" t="str">
        <f t="shared" si="58"/>
        <v>JM2-44</v>
      </c>
      <c r="B340" t="str">
        <f t="shared" si="59"/>
        <v>SFP0_TX_DIS</v>
      </c>
      <c r="C340" t="str">
        <f t="shared" si="60"/>
        <v>JM2-SFP0_TX_DIS</v>
      </c>
      <c r="D340" t="str">
        <f t="shared" si="61"/>
        <v>JM2-44</v>
      </c>
      <c r="E340" t="s">
        <v>259</v>
      </c>
      <c r="F340">
        <v>44</v>
      </c>
      <c r="G340" t="s">
        <v>1262</v>
      </c>
      <c r="AT340" t="str">
        <f t="shared" si="62"/>
        <v>SFP0_TX_DIS</v>
      </c>
      <c r="AU340" t="str">
        <f t="shared" si="63"/>
        <v>--</v>
      </c>
    </row>
    <row r="341" spans="1:47" x14ac:dyDescent="0.25">
      <c r="A341" t="str">
        <f t="shared" si="58"/>
        <v>JM2-45</v>
      </c>
      <c r="B341" t="str">
        <f t="shared" si="59"/>
        <v>B15_L21_N</v>
      </c>
      <c r="C341" t="str">
        <f t="shared" si="60"/>
        <v>JM2-B15_L21_N</v>
      </c>
      <c r="D341" t="str">
        <f t="shared" si="61"/>
        <v>JM2-45</v>
      </c>
      <c r="E341" t="s">
        <v>259</v>
      </c>
      <c r="F341">
        <v>45</v>
      </c>
      <c r="G341" t="s">
        <v>314</v>
      </c>
      <c r="AT341" t="str">
        <f t="shared" si="62"/>
        <v>B15_L21_N</v>
      </c>
      <c r="AU341" t="str">
        <f t="shared" si="63"/>
        <v>--</v>
      </c>
    </row>
    <row r="342" spans="1:47" x14ac:dyDescent="0.25">
      <c r="A342" t="str">
        <f t="shared" si="58"/>
        <v>JM2-46</v>
      </c>
      <c r="B342" t="str">
        <f t="shared" si="59"/>
        <v>SFP0_SDA</v>
      </c>
      <c r="C342" t="str">
        <f t="shared" si="60"/>
        <v>JM2-SFP0_SDA</v>
      </c>
      <c r="D342" t="str">
        <f t="shared" si="61"/>
        <v>JM2-46</v>
      </c>
      <c r="E342" t="s">
        <v>259</v>
      </c>
      <c r="F342">
        <v>46</v>
      </c>
      <c r="G342" t="s">
        <v>1291</v>
      </c>
      <c r="AT342" t="str">
        <f t="shared" si="62"/>
        <v>SFP0_SDA</v>
      </c>
      <c r="AU342" t="str">
        <f t="shared" si="63"/>
        <v>--</v>
      </c>
    </row>
    <row r="343" spans="1:47" x14ac:dyDescent="0.25">
      <c r="A343" t="str">
        <f t="shared" si="58"/>
        <v>JM2-47</v>
      </c>
      <c r="B343" t="str">
        <f t="shared" si="59"/>
        <v>B15_L21_P</v>
      </c>
      <c r="C343" t="str">
        <f t="shared" si="60"/>
        <v>JM2-B15_L21_P</v>
      </c>
      <c r="D343" t="str">
        <f t="shared" si="61"/>
        <v>JM2-47</v>
      </c>
      <c r="E343" t="s">
        <v>259</v>
      </c>
      <c r="F343">
        <v>47</v>
      </c>
      <c r="G343" t="s">
        <v>312</v>
      </c>
      <c r="AT343" t="str">
        <f t="shared" si="62"/>
        <v>B15_L21_P</v>
      </c>
      <c r="AU343" t="str">
        <f t="shared" si="63"/>
        <v>--</v>
      </c>
    </row>
    <row r="344" spans="1:47" x14ac:dyDescent="0.25">
      <c r="A344" t="str">
        <f t="shared" si="58"/>
        <v>JM2-48</v>
      </c>
      <c r="B344" t="str">
        <f t="shared" si="59"/>
        <v>SFP0_SCL</v>
      </c>
      <c r="C344" t="str">
        <f t="shared" si="60"/>
        <v>JM2-SFP0_SCL</v>
      </c>
      <c r="D344" t="str">
        <f t="shared" si="61"/>
        <v>JM2-48</v>
      </c>
      <c r="E344" t="s">
        <v>259</v>
      </c>
      <c r="F344">
        <v>48</v>
      </c>
      <c r="G344" t="s">
        <v>1290</v>
      </c>
      <c r="AT344" t="str">
        <f t="shared" si="62"/>
        <v>SFP0_SCL</v>
      </c>
      <c r="AU344" t="str">
        <f t="shared" si="63"/>
        <v>--</v>
      </c>
    </row>
    <row r="345" spans="1:47" x14ac:dyDescent="0.25">
      <c r="A345" t="str">
        <f t="shared" si="58"/>
        <v>JM2-49</v>
      </c>
      <c r="B345" t="str">
        <f t="shared" si="59"/>
        <v>B15_L23_P</v>
      </c>
      <c r="C345" t="str">
        <f t="shared" si="60"/>
        <v>JM2-B15_L23_P</v>
      </c>
      <c r="D345" t="str">
        <f t="shared" si="61"/>
        <v>JM2-49</v>
      </c>
      <c r="E345" t="s">
        <v>259</v>
      </c>
      <c r="F345">
        <v>49</v>
      </c>
      <c r="G345" t="s">
        <v>320</v>
      </c>
      <c r="AT345" t="str">
        <f t="shared" si="62"/>
        <v>B15_L23_P</v>
      </c>
      <c r="AU345" t="str">
        <f t="shared" si="63"/>
        <v>--</v>
      </c>
    </row>
    <row r="346" spans="1:47" x14ac:dyDescent="0.25">
      <c r="A346" t="str">
        <f t="shared" si="58"/>
        <v>JM2-50</v>
      </c>
      <c r="B346" t="str">
        <f t="shared" si="59"/>
        <v>B15_L20_N</v>
      </c>
      <c r="C346" t="str">
        <f t="shared" si="60"/>
        <v>JM2-B15_L20_N</v>
      </c>
      <c r="D346" t="str">
        <f t="shared" si="61"/>
        <v>JM2-50</v>
      </c>
      <c r="E346" t="s">
        <v>259</v>
      </c>
      <c r="F346">
        <v>50</v>
      </c>
      <c r="G346" t="s">
        <v>331</v>
      </c>
      <c r="AT346" t="str">
        <f t="shared" si="62"/>
        <v>B15_L20_N</v>
      </c>
      <c r="AU346" t="str">
        <f t="shared" si="63"/>
        <v>--</v>
      </c>
    </row>
    <row r="347" spans="1:47" x14ac:dyDescent="0.25">
      <c r="A347" t="str">
        <f t="shared" si="58"/>
        <v>JM2-51</v>
      </c>
      <c r="B347" t="str">
        <f t="shared" si="59"/>
        <v>B15_L23_N</v>
      </c>
      <c r="C347" t="str">
        <f t="shared" si="60"/>
        <v>JM2-B15_L23_N</v>
      </c>
      <c r="D347" t="str">
        <f t="shared" si="61"/>
        <v>JM2-51</v>
      </c>
      <c r="E347" t="s">
        <v>259</v>
      </c>
      <c r="F347">
        <v>51</v>
      </c>
      <c r="G347" t="s">
        <v>317</v>
      </c>
      <c r="AT347" t="str">
        <f t="shared" si="62"/>
        <v>B15_L23_N</v>
      </c>
      <c r="AU347" t="str">
        <f t="shared" si="63"/>
        <v>--</v>
      </c>
    </row>
    <row r="348" spans="1:47" x14ac:dyDescent="0.25">
      <c r="A348" t="str">
        <f t="shared" si="58"/>
        <v>JM2-52</v>
      </c>
      <c r="B348" t="str">
        <f t="shared" si="59"/>
        <v>B15_L20_P</v>
      </c>
      <c r="C348" t="str">
        <f t="shared" si="60"/>
        <v>JM2-B15_L20_P</v>
      </c>
      <c r="D348" t="str">
        <f t="shared" si="61"/>
        <v>JM2-52</v>
      </c>
      <c r="E348" t="s">
        <v>259</v>
      </c>
      <c r="F348">
        <v>52</v>
      </c>
      <c r="G348" t="s">
        <v>332</v>
      </c>
      <c r="AT348" t="str">
        <f t="shared" si="62"/>
        <v>B15_L20_P</v>
      </c>
      <c r="AU348" t="str">
        <f t="shared" si="63"/>
        <v>--</v>
      </c>
    </row>
    <row r="349" spans="1:47" x14ac:dyDescent="0.25">
      <c r="A349" t="str">
        <f t="shared" si="58"/>
        <v>JM2-53</v>
      </c>
      <c r="B349" t="str">
        <f t="shared" si="59"/>
        <v>V_CFG0</v>
      </c>
      <c r="C349" t="str">
        <f t="shared" si="60"/>
        <v>JM2-V_CFG0</v>
      </c>
      <c r="D349" t="str">
        <f t="shared" si="61"/>
        <v>JM2-53</v>
      </c>
      <c r="E349" t="s">
        <v>259</v>
      </c>
      <c r="F349">
        <v>53</v>
      </c>
      <c r="G349" t="s">
        <v>1331</v>
      </c>
      <c r="AT349" t="str">
        <f t="shared" si="62"/>
        <v>V_CFG0</v>
      </c>
      <c r="AU349" t="str">
        <f t="shared" si="63"/>
        <v>--</v>
      </c>
    </row>
    <row r="350" spans="1:47" x14ac:dyDescent="0.25">
      <c r="A350" t="str">
        <f t="shared" si="58"/>
        <v>JM2-54</v>
      </c>
      <c r="B350" t="str">
        <f t="shared" si="59"/>
        <v>3.3V_OUT</v>
      </c>
      <c r="C350" t="str">
        <f t="shared" si="60"/>
        <v>JM2-3.3V_OUT</v>
      </c>
      <c r="D350" t="str">
        <f t="shared" si="61"/>
        <v>JM2-54</v>
      </c>
      <c r="E350" t="s">
        <v>259</v>
      </c>
      <c r="F350">
        <v>54</v>
      </c>
      <c r="G350" t="s">
        <v>939</v>
      </c>
      <c r="AT350" t="str">
        <f t="shared" si="62"/>
        <v>3.3V_OUT</v>
      </c>
      <c r="AU350" t="str">
        <f t="shared" si="63"/>
        <v>--</v>
      </c>
    </row>
    <row r="351" spans="1:47" x14ac:dyDescent="0.25">
      <c r="A351" t="str">
        <f t="shared" si="58"/>
        <v>JM2-55</v>
      </c>
      <c r="B351" t="str">
        <f t="shared" si="59"/>
        <v>B14_L4_P</v>
      </c>
      <c r="C351" t="str">
        <f t="shared" si="60"/>
        <v>JM2-B14_L4_P</v>
      </c>
      <c r="D351" t="str">
        <f t="shared" si="61"/>
        <v>JM2-55</v>
      </c>
      <c r="E351" t="s">
        <v>259</v>
      </c>
      <c r="F351">
        <v>55</v>
      </c>
      <c r="G351" t="s">
        <v>866</v>
      </c>
      <c r="AT351" t="str">
        <f t="shared" si="62"/>
        <v>B14_L4_P</v>
      </c>
      <c r="AU351" t="str">
        <f t="shared" si="63"/>
        <v>--</v>
      </c>
    </row>
    <row r="352" spans="1:47" x14ac:dyDescent="0.25">
      <c r="A352" t="str">
        <f t="shared" si="58"/>
        <v>JM2-56</v>
      </c>
      <c r="B352" t="str">
        <f t="shared" si="59"/>
        <v>B14_L5_P</v>
      </c>
      <c r="C352" t="str">
        <f t="shared" si="60"/>
        <v>JM2-B14_L5_P</v>
      </c>
      <c r="D352" t="str">
        <f t="shared" si="61"/>
        <v>JM2-56</v>
      </c>
      <c r="E352" t="s">
        <v>259</v>
      </c>
      <c r="F352">
        <v>56</v>
      </c>
      <c r="G352" t="s">
        <v>296</v>
      </c>
      <c r="AT352" t="str">
        <f t="shared" si="62"/>
        <v>B14_L5_P</v>
      </c>
      <c r="AU352" t="str">
        <f t="shared" si="63"/>
        <v>--</v>
      </c>
    </row>
    <row r="353" spans="1:47" x14ac:dyDescent="0.25">
      <c r="A353" t="str">
        <f t="shared" si="58"/>
        <v>JM2-57</v>
      </c>
      <c r="B353" t="str">
        <f t="shared" si="59"/>
        <v>B14_L4_N</v>
      </c>
      <c r="C353" t="str">
        <f t="shared" si="60"/>
        <v>JM2-B14_L4_N</v>
      </c>
      <c r="D353" t="str">
        <f t="shared" si="61"/>
        <v>JM2-57</v>
      </c>
      <c r="E353" t="s">
        <v>259</v>
      </c>
      <c r="F353">
        <v>57</v>
      </c>
      <c r="G353" t="s">
        <v>865</v>
      </c>
      <c r="AT353" t="str">
        <f t="shared" si="62"/>
        <v>B14_L4_N</v>
      </c>
      <c r="AU353" t="str">
        <f t="shared" si="63"/>
        <v>--</v>
      </c>
    </row>
    <row r="354" spans="1:47" x14ac:dyDescent="0.25">
      <c r="A354" t="str">
        <f t="shared" si="58"/>
        <v>JM2-58</v>
      </c>
      <c r="B354" t="str">
        <f t="shared" si="59"/>
        <v>B14_L5_N</v>
      </c>
      <c r="C354" t="str">
        <f t="shared" si="60"/>
        <v>JM2-B14_L5_N</v>
      </c>
      <c r="D354" t="str">
        <f t="shared" si="61"/>
        <v>JM2-58</v>
      </c>
      <c r="E354" t="s">
        <v>259</v>
      </c>
      <c r="F354">
        <v>58</v>
      </c>
      <c r="G354" t="s">
        <v>295</v>
      </c>
      <c r="AT354" t="str">
        <f t="shared" si="62"/>
        <v>B14_L5_N</v>
      </c>
      <c r="AU354" t="str">
        <f t="shared" si="63"/>
        <v>--</v>
      </c>
    </row>
    <row r="355" spans="1:47" x14ac:dyDescent="0.25">
      <c r="A355" t="str">
        <f t="shared" si="58"/>
        <v>JM2-59</v>
      </c>
      <c r="B355" t="str">
        <f t="shared" si="59"/>
        <v>B14_L7_N</v>
      </c>
      <c r="C355" t="str">
        <f t="shared" si="60"/>
        <v>JM2-B14_L7_N</v>
      </c>
      <c r="D355" t="str">
        <f t="shared" si="61"/>
        <v>JM2-59</v>
      </c>
      <c r="E355" t="s">
        <v>259</v>
      </c>
      <c r="F355">
        <v>59</v>
      </c>
      <c r="G355" t="s">
        <v>867</v>
      </c>
      <c r="AT355" t="str">
        <f t="shared" si="62"/>
        <v>B14_L7_N</v>
      </c>
      <c r="AU355" t="str">
        <f t="shared" si="63"/>
        <v>--</v>
      </c>
    </row>
    <row r="356" spans="1:47" x14ac:dyDescent="0.25">
      <c r="A356" t="str">
        <f t="shared" si="58"/>
        <v>JM2-60</v>
      </c>
      <c r="B356" t="str">
        <f t="shared" si="59"/>
        <v>B14_L8_P</v>
      </c>
      <c r="C356" t="str">
        <f t="shared" si="60"/>
        <v>JM2-B14_L8_P</v>
      </c>
      <c r="D356" t="str">
        <f t="shared" si="61"/>
        <v>JM2-60</v>
      </c>
      <c r="E356" t="s">
        <v>259</v>
      </c>
      <c r="F356">
        <v>60</v>
      </c>
      <c r="G356" t="s">
        <v>298</v>
      </c>
      <c r="AT356" t="str">
        <f t="shared" si="62"/>
        <v>B14_L8_P</v>
      </c>
      <c r="AU356" t="str">
        <f t="shared" si="63"/>
        <v>--</v>
      </c>
    </row>
    <row r="357" spans="1:47" x14ac:dyDescent="0.25">
      <c r="A357" t="str">
        <f t="shared" si="58"/>
        <v>JM2-61</v>
      </c>
      <c r="B357" t="str">
        <f t="shared" si="59"/>
        <v>B14_L7_P</v>
      </c>
      <c r="C357" t="str">
        <f t="shared" si="60"/>
        <v>JM2-B14_L7_P</v>
      </c>
      <c r="D357" t="str">
        <f t="shared" si="61"/>
        <v>JM2-61</v>
      </c>
      <c r="E357" t="s">
        <v>259</v>
      </c>
      <c r="F357">
        <v>61</v>
      </c>
      <c r="G357" t="s">
        <v>868</v>
      </c>
      <c r="AT357" t="str">
        <f t="shared" si="62"/>
        <v>B14_L7_P</v>
      </c>
      <c r="AU357" t="str">
        <f t="shared" si="63"/>
        <v>--</v>
      </c>
    </row>
    <row r="358" spans="1:47" x14ac:dyDescent="0.25">
      <c r="A358" t="str">
        <f t="shared" si="58"/>
        <v>JM2-62</v>
      </c>
      <c r="B358" t="str">
        <f t="shared" si="59"/>
        <v>B14_L8_N</v>
      </c>
      <c r="C358" t="str">
        <f t="shared" si="60"/>
        <v>JM2-B14_L8_N</v>
      </c>
      <c r="D358" t="str">
        <f t="shared" si="61"/>
        <v>JM2-62</v>
      </c>
      <c r="E358" t="s">
        <v>259</v>
      </c>
      <c r="F358">
        <v>62</v>
      </c>
      <c r="G358" t="s">
        <v>297</v>
      </c>
      <c r="AT358" t="str">
        <f t="shared" si="62"/>
        <v>B14_L8_N</v>
      </c>
      <c r="AU358" t="str">
        <f t="shared" si="63"/>
        <v>--</v>
      </c>
    </row>
    <row r="359" spans="1:47" x14ac:dyDescent="0.25">
      <c r="A359" t="str">
        <f t="shared" si="58"/>
        <v>JM2-63</v>
      </c>
      <c r="B359" t="str">
        <f t="shared" si="59"/>
        <v>B14_L15_P</v>
      </c>
      <c r="C359" t="str">
        <f t="shared" si="60"/>
        <v>JM2-B14_L15_P</v>
      </c>
      <c r="D359" t="str">
        <f t="shared" si="61"/>
        <v>JM2-63</v>
      </c>
      <c r="E359" t="s">
        <v>259</v>
      </c>
      <c r="F359">
        <v>63</v>
      </c>
      <c r="G359" t="s">
        <v>850</v>
      </c>
      <c r="AT359" t="str">
        <f t="shared" si="62"/>
        <v>B14_L15_P</v>
      </c>
      <c r="AU359" t="str">
        <f t="shared" si="63"/>
        <v>--</v>
      </c>
    </row>
    <row r="360" spans="1:47" x14ac:dyDescent="0.25">
      <c r="A360" t="str">
        <f t="shared" si="58"/>
        <v>JM2-64</v>
      </c>
      <c r="B360" t="str">
        <f t="shared" si="59"/>
        <v>B14_L9_P</v>
      </c>
      <c r="C360" t="str">
        <f t="shared" si="60"/>
        <v>JM2-B14_L9_P</v>
      </c>
      <c r="D360" t="str">
        <f t="shared" si="61"/>
        <v>JM2-64</v>
      </c>
      <c r="E360" t="s">
        <v>259</v>
      </c>
      <c r="F360">
        <v>64</v>
      </c>
      <c r="G360" t="s">
        <v>870</v>
      </c>
      <c r="AT360" t="str">
        <f t="shared" si="62"/>
        <v>B14_L9_P</v>
      </c>
      <c r="AU360" t="str">
        <f t="shared" si="63"/>
        <v>--</v>
      </c>
    </row>
    <row r="361" spans="1:47" x14ac:dyDescent="0.25">
      <c r="A361" t="str">
        <f t="shared" si="58"/>
        <v>JM2-65</v>
      </c>
      <c r="B361" t="str">
        <f t="shared" si="59"/>
        <v>B14_L15_N</v>
      </c>
      <c r="C361" t="str">
        <f t="shared" si="60"/>
        <v>JM2-B14_L15_N</v>
      </c>
      <c r="D361" t="str">
        <f t="shared" si="61"/>
        <v>JM2-65</v>
      </c>
      <c r="E361" t="s">
        <v>259</v>
      </c>
      <c r="F361">
        <v>65</v>
      </c>
      <c r="G361" t="s">
        <v>849</v>
      </c>
      <c r="AT361" t="str">
        <f t="shared" si="62"/>
        <v>B14_L15_N</v>
      </c>
      <c r="AU361" t="str">
        <f t="shared" si="63"/>
        <v>--</v>
      </c>
    </row>
    <row r="362" spans="1:47" x14ac:dyDescent="0.25">
      <c r="A362" t="str">
        <f t="shared" si="58"/>
        <v>JM2-66</v>
      </c>
      <c r="B362" t="str">
        <f t="shared" si="59"/>
        <v>B14_L9_N</v>
      </c>
      <c r="C362" t="str">
        <f t="shared" si="60"/>
        <v>JM2-B14_L9_N</v>
      </c>
      <c r="D362" t="str">
        <f t="shared" si="61"/>
        <v>JM2-66</v>
      </c>
      <c r="E362" t="s">
        <v>259</v>
      </c>
      <c r="F362">
        <v>66</v>
      </c>
      <c r="G362" t="s">
        <v>869</v>
      </c>
      <c r="AT362" t="str">
        <f t="shared" si="62"/>
        <v>B14_L9_N</v>
      </c>
      <c r="AU362" t="str">
        <f t="shared" si="63"/>
        <v>--</v>
      </c>
    </row>
    <row r="363" spans="1:47" x14ac:dyDescent="0.25">
      <c r="A363" t="str">
        <f t="shared" si="58"/>
        <v>JM2-67</v>
      </c>
      <c r="B363" t="str">
        <f t="shared" si="59"/>
        <v>SPI-CLK</v>
      </c>
      <c r="C363" t="str">
        <f t="shared" si="60"/>
        <v>JM2-SPI-CLK</v>
      </c>
      <c r="D363" t="str">
        <f t="shared" si="61"/>
        <v>JM2-67</v>
      </c>
      <c r="E363" t="s">
        <v>259</v>
      </c>
      <c r="F363">
        <v>67</v>
      </c>
      <c r="G363" t="s">
        <v>1306</v>
      </c>
      <c r="AT363" t="str">
        <f t="shared" si="62"/>
        <v>SPI-CLK</v>
      </c>
      <c r="AU363" t="str">
        <f t="shared" si="63"/>
        <v>--</v>
      </c>
    </row>
    <row r="364" spans="1:47" x14ac:dyDescent="0.25">
      <c r="A364" t="str">
        <f t="shared" si="58"/>
        <v>JM2-68</v>
      </c>
      <c r="B364" t="str">
        <f t="shared" si="59"/>
        <v>SPI-DQO</v>
      </c>
      <c r="C364" t="str">
        <f t="shared" si="60"/>
        <v>JM2-SPI-DQO</v>
      </c>
      <c r="D364" t="str">
        <f t="shared" si="61"/>
        <v>JM2-68</v>
      </c>
      <c r="E364" t="s">
        <v>259</v>
      </c>
      <c r="F364">
        <v>68</v>
      </c>
      <c r="G364" t="s">
        <v>418</v>
      </c>
      <c r="AT364" t="str">
        <f t="shared" si="62"/>
        <v>SPI-DQO</v>
      </c>
      <c r="AU364" t="str">
        <f t="shared" si="63"/>
        <v>--</v>
      </c>
    </row>
    <row r="365" spans="1:47" x14ac:dyDescent="0.25">
      <c r="A365" t="str">
        <f t="shared" si="58"/>
        <v>JM2-69</v>
      </c>
      <c r="B365" t="str">
        <f t="shared" si="59"/>
        <v>SPI-CS</v>
      </c>
      <c r="C365" t="str">
        <f t="shared" si="60"/>
        <v>JM2-SPI-CS</v>
      </c>
      <c r="D365" t="str">
        <f t="shared" si="61"/>
        <v>JM2-69</v>
      </c>
      <c r="E365" t="s">
        <v>259</v>
      </c>
      <c r="F365">
        <v>69</v>
      </c>
      <c r="G365" t="s">
        <v>414</v>
      </c>
      <c r="AT365" t="str">
        <f t="shared" si="62"/>
        <v>SPI-CS</v>
      </c>
      <c r="AU365" t="str">
        <f t="shared" si="63"/>
        <v>--</v>
      </c>
    </row>
    <row r="366" spans="1:47" x14ac:dyDescent="0.25">
      <c r="A366" t="str">
        <f t="shared" si="58"/>
        <v>JM2-70</v>
      </c>
      <c r="B366" t="str">
        <f t="shared" si="59"/>
        <v>SPI-DQ3</v>
      </c>
      <c r="C366" t="str">
        <f t="shared" si="60"/>
        <v>JM2-SPI-DQ3</v>
      </c>
      <c r="D366" t="str">
        <f t="shared" si="61"/>
        <v>JM2-70</v>
      </c>
      <c r="E366" t="s">
        <v>259</v>
      </c>
      <c r="F366">
        <v>70</v>
      </c>
      <c r="G366" t="s">
        <v>417</v>
      </c>
      <c r="AT366" t="str">
        <f t="shared" si="62"/>
        <v>SPI-DQ3</v>
      </c>
      <c r="AU366" t="str">
        <f t="shared" si="63"/>
        <v>--</v>
      </c>
    </row>
    <row r="367" spans="1:47" x14ac:dyDescent="0.25">
      <c r="A367" t="str">
        <f t="shared" si="58"/>
        <v>JM2-71</v>
      </c>
      <c r="B367" t="str">
        <f t="shared" si="59"/>
        <v>SPI-DQ1</v>
      </c>
      <c r="C367" t="str">
        <f t="shared" si="60"/>
        <v>JM2-SPI-DQ1</v>
      </c>
      <c r="D367" t="str">
        <f t="shared" si="61"/>
        <v>JM2-71</v>
      </c>
      <c r="E367" t="s">
        <v>259</v>
      </c>
      <c r="F367">
        <v>71</v>
      </c>
      <c r="G367" t="s">
        <v>415</v>
      </c>
      <c r="AT367" t="str">
        <f t="shared" si="62"/>
        <v>SPI-DQ1</v>
      </c>
      <c r="AU367" t="str">
        <f t="shared" si="63"/>
        <v>--</v>
      </c>
    </row>
    <row r="368" spans="1:47" x14ac:dyDescent="0.25">
      <c r="A368" t="str">
        <f t="shared" si="58"/>
        <v>JM2-72</v>
      </c>
      <c r="B368" t="str">
        <f t="shared" si="59"/>
        <v>GND</v>
      </c>
      <c r="C368" t="str">
        <f t="shared" si="60"/>
        <v>JM2-GND</v>
      </c>
      <c r="D368" t="str">
        <f t="shared" si="61"/>
        <v>JM2-72</v>
      </c>
      <c r="E368" t="s">
        <v>259</v>
      </c>
      <c r="F368">
        <v>72</v>
      </c>
      <c r="G368" t="s">
        <v>275</v>
      </c>
      <c r="AT368">
        <f t="shared" si="62"/>
        <v>0</v>
      </c>
      <c r="AU368">
        <f t="shared" si="63"/>
        <v>0</v>
      </c>
    </row>
    <row r="369" spans="1:47" x14ac:dyDescent="0.25">
      <c r="A369" t="str">
        <f t="shared" si="58"/>
        <v>JM2-73</v>
      </c>
      <c r="B369" t="str">
        <f t="shared" si="59"/>
        <v>SPI-DQ2</v>
      </c>
      <c r="C369" t="str">
        <f t="shared" si="60"/>
        <v>JM2-SPI-DQ2</v>
      </c>
      <c r="D369" t="str">
        <f t="shared" si="61"/>
        <v>JM2-73</v>
      </c>
      <c r="E369" t="s">
        <v>259</v>
      </c>
      <c r="F369">
        <v>73</v>
      </c>
      <c r="G369" t="s">
        <v>416</v>
      </c>
      <c r="AT369" t="str">
        <f t="shared" si="62"/>
        <v>SPI-DQ2</v>
      </c>
      <c r="AU369" t="str">
        <f t="shared" si="63"/>
        <v>--</v>
      </c>
    </row>
    <row r="370" spans="1:47" x14ac:dyDescent="0.25">
      <c r="A370" t="str">
        <f t="shared" si="58"/>
        <v>JM2-74</v>
      </c>
      <c r="B370" t="str">
        <f t="shared" si="59"/>
        <v>B14_L11_N</v>
      </c>
      <c r="C370" t="str">
        <f t="shared" si="60"/>
        <v>JM2-B14_L11_N</v>
      </c>
      <c r="D370" t="str">
        <f t="shared" si="61"/>
        <v>JM2-74</v>
      </c>
      <c r="E370" t="s">
        <v>259</v>
      </c>
      <c r="F370">
        <v>74</v>
      </c>
      <c r="G370" t="s">
        <v>283</v>
      </c>
      <c r="AT370" t="str">
        <f t="shared" si="62"/>
        <v>B14_L11_N</v>
      </c>
      <c r="AU370" t="str">
        <f t="shared" si="63"/>
        <v>--</v>
      </c>
    </row>
    <row r="371" spans="1:47" x14ac:dyDescent="0.25">
      <c r="A371" t="str">
        <f t="shared" si="58"/>
        <v>JM2-75</v>
      </c>
      <c r="B371" t="str">
        <f t="shared" si="59"/>
        <v>B14_L10_P</v>
      </c>
      <c r="C371" t="str">
        <f t="shared" si="60"/>
        <v>JM2-B14_L10_P</v>
      </c>
      <c r="D371" t="str">
        <f t="shared" si="61"/>
        <v>JM2-75</v>
      </c>
      <c r="E371" t="s">
        <v>259</v>
      </c>
      <c r="F371">
        <v>75</v>
      </c>
      <c r="G371" t="s">
        <v>282</v>
      </c>
      <c r="AT371" t="str">
        <f t="shared" si="62"/>
        <v>B14_L10_P</v>
      </c>
      <c r="AU371" t="str">
        <f t="shared" si="63"/>
        <v>--</v>
      </c>
    </row>
    <row r="372" spans="1:47" x14ac:dyDescent="0.25">
      <c r="A372" t="str">
        <f t="shared" si="58"/>
        <v>JM2-76</v>
      </c>
      <c r="B372" t="str">
        <f t="shared" si="59"/>
        <v>B14_L11_P</v>
      </c>
      <c r="C372" t="str">
        <f t="shared" si="60"/>
        <v>JM2-B14_L11_P</v>
      </c>
      <c r="D372" t="str">
        <f t="shared" si="61"/>
        <v>JM2-76</v>
      </c>
      <c r="E372" t="s">
        <v>259</v>
      </c>
      <c r="F372">
        <v>76</v>
      </c>
      <c r="G372" t="s">
        <v>284</v>
      </c>
      <c r="AT372" t="str">
        <f t="shared" si="62"/>
        <v>B14_L11_P</v>
      </c>
      <c r="AU372" t="str">
        <f t="shared" si="63"/>
        <v>--</v>
      </c>
    </row>
    <row r="373" spans="1:47" x14ac:dyDescent="0.25">
      <c r="A373" t="str">
        <f t="shared" si="58"/>
        <v>JM2-77</v>
      </c>
      <c r="B373" t="str">
        <f t="shared" si="59"/>
        <v>B14_L10_N</v>
      </c>
      <c r="C373" t="str">
        <f t="shared" si="60"/>
        <v>JM2-B14_L10_N</v>
      </c>
      <c r="D373" t="str">
        <f t="shared" si="61"/>
        <v>JM2-77</v>
      </c>
      <c r="E373" t="s">
        <v>259</v>
      </c>
      <c r="F373">
        <v>77</v>
      </c>
      <c r="G373" t="s">
        <v>280</v>
      </c>
      <c r="AT373" t="str">
        <f t="shared" si="62"/>
        <v>B14_L10_N</v>
      </c>
      <c r="AU373" t="str">
        <f t="shared" si="63"/>
        <v>--</v>
      </c>
    </row>
    <row r="374" spans="1:47" x14ac:dyDescent="0.25">
      <c r="A374" t="str">
        <f t="shared" si="58"/>
        <v>JM2-78</v>
      </c>
      <c r="B374" t="str">
        <f t="shared" si="59"/>
        <v>B14_L14_N</v>
      </c>
      <c r="C374" t="str">
        <f t="shared" si="60"/>
        <v>JM2-B14_L14_N</v>
      </c>
      <c r="D374" t="str">
        <f t="shared" si="61"/>
        <v>JM2-78</v>
      </c>
      <c r="E374" t="s">
        <v>259</v>
      </c>
      <c r="F374">
        <v>78</v>
      </c>
      <c r="G374" t="s">
        <v>289</v>
      </c>
      <c r="AT374" t="str">
        <f t="shared" si="62"/>
        <v>B14_L14_N</v>
      </c>
      <c r="AU374" t="str">
        <f t="shared" si="63"/>
        <v>--</v>
      </c>
    </row>
    <row r="375" spans="1:47" x14ac:dyDescent="0.25">
      <c r="A375" t="str">
        <f t="shared" si="58"/>
        <v>JM2-79</v>
      </c>
      <c r="B375" t="str">
        <f t="shared" si="59"/>
        <v>B14_L16_P</v>
      </c>
      <c r="C375" t="str">
        <f t="shared" si="60"/>
        <v>JM2-B14_L16_P</v>
      </c>
      <c r="D375" t="str">
        <f t="shared" si="61"/>
        <v>JM2-79</v>
      </c>
      <c r="E375" t="s">
        <v>259</v>
      </c>
      <c r="F375">
        <v>79</v>
      </c>
      <c r="G375" t="s">
        <v>852</v>
      </c>
      <c r="AT375" t="str">
        <f t="shared" si="62"/>
        <v>B14_L16_P</v>
      </c>
      <c r="AU375" t="str">
        <f t="shared" si="63"/>
        <v>--</v>
      </c>
    </row>
    <row r="376" spans="1:47" x14ac:dyDescent="0.25">
      <c r="A376" t="str">
        <f t="shared" si="58"/>
        <v>JM2-80</v>
      </c>
      <c r="B376" t="str">
        <f t="shared" si="59"/>
        <v>B14_L14_P</v>
      </c>
      <c r="C376" t="str">
        <f t="shared" si="60"/>
        <v>JM2-B14_L14_P</v>
      </c>
      <c r="D376" t="str">
        <f t="shared" si="61"/>
        <v>JM2-80</v>
      </c>
      <c r="E376" t="s">
        <v>259</v>
      </c>
      <c r="F376">
        <v>80</v>
      </c>
      <c r="G376" t="s">
        <v>290</v>
      </c>
      <c r="AT376" t="str">
        <f t="shared" si="62"/>
        <v>B14_L14_P</v>
      </c>
      <c r="AU376" t="str">
        <f t="shared" si="63"/>
        <v>--</v>
      </c>
    </row>
    <row r="377" spans="1:47" x14ac:dyDescent="0.25">
      <c r="A377" t="str">
        <f t="shared" si="58"/>
        <v>JM2-81</v>
      </c>
      <c r="B377" t="str">
        <f t="shared" si="59"/>
        <v>B14_L16_N</v>
      </c>
      <c r="C377" t="str">
        <f t="shared" si="60"/>
        <v>JM2-B14_L16_N</v>
      </c>
      <c r="D377" t="str">
        <f t="shared" si="61"/>
        <v>JM2-81</v>
      </c>
      <c r="E377" t="s">
        <v>259</v>
      </c>
      <c r="F377">
        <v>81</v>
      </c>
      <c r="G377" t="s">
        <v>851</v>
      </c>
      <c r="AT377" t="str">
        <f t="shared" si="62"/>
        <v>B14_L16_N</v>
      </c>
      <c r="AU377" t="str">
        <f t="shared" si="63"/>
        <v>--</v>
      </c>
    </row>
    <row r="378" spans="1:47" x14ac:dyDescent="0.25">
      <c r="A378" t="str">
        <f t="shared" si="58"/>
        <v>JM2-82</v>
      </c>
      <c r="B378" t="str">
        <f t="shared" si="59"/>
        <v>B14_L12_P</v>
      </c>
      <c r="C378" t="str">
        <f t="shared" si="60"/>
        <v>JM2-B14_L12_P</v>
      </c>
      <c r="D378" t="str">
        <f t="shared" si="61"/>
        <v>JM2-82</v>
      </c>
      <c r="E378" t="s">
        <v>259</v>
      </c>
      <c r="F378">
        <v>82</v>
      </c>
      <c r="G378" t="s">
        <v>286</v>
      </c>
      <c r="AT378" t="str">
        <f t="shared" si="62"/>
        <v>B14_L12_P</v>
      </c>
      <c r="AU378" t="str">
        <f t="shared" si="63"/>
        <v>--</v>
      </c>
    </row>
    <row r="379" spans="1:47" x14ac:dyDescent="0.25">
      <c r="A379" t="str">
        <f t="shared" si="58"/>
        <v>JM2-83</v>
      </c>
      <c r="B379" t="str">
        <f t="shared" si="59"/>
        <v>GND</v>
      </c>
      <c r="C379" t="str">
        <f t="shared" si="60"/>
        <v>JM2-GND</v>
      </c>
      <c r="D379" t="str">
        <f t="shared" si="61"/>
        <v>JM2-83</v>
      </c>
      <c r="E379" t="s">
        <v>259</v>
      </c>
      <c r="F379">
        <v>83</v>
      </c>
      <c r="G379" t="s">
        <v>275</v>
      </c>
      <c r="AT379">
        <f t="shared" si="62"/>
        <v>0</v>
      </c>
      <c r="AU379">
        <f t="shared" si="63"/>
        <v>0</v>
      </c>
    </row>
    <row r="380" spans="1:47" x14ac:dyDescent="0.25">
      <c r="A380" t="str">
        <f t="shared" si="58"/>
        <v>JM2-84</v>
      </c>
      <c r="B380" t="str">
        <f t="shared" si="59"/>
        <v>B14_L12_N</v>
      </c>
      <c r="C380" t="str">
        <f t="shared" si="60"/>
        <v>JM2-B14_L12_N</v>
      </c>
      <c r="D380" t="str">
        <f t="shared" si="61"/>
        <v>JM2-84</v>
      </c>
      <c r="E380" t="s">
        <v>259</v>
      </c>
      <c r="F380">
        <v>84</v>
      </c>
      <c r="G380" t="s">
        <v>285</v>
      </c>
      <c r="AT380" t="str">
        <f t="shared" si="62"/>
        <v>B14_L12_N</v>
      </c>
      <c r="AU380" t="str">
        <f t="shared" si="63"/>
        <v>--</v>
      </c>
    </row>
    <row r="381" spans="1:47" x14ac:dyDescent="0.25">
      <c r="A381" t="str">
        <f t="shared" si="58"/>
        <v>JM2-85</v>
      </c>
      <c r="B381" t="str">
        <f t="shared" si="59"/>
        <v>B14_L18_N</v>
      </c>
      <c r="C381" t="str">
        <f t="shared" si="60"/>
        <v>JM2-B14_L18_N</v>
      </c>
      <c r="D381" t="str">
        <f t="shared" si="61"/>
        <v>JM2-85</v>
      </c>
      <c r="E381" t="s">
        <v>259</v>
      </c>
      <c r="F381">
        <v>85</v>
      </c>
      <c r="G381" t="s">
        <v>291</v>
      </c>
      <c r="AT381" t="str">
        <f t="shared" si="62"/>
        <v>B14_L18_N</v>
      </c>
      <c r="AU381" t="str">
        <f t="shared" si="63"/>
        <v>--</v>
      </c>
    </row>
    <row r="382" spans="1:47" x14ac:dyDescent="0.25">
      <c r="A382" t="str">
        <f t="shared" si="58"/>
        <v>JM2-86</v>
      </c>
      <c r="B382" t="str">
        <f t="shared" si="59"/>
        <v>B14_L13_N</v>
      </c>
      <c r="C382" t="str">
        <f t="shared" si="60"/>
        <v>JM2-B14_L13_N</v>
      </c>
      <c r="D382" t="str">
        <f t="shared" si="61"/>
        <v>JM2-86</v>
      </c>
      <c r="E382" t="s">
        <v>259</v>
      </c>
      <c r="F382">
        <v>86</v>
      </c>
      <c r="G382" t="s">
        <v>287</v>
      </c>
      <c r="AT382" t="str">
        <f t="shared" si="62"/>
        <v>B14_L13_N</v>
      </c>
      <c r="AU382" t="str">
        <f t="shared" si="63"/>
        <v>--</v>
      </c>
    </row>
    <row r="383" spans="1:47" x14ac:dyDescent="0.25">
      <c r="A383" t="str">
        <f t="shared" si="58"/>
        <v>JM2-87</v>
      </c>
      <c r="B383" t="str">
        <f t="shared" si="59"/>
        <v>B14_L18_P</v>
      </c>
      <c r="C383" t="str">
        <f t="shared" si="60"/>
        <v>JM2-B14_L18_P</v>
      </c>
      <c r="D383" t="str">
        <f t="shared" si="61"/>
        <v>JM2-87</v>
      </c>
      <c r="E383" t="s">
        <v>259</v>
      </c>
      <c r="F383">
        <v>87</v>
      </c>
      <c r="G383" t="s">
        <v>292</v>
      </c>
      <c r="AT383" t="str">
        <f t="shared" si="62"/>
        <v>B14_L18_P</v>
      </c>
      <c r="AU383" t="str">
        <f t="shared" si="63"/>
        <v>--</v>
      </c>
    </row>
    <row r="384" spans="1:47" x14ac:dyDescent="0.25">
      <c r="A384" t="str">
        <f t="shared" si="58"/>
        <v>JM2-88</v>
      </c>
      <c r="B384" t="str">
        <f t="shared" si="59"/>
        <v>B14_L13_P</v>
      </c>
      <c r="C384" t="str">
        <f t="shared" si="60"/>
        <v>JM2-B14_L13_P</v>
      </c>
      <c r="D384" t="str">
        <f t="shared" si="61"/>
        <v>JM2-88</v>
      </c>
      <c r="E384" t="s">
        <v>259</v>
      </c>
      <c r="F384">
        <v>88</v>
      </c>
      <c r="G384" t="s">
        <v>288</v>
      </c>
      <c r="AT384" t="str">
        <f t="shared" si="62"/>
        <v>B14_L13_P</v>
      </c>
      <c r="AU384" t="str">
        <f t="shared" si="63"/>
        <v>--</v>
      </c>
    </row>
    <row r="385" spans="1:47" x14ac:dyDescent="0.25">
      <c r="A385" t="str">
        <f t="shared" si="58"/>
        <v>JM2-89</v>
      </c>
      <c r="B385" t="str">
        <f t="shared" si="59"/>
        <v>B14_L17_N</v>
      </c>
      <c r="C385" t="str">
        <f t="shared" si="60"/>
        <v>JM2-B14_L17_N</v>
      </c>
      <c r="D385" t="str">
        <f t="shared" si="61"/>
        <v>JM2-89</v>
      </c>
      <c r="E385" t="s">
        <v>259</v>
      </c>
      <c r="F385">
        <v>89</v>
      </c>
      <c r="G385" t="s">
        <v>853</v>
      </c>
      <c r="AT385" t="str">
        <f t="shared" si="62"/>
        <v>B14_L17_N</v>
      </c>
      <c r="AU385" t="str">
        <f t="shared" si="63"/>
        <v>--</v>
      </c>
    </row>
    <row r="386" spans="1:47" x14ac:dyDescent="0.25">
      <c r="A386" t="str">
        <f t="shared" si="58"/>
        <v>JM2-90</v>
      </c>
      <c r="B386" t="str">
        <f t="shared" si="59"/>
        <v>GND</v>
      </c>
      <c r="C386" t="str">
        <f t="shared" si="60"/>
        <v>JM2-GND</v>
      </c>
      <c r="D386" t="str">
        <f t="shared" si="61"/>
        <v>JM2-90</v>
      </c>
      <c r="E386" t="s">
        <v>259</v>
      </c>
      <c r="F386">
        <v>90</v>
      </c>
      <c r="G386" t="s">
        <v>275</v>
      </c>
      <c r="AT386">
        <f t="shared" si="62"/>
        <v>0</v>
      </c>
      <c r="AU386">
        <f t="shared" si="63"/>
        <v>0</v>
      </c>
    </row>
    <row r="387" spans="1:47" x14ac:dyDescent="0.25">
      <c r="A387" t="str">
        <f t="shared" si="58"/>
        <v>JM2-91</v>
      </c>
      <c r="B387" t="str">
        <f t="shared" si="59"/>
        <v>B14_L17_P</v>
      </c>
      <c r="C387" t="str">
        <f t="shared" si="60"/>
        <v>JM2-B14_L17_P</v>
      </c>
      <c r="D387" t="str">
        <f t="shared" si="61"/>
        <v>JM2-91</v>
      </c>
      <c r="E387" t="s">
        <v>259</v>
      </c>
      <c r="F387">
        <v>91</v>
      </c>
      <c r="G387" t="s">
        <v>854</v>
      </c>
      <c r="AT387" t="str">
        <f t="shared" si="62"/>
        <v>B14_L17_P</v>
      </c>
      <c r="AU387" t="str">
        <f t="shared" si="63"/>
        <v>--</v>
      </c>
    </row>
    <row r="388" spans="1:47" x14ac:dyDescent="0.25">
      <c r="A388" t="str">
        <f t="shared" si="58"/>
        <v>JM2-92</v>
      </c>
      <c r="B388" t="str">
        <f t="shared" si="59"/>
        <v>B14_L19_P</v>
      </c>
      <c r="C388" t="str">
        <f t="shared" si="60"/>
        <v>JM2-B14_L19_P</v>
      </c>
      <c r="D388" t="str">
        <f t="shared" si="61"/>
        <v>JM2-92</v>
      </c>
      <c r="E388" t="s">
        <v>259</v>
      </c>
      <c r="F388">
        <v>92</v>
      </c>
      <c r="G388" t="s">
        <v>856</v>
      </c>
      <c r="AT388" t="str">
        <f t="shared" si="62"/>
        <v>B14_L19_P</v>
      </c>
      <c r="AU388" t="str">
        <f t="shared" si="63"/>
        <v>--</v>
      </c>
    </row>
    <row r="389" spans="1:47" x14ac:dyDescent="0.25">
      <c r="A389" t="str">
        <f t="shared" si="58"/>
        <v>JM2-93</v>
      </c>
      <c r="B389" t="str">
        <f t="shared" si="59"/>
        <v>B14_L20_P</v>
      </c>
      <c r="C389" t="str">
        <f t="shared" si="60"/>
        <v>JM2-B14_L20_P</v>
      </c>
      <c r="D389" t="str">
        <f t="shared" si="61"/>
        <v>JM2-93</v>
      </c>
      <c r="E389" t="s">
        <v>259</v>
      </c>
      <c r="F389">
        <v>93</v>
      </c>
      <c r="G389" t="s">
        <v>858</v>
      </c>
      <c r="AT389" t="str">
        <f t="shared" si="62"/>
        <v>B14_L20_P</v>
      </c>
      <c r="AU389" t="str">
        <f t="shared" si="63"/>
        <v>--</v>
      </c>
    </row>
    <row r="390" spans="1:47" x14ac:dyDescent="0.25">
      <c r="A390" t="str">
        <f t="shared" ref="A390:A453" si="64">$E390&amp;"-"&amp;$F390</f>
        <v>JM2-94</v>
      </c>
      <c r="B390" t="str">
        <f t="shared" ref="B390:B453" si="65">IF(OR(E390=$A$2,E390=$B$2,E390=$C$2,E390=$D$2),"--",G390)</f>
        <v>B14_L19_N</v>
      </c>
      <c r="C390" t="str">
        <f t="shared" ref="C390:C453" si="66">$E390&amp;"-"&amp;$G390</f>
        <v>JM2-B14_L19_N</v>
      </c>
      <c r="D390" t="str">
        <f t="shared" ref="D390:D453" si="67">A390</f>
        <v>JM2-94</v>
      </c>
      <c r="E390" t="s">
        <v>259</v>
      </c>
      <c r="F390">
        <v>94</v>
      </c>
      <c r="G390" t="s">
        <v>855</v>
      </c>
      <c r="AT390" t="str">
        <f t="shared" ref="AT390:AT453" si="68">IF(IF(COUNTIF($AO$6:$AQ$150,B390)&gt;0,"---","--")="---",VLOOKUP(B390,$AO$6:$AQ$150,3,0),B390)</f>
        <v>B14_L19_N</v>
      </c>
      <c r="AU390" t="str">
        <f t="shared" ref="AU390:AU453" si="69">IF(IF(COUNTIF($AO$6:$AQ$150,B390)&gt;0,"---","--")="---",VLOOKUP(B390,$AO$6:$AQ$150,2,0),"--")</f>
        <v>--</v>
      </c>
    </row>
    <row r="391" spans="1:47" x14ac:dyDescent="0.25">
      <c r="A391" t="str">
        <f t="shared" si="64"/>
        <v>JM2-95</v>
      </c>
      <c r="B391" t="str">
        <f t="shared" si="65"/>
        <v>B14_L20_N</v>
      </c>
      <c r="C391" t="str">
        <f t="shared" si="66"/>
        <v>JM2-B14_L20_N</v>
      </c>
      <c r="D391" t="str">
        <f t="shared" si="67"/>
        <v>JM2-95</v>
      </c>
      <c r="E391" t="s">
        <v>259</v>
      </c>
      <c r="F391">
        <v>95</v>
      </c>
      <c r="G391" t="s">
        <v>857</v>
      </c>
      <c r="AT391" t="str">
        <f t="shared" si="68"/>
        <v>B14_L20_N</v>
      </c>
      <c r="AU391" t="str">
        <f t="shared" si="69"/>
        <v>--</v>
      </c>
    </row>
    <row r="392" spans="1:47" x14ac:dyDescent="0.25">
      <c r="A392" t="str">
        <f t="shared" si="64"/>
        <v>JM2-96</v>
      </c>
      <c r="B392" t="str">
        <f t="shared" si="65"/>
        <v>B14_L22_N</v>
      </c>
      <c r="C392" t="str">
        <f t="shared" si="66"/>
        <v>JM2-B14_L22_N</v>
      </c>
      <c r="D392" t="str">
        <f t="shared" si="67"/>
        <v>JM2-96</v>
      </c>
      <c r="E392" t="s">
        <v>259</v>
      </c>
      <c r="F392">
        <v>96</v>
      </c>
      <c r="G392" t="s">
        <v>861</v>
      </c>
      <c r="AT392" t="str">
        <f t="shared" si="68"/>
        <v>B14_L22_N</v>
      </c>
      <c r="AU392" t="str">
        <f t="shared" si="69"/>
        <v>--</v>
      </c>
    </row>
    <row r="393" spans="1:47" x14ac:dyDescent="0.25">
      <c r="A393" t="str">
        <f t="shared" si="64"/>
        <v>JM2-97</v>
      </c>
      <c r="B393" t="str">
        <f t="shared" si="65"/>
        <v>B14_L25</v>
      </c>
      <c r="C393" t="str">
        <f t="shared" si="66"/>
        <v>JM2-B14_L25</v>
      </c>
      <c r="D393" t="str">
        <f t="shared" si="67"/>
        <v>JM2-97</v>
      </c>
      <c r="E393" t="s">
        <v>259</v>
      </c>
      <c r="F393">
        <v>97</v>
      </c>
      <c r="G393" t="s">
        <v>1303</v>
      </c>
      <c r="AT393" t="str">
        <f t="shared" si="68"/>
        <v>B14_L25</v>
      </c>
      <c r="AU393" t="str">
        <f t="shared" si="69"/>
        <v>--</v>
      </c>
    </row>
    <row r="394" spans="1:47" x14ac:dyDescent="0.25">
      <c r="A394" t="str">
        <f t="shared" si="64"/>
        <v>JM2-98</v>
      </c>
      <c r="B394" t="str">
        <f t="shared" si="65"/>
        <v>B14_L22_P</v>
      </c>
      <c r="C394" t="str">
        <f t="shared" si="66"/>
        <v>JM2-B14_L22_P</v>
      </c>
      <c r="D394" t="str">
        <f t="shared" si="67"/>
        <v>JM2-98</v>
      </c>
      <c r="E394" t="s">
        <v>259</v>
      </c>
      <c r="F394">
        <v>98</v>
      </c>
      <c r="G394" t="s">
        <v>862</v>
      </c>
      <c r="AT394" t="str">
        <f t="shared" si="68"/>
        <v>B14_L22_P</v>
      </c>
      <c r="AU394" t="str">
        <f t="shared" si="69"/>
        <v>--</v>
      </c>
    </row>
    <row r="395" spans="1:47" x14ac:dyDescent="0.25">
      <c r="A395" t="str">
        <f t="shared" si="64"/>
        <v>JM2-99</v>
      </c>
      <c r="B395" t="str">
        <f t="shared" si="65"/>
        <v>B14_L0</v>
      </c>
      <c r="C395" t="str">
        <f t="shared" si="66"/>
        <v>JM2-B14_L0</v>
      </c>
      <c r="D395" t="str">
        <f t="shared" si="67"/>
        <v>JM2-99</v>
      </c>
      <c r="E395" t="s">
        <v>259</v>
      </c>
      <c r="F395">
        <v>99</v>
      </c>
      <c r="G395" t="s">
        <v>1302</v>
      </c>
      <c r="AT395" t="str">
        <f t="shared" si="68"/>
        <v>B14_L0</v>
      </c>
      <c r="AU395" t="str">
        <f t="shared" si="69"/>
        <v>--</v>
      </c>
    </row>
    <row r="396" spans="1:47" x14ac:dyDescent="0.25">
      <c r="A396" t="str">
        <f t="shared" si="64"/>
        <v>JM2-100</v>
      </c>
      <c r="B396" t="str">
        <f t="shared" si="65"/>
        <v>BOOTMODE</v>
      </c>
      <c r="C396" t="str">
        <f t="shared" si="66"/>
        <v>JM2-BOOTMODE</v>
      </c>
      <c r="D396" t="str">
        <f t="shared" si="67"/>
        <v>JM2-100</v>
      </c>
      <c r="E396" t="s">
        <v>259</v>
      </c>
      <c r="F396">
        <v>100</v>
      </c>
      <c r="G396" t="s">
        <v>1267</v>
      </c>
      <c r="AT396" t="str">
        <f t="shared" si="68"/>
        <v>BOOTMODE</v>
      </c>
      <c r="AU396" t="str">
        <f t="shared" si="69"/>
        <v>--</v>
      </c>
    </row>
    <row r="397" spans="1:47" x14ac:dyDescent="0.25">
      <c r="A397" t="str">
        <f t="shared" si="64"/>
        <v>JM2-F1</v>
      </c>
      <c r="B397" t="str">
        <f t="shared" si="65"/>
        <v>GND</v>
      </c>
      <c r="C397" t="str">
        <f t="shared" si="66"/>
        <v>JM2-GND</v>
      </c>
      <c r="D397" t="str">
        <f t="shared" si="67"/>
        <v>JM2-F1</v>
      </c>
      <c r="E397" t="s">
        <v>259</v>
      </c>
      <c r="F397" t="s">
        <v>364</v>
      </c>
      <c r="G397" t="s">
        <v>275</v>
      </c>
      <c r="AT397">
        <f t="shared" si="68"/>
        <v>0</v>
      </c>
      <c r="AU397">
        <f t="shared" si="69"/>
        <v>0</v>
      </c>
    </row>
    <row r="398" spans="1:47" x14ac:dyDescent="0.25">
      <c r="A398" t="str">
        <f t="shared" si="64"/>
        <v>JM2-F2</v>
      </c>
      <c r="B398" t="str">
        <f t="shared" si="65"/>
        <v>GND</v>
      </c>
      <c r="C398" t="str">
        <f t="shared" si="66"/>
        <v>JM2-GND</v>
      </c>
      <c r="D398" t="str">
        <f t="shared" si="67"/>
        <v>JM2-F2</v>
      </c>
      <c r="E398" t="s">
        <v>259</v>
      </c>
      <c r="F398" t="s">
        <v>366</v>
      </c>
      <c r="G398" t="s">
        <v>275</v>
      </c>
      <c r="AT398">
        <f t="shared" si="68"/>
        <v>0</v>
      </c>
      <c r="AU398">
        <f t="shared" si="69"/>
        <v>0</v>
      </c>
    </row>
    <row r="399" spans="1:47" x14ac:dyDescent="0.25">
      <c r="A399" t="str">
        <f t="shared" si="64"/>
        <v>JX1-1</v>
      </c>
      <c r="B399" t="str">
        <f t="shared" si="65"/>
        <v>GND</v>
      </c>
      <c r="C399" t="str">
        <f t="shared" si="66"/>
        <v>JX1-GND</v>
      </c>
      <c r="D399" t="str">
        <f t="shared" si="67"/>
        <v>JX1-1</v>
      </c>
      <c r="E399" t="s">
        <v>1252</v>
      </c>
      <c r="F399">
        <v>1</v>
      </c>
      <c r="G399" t="s">
        <v>275</v>
      </c>
      <c r="AT399">
        <f t="shared" si="68"/>
        <v>0</v>
      </c>
      <c r="AU399">
        <f t="shared" si="69"/>
        <v>0</v>
      </c>
    </row>
    <row r="400" spans="1:47" x14ac:dyDescent="0.25">
      <c r="A400" t="str">
        <f t="shared" si="64"/>
        <v>JX1-2</v>
      </c>
      <c r="B400" t="str">
        <f t="shared" si="65"/>
        <v>GND</v>
      </c>
      <c r="C400" t="str">
        <f t="shared" si="66"/>
        <v>JX1-GND</v>
      </c>
      <c r="D400" t="str">
        <f t="shared" si="67"/>
        <v>JX1-2</v>
      </c>
      <c r="E400" t="s">
        <v>1252</v>
      </c>
      <c r="F400">
        <v>2</v>
      </c>
      <c r="G400" t="s">
        <v>275</v>
      </c>
      <c r="AT400">
        <f t="shared" si="68"/>
        <v>0</v>
      </c>
      <c r="AU400">
        <f t="shared" si="69"/>
        <v>0</v>
      </c>
    </row>
    <row r="401" spans="1:47" x14ac:dyDescent="0.25">
      <c r="A401" t="str">
        <f t="shared" si="64"/>
        <v>JX1-3</v>
      </c>
      <c r="B401" t="str">
        <f t="shared" si="65"/>
        <v>B14_L25</v>
      </c>
      <c r="C401" t="str">
        <f t="shared" si="66"/>
        <v>JX1-B14_L25</v>
      </c>
      <c r="D401" t="str">
        <f t="shared" si="67"/>
        <v>JX1-3</v>
      </c>
      <c r="E401" t="s">
        <v>1252</v>
      </c>
      <c r="F401">
        <v>3</v>
      </c>
      <c r="G401" t="s">
        <v>1303</v>
      </c>
      <c r="AT401" t="str">
        <f t="shared" si="68"/>
        <v>B14_L25</v>
      </c>
      <c r="AU401" t="str">
        <f t="shared" si="69"/>
        <v>--</v>
      </c>
    </row>
    <row r="402" spans="1:47" x14ac:dyDescent="0.25">
      <c r="A402" t="str">
        <f t="shared" si="64"/>
        <v>JX1-4</v>
      </c>
      <c r="B402" t="str">
        <f t="shared" si="65"/>
        <v>TCK</v>
      </c>
      <c r="C402" t="str">
        <f t="shared" si="66"/>
        <v>JX1-TCK</v>
      </c>
      <c r="D402" t="str">
        <f t="shared" si="67"/>
        <v>JX1-4</v>
      </c>
      <c r="E402" t="s">
        <v>1252</v>
      </c>
      <c r="F402">
        <v>4</v>
      </c>
      <c r="G402" t="s">
        <v>407</v>
      </c>
      <c r="AT402" t="str">
        <f t="shared" si="68"/>
        <v>TCK</v>
      </c>
      <c r="AU402" t="str">
        <f t="shared" si="69"/>
        <v>--</v>
      </c>
    </row>
    <row r="403" spans="1:47" x14ac:dyDescent="0.25">
      <c r="A403" t="str">
        <f t="shared" si="64"/>
        <v>JX1-5</v>
      </c>
      <c r="B403" t="str">
        <f t="shared" si="65"/>
        <v>3.3V</v>
      </c>
      <c r="C403" t="str">
        <f t="shared" si="66"/>
        <v>JX1-3.3V</v>
      </c>
      <c r="D403" t="str">
        <f t="shared" si="67"/>
        <v>JX1-5</v>
      </c>
      <c r="E403" t="s">
        <v>1252</v>
      </c>
      <c r="F403">
        <v>5</v>
      </c>
      <c r="G403" t="s">
        <v>277</v>
      </c>
      <c r="AT403" t="str">
        <f t="shared" si="68"/>
        <v>3.3V</v>
      </c>
      <c r="AU403" t="str">
        <f t="shared" si="69"/>
        <v>--</v>
      </c>
    </row>
    <row r="404" spans="1:47" x14ac:dyDescent="0.25">
      <c r="A404" t="str">
        <f t="shared" si="64"/>
        <v>JX1-6</v>
      </c>
      <c r="B404" t="str">
        <f t="shared" si="65"/>
        <v>V_CFG</v>
      </c>
      <c r="C404" t="str">
        <f t="shared" si="66"/>
        <v>JX1-V_CFG</v>
      </c>
      <c r="D404" t="str">
        <f t="shared" si="67"/>
        <v>JX1-6</v>
      </c>
      <c r="E404" t="s">
        <v>1252</v>
      </c>
      <c r="F404">
        <v>6</v>
      </c>
      <c r="G404" t="s">
        <v>1326</v>
      </c>
      <c r="AT404" t="str">
        <f t="shared" si="68"/>
        <v>V_CFG</v>
      </c>
      <c r="AU404" t="str">
        <f t="shared" si="69"/>
        <v>--</v>
      </c>
    </row>
    <row r="405" spans="1:47" x14ac:dyDescent="0.25">
      <c r="A405" t="str">
        <f t="shared" si="64"/>
        <v>JX1-7</v>
      </c>
      <c r="B405" t="str">
        <f t="shared" si="65"/>
        <v>B14_L0</v>
      </c>
      <c r="C405" t="str">
        <f t="shared" si="66"/>
        <v>JX1-B14_L0</v>
      </c>
      <c r="D405" t="str">
        <f t="shared" si="67"/>
        <v>JX1-7</v>
      </c>
      <c r="E405" t="s">
        <v>1252</v>
      </c>
      <c r="F405">
        <v>7</v>
      </c>
      <c r="G405" t="s">
        <v>1302</v>
      </c>
      <c r="AT405" t="str">
        <f t="shared" si="68"/>
        <v>B14_L0</v>
      </c>
      <c r="AU405" t="str">
        <f t="shared" si="69"/>
        <v>--</v>
      </c>
    </row>
    <row r="406" spans="1:47" x14ac:dyDescent="0.25">
      <c r="A406" t="str">
        <f t="shared" si="64"/>
        <v>JX1-8</v>
      </c>
      <c r="B406" t="str">
        <f t="shared" si="65"/>
        <v>TDO</v>
      </c>
      <c r="C406" t="str">
        <f t="shared" si="66"/>
        <v>JX1-TDO</v>
      </c>
      <c r="D406" t="str">
        <f t="shared" si="67"/>
        <v>JX1-8</v>
      </c>
      <c r="E406" t="s">
        <v>1252</v>
      </c>
      <c r="F406">
        <v>8</v>
      </c>
      <c r="G406" t="s">
        <v>405</v>
      </c>
      <c r="AT406" t="str">
        <f t="shared" si="68"/>
        <v>TDO</v>
      </c>
      <c r="AU406" t="str">
        <f t="shared" si="69"/>
        <v>--</v>
      </c>
    </row>
    <row r="407" spans="1:47" x14ac:dyDescent="0.25">
      <c r="A407" t="str">
        <f t="shared" si="64"/>
        <v>JX1-9</v>
      </c>
      <c r="B407" t="str">
        <f t="shared" si="65"/>
        <v>BOOTMODE</v>
      </c>
      <c r="C407" t="str">
        <f t="shared" si="66"/>
        <v>JX1-BOOTMODE</v>
      </c>
      <c r="D407" t="str">
        <f t="shared" si="67"/>
        <v>JX1-9</v>
      </c>
      <c r="E407" t="s">
        <v>1252</v>
      </c>
      <c r="F407">
        <v>9</v>
      </c>
      <c r="G407" t="s">
        <v>1267</v>
      </c>
      <c r="AT407" t="str">
        <f t="shared" si="68"/>
        <v>BOOTMODE</v>
      </c>
      <c r="AU407" t="str">
        <f t="shared" si="69"/>
        <v>--</v>
      </c>
    </row>
    <row r="408" spans="1:47" x14ac:dyDescent="0.25">
      <c r="A408" t="str">
        <f t="shared" si="64"/>
        <v>JX1-10</v>
      </c>
      <c r="B408" t="str">
        <f t="shared" si="65"/>
        <v>TDI</v>
      </c>
      <c r="C408" t="str">
        <f t="shared" si="66"/>
        <v>JX1-TDI</v>
      </c>
      <c r="D408" t="str">
        <f t="shared" si="67"/>
        <v>JX1-10</v>
      </c>
      <c r="E408" t="s">
        <v>1252</v>
      </c>
      <c r="F408">
        <v>10</v>
      </c>
      <c r="G408" t="s">
        <v>404</v>
      </c>
      <c r="AT408" t="str">
        <f t="shared" si="68"/>
        <v>TDI</v>
      </c>
      <c r="AU408" t="str">
        <f t="shared" si="69"/>
        <v>--</v>
      </c>
    </row>
    <row r="409" spans="1:47" x14ac:dyDescent="0.25">
      <c r="A409" t="str">
        <f t="shared" si="64"/>
        <v>JX1-11</v>
      </c>
      <c r="B409" t="str">
        <f t="shared" si="65"/>
        <v>PROG_B</v>
      </c>
      <c r="C409" t="str">
        <f t="shared" si="66"/>
        <v>JX1-PROG_B</v>
      </c>
      <c r="D409" t="str">
        <f t="shared" si="67"/>
        <v>JX1-11</v>
      </c>
      <c r="E409" t="s">
        <v>1252</v>
      </c>
      <c r="F409">
        <v>11</v>
      </c>
      <c r="G409" t="s">
        <v>412</v>
      </c>
      <c r="AT409" t="str">
        <f t="shared" si="68"/>
        <v>PROG_B</v>
      </c>
      <c r="AU409" t="str">
        <f t="shared" si="69"/>
        <v>--</v>
      </c>
    </row>
    <row r="410" spans="1:47" x14ac:dyDescent="0.25">
      <c r="A410" t="str">
        <f t="shared" si="64"/>
        <v>JX1-12</v>
      </c>
      <c r="B410" t="str">
        <f t="shared" si="65"/>
        <v>TMS</v>
      </c>
      <c r="C410" t="str">
        <f t="shared" si="66"/>
        <v>JX1-TMS</v>
      </c>
      <c r="D410" t="str">
        <f t="shared" si="67"/>
        <v>JX1-12</v>
      </c>
      <c r="E410" t="s">
        <v>1252</v>
      </c>
      <c r="F410">
        <v>12</v>
      </c>
      <c r="G410" t="s">
        <v>403</v>
      </c>
      <c r="AT410" t="str">
        <f t="shared" si="68"/>
        <v>TMS</v>
      </c>
      <c r="AU410" t="str">
        <f t="shared" si="69"/>
        <v>--</v>
      </c>
    </row>
    <row r="411" spans="1:47" x14ac:dyDescent="0.25">
      <c r="A411" t="str">
        <f t="shared" si="64"/>
        <v>JX1-H1</v>
      </c>
      <c r="B411" t="str">
        <f t="shared" si="65"/>
        <v>GND</v>
      </c>
      <c r="C411" t="str">
        <f t="shared" si="66"/>
        <v>JX1-GND</v>
      </c>
      <c r="D411" t="str">
        <f t="shared" si="67"/>
        <v>JX1-H1</v>
      </c>
      <c r="E411" t="s">
        <v>1252</v>
      </c>
      <c r="F411" t="s">
        <v>585</v>
      </c>
      <c r="G411" t="s">
        <v>275</v>
      </c>
      <c r="AT411">
        <f t="shared" si="68"/>
        <v>0</v>
      </c>
      <c r="AU411">
        <f t="shared" si="69"/>
        <v>0</v>
      </c>
    </row>
    <row r="412" spans="1:47" x14ac:dyDescent="0.25">
      <c r="A412" t="str">
        <f t="shared" si="64"/>
        <v>U1-1</v>
      </c>
      <c r="B412" t="str">
        <f t="shared" si="65"/>
        <v>3.3V</v>
      </c>
      <c r="C412" t="str">
        <f t="shared" si="66"/>
        <v>U1-3.3V</v>
      </c>
      <c r="D412" t="str">
        <f t="shared" si="67"/>
        <v>U1-1</v>
      </c>
      <c r="E412" t="s">
        <v>408</v>
      </c>
      <c r="F412">
        <v>1</v>
      </c>
      <c r="G412" t="s">
        <v>277</v>
      </c>
      <c r="AT412" t="str">
        <f t="shared" si="68"/>
        <v>3.3V</v>
      </c>
      <c r="AU412" t="str">
        <f t="shared" si="69"/>
        <v>--</v>
      </c>
    </row>
    <row r="413" spans="1:47" x14ac:dyDescent="0.25">
      <c r="A413" t="str">
        <f t="shared" si="64"/>
        <v>U1-2</v>
      </c>
      <c r="B413" t="str">
        <f t="shared" si="65"/>
        <v>GND</v>
      </c>
      <c r="C413" t="str">
        <f t="shared" si="66"/>
        <v>U1-GND</v>
      </c>
      <c r="D413" t="str">
        <f t="shared" si="67"/>
        <v>U1-2</v>
      </c>
      <c r="E413" t="s">
        <v>408</v>
      </c>
      <c r="F413">
        <v>2</v>
      </c>
      <c r="G413" t="s">
        <v>275</v>
      </c>
      <c r="AT413">
        <f t="shared" si="68"/>
        <v>0</v>
      </c>
      <c r="AU413">
        <f t="shared" si="69"/>
        <v>0</v>
      </c>
    </row>
    <row r="414" spans="1:47" x14ac:dyDescent="0.25">
      <c r="A414" t="str">
        <f t="shared" si="64"/>
        <v>U1-3</v>
      </c>
      <c r="B414" t="str">
        <f t="shared" si="65"/>
        <v>3.3V_OUT</v>
      </c>
      <c r="C414" t="str">
        <f t="shared" si="66"/>
        <v>U1-3.3V_OUT</v>
      </c>
      <c r="D414" t="str">
        <f t="shared" si="67"/>
        <v>U1-3</v>
      </c>
      <c r="E414" t="s">
        <v>408</v>
      </c>
      <c r="F414">
        <v>3</v>
      </c>
      <c r="G414" t="s">
        <v>939</v>
      </c>
      <c r="AT414" t="str">
        <f t="shared" si="68"/>
        <v>3.3V_OUT</v>
      </c>
      <c r="AU414" t="str">
        <f t="shared" si="69"/>
        <v>--</v>
      </c>
    </row>
    <row r="415" spans="1:47" x14ac:dyDescent="0.25">
      <c r="A415" t="str">
        <f t="shared" si="64"/>
        <v>U1-4</v>
      </c>
      <c r="B415" t="str">
        <f t="shared" si="65"/>
        <v>NetC16_1</v>
      </c>
      <c r="C415" t="str">
        <f t="shared" si="66"/>
        <v>U1-NetC16_1</v>
      </c>
      <c r="D415" t="str">
        <f t="shared" si="67"/>
        <v>U1-4</v>
      </c>
      <c r="E415" t="s">
        <v>408</v>
      </c>
      <c r="F415">
        <v>4</v>
      </c>
      <c r="G415" t="s">
        <v>1330</v>
      </c>
      <c r="AT415" t="str">
        <f t="shared" si="68"/>
        <v>NetC16_1</v>
      </c>
      <c r="AU415" t="str">
        <f t="shared" si="69"/>
        <v>--</v>
      </c>
    </row>
    <row r="416" spans="1:47" x14ac:dyDescent="0.25">
      <c r="A416" t="str">
        <f t="shared" si="64"/>
        <v>U1-5</v>
      </c>
      <c r="B416" t="str">
        <f t="shared" si="65"/>
        <v>2.5V</v>
      </c>
      <c r="C416" t="str">
        <f t="shared" si="66"/>
        <v>U1-2.5V</v>
      </c>
      <c r="D416" t="str">
        <f t="shared" si="67"/>
        <v>U1-5</v>
      </c>
      <c r="E416" t="s">
        <v>408</v>
      </c>
      <c r="F416">
        <v>5</v>
      </c>
      <c r="G416" t="s">
        <v>848</v>
      </c>
      <c r="AT416" t="str">
        <f t="shared" si="68"/>
        <v>2.5V</v>
      </c>
      <c r="AU416" t="str">
        <f t="shared" si="69"/>
        <v>--</v>
      </c>
    </row>
    <row r="417" spans="1:47" x14ac:dyDescent="0.25">
      <c r="A417" t="str">
        <f t="shared" si="64"/>
        <v>C1-1</v>
      </c>
      <c r="B417" t="str">
        <f t="shared" si="65"/>
        <v>MGT_CLK0_P</v>
      </c>
      <c r="C417" t="str">
        <f t="shared" si="66"/>
        <v>C1-MGT_CLK0_P</v>
      </c>
      <c r="D417" t="str">
        <f t="shared" si="67"/>
        <v>C1-1</v>
      </c>
      <c r="E417" t="s">
        <v>555</v>
      </c>
      <c r="F417">
        <v>1</v>
      </c>
      <c r="G417" t="s">
        <v>897</v>
      </c>
      <c r="AT417" t="str">
        <f t="shared" si="68"/>
        <v>MGT_CLK0_P</v>
      </c>
      <c r="AU417" t="str">
        <f t="shared" si="69"/>
        <v>--</v>
      </c>
    </row>
    <row r="418" spans="1:47" x14ac:dyDescent="0.25">
      <c r="A418" t="str">
        <f t="shared" si="64"/>
        <v>C1-2</v>
      </c>
      <c r="B418" t="str">
        <f t="shared" si="65"/>
        <v>CLK0_P</v>
      </c>
      <c r="C418" t="str">
        <f t="shared" si="66"/>
        <v>C1-CLK0_P</v>
      </c>
      <c r="D418" t="str">
        <f t="shared" si="67"/>
        <v>C1-2</v>
      </c>
      <c r="E418" t="s">
        <v>555</v>
      </c>
      <c r="F418">
        <v>2</v>
      </c>
      <c r="G418" t="s">
        <v>401</v>
      </c>
      <c r="AT418" t="str">
        <f t="shared" si="68"/>
        <v>CLK0_P</v>
      </c>
      <c r="AU418" t="str">
        <f t="shared" si="69"/>
        <v>--</v>
      </c>
    </row>
    <row r="419" spans="1:47" x14ac:dyDescent="0.25">
      <c r="A419" t="str">
        <f t="shared" si="64"/>
        <v>C2-1</v>
      </c>
      <c r="B419" t="str">
        <f t="shared" si="65"/>
        <v>MGT_CLK0_N</v>
      </c>
      <c r="C419" t="str">
        <f t="shared" si="66"/>
        <v>C2-MGT_CLK0_N</v>
      </c>
      <c r="D419" t="str">
        <f t="shared" si="67"/>
        <v>C2-1</v>
      </c>
      <c r="E419" t="s">
        <v>556</v>
      </c>
      <c r="F419">
        <v>1</v>
      </c>
      <c r="G419" t="s">
        <v>896</v>
      </c>
      <c r="AT419" t="str">
        <f t="shared" si="68"/>
        <v>MGT_CLK0_N</v>
      </c>
      <c r="AU419" t="str">
        <f t="shared" si="69"/>
        <v>--</v>
      </c>
    </row>
    <row r="420" spans="1:47" x14ac:dyDescent="0.25">
      <c r="A420" t="str">
        <f t="shared" si="64"/>
        <v>C2-2</v>
      </c>
      <c r="B420" t="str">
        <f t="shared" si="65"/>
        <v>CLK0_N</v>
      </c>
      <c r="C420" t="str">
        <f t="shared" si="66"/>
        <v>C2-CLK0_N</v>
      </c>
      <c r="D420" t="str">
        <f t="shared" si="67"/>
        <v>C2-2</v>
      </c>
      <c r="E420" t="s">
        <v>556</v>
      </c>
      <c r="F420">
        <v>2</v>
      </c>
      <c r="G420" t="s">
        <v>903</v>
      </c>
      <c r="AT420" t="str">
        <f t="shared" si="68"/>
        <v>CLK0_N</v>
      </c>
      <c r="AU420" t="str">
        <f t="shared" si="69"/>
        <v>--</v>
      </c>
    </row>
    <row r="421" spans="1:47" x14ac:dyDescent="0.25">
      <c r="A421" t="str">
        <f t="shared" si="64"/>
        <v>C3-1</v>
      </c>
      <c r="B421" t="str">
        <f t="shared" si="65"/>
        <v>NetC3_1</v>
      </c>
      <c r="C421" t="str">
        <f t="shared" si="66"/>
        <v>C3-NetC3_1</v>
      </c>
      <c r="D421" t="str">
        <f t="shared" si="67"/>
        <v>C3-1</v>
      </c>
      <c r="E421" t="s">
        <v>557</v>
      </c>
      <c r="F421">
        <v>1</v>
      </c>
      <c r="G421" t="s">
        <v>1266</v>
      </c>
      <c r="AT421" t="str">
        <f t="shared" si="68"/>
        <v>NetC3_1</v>
      </c>
      <c r="AU421" t="str">
        <f t="shared" si="69"/>
        <v>--</v>
      </c>
    </row>
    <row r="422" spans="1:47" x14ac:dyDescent="0.25">
      <c r="A422" t="str">
        <f t="shared" si="64"/>
        <v>C3-2</v>
      </c>
      <c r="B422" t="str">
        <f t="shared" si="65"/>
        <v>GND</v>
      </c>
      <c r="C422" t="str">
        <f t="shared" si="66"/>
        <v>C3-GND</v>
      </c>
      <c r="D422" t="str">
        <f t="shared" si="67"/>
        <v>C3-2</v>
      </c>
      <c r="E422" t="s">
        <v>557</v>
      </c>
      <c r="F422">
        <v>2</v>
      </c>
      <c r="G422" t="s">
        <v>275</v>
      </c>
      <c r="AT422">
        <f t="shared" si="68"/>
        <v>0</v>
      </c>
      <c r="AU422">
        <f t="shared" si="69"/>
        <v>0</v>
      </c>
    </row>
    <row r="423" spans="1:47" x14ac:dyDescent="0.25">
      <c r="A423" t="str">
        <f t="shared" si="64"/>
        <v>C4-1</v>
      </c>
      <c r="B423" t="str">
        <f t="shared" si="65"/>
        <v>NetC4_1</v>
      </c>
      <c r="C423" t="str">
        <f t="shared" si="66"/>
        <v>C4-NetC4_1</v>
      </c>
      <c r="D423" t="str">
        <f t="shared" si="67"/>
        <v>C4-1</v>
      </c>
      <c r="E423" t="s">
        <v>558</v>
      </c>
      <c r="F423">
        <v>1</v>
      </c>
      <c r="G423" t="s">
        <v>1265</v>
      </c>
      <c r="AT423" t="str">
        <f t="shared" si="68"/>
        <v>NetC4_1</v>
      </c>
      <c r="AU423" t="str">
        <f t="shared" si="69"/>
        <v>--</v>
      </c>
    </row>
    <row r="424" spans="1:47" x14ac:dyDescent="0.25">
      <c r="A424" t="str">
        <f t="shared" si="64"/>
        <v>C4-2</v>
      </c>
      <c r="B424" t="str">
        <f t="shared" si="65"/>
        <v>GND</v>
      </c>
      <c r="C424" t="str">
        <f t="shared" si="66"/>
        <v>C4-GND</v>
      </c>
      <c r="D424" t="str">
        <f t="shared" si="67"/>
        <v>C4-2</v>
      </c>
      <c r="E424" t="s">
        <v>558</v>
      </c>
      <c r="F424">
        <v>2</v>
      </c>
      <c r="G424" t="s">
        <v>275</v>
      </c>
      <c r="AT424">
        <f t="shared" si="68"/>
        <v>0</v>
      </c>
      <c r="AU424">
        <f t="shared" si="69"/>
        <v>0</v>
      </c>
    </row>
    <row r="425" spans="1:47" x14ac:dyDescent="0.25">
      <c r="A425" t="str">
        <f t="shared" si="64"/>
        <v>C5-1</v>
      </c>
      <c r="B425" t="str">
        <f t="shared" si="65"/>
        <v>3.3V</v>
      </c>
      <c r="C425" t="str">
        <f t="shared" si="66"/>
        <v>C5-3.3V</v>
      </c>
      <c r="D425" t="str">
        <f t="shared" si="67"/>
        <v>C5-1</v>
      </c>
      <c r="E425" t="s">
        <v>559</v>
      </c>
      <c r="F425">
        <v>1</v>
      </c>
      <c r="G425" t="s">
        <v>277</v>
      </c>
      <c r="AT425" t="str">
        <f t="shared" si="68"/>
        <v>3.3V</v>
      </c>
      <c r="AU425" t="str">
        <f t="shared" si="69"/>
        <v>--</v>
      </c>
    </row>
    <row r="426" spans="1:47" x14ac:dyDescent="0.25">
      <c r="A426" t="str">
        <f t="shared" si="64"/>
        <v>C5-2</v>
      </c>
      <c r="B426" t="str">
        <f t="shared" si="65"/>
        <v>GND</v>
      </c>
      <c r="C426" t="str">
        <f t="shared" si="66"/>
        <v>C5-GND</v>
      </c>
      <c r="D426" t="str">
        <f t="shared" si="67"/>
        <v>C5-2</v>
      </c>
      <c r="E426" t="s">
        <v>559</v>
      </c>
      <c r="F426">
        <v>2</v>
      </c>
      <c r="G426" t="s">
        <v>275</v>
      </c>
      <c r="AT426">
        <f t="shared" si="68"/>
        <v>0</v>
      </c>
      <c r="AU426">
        <f t="shared" si="69"/>
        <v>0</v>
      </c>
    </row>
    <row r="427" spans="1:47" x14ac:dyDescent="0.25">
      <c r="A427" t="str">
        <f t="shared" si="64"/>
        <v>C6-1</v>
      </c>
      <c r="B427" t="str">
        <f t="shared" si="65"/>
        <v>3.3V</v>
      </c>
      <c r="C427" t="str">
        <f t="shared" si="66"/>
        <v>C6-3.3V</v>
      </c>
      <c r="D427" t="str">
        <f t="shared" si="67"/>
        <v>C6-1</v>
      </c>
      <c r="E427" t="s">
        <v>560</v>
      </c>
      <c r="F427">
        <v>1</v>
      </c>
      <c r="G427" t="s">
        <v>277</v>
      </c>
      <c r="AT427" t="str">
        <f t="shared" si="68"/>
        <v>3.3V</v>
      </c>
      <c r="AU427" t="str">
        <f t="shared" si="69"/>
        <v>--</v>
      </c>
    </row>
    <row r="428" spans="1:47" x14ac:dyDescent="0.25">
      <c r="A428" t="str">
        <f t="shared" si="64"/>
        <v>C6-2</v>
      </c>
      <c r="B428" t="str">
        <f t="shared" si="65"/>
        <v>GND</v>
      </c>
      <c r="C428" t="str">
        <f t="shared" si="66"/>
        <v>C6-GND</v>
      </c>
      <c r="D428" t="str">
        <f t="shared" si="67"/>
        <v>C6-2</v>
      </c>
      <c r="E428" t="s">
        <v>560</v>
      </c>
      <c r="F428">
        <v>2</v>
      </c>
      <c r="G428" t="s">
        <v>275</v>
      </c>
      <c r="AT428">
        <f t="shared" si="68"/>
        <v>0</v>
      </c>
      <c r="AU428">
        <f t="shared" si="69"/>
        <v>0</v>
      </c>
    </row>
    <row r="429" spans="1:47" x14ac:dyDescent="0.25">
      <c r="A429" t="str">
        <f t="shared" si="64"/>
        <v>C7-1</v>
      </c>
      <c r="B429" t="str">
        <f t="shared" si="65"/>
        <v>3.3V</v>
      </c>
      <c r="C429" t="str">
        <f t="shared" si="66"/>
        <v>C7-3.3V</v>
      </c>
      <c r="D429" t="str">
        <f t="shared" si="67"/>
        <v>C7-1</v>
      </c>
      <c r="E429" t="s">
        <v>561</v>
      </c>
      <c r="F429">
        <v>1</v>
      </c>
      <c r="G429" t="s">
        <v>277</v>
      </c>
      <c r="AT429" t="str">
        <f t="shared" si="68"/>
        <v>3.3V</v>
      </c>
      <c r="AU429" t="str">
        <f t="shared" si="69"/>
        <v>--</v>
      </c>
    </row>
    <row r="430" spans="1:47" x14ac:dyDescent="0.25">
      <c r="A430" t="str">
        <f t="shared" si="64"/>
        <v>C7-2</v>
      </c>
      <c r="B430" t="str">
        <f t="shared" si="65"/>
        <v>GND</v>
      </c>
      <c r="C430" t="str">
        <f t="shared" si="66"/>
        <v>C7-GND</v>
      </c>
      <c r="D430" t="str">
        <f t="shared" si="67"/>
        <v>C7-2</v>
      </c>
      <c r="E430" t="s">
        <v>561</v>
      </c>
      <c r="F430">
        <v>2</v>
      </c>
      <c r="G430" t="s">
        <v>275</v>
      </c>
      <c r="AT430">
        <f t="shared" si="68"/>
        <v>0</v>
      </c>
      <c r="AU430">
        <f t="shared" si="69"/>
        <v>0</v>
      </c>
    </row>
    <row r="431" spans="1:47" x14ac:dyDescent="0.25">
      <c r="A431" t="str">
        <f t="shared" si="64"/>
        <v>C15-1</v>
      </c>
      <c r="B431" t="str">
        <f t="shared" si="65"/>
        <v>GND</v>
      </c>
      <c r="C431" t="str">
        <f t="shared" si="66"/>
        <v>C15-GND</v>
      </c>
      <c r="D431" t="str">
        <f t="shared" si="67"/>
        <v>C15-1</v>
      </c>
      <c r="E431" t="s">
        <v>504</v>
      </c>
      <c r="F431">
        <v>1</v>
      </c>
      <c r="G431" t="s">
        <v>275</v>
      </c>
      <c r="AT431">
        <f t="shared" si="68"/>
        <v>0</v>
      </c>
      <c r="AU431">
        <f t="shared" si="69"/>
        <v>0</v>
      </c>
    </row>
    <row r="432" spans="1:47" x14ac:dyDescent="0.25">
      <c r="A432" t="str">
        <f t="shared" si="64"/>
        <v>C15-2</v>
      </c>
      <c r="B432" t="str">
        <f t="shared" si="65"/>
        <v>2.5V</v>
      </c>
      <c r="C432" t="str">
        <f t="shared" si="66"/>
        <v>C15-2.5V</v>
      </c>
      <c r="D432" t="str">
        <f t="shared" si="67"/>
        <v>C15-2</v>
      </c>
      <c r="E432" t="s">
        <v>504</v>
      </c>
      <c r="F432">
        <v>2</v>
      </c>
      <c r="G432" t="s">
        <v>848</v>
      </c>
      <c r="AT432" t="str">
        <f t="shared" si="68"/>
        <v>2.5V</v>
      </c>
      <c r="AU432" t="str">
        <f t="shared" si="69"/>
        <v>--</v>
      </c>
    </row>
    <row r="433" spans="1:47" x14ac:dyDescent="0.25">
      <c r="A433" t="str">
        <f t="shared" si="64"/>
        <v>C16-1</v>
      </c>
      <c r="B433" t="str">
        <f t="shared" si="65"/>
        <v>NetC16_1</v>
      </c>
      <c r="C433" t="str">
        <f t="shared" si="66"/>
        <v>C16-NetC16_1</v>
      </c>
      <c r="D433" t="str">
        <f t="shared" si="67"/>
        <v>C16-1</v>
      </c>
      <c r="E433" t="s">
        <v>505</v>
      </c>
      <c r="F433">
        <v>1</v>
      </c>
      <c r="G433" t="s">
        <v>1330</v>
      </c>
      <c r="AT433" t="str">
        <f t="shared" si="68"/>
        <v>NetC16_1</v>
      </c>
      <c r="AU433" t="str">
        <f t="shared" si="69"/>
        <v>--</v>
      </c>
    </row>
    <row r="434" spans="1:47" x14ac:dyDescent="0.25">
      <c r="A434" t="str">
        <f t="shared" si="64"/>
        <v>C16-2</v>
      </c>
      <c r="B434" t="str">
        <f t="shared" si="65"/>
        <v>GND</v>
      </c>
      <c r="C434" t="str">
        <f t="shared" si="66"/>
        <v>C16-GND</v>
      </c>
      <c r="D434" t="str">
        <f t="shared" si="67"/>
        <v>C16-2</v>
      </c>
      <c r="E434" t="s">
        <v>505</v>
      </c>
      <c r="F434">
        <v>2</v>
      </c>
      <c r="G434" t="s">
        <v>275</v>
      </c>
      <c r="AT434">
        <f t="shared" si="68"/>
        <v>0</v>
      </c>
      <c r="AU434">
        <f t="shared" si="69"/>
        <v>0</v>
      </c>
    </row>
    <row r="435" spans="1:47" x14ac:dyDescent="0.25">
      <c r="A435" t="str">
        <f t="shared" si="64"/>
        <v>C18-1</v>
      </c>
      <c r="B435" t="str">
        <f t="shared" si="65"/>
        <v>GND</v>
      </c>
      <c r="C435" t="str">
        <f t="shared" si="66"/>
        <v>C18-GND</v>
      </c>
      <c r="D435" t="str">
        <f t="shared" si="67"/>
        <v>C18-1</v>
      </c>
      <c r="E435" t="s">
        <v>669</v>
      </c>
      <c r="F435">
        <v>1</v>
      </c>
      <c r="G435" t="s">
        <v>275</v>
      </c>
      <c r="AT435">
        <f t="shared" si="68"/>
        <v>0</v>
      </c>
      <c r="AU435">
        <f t="shared" si="69"/>
        <v>0</v>
      </c>
    </row>
    <row r="436" spans="1:47" x14ac:dyDescent="0.25">
      <c r="A436" t="str">
        <f t="shared" si="64"/>
        <v>C18-2</v>
      </c>
      <c r="B436" t="str">
        <f t="shared" si="65"/>
        <v>3.3V</v>
      </c>
      <c r="C436" t="str">
        <f t="shared" si="66"/>
        <v>C18-3.3V</v>
      </c>
      <c r="D436" t="str">
        <f t="shared" si="67"/>
        <v>C18-2</v>
      </c>
      <c r="E436" t="s">
        <v>669</v>
      </c>
      <c r="F436">
        <v>2</v>
      </c>
      <c r="G436" t="s">
        <v>277</v>
      </c>
      <c r="AT436" t="str">
        <f t="shared" si="68"/>
        <v>3.3V</v>
      </c>
      <c r="AU436" t="str">
        <f t="shared" si="69"/>
        <v>--</v>
      </c>
    </row>
    <row r="437" spans="1:47" x14ac:dyDescent="0.25">
      <c r="A437" t="str">
        <f t="shared" si="64"/>
        <v>C19-1</v>
      </c>
      <c r="B437" t="str">
        <f t="shared" si="65"/>
        <v>GND</v>
      </c>
      <c r="C437" t="str">
        <f t="shared" si="66"/>
        <v>C19-GND</v>
      </c>
      <c r="D437" t="str">
        <f t="shared" si="67"/>
        <v>C19-1</v>
      </c>
      <c r="E437" t="s">
        <v>741</v>
      </c>
      <c r="F437">
        <v>1</v>
      </c>
      <c r="G437" t="s">
        <v>275</v>
      </c>
      <c r="AT437">
        <f t="shared" si="68"/>
        <v>0</v>
      </c>
      <c r="AU437">
        <f t="shared" si="69"/>
        <v>0</v>
      </c>
    </row>
    <row r="438" spans="1:47" x14ac:dyDescent="0.25">
      <c r="A438" t="str">
        <f t="shared" si="64"/>
        <v>C19-2</v>
      </c>
      <c r="B438" t="str">
        <f t="shared" si="65"/>
        <v>NetC3_1</v>
      </c>
      <c r="C438" t="str">
        <f t="shared" si="66"/>
        <v>C19-NetC3_1</v>
      </c>
      <c r="D438" t="str">
        <f t="shared" si="67"/>
        <v>C19-2</v>
      </c>
      <c r="E438" t="s">
        <v>741</v>
      </c>
      <c r="F438">
        <v>2</v>
      </c>
      <c r="G438" t="s">
        <v>1266</v>
      </c>
      <c r="AT438" t="str">
        <f t="shared" si="68"/>
        <v>NetC3_1</v>
      </c>
      <c r="AU438" t="str">
        <f t="shared" si="69"/>
        <v>--</v>
      </c>
    </row>
    <row r="439" spans="1:47" x14ac:dyDescent="0.25">
      <c r="A439" t="str">
        <f t="shared" si="64"/>
        <v>C21-1</v>
      </c>
      <c r="B439" t="str">
        <f t="shared" si="65"/>
        <v>GND</v>
      </c>
      <c r="C439" t="str">
        <f t="shared" si="66"/>
        <v>C21-GND</v>
      </c>
      <c r="D439" t="str">
        <f t="shared" si="67"/>
        <v>C21-1</v>
      </c>
      <c r="E439" t="s">
        <v>743</v>
      </c>
      <c r="F439">
        <v>1</v>
      </c>
      <c r="G439" t="s">
        <v>275</v>
      </c>
      <c r="AT439">
        <f t="shared" si="68"/>
        <v>0</v>
      </c>
      <c r="AU439">
        <f t="shared" si="69"/>
        <v>0</v>
      </c>
    </row>
    <row r="440" spans="1:47" x14ac:dyDescent="0.25">
      <c r="A440" t="str">
        <f t="shared" si="64"/>
        <v>C21-2</v>
      </c>
      <c r="B440" t="str">
        <f t="shared" si="65"/>
        <v>NetC4_1</v>
      </c>
      <c r="C440" t="str">
        <f t="shared" si="66"/>
        <v>C21-NetC4_1</v>
      </c>
      <c r="D440" t="str">
        <f t="shared" si="67"/>
        <v>C21-2</v>
      </c>
      <c r="E440" t="s">
        <v>743</v>
      </c>
      <c r="F440">
        <v>2</v>
      </c>
      <c r="G440" t="s">
        <v>1265</v>
      </c>
      <c r="AT440" t="str">
        <f t="shared" si="68"/>
        <v>NetC4_1</v>
      </c>
      <c r="AU440" t="str">
        <f t="shared" si="69"/>
        <v>--</v>
      </c>
    </row>
    <row r="441" spans="1:47" x14ac:dyDescent="0.25">
      <c r="A441" t="str">
        <f t="shared" si="64"/>
        <v>D1-A</v>
      </c>
      <c r="B441" t="str">
        <f t="shared" si="65"/>
        <v>NetD1_A</v>
      </c>
      <c r="C441" t="str">
        <f t="shared" si="66"/>
        <v>D1-NetD1_A</v>
      </c>
      <c r="D441" t="str">
        <f t="shared" si="67"/>
        <v>D1-A</v>
      </c>
      <c r="E441" t="s">
        <v>670</v>
      </c>
      <c r="F441" t="s">
        <v>780</v>
      </c>
      <c r="G441" t="s">
        <v>837</v>
      </c>
      <c r="AT441" t="str">
        <f t="shared" si="68"/>
        <v>NetD1_A</v>
      </c>
      <c r="AU441" t="str">
        <f t="shared" si="69"/>
        <v>--</v>
      </c>
    </row>
    <row r="442" spans="1:47" x14ac:dyDescent="0.25">
      <c r="A442" t="str">
        <f t="shared" si="64"/>
        <v>D1-K</v>
      </c>
      <c r="B442" t="str">
        <f t="shared" si="65"/>
        <v>GND</v>
      </c>
      <c r="C442" t="str">
        <f t="shared" si="66"/>
        <v>D1-GND</v>
      </c>
      <c r="D442" t="str">
        <f t="shared" si="67"/>
        <v>D1-K</v>
      </c>
      <c r="E442" t="s">
        <v>670</v>
      </c>
      <c r="F442" t="s">
        <v>781</v>
      </c>
      <c r="G442" t="s">
        <v>275</v>
      </c>
      <c r="AT442">
        <f t="shared" si="68"/>
        <v>0</v>
      </c>
      <c r="AU442">
        <f t="shared" si="69"/>
        <v>0</v>
      </c>
    </row>
    <row r="443" spans="1:47" x14ac:dyDescent="0.25">
      <c r="A443" t="str">
        <f t="shared" si="64"/>
        <v>D2-A</v>
      </c>
      <c r="B443" t="str">
        <f t="shared" si="65"/>
        <v>NetD2_A</v>
      </c>
      <c r="C443" t="str">
        <f t="shared" si="66"/>
        <v>D2-NetD2_A</v>
      </c>
      <c r="D443" t="str">
        <f t="shared" si="67"/>
        <v>D2-A</v>
      </c>
      <c r="E443" t="s">
        <v>562</v>
      </c>
      <c r="F443" t="s">
        <v>780</v>
      </c>
      <c r="G443" t="s">
        <v>838</v>
      </c>
      <c r="AT443" t="str">
        <f t="shared" si="68"/>
        <v>NetD2_A</v>
      </c>
      <c r="AU443" t="str">
        <f t="shared" si="69"/>
        <v>--</v>
      </c>
    </row>
    <row r="444" spans="1:47" x14ac:dyDescent="0.25">
      <c r="A444" t="str">
        <f t="shared" si="64"/>
        <v>D2-K</v>
      </c>
      <c r="B444" t="str">
        <f t="shared" si="65"/>
        <v>GND</v>
      </c>
      <c r="C444" t="str">
        <f t="shared" si="66"/>
        <v>D2-GND</v>
      </c>
      <c r="D444" t="str">
        <f t="shared" si="67"/>
        <v>D2-K</v>
      </c>
      <c r="E444" t="s">
        <v>562</v>
      </c>
      <c r="F444" t="s">
        <v>781</v>
      </c>
      <c r="G444" t="s">
        <v>275</v>
      </c>
      <c r="AT444">
        <f t="shared" si="68"/>
        <v>0</v>
      </c>
      <c r="AU444">
        <f t="shared" si="69"/>
        <v>0</v>
      </c>
    </row>
    <row r="445" spans="1:47" x14ac:dyDescent="0.25">
      <c r="A445" t="str">
        <f t="shared" si="64"/>
        <v>D3-A</v>
      </c>
      <c r="B445" t="str">
        <f t="shared" si="65"/>
        <v>NetD3_A</v>
      </c>
      <c r="C445" t="str">
        <f t="shared" si="66"/>
        <v>D3-NetD3_A</v>
      </c>
      <c r="D445" t="str">
        <f t="shared" si="67"/>
        <v>D3-A</v>
      </c>
      <c r="E445" t="s">
        <v>563</v>
      </c>
      <c r="F445" t="s">
        <v>780</v>
      </c>
      <c r="G445" t="s">
        <v>409</v>
      </c>
      <c r="AT445" t="str">
        <f t="shared" si="68"/>
        <v>NetD3_A</v>
      </c>
      <c r="AU445" t="str">
        <f t="shared" si="69"/>
        <v>--</v>
      </c>
    </row>
    <row r="446" spans="1:47" x14ac:dyDescent="0.25">
      <c r="A446" t="str">
        <f t="shared" si="64"/>
        <v>D3-K</v>
      </c>
      <c r="B446" t="str">
        <f t="shared" si="65"/>
        <v>DONE</v>
      </c>
      <c r="C446" t="str">
        <f t="shared" si="66"/>
        <v>D3-DONE</v>
      </c>
      <c r="D446" t="str">
        <f t="shared" si="67"/>
        <v>D3-K</v>
      </c>
      <c r="E446" t="s">
        <v>563</v>
      </c>
      <c r="F446" t="s">
        <v>781</v>
      </c>
      <c r="G446" t="s">
        <v>402</v>
      </c>
      <c r="AT446" t="str">
        <f t="shared" si="68"/>
        <v>DONE</v>
      </c>
      <c r="AU446" t="str">
        <f t="shared" si="69"/>
        <v>--</v>
      </c>
    </row>
    <row r="447" spans="1:47" x14ac:dyDescent="0.25">
      <c r="A447" t="str">
        <f t="shared" si="64"/>
        <v>H5-1</v>
      </c>
      <c r="B447" t="str">
        <f t="shared" si="65"/>
        <v>GND</v>
      </c>
      <c r="C447" t="str">
        <f t="shared" si="66"/>
        <v>H5-GND</v>
      </c>
      <c r="D447" t="str">
        <f t="shared" si="67"/>
        <v>H5-1</v>
      </c>
      <c r="E447" t="s">
        <v>588</v>
      </c>
      <c r="F447">
        <v>1</v>
      </c>
      <c r="G447" t="s">
        <v>275</v>
      </c>
      <c r="AT447">
        <f t="shared" si="68"/>
        <v>0</v>
      </c>
      <c r="AU447">
        <f t="shared" si="69"/>
        <v>0</v>
      </c>
    </row>
    <row r="448" spans="1:47" x14ac:dyDescent="0.25">
      <c r="A448" t="str">
        <f t="shared" si="64"/>
        <v>H6-1</v>
      </c>
      <c r="B448" t="str">
        <f t="shared" si="65"/>
        <v>GND</v>
      </c>
      <c r="C448" t="str">
        <f t="shared" si="66"/>
        <v>H6-GND</v>
      </c>
      <c r="D448" t="str">
        <f t="shared" si="67"/>
        <v>H6-1</v>
      </c>
      <c r="E448" t="s">
        <v>589</v>
      </c>
      <c r="F448">
        <v>1</v>
      </c>
      <c r="G448" t="s">
        <v>275</v>
      </c>
      <c r="AT448">
        <f t="shared" si="68"/>
        <v>0</v>
      </c>
      <c r="AU448">
        <f t="shared" si="69"/>
        <v>0</v>
      </c>
    </row>
    <row r="449" spans="1:47" x14ac:dyDescent="0.25">
      <c r="A449" t="str">
        <f t="shared" si="64"/>
        <v>H7-1</v>
      </c>
      <c r="B449" t="str">
        <f t="shared" si="65"/>
        <v>GND</v>
      </c>
      <c r="C449" t="str">
        <f t="shared" si="66"/>
        <v>H7-GND</v>
      </c>
      <c r="D449" t="str">
        <f t="shared" si="67"/>
        <v>H7-1</v>
      </c>
      <c r="E449" t="s">
        <v>688</v>
      </c>
      <c r="F449">
        <v>1</v>
      </c>
      <c r="G449" t="s">
        <v>275</v>
      </c>
      <c r="AT449">
        <f t="shared" si="68"/>
        <v>0</v>
      </c>
      <c r="AU449">
        <f t="shared" si="69"/>
        <v>0</v>
      </c>
    </row>
    <row r="450" spans="1:47" x14ac:dyDescent="0.25">
      <c r="A450" t="str">
        <f t="shared" si="64"/>
        <v>L1-1</v>
      </c>
      <c r="B450" t="str">
        <f t="shared" si="65"/>
        <v>3.3V</v>
      </c>
      <c r="C450" t="str">
        <f t="shared" si="66"/>
        <v>L1-3.3V</v>
      </c>
      <c r="D450" t="str">
        <f t="shared" si="67"/>
        <v>L1-1</v>
      </c>
      <c r="E450" t="s">
        <v>440</v>
      </c>
      <c r="F450">
        <v>1</v>
      </c>
      <c r="G450" t="s">
        <v>277</v>
      </c>
      <c r="AT450" t="str">
        <f t="shared" si="68"/>
        <v>3.3V</v>
      </c>
      <c r="AU450" t="str">
        <f t="shared" si="69"/>
        <v>--</v>
      </c>
    </row>
    <row r="451" spans="1:47" x14ac:dyDescent="0.25">
      <c r="A451" t="str">
        <f t="shared" si="64"/>
        <v>L1-2</v>
      </c>
      <c r="B451" t="str">
        <f t="shared" si="65"/>
        <v>NetC4_1</v>
      </c>
      <c r="C451" t="str">
        <f t="shared" si="66"/>
        <v>L1-NetC4_1</v>
      </c>
      <c r="D451" t="str">
        <f t="shared" si="67"/>
        <v>L1-2</v>
      </c>
      <c r="E451" t="s">
        <v>440</v>
      </c>
      <c r="F451">
        <v>2</v>
      </c>
      <c r="G451" t="s">
        <v>1265</v>
      </c>
      <c r="AT451" t="str">
        <f t="shared" si="68"/>
        <v>NetC4_1</v>
      </c>
      <c r="AU451" t="str">
        <f t="shared" si="69"/>
        <v>--</v>
      </c>
    </row>
    <row r="452" spans="1:47" x14ac:dyDescent="0.25">
      <c r="A452" t="str">
        <f t="shared" si="64"/>
        <v>L2-1</v>
      </c>
      <c r="B452" t="str">
        <f t="shared" si="65"/>
        <v>3.3V</v>
      </c>
      <c r="C452" t="str">
        <f t="shared" si="66"/>
        <v>L2-3.3V</v>
      </c>
      <c r="D452" t="str">
        <f t="shared" si="67"/>
        <v>L2-1</v>
      </c>
      <c r="E452" t="s">
        <v>709</v>
      </c>
      <c r="F452">
        <v>1</v>
      </c>
      <c r="G452" t="s">
        <v>277</v>
      </c>
      <c r="AT452" t="str">
        <f t="shared" si="68"/>
        <v>3.3V</v>
      </c>
      <c r="AU452" t="str">
        <f t="shared" si="69"/>
        <v>--</v>
      </c>
    </row>
    <row r="453" spans="1:47" x14ac:dyDescent="0.25">
      <c r="A453" t="str">
        <f t="shared" si="64"/>
        <v>L2-2</v>
      </c>
      <c r="B453" t="str">
        <f t="shared" si="65"/>
        <v>NetC3_1</v>
      </c>
      <c r="C453" t="str">
        <f t="shared" si="66"/>
        <v>L2-NetC3_1</v>
      </c>
      <c r="D453" t="str">
        <f t="shared" si="67"/>
        <v>L2-2</v>
      </c>
      <c r="E453" t="s">
        <v>709</v>
      </c>
      <c r="F453">
        <v>2</v>
      </c>
      <c r="G453" t="s">
        <v>1266</v>
      </c>
      <c r="AT453" t="str">
        <f t="shared" si="68"/>
        <v>NetC3_1</v>
      </c>
      <c r="AU453" t="str">
        <f t="shared" si="69"/>
        <v>--</v>
      </c>
    </row>
    <row r="454" spans="1:47" x14ac:dyDescent="0.25">
      <c r="A454" t="str">
        <f t="shared" ref="A454:A469" si="70">$E454&amp;"-"&amp;$F454</f>
        <v>R1-1</v>
      </c>
      <c r="B454" t="str">
        <f t="shared" ref="B454:B469" si="71">IF(OR(E454=$A$2,E454=$B$2,E454=$C$2,E454=$D$2),"--",G454)</f>
        <v>RLED</v>
      </c>
      <c r="C454" t="str">
        <f t="shared" ref="C454:C469" si="72">$E454&amp;"-"&amp;$G454</f>
        <v>R1-RLED</v>
      </c>
      <c r="D454" t="str">
        <f t="shared" ref="D454:D469" si="73">A454</f>
        <v>R1-1</v>
      </c>
      <c r="E454" t="s">
        <v>461</v>
      </c>
      <c r="F454">
        <v>1</v>
      </c>
      <c r="G454" t="s">
        <v>1268</v>
      </c>
      <c r="AT454" t="str">
        <f t="shared" ref="AT454:AT469" si="74">IF(IF(COUNTIF($AO$6:$AQ$150,B454)&gt;0,"---","--")="---",VLOOKUP(B454,$AO$6:$AQ$150,3,0),B454)</f>
        <v>RLED</v>
      </c>
      <c r="AU454" t="str">
        <f t="shared" ref="AU454:AU469" si="75">IF(IF(COUNTIF($AO$6:$AQ$150,B454)&gt;0,"---","--")="---",VLOOKUP(B454,$AO$6:$AQ$150,2,0),"--")</f>
        <v>--</v>
      </c>
    </row>
    <row r="455" spans="1:47" x14ac:dyDescent="0.25">
      <c r="A455" t="str">
        <f t="shared" si="70"/>
        <v>R1-2</v>
      </c>
      <c r="B455" t="str">
        <f t="shared" si="71"/>
        <v>NetD2_A</v>
      </c>
      <c r="C455" t="str">
        <f t="shared" si="72"/>
        <v>R1-NetD2_A</v>
      </c>
      <c r="D455" t="str">
        <f t="shared" si="73"/>
        <v>R1-2</v>
      </c>
      <c r="E455" t="s">
        <v>461</v>
      </c>
      <c r="F455">
        <v>2</v>
      </c>
      <c r="G455" t="s">
        <v>838</v>
      </c>
      <c r="AT455" t="str">
        <f t="shared" si="74"/>
        <v>NetD2_A</v>
      </c>
      <c r="AU455" t="str">
        <f t="shared" si="75"/>
        <v>--</v>
      </c>
    </row>
    <row r="456" spans="1:47" x14ac:dyDescent="0.25">
      <c r="A456" t="str">
        <f t="shared" si="70"/>
        <v>R2-1</v>
      </c>
      <c r="B456" t="str">
        <f t="shared" si="71"/>
        <v>GLED</v>
      </c>
      <c r="C456" t="str">
        <f t="shared" si="72"/>
        <v>R2-GLED</v>
      </c>
      <c r="D456" t="str">
        <f t="shared" si="73"/>
        <v>R2-1</v>
      </c>
      <c r="E456" t="s">
        <v>462</v>
      </c>
      <c r="F456">
        <v>1</v>
      </c>
      <c r="G456" t="s">
        <v>1329</v>
      </c>
      <c r="AT456" t="str">
        <f t="shared" si="74"/>
        <v>GLED</v>
      </c>
      <c r="AU456" t="str">
        <f t="shared" si="75"/>
        <v>--</v>
      </c>
    </row>
    <row r="457" spans="1:47" x14ac:dyDescent="0.25">
      <c r="A457" t="str">
        <f t="shared" si="70"/>
        <v>R2-2</v>
      </c>
      <c r="B457" t="str">
        <f t="shared" si="71"/>
        <v>NetD1_A</v>
      </c>
      <c r="C457" t="str">
        <f t="shared" si="72"/>
        <v>R2-NetD1_A</v>
      </c>
      <c r="D457" t="str">
        <f t="shared" si="73"/>
        <v>R2-2</v>
      </c>
      <c r="E457" t="s">
        <v>462</v>
      </c>
      <c r="F457">
        <v>2</v>
      </c>
      <c r="G457" t="s">
        <v>837</v>
      </c>
      <c r="AT457" t="str">
        <f t="shared" si="74"/>
        <v>NetD1_A</v>
      </c>
      <c r="AU457" t="str">
        <f t="shared" si="75"/>
        <v>--</v>
      </c>
    </row>
    <row r="458" spans="1:47" x14ac:dyDescent="0.25">
      <c r="A458" t="str">
        <f t="shared" si="70"/>
        <v>R3-1</v>
      </c>
      <c r="B458" t="str">
        <f t="shared" si="71"/>
        <v>ADC_P</v>
      </c>
      <c r="C458" t="str">
        <f t="shared" si="72"/>
        <v>R3-ADC_P</v>
      </c>
      <c r="D458" t="str">
        <f t="shared" si="73"/>
        <v>R3-1</v>
      </c>
      <c r="E458" t="s">
        <v>463</v>
      </c>
      <c r="F458">
        <v>1</v>
      </c>
      <c r="G458" t="s">
        <v>1301</v>
      </c>
      <c r="AT458" t="str">
        <f t="shared" si="74"/>
        <v>ADC_P</v>
      </c>
      <c r="AU458" t="str">
        <f t="shared" si="75"/>
        <v>--</v>
      </c>
    </row>
    <row r="459" spans="1:47" x14ac:dyDescent="0.25">
      <c r="A459" t="str">
        <f t="shared" si="70"/>
        <v>R3-2</v>
      </c>
      <c r="B459" t="str">
        <f t="shared" si="71"/>
        <v>XADC_P</v>
      </c>
      <c r="C459" t="str">
        <f t="shared" si="72"/>
        <v>R3-XADC_P</v>
      </c>
      <c r="D459" t="str">
        <f t="shared" si="73"/>
        <v>R3-2</v>
      </c>
      <c r="E459" t="s">
        <v>463</v>
      </c>
      <c r="F459">
        <v>2</v>
      </c>
      <c r="G459" t="s">
        <v>1327</v>
      </c>
      <c r="AT459" t="str">
        <f t="shared" si="74"/>
        <v>XADC_P</v>
      </c>
      <c r="AU459" t="str">
        <f t="shared" si="75"/>
        <v>--</v>
      </c>
    </row>
    <row r="460" spans="1:47" x14ac:dyDescent="0.25">
      <c r="A460" t="str">
        <f t="shared" si="70"/>
        <v>R4-1</v>
      </c>
      <c r="B460" t="str">
        <f t="shared" si="71"/>
        <v>ADC_N</v>
      </c>
      <c r="C460" t="str">
        <f t="shared" si="72"/>
        <v>R4-ADC_N</v>
      </c>
      <c r="D460" t="str">
        <f t="shared" si="73"/>
        <v>R4-1</v>
      </c>
      <c r="E460" t="s">
        <v>732</v>
      </c>
      <c r="F460">
        <v>1</v>
      </c>
      <c r="G460" t="s">
        <v>1300</v>
      </c>
      <c r="AT460" t="str">
        <f t="shared" si="74"/>
        <v>ADC_N</v>
      </c>
      <c r="AU460" t="str">
        <f t="shared" si="75"/>
        <v>--</v>
      </c>
    </row>
    <row r="461" spans="1:47" x14ac:dyDescent="0.25">
      <c r="A461" t="str">
        <f t="shared" si="70"/>
        <v>R4-2</v>
      </c>
      <c r="B461" t="str">
        <f t="shared" si="71"/>
        <v>XADC_N</v>
      </c>
      <c r="C461" t="str">
        <f t="shared" si="72"/>
        <v>R4-XADC_N</v>
      </c>
      <c r="D461" t="str">
        <f t="shared" si="73"/>
        <v>R4-2</v>
      </c>
      <c r="E461" t="s">
        <v>732</v>
      </c>
      <c r="F461">
        <v>2</v>
      </c>
      <c r="G461" t="s">
        <v>1328</v>
      </c>
      <c r="AT461" t="str">
        <f t="shared" si="74"/>
        <v>XADC_N</v>
      </c>
      <c r="AU461" t="str">
        <f t="shared" si="75"/>
        <v>--</v>
      </c>
    </row>
    <row r="462" spans="1:47" x14ac:dyDescent="0.25">
      <c r="A462" t="str">
        <f t="shared" si="70"/>
        <v>R5-1</v>
      </c>
      <c r="B462" t="str">
        <f t="shared" si="71"/>
        <v>3.3V_OUT</v>
      </c>
      <c r="C462" t="str">
        <f t="shared" si="72"/>
        <v>R5-3.3V_OUT</v>
      </c>
      <c r="D462" t="str">
        <f t="shared" si="73"/>
        <v>R5-1</v>
      </c>
      <c r="E462" t="s">
        <v>464</v>
      </c>
      <c r="F462">
        <v>1</v>
      </c>
      <c r="G462" t="s">
        <v>939</v>
      </c>
      <c r="AT462" t="str">
        <f t="shared" si="74"/>
        <v>3.3V_OUT</v>
      </c>
      <c r="AU462" t="str">
        <f t="shared" si="75"/>
        <v>--</v>
      </c>
    </row>
    <row r="463" spans="1:47" x14ac:dyDescent="0.25">
      <c r="A463" t="str">
        <f t="shared" si="70"/>
        <v>R5-2</v>
      </c>
      <c r="B463" t="str">
        <f t="shared" si="71"/>
        <v>SFP0_SCL</v>
      </c>
      <c r="C463" t="str">
        <f t="shared" si="72"/>
        <v>R5-SFP0_SCL</v>
      </c>
      <c r="D463" t="str">
        <f t="shared" si="73"/>
        <v>R5-2</v>
      </c>
      <c r="E463" t="s">
        <v>464</v>
      </c>
      <c r="F463">
        <v>2</v>
      </c>
      <c r="G463" t="s">
        <v>1290</v>
      </c>
      <c r="AT463" t="str">
        <f t="shared" si="74"/>
        <v>SFP0_SCL</v>
      </c>
      <c r="AU463" t="str">
        <f t="shared" si="75"/>
        <v>--</v>
      </c>
    </row>
    <row r="464" spans="1:47" x14ac:dyDescent="0.25">
      <c r="A464" t="str">
        <f t="shared" si="70"/>
        <v>R6-1</v>
      </c>
      <c r="B464" t="str">
        <f t="shared" si="71"/>
        <v>3.3V_OUT</v>
      </c>
      <c r="C464" t="str">
        <f t="shared" si="72"/>
        <v>R6-3.3V_OUT</v>
      </c>
      <c r="D464" t="str">
        <f t="shared" si="73"/>
        <v>R6-1</v>
      </c>
      <c r="E464" t="s">
        <v>465</v>
      </c>
      <c r="F464">
        <v>1</v>
      </c>
      <c r="G464" t="s">
        <v>939</v>
      </c>
      <c r="AT464" t="str">
        <f t="shared" si="74"/>
        <v>3.3V_OUT</v>
      </c>
      <c r="AU464" t="str">
        <f t="shared" si="75"/>
        <v>--</v>
      </c>
    </row>
    <row r="465" spans="1:47" x14ac:dyDescent="0.25">
      <c r="A465" t="str">
        <f t="shared" si="70"/>
        <v>R6-2</v>
      </c>
      <c r="B465" t="str">
        <f t="shared" si="71"/>
        <v>SFP0_SDA</v>
      </c>
      <c r="C465" t="str">
        <f t="shared" si="72"/>
        <v>R6-SFP0_SDA</v>
      </c>
      <c r="D465" t="str">
        <f t="shared" si="73"/>
        <v>R6-2</v>
      </c>
      <c r="E465" t="s">
        <v>465</v>
      </c>
      <c r="F465">
        <v>2</v>
      </c>
      <c r="G465" t="s">
        <v>1291</v>
      </c>
      <c r="AT465" t="str">
        <f t="shared" si="74"/>
        <v>SFP0_SDA</v>
      </c>
      <c r="AU465" t="str">
        <f t="shared" si="75"/>
        <v>--</v>
      </c>
    </row>
    <row r="466" spans="1:47" x14ac:dyDescent="0.25">
      <c r="A466" t="str">
        <f t="shared" si="70"/>
        <v>R7-1</v>
      </c>
      <c r="B466" t="str">
        <f t="shared" si="71"/>
        <v>NetD3_A</v>
      </c>
      <c r="C466" t="str">
        <f t="shared" si="72"/>
        <v>R7-NetD3_A</v>
      </c>
      <c r="D466" t="str">
        <f t="shared" si="73"/>
        <v>R7-1</v>
      </c>
      <c r="E466" t="s">
        <v>466</v>
      </c>
      <c r="F466">
        <v>1</v>
      </c>
      <c r="G466" t="s">
        <v>409</v>
      </c>
      <c r="AT466" t="str">
        <f t="shared" si="74"/>
        <v>NetD3_A</v>
      </c>
      <c r="AU466" t="str">
        <f t="shared" si="75"/>
        <v>--</v>
      </c>
    </row>
    <row r="467" spans="1:47" x14ac:dyDescent="0.25">
      <c r="A467" t="str">
        <f t="shared" si="70"/>
        <v>R7-2</v>
      </c>
      <c r="B467" t="str">
        <f t="shared" si="71"/>
        <v>V_CFG</v>
      </c>
      <c r="C467" t="str">
        <f t="shared" si="72"/>
        <v>R7-V_CFG</v>
      </c>
      <c r="D467" t="str">
        <f t="shared" si="73"/>
        <v>R7-2</v>
      </c>
      <c r="E467" t="s">
        <v>466</v>
      </c>
      <c r="F467">
        <v>2</v>
      </c>
      <c r="G467" t="s">
        <v>1326</v>
      </c>
      <c r="AT467" t="str">
        <f t="shared" si="74"/>
        <v>V_CFG</v>
      </c>
      <c r="AU467" t="str">
        <f t="shared" si="75"/>
        <v>--</v>
      </c>
    </row>
    <row r="468" spans="1:47" x14ac:dyDescent="0.25">
      <c r="A468" t="str">
        <f t="shared" si="70"/>
        <v>S/N-1</v>
      </c>
      <c r="B468" t="str">
        <f t="shared" si="71"/>
        <v>GND</v>
      </c>
      <c r="C468" t="str">
        <f t="shared" si="72"/>
        <v>S/N-GND</v>
      </c>
      <c r="D468" t="str">
        <f t="shared" si="73"/>
        <v>S/N-1</v>
      </c>
      <c r="E468" t="s">
        <v>912</v>
      </c>
      <c r="F468">
        <v>1</v>
      </c>
      <c r="G468" t="s">
        <v>275</v>
      </c>
      <c r="AT468">
        <f t="shared" si="74"/>
        <v>0</v>
      </c>
      <c r="AU468">
        <f t="shared" si="75"/>
        <v>0</v>
      </c>
    </row>
    <row r="469" spans="1:47" x14ac:dyDescent="0.25">
      <c r="A469" t="str">
        <f t="shared" si="70"/>
        <v>S/N-2</v>
      </c>
      <c r="B469" t="str">
        <f t="shared" si="71"/>
        <v>GND</v>
      </c>
      <c r="C469" t="str">
        <f t="shared" si="72"/>
        <v>S/N-GND</v>
      </c>
      <c r="D469" t="str">
        <f t="shared" si="73"/>
        <v>S/N-2</v>
      </c>
      <c r="E469" t="s">
        <v>912</v>
      </c>
      <c r="F469">
        <v>2</v>
      </c>
      <c r="G469" t="s">
        <v>275</v>
      </c>
      <c r="AT469">
        <f t="shared" si="74"/>
        <v>0</v>
      </c>
      <c r="AU469">
        <f t="shared" si="75"/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44D86-013D-494F-A1AF-0A1976956925}">
  <dimension ref="A4:AU457"/>
  <sheetViews>
    <sheetView workbookViewId="0">
      <selection activeCell="AK6" sqref="AK6"/>
    </sheetView>
  </sheetViews>
  <sheetFormatPr baseColWidth="10" defaultRowHeight="15" x14ac:dyDescent="0.25"/>
  <sheetData>
    <row r="4" spans="1:47" x14ac:dyDescent="0.25">
      <c r="A4" t="s">
        <v>261</v>
      </c>
      <c r="B4" t="s">
        <v>271</v>
      </c>
      <c r="C4" t="s">
        <v>262</v>
      </c>
      <c r="D4" t="s">
        <v>263</v>
      </c>
      <c r="E4" t="s">
        <v>264</v>
      </c>
      <c r="F4" t="s">
        <v>272</v>
      </c>
      <c r="G4" t="s">
        <v>265</v>
      </c>
      <c r="H4" t="s">
        <v>266</v>
      </c>
      <c r="I4" t="s">
        <v>267</v>
      </c>
      <c r="L4" t="s">
        <v>268</v>
      </c>
      <c r="M4" t="s">
        <v>269</v>
      </c>
      <c r="N4" t="s">
        <v>270</v>
      </c>
    </row>
    <row r="5" spans="1:47" x14ac:dyDescent="0.25">
      <c r="A5" t="str">
        <f>$E5&amp;"-"&amp;$F5</f>
        <v>J1-1</v>
      </c>
      <c r="B5" t="str">
        <f>IF(OR(E5=$A$2,E5=$B$2,E5=$C$2,E5=$D$2),"--",G5)</f>
        <v>GND</v>
      </c>
      <c r="C5" t="str">
        <f>$E5&amp;"-"&amp;$G5</f>
        <v>J1-GND</v>
      </c>
      <c r="D5" t="str">
        <f>A5</f>
        <v>J1-1</v>
      </c>
      <c r="E5" t="s">
        <v>590</v>
      </c>
      <c r="F5">
        <v>1</v>
      </c>
      <c r="G5" t="s">
        <v>275</v>
      </c>
      <c r="L5" t="s">
        <v>276</v>
      </c>
      <c r="M5" t="s">
        <v>274</v>
      </c>
      <c r="N5">
        <v>72.834900000000005</v>
      </c>
      <c r="O5" t="s">
        <v>937</v>
      </c>
      <c r="Q5" t="s">
        <v>938</v>
      </c>
      <c r="AA5" t="s">
        <v>9</v>
      </c>
      <c r="AB5" t="s">
        <v>828</v>
      </c>
      <c r="AC5" t="s">
        <v>123</v>
      </c>
      <c r="AD5" t="s">
        <v>929</v>
      </c>
      <c r="AE5" t="s">
        <v>830</v>
      </c>
      <c r="AF5" t="s">
        <v>930</v>
      </c>
      <c r="AG5" t="s">
        <v>931</v>
      </c>
      <c r="AH5" t="s">
        <v>932</v>
      </c>
      <c r="AI5" t="s">
        <v>933</v>
      </c>
      <c r="AJ5" t="s">
        <v>934</v>
      </c>
      <c r="AK5" t="s">
        <v>935</v>
      </c>
      <c r="AL5" t="s">
        <v>936</v>
      </c>
      <c r="AM5" t="s">
        <v>104</v>
      </c>
      <c r="AT5">
        <f>IF(IF(COUNTIF($AO$6:$AQ$150,B5)&gt;0,"---","--")="---",VLOOKUP(B5,$AO$6:$AQ$150,3,0),B5)</f>
        <v>0</v>
      </c>
      <c r="AU5">
        <f>IF(IF(COUNTIF($AO$6:$AQ$150,B5)&gt;0,"---","--")="---",VLOOKUP(B5,$AO$6:$AQ$150,2,0),"--")</f>
        <v>0</v>
      </c>
    </row>
    <row r="6" spans="1:47" x14ac:dyDescent="0.25">
      <c r="A6" t="str">
        <f t="shared" ref="A6:A69" si="0">$E6&amp;"-"&amp;$F6</f>
        <v>J1-2</v>
      </c>
      <c r="B6" t="str">
        <f t="shared" ref="B6:B69" si="1">IF(OR(E6=$A$2,E6=$B$2,E6=$C$2,E6=$D$2),"--",G6)</f>
        <v>SFP0_TX_FAULT</v>
      </c>
      <c r="C6" t="str">
        <f t="shared" ref="C6:C69" si="2">$E6&amp;"-"&amp;$G6</f>
        <v>J1-SFP0_TX_FAULT</v>
      </c>
      <c r="D6" t="str">
        <f t="shared" ref="D6:D69" si="3">A6</f>
        <v>J1-2</v>
      </c>
      <c r="E6" t="s">
        <v>590</v>
      </c>
      <c r="F6">
        <v>2</v>
      </c>
      <c r="G6" t="s">
        <v>1292</v>
      </c>
      <c r="L6" t="s">
        <v>848</v>
      </c>
      <c r="M6" t="s">
        <v>274</v>
      </c>
      <c r="N6">
        <v>9.8393999999999995</v>
      </c>
      <c r="AA6">
        <v>1</v>
      </c>
      <c r="AB6" t="str">
        <f>B2B!B3</f>
        <v>JM1</v>
      </c>
      <c r="AC6" t="str">
        <f>B2B!C3</f>
        <v>2</v>
      </c>
      <c r="AD6" t="str">
        <f>AB6&amp;"-"&amp;AC6</f>
        <v>JM1-2</v>
      </c>
      <c r="AE6" t="str">
        <f>VLOOKUP(AD6,A:B,2,0)</f>
        <v>MGT_CLK0_P</v>
      </c>
      <c r="AG6" t="str">
        <f>IF(
IF(
IFERROR(VLOOKUP(AE6,$AO$6:$AO$50,1,),1)=1,1,0),
"--","---")</f>
        <v>--</v>
      </c>
      <c r="AH6" t="str">
        <f>IF(AG6&lt;&gt;"---",IFERROR(VLOOKUP(AE6,B:F,3,0),"--"),"---")</f>
        <v>JM1-2</v>
      </c>
      <c r="AI6" t="str">
        <f>IFERROR(IF(IF(AG6="--",INDEX(D:D,MATCH(AE6,INDEX(B:B,MATCH(AE6,B:B,)+1):B10520,)+MATCH(AE6,B:B,)))=AD6,VLOOKUP(AE6,B:D,3,0),IF(AG6="--",INDEX(D:D,MATCH(AE6,INDEX(B:B,MATCH(AE6,B:B,)+1):B10520,)+MATCH(AE6,B:B,)),"---")),"---")</f>
        <v>C1-1</v>
      </c>
      <c r="AJ6" t="str">
        <f>IF(COUNTIF(CALC_CONN_TEBA0714_REV01!F:F,IF(AH6&lt;&gt;"---",VLOOKUP(AD6,CALC_CONN_TEBA0714_REV01!F:M,8,0),IF(IFERROR(IF(AD6=AH6,AI6,AH6),"---")="---","---",IF(COUNTIF(CALC_CONN_TEBA0714_REV01!F:F,IFERROR(IF(AD6=AH6,AI6,AH6),"---"))&gt;0,"---",IFERROR(IF(AD6=AH6,AI6,AH6),"---")))))=1,IF(AH6&lt;&gt;"---",VLOOKUP(AD6,CALC_CONN_TEBA0714_REV01!F:M,8,0),IF(IFERROR(IF(AD6=AH6,AI6,AH6),"---")="---","---",IF(COUNTIF(CALC_CONN_TEBA0714_REV01!F:F,IFERROR(IF(AD6=AH6,AI6,AH6),"---"))&gt;0,"---",IFERROR(IF(AD6=AH6,AI6,AH6),"---")))),"---")</f>
        <v>J3-15</v>
      </c>
      <c r="AK6" t="str">
        <f>IF(COUNTIF(CALC_CONN_TEBA0714_REV01!F:F,IF(AH6&lt;&gt;"---",VLOOKUP(AD6,CALC_CONN_TEBA0714_REV01!F:M,8,0),IF(IFERROR(IF(AD6=AH6,AI6,AH6),"---")="---","---",IF(COUNTIF(CALC_CONN_TEBA0714_REV01!F:F,IFERROR(IF(AD6=AH6,AI6,AH6),"---"))&gt;0,"---",IFERROR(IF(AD6=AH6,AI6,AH6),"---")))))=0,IF(AH6&lt;&gt;"---",VLOOKUP(AD6,CALC_CONN_TEBA0714_REV01!F:M,8,0),IF(IFERROR(IF(AD6=AH6,AI6,AH6),"---")="---","---",IF(COUNTIF(CALC_CONN_TEBA0714_REV01!F:F,IFERROR(IF(AD6=AH6,AI6,AH6),"---"))&gt;0,"---",IFERROR(IF(AD6=AH6,AI6,AH6),"---")))),"---")</f>
        <v>---</v>
      </c>
      <c r="AL6">
        <f>IF(AG6&lt;&gt;"---",IFERROR(VLOOKUP(AE6,L:N,3,0),"--"),"---")</f>
        <v>17.9816</v>
      </c>
      <c r="AM6">
        <f>COUNTIF(B:B,AE6)</f>
        <v>2</v>
      </c>
      <c r="AO6" t="s">
        <v>275</v>
      </c>
      <c r="AT6" t="str">
        <f t="shared" ref="AT6:AT69" si="4">IF(IF(COUNTIF($AO$6:$AQ$150,B6)&gt;0,"---","--")="---",VLOOKUP(B6,$AO$6:$AQ$150,3,0),B6)</f>
        <v>SFP0_TX_FAULT</v>
      </c>
      <c r="AU6" t="str">
        <f t="shared" ref="AU6:AU69" si="5">IF(IF(COUNTIF($AO$6:$AQ$150,B6)&gt;0,"---","--")="---",VLOOKUP(B6,$AO$6:$AQ$150,2,0),"--")</f>
        <v>--</v>
      </c>
    </row>
    <row r="7" spans="1:47" x14ac:dyDescent="0.25">
      <c r="A7" t="str">
        <f t="shared" si="0"/>
        <v>J1-3</v>
      </c>
      <c r="B7" t="str">
        <f t="shared" si="1"/>
        <v>SFP0_TX_DIS</v>
      </c>
      <c r="C7" t="str">
        <f t="shared" si="2"/>
        <v>J1-SFP0_TX_DIS</v>
      </c>
      <c r="D7" t="str">
        <f t="shared" si="3"/>
        <v>J1-3</v>
      </c>
      <c r="E7" t="s">
        <v>590</v>
      </c>
      <c r="F7">
        <v>3</v>
      </c>
      <c r="G7" t="s">
        <v>1262</v>
      </c>
      <c r="L7" t="s">
        <v>277</v>
      </c>
      <c r="M7" t="s">
        <v>274</v>
      </c>
      <c r="N7">
        <v>24.980799999999999</v>
      </c>
      <c r="AA7">
        <f>AA6+1</f>
        <v>2</v>
      </c>
      <c r="AB7" t="str">
        <f>B2B!B4</f>
        <v>JM1</v>
      </c>
      <c r="AC7" t="str">
        <f>B2B!C4</f>
        <v>1</v>
      </c>
      <c r="AD7" t="str">
        <f t="shared" ref="AD7:AD70" si="6">AB7&amp;"-"&amp;AC7</f>
        <v>JM1-1</v>
      </c>
      <c r="AE7" t="str">
        <f t="shared" ref="AE7:AE70" si="7">VLOOKUP(AD7,A:B,2,0)</f>
        <v>MGT_RX3_P</v>
      </c>
      <c r="AG7" t="str">
        <f t="shared" ref="AG7:AG70" si="8">IF(
IF(
IFERROR(VLOOKUP(AE7,$AO$6:$AO$50,1,),1)=1,1,0),
"--","---")</f>
        <v>--</v>
      </c>
      <c r="AH7" t="str">
        <f t="shared" ref="AH7:AH70" si="9">IF(AG7&lt;&gt;"---",IFERROR(VLOOKUP(AE7,B:F,3,0),"--"),"---")</f>
        <v>J1-13</v>
      </c>
      <c r="AI7" t="str">
        <f>IFERROR(IF(IF(AG7="--",INDEX(D:D,MATCH(AE7,INDEX(B:B,MATCH(AE7,B:B,)+1):B10521,)+MATCH(AE7,B:B,)))=AD7,VLOOKUP(AE7,B:D,3,0),IF(AG7="--",INDEX(D:D,MATCH(AE7,INDEX(B:B,MATCH(AE7,B:B,)+1):B10521,)+MATCH(AE7,B:B,)),"---")),"---")</f>
        <v>J1-13</v>
      </c>
      <c r="AJ7" t="str">
        <f>IF(COUNTIF(CALC_CONN_TEBA0714_REV01!F:F,IF(AH7&lt;&gt;"---",VLOOKUP(AD7,CALC_CONN_TEBA0714_REV01!F:M,8,0),IF(IFERROR(IF(AD7=AH7,AI7,AH7),"---")="---","---",IF(COUNTIF(CALC_CONN_TEBA0714_REV01!F:F,IFERROR(IF(AD7=AH7,AI7,AH7),"---"))&gt;0,"---",IFERROR(IF(AD7=AH7,AI7,AH7),"---")))))=1,IF(AH7&lt;&gt;"---",VLOOKUP(AD7,CALC_CONN_TEBA0714_REV01!F:M,8,0),IF(IFERROR(IF(AD7=AH7,AI7,AH7),"---")="---","---",IF(COUNTIF(CALC_CONN_TEBA0714_REV01!F:F,IFERROR(IF(AD7=AH7,AI7,AH7),"---"))&gt;0,"---",IFERROR(IF(AD7=AH7,AI7,AH7),"---")))),"---")</f>
        <v>J1-13</v>
      </c>
      <c r="AK7" t="str">
        <f>IF(COUNTIF(CALC_CONN_TEBA0714_REV01!F:F,IF(AH7&lt;&gt;"---",VLOOKUP(AD7,CALC_CONN_TEBA0714_REV01!F:M,8,0),IF(IFERROR(IF(AD7=AH7,AI7,AH7),"---")="---","---",IF(COUNTIF(CALC_CONN_TEBA0714_REV01!F:F,IFERROR(IF(AD7=AH7,AI7,AH7),"---"))&gt;0,"---",IFERROR(IF(AD7=AH7,AI7,AH7),"---")))))=0,IF(AH7&lt;&gt;"---",VLOOKUP(AD7,CALC_CONN_TEBA0714_REV01!F:M,8,0),IF(IFERROR(IF(AD7=AH7,AI7,AH7),"---")="---","---",IF(COUNTIF(CALC_CONN_TEBA0714_REV01!F:F,IFERROR(IF(AD7=AH7,AI7,AH7),"---"))&gt;0,"---",IFERROR(IF(AD7=AH7,AI7,AH7),"---")))),"---")</f>
        <v>---</v>
      </c>
      <c r="AL7">
        <f t="shared" ref="AL7:AL70" si="10">IF(AG7&lt;&gt;"---",IFERROR(VLOOKUP(AE7,L:N,3,0),"--"),"---")</f>
        <v>11.836399999999999</v>
      </c>
      <c r="AM7">
        <f t="shared" ref="AM7:AM70" si="11">COUNTIF(B:B,AE7)</f>
        <v>2</v>
      </c>
      <c r="AT7" t="str">
        <f t="shared" si="4"/>
        <v>SFP0_TX_DIS</v>
      </c>
      <c r="AU7" t="str">
        <f t="shared" si="5"/>
        <v>--</v>
      </c>
    </row>
    <row r="8" spans="1:47" x14ac:dyDescent="0.25">
      <c r="A8" t="str">
        <f t="shared" si="0"/>
        <v>J1-4</v>
      </c>
      <c r="B8" t="str">
        <f t="shared" si="1"/>
        <v>SFP0_SDA</v>
      </c>
      <c r="C8" t="str">
        <f t="shared" si="2"/>
        <v>J1-SFP0_SDA</v>
      </c>
      <c r="D8" t="str">
        <f t="shared" si="3"/>
        <v>J1-4</v>
      </c>
      <c r="E8" t="s">
        <v>590</v>
      </c>
      <c r="F8">
        <v>4</v>
      </c>
      <c r="G8" t="s">
        <v>1291</v>
      </c>
      <c r="L8" t="s">
        <v>939</v>
      </c>
      <c r="M8" t="s">
        <v>274</v>
      </c>
      <c r="N8">
        <v>140.8955</v>
      </c>
      <c r="AA8">
        <f t="shared" ref="AA8:AA71" si="12">AA7+1</f>
        <v>3</v>
      </c>
      <c r="AB8" t="str">
        <f>B2B!B5</f>
        <v>JM1</v>
      </c>
      <c r="AC8" t="str">
        <f>B2B!C5</f>
        <v>4</v>
      </c>
      <c r="AD8" t="str">
        <f t="shared" si="6"/>
        <v>JM1-4</v>
      </c>
      <c r="AE8" t="str">
        <f t="shared" si="7"/>
        <v>MGT_CLK0_N</v>
      </c>
      <c r="AG8" t="str">
        <f t="shared" si="8"/>
        <v>--</v>
      </c>
      <c r="AH8" t="str">
        <f t="shared" si="9"/>
        <v>JM1-4</v>
      </c>
      <c r="AI8" t="str">
        <f>IFERROR(IF(IF(AG8="--",INDEX(D:D,MATCH(AE8,INDEX(B:B,MATCH(AE8,B:B,)+1):B10522,)+MATCH(AE8,B:B,)))=AD8,VLOOKUP(AE8,B:D,3,0),IF(AG8="--",INDEX(D:D,MATCH(AE8,INDEX(B:B,MATCH(AE8,B:B,)+1):B10522,)+MATCH(AE8,B:B,)),"---")),"---")</f>
        <v>C2-1</v>
      </c>
      <c r="AJ8" t="str">
        <f>IF(COUNTIF(CALC_CONN_TEBA0714_REV01!F:F,IF(AH8&lt;&gt;"---",VLOOKUP(AD8,CALC_CONN_TEBA0714_REV01!F:M,8,0),IF(IFERROR(IF(AD8=AH8,AI8,AH8),"---")="---","---",IF(COUNTIF(CALC_CONN_TEBA0714_REV01!F:F,IFERROR(IF(AD8=AH8,AI8,AH8),"---"))&gt;0,"---",IFERROR(IF(AD8=AH8,AI8,AH8),"---")))))=1,IF(AH8&lt;&gt;"---",VLOOKUP(AD8,CALC_CONN_TEBA0714_REV01!F:M,8,0),IF(IFERROR(IF(AD8=AH8,AI8,AH8),"---")="---","---",IF(COUNTIF(CALC_CONN_TEBA0714_REV01!F:F,IFERROR(IF(AD8=AH8,AI8,AH8),"---"))&gt;0,"---",IFERROR(IF(AD8=AH8,AI8,AH8),"---")))),"---")</f>
        <v>J3-16</v>
      </c>
      <c r="AK8" t="str">
        <f>IF(COUNTIF(CALC_CONN_TEBA0714_REV01!F:F,IF(AH8&lt;&gt;"---",VLOOKUP(AD8,CALC_CONN_TEBA0714_REV01!F:M,8,0),IF(IFERROR(IF(AD8=AH8,AI8,AH8),"---")="---","---",IF(COUNTIF(CALC_CONN_TEBA0714_REV01!F:F,IFERROR(IF(AD8=AH8,AI8,AH8),"---"))&gt;0,"---",IFERROR(IF(AD8=AH8,AI8,AH8),"---")))))=0,IF(AH8&lt;&gt;"---",VLOOKUP(AD8,CALC_CONN_TEBA0714_REV01!F:M,8,0),IF(IFERROR(IF(AD8=AH8,AI8,AH8),"---")="---","---",IF(COUNTIF(CALC_CONN_TEBA0714_REV01!F:F,IFERROR(IF(AD8=AH8,AI8,AH8),"---"))&gt;0,"---",IFERROR(IF(AD8=AH8,AI8,AH8),"---")))),"---")</f>
        <v>---</v>
      </c>
      <c r="AL8">
        <f t="shared" si="10"/>
        <v>18.312899999999999</v>
      </c>
      <c r="AM8">
        <f t="shared" si="11"/>
        <v>2</v>
      </c>
      <c r="AT8" t="str">
        <f t="shared" si="4"/>
        <v>SFP0_SDA</v>
      </c>
      <c r="AU8" t="str">
        <f t="shared" si="5"/>
        <v>--</v>
      </c>
    </row>
    <row r="9" spans="1:47" x14ac:dyDescent="0.25">
      <c r="A9" t="str">
        <f t="shared" si="0"/>
        <v>J1-5</v>
      </c>
      <c r="B9" t="str">
        <f t="shared" si="1"/>
        <v>SFP0_SCL</v>
      </c>
      <c r="C9" t="str">
        <f t="shared" si="2"/>
        <v>J1-SFP0_SCL</v>
      </c>
      <c r="D9" t="str">
        <f t="shared" si="3"/>
        <v>J1-5</v>
      </c>
      <c r="E9" t="s">
        <v>590</v>
      </c>
      <c r="F9">
        <v>5</v>
      </c>
      <c r="G9" t="s">
        <v>1290</v>
      </c>
      <c r="L9" t="s">
        <v>1300</v>
      </c>
      <c r="M9" t="s">
        <v>274</v>
      </c>
      <c r="N9">
        <v>29.686599999999999</v>
      </c>
      <c r="AA9">
        <f t="shared" si="12"/>
        <v>4</v>
      </c>
      <c r="AB9" t="str">
        <f>B2B!B6</f>
        <v>JM1</v>
      </c>
      <c r="AC9" t="str">
        <f>B2B!C6</f>
        <v>3</v>
      </c>
      <c r="AD9" t="str">
        <f t="shared" si="6"/>
        <v>JM1-3</v>
      </c>
      <c r="AE9" t="str">
        <f t="shared" si="7"/>
        <v>MGT_RX3_N</v>
      </c>
      <c r="AG9" t="str">
        <f t="shared" si="8"/>
        <v>--</v>
      </c>
      <c r="AH9" t="str">
        <f t="shared" si="9"/>
        <v>J1-12</v>
      </c>
      <c r="AI9" t="str">
        <f>IFERROR(IF(IF(AG9="--",INDEX(D:D,MATCH(AE9,INDEX(B:B,MATCH(AE9,B:B,)+1):B10523,)+MATCH(AE9,B:B,)))=AD9,VLOOKUP(AE9,B:D,3,0),IF(AG9="--",INDEX(D:D,MATCH(AE9,INDEX(B:B,MATCH(AE9,B:B,)+1):B10523,)+MATCH(AE9,B:B,)),"---")),"---")</f>
        <v>J1-12</v>
      </c>
      <c r="AJ9" t="str">
        <f>IF(COUNTIF(CALC_CONN_TEBA0714_REV01!F:F,IF(AH9&lt;&gt;"---",VLOOKUP(AD9,CALC_CONN_TEBA0714_REV01!F:M,8,0),IF(IFERROR(IF(AD9=AH9,AI9,AH9),"---")="---","---",IF(COUNTIF(CALC_CONN_TEBA0714_REV01!F:F,IFERROR(IF(AD9=AH9,AI9,AH9),"---"))&gt;0,"---",IFERROR(IF(AD9=AH9,AI9,AH9),"---")))))=1,IF(AH9&lt;&gt;"---",VLOOKUP(AD9,CALC_CONN_TEBA0714_REV01!F:M,8,0),IF(IFERROR(IF(AD9=AH9,AI9,AH9),"---")="---","---",IF(COUNTIF(CALC_CONN_TEBA0714_REV01!F:F,IFERROR(IF(AD9=AH9,AI9,AH9),"---"))&gt;0,"---",IFERROR(IF(AD9=AH9,AI9,AH9),"---")))),"---")</f>
        <v>J1-12</v>
      </c>
      <c r="AK9" t="str">
        <f>IF(COUNTIF(CALC_CONN_TEBA0714_REV01!F:F,IF(AH9&lt;&gt;"---",VLOOKUP(AD9,CALC_CONN_TEBA0714_REV01!F:M,8,0),IF(IFERROR(IF(AD9=AH9,AI9,AH9),"---")="---","---",IF(COUNTIF(CALC_CONN_TEBA0714_REV01!F:F,IFERROR(IF(AD9=AH9,AI9,AH9),"---"))&gt;0,"---",IFERROR(IF(AD9=AH9,AI9,AH9),"---")))))=0,IF(AH9&lt;&gt;"---",VLOOKUP(AD9,CALC_CONN_TEBA0714_REV01!F:M,8,0),IF(IFERROR(IF(AD9=AH9,AI9,AH9),"---")="---","---",IF(COUNTIF(CALC_CONN_TEBA0714_REV01!F:F,IFERROR(IF(AD9=AH9,AI9,AH9),"---"))&gt;0,"---",IFERROR(IF(AD9=AH9,AI9,AH9),"---")))),"---")</f>
        <v>---</v>
      </c>
      <c r="AL9">
        <f t="shared" si="10"/>
        <v>11.7341</v>
      </c>
      <c r="AM9">
        <f t="shared" si="11"/>
        <v>2</v>
      </c>
      <c r="AT9" t="str">
        <f t="shared" si="4"/>
        <v>SFP0_SCL</v>
      </c>
      <c r="AU9" t="str">
        <f t="shared" si="5"/>
        <v>--</v>
      </c>
    </row>
    <row r="10" spans="1:47" x14ac:dyDescent="0.25">
      <c r="A10" t="str">
        <f t="shared" si="0"/>
        <v>J1-6</v>
      </c>
      <c r="B10" t="str">
        <f t="shared" si="1"/>
        <v>SFP0_M-DEF0</v>
      </c>
      <c r="C10" t="str">
        <f t="shared" si="2"/>
        <v>J1-SFP0_M-DEF0</v>
      </c>
      <c r="D10" t="str">
        <f t="shared" si="3"/>
        <v>J1-6</v>
      </c>
      <c r="E10" t="s">
        <v>590</v>
      </c>
      <c r="F10">
        <v>6</v>
      </c>
      <c r="G10" t="s">
        <v>1289</v>
      </c>
      <c r="L10" t="s">
        <v>1301</v>
      </c>
      <c r="M10" t="s">
        <v>274</v>
      </c>
      <c r="N10">
        <v>29.3552</v>
      </c>
      <c r="AA10">
        <f t="shared" si="12"/>
        <v>5</v>
      </c>
      <c r="AB10" t="str">
        <f>B2B!B7</f>
        <v>JM1</v>
      </c>
      <c r="AC10" t="str">
        <f>B2B!C7</f>
        <v>6</v>
      </c>
      <c r="AD10" t="str">
        <f t="shared" si="6"/>
        <v>JM1-6</v>
      </c>
      <c r="AE10" t="str">
        <f t="shared" si="7"/>
        <v>GND</v>
      </c>
      <c r="AG10" t="str">
        <f t="shared" si="8"/>
        <v>---</v>
      </c>
      <c r="AH10" t="str">
        <f t="shared" si="9"/>
        <v>---</v>
      </c>
      <c r="AI10" t="str">
        <f>IFERROR(IF(IF(AG10="--",INDEX(D:D,MATCH(AE10,INDEX(B:B,MATCH(AE10,B:B,)+1):B10524,)+MATCH(AE10,B:B,)))=AD10,VLOOKUP(AE10,B:D,3,0),IF(AG10="--",INDEX(D:D,MATCH(AE10,INDEX(B:B,MATCH(AE10,B:B,)+1):B10524,)+MATCH(AE10,B:B,)),"---")),"---")</f>
        <v>---</v>
      </c>
      <c r="AJ10" t="str">
        <f>IF(COUNTIF(CALC_CONN_TEBA0714_REV01!F:F,IF(AH10&lt;&gt;"---",VLOOKUP(AD10,CALC_CONN_TEBA0714_REV01!F:M,8,0),IF(IFERROR(IF(AD10=AH10,AI10,AH10),"---")="---","---",IF(COUNTIF(CALC_CONN_TEBA0714_REV01!F:F,IFERROR(IF(AD10=AH10,AI10,AH10),"---"))&gt;0,"---",IFERROR(IF(AD10=AH10,AI10,AH10),"---")))))=1,IF(AH10&lt;&gt;"---",VLOOKUP(AD10,CALC_CONN_TEBA0714_REV01!F:M,8,0),IF(IFERROR(IF(AD10=AH10,AI10,AH10),"---")="---","---",IF(COUNTIF(CALC_CONN_TEBA0714_REV01!F:F,IFERROR(IF(AD10=AH10,AI10,AH10),"---"))&gt;0,"---",IFERROR(IF(AD10=AH10,AI10,AH10),"---")))),"---")</f>
        <v>---</v>
      </c>
      <c r="AK10" t="str">
        <f>IF(COUNTIF(CALC_CONN_TEBA0714_REV01!F:F,IF(AH10&lt;&gt;"---",VLOOKUP(AD10,CALC_CONN_TEBA0714_REV01!F:M,8,0),IF(IFERROR(IF(AD10=AH10,AI10,AH10),"---")="---","---",IF(COUNTIF(CALC_CONN_TEBA0714_REV01!F:F,IFERROR(IF(AD10=AH10,AI10,AH10),"---"))&gt;0,"---",IFERROR(IF(AD10=AH10,AI10,AH10),"---")))))=0,IF(AH10&lt;&gt;"---",VLOOKUP(AD10,CALC_CONN_TEBA0714_REV01!F:M,8,0),IF(IFERROR(IF(AD10=AH10,AI10,AH10),"---")="---","---",IF(COUNTIF(CALC_CONN_TEBA0714_REV01!F:F,IFERROR(IF(AD10=AH10,AI10,AH10),"---"))&gt;0,"---",IFERROR(IF(AD10=AH10,AI10,AH10),"---")))),"---")</f>
        <v>---</v>
      </c>
      <c r="AL10" t="str">
        <f t="shared" si="10"/>
        <v>---</v>
      </c>
      <c r="AM10">
        <f t="shared" si="11"/>
        <v>85</v>
      </c>
      <c r="AT10" t="str">
        <f t="shared" si="4"/>
        <v>SFP0_M-DEF0</v>
      </c>
      <c r="AU10" t="str">
        <f t="shared" si="5"/>
        <v>--</v>
      </c>
    </row>
    <row r="11" spans="1:47" x14ac:dyDescent="0.25">
      <c r="A11" t="str">
        <f t="shared" si="0"/>
        <v>J1-7</v>
      </c>
      <c r="B11" t="str">
        <f t="shared" si="1"/>
        <v>SFP0_RS0</v>
      </c>
      <c r="C11" t="str">
        <f t="shared" si="2"/>
        <v>J1-SFP0_RS0</v>
      </c>
      <c r="D11" t="str">
        <f t="shared" si="3"/>
        <v>J1-7</v>
      </c>
      <c r="E11" t="s">
        <v>590</v>
      </c>
      <c r="F11">
        <v>7</v>
      </c>
      <c r="G11" t="s">
        <v>1263</v>
      </c>
      <c r="L11" t="s">
        <v>1302</v>
      </c>
      <c r="M11" t="s">
        <v>274</v>
      </c>
      <c r="N11">
        <v>56.376600000000003</v>
      </c>
      <c r="AA11">
        <f t="shared" si="12"/>
        <v>6</v>
      </c>
      <c r="AB11" t="str">
        <f>B2B!B8</f>
        <v>JM1</v>
      </c>
      <c r="AC11" t="str">
        <f>B2B!C8</f>
        <v>5</v>
      </c>
      <c r="AD11" t="str">
        <f t="shared" si="6"/>
        <v>JM1-5</v>
      </c>
      <c r="AE11" t="str">
        <f t="shared" si="7"/>
        <v>GND</v>
      </c>
      <c r="AG11" t="str">
        <f t="shared" si="8"/>
        <v>---</v>
      </c>
      <c r="AH11" t="str">
        <f t="shared" si="9"/>
        <v>---</v>
      </c>
      <c r="AI11" t="str">
        <f>IFERROR(IF(IF(AG11="--",INDEX(D:D,MATCH(AE11,INDEX(B:B,MATCH(AE11,B:B,)+1):B10525,)+MATCH(AE11,B:B,)))=AD11,VLOOKUP(AE11,B:D,3,0),IF(AG11="--",INDEX(D:D,MATCH(AE11,INDEX(B:B,MATCH(AE11,B:B,)+1):B10525,)+MATCH(AE11,B:B,)),"---")),"---")</f>
        <v>---</v>
      </c>
      <c r="AJ11" t="str">
        <f>IF(COUNTIF(CALC_CONN_TEBA0714_REV01!F:F,IF(AH11&lt;&gt;"---",VLOOKUP(AD11,CALC_CONN_TEBA0714_REV01!F:M,8,0),IF(IFERROR(IF(AD11=AH11,AI11,AH11),"---")="---","---",IF(COUNTIF(CALC_CONN_TEBA0714_REV01!F:F,IFERROR(IF(AD11=AH11,AI11,AH11),"---"))&gt;0,"---",IFERROR(IF(AD11=AH11,AI11,AH11),"---")))))=1,IF(AH11&lt;&gt;"---",VLOOKUP(AD11,CALC_CONN_TEBA0714_REV01!F:M,8,0),IF(IFERROR(IF(AD11=AH11,AI11,AH11),"---")="---","---",IF(COUNTIF(CALC_CONN_TEBA0714_REV01!F:F,IFERROR(IF(AD11=AH11,AI11,AH11),"---"))&gt;0,"---",IFERROR(IF(AD11=AH11,AI11,AH11),"---")))),"---")</f>
        <v>---</v>
      </c>
      <c r="AK11" t="str">
        <f>IF(COUNTIF(CALC_CONN_TEBA0714_REV01!F:F,IF(AH11&lt;&gt;"---",VLOOKUP(AD11,CALC_CONN_TEBA0714_REV01!F:M,8,0),IF(IFERROR(IF(AD11=AH11,AI11,AH11),"---")="---","---",IF(COUNTIF(CALC_CONN_TEBA0714_REV01!F:F,IFERROR(IF(AD11=AH11,AI11,AH11),"---"))&gt;0,"---",IFERROR(IF(AD11=AH11,AI11,AH11),"---")))))=0,IF(AH11&lt;&gt;"---",VLOOKUP(AD11,CALC_CONN_TEBA0714_REV01!F:M,8,0),IF(IFERROR(IF(AD11=AH11,AI11,AH11),"---")="---","---",IF(COUNTIF(CALC_CONN_TEBA0714_REV01!F:F,IFERROR(IF(AD11=AH11,AI11,AH11),"---"))&gt;0,"---",IFERROR(IF(AD11=AH11,AI11,AH11),"---")))),"---")</f>
        <v>---</v>
      </c>
      <c r="AL11" t="str">
        <f t="shared" si="10"/>
        <v>---</v>
      </c>
      <c r="AM11">
        <f t="shared" si="11"/>
        <v>85</v>
      </c>
      <c r="AT11" t="str">
        <f t="shared" si="4"/>
        <v>SFP0_RS0</v>
      </c>
      <c r="AU11" t="str">
        <f t="shared" si="5"/>
        <v>--</v>
      </c>
    </row>
    <row r="12" spans="1:47" x14ac:dyDescent="0.25">
      <c r="A12" t="str">
        <f t="shared" si="0"/>
        <v>J1-8</v>
      </c>
      <c r="B12" t="str">
        <f t="shared" si="1"/>
        <v>SFP0_LOS</v>
      </c>
      <c r="C12" t="str">
        <f t="shared" si="2"/>
        <v>J1-SFP0_LOS</v>
      </c>
      <c r="D12" t="str">
        <f t="shared" si="3"/>
        <v>J1-8</v>
      </c>
      <c r="E12" t="s">
        <v>590</v>
      </c>
      <c r="F12">
        <v>8</v>
      </c>
      <c r="G12" t="s">
        <v>1288</v>
      </c>
      <c r="L12" t="s">
        <v>280</v>
      </c>
      <c r="M12" t="s">
        <v>274</v>
      </c>
      <c r="N12">
        <v>8.4167000000000005</v>
      </c>
      <c r="AA12">
        <f t="shared" si="12"/>
        <v>7</v>
      </c>
      <c r="AB12" t="str">
        <f>B2B!B9</f>
        <v>JM1</v>
      </c>
      <c r="AC12" t="str">
        <f>B2B!C9</f>
        <v>8</v>
      </c>
      <c r="AD12" t="str">
        <f t="shared" si="6"/>
        <v>JM1-8</v>
      </c>
      <c r="AE12" t="str">
        <f t="shared" si="7"/>
        <v>MGT_TX3_P</v>
      </c>
      <c r="AG12" t="str">
        <f t="shared" si="8"/>
        <v>--</v>
      </c>
      <c r="AH12" t="str">
        <f t="shared" si="9"/>
        <v>J1-18</v>
      </c>
      <c r="AI12" t="str">
        <f>IFERROR(IF(IF(AG12="--",INDEX(D:D,MATCH(AE12,INDEX(B:B,MATCH(AE12,B:B,)+1):B10526,)+MATCH(AE12,B:B,)))=AD12,VLOOKUP(AE12,B:D,3,0),IF(AG12="--",INDEX(D:D,MATCH(AE12,INDEX(B:B,MATCH(AE12,B:B,)+1):B10526,)+MATCH(AE12,B:B,)),"---")),"---")</f>
        <v>J1-18</v>
      </c>
      <c r="AJ12" t="str">
        <f>IF(COUNTIF(CALC_CONN_TEBA0714_REV01!F:F,IF(AH12&lt;&gt;"---",VLOOKUP(AD12,CALC_CONN_TEBA0714_REV01!F:M,8,0),IF(IFERROR(IF(AD12=AH12,AI12,AH12),"---")="---","---",IF(COUNTIF(CALC_CONN_TEBA0714_REV01!F:F,IFERROR(IF(AD12=AH12,AI12,AH12),"---"))&gt;0,"---",IFERROR(IF(AD12=AH12,AI12,AH12),"---")))))=1,IF(AH12&lt;&gt;"---",VLOOKUP(AD12,CALC_CONN_TEBA0714_REV01!F:M,8,0),IF(IFERROR(IF(AD12=AH12,AI12,AH12),"---")="---","---",IF(COUNTIF(CALC_CONN_TEBA0714_REV01!F:F,IFERROR(IF(AD12=AH12,AI12,AH12),"---"))&gt;0,"---",IFERROR(IF(AD12=AH12,AI12,AH12),"---")))),"---")</f>
        <v>J1-18</v>
      </c>
      <c r="AK12" t="str">
        <f>IF(COUNTIF(CALC_CONN_TEBA0714_REV01!F:F,IF(AH12&lt;&gt;"---",VLOOKUP(AD12,CALC_CONN_TEBA0714_REV01!F:M,8,0),IF(IFERROR(IF(AD12=AH12,AI12,AH12),"---")="---","---",IF(COUNTIF(CALC_CONN_TEBA0714_REV01!F:F,IFERROR(IF(AD12=AH12,AI12,AH12),"---"))&gt;0,"---",IFERROR(IF(AD12=AH12,AI12,AH12),"---")))))=0,IF(AH12&lt;&gt;"---",VLOOKUP(AD12,CALC_CONN_TEBA0714_REV01!F:M,8,0),IF(IFERROR(IF(AD12=AH12,AI12,AH12),"---")="---","---",IF(COUNTIF(CALC_CONN_TEBA0714_REV01!F:F,IFERROR(IF(AD12=AH12,AI12,AH12),"---"))&gt;0,"---",IFERROR(IF(AD12=AH12,AI12,AH12),"---")))),"---")</f>
        <v>---</v>
      </c>
      <c r="AL12">
        <f t="shared" si="10"/>
        <v>23.9925</v>
      </c>
      <c r="AM12">
        <f t="shared" si="11"/>
        <v>2</v>
      </c>
      <c r="AT12" t="str">
        <f t="shared" si="4"/>
        <v>SFP0_LOS</v>
      </c>
      <c r="AU12" t="str">
        <f t="shared" si="5"/>
        <v>--</v>
      </c>
    </row>
    <row r="13" spans="1:47" x14ac:dyDescent="0.25">
      <c r="A13" t="str">
        <f t="shared" si="0"/>
        <v>J1-9</v>
      </c>
      <c r="B13" t="str">
        <f t="shared" si="1"/>
        <v>SFP0_RS1</v>
      </c>
      <c r="C13" t="str">
        <f t="shared" si="2"/>
        <v>J1-SFP0_RS1</v>
      </c>
      <c r="D13" t="str">
        <f t="shared" si="3"/>
        <v>J1-9</v>
      </c>
      <c r="E13" t="s">
        <v>590</v>
      </c>
      <c r="F13">
        <v>9</v>
      </c>
      <c r="G13" t="s">
        <v>1264</v>
      </c>
      <c r="L13" t="s">
        <v>282</v>
      </c>
      <c r="M13" t="s">
        <v>274</v>
      </c>
      <c r="N13">
        <v>8.7479999999999993</v>
      </c>
      <c r="AA13">
        <f t="shared" si="12"/>
        <v>8</v>
      </c>
      <c r="AB13" t="str">
        <f>B2B!B10</f>
        <v>JM1</v>
      </c>
      <c r="AC13" t="str">
        <f>B2B!C10</f>
        <v>7</v>
      </c>
      <c r="AD13" t="str">
        <f t="shared" si="6"/>
        <v>JM1-7</v>
      </c>
      <c r="AE13" t="str">
        <f t="shared" si="7"/>
        <v>MGT_RX2_P</v>
      </c>
      <c r="AG13" t="str">
        <f t="shared" si="8"/>
        <v>--</v>
      </c>
      <c r="AH13" t="str">
        <f t="shared" si="9"/>
        <v>JM1-7</v>
      </c>
      <c r="AI13" t="str">
        <f>IFERROR(IF(IF(AG13="--",INDEX(D:D,MATCH(AE13,INDEX(B:B,MATCH(AE13,B:B,)+1):B10527,)+MATCH(AE13,B:B,)))=AD13,VLOOKUP(AE13,B:D,3,0),IF(AG13="--",INDEX(D:D,MATCH(AE13,INDEX(B:B,MATCH(AE13,B:B,)+1):B10527,)+MATCH(AE13,B:B,)),"---")),"---")</f>
        <v>---</v>
      </c>
      <c r="AJ13" t="str">
        <f>IF(COUNTIF(CALC_CONN_TEBA0714_REV01!F:F,IF(AH13&lt;&gt;"---",VLOOKUP(AD13,CALC_CONN_TEBA0714_REV01!F:M,8,0),IF(IFERROR(IF(AD13=AH13,AI13,AH13),"---")="---","---",IF(COUNTIF(CALC_CONN_TEBA0714_REV01!F:F,IFERROR(IF(AD13=AH13,AI13,AH13),"---"))&gt;0,"---",IFERROR(IF(AD13=AH13,AI13,AH13),"---")))))=1,IF(AH13&lt;&gt;"---",VLOOKUP(AD13,CALC_CONN_TEBA0714_REV01!F:M,8,0),IF(IFERROR(IF(AD13=AH13,AI13,AH13),"---")="---","---",IF(COUNTIF(CALC_CONN_TEBA0714_REV01!F:F,IFERROR(IF(AD13=AH13,AI13,AH13),"---"))&gt;0,"---",IFERROR(IF(AD13=AH13,AI13,AH13),"---")))),"---")</f>
        <v>---</v>
      </c>
      <c r="AK13" t="str">
        <f>IF(COUNTIF(CALC_CONN_TEBA0714_REV01!F:F,IF(AH13&lt;&gt;"---",VLOOKUP(AD13,CALC_CONN_TEBA0714_REV01!F:M,8,0),IF(IFERROR(IF(AD13=AH13,AI13,AH13),"---")="---","---",IF(COUNTIF(CALC_CONN_TEBA0714_REV01!F:F,IFERROR(IF(AD13=AH13,AI13,AH13),"---"))&gt;0,"---",IFERROR(IF(AD13=AH13,AI13,AH13),"---")))))=0,IF(AH13&lt;&gt;"---",VLOOKUP(AD13,CALC_CONN_TEBA0714_REV01!F:M,8,0),IF(IFERROR(IF(AD13=AH13,AI13,AH13),"---")="---","---",IF(COUNTIF(CALC_CONN_TEBA0714_REV01!F:F,IFERROR(IF(AD13=AH13,AI13,AH13),"---"))&gt;0,"---",IFERROR(IF(AD13=AH13,AI13,AH13),"---")))),"---")</f>
        <v>---</v>
      </c>
      <c r="AL13">
        <f t="shared" si="10"/>
        <v>0</v>
      </c>
      <c r="AM13">
        <f t="shared" si="11"/>
        <v>1</v>
      </c>
      <c r="AT13" t="str">
        <f t="shared" si="4"/>
        <v>SFP0_RS1</v>
      </c>
      <c r="AU13" t="str">
        <f t="shared" si="5"/>
        <v>--</v>
      </c>
    </row>
    <row r="14" spans="1:47" x14ac:dyDescent="0.25">
      <c r="A14" t="str">
        <f t="shared" si="0"/>
        <v>J1-10</v>
      </c>
      <c r="B14" t="str">
        <f t="shared" si="1"/>
        <v>GND</v>
      </c>
      <c r="C14" t="str">
        <f t="shared" si="2"/>
        <v>J1-GND</v>
      </c>
      <c r="D14" t="str">
        <f t="shared" si="3"/>
        <v>J1-10</v>
      </c>
      <c r="E14" t="s">
        <v>590</v>
      </c>
      <c r="F14">
        <v>10</v>
      </c>
      <c r="G14" t="s">
        <v>275</v>
      </c>
      <c r="L14" t="s">
        <v>283</v>
      </c>
      <c r="M14" t="s">
        <v>274</v>
      </c>
      <c r="N14">
        <v>44.473700000000001</v>
      </c>
      <c r="AA14">
        <f t="shared" si="12"/>
        <v>9</v>
      </c>
      <c r="AB14" t="str">
        <f>B2B!B11</f>
        <v>JM1</v>
      </c>
      <c r="AC14" t="str">
        <f>B2B!C11</f>
        <v>10</v>
      </c>
      <c r="AD14" t="str">
        <f t="shared" si="6"/>
        <v>JM1-10</v>
      </c>
      <c r="AE14" t="str">
        <f t="shared" si="7"/>
        <v>MGT_TX3_N</v>
      </c>
      <c r="AG14" t="str">
        <f t="shared" si="8"/>
        <v>--</v>
      </c>
      <c r="AH14" t="str">
        <f t="shared" si="9"/>
        <v>J1-19</v>
      </c>
      <c r="AI14" t="str">
        <f>IFERROR(IF(IF(AG14="--",INDEX(D:D,MATCH(AE14,INDEX(B:B,MATCH(AE14,B:B,)+1):B10528,)+MATCH(AE14,B:B,)))=AD14,VLOOKUP(AE14,B:D,3,0),IF(AG14="--",INDEX(D:D,MATCH(AE14,INDEX(B:B,MATCH(AE14,B:B,)+1):B10528,)+MATCH(AE14,B:B,)),"---")),"---")</f>
        <v>J1-19</v>
      </c>
      <c r="AJ14" t="str">
        <f>IF(COUNTIF(CALC_CONN_TEBA0714_REV01!F:F,IF(AH14&lt;&gt;"---",VLOOKUP(AD14,CALC_CONN_TEBA0714_REV01!F:M,8,0),IF(IFERROR(IF(AD14=AH14,AI14,AH14),"---")="---","---",IF(COUNTIF(CALC_CONN_TEBA0714_REV01!F:F,IFERROR(IF(AD14=AH14,AI14,AH14),"---"))&gt;0,"---",IFERROR(IF(AD14=AH14,AI14,AH14),"---")))))=1,IF(AH14&lt;&gt;"---",VLOOKUP(AD14,CALC_CONN_TEBA0714_REV01!F:M,8,0),IF(IFERROR(IF(AD14=AH14,AI14,AH14),"---")="---","---",IF(COUNTIF(CALC_CONN_TEBA0714_REV01!F:F,IFERROR(IF(AD14=AH14,AI14,AH14),"---"))&gt;0,"---",IFERROR(IF(AD14=AH14,AI14,AH14),"---")))),"---")</f>
        <v>J1-19</v>
      </c>
      <c r="AK14" t="str">
        <f>IF(COUNTIF(CALC_CONN_TEBA0714_REV01!F:F,IF(AH14&lt;&gt;"---",VLOOKUP(AD14,CALC_CONN_TEBA0714_REV01!F:M,8,0),IF(IFERROR(IF(AD14=AH14,AI14,AH14),"---")="---","---",IF(COUNTIF(CALC_CONN_TEBA0714_REV01!F:F,IFERROR(IF(AD14=AH14,AI14,AH14),"---"))&gt;0,"---",IFERROR(IF(AD14=AH14,AI14,AH14),"---")))))=0,IF(AH14&lt;&gt;"---",VLOOKUP(AD14,CALC_CONN_TEBA0714_REV01!F:M,8,0),IF(IFERROR(IF(AD14=AH14,AI14,AH14),"---")="---","---",IF(COUNTIF(CALC_CONN_TEBA0714_REV01!F:F,IFERROR(IF(AD14=AH14,AI14,AH14),"---"))&gt;0,"---",IFERROR(IF(AD14=AH14,AI14,AH14),"---")))),"---")</f>
        <v>---</v>
      </c>
      <c r="AL14">
        <f t="shared" si="10"/>
        <v>24.2121</v>
      </c>
      <c r="AM14">
        <f t="shared" si="11"/>
        <v>2</v>
      </c>
      <c r="AT14">
        <f t="shared" si="4"/>
        <v>0</v>
      </c>
      <c r="AU14">
        <f t="shared" si="5"/>
        <v>0</v>
      </c>
    </row>
    <row r="15" spans="1:47" x14ac:dyDescent="0.25">
      <c r="A15" t="str">
        <f t="shared" si="0"/>
        <v>J1-11</v>
      </c>
      <c r="B15" t="str">
        <f t="shared" si="1"/>
        <v>GND</v>
      </c>
      <c r="C15" t="str">
        <f t="shared" si="2"/>
        <v>J1-GND</v>
      </c>
      <c r="D15" t="str">
        <f t="shared" si="3"/>
        <v>J1-11</v>
      </c>
      <c r="E15" t="s">
        <v>590</v>
      </c>
      <c r="F15">
        <v>11</v>
      </c>
      <c r="G15" t="s">
        <v>275</v>
      </c>
      <c r="L15" t="s">
        <v>284</v>
      </c>
      <c r="M15" t="s">
        <v>274</v>
      </c>
      <c r="N15">
        <v>44.805</v>
      </c>
      <c r="AA15">
        <f t="shared" si="12"/>
        <v>10</v>
      </c>
      <c r="AB15" t="str">
        <f>B2B!B12</f>
        <v>JM1</v>
      </c>
      <c r="AC15" t="str">
        <f>B2B!C12</f>
        <v>9</v>
      </c>
      <c r="AD15" t="str">
        <f t="shared" si="6"/>
        <v>JM1-9</v>
      </c>
      <c r="AE15" t="str">
        <f t="shared" si="7"/>
        <v>MGT_RX2_N</v>
      </c>
      <c r="AG15" t="str">
        <f t="shared" si="8"/>
        <v>--</v>
      </c>
      <c r="AH15" t="str">
        <f t="shared" si="9"/>
        <v>JM1-9</v>
      </c>
      <c r="AI15" t="str">
        <f>IFERROR(IF(IF(AG15="--",INDEX(D:D,MATCH(AE15,INDEX(B:B,MATCH(AE15,B:B,)+1):B10529,)+MATCH(AE15,B:B,)))=AD15,VLOOKUP(AE15,B:D,3,0),IF(AG15="--",INDEX(D:D,MATCH(AE15,INDEX(B:B,MATCH(AE15,B:B,)+1):B10529,)+MATCH(AE15,B:B,)),"---")),"---")</f>
        <v>---</v>
      </c>
      <c r="AJ15" t="str">
        <f>IF(COUNTIF(CALC_CONN_TEBA0714_REV01!F:F,IF(AH15&lt;&gt;"---",VLOOKUP(AD15,CALC_CONN_TEBA0714_REV01!F:M,8,0),IF(IFERROR(IF(AD15=AH15,AI15,AH15),"---")="---","---",IF(COUNTIF(CALC_CONN_TEBA0714_REV01!F:F,IFERROR(IF(AD15=AH15,AI15,AH15),"---"))&gt;0,"---",IFERROR(IF(AD15=AH15,AI15,AH15),"---")))))=1,IF(AH15&lt;&gt;"---",VLOOKUP(AD15,CALC_CONN_TEBA0714_REV01!F:M,8,0),IF(IFERROR(IF(AD15=AH15,AI15,AH15),"---")="---","---",IF(COUNTIF(CALC_CONN_TEBA0714_REV01!F:F,IFERROR(IF(AD15=AH15,AI15,AH15),"---"))&gt;0,"---",IFERROR(IF(AD15=AH15,AI15,AH15),"---")))),"---")</f>
        <v>---</v>
      </c>
      <c r="AK15" t="str">
        <f>IF(COUNTIF(CALC_CONN_TEBA0714_REV01!F:F,IF(AH15&lt;&gt;"---",VLOOKUP(AD15,CALC_CONN_TEBA0714_REV01!F:M,8,0),IF(IFERROR(IF(AD15=AH15,AI15,AH15),"---")="---","---",IF(COUNTIF(CALC_CONN_TEBA0714_REV01!F:F,IFERROR(IF(AD15=AH15,AI15,AH15),"---"))&gt;0,"---",IFERROR(IF(AD15=AH15,AI15,AH15),"---")))))=0,IF(AH15&lt;&gt;"---",VLOOKUP(AD15,CALC_CONN_TEBA0714_REV01!F:M,8,0),IF(IFERROR(IF(AD15=AH15,AI15,AH15),"---")="---","---",IF(COUNTIF(CALC_CONN_TEBA0714_REV01!F:F,IFERROR(IF(AD15=AH15,AI15,AH15),"---"))&gt;0,"---",IFERROR(IF(AD15=AH15,AI15,AH15),"---")))),"---")</f>
        <v>---</v>
      </c>
      <c r="AL15">
        <f t="shared" si="10"/>
        <v>0</v>
      </c>
      <c r="AM15">
        <f t="shared" si="11"/>
        <v>1</v>
      </c>
      <c r="AT15">
        <f t="shared" si="4"/>
        <v>0</v>
      </c>
      <c r="AU15">
        <f t="shared" si="5"/>
        <v>0</v>
      </c>
    </row>
    <row r="16" spans="1:47" x14ac:dyDescent="0.25">
      <c r="A16" t="str">
        <f t="shared" si="0"/>
        <v>J1-12</v>
      </c>
      <c r="B16" t="str">
        <f t="shared" si="1"/>
        <v>MGT_RX3_N</v>
      </c>
      <c r="C16" t="str">
        <f t="shared" si="2"/>
        <v>J1-MGT_RX3_N</v>
      </c>
      <c r="D16" t="str">
        <f t="shared" si="3"/>
        <v>J1-12</v>
      </c>
      <c r="E16" t="s">
        <v>590</v>
      </c>
      <c r="F16">
        <v>12</v>
      </c>
      <c r="G16" t="s">
        <v>890</v>
      </c>
      <c r="L16" t="s">
        <v>285</v>
      </c>
      <c r="M16" t="s">
        <v>274</v>
      </c>
      <c r="N16">
        <v>53.452500000000001</v>
      </c>
      <c r="AA16">
        <f t="shared" si="12"/>
        <v>11</v>
      </c>
      <c r="AB16" t="str">
        <f>B2B!B13</f>
        <v>JM1</v>
      </c>
      <c r="AC16" t="str">
        <f>B2B!C13</f>
        <v>12</v>
      </c>
      <c r="AD16" t="str">
        <f t="shared" si="6"/>
        <v>JM1-12</v>
      </c>
      <c r="AE16" t="str">
        <f t="shared" si="7"/>
        <v>GND</v>
      </c>
      <c r="AG16" t="str">
        <f t="shared" si="8"/>
        <v>---</v>
      </c>
      <c r="AH16" t="str">
        <f t="shared" si="9"/>
        <v>---</v>
      </c>
      <c r="AI16" t="str">
        <f>IFERROR(IF(IF(AG16="--",INDEX(D:D,MATCH(AE16,INDEX(B:B,MATCH(AE16,B:B,)+1):B10530,)+MATCH(AE16,B:B,)))=AD16,VLOOKUP(AE16,B:D,3,0),IF(AG16="--",INDEX(D:D,MATCH(AE16,INDEX(B:B,MATCH(AE16,B:B,)+1):B10530,)+MATCH(AE16,B:B,)),"---")),"---")</f>
        <v>---</v>
      </c>
      <c r="AJ16" t="str">
        <f>IF(COUNTIF(CALC_CONN_TEBA0714_REV01!F:F,IF(AH16&lt;&gt;"---",VLOOKUP(AD16,CALC_CONN_TEBA0714_REV01!F:M,8,0),IF(IFERROR(IF(AD16=AH16,AI16,AH16),"---")="---","---",IF(COUNTIF(CALC_CONN_TEBA0714_REV01!F:F,IFERROR(IF(AD16=AH16,AI16,AH16),"---"))&gt;0,"---",IFERROR(IF(AD16=AH16,AI16,AH16),"---")))))=1,IF(AH16&lt;&gt;"---",VLOOKUP(AD16,CALC_CONN_TEBA0714_REV01!F:M,8,0),IF(IFERROR(IF(AD16=AH16,AI16,AH16),"---")="---","---",IF(COUNTIF(CALC_CONN_TEBA0714_REV01!F:F,IFERROR(IF(AD16=AH16,AI16,AH16),"---"))&gt;0,"---",IFERROR(IF(AD16=AH16,AI16,AH16),"---")))),"---")</f>
        <v>---</v>
      </c>
      <c r="AK16" t="str">
        <f>IF(COUNTIF(CALC_CONN_TEBA0714_REV01!F:F,IF(AH16&lt;&gt;"---",VLOOKUP(AD16,CALC_CONN_TEBA0714_REV01!F:M,8,0),IF(IFERROR(IF(AD16=AH16,AI16,AH16),"---")="---","---",IF(COUNTIF(CALC_CONN_TEBA0714_REV01!F:F,IFERROR(IF(AD16=AH16,AI16,AH16),"---"))&gt;0,"---",IFERROR(IF(AD16=AH16,AI16,AH16),"---")))))=0,IF(AH16&lt;&gt;"---",VLOOKUP(AD16,CALC_CONN_TEBA0714_REV01!F:M,8,0),IF(IFERROR(IF(AD16=AH16,AI16,AH16),"---")="---","---",IF(COUNTIF(CALC_CONN_TEBA0714_REV01!F:F,IFERROR(IF(AD16=AH16,AI16,AH16),"---"))&gt;0,"---",IFERROR(IF(AD16=AH16,AI16,AH16),"---")))),"---")</f>
        <v>---</v>
      </c>
      <c r="AL16" t="str">
        <f t="shared" si="10"/>
        <v>---</v>
      </c>
      <c r="AM16">
        <f t="shared" si="11"/>
        <v>85</v>
      </c>
      <c r="AT16" t="str">
        <f t="shared" si="4"/>
        <v>MGT_RX3_N</v>
      </c>
      <c r="AU16" t="str">
        <f t="shared" si="5"/>
        <v>--</v>
      </c>
    </row>
    <row r="17" spans="1:47" x14ac:dyDescent="0.25">
      <c r="A17" t="str">
        <f t="shared" si="0"/>
        <v>J1-13</v>
      </c>
      <c r="B17" t="str">
        <f t="shared" si="1"/>
        <v>MGT_RX3_P</v>
      </c>
      <c r="C17" t="str">
        <f t="shared" si="2"/>
        <v>J1-MGT_RX3_P</v>
      </c>
      <c r="D17" t="str">
        <f t="shared" si="3"/>
        <v>J1-13</v>
      </c>
      <c r="E17" t="s">
        <v>590</v>
      </c>
      <c r="F17">
        <v>13</v>
      </c>
      <c r="G17" t="s">
        <v>892</v>
      </c>
      <c r="L17" t="s">
        <v>286</v>
      </c>
      <c r="M17" t="s">
        <v>274</v>
      </c>
      <c r="N17">
        <v>53.783900000000003</v>
      </c>
      <c r="AA17">
        <f t="shared" si="12"/>
        <v>12</v>
      </c>
      <c r="AB17" t="str">
        <f>B2B!B14</f>
        <v>JM1</v>
      </c>
      <c r="AC17" t="str">
        <f>B2B!C14</f>
        <v>11</v>
      </c>
      <c r="AD17" t="str">
        <f t="shared" si="6"/>
        <v>JM1-11</v>
      </c>
      <c r="AE17" t="str">
        <f t="shared" si="7"/>
        <v>GND</v>
      </c>
      <c r="AG17" t="str">
        <f t="shared" si="8"/>
        <v>---</v>
      </c>
      <c r="AH17" t="str">
        <f t="shared" si="9"/>
        <v>---</v>
      </c>
      <c r="AI17" t="str">
        <f>IFERROR(IF(IF(AG17="--",INDEX(D:D,MATCH(AE17,INDEX(B:B,MATCH(AE17,B:B,)+1):B10531,)+MATCH(AE17,B:B,)))=AD17,VLOOKUP(AE17,B:D,3,0),IF(AG17="--",INDEX(D:D,MATCH(AE17,INDEX(B:B,MATCH(AE17,B:B,)+1):B10531,)+MATCH(AE17,B:B,)),"---")),"---")</f>
        <v>---</v>
      </c>
      <c r="AJ17" t="str">
        <f>IF(COUNTIF(CALC_CONN_TEBA0714_REV01!F:F,IF(AH17&lt;&gt;"---",VLOOKUP(AD17,CALC_CONN_TEBA0714_REV01!F:M,8,0),IF(IFERROR(IF(AD17=AH17,AI17,AH17),"---")="---","---",IF(COUNTIF(CALC_CONN_TEBA0714_REV01!F:F,IFERROR(IF(AD17=AH17,AI17,AH17),"---"))&gt;0,"---",IFERROR(IF(AD17=AH17,AI17,AH17),"---")))))=1,IF(AH17&lt;&gt;"---",VLOOKUP(AD17,CALC_CONN_TEBA0714_REV01!F:M,8,0),IF(IFERROR(IF(AD17=AH17,AI17,AH17),"---")="---","---",IF(COUNTIF(CALC_CONN_TEBA0714_REV01!F:F,IFERROR(IF(AD17=AH17,AI17,AH17),"---"))&gt;0,"---",IFERROR(IF(AD17=AH17,AI17,AH17),"---")))),"---")</f>
        <v>---</v>
      </c>
      <c r="AK17" t="str">
        <f>IF(COUNTIF(CALC_CONN_TEBA0714_REV01!F:F,IF(AH17&lt;&gt;"---",VLOOKUP(AD17,CALC_CONN_TEBA0714_REV01!F:M,8,0),IF(IFERROR(IF(AD17=AH17,AI17,AH17),"---")="---","---",IF(COUNTIF(CALC_CONN_TEBA0714_REV01!F:F,IFERROR(IF(AD17=AH17,AI17,AH17),"---"))&gt;0,"---",IFERROR(IF(AD17=AH17,AI17,AH17),"---")))))=0,IF(AH17&lt;&gt;"---",VLOOKUP(AD17,CALC_CONN_TEBA0714_REV01!F:M,8,0),IF(IFERROR(IF(AD17=AH17,AI17,AH17),"---")="---","---",IF(COUNTIF(CALC_CONN_TEBA0714_REV01!F:F,IFERROR(IF(AD17=AH17,AI17,AH17),"---"))&gt;0,"---",IFERROR(IF(AD17=AH17,AI17,AH17),"---")))),"---")</f>
        <v>---</v>
      </c>
      <c r="AL17" t="str">
        <f t="shared" si="10"/>
        <v>---</v>
      </c>
      <c r="AM17">
        <f t="shared" si="11"/>
        <v>85</v>
      </c>
      <c r="AT17" t="str">
        <f t="shared" si="4"/>
        <v>MGT_RX3_P</v>
      </c>
      <c r="AU17" t="str">
        <f t="shared" si="5"/>
        <v>--</v>
      </c>
    </row>
    <row r="18" spans="1:47" x14ac:dyDescent="0.25">
      <c r="A18" t="str">
        <f t="shared" si="0"/>
        <v>J1-14</v>
      </c>
      <c r="B18" t="str">
        <f t="shared" si="1"/>
        <v>GND</v>
      </c>
      <c r="C18" t="str">
        <f t="shared" si="2"/>
        <v>J1-GND</v>
      </c>
      <c r="D18" t="str">
        <f t="shared" si="3"/>
        <v>J1-14</v>
      </c>
      <c r="E18" t="s">
        <v>590</v>
      </c>
      <c r="F18">
        <v>14</v>
      </c>
      <c r="G18" t="s">
        <v>275</v>
      </c>
      <c r="L18" t="s">
        <v>287</v>
      </c>
      <c r="M18" t="s">
        <v>274</v>
      </c>
      <c r="N18">
        <v>33.772399999999998</v>
      </c>
      <c r="AA18">
        <f t="shared" si="12"/>
        <v>13</v>
      </c>
      <c r="AB18" t="str">
        <f>B2B!B15</f>
        <v>JM1</v>
      </c>
      <c r="AC18" t="str">
        <f>B2B!C15</f>
        <v>14</v>
      </c>
      <c r="AD18" t="str">
        <f t="shared" si="6"/>
        <v>JM1-14</v>
      </c>
      <c r="AE18" t="str">
        <f t="shared" si="7"/>
        <v>MGT_TX2_P</v>
      </c>
      <c r="AG18" t="str">
        <f t="shared" si="8"/>
        <v>--</v>
      </c>
      <c r="AH18" t="str">
        <f t="shared" si="9"/>
        <v>JM1-14</v>
      </c>
      <c r="AI18" t="str">
        <f>IFERROR(IF(IF(AG18="--",INDEX(D:D,MATCH(AE18,INDEX(B:B,MATCH(AE18,B:B,)+1):B10532,)+MATCH(AE18,B:B,)))=AD18,VLOOKUP(AE18,B:D,3,0),IF(AG18="--",INDEX(D:D,MATCH(AE18,INDEX(B:B,MATCH(AE18,B:B,)+1):B10532,)+MATCH(AE18,B:B,)),"---")),"---")</f>
        <v>---</v>
      </c>
      <c r="AJ18" t="str">
        <f>IF(COUNTIF(CALC_CONN_TEBA0714_REV01!F:F,IF(AH18&lt;&gt;"---",VLOOKUP(AD18,CALC_CONN_TEBA0714_REV01!F:M,8,0),IF(IFERROR(IF(AD18=AH18,AI18,AH18),"---")="---","---",IF(COUNTIF(CALC_CONN_TEBA0714_REV01!F:F,IFERROR(IF(AD18=AH18,AI18,AH18),"---"))&gt;0,"---",IFERROR(IF(AD18=AH18,AI18,AH18),"---")))))=1,IF(AH18&lt;&gt;"---",VLOOKUP(AD18,CALC_CONN_TEBA0714_REV01!F:M,8,0),IF(IFERROR(IF(AD18=AH18,AI18,AH18),"---")="---","---",IF(COUNTIF(CALC_CONN_TEBA0714_REV01!F:F,IFERROR(IF(AD18=AH18,AI18,AH18),"---"))&gt;0,"---",IFERROR(IF(AD18=AH18,AI18,AH18),"---")))),"---")</f>
        <v>---</v>
      </c>
      <c r="AK18" t="str">
        <f>IF(COUNTIF(CALC_CONN_TEBA0714_REV01!F:F,IF(AH18&lt;&gt;"---",VLOOKUP(AD18,CALC_CONN_TEBA0714_REV01!F:M,8,0),IF(IFERROR(IF(AD18=AH18,AI18,AH18),"---")="---","---",IF(COUNTIF(CALC_CONN_TEBA0714_REV01!F:F,IFERROR(IF(AD18=AH18,AI18,AH18),"---"))&gt;0,"---",IFERROR(IF(AD18=AH18,AI18,AH18),"---")))))=0,IF(AH18&lt;&gt;"---",VLOOKUP(AD18,CALC_CONN_TEBA0714_REV01!F:M,8,0),IF(IFERROR(IF(AD18=AH18,AI18,AH18),"---")="---","---",IF(COUNTIF(CALC_CONN_TEBA0714_REV01!F:F,IFERROR(IF(AD18=AH18,AI18,AH18),"---"))&gt;0,"---",IFERROR(IF(AD18=AH18,AI18,AH18),"---")))),"---")</f>
        <v>---</v>
      </c>
      <c r="AL18">
        <f t="shared" si="10"/>
        <v>0</v>
      </c>
      <c r="AM18">
        <f t="shared" si="11"/>
        <v>1</v>
      </c>
      <c r="AT18">
        <f t="shared" si="4"/>
        <v>0</v>
      </c>
      <c r="AU18">
        <f t="shared" si="5"/>
        <v>0</v>
      </c>
    </row>
    <row r="19" spans="1:47" x14ac:dyDescent="0.25">
      <c r="A19" t="str">
        <f t="shared" si="0"/>
        <v>J1-15</v>
      </c>
      <c r="B19" t="str">
        <f t="shared" si="1"/>
        <v>NetC4_1</v>
      </c>
      <c r="C19" t="str">
        <f t="shared" si="2"/>
        <v>J1-NetC4_1</v>
      </c>
      <c r="D19" t="str">
        <f t="shared" si="3"/>
        <v>J1-15</v>
      </c>
      <c r="E19" t="s">
        <v>590</v>
      </c>
      <c r="F19">
        <v>15</v>
      </c>
      <c r="G19" t="s">
        <v>1265</v>
      </c>
      <c r="L19" t="s">
        <v>288</v>
      </c>
      <c r="M19" t="s">
        <v>274</v>
      </c>
      <c r="N19">
        <v>33.460500000000003</v>
      </c>
      <c r="AA19">
        <f t="shared" si="12"/>
        <v>14</v>
      </c>
      <c r="AB19" t="str">
        <f>B2B!B16</f>
        <v>JM1</v>
      </c>
      <c r="AC19" t="str">
        <f>B2B!C16</f>
        <v>13</v>
      </c>
      <c r="AD19" t="str">
        <f t="shared" si="6"/>
        <v>JM1-13</v>
      </c>
      <c r="AE19" t="str">
        <f t="shared" si="7"/>
        <v>MGT_RX1_P</v>
      </c>
      <c r="AG19" t="str">
        <f t="shared" si="8"/>
        <v>--</v>
      </c>
      <c r="AH19" t="str">
        <f t="shared" si="9"/>
        <v>JM1-13</v>
      </c>
      <c r="AI19" t="str">
        <f>IFERROR(IF(IF(AG19="--",INDEX(D:D,MATCH(AE19,INDEX(B:B,MATCH(AE19,B:B,)+1):B10533,)+MATCH(AE19,B:B,)))=AD19,VLOOKUP(AE19,B:D,3,0),IF(AG19="--",INDEX(D:D,MATCH(AE19,INDEX(B:B,MATCH(AE19,B:B,)+1):B10533,)+MATCH(AE19,B:B,)),"---")),"---")</f>
        <v>---</v>
      </c>
      <c r="AJ19" t="str">
        <f>IF(COUNTIF(CALC_CONN_TEBA0714_REV01!F:F,IF(AH19&lt;&gt;"---",VLOOKUP(AD19,CALC_CONN_TEBA0714_REV01!F:M,8,0),IF(IFERROR(IF(AD19=AH19,AI19,AH19),"---")="---","---",IF(COUNTIF(CALC_CONN_TEBA0714_REV01!F:F,IFERROR(IF(AD19=AH19,AI19,AH19),"---"))&gt;0,"---",IFERROR(IF(AD19=AH19,AI19,AH19),"---")))))=1,IF(AH19&lt;&gt;"---",VLOOKUP(AD19,CALC_CONN_TEBA0714_REV01!F:M,8,0),IF(IFERROR(IF(AD19=AH19,AI19,AH19),"---")="---","---",IF(COUNTIF(CALC_CONN_TEBA0714_REV01!F:F,IFERROR(IF(AD19=AH19,AI19,AH19),"---"))&gt;0,"---",IFERROR(IF(AD19=AH19,AI19,AH19),"---")))),"---")</f>
        <v>---</v>
      </c>
      <c r="AK19" t="str">
        <f>IF(COUNTIF(CALC_CONN_TEBA0714_REV01!F:F,IF(AH19&lt;&gt;"---",VLOOKUP(AD19,CALC_CONN_TEBA0714_REV01!F:M,8,0),IF(IFERROR(IF(AD19=AH19,AI19,AH19),"---")="---","---",IF(COUNTIF(CALC_CONN_TEBA0714_REV01!F:F,IFERROR(IF(AD19=AH19,AI19,AH19),"---"))&gt;0,"---",IFERROR(IF(AD19=AH19,AI19,AH19),"---")))))=0,IF(AH19&lt;&gt;"---",VLOOKUP(AD19,CALC_CONN_TEBA0714_REV01!F:M,8,0),IF(IFERROR(IF(AD19=AH19,AI19,AH19),"---")="---","---",IF(COUNTIF(CALC_CONN_TEBA0714_REV01!F:F,IFERROR(IF(AD19=AH19,AI19,AH19),"---"))&gt;0,"---",IFERROR(IF(AD19=AH19,AI19,AH19),"---")))),"---")</f>
        <v>---</v>
      </c>
      <c r="AL19">
        <f t="shared" si="10"/>
        <v>0</v>
      </c>
      <c r="AM19">
        <f t="shared" si="11"/>
        <v>1</v>
      </c>
      <c r="AT19" t="str">
        <f t="shared" si="4"/>
        <v>NetC4_1</v>
      </c>
      <c r="AU19" t="str">
        <f t="shared" si="5"/>
        <v>--</v>
      </c>
    </row>
    <row r="20" spans="1:47" x14ac:dyDescent="0.25">
      <c r="A20" t="str">
        <f t="shared" si="0"/>
        <v>J1-16</v>
      </c>
      <c r="B20" t="str">
        <f t="shared" si="1"/>
        <v>NetC3_1</v>
      </c>
      <c r="C20" t="str">
        <f t="shared" si="2"/>
        <v>J1-NetC3_1</v>
      </c>
      <c r="D20" t="str">
        <f t="shared" si="3"/>
        <v>J1-16</v>
      </c>
      <c r="E20" t="s">
        <v>590</v>
      </c>
      <c r="F20">
        <v>16</v>
      </c>
      <c r="G20" t="s">
        <v>1266</v>
      </c>
      <c r="L20" t="s">
        <v>289</v>
      </c>
      <c r="M20" t="s">
        <v>274</v>
      </c>
      <c r="N20">
        <v>34.048900000000003</v>
      </c>
      <c r="AA20">
        <f t="shared" si="12"/>
        <v>15</v>
      </c>
      <c r="AB20" t="str">
        <f>B2B!B17</f>
        <v>JM1</v>
      </c>
      <c r="AC20" t="str">
        <f>B2B!C17</f>
        <v>16</v>
      </c>
      <c r="AD20" t="str">
        <f t="shared" si="6"/>
        <v>JM1-16</v>
      </c>
      <c r="AE20" t="str">
        <f t="shared" si="7"/>
        <v>MGT_TX2_N</v>
      </c>
      <c r="AG20" t="str">
        <f t="shared" si="8"/>
        <v>--</v>
      </c>
      <c r="AH20" t="str">
        <f t="shared" si="9"/>
        <v>JM1-16</v>
      </c>
      <c r="AI20" t="str">
        <f>IFERROR(IF(IF(AG20="--",INDEX(D:D,MATCH(AE20,INDEX(B:B,MATCH(AE20,B:B,)+1):B10534,)+MATCH(AE20,B:B,)))=AD20,VLOOKUP(AE20,B:D,3,0),IF(AG20="--",INDEX(D:D,MATCH(AE20,INDEX(B:B,MATCH(AE20,B:B,)+1):B10534,)+MATCH(AE20,B:B,)),"---")),"---")</f>
        <v>---</v>
      </c>
      <c r="AJ20" t="str">
        <f>IF(COUNTIF(CALC_CONN_TEBA0714_REV01!F:F,IF(AH20&lt;&gt;"---",VLOOKUP(AD20,CALC_CONN_TEBA0714_REV01!F:M,8,0),IF(IFERROR(IF(AD20=AH20,AI20,AH20),"---")="---","---",IF(COUNTIF(CALC_CONN_TEBA0714_REV01!F:F,IFERROR(IF(AD20=AH20,AI20,AH20),"---"))&gt;0,"---",IFERROR(IF(AD20=AH20,AI20,AH20),"---")))))=1,IF(AH20&lt;&gt;"---",VLOOKUP(AD20,CALC_CONN_TEBA0714_REV01!F:M,8,0),IF(IFERROR(IF(AD20=AH20,AI20,AH20),"---")="---","---",IF(COUNTIF(CALC_CONN_TEBA0714_REV01!F:F,IFERROR(IF(AD20=AH20,AI20,AH20),"---"))&gt;0,"---",IFERROR(IF(AD20=AH20,AI20,AH20),"---")))),"---")</f>
        <v>---</v>
      </c>
      <c r="AK20" t="str">
        <f>IF(COUNTIF(CALC_CONN_TEBA0714_REV01!F:F,IF(AH20&lt;&gt;"---",VLOOKUP(AD20,CALC_CONN_TEBA0714_REV01!F:M,8,0),IF(IFERROR(IF(AD20=AH20,AI20,AH20),"---")="---","---",IF(COUNTIF(CALC_CONN_TEBA0714_REV01!F:F,IFERROR(IF(AD20=AH20,AI20,AH20),"---"))&gt;0,"---",IFERROR(IF(AD20=AH20,AI20,AH20),"---")))))=0,IF(AH20&lt;&gt;"---",VLOOKUP(AD20,CALC_CONN_TEBA0714_REV01!F:M,8,0),IF(IFERROR(IF(AD20=AH20,AI20,AH20),"---")="---","---",IF(COUNTIF(CALC_CONN_TEBA0714_REV01!F:F,IFERROR(IF(AD20=AH20,AI20,AH20),"---"))&gt;0,"---",IFERROR(IF(AD20=AH20,AI20,AH20),"---")))),"---")</f>
        <v>---</v>
      </c>
      <c r="AL20">
        <f t="shared" si="10"/>
        <v>0</v>
      </c>
      <c r="AM20">
        <f t="shared" si="11"/>
        <v>1</v>
      </c>
      <c r="AT20" t="str">
        <f t="shared" si="4"/>
        <v>NetC3_1</v>
      </c>
      <c r="AU20" t="str">
        <f t="shared" si="5"/>
        <v>--</v>
      </c>
    </row>
    <row r="21" spans="1:47" x14ac:dyDescent="0.25">
      <c r="A21" t="str">
        <f t="shared" si="0"/>
        <v>J1-17</v>
      </c>
      <c r="B21" t="str">
        <f t="shared" si="1"/>
        <v>GND</v>
      </c>
      <c r="C21" t="str">
        <f t="shared" si="2"/>
        <v>J1-GND</v>
      </c>
      <c r="D21" t="str">
        <f t="shared" si="3"/>
        <v>J1-17</v>
      </c>
      <c r="E21" t="s">
        <v>590</v>
      </c>
      <c r="F21">
        <v>17</v>
      </c>
      <c r="G21" t="s">
        <v>275</v>
      </c>
      <c r="L21" t="s">
        <v>290</v>
      </c>
      <c r="M21" t="s">
        <v>274</v>
      </c>
      <c r="N21">
        <v>33.737699999999997</v>
      </c>
      <c r="AA21">
        <f t="shared" si="12"/>
        <v>16</v>
      </c>
      <c r="AB21" t="str">
        <f>B2B!B18</f>
        <v>JM1</v>
      </c>
      <c r="AC21" t="str">
        <f>B2B!C18</f>
        <v>15</v>
      </c>
      <c r="AD21" t="str">
        <f t="shared" si="6"/>
        <v>JM1-15</v>
      </c>
      <c r="AE21" t="str">
        <f t="shared" si="7"/>
        <v>MGT_RX1_N</v>
      </c>
      <c r="AG21" t="str">
        <f t="shared" si="8"/>
        <v>--</v>
      </c>
      <c r="AH21" t="str">
        <f t="shared" si="9"/>
        <v>JM1-15</v>
      </c>
      <c r="AI21" t="str">
        <f>IFERROR(IF(IF(AG21="--",INDEX(D:D,MATCH(AE21,INDEX(B:B,MATCH(AE21,B:B,)+1):B10535,)+MATCH(AE21,B:B,)))=AD21,VLOOKUP(AE21,B:D,3,0),IF(AG21="--",INDEX(D:D,MATCH(AE21,INDEX(B:B,MATCH(AE21,B:B,)+1):B10535,)+MATCH(AE21,B:B,)),"---")),"---")</f>
        <v>---</v>
      </c>
      <c r="AJ21" t="str">
        <f>IF(COUNTIF(CALC_CONN_TEBA0714_REV01!F:F,IF(AH21&lt;&gt;"---",VLOOKUP(AD21,CALC_CONN_TEBA0714_REV01!F:M,8,0),IF(IFERROR(IF(AD21=AH21,AI21,AH21),"---")="---","---",IF(COUNTIF(CALC_CONN_TEBA0714_REV01!F:F,IFERROR(IF(AD21=AH21,AI21,AH21),"---"))&gt;0,"---",IFERROR(IF(AD21=AH21,AI21,AH21),"---")))))=1,IF(AH21&lt;&gt;"---",VLOOKUP(AD21,CALC_CONN_TEBA0714_REV01!F:M,8,0),IF(IFERROR(IF(AD21=AH21,AI21,AH21),"---")="---","---",IF(COUNTIF(CALC_CONN_TEBA0714_REV01!F:F,IFERROR(IF(AD21=AH21,AI21,AH21),"---"))&gt;0,"---",IFERROR(IF(AD21=AH21,AI21,AH21),"---")))),"---")</f>
        <v>---</v>
      </c>
      <c r="AK21" t="str">
        <f>IF(COUNTIF(CALC_CONN_TEBA0714_REV01!F:F,IF(AH21&lt;&gt;"---",VLOOKUP(AD21,CALC_CONN_TEBA0714_REV01!F:M,8,0),IF(IFERROR(IF(AD21=AH21,AI21,AH21),"---")="---","---",IF(COUNTIF(CALC_CONN_TEBA0714_REV01!F:F,IFERROR(IF(AD21=AH21,AI21,AH21),"---"))&gt;0,"---",IFERROR(IF(AD21=AH21,AI21,AH21),"---")))))=0,IF(AH21&lt;&gt;"---",VLOOKUP(AD21,CALC_CONN_TEBA0714_REV01!F:M,8,0),IF(IFERROR(IF(AD21=AH21,AI21,AH21),"---")="---","---",IF(COUNTIF(CALC_CONN_TEBA0714_REV01!F:F,IFERROR(IF(AD21=AH21,AI21,AH21),"---"))&gt;0,"---",IFERROR(IF(AD21=AH21,AI21,AH21),"---")))),"---")</f>
        <v>---</v>
      </c>
      <c r="AL21">
        <f t="shared" si="10"/>
        <v>0</v>
      </c>
      <c r="AM21">
        <f t="shared" si="11"/>
        <v>1</v>
      </c>
      <c r="AT21">
        <f t="shared" si="4"/>
        <v>0</v>
      </c>
      <c r="AU21">
        <f t="shared" si="5"/>
        <v>0</v>
      </c>
    </row>
    <row r="22" spans="1:47" x14ac:dyDescent="0.25">
      <c r="A22" t="str">
        <f t="shared" si="0"/>
        <v>J1-18</v>
      </c>
      <c r="B22" t="str">
        <f t="shared" si="1"/>
        <v>MGT_TX3_P</v>
      </c>
      <c r="C22" t="str">
        <f t="shared" si="2"/>
        <v>J1-MGT_TX3_P</v>
      </c>
      <c r="D22" t="str">
        <f t="shared" si="3"/>
        <v>J1-18</v>
      </c>
      <c r="E22" t="s">
        <v>590</v>
      </c>
      <c r="F22">
        <v>18</v>
      </c>
      <c r="G22" t="s">
        <v>891</v>
      </c>
      <c r="L22" t="s">
        <v>849</v>
      </c>
      <c r="M22" t="s">
        <v>274</v>
      </c>
      <c r="N22">
        <v>11.3424</v>
      </c>
      <c r="AA22">
        <f t="shared" si="12"/>
        <v>17</v>
      </c>
      <c r="AB22" t="str">
        <f>B2B!B19</f>
        <v>JM1</v>
      </c>
      <c r="AC22" t="str">
        <f>B2B!C19</f>
        <v>18</v>
      </c>
      <c r="AD22" t="str">
        <f t="shared" si="6"/>
        <v>JM1-18</v>
      </c>
      <c r="AE22" t="str">
        <f t="shared" si="7"/>
        <v>GND</v>
      </c>
      <c r="AG22" t="str">
        <f t="shared" si="8"/>
        <v>---</v>
      </c>
      <c r="AH22" t="str">
        <f t="shared" si="9"/>
        <v>---</v>
      </c>
      <c r="AI22" t="str">
        <f>IFERROR(IF(IF(AG22="--",INDEX(D:D,MATCH(AE22,INDEX(B:B,MATCH(AE22,B:B,)+1):B10536,)+MATCH(AE22,B:B,)))=AD22,VLOOKUP(AE22,B:D,3,0),IF(AG22="--",INDEX(D:D,MATCH(AE22,INDEX(B:B,MATCH(AE22,B:B,)+1):B10536,)+MATCH(AE22,B:B,)),"---")),"---")</f>
        <v>---</v>
      </c>
      <c r="AJ22" t="str">
        <f>IF(COUNTIF(CALC_CONN_TEBA0714_REV01!F:F,IF(AH22&lt;&gt;"---",VLOOKUP(AD22,CALC_CONN_TEBA0714_REV01!F:M,8,0),IF(IFERROR(IF(AD22=AH22,AI22,AH22),"---")="---","---",IF(COUNTIF(CALC_CONN_TEBA0714_REV01!F:F,IFERROR(IF(AD22=AH22,AI22,AH22),"---"))&gt;0,"---",IFERROR(IF(AD22=AH22,AI22,AH22),"---")))))=1,IF(AH22&lt;&gt;"---",VLOOKUP(AD22,CALC_CONN_TEBA0714_REV01!F:M,8,0),IF(IFERROR(IF(AD22=AH22,AI22,AH22),"---")="---","---",IF(COUNTIF(CALC_CONN_TEBA0714_REV01!F:F,IFERROR(IF(AD22=AH22,AI22,AH22),"---"))&gt;0,"---",IFERROR(IF(AD22=AH22,AI22,AH22),"---")))),"---")</f>
        <v>---</v>
      </c>
      <c r="AK22" t="str">
        <f>IF(COUNTIF(CALC_CONN_TEBA0714_REV01!F:F,IF(AH22&lt;&gt;"---",VLOOKUP(AD22,CALC_CONN_TEBA0714_REV01!F:M,8,0),IF(IFERROR(IF(AD22=AH22,AI22,AH22),"---")="---","---",IF(COUNTIF(CALC_CONN_TEBA0714_REV01!F:F,IFERROR(IF(AD22=AH22,AI22,AH22),"---"))&gt;0,"---",IFERROR(IF(AD22=AH22,AI22,AH22),"---")))))=0,IF(AH22&lt;&gt;"---",VLOOKUP(AD22,CALC_CONN_TEBA0714_REV01!F:M,8,0),IF(IFERROR(IF(AD22=AH22,AI22,AH22),"---")="---","---",IF(COUNTIF(CALC_CONN_TEBA0714_REV01!F:F,IFERROR(IF(AD22=AH22,AI22,AH22),"---"))&gt;0,"---",IFERROR(IF(AD22=AH22,AI22,AH22),"---")))),"---")</f>
        <v>---</v>
      </c>
      <c r="AL22" t="str">
        <f t="shared" si="10"/>
        <v>---</v>
      </c>
      <c r="AM22">
        <f t="shared" si="11"/>
        <v>85</v>
      </c>
      <c r="AT22" t="str">
        <f t="shared" si="4"/>
        <v>MGT_TX3_P</v>
      </c>
      <c r="AU22" t="str">
        <f t="shared" si="5"/>
        <v>--</v>
      </c>
    </row>
    <row r="23" spans="1:47" x14ac:dyDescent="0.25">
      <c r="A23" t="str">
        <f t="shared" si="0"/>
        <v>J1-19</v>
      </c>
      <c r="B23" t="str">
        <f t="shared" si="1"/>
        <v>MGT_TX3_N</v>
      </c>
      <c r="C23" t="str">
        <f t="shared" si="2"/>
        <v>J1-MGT_TX3_N</v>
      </c>
      <c r="D23" t="str">
        <f t="shared" si="3"/>
        <v>J1-19</v>
      </c>
      <c r="E23" t="s">
        <v>590</v>
      </c>
      <c r="F23">
        <v>19</v>
      </c>
      <c r="G23" t="s">
        <v>889</v>
      </c>
      <c r="L23" t="s">
        <v>850</v>
      </c>
      <c r="M23" t="s">
        <v>274</v>
      </c>
      <c r="N23">
        <v>11.010999999999999</v>
      </c>
      <c r="AA23">
        <f t="shared" si="12"/>
        <v>18</v>
      </c>
      <c r="AB23" t="str">
        <f>B2B!B20</f>
        <v>JM1</v>
      </c>
      <c r="AC23" t="str">
        <f>B2B!C20</f>
        <v>17</v>
      </c>
      <c r="AD23" t="str">
        <f t="shared" si="6"/>
        <v>JM1-17</v>
      </c>
      <c r="AE23" t="str">
        <f t="shared" si="7"/>
        <v>GND</v>
      </c>
      <c r="AG23" t="str">
        <f t="shared" si="8"/>
        <v>---</v>
      </c>
      <c r="AH23" t="str">
        <f t="shared" si="9"/>
        <v>---</v>
      </c>
      <c r="AI23" t="str">
        <f>IFERROR(IF(IF(AG23="--",INDEX(D:D,MATCH(AE23,INDEX(B:B,MATCH(AE23,B:B,)+1):B10537,)+MATCH(AE23,B:B,)))=AD23,VLOOKUP(AE23,B:D,3,0),IF(AG23="--",INDEX(D:D,MATCH(AE23,INDEX(B:B,MATCH(AE23,B:B,)+1):B10537,)+MATCH(AE23,B:B,)),"---")),"---")</f>
        <v>---</v>
      </c>
      <c r="AJ23" t="str">
        <f>IF(COUNTIF(CALC_CONN_TEBA0714_REV01!F:F,IF(AH23&lt;&gt;"---",VLOOKUP(AD23,CALC_CONN_TEBA0714_REV01!F:M,8,0),IF(IFERROR(IF(AD23=AH23,AI23,AH23),"---")="---","---",IF(COUNTIF(CALC_CONN_TEBA0714_REV01!F:F,IFERROR(IF(AD23=AH23,AI23,AH23),"---"))&gt;0,"---",IFERROR(IF(AD23=AH23,AI23,AH23),"---")))))=1,IF(AH23&lt;&gt;"---",VLOOKUP(AD23,CALC_CONN_TEBA0714_REV01!F:M,8,0),IF(IFERROR(IF(AD23=AH23,AI23,AH23),"---")="---","---",IF(COUNTIF(CALC_CONN_TEBA0714_REV01!F:F,IFERROR(IF(AD23=AH23,AI23,AH23),"---"))&gt;0,"---",IFERROR(IF(AD23=AH23,AI23,AH23),"---")))),"---")</f>
        <v>---</v>
      </c>
      <c r="AK23" t="str">
        <f>IF(COUNTIF(CALC_CONN_TEBA0714_REV01!F:F,IF(AH23&lt;&gt;"---",VLOOKUP(AD23,CALC_CONN_TEBA0714_REV01!F:M,8,0),IF(IFERROR(IF(AD23=AH23,AI23,AH23),"---")="---","---",IF(COUNTIF(CALC_CONN_TEBA0714_REV01!F:F,IFERROR(IF(AD23=AH23,AI23,AH23),"---"))&gt;0,"---",IFERROR(IF(AD23=AH23,AI23,AH23),"---")))))=0,IF(AH23&lt;&gt;"---",VLOOKUP(AD23,CALC_CONN_TEBA0714_REV01!F:M,8,0),IF(IFERROR(IF(AD23=AH23,AI23,AH23),"---")="---","---",IF(COUNTIF(CALC_CONN_TEBA0714_REV01!F:F,IFERROR(IF(AD23=AH23,AI23,AH23),"---"))&gt;0,"---",IFERROR(IF(AD23=AH23,AI23,AH23),"---")))),"---")</f>
        <v>---</v>
      </c>
      <c r="AL23" t="str">
        <f t="shared" si="10"/>
        <v>---</v>
      </c>
      <c r="AM23">
        <f t="shared" si="11"/>
        <v>85</v>
      </c>
      <c r="AT23" t="str">
        <f t="shared" si="4"/>
        <v>MGT_TX3_N</v>
      </c>
      <c r="AU23" t="str">
        <f t="shared" si="5"/>
        <v>--</v>
      </c>
    </row>
    <row r="24" spans="1:47" x14ac:dyDescent="0.25">
      <c r="A24" t="str">
        <f t="shared" si="0"/>
        <v>J1-20</v>
      </c>
      <c r="B24" t="str">
        <f t="shared" si="1"/>
        <v>GND</v>
      </c>
      <c r="C24" t="str">
        <f t="shared" si="2"/>
        <v>J1-GND</v>
      </c>
      <c r="D24" t="str">
        <f t="shared" si="3"/>
        <v>J1-20</v>
      </c>
      <c r="E24" t="s">
        <v>590</v>
      </c>
      <c r="F24">
        <v>20</v>
      </c>
      <c r="G24" t="s">
        <v>275</v>
      </c>
      <c r="L24" t="s">
        <v>851</v>
      </c>
      <c r="M24" t="s">
        <v>274</v>
      </c>
      <c r="N24">
        <v>9.0546000000000006</v>
      </c>
      <c r="AA24">
        <f t="shared" si="12"/>
        <v>19</v>
      </c>
      <c r="AB24" t="str">
        <f>B2B!B21</f>
        <v>JM1</v>
      </c>
      <c r="AC24" t="str">
        <f>B2B!C21</f>
        <v>20</v>
      </c>
      <c r="AD24" t="str">
        <f t="shared" si="6"/>
        <v>JM1-20</v>
      </c>
      <c r="AE24" t="str">
        <f t="shared" si="7"/>
        <v>MGT_TX1_P</v>
      </c>
      <c r="AG24" t="str">
        <f t="shared" si="8"/>
        <v>--</v>
      </c>
      <c r="AH24" t="str">
        <f t="shared" si="9"/>
        <v>JM1-20</v>
      </c>
      <c r="AI24" t="str">
        <f>IFERROR(IF(IF(AG24="--",INDEX(D:D,MATCH(AE24,INDEX(B:B,MATCH(AE24,B:B,)+1):B10538,)+MATCH(AE24,B:B,)))=AD24,VLOOKUP(AE24,B:D,3,0),IF(AG24="--",INDEX(D:D,MATCH(AE24,INDEX(B:B,MATCH(AE24,B:B,)+1):B10538,)+MATCH(AE24,B:B,)),"---")),"---")</f>
        <v>---</v>
      </c>
      <c r="AJ24" t="str">
        <f>IF(COUNTIF(CALC_CONN_TEBA0714_REV01!F:F,IF(AH24&lt;&gt;"---",VLOOKUP(AD24,CALC_CONN_TEBA0714_REV01!F:M,8,0),IF(IFERROR(IF(AD24=AH24,AI24,AH24),"---")="---","---",IF(COUNTIF(CALC_CONN_TEBA0714_REV01!F:F,IFERROR(IF(AD24=AH24,AI24,AH24),"---"))&gt;0,"---",IFERROR(IF(AD24=AH24,AI24,AH24),"---")))))=1,IF(AH24&lt;&gt;"---",VLOOKUP(AD24,CALC_CONN_TEBA0714_REV01!F:M,8,0),IF(IFERROR(IF(AD24=AH24,AI24,AH24),"---")="---","---",IF(COUNTIF(CALC_CONN_TEBA0714_REV01!F:F,IFERROR(IF(AD24=AH24,AI24,AH24),"---"))&gt;0,"---",IFERROR(IF(AD24=AH24,AI24,AH24),"---")))),"---")</f>
        <v>---</v>
      </c>
      <c r="AK24" t="str">
        <f>IF(COUNTIF(CALC_CONN_TEBA0714_REV01!F:F,IF(AH24&lt;&gt;"---",VLOOKUP(AD24,CALC_CONN_TEBA0714_REV01!F:M,8,0),IF(IFERROR(IF(AD24=AH24,AI24,AH24),"---")="---","---",IF(COUNTIF(CALC_CONN_TEBA0714_REV01!F:F,IFERROR(IF(AD24=AH24,AI24,AH24),"---"))&gt;0,"---",IFERROR(IF(AD24=AH24,AI24,AH24),"---")))))=0,IF(AH24&lt;&gt;"---",VLOOKUP(AD24,CALC_CONN_TEBA0714_REV01!F:M,8,0),IF(IFERROR(IF(AD24=AH24,AI24,AH24),"---")="---","---",IF(COUNTIF(CALC_CONN_TEBA0714_REV01!F:F,IFERROR(IF(AD24=AH24,AI24,AH24),"---"))&gt;0,"---",IFERROR(IF(AD24=AH24,AI24,AH24),"---")))),"---")</f>
        <v>---</v>
      </c>
      <c r="AL24">
        <f t="shared" si="10"/>
        <v>0</v>
      </c>
      <c r="AM24">
        <f t="shared" si="11"/>
        <v>1</v>
      </c>
      <c r="AT24">
        <f t="shared" si="4"/>
        <v>0</v>
      </c>
      <c r="AU24">
        <f t="shared" si="5"/>
        <v>0</v>
      </c>
    </row>
    <row r="25" spans="1:47" x14ac:dyDescent="0.25">
      <c r="A25" t="str">
        <f t="shared" si="0"/>
        <v>J2-C1</v>
      </c>
      <c r="B25" t="str">
        <f t="shared" si="1"/>
        <v>GND</v>
      </c>
      <c r="C25" t="str">
        <f t="shared" si="2"/>
        <v>J2-GND</v>
      </c>
      <c r="D25" t="str">
        <f t="shared" si="3"/>
        <v>J2-C1</v>
      </c>
      <c r="E25" t="s">
        <v>591</v>
      </c>
      <c r="F25" t="s">
        <v>555</v>
      </c>
      <c r="G25" t="s">
        <v>275</v>
      </c>
      <c r="L25" t="s">
        <v>852</v>
      </c>
      <c r="M25" t="s">
        <v>274</v>
      </c>
      <c r="N25">
        <v>9.3858999999999995</v>
      </c>
      <c r="AA25">
        <f t="shared" si="12"/>
        <v>20</v>
      </c>
      <c r="AB25" t="str">
        <f>B2B!B22</f>
        <v>JM1</v>
      </c>
      <c r="AC25" t="str">
        <f>B2B!C22</f>
        <v>19</v>
      </c>
      <c r="AD25" t="str">
        <f t="shared" si="6"/>
        <v>JM1-19</v>
      </c>
      <c r="AE25" t="str">
        <f t="shared" si="7"/>
        <v>MGT_RX0_P</v>
      </c>
      <c r="AG25" t="str">
        <f t="shared" si="8"/>
        <v>--</v>
      </c>
      <c r="AH25" t="str">
        <f t="shared" si="9"/>
        <v>JM1-19</v>
      </c>
      <c r="AI25" t="str">
        <f>IFERROR(IF(IF(AG25="--",INDEX(D:D,MATCH(AE25,INDEX(B:B,MATCH(AE25,B:B,)+1):B10539,)+MATCH(AE25,B:B,)))=AD25,VLOOKUP(AE25,B:D,3,0),IF(AG25="--",INDEX(D:D,MATCH(AE25,INDEX(B:B,MATCH(AE25,B:B,)+1):B10539,)+MATCH(AE25,B:B,)),"---")),"---")</f>
        <v>---</v>
      </c>
      <c r="AJ25" t="str">
        <f>IF(COUNTIF(CALC_CONN_TEBA0714_REV01!F:F,IF(AH25&lt;&gt;"---",VLOOKUP(AD25,CALC_CONN_TEBA0714_REV01!F:M,8,0),IF(IFERROR(IF(AD25=AH25,AI25,AH25),"---")="---","---",IF(COUNTIF(CALC_CONN_TEBA0714_REV01!F:F,IFERROR(IF(AD25=AH25,AI25,AH25),"---"))&gt;0,"---",IFERROR(IF(AD25=AH25,AI25,AH25),"---")))))=1,IF(AH25&lt;&gt;"---",VLOOKUP(AD25,CALC_CONN_TEBA0714_REV01!F:M,8,0),IF(IFERROR(IF(AD25=AH25,AI25,AH25),"---")="---","---",IF(COUNTIF(CALC_CONN_TEBA0714_REV01!F:F,IFERROR(IF(AD25=AH25,AI25,AH25),"---"))&gt;0,"---",IFERROR(IF(AD25=AH25,AI25,AH25),"---")))),"---")</f>
        <v>---</v>
      </c>
      <c r="AK25" t="str">
        <f>IF(COUNTIF(CALC_CONN_TEBA0714_REV01!F:F,IF(AH25&lt;&gt;"---",VLOOKUP(AD25,CALC_CONN_TEBA0714_REV01!F:M,8,0),IF(IFERROR(IF(AD25=AH25,AI25,AH25),"---")="---","---",IF(COUNTIF(CALC_CONN_TEBA0714_REV01!F:F,IFERROR(IF(AD25=AH25,AI25,AH25),"---"))&gt;0,"---",IFERROR(IF(AD25=AH25,AI25,AH25),"---")))))=0,IF(AH25&lt;&gt;"---",VLOOKUP(AD25,CALC_CONN_TEBA0714_REV01!F:M,8,0),IF(IFERROR(IF(AD25=AH25,AI25,AH25),"---")="---","---",IF(COUNTIF(CALC_CONN_TEBA0714_REV01!F:F,IFERROR(IF(AD25=AH25,AI25,AH25),"---"))&gt;0,"---",IFERROR(IF(AD25=AH25,AI25,AH25),"---")))),"---")</f>
        <v>---</v>
      </c>
      <c r="AL25">
        <f t="shared" si="10"/>
        <v>0</v>
      </c>
      <c r="AM25">
        <f t="shared" si="11"/>
        <v>1</v>
      </c>
      <c r="AT25">
        <f t="shared" si="4"/>
        <v>0</v>
      </c>
      <c r="AU25">
        <f t="shared" si="5"/>
        <v>0</v>
      </c>
    </row>
    <row r="26" spans="1:47" x14ac:dyDescent="0.25">
      <c r="A26" t="str">
        <f t="shared" si="0"/>
        <v>J2-C2</v>
      </c>
      <c r="B26" t="str">
        <f t="shared" si="1"/>
        <v>GND</v>
      </c>
      <c r="C26" t="str">
        <f t="shared" si="2"/>
        <v>J2-GND</v>
      </c>
      <c r="D26" t="str">
        <f t="shared" si="3"/>
        <v>J2-C2</v>
      </c>
      <c r="E26" t="s">
        <v>591</v>
      </c>
      <c r="F26" t="s">
        <v>556</v>
      </c>
      <c r="G26" t="s">
        <v>275</v>
      </c>
      <c r="L26" t="s">
        <v>853</v>
      </c>
      <c r="M26" t="s">
        <v>274</v>
      </c>
      <c r="N26">
        <v>11.579599999999999</v>
      </c>
      <c r="AA26">
        <f t="shared" si="12"/>
        <v>21</v>
      </c>
      <c r="AB26" t="str">
        <f>B2B!B23</f>
        <v>JM1</v>
      </c>
      <c r="AC26" t="str">
        <f>B2B!C23</f>
        <v>22</v>
      </c>
      <c r="AD26" t="str">
        <f t="shared" si="6"/>
        <v>JM1-22</v>
      </c>
      <c r="AE26" t="str">
        <f t="shared" si="7"/>
        <v>MGT_TX1_N</v>
      </c>
      <c r="AG26" t="str">
        <f t="shared" si="8"/>
        <v>--</v>
      </c>
      <c r="AH26" t="str">
        <f t="shared" si="9"/>
        <v>JM1-22</v>
      </c>
      <c r="AI26" t="str">
        <f>IFERROR(IF(IF(AG26="--",INDEX(D:D,MATCH(AE26,INDEX(B:B,MATCH(AE26,B:B,)+1):B10540,)+MATCH(AE26,B:B,)))=AD26,VLOOKUP(AE26,B:D,3,0),IF(AG26="--",INDEX(D:D,MATCH(AE26,INDEX(B:B,MATCH(AE26,B:B,)+1):B10540,)+MATCH(AE26,B:B,)),"---")),"---")</f>
        <v>---</v>
      </c>
      <c r="AJ26" t="str">
        <f>IF(COUNTIF(CALC_CONN_TEBA0714_REV01!F:F,IF(AH26&lt;&gt;"---",VLOOKUP(AD26,CALC_CONN_TEBA0714_REV01!F:M,8,0),IF(IFERROR(IF(AD26=AH26,AI26,AH26),"---")="---","---",IF(COUNTIF(CALC_CONN_TEBA0714_REV01!F:F,IFERROR(IF(AD26=AH26,AI26,AH26),"---"))&gt;0,"---",IFERROR(IF(AD26=AH26,AI26,AH26),"---")))))=1,IF(AH26&lt;&gt;"---",VLOOKUP(AD26,CALC_CONN_TEBA0714_REV01!F:M,8,0),IF(IFERROR(IF(AD26=AH26,AI26,AH26),"---")="---","---",IF(COUNTIF(CALC_CONN_TEBA0714_REV01!F:F,IFERROR(IF(AD26=AH26,AI26,AH26),"---"))&gt;0,"---",IFERROR(IF(AD26=AH26,AI26,AH26),"---")))),"---")</f>
        <v>---</v>
      </c>
      <c r="AK26" t="str">
        <f>IF(COUNTIF(CALC_CONN_TEBA0714_REV01!F:F,IF(AH26&lt;&gt;"---",VLOOKUP(AD26,CALC_CONN_TEBA0714_REV01!F:M,8,0),IF(IFERROR(IF(AD26=AH26,AI26,AH26),"---")="---","---",IF(COUNTIF(CALC_CONN_TEBA0714_REV01!F:F,IFERROR(IF(AD26=AH26,AI26,AH26),"---"))&gt;0,"---",IFERROR(IF(AD26=AH26,AI26,AH26),"---")))))=0,IF(AH26&lt;&gt;"---",VLOOKUP(AD26,CALC_CONN_TEBA0714_REV01!F:M,8,0),IF(IFERROR(IF(AD26=AH26,AI26,AH26),"---")="---","---",IF(COUNTIF(CALC_CONN_TEBA0714_REV01!F:F,IFERROR(IF(AD26=AH26,AI26,AH26),"---"))&gt;0,"---",IFERROR(IF(AD26=AH26,AI26,AH26),"---")))),"---")</f>
        <v>---</v>
      </c>
      <c r="AL26">
        <f t="shared" si="10"/>
        <v>0</v>
      </c>
      <c r="AM26">
        <f t="shared" si="11"/>
        <v>1</v>
      </c>
      <c r="AT26">
        <f t="shared" si="4"/>
        <v>0</v>
      </c>
      <c r="AU26">
        <f t="shared" si="5"/>
        <v>0</v>
      </c>
    </row>
    <row r="27" spans="1:47" x14ac:dyDescent="0.25">
      <c r="A27" t="str">
        <f t="shared" si="0"/>
        <v>J2-C3</v>
      </c>
      <c r="B27" t="str">
        <f t="shared" si="1"/>
        <v>GND</v>
      </c>
      <c r="C27" t="str">
        <f t="shared" si="2"/>
        <v>J2-GND</v>
      </c>
      <c r="D27" t="str">
        <f t="shared" si="3"/>
        <v>J2-C3</v>
      </c>
      <c r="E27" t="s">
        <v>591</v>
      </c>
      <c r="F27" t="s">
        <v>557</v>
      </c>
      <c r="G27" t="s">
        <v>275</v>
      </c>
      <c r="L27" t="s">
        <v>854</v>
      </c>
      <c r="M27" t="s">
        <v>274</v>
      </c>
      <c r="N27">
        <v>11.248200000000001</v>
      </c>
      <c r="AA27">
        <f t="shared" si="12"/>
        <v>22</v>
      </c>
      <c r="AB27" t="str">
        <f>B2B!B24</f>
        <v>JM1</v>
      </c>
      <c r="AC27" t="str">
        <f>B2B!C24</f>
        <v>21</v>
      </c>
      <c r="AD27" t="str">
        <f t="shared" si="6"/>
        <v>JM1-21</v>
      </c>
      <c r="AE27" t="str">
        <f t="shared" si="7"/>
        <v>MGT_RX0_N</v>
      </c>
      <c r="AG27" t="str">
        <f t="shared" si="8"/>
        <v>--</v>
      </c>
      <c r="AH27" t="str">
        <f t="shared" si="9"/>
        <v>JM1-21</v>
      </c>
      <c r="AI27" t="str">
        <f>IFERROR(IF(IF(AG27="--",INDEX(D:D,MATCH(AE27,INDEX(B:B,MATCH(AE27,B:B,)+1):B10541,)+MATCH(AE27,B:B,)))=AD27,VLOOKUP(AE27,B:D,3,0),IF(AG27="--",INDEX(D:D,MATCH(AE27,INDEX(B:B,MATCH(AE27,B:B,)+1):B10541,)+MATCH(AE27,B:B,)),"---")),"---")</f>
        <v>---</v>
      </c>
      <c r="AJ27" t="str">
        <f>IF(COUNTIF(CALC_CONN_TEBA0714_REV01!F:F,IF(AH27&lt;&gt;"---",VLOOKUP(AD27,CALC_CONN_TEBA0714_REV01!F:M,8,0),IF(IFERROR(IF(AD27=AH27,AI27,AH27),"---")="---","---",IF(COUNTIF(CALC_CONN_TEBA0714_REV01!F:F,IFERROR(IF(AD27=AH27,AI27,AH27),"---"))&gt;0,"---",IFERROR(IF(AD27=AH27,AI27,AH27),"---")))))=1,IF(AH27&lt;&gt;"---",VLOOKUP(AD27,CALC_CONN_TEBA0714_REV01!F:M,8,0),IF(IFERROR(IF(AD27=AH27,AI27,AH27),"---")="---","---",IF(COUNTIF(CALC_CONN_TEBA0714_REV01!F:F,IFERROR(IF(AD27=AH27,AI27,AH27),"---"))&gt;0,"---",IFERROR(IF(AD27=AH27,AI27,AH27),"---")))),"---")</f>
        <v>---</v>
      </c>
      <c r="AK27" t="str">
        <f>IF(COUNTIF(CALC_CONN_TEBA0714_REV01!F:F,IF(AH27&lt;&gt;"---",VLOOKUP(AD27,CALC_CONN_TEBA0714_REV01!F:M,8,0),IF(IFERROR(IF(AD27=AH27,AI27,AH27),"---")="---","---",IF(COUNTIF(CALC_CONN_TEBA0714_REV01!F:F,IFERROR(IF(AD27=AH27,AI27,AH27),"---"))&gt;0,"---",IFERROR(IF(AD27=AH27,AI27,AH27),"---")))))=0,IF(AH27&lt;&gt;"---",VLOOKUP(AD27,CALC_CONN_TEBA0714_REV01!F:M,8,0),IF(IFERROR(IF(AD27=AH27,AI27,AH27),"---")="---","---",IF(COUNTIF(CALC_CONN_TEBA0714_REV01!F:F,IFERROR(IF(AD27=AH27,AI27,AH27),"---"))&gt;0,"---",IFERROR(IF(AD27=AH27,AI27,AH27),"---")))),"---")</f>
        <v>---</v>
      </c>
      <c r="AL27">
        <f t="shared" si="10"/>
        <v>0</v>
      </c>
      <c r="AM27">
        <f t="shared" si="11"/>
        <v>1</v>
      </c>
      <c r="AT27">
        <f t="shared" si="4"/>
        <v>0</v>
      </c>
      <c r="AU27">
        <f t="shared" si="5"/>
        <v>0</v>
      </c>
    </row>
    <row r="28" spans="1:47" x14ac:dyDescent="0.25">
      <c r="A28" t="str">
        <f t="shared" si="0"/>
        <v>J2-C4</v>
      </c>
      <c r="B28" t="str">
        <f t="shared" si="1"/>
        <v>GND</v>
      </c>
      <c r="C28" t="str">
        <f t="shared" si="2"/>
        <v>J2-GND</v>
      </c>
      <c r="D28" t="str">
        <f t="shared" si="3"/>
        <v>J2-C4</v>
      </c>
      <c r="E28" t="s">
        <v>591</v>
      </c>
      <c r="F28" t="s">
        <v>558</v>
      </c>
      <c r="G28" t="s">
        <v>275</v>
      </c>
      <c r="L28" t="s">
        <v>291</v>
      </c>
      <c r="M28" t="s">
        <v>274</v>
      </c>
      <c r="N28">
        <v>10.166</v>
      </c>
      <c r="AA28">
        <f t="shared" si="12"/>
        <v>23</v>
      </c>
      <c r="AB28" t="str">
        <f>B2B!B25</f>
        <v>JM1</v>
      </c>
      <c r="AC28" t="str">
        <f>B2B!C25</f>
        <v>24</v>
      </c>
      <c r="AD28" t="str">
        <f t="shared" si="6"/>
        <v>JM1-24</v>
      </c>
      <c r="AE28" t="str">
        <f t="shared" si="7"/>
        <v>GND</v>
      </c>
      <c r="AG28" t="str">
        <f t="shared" si="8"/>
        <v>---</v>
      </c>
      <c r="AH28" t="str">
        <f t="shared" si="9"/>
        <v>---</v>
      </c>
      <c r="AI28" t="str">
        <f>IFERROR(IF(IF(AG28="--",INDEX(D:D,MATCH(AE28,INDEX(B:B,MATCH(AE28,B:B,)+1):B10542,)+MATCH(AE28,B:B,)))=AD28,VLOOKUP(AE28,B:D,3,0),IF(AG28="--",INDEX(D:D,MATCH(AE28,INDEX(B:B,MATCH(AE28,B:B,)+1):B10542,)+MATCH(AE28,B:B,)),"---")),"---")</f>
        <v>---</v>
      </c>
      <c r="AJ28" t="str">
        <f>IF(COUNTIF(CALC_CONN_TEBA0714_REV01!F:F,IF(AH28&lt;&gt;"---",VLOOKUP(AD28,CALC_CONN_TEBA0714_REV01!F:M,8,0),IF(IFERROR(IF(AD28=AH28,AI28,AH28),"---")="---","---",IF(COUNTIF(CALC_CONN_TEBA0714_REV01!F:F,IFERROR(IF(AD28=AH28,AI28,AH28),"---"))&gt;0,"---",IFERROR(IF(AD28=AH28,AI28,AH28),"---")))))=1,IF(AH28&lt;&gt;"---",VLOOKUP(AD28,CALC_CONN_TEBA0714_REV01!F:M,8,0),IF(IFERROR(IF(AD28=AH28,AI28,AH28),"---")="---","---",IF(COUNTIF(CALC_CONN_TEBA0714_REV01!F:F,IFERROR(IF(AD28=AH28,AI28,AH28),"---"))&gt;0,"---",IFERROR(IF(AD28=AH28,AI28,AH28),"---")))),"---")</f>
        <v>---</v>
      </c>
      <c r="AK28" t="str">
        <f>IF(COUNTIF(CALC_CONN_TEBA0714_REV01!F:F,IF(AH28&lt;&gt;"---",VLOOKUP(AD28,CALC_CONN_TEBA0714_REV01!F:M,8,0),IF(IFERROR(IF(AD28=AH28,AI28,AH28),"---")="---","---",IF(COUNTIF(CALC_CONN_TEBA0714_REV01!F:F,IFERROR(IF(AD28=AH28,AI28,AH28),"---"))&gt;0,"---",IFERROR(IF(AD28=AH28,AI28,AH28),"---")))))=0,IF(AH28&lt;&gt;"---",VLOOKUP(AD28,CALC_CONN_TEBA0714_REV01!F:M,8,0),IF(IFERROR(IF(AD28=AH28,AI28,AH28),"---")="---","---",IF(COUNTIF(CALC_CONN_TEBA0714_REV01!F:F,IFERROR(IF(AD28=AH28,AI28,AH28),"---"))&gt;0,"---",IFERROR(IF(AD28=AH28,AI28,AH28),"---")))),"---")</f>
        <v>---</v>
      </c>
      <c r="AL28" t="str">
        <f t="shared" si="10"/>
        <v>---</v>
      </c>
      <c r="AM28">
        <f t="shared" si="11"/>
        <v>85</v>
      </c>
      <c r="AT28">
        <f t="shared" si="4"/>
        <v>0</v>
      </c>
      <c r="AU28">
        <f t="shared" si="5"/>
        <v>0</v>
      </c>
    </row>
    <row r="29" spans="1:47" x14ac:dyDescent="0.25">
      <c r="A29" t="str">
        <f t="shared" si="0"/>
        <v>J2-C5</v>
      </c>
      <c r="B29" t="str">
        <f t="shared" si="1"/>
        <v>GND</v>
      </c>
      <c r="C29" t="str">
        <f t="shared" si="2"/>
        <v>J2-GND</v>
      </c>
      <c r="D29" t="str">
        <f t="shared" si="3"/>
        <v>J2-C5</v>
      </c>
      <c r="E29" t="s">
        <v>591</v>
      </c>
      <c r="F29" t="s">
        <v>559</v>
      </c>
      <c r="G29" t="s">
        <v>275</v>
      </c>
      <c r="L29" t="s">
        <v>292</v>
      </c>
      <c r="M29" t="s">
        <v>274</v>
      </c>
      <c r="N29">
        <v>9.8346999999999998</v>
      </c>
      <c r="AA29">
        <f t="shared" si="12"/>
        <v>24</v>
      </c>
      <c r="AB29" t="str">
        <f>B2B!B26</f>
        <v>JM1</v>
      </c>
      <c r="AC29" t="str">
        <f>B2B!C26</f>
        <v>23</v>
      </c>
      <c r="AD29" t="str">
        <f t="shared" si="6"/>
        <v>JM1-23</v>
      </c>
      <c r="AE29" t="str">
        <f t="shared" si="7"/>
        <v>GND</v>
      </c>
      <c r="AG29" t="str">
        <f t="shared" si="8"/>
        <v>---</v>
      </c>
      <c r="AH29" t="str">
        <f t="shared" si="9"/>
        <v>---</v>
      </c>
      <c r="AI29" t="str">
        <f>IFERROR(IF(IF(AG29="--",INDEX(D:D,MATCH(AE29,INDEX(B:B,MATCH(AE29,B:B,)+1):B10543,)+MATCH(AE29,B:B,)))=AD29,VLOOKUP(AE29,B:D,3,0),IF(AG29="--",INDEX(D:D,MATCH(AE29,INDEX(B:B,MATCH(AE29,B:B,)+1):B10543,)+MATCH(AE29,B:B,)),"---")),"---")</f>
        <v>---</v>
      </c>
      <c r="AJ29" t="str">
        <f>IF(COUNTIF(CALC_CONN_TEBA0714_REV01!F:F,IF(AH29&lt;&gt;"---",VLOOKUP(AD29,CALC_CONN_TEBA0714_REV01!F:M,8,0),IF(IFERROR(IF(AD29=AH29,AI29,AH29),"---")="---","---",IF(COUNTIF(CALC_CONN_TEBA0714_REV01!F:F,IFERROR(IF(AD29=AH29,AI29,AH29),"---"))&gt;0,"---",IFERROR(IF(AD29=AH29,AI29,AH29),"---")))))=1,IF(AH29&lt;&gt;"---",VLOOKUP(AD29,CALC_CONN_TEBA0714_REV01!F:M,8,0),IF(IFERROR(IF(AD29=AH29,AI29,AH29),"---")="---","---",IF(COUNTIF(CALC_CONN_TEBA0714_REV01!F:F,IFERROR(IF(AD29=AH29,AI29,AH29),"---"))&gt;0,"---",IFERROR(IF(AD29=AH29,AI29,AH29),"---")))),"---")</f>
        <v>---</v>
      </c>
      <c r="AK29" t="str">
        <f>IF(COUNTIF(CALC_CONN_TEBA0714_REV01!F:F,IF(AH29&lt;&gt;"---",VLOOKUP(AD29,CALC_CONN_TEBA0714_REV01!F:M,8,0),IF(IFERROR(IF(AD29=AH29,AI29,AH29),"---")="---","---",IF(COUNTIF(CALC_CONN_TEBA0714_REV01!F:F,IFERROR(IF(AD29=AH29,AI29,AH29),"---"))&gt;0,"---",IFERROR(IF(AD29=AH29,AI29,AH29),"---")))))=0,IF(AH29&lt;&gt;"---",VLOOKUP(AD29,CALC_CONN_TEBA0714_REV01!F:M,8,0),IF(IFERROR(IF(AD29=AH29,AI29,AH29),"---")="---","---",IF(COUNTIF(CALC_CONN_TEBA0714_REV01!F:F,IFERROR(IF(AD29=AH29,AI29,AH29),"---"))&gt;0,"---",IFERROR(IF(AD29=AH29,AI29,AH29),"---")))),"---")</f>
        <v>---</v>
      </c>
      <c r="AL29" t="str">
        <f t="shared" si="10"/>
        <v>---</v>
      </c>
      <c r="AM29">
        <f t="shared" si="11"/>
        <v>85</v>
      </c>
      <c r="AT29">
        <f t="shared" si="4"/>
        <v>0</v>
      </c>
      <c r="AU29">
        <f t="shared" si="5"/>
        <v>0</v>
      </c>
    </row>
    <row r="30" spans="1:47" x14ac:dyDescent="0.25">
      <c r="A30" t="str">
        <f t="shared" si="0"/>
        <v>J2-C6</v>
      </c>
      <c r="B30" t="str">
        <f t="shared" si="1"/>
        <v>GND</v>
      </c>
      <c r="C30" t="str">
        <f t="shared" si="2"/>
        <v>J2-GND</v>
      </c>
      <c r="D30" t="str">
        <f t="shared" si="3"/>
        <v>J2-C6</v>
      </c>
      <c r="E30" t="s">
        <v>591</v>
      </c>
      <c r="F30" t="s">
        <v>560</v>
      </c>
      <c r="G30" t="s">
        <v>275</v>
      </c>
      <c r="L30" t="s">
        <v>855</v>
      </c>
      <c r="M30" t="s">
        <v>274</v>
      </c>
      <c r="N30">
        <v>38.187600000000003</v>
      </c>
      <c r="AA30">
        <f t="shared" si="12"/>
        <v>25</v>
      </c>
      <c r="AB30" t="str">
        <f>B2B!B27</f>
        <v>JM1</v>
      </c>
      <c r="AC30" t="str">
        <f>B2B!C27</f>
        <v>26</v>
      </c>
      <c r="AD30" t="str">
        <f t="shared" si="6"/>
        <v>JM1-26</v>
      </c>
      <c r="AE30" t="str">
        <f t="shared" si="7"/>
        <v>MGT_TX0_P</v>
      </c>
      <c r="AG30" t="str">
        <f t="shared" si="8"/>
        <v>--</v>
      </c>
      <c r="AH30" t="str">
        <f t="shared" si="9"/>
        <v>JM1-26</v>
      </c>
      <c r="AI30" t="str">
        <f>IFERROR(IF(IF(AG30="--",INDEX(D:D,MATCH(AE30,INDEX(B:B,MATCH(AE30,B:B,)+1):B10544,)+MATCH(AE30,B:B,)))=AD30,VLOOKUP(AE30,B:D,3,0),IF(AG30="--",INDEX(D:D,MATCH(AE30,INDEX(B:B,MATCH(AE30,B:B,)+1):B10544,)+MATCH(AE30,B:B,)),"---")),"---")</f>
        <v>---</v>
      </c>
      <c r="AJ30" t="str">
        <f>IF(COUNTIF(CALC_CONN_TEBA0714_REV01!F:F,IF(AH30&lt;&gt;"---",VLOOKUP(AD30,CALC_CONN_TEBA0714_REV01!F:M,8,0),IF(IFERROR(IF(AD30=AH30,AI30,AH30),"---")="---","---",IF(COUNTIF(CALC_CONN_TEBA0714_REV01!F:F,IFERROR(IF(AD30=AH30,AI30,AH30),"---"))&gt;0,"---",IFERROR(IF(AD30=AH30,AI30,AH30),"---")))))=1,IF(AH30&lt;&gt;"---",VLOOKUP(AD30,CALC_CONN_TEBA0714_REV01!F:M,8,0),IF(IFERROR(IF(AD30=AH30,AI30,AH30),"---")="---","---",IF(COUNTIF(CALC_CONN_TEBA0714_REV01!F:F,IFERROR(IF(AD30=AH30,AI30,AH30),"---"))&gt;0,"---",IFERROR(IF(AD30=AH30,AI30,AH30),"---")))),"---")</f>
        <v>---</v>
      </c>
      <c r="AK30" t="str">
        <f>IF(COUNTIF(CALC_CONN_TEBA0714_REV01!F:F,IF(AH30&lt;&gt;"---",VLOOKUP(AD30,CALC_CONN_TEBA0714_REV01!F:M,8,0),IF(IFERROR(IF(AD30=AH30,AI30,AH30),"---")="---","---",IF(COUNTIF(CALC_CONN_TEBA0714_REV01!F:F,IFERROR(IF(AD30=AH30,AI30,AH30),"---"))&gt;0,"---",IFERROR(IF(AD30=AH30,AI30,AH30),"---")))))=0,IF(AH30&lt;&gt;"---",VLOOKUP(AD30,CALC_CONN_TEBA0714_REV01!F:M,8,0),IF(IFERROR(IF(AD30=AH30,AI30,AH30),"---")="---","---",IF(COUNTIF(CALC_CONN_TEBA0714_REV01!F:F,IFERROR(IF(AD30=AH30,AI30,AH30),"---"))&gt;0,"---",IFERROR(IF(AD30=AH30,AI30,AH30),"---")))),"---")</f>
        <v>---</v>
      </c>
      <c r="AL30">
        <f t="shared" si="10"/>
        <v>0</v>
      </c>
      <c r="AM30">
        <f t="shared" si="11"/>
        <v>1</v>
      </c>
      <c r="AT30">
        <f t="shared" si="4"/>
        <v>0</v>
      </c>
      <c r="AU30">
        <f t="shared" si="5"/>
        <v>0</v>
      </c>
    </row>
    <row r="31" spans="1:47" x14ac:dyDescent="0.25">
      <c r="A31" t="str">
        <f t="shared" si="0"/>
        <v>J2-C7</v>
      </c>
      <c r="B31" t="str">
        <f t="shared" si="1"/>
        <v>GND</v>
      </c>
      <c r="C31" t="str">
        <f t="shared" si="2"/>
        <v>J2-GND</v>
      </c>
      <c r="D31" t="str">
        <f t="shared" si="3"/>
        <v>J2-C7</v>
      </c>
      <c r="E31" t="s">
        <v>591</v>
      </c>
      <c r="F31" t="s">
        <v>561</v>
      </c>
      <c r="G31" t="s">
        <v>275</v>
      </c>
      <c r="L31" t="s">
        <v>856</v>
      </c>
      <c r="M31" t="s">
        <v>274</v>
      </c>
      <c r="N31">
        <v>38.498800000000003</v>
      </c>
      <c r="AA31">
        <f t="shared" si="12"/>
        <v>26</v>
      </c>
      <c r="AB31" t="str">
        <f>B2B!B28</f>
        <v>JM1</v>
      </c>
      <c r="AC31" t="str">
        <f>B2B!C28</f>
        <v>25</v>
      </c>
      <c r="AD31" t="str">
        <f t="shared" si="6"/>
        <v>JM1-25</v>
      </c>
      <c r="AE31" t="str">
        <f t="shared" si="7"/>
        <v>ADC_P</v>
      </c>
      <c r="AG31" t="str">
        <f t="shared" si="8"/>
        <v>--</v>
      </c>
      <c r="AH31" t="str">
        <f t="shared" si="9"/>
        <v>JM1-25</v>
      </c>
      <c r="AI31" t="str">
        <f>IFERROR(IF(IF(AG31="--",INDEX(D:D,MATCH(AE31,INDEX(B:B,MATCH(AE31,B:B,)+1):B10545,)+MATCH(AE31,B:B,)))=AD31,VLOOKUP(AE31,B:D,3,0),IF(AG31="--",INDEX(D:D,MATCH(AE31,INDEX(B:B,MATCH(AE31,B:B,)+1):B10545,)+MATCH(AE31,B:B,)),"---")),"---")</f>
        <v>R3-1</v>
      </c>
      <c r="AJ31" t="str">
        <f>IF(COUNTIF(CALC_CONN_TEBA0714_REV01!F:F,IF(AH31&lt;&gt;"---",VLOOKUP(AD31,CALC_CONN_TEBA0714_REV01!F:M,8,0),IF(IFERROR(IF(AD31=AH31,AI31,AH31),"---")="---","---",IF(COUNTIF(CALC_CONN_TEBA0714_REV01!F:F,IFERROR(IF(AD31=AH31,AI31,AH31),"---"))&gt;0,"---",IFERROR(IF(AD31=AH31,AI31,AH31),"---")))))=1,IF(AH31&lt;&gt;"---",VLOOKUP(AD31,CALC_CONN_TEBA0714_REV01!F:M,8,0),IF(IFERROR(IF(AD31=AH31,AI31,AH31),"---")="---","---",IF(COUNTIF(CALC_CONN_TEBA0714_REV01!F:F,IFERROR(IF(AD31=AH31,AI31,AH31),"---"))&gt;0,"---",IFERROR(IF(AD31=AH31,AI31,AH31),"---")))),"---")</f>
        <v>J3-13</v>
      </c>
      <c r="AK31" t="str">
        <f>IF(COUNTIF(CALC_CONN_TEBA0714_REV01!F:F,IF(AH31&lt;&gt;"---",VLOOKUP(AD31,CALC_CONN_TEBA0714_REV01!F:M,8,0),IF(IFERROR(IF(AD31=AH31,AI31,AH31),"---")="---","---",IF(COUNTIF(CALC_CONN_TEBA0714_REV01!F:F,IFERROR(IF(AD31=AH31,AI31,AH31),"---"))&gt;0,"---",IFERROR(IF(AD31=AH31,AI31,AH31),"---")))))=0,IF(AH31&lt;&gt;"---",VLOOKUP(AD31,CALC_CONN_TEBA0714_REV01!F:M,8,0),IF(IFERROR(IF(AD31=AH31,AI31,AH31),"---")="---","---",IF(COUNTIF(CALC_CONN_TEBA0714_REV01!F:F,IFERROR(IF(AD31=AH31,AI31,AH31),"---"))&gt;0,"---",IFERROR(IF(AD31=AH31,AI31,AH31),"---")))),"---")</f>
        <v>---</v>
      </c>
      <c r="AL31">
        <f t="shared" si="10"/>
        <v>29.3552</v>
      </c>
      <c r="AM31">
        <f t="shared" si="11"/>
        <v>2</v>
      </c>
      <c r="AT31">
        <f t="shared" si="4"/>
        <v>0</v>
      </c>
      <c r="AU31">
        <f t="shared" si="5"/>
        <v>0</v>
      </c>
    </row>
    <row r="32" spans="1:47" x14ac:dyDescent="0.25">
      <c r="A32" t="str">
        <f t="shared" si="0"/>
        <v>J2-C8</v>
      </c>
      <c r="B32" t="str">
        <f t="shared" si="1"/>
        <v>GND</v>
      </c>
      <c r="C32" t="str">
        <f t="shared" si="2"/>
        <v>J2-GND</v>
      </c>
      <c r="D32" t="str">
        <f t="shared" si="3"/>
        <v>J2-C8</v>
      </c>
      <c r="E32" t="s">
        <v>591</v>
      </c>
      <c r="F32" t="s">
        <v>668</v>
      </c>
      <c r="G32" t="s">
        <v>275</v>
      </c>
      <c r="L32" t="s">
        <v>857</v>
      </c>
      <c r="M32" t="s">
        <v>274</v>
      </c>
      <c r="N32">
        <v>12.7318</v>
      </c>
      <c r="AA32">
        <f t="shared" si="12"/>
        <v>27</v>
      </c>
      <c r="AB32" t="str">
        <f>B2B!B29</f>
        <v>JM1</v>
      </c>
      <c r="AC32" t="str">
        <f>B2B!C29</f>
        <v>28</v>
      </c>
      <c r="AD32" t="str">
        <f t="shared" si="6"/>
        <v>JM1-28</v>
      </c>
      <c r="AE32" t="str">
        <f t="shared" si="7"/>
        <v>MGT_TX0_N</v>
      </c>
      <c r="AG32" t="str">
        <f t="shared" si="8"/>
        <v>--</v>
      </c>
      <c r="AH32" t="str">
        <f t="shared" si="9"/>
        <v>JM1-28</v>
      </c>
      <c r="AI32" t="str">
        <f>IFERROR(IF(IF(AG32="--",INDEX(D:D,MATCH(AE32,INDEX(B:B,MATCH(AE32,B:B,)+1):B10546,)+MATCH(AE32,B:B,)))=AD32,VLOOKUP(AE32,B:D,3,0),IF(AG32="--",INDEX(D:D,MATCH(AE32,INDEX(B:B,MATCH(AE32,B:B,)+1):B10546,)+MATCH(AE32,B:B,)),"---")),"---")</f>
        <v>---</v>
      </c>
      <c r="AJ32" t="str">
        <f>IF(COUNTIF(CALC_CONN_TEBA0714_REV01!F:F,IF(AH32&lt;&gt;"---",VLOOKUP(AD32,CALC_CONN_TEBA0714_REV01!F:M,8,0),IF(IFERROR(IF(AD32=AH32,AI32,AH32),"---")="---","---",IF(COUNTIF(CALC_CONN_TEBA0714_REV01!F:F,IFERROR(IF(AD32=AH32,AI32,AH32),"---"))&gt;0,"---",IFERROR(IF(AD32=AH32,AI32,AH32),"---")))))=1,IF(AH32&lt;&gt;"---",VLOOKUP(AD32,CALC_CONN_TEBA0714_REV01!F:M,8,0),IF(IFERROR(IF(AD32=AH32,AI32,AH32),"---")="---","---",IF(COUNTIF(CALC_CONN_TEBA0714_REV01!F:F,IFERROR(IF(AD32=AH32,AI32,AH32),"---"))&gt;0,"---",IFERROR(IF(AD32=AH32,AI32,AH32),"---")))),"---")</f>
        <v>---</v>
      </c>
      <c r="AK32" t="str">
        <f>IF(COUNTIF(CALC_CONN_TEBA0714_REV01!F:F,IF(AH32&lt;&gt;"---",VLOOKUP(AD32,CALC_CONN_TEBA0714_REV01!F:M,8,0),IF(IFERROR(IF(AD32=AH32,AI32,AH32),"---")="---","---",IF(COUNTIF(CALC_CONN_TEBA0714_REV01!F:F,IFERROR(IF(AD32=AH32,AI32,AH32),"---"))&gt;0,"---",IFERROR(IF(AD32=AH32,AI32,AH32),"---")))))=0,IF(AH32&lt;&gt;"---",VLOOKUP(AD32,CALC_CONN_TEBA0714_REV01!F:M,8,0),IF(IFERROR(IF(AD32=AH32,AI32,AH32),"---")="---","---",IF(COUNTIF(CALC_CONN_TEBA0714_REV01!F:F,IFERROR(IF(AD32=AH32,AI32,AH32),"---"))&gt;0,"---",IFERROR(IF(AD32=AH32,AI32,AH32),"---")))),"---")</f>
        <v>---</v>
      </c>
      <c r="AL32">
        <f t="shared" si="10"/>
        <v>0</v>
      </c>
      <c r="AM32">
        <f t="shared" si="11"/>
        <v>1</v>
      </c>
      <c r="AT32">
        <f t="shared" si="4"/>
        <v>0</v>
      </c>
      <c r="AU32">
        <f t="shared" si="5"/>
        <v>0</v>
      </c>
    </row>
    <row r="33" spans="1:47" x14ac:dyDescent="0.25">
      <c r="A33" t="str">
        <f t="shared" si="0"/>
        <v>J2-C9</v>
      </c>
      <c r="B33" t="str">
        <f t="shared" si="1"/>
        <v>GND</v>
      </c>
      <c r="C33" t="str">
        <f t="shared" si="2"/>
        <v>J2-GND</v>
      </c>
      <c r="D33" t="str">
        <f t="shared" si="3"/>
        <v>J2-C9</v>
      </c>
      <c r="E33" t="s">
        <v>591</v>
      </c>
      <c r="F33" t="s">
        <v>603</v>
      </c>
      <c r="G33" t="s">
        <v>275</v>
      </c>
      <c r="L33" t="s">
        <v>858</v>
      </c>
      <c r="M33" t="s">
        <v>274</v>
      </c>
      <c r="N33">
        <v>13.0631</v>
      </c>
      <c r="AA33">
        <f t="shared" si="12"/>
        <v>28</v>
      </c>
      <c r="AB33" t="str">
        <f>B2B!B30</f>
        <v>JM1</v>
      </c>
      <c r="AC33" t="str">
        <f>B2B!C30</f>
        <v>27</v>
      </c>
      <c r="AD33" t="str">
        <f t="shared" si="6"/>
        <v>JM1-27</v>
      </c>
      <c r="AE33" t="str">
        <f t="shared" si="7"/>
        <v>ADC_N</v>
      </c>
      <c r="AG33" t="str">
        <f t="shared" si="8"/>
        <v>--</v>
      </c>
      <c r="AH33" t="str">
        <f t="shared" si="9"/>
        <v>JM1-27</v>
      </c>
      <c r="AI33" t="str">
        <f>IFERROR(IF(IF(AG33="--",INDEX(D:D,MATCH(AE33,INDEX(B:B,MATCH(AE33,B:B,)+1):B10547,)+MATCH(AE33,B:B,)))=AD33,VLOOKUP(AE33,B:D,3,0),IF(AG33="--",INDEX(D:D,MATCH(AE33,INDEX(B:B,MATCH(AE33,B:B,)+1):B10547,)+MATCH(AE33,B:B,)),"---")),"---")</f>
        <v>R4-1</v>
      </c>
      <c r="AJ33" t="str">
        <f>IF(COUNTIF(CALC_CONN_TEBA0714_REV01!F:F,IF(AH33&lt;&gt;"---",VLOOKUP(AD33,CALC_CONN_TEBA0714_REV01!F:M,8,0),IF(IFERROR(IF(AD33=AH33,AI33,AH33),"---")="---","---",IF(COUNTIF(CALC_CONN_TEBA0714_REV01!F:F,IFERROR(IF(AD33=AH33,AI33,AH33),"---"))&gt;0,"---",IFERROR(IF(AD33=AH33,AI33,AH33),"---")))))=1,IF(AH33&lt;&gt;"---",VLOOKUP(AD33,CALC_CONN_TEBA0714_REV01!F:M,8,0),IF(IFERROR(IF(AD33=AH33,AI33,AH33),"---")="---","---",IF(COUNTIF(CALC_CONN_TEBA0714_REV01!F:F,IFERROR(IF(AD33=AH33,AI33,AH33),"---"))&gt;0,"---",IFERROR(IF(AD33=AH33,AI33,AH33),"---")))),"---")</f>
        <v>J3-14</v>
      </c>
      <c r="AK33" t="str">
        <f>IF(COUNTIF(CALC_CONN_TEBA0714_REV01!F:F,IF(AH33&lt;&gt;"---",VLOOKUP(AD33,CALC_CONN_TEBA0714_REV01!F:M,8,0),IF(IFERROR(IF(AD33=AH33,AI33,AH33),"---")="---","---",IF(COUNTIF(CALC_CONN_TEBA0714_REV01!F:F,IFERROR(IF(AD33=AH33,AI33,AH33),"---"))&gt;0,"---",IFERROR(IF(AD33=AH33,AI33,AH33),"---")))))=0,IF(AH33&lt;&gt;"---",VLOOKUP(AD33,CALC_CONN_TEBA0714_REV01!F:M,8,0),IF(IFERROR(IF(AD33=AH33,AI33,AH33),"---")="---","---",IF(COUNTIF(CALC_CONN_TEBA0714_REV01!F:F,IFERROR(IF(AD33=AH33,AI33,AH33),"---"))&gt;0,"---",IFERROR(IF(AD33=AH33,AI33,AH33),"---")))),"---")</f>
        <v>---</v>
      </c>
      <c r="AL33">
        <f t="shared" si="10"/>
        <v>29.686599999999999</v>
      </c>
      <c r="AM33">
        <f t="shared" si="11"/>
        <v>2</v>
      </c>
      <c r="AT33">
        <f t="shared" si="4"/>
        <v>0</v>
      </c>
      <c r="AU33">
        <f t="shared" si="5"/>
        <v>0</v>
      </c>
    </row>
    <row r="34" spans="1:47" x14ac:dyDescent="0.25">
      <c r="A34" t="str">
        <f t="shared" si="0"/>
        <v>J2-C10</v>
      </c>
      <c r="B34" t="str">
        <f t="shared" si="1"/>
        <v>GND</v>
      </c>
      <c r="C34" t="str">
        <f t="shared" si="2"/>
        <v>J2-GND</v>
      </c>
      <c r="D34" t="str">
        <f t="shared" si="3"/>
        <v>J2-C10</v>
      </c>
      <c r="E34" t="s">
        <v>591</v>
      </c>
      <c r="F34" t="s">
        <v>604</v>
      </c>
      <c r="G34" t="s">
        <v>275</v>
      </c>
      <c r="L34" t="s">
        <v>859</v>
      </c>
      <c r="M34" t="s">
        <v>274</v>
      </c>
      <c r="N34">
        <v>49.157499999999999</v>
      </c>
      <c r="AA34">
        <f t="shared" si="12"/>
        <v>29</v>
      </c>
      <c r="AB34" t="str">
        <f>B2B!B31</f>
        <v>JM1</v>
      </c>
      <c r="AC34" t="str">
        <f>B2B!C31</f>
        <v>30</v>
      </c>
      <c r="AD34" t="str">
        <f t="shared" si="6"/>
        <v>JM1-30</v>
      </c>
      <c r="AE34" t="str">
        <f t="shared" si="7"/>
        <v>GND</v>
      </c>
      <c r="AG34" t="str">
        <f t="shared" si="8"/>
        <v>---</v>
      </c>
      <c r="AH34" t="str">
        <f t="shared" si="9"/>
        <v>---</v>
      </c>
      <c r="AI34" t="str">
        <f>IFERROR(IF(IF(AG34="--",INDEX(D:D,MATCH(AE34,INDEX(B:B,MATCH(AE34,B:B,)+1):B10548,)+MATCH(AE34,B:B,)))=AD34,VLOOKUP(AE34,B:D,3,0),IF(AG34="--",INDEX(D:D,MATCH(AE34,INDEX(B:B,MATCH(AE34,B:B,)+1):B10548,)+MATCH(AE34,B:B,)),"---")),"---")</f>
        <v>---</v>
      </c>
      <c r="AJ34" t="str">
        <f>IF(COUNTIF(CALC_CONN_TEBA0714_REV01!F:F,IF(AH34&lt;&gt;"---",VLOOKUP(AD34,CALC_CONN_TEBA0714_REV01!F:M,8,0),IF(IFERROR(IF(AD34=AH34,AI34,AH34),"---")="---","---",IF(COUNTIF(CALC_CONN_TEBA0714_REV01!F:F,IFERROR(IF(AD34=AH34,AI34,AH34),"---"))&gt;0,"---",IFERROR(IF(AD34=AH34,AI34,AH34),"---")))))=1,IF(AH34&lt;&gt;"---",VLOOKUP(AD34,CALC_CONN_TEBA0714_REV01!F:M,8,0),IF(IFERROR(IF(AD34=AH34,AI34,AH34),"---")="---","---",IF(COUNTIF(CALC_CONN_TEBA0714_REV01!F:F,IFERROR(IF(AD34=AH34,AI34,AH34),"---"))&gt;0,"---",IFERROR(IF(AD34=AH34,AI34,AH34),"---")))),"---")</f>
        <v>---</v>
      </c>
      <c r="AK34" t="str">
        <f>IF(COUNTIF(CALC_CONN_TEBA0714_REV01!F:F,IF(AH34&lt;&gt;"---",VLOOKUP(AD34,CALC_CONN_TEBA0714_REV01!F:M,8,0),IF(IFERROR(IF(AD34=AH34,AI34,AH34),"---")="---","---",IF(COUNTIF(CALC_CONN_TEBA0714_REV01!F:F,IFERROR(IF(AD34=AH34,AI34,AH34),"---"))&gt;0,"---",IFERROR(IF(AD34=AH34,AI34,AH34),"---")))))=0,IF(AH34&lt;&gt;"---",VLOOKUP(AD34,CALC_CONN_TEBA0714_REV01!F:M,8,0),IF(IFERROR(IF(AD34=AH34,AI34,AH34),"---")="---","---",IF(COUNTIF(CALC_CONN_TEBA0714_REV01!F:F,IFERROR(IF(AD34=AH34,AI34,AH34),"---"))&gt;0,"---",IFERROR(IF(AD34=AH34,AI34,AH34),"---")))),"---")</f>
        <v>---</v>
      </c>
      <c r="AL34" t="str">
        <f t="shared" si="10"/>
        <v>---</v>
      </c>
      <c r="AM34">
        <f t="shared" si="11"/>
        <v>85</v>
      </c>
      <c r="AT34">
        <f t="shared" si="4"/>
        <v>0</v>
      </c>
      <c r="AU34">
        <f t="shared" si="5"/>
        <v>0</v>
      </c>
    </row>
    <row r="35" spans="1:47" x14ac:dyDescent="0.25">
      <c r="A35" t="str">
        <f t="shared" si="0"/>
        <v>J2-C11</v>
      </c>
      <c r="B35" t="str">
        <f t="shared" si="1"/>
        <v>GND</v>
      </c>
      <c r="C35" t="str">
        <f t="shared" si="2"/>
        <v>J2-GND</v>
      </c>
      <c r="D35" t="str">
        <f t="shared" si="3"/>
        <v>J2-C11</v>
      </c>
      <c r="E35" t="s">
        <v>591</v>
      </c>
      <c r="F35" t="s">
        <v>605</v>
      </c>
      <c r="G35" t="s">
        <v>275</v>
      </c>
      <c r="L35" t="s">
        <v>860</v>
      </c>
      <c r="M35" t="s">
        <v>274</v>
      </c>
      <c r="N35">
        <v>50.151600000000002</v>
      </c>
      <c r="AA35">
        <f t="shared" si="12"/>
        <v>30</v>
      </c>
      <c r="AB35" t="str">
        <f>B2B!B32</f>
        <v>JM1</v>
      </c>
      <c r="AC35" t="str">
        <f>B2B!C32</f>
        <v>29</v>
      </c>
      <c r="AD35" t="str">
        <f t="shared" si="6"/>
        <v>JM1-29</v>
      </c>
      <c r="AE35" t="str">
        <f t="shared" si="7"/>
        <v>GND</v>
      </c>
      <c r="AG35" t="str">
        <f t="shared" si="8"/>
        <v>---</v>
      </c>
      <c r="AH35" t="str">
        <f t="shared" si="9"/>
        <v>---</v>
      </c>
      <c r="AI35" t="str">
        <f>IFERROR(IF(IF(AG35="--",INDEX(D:D,MATCH(AE35,INDEX(B:B,MATCH(AE35,B:B,)+1):B10549,)+MATCH(AE35,B:B,)))=AD35,VLOOKUP(AE35,B:D,3,0),IF(AG35="--",INDEX(D:D,MATCH(AE35,INDEX(B:B,MATCH(AE35,B:B,)+1):B10549,)+MATCH(AE35,B:B,)),"---")),"---")</f>
        <v>---</v>
      </c>
      <c r="AJ35" t="str">
        <f>IF(COUNTIF(CALC_CONN_TEBA0714_REV01!F:F,IF(AH35&lt;&gt;"---",VLOOKUP(AD35,CALC_CONN_TEBA0714_REV01!F:M,8,0),IF(IFERROR(IF(AD35=AH35,AI35,AH35),"---")="---","---",IF(COUNTIF(CALC_CONN_TEBA0714_REV01!F:F,IFERROR(IF(AD35=AH35,AI35,AH35),"---"))&gt;0,"---",IFERROR(IF(AD35=AH35,AI35,AH35),"---")))))=1,IF(AH35&lt;&gt;"---",VLOOKUP(AD35,CALC_CONN_TEBA0714_REV01!F:M,8,0),IF(IFERROR(IF(AD35=AH35,AI35,AH35),"---")="---","---",IF(COUNTIF(CALC_CONN_TEBA0714_REV01!F:F,IFERROR(IF(AD35=AH35,AI35,AH35),"---"))&gt;0,"---",IFERROR(IF(AD35=AH35,AI35,AH35),"---")))),"---")</f>
        <v>---</v>
      </c>
      <c r="AK35" t="str">
        <f>IF(COUNTIF(CALC_CONN_TEBA0714_REV01!F:F,IF(AH35&lt;&gt;"---",VLOOKUP(AD35,CALC_CONN_TEBA0714_REV01!F:M,8,0),IF(IFERROR(IF(AD35=AH35,AI35,AH35),"---")="---","---",IF(COUNTIF(CALC_CONN_TEBA0714_REV01!F:F,IFERROR(IF(AD35=AH35,AI35,AH35),"---"))&gt;0,"---",IFERROR(IF(AD35=AH35,AI35,AH35),"---")))))=0,IF(AH35&lt;&gt;"---",VLOOKUP(AD35,CALC_CONN_TEBA0714_REV01!F:M,8,0),IF(IFERROR(IF(AD35=AH35,AI35,AH35),"---")="---","---",IF(COUNTIF(CALC_CONN_TEBA0714_REV01!F:F,IFERROR(IF(AD35=AH35,AI35,AH35),"---"))&gt;0,"---",IFERROR(IF(AD35=AH35,AI35,AH35),"---")))),"---")</f>
        <v>---</v>
      </c>
      <c r="AL35" t="str">
        <f t="shared" si="10"/>
        <v>---</v>
      </c>
      <c r="AM35">
        <f t="shared" si="11"/>
        <v>85</v>
      </c>
      <c r="AT35">
        <f t="shared" si="4"/>
        <v>0</v>
      </c>
      <c r="AU35">
        <f t="shared" si="5"/>
        <v>0</v>
      </c>
    </row>
    <row r="36" spans="1:47" x14ac:dyDescent="0.25">
      <c r="A36" t="str">
        <f t="shared" si="0"/>
        <v>J2-C12</v>
      </c>
      <c r="B36" t="str">
        <f t="shared" si="1"/>
        <v>GND</v>
      </c>
      <c r="C36" t="str">
        <f t="shared" si="2"/>
        <v>J2-GND</v>
      </c>
      <c r="D36" t="str">
        <f t="shared" si="3"/>
        <v>J2-C12</v>
      </c>
      <c r="E36" t="s">
        <v>591</v>
      </c>
      <c r="F36" t="s">
        <v>501</v>
      </c>
      <c r="G36" t="s">
        <v>275</v>
      </c>
      <c r="L36" t="s">
        <v>861</v>
      </c>
      <c r="M36" t="s">
        <v>274</v>
      </c>
      <c r="N36">
        <v>40.586399999999998</v>
      </c>
      <c r="AA36">
        <f t="shared" si="12"/>
        <v>31</v>
      </c>
      <c r="AB36" t="str">
        <f>B2B!B33</f>
        <v>JM1</v>
      </c>
      <c r="AC36" t="str">
        <f>B2B!C33</f>
        <v>32</v>
      </c>
      <c r="AD36" t="str">
        <f t="shared" si="6"/>
        <v>JM1-32</v>
      </c>
      <c r="AE36" t="str">
        <f t="shared" si="7"/>
        <v>B34_L6_P</v>
      </c>
      <c r="AG36" t="str">
        <f t="shared" si="8"/>
        <v>--</v>
      </c>
      <c r="AH36" t="str">
        <f t="shared" si="9"/>
        <v>J20-44</v>
      </c>
      <c r="AI36" t="str">
        <f>IFERROR(IF(IF(AG36="--",INDEX(D:D,MATCH(AE36,INDEX(B:B,MATCH(AE36,B:B,)+1):B10550,)+MATCH(AE36,B:B,)))=AD36,VLOOKUP(AE36,B:D,3,0),IF(AG36="--",INDEX(D:D,MATCH(AE36,INDEX(B:B,MATCH(AE36,B:B,)+1):B10550,)+MATCH(AE36,B:B,)),"---")),"---")</f>
        <v>J20-44</v>
      </c>
      <c r="AJ36" t="str">
        <f>IF(COUNTIF(CALC_CONN_TEBA0714_REV01!F:F,IF(AH36&lt;&gt;"---",VLOOKUP(AD36,CALC_CONN_TEBA0714_REV01!F:M,8,0),IF(IFERROR(IF(AD36=AH36,AI36,AH36),"---")="---","---",IF(COUNTIF(CALC_CONN_TEBA0714_REV01!F:F,IFERROR(IF(AD36=AH36,AI36,AH36),"---"))&gt;0,"---",IFERROR(IF(AD36=AH36,AI36,AH36),"---")))))=1,IF(AH36&lt;&gt;"---",VLOOKUP(AD36,CALC_CONN_TEBA0714_REV01!F:M,8,0),IF(IFERROR(IF(AD36=AH36,AI36,AH36),"---")="---","---",IF(COUNTIF(CALC_CONN_TEBA0714_REV01!F:F,IFERROR(IF(AD36=AH36,AI36,AH36),"---"))&gt;0,"---",IFERROR(IF(AD36=AH36,AI36,AH36),"---")))),"---")</f>
        <v>J20-44</v>
      </c>
      <c r="AK36" t="str">
        <f>IF(COUNTIF(CALC_CONN_TEBA0714_REV01!F:F,IF(AH36&lt;&gt;"---",VLOOKUP(AD36,CALC_CONN_TEBA0714_REV01!F:M,8,0),IF(IFERROR(IF(AD36=AH36,AI36,AH36),"---")="---","---",IF(COUNTIF(CALC_CONN_TEBA0714_REV01!F:F,IFERROR(IF(AD36=AH36,AI36,AH36),"---"))&gt;0,"---",IFERROR(IF(AD36=AH36,AI36,AH36),"---")))))=0,IF(AH36&lt;&gt;"---",VLOOKUP(AD36,CALC_CONN_TEBA0714_REV01!F:M,8,0),IF(IFERROR(IF(AD36=AH36,AI36,AH36),"---")="---","---",IF(COUNTIF(CALC_CONN_TEBA0714_REV01!F:F,IFERROR(IF(AD36=AH36,AI36,AH36),"---"))&gt;0,"---",IFERROR(IF(AD36=AH36,AI36,AH36),"---")))),"---")</f>
        <v>---</v>
      </c>
      <c r="AL36">
        <f t="shared" si="10"/>
        <v>33.6449</v>
      </c>
      <c r="AM36">
        <f t="shared" si="11"/>
        <v>2</v>
      </c>
      <c r="AT36">
        <f t="shared" si="4"/>
        <v>0</v>
      </c>
      <c r="AU36">
        <f t="shared" si="5"/>
        <v>0</v>
      </c>
    </row>
    <row r="37" spans="1:47" x14ac:dyDescent="0.25">
      <c r="A37" t="str">
        <f t="shared" si="0"/>
        <v>J2-C13</v>
      </c>
      <c r="B37" t="str">
        <f t="shared" si="1"/>
        <v>GND</v>
      </c>
      <c r="C37" t="str">
        <f t="shared" si="2"/>
        <v>J2-GND</v>
      </c>
      <c r="D37" t="str">
        <f t="shared" si="3"/>
        <v>J2-C13</v>
      </c>
      <c r="E37" t="s">
        <v>591</v>
      </c>
      <c r="F37" t="s">
        <v>502</v>
      </c>
      <c r="G37" t="s">
        <v>275</v>
      </c>
      <c r="L37" t="s">
        <v>862</v>
      </c>
      <c r="M37" t="s">
        <v>274</v>
      </c>
      <c r="N37">
        <v>40.630699999999997</v>
      </c>
      <c r="AA37">
        <f t="shared" si="12"/>
        <v>32</v>
      </c>
      <c r="AB37" t="str">
        <f>B2B!B34</f>
        <v>JM1</v>
      </c>
      <c r="AC37" t="str">
        <f>B2B!C34</f>
        <v>31</v>
      </c>
      <c r="AD37" t="str">
        <f t="shared" si="6"/>
        <v>JM1-31</v>
      </c>
      <c r="AE37" t="str">
        <f t="shared" si="7"/>
        <v>B34_L2_P</v>
      </c>
      <c r="AG37" t="str">
        <f t="shared" si="8"/>
        <v>--</v>
      </c>
      <c r="AH37" t="str">
        <f t="shared" si="9"/>
        <v>J20-40</v>
      </c>
      <c r="AI37" t="str">
        <f>IFERROR(IF(IF(AG37="--",INDEX(D:D,MATCH(AE37,INDEX(B:B,MATCH(AE37,B:B,)+1):B10551,)+MATCH(AE37,B:B,)))=AD37,VLOOKUP(AE37,B:D,3,0),IF(AG37="--",INDEX(D:D,MATCH(AE37,INDEX(B:B,MATCH(AE37,B:B,)+1):B10551,)+MATCH(AE37,B:B,)),"---")),"---")</f>
        <v>J20-40</v>
      </c>
      <c r="AJ37" t="str">
        <f>IF(COUNTIF(CALC_CONN_TEBA0714_REV01!F:F,IF(AH37&lt;&gt;"---",VLOOKUP(AD37,CALC_CONN_TEBA0714_REV01!F:M,8,0),IF(IFERROR(IF(AD37=AH37,AI37,AH37),"---")="---","---",IF(COUNTIF(CALC_CONN_TEBA0714_REV01!F:F,IFERROR(IF(AD37=AH37,AI37,AH37),"---"))&gt;0,"---",IFERROR(IF(AD37=AH37,AI37,AH37),"---")))))=1,IF(AH37&lt;&gt;"---",VLOOKUP(AD37,CALC_CONN_TEBA0714_REV01!F:M,8,0),IF(IFERROR(IF(AD37=AH37,AI37,AH37),"---")="---","---",IF(COUNTIF(CALC_CONN_TEBA0714_REV01!F:F,IFERROR(IF(AD37=AH37,AI37,AH37),"---"))&gt;0,"---",IFERROR(IF(AD37=AH37,AI37,AH37),"---")))),"---")</f>
        <v>J20-40</v>
      </c>
      <c r="AK37" t="str">
        <f>IF(COUNTIF(CALC_CONN_TEBA0714_REV01!F:F,IF(AH37&lt;&gt;"---",VLOOKUP(AD37,CALC_CONN_TEBA0714_REV01!F:M,8,0),IF(IFERROR(IF(AD37=AH37,AI37,AH37),"---")="---","---",IF(COUNTIF(CALC_CONN_TEBA0714_REV01!F:F,IFERROR(IF(AD37=AH37,AI37,AH37),"---"))&gt;0,"---",IFERROR(IF(AD37=AH37,AI37,AH37),"---")))))=0,IF(AH37&lt;&gt;"---",VLOOKUP(AD37,CALC_CONN_TEBA0714_REV01!F:M,8,0),IF(IFERROR(IF(AD37=AH37,AI37,AH37),"---")="---","---",IF(COUNTIF(CALC_CONN_TEBA0714_REV01!F:F,IFERROR(IF(AD37=AH37,AI37,AH37),"---"))&gt;0,"---",IFERROR(IF(AD37=AH37,AI37,AH37),"---")))),"---")</f>
        <v>---</v>
      </c>
      <c r="AL37">
        <f t="shared" si="10"/>
        <v>32.760599999999997</v>
      </c>
      <c r="AM37">
        <f t="shared" si="11"/>
        <v>2</v>
      </c>
      <c r="AT37">
        <f t="shared" si="4"/>
        <v>0</v>
      </c>
      <c r="AU37">
        <f t="shared" si="5"/>
        <v>0</v>
      </c>
    </row>
    <row r="38" spans="1:47" x14ac:dyDescent="0.25">
      <c r="A38" t="str">
        <f t="shared" si="0"/>
        <v>J2-C14</v>
      </c>
      <c r="B38" t="str">
        <f t="shared" si="1"/>
        <v>GND</v>
      </c>
      <c r="C38" t="str">
        <f t="shared" si="2"/>
        <v>J2-GND</v>
      </c>
      <c r="D38" t="str">
        <f t="shared" si="3"/>
        <v>J2-C14</v>
      </c>
      <c r="E38" t="s">
        <v>591</v>
      </c>
      <c r="F38" t="s">
        <v>503</v>
      </c>
      <c r="G38" t="s">
        <v>275</v>
      </c>
      <c r="L38" t="s">
        <v>863</v>
      </c>
      <c r="M38" t="s">
        <v>274</v>
      </c>
      <c r="N38">
        <v>34.803899999999999</v>
      </c>
      <c r="AA38">
        <f t="shared" si="12"/>
        <v>33</v>
      </c>
      <c r="AB38" t="str">
        <f>B2B!B35</f>
        <v>JM1</v>
      </c>
      <c r="AC38" t="str">
        <f>B2B!C35</f>
        <v>34</v>
      </c>
      <c r="AD38" t="str">
        <f t="shared" si="6"/>
        <v>JM1-34</v>
      </c>
      <c r="AE38" t="str">
        <f t="shared" si="7"/>
        <v>B34_L6_N</v>
      </c>
      <c r="AG38" t="str">
        <f t="shared" si="8"/>
        <v>--</v>
      </c>
      <c r="AH38" t="str">
        <f t="shared" si="9"/>
        <v>J20-43</v>
      </c>
      <c r="AI38" t="str">
        <f>IFERROR(IF(IF(AG38="--",INDEX(D:D,MATCH(AE38,INDEX(B:B,MATCH(AE38,B:B,)+1):B10552,)+MATCH(AE38,B:B,)))=AD38,VLOOKUP(AE38,B:D,3,0),IF(AG38="--",INDEX(D:D,MATCH(AE38,INDEX(B:B,MATCH(AE38,B:B,)+1):B10552,)+MATCH(AE38,B:B,)),"---")),"---")</f>
        <v>J20-43</v>
      </c>
      <c r="AJ38" t="str">
        <f>IF(COUNTIF(CALC_CONN_TEBA0714_REV01!F:F,IF(AH38&lt;&gt;"---",VLOOKUP(AD38,CALC_CONN_TEBA0714_REV01!F:M,8,0),IF(IFERROR(IF(AD38=AH38,AI38,AH38),"---")="---","---",IF(COUNTIF(CALC_CONN_TEBA0714_REV01!F:F,IFERROR(IF(AD38=AH38,AI38,AH38),"---"))&gt;0,"---",IFERROR(IF(AD38=AH38,AI38,AH38),"---")))))=1,IF(AH38&lt;&gt;"---",VLOOKUP(AD38,CALC_CONN_TEBA0714_REV01!F:M,8,0),IF(IFERROR(IF(AD38=AH38,AI38,AH38),"---")="---","---",IF(COUNTIF(CALC_CONN_TEBA0714_REV01!F:F,IFERROR(IF(AD38=AH38,AI38,AH38),"---"))&gt;0,"---",IFERROR(IF(AD38=AH38,AI38,AH38),"---")))),"---")</f>
        <v>J20-43</v>
      </c>
      <c r="AK38" t="str">
        <f>IF(COUNTIF(CALC_CONN_TEBA0714_REV01!F:F,IF(AH38&lt;&gt;"---",VLOOKUP(AD38,CALC_CONN_TEBA0714_REV01!F:M,8,0),IF(IFERROR(IF(AD38=AH38,AI38,AH38),"---")="---","---",IF(COUNTIF(CALC_CONN_TEBA0714_REV01!F:F,IFERROR(IF(AD38=AH38,AI38,AH38),"---"))&gt;0,"---",IFERROR(IF(AD38=AH38,AI38,AH38),"---")))))=0,IF(AH38&lt;&gt;"---",VLOOKUP(AD38,CALC_CONN_TEBA0714_REV01!F:M,8,0),IF(IFERROR(IF(AD38=AH38,AI38,AH38),"---")="---","---",IF(COUNTIF(CALC_CONN_TEBA0714_REV01!F:F,IFERROR(IF(AD38=AH38,AI38,AH38),"---"))&gt;0,"---",IFERROR(IF(AD38=AH38,AI38,AH38),"---")))),"---")</f>
        <v>---</v>
      </c>
      <c r="AL38">
        <f t="shared" si="10"/>
        <v>33.976199999999999</v>
      </c>
      <c r="AM38">
        <f t="shared" si="11"/>
        <v>2</v>
      </c>
      <c r="AT38">
        <f t="shared" si="4"/>
        <v>0</v>
      </c>
      <c r="AU38">
        <f t="shared" si="5"/>
        <v>0</v>
      </c>
    </row>
    <row r="39" spans="1:47" x14ac:dyDescent="0.25">
      <c r="A39" t="str">
        <f t="shared" si="0"/>
        <v>J2-C15</v>
      </c>
      <c r="B39" t="str">
        <f t="shared" si="1"/>
        <v>GND</v>
      </c>
      <c r="C39" t="str">
        <f t="shared" si="2"/>
        <v>J2-GND</v>
      </c>
      <c r="D39" t="str">
        <f t="shared" si="3"/>
        <v>J2-C15</v>
      </c>
      <c r="E39" t="s">
        <v>591</v>
      </c>
      <c r="F39" t="s">
        <v>504</v>
      </c>
      <c r="G39" t="s">
        <v>275</v>
      </c>
      <c r="L39" t="s">
        <v>864</v>
      </c>
      <c r="M39" t="s">
        <v>274</v>
      </c>
      <c r="N39">
        <v>35.135300000000001</v>
      </c>
      <c r="AA39">
        <f t="shared" si="12"/>
        <v>34</v>
      </c>
      <c r="AB39" t="str">
        <f>B2B!B36</f>
        <v>JM1</v>
      </c>
      <c r="AC39" t="str">
        <f>B2B!C36</f>
        <v>33</v>
      </c>
      <c r="AD39" t="str">
        <f t="shared" si="6"/>
        <v>JM1-33</v>
      </c>
      <c r="AE39" t="str">
        <f t="shared" si="7"/>
        <v>B34_L2_N</v>
      </c>
      <c r="AG39" t="str">
        <f t="shared" si="8"/>
        <v>--</v>
      </c>
      <c r="AH39" t="str">
        <f t="shared" si="9"/>
        <v>J20-39</v>
      </c>
      <c r="AI39" t="str">
        <f>IFERROR(IF(IF(AG39="--",INDEX(D:D,MATCH(AE39,INDEX(B:B,MATCH(AE39,B:B,)+1):B10553,)+MATCH(AE39,B:B,)))=AD39,VLOOKUP(AE39,B:D,3,0),IF(AG39="--",INDEX(D:D,MATCH(AE39,INDEX(B:B,MATCH(AE39,B:B,)+1):B10553,)+MATCH(AE39,B:B,)),"---")),"---")</f>
        <v>J20-39</v>
      </c>
      <c r="AJ39" t="str">
        <f>IF(COUNTIF(CALC_CONN_TEBA0714_REV01!F:F,IF(AH39&lt;&gt;"---",VLOOKUP(AD39,CALC_CONN_TEBA0714_REV01!F:M,8,0),IF(IFERROR(IF(AD39=AH39,AI39,AH39),"---")="---","---",IF(COUNTIF(CALC_CONN_TEBA0714_REV01!F:F,IFERROR(IF(AD39=AH39,AI39,AH39),"---"))&gt;0,"---",IFERROR(IF(AD39=AH39,AI39,AH39),"---")))))=1,IF(AH39&lt;&gt;"---",VLOOKUP(AD39,CALC_CONN_TEBA0714_REV01!F:M,8,0),IF(IFERROR(IF(AD39=AH39,AI39,AH39),"---")="---","---",IF(COUNTIF(CALC_CONN_TEBA0714_REV01!F:F,IFERROR(IF(AD39=AH39,AI39,AH39),"---"))&gt;0,"---",IFERROR(IF(AD39=AH39,AI39,AH39),"---")))),"---")</f>
        <v>J20-39</v>
      </c>
      <c r="AK39" t="str">
        <f>IF(COUNTIF(CALC_CONN_TEBA0714_REV01!F:F,IF(AH39&lt;&gt;"---",VLOOKUP(AD39,CALC_CONN_TEBA0714_REV01!F:M,8,0),IF(IFERROR(IF(AD39=AH39,AI39,AH39),"---")="---","---",IF(COUNTIF(CALC_CONN_TEBA0714_REV01!F:F,IFERROR(IF(AD39=AH39,AI39,AH39),"---"))&gt;0,"---",IFERROR(IF(AD39=AH39,AI39,AH39),"---")))))=0,IF(AH39&lt;&gt;"---",VLOOKUP(AD39,CALC_CONN_TEBA0714_REV01!F:M,8,0),IF(IFERROR(IF(AD39=AH39,AI39,AH39),"---")="---","---",IF(COUNTIF(CALC_CONN_TEBA0714_REV01!F:F,IFERROR(IF(AD39=AH39,AI39,AH39),"---"))&gt;0,"---",IFERROR(IF(AD39=AH39,AI39,AH39),"---")))),"---")</f>
        <v>---</v>
      </c>
      <c r="AL39">
        <f t="shared" si="10"/>
        <v>33.110399999999998</v>
      </c>
      <c r="AM39">
        <f t="shared" si="11"/>
        <v>2</v>
      </c>
      <c r="AT39">
        <f t="shared" si="4"/>
        <v>0</v>
      </c>
      <c r="AU39">
        <f t="shared" si="5"/>
        <v>0</v>
      </c>
    </row>
    <row r="40" spans="1:47" x14ac:dyDescent="0.25">
      <c r="A40" t="str">
        <f t="shared" si="0"/>
        <v>J2-C16</v>
      </c>
      <c r="B40" t="str">
        <f t="shared" si="1"/>
        <v>GND</v>
      </c>
      <c r="C40" t="str">
        <f t="shared" si="2"/>
        <v>J2-GND</v>
      </c>
      <c r="D40" t="str">
        <f t="shared" si="3"/>
        <v>J2-C16</v>
      </c>
      <c r="E40" t="s">
        <v>591</v>
      </c>
      <c r="F40" t="s">
        <v>505</v>
      </c>
      <c r="G40" t="s">
        <v>275</v>
      </c>
      <c r="L40" t="s">
        <v>293</v>
      </c>
      <c r="M40" t="s">
        <v>274</v>
      </c>
      <c r="N40">
        <v>35.606699999999996</v>
      </c>
      <c r="AA40">
        <f t="shared" si="12"/>
        <v>35</v>
      </c>
      <c r="AB40" t="str">
        <f>B2B!B37</f>
        <v>JM1</v>
      </c>
      <c r="AC40" t="str">
        <f>B2B!C37</f>
        <v>36</v>
      </c>
      <c r="AD40" t="str">
        <f t="shared" si="6"/>
        <v>JM1-36</v>
      </c>
      <c r="AE40" t="str">
        <f t="shared" si="7"/>
        <v>B34_L7_P</v>
      </c>
      <c r="AG40" t="str">
        <f t="shared" si="8"/>
        <v>--</v>
      </c>
      <c r="AH40" t="str">
        <f t="shared" si="9"/>
        <v>J20-42</v>
      </c>
      <c r="AI40" t="str">
        <f>IFERROR(IF(IF(AG40="--",INDEX(D:D,MATCH(AE40,INDEX(B:B,MATCH(AE40,B:B,)+1):B10554,)+MATCH(AE40,B:B,)))=AD40,VLOOKUP(AE40,B:D,3,0),IF(AG40="--",INDEX(D:D,MATCH(AE40,INDEX(B:B,MATCH(AE40,B:B,)+1):B10554,)+MATCH(AE40,B:B,)),"---")),"---")</f>
        <v>J20-42</v>
      </c>
      <c r="AJ40" t="str">
        <f>IF(COUNTIF(CALC_CONN_TEBA0714_REV01!F:F,IF(AH40&lt;&gt;"---",VLOOKUP(AD40,CALC_CONN_TEBA0714_REV01!F:M,8,0),IF(IFERROR(IF(AD40=AH40,AI40,AH40),"---")="---","---",IF(COUNTIF(CALC_CONN_TEBA0714_REV01!F:F,IFERROR(IF(AD40=AH40,AI40,AH40),"---"))&gt;0,"---",IFERROR(IF(AD40=AH40,AI40,AH40),"---")))))=1,IF(AH40&lt;&gt;"---",VLOOKUP(AD40,CALC_CONN_TEBA0714_REV01!F:M,8,0),IF(IFERROR(IF(AD40=AH40,AI40,AH40),"---")="---","---",IF(COUNTIF(CALC_CONN_TEBA0714_REV01!F:F,IFERROR(IF(AD40=AH40,AI40,AH40),"---"))&gt;0,"---",IFERROR(IF(AD40=AH40,AI40,AH40),"---")))),"---")</f>
        <v>J20-42</v>
      </c>
      <c r="AK40" t="str">
        <f>IF(COUNTIF(CALC_CONN_TEBA0714_REV01!F:F,IF(AH40&lt;&gt;"---",VLOOKUP(AD40,CALC_CONN_TEBA0714_REV01!F:M,8,0),IF(IFERROR(IF(AD40=AH40,AI40,AH40),"---")="---","---",IF(COUNTIF(CALC_CONN_TEBA0714_REV01!F:F,IFERROR(IF(AD40=AH40,AI40,AH40),"---"))&gt;0,"---",IFERROR(IF(AD40=AH40,AI40,AH40),"---")))))=0,IF(AH40&lt;&gt;"---",VLOOKUP(AD40,CALC_CONN_TEBA0714_REV01!F:M,8,0),IF(IFERROR(IF(AD40=AH40,AI40,AH40),"---")="---","---",IF(COUNTIF(CALC_CONN_TEBA0714_REV01!F:F,IFERROR(IF(AD40=AH40,AI40,AH40),"---"))&gt;0,"---",IFERROR(IF(AD40=AH40,AI40,AH40),"---")))),"---")</f>
        <v>---</v>
      </c>
      <c r="AL40">
        <f t="shared" si="10"/>
        <v>31.704799999999999</v>
      </c>
      <c r="AM40">
        <f t="shared" si="11"/>
        <v>2</v>
      </c>
      <c r="AT40">
        <f t="shared" si="4"/>
        <v>0</v>
      </c>
      <c r="AU40">
        <f t="shared" si="5"/>
        <v>0</v>
      </c>
    </row>
    <row r="41" spans="1:47" x14ac:dyDescent="0.25">
      <c r="A41" t="str">
        <f t="shared" si="0"/>
        <v>J2-C17</v>
      </c>
      <c r="B41" t="str">
        <f t="shared" si="1"/>
        <v>GND</v>
      </c>
      <c r="C41" t="str">
        <f t="shared" si="2"/>
        <v>J2-GND</v>
      </c>
      <c r="D41" t="str">
        <f t="shared" si="3"/>
        <v>J2-C17</v>
      </c>
      <c r="E41" t="s">
        <v>591</v>
      </c>
      <c r="F41" t="s">
        <v>506</v>
      </c>
      <c r="G41" t="s">
        <v>275</v>
      </c>
      <c r="L41" t="s">
        <v>294</v>
      </c>
      <c r="M41" t="s">
        <v>274</v>
      </c>
      <c r="N41">
        <v>35.938099999999999</v>
      </c>
      <c r="AA41">
        <f t="shared" si="12"/>
        <v>36</v>
      </c>
      <c r="AB41" t="str">
        <f>B2B!B38</f>
        <v>JM1</v>
      </c>
      <c r="AC41" t="str">
        <f>B2B!C38</f>
        <v>35</v>
      </c>
      <c r="AD41" t="str">
        <f t="shared" si="6"/>
        <v>JM1-35</v>
      </c>
      <c r="AE41" t="str">
        <f t="shared" si="7"/>
        <v>B34_L1_P</v>
      </c>
      <c r="AG41" t="str">
        <f t="shared" si="8"/>
        <v>--</v>
      </c>
      <c r="AH41" t="str">
        <f t="shared" si="9"/>
        <v>J20-36</v>
      </c>
      <c r="AI41" t="str">
        <f>IFERROR(IF(IF(AG41="--",INDEX(D:D,MATCH(AE41,INDEX(B:B,MATCH(AE41,B:B,)+1):B10555,)+MATCH(AE41,B:B,)))=AD41,VLOOKUP(AE41,B:D,3,0),IF(AG41="--",INDEX(D:D,MATCH(AE41,INDEX(B:B,MATCH(AE41,B:B,)+1):B10555,)+MATCH(AE41,B:B,)),"---")),"---")</f>
        <v>J20-36</v>
      </c>
      <c r="AJ41" t="str">
        <f>IF(COUNTIF(CALC_CONN_TEBA0714_REV01!F:F,IF(AH41&lt;&gt;"---",VLOOKUP(AD41,CALC_CONN_TEBA0714_REV01!F:M,8,0),IF(IFERROR(IF(AD41=AH41,AI41,AH41),"---")="---","---",IF(COUNTIF(CALC_CONN_TEBA0714_REV01!F:F,IFERROR(IF(AD41=AH41,AI41,AH41),"---"))&gt;0,"---",IFERROR(IF(AD41=AH41,AI41,AH41),"---")))))=1,IF(AH41&lt;&gt;"---",VLOOKUP(AD41,CALC_CONN_TEBA0714_REV01!F:M,8,0),IF(IFERROR(IF(AD41=AH41,AI41,AH41),"---")="---","---",IF(COUNTIF(CALC_CONN_TEBA0714_REV01!F:F,IFERROR(IF(AD41=AH41,AI41,AH41),"---"))&gt;0,"---",IFERROR(IF(AD41=AH41,AI41,AH41),"---")))),"---")</f>
        <v>J20-36</v>
      </c>
      <c r="AK41" t="str">
        <f>IF(COUNTIF(CALC_CONN_TEBA0714_REV01!F:F,IF(AH41&lt;&gt;"---",VLOOKUP(AD41,CALC_CONN_TEBA0714_REV01!F:M,8,0),IF(IFERROR(IF(AD41=AH41,AI41,AH41),"---")="---","---",IF(COUNTIF(CALC_CONN_TEBA0714_REV01!F:F,IFERROR(IF(AD41=AH41,AI41,AH41),"---"))&gt;0,"---",IFERROR(IF(AD41=AH41,AI41,AH41),"---")))))=0,IF(AH41&lt;&gt;"---",VLOOKUP(AD41,CALC_CONN_TEBA0714_REV01!F:M,8,0),IF(IFERROR(IF(AD41=AH41,AI41,AH41),"---")="---","---",IF(COUNTIF(CALC_CONN_TEBA0714_REV01!F:F,IFERROR(IF(AD41=AH41,AI41,AH41),"---"))&gt;0,"---",IFERROR(IF(AD41=AH41,AI41,AH41),"---")))),"---")</f>
        <v>---</v>
      </c>
      <c r="AL41">
        <f t="shared" si="10"/>
        <v>27.5367</v>
      </c>
      <c r="AM41">
        <f t="shared" si="11"/>
        <v>2</v>
      </c>
      <c r="AT41">
        <f t="shared" si="4"/>
        <v>0</v>
      </c>
      <c r="AU41">
        <f t="shared" si="5"/>
        <v>0</v>
      </c>
    </row>
    <row r="42" spans="1:47" x14ac:dyDescent="0.25">
      <c r="A42" t="str">
        <f t="shared" si="0"/>
        <v>J2-C18</v>
      </c>
      <c r="B42" t="str">
        <f t="shared" si="1"/>
        <v>GND</v>
      </c>
      <c r="C42" t="str">
        <f t="shared" si="2"/>
        <v>J2-GND</v>
      </c>
      <c r="D42" t="str">
        <f t="shared" si="3"/>
        <v>J2-C18</v>
      </c>
      <c r="E42" t="s">
        <v>591</v>
      </c>
      <c r="F42" t="s">
        <v>669</v>
      </c>
      <c r="G42" t="s">
        <v>275</v>
      </c>
      <c r="L42" t="s">
        <v>1303</v>
      </c>
      <c r="M42" t="s">
        <v>274</v>
      </c>
      <c r="N42">
        <v>55.114199999999997</v>
      </c>
      <c r="AA42">
        <f t="shared" si="12"/>
        <v>37</v>
      </c>
      <c r="AB42" t="str">
        <f>B2B!B39</f>
        <v>JM1</v>
      </c>
      <c r="AC42" t="str">
        <f>B2B!C39</f>
        <v>38</v>
      </c>
      <c r="AD42" t="str">
        <f t="shared" si="6"/>
        <v>JM1-38</v>
      </c>
      <c r="AE42" t="str">
        <f t="shared" si="7"/>
        <v>B34_L7_N</v>
      </c>
      <c r="AG42" t="str">
        <f t="shared" si="8"/>
        <v>--</v>
      </c>
      <c r="AH42" t="str">
        <f t="shared" si="9"/>
        <v>J20-41</v>
      </c>
      <c r="AI42" t="str">
        <f>IFERROR(IF(IF(AG42="--",INDEX(D:D,MATCH(AE42,INDEX(B:B,MATCH(AE42,B:B,)+1):B10556,)+MATCH(AE42,B:B,)))=AD42,VLOOKUP(AE42,B:D,3,0),IF(AG42="--",INDEX(D:D,MATCH(AE42,INDEX(B:B,MATCH(AE42,B:B,)+1):B10556,)+MATCH(AE42,B:B,)),"---")),"---")</f>
        <v>J20-41</v>
      </c>
      <c r="AJ42" t="str">
        <f>IF(COUNTIF(CALC_CONN_TEBA0714_REV01!F:F,IF(AH42&lt;&gt;"---",VLOOKUP(AD42,CALC_CONN_TEBA0714_REV01!F:M,8,0),IF(IFERROR(IF(AD42=AH42,AI42,AH42),"---")="---","---",IF(COUNTIF(CALC_CONN_TEBA0714_REV01!F:F,IFERROR(IF(AD42=AH42,AI42,AH42),"---"))&gt;0,"---",IFERROR(IF(AD42=AH42,AI42,AH42),"---")))))=1,IF(AH42&lt;&gt;"---",VLOOKUP(AD42,CALC_CONN_TEBA0714_REV01!F:M,8,0),IF(IFERROR(IF(AD42=AH42,AI42,AH42),"---")="---","---",IF(COUNTIF(CALC_CONN_TEBA0714_REV01!F:F,IFERROR(IF(AD42=AH42,AI42,AH42),"---"))&gt;0,"---",IFERROR(IF(AD42=AH42,AI42,AH42),"---")))),"---")</f>
        <v>J20-41</v>
      </c>
      <c r="AK42" t="str">
        <f>IF(COUNTIF(CALC_CONN_TEBA0714_REV01!F:F,IF(AH42&lt;&gt;"---",VLOOKUP(AD42,CALC_CONN_TEBA0714_REV01!F:M,8,0),IF(IFERROR(IF(AD42=AH42,AI42,AH42),"---")="---","---",IF(COUNTIF(CALC_CONN_TEBA0714_REV01!F:F,IFERROR(IF(AD42=AH42,AI42,AH42),"---"))&gt;0,"---",IFERROR(IF(AD42=AH42,AI42,AH42),"---")))))=0,IF(AH42&lt;&gt;"---",VLOOKUP(AD42,CALC_CONN_TEBA0714_REV01!F:M,8,0),IF(IFERROR(IF(AD42=AH42,AI42,AH42),"---")="---","---",IF(COUNTIF(CALC_CONN_TEBA0714_REV01!F:F,IFERROR(IF(AD42=AH42,AI42,AH42),"---"))&gt;0,"---",IFERROR(IF(AD42=AH42,AI42,AH42),"---")))),"---")</f>
        <v>---</v>
      </c>
      <c r="AL42">
        <f t="shared" si="10"/>
        <v>32.036200000000001</v>
      </c>
      <c r="AM42">
        <f t="shared" si="11"/>
        <v>2</v>
      </c>
      <c r="AT42">
        <f t="shared" si="4"/>
        <v>0</v>
      </c>
      <c r="AU42">
        <f t="shared" si="5"/>
        <v>0</v>
      </c>
    </row>
    <row r="43" spans="1:47" x14ac:dyDescent="0.25">
      <c r="A43" t="str">
        <f t="shared" si="0"/>
        <v>J2-C19</v>
      </c>
      <c r="B43" t="str">
        <f t="shared" si="1"/>
        <v>GND</v>
      </c>
      <c r="C43" t="str">
        <f t="shared" si="2"/>
        <v>J2-GND</v>
      </c>
      <c r="D43" t="str">
        <f t="shared" si="3"/>
        <v>J2-C19</v>
      </c>
      <c r="E43" t="s">
        <v>591</v>
      </c>
      <c r="F43" t="s">
        <v>741</v>
      </c>
      <c r="G43" t="s">
        <v>275</v>
      </c>
      <c r="L43" t="s">
        <v>865</v>
      </c>
      <c r="M43" t="s">
        <v>274</v>
      </c>
      <c r="N43">
        <v>13.824299999999999</v>
      </c>
      <c r="AA43">
        <f t="shared" si="12"/>
        <v>38</v>
      </c>
      <c r="AB43" t="str">
        <f>B2B!B40</f>
        <v>JM1</v>
      </c>
      <c r="AC43" t="str">
        <f>B2B!C40</f>
        <v>37</v>
      </c>
      <c r="AD43" t="str">
        <f t="shared" si="6"/>
        <v>JM1-37</v>
      </c>
      <c r="AE43" t="str">
        <f t="shared" si="7"/>
        <v>B34_L1_N</v>
      </c>
      <c r="AG43" t="str">
        <f t="shared" si="8"/>
        <v>--</v>
      </c>
      <c r="AH43" t="str">
        <f t="shared" si="9"/>
        <v>J20-35</v>
      </c>
      <c r="AI43" t="str">
        <f>IFERROR(IF(IF(AG43="--",INDEX(D:D,MATCH(AE43,INDEX(B:B,MATCH(AE43,B:B,)+1):B10557,)+MATCH(AE43,B:B,)))=AD43,VLOOKUP(AE43,B:D,3,0),IF(AG43="--",INDEX(D:D,MATCH(AE43,INDEX(B:B,MATCH(AE43,B:B,)+1):B10557,)+MATCH(AE43,B:B,)),"---")),"---")</f>
        <v>J20-35</v>
      </c>
      <c r="AJ43" t="str">
        <f>IF(COUNTIF(CALC_CONN_TEBA0714_REV01!F:F,IF(AH43&lt;&gt;"---",VLOOKUP(AD43,CALC_CONN_TEBA0714_REV01!F:M,8,0),IF(IFERROR(IF(AD43=AH43,AI43,AH43),"---")="---","---",IF(COUNTIF(CALC_CONN_TEBA0714_REV01!F:F,IFERROR(IF(AD43=AH43,AI43,AH43),"---"))&gt;0,"---",IFERROR(IF(AD43=AH43,AI43,AH43),"---")))))=1,IF(AH43&lt;&gt;"---",VLOOKUP(AD43,CALC_CONN_TEBA0714_REV01!F:M,8,0),IF(IFERROR(IF(AD43=AH43,AI43,AH43),"---")="---","---",IF(COUNTIF(CALC_CONN_TEBA0714_REV01!F:F,IFERROR(IF(AD43=AH43,AI43,AH43),"---"))&gt;0,"---",IFERROR(IF(AD43=AH43,AI43,AH43),"---")))),"---")</f>
        <v>J20-35</v>
      </c>
      <c r="AK43" t="str">
        <f>IF(COUNTIF(CALC_CONN_TEBA0714_REV01!F:F,IF(AH43&lt;&gt;"---",VLOOKUP(AD43,CALC_CONN_TEBA0714_REV01!F:M,8,0),IF(IFERROR(IF(AD43=AH43,AI43,AH43),"---")="---","---",IF(COUNTIF(CALC_CONN_TEBA0714_REV01!F:F,IFERROR(IF(AD43=AH43,AI43,AH43),"---"))&gt;0,"---",IFERROR(IF(AD43=AH43,AI43,AH43),"---")))))=0,IF(AH43&lt;&gt;"---",VLOOKUP(AD43,CALC_CONN_TEBA0714_REV01!F:M,8,0),IF(IFERROR(IF(AD43=AH43,AI43,AH43),"---")="---","---",IF(COUNTIF(CALC_CONN_TEBA0714_REV01!F:F,IFERROR(IF(AD43=AH43,AI43,AH43),"---"))&gt;0,"---",IFERROR(IF(AD43=AH43,AI43,AH43),"---")))),"---")</f>
        <v>---</v>
      </c>
      <c r="AL43">
        <f t="shared" si="10"/>
        <v>27.971</v>
      </c>
      <c r="AM43">
        <f t="shared" si="11"/>
        <v>2</v>
      </c>
      <c r="AT43">
        <f t="shared" si="4"/>
        <v>0</v>
      </c>
      <c r="AU43">
        <f t="shared" si="5"/>
        <v>0</v>
      </c>
    </row>
    <row r="44" spans="1:47" x14ac:dyDescent="0.25">
      <c r="A44" t="str">
        <f t="shared" si="0"/>
        <v>J2-C20</v>
      </c>
      <c r="B44" t="str">
        <f t="shared" si="1"/>
        <v>GND</v>
      </c>
      <c r="C44" t="str">
        <f t="shared" si="2"/>
        <v>J2-GND</v>
      </c>
      <c r="D44" t="str">
        <f t="shared" si="3"/>
        <v>J2-C20</v>
      </c>
      <c r="E44" t="s">
        <v>591</v>
      </c>
      <c r="F44" t="s">
        <v>742</v>
      </c>
      <c r="G44" t="s">
        <v>275</v>
      </c>
      <c r="L44" t="s">
        <v>866</v>
      </c>
      <c r="M44" t="s">
        <v>274</v>
      </c>
      <c r="N44">
        <v>14.1556</v>
      </c>
      <c r="AA44">
        <f t="shared" si="12"/>
        <v>39</v>
      </c>
      <c r="AB44" t="str">
        <f>B2B!B41</f>
        <v>JM1</v>
      </c>
      <c r="AC44" t="str">
        <f>B2B!C41</f>
        <v>40</v>
      </c>
      <c r="AD44" t="str">
        <f t="shared" si="6"/>
        <v>JM1-40</v>
      </c>
      <c r="AE44" t="str">
        <f t="shared" si="7"/>
        <v>B34_L3_P</v>
      </c>
      <c r="AG44" t="str">
        <f t="shared" si="8"/>
        <v>--</v>
      </c>
      <c r="AH44" t="str">
        <f t="shared" si="9"/>
        <v>J20-32</v>
      </c>
      <c r="AI44" t="str">
        <f>IFERROR(IF(IF(AG44="--",INDEX(D:D,MATCH(AE44,INDEX(B:B,MATCH(AE44,B:B,)+1):B10558,)+MATCH(AE44,B:B,)))=AD44,VLOOKUP(AE44,B:D,3,0),IF(AG44="--",INDEX(D:D,MATCH(AE44,INDEX(B:B,MATCH(AE44,B:B,)+1):B10558,)+MATCH(AE44,B:B,)),"---")),"---")</f>
        <v>J20-32</v>
      </c>
      <c r="AJ44" t="str">
        <f>IF(COUNTIF(CALC_CONN_TEBA0714_REV01!F:F,IF(AH44&lt;&gt;"---",VLOOKUP(AD44,CALC_CONN_TEBA0714_REV01!F:M,8,0),IF(IFERROR(IF(AD44=AH44,AI44,AH44),"---")="---","---",IF(COUNTIF(CALC_CONN_TEBA0714_REV01!F:F,IFERROR(IF(AD44=AH44,AI44,AH44),"---"))&gt;0,"---",IFERROR(IF(AD44=AH44,AI44,AH44),"---")))))=1,IF(AH44&lt;&gt;"---",VLOOKUP(AD44,CALC_CONN_TEBA0714_REV01!F:M,8,0),IF(IFERROR(IF(AD44=AH44,AI44,AH44),"---")="---","---",IF(COUNTIF(CALC_CONN_TEBA0714_REV01!F:F,IFERROR(IF(AD44=AH44,AI44,AH44),"---"))&gt;0,"---",IFERROR(IF(AD44=AH44,AI44,AH44),"---")))),"---")</f>
        <v>J20-32</v>
      </c>
      <c r="AK44" t="str">
        <f>IF(COUNTIF(CALC_CONN_TEBA0714_REV01!F:F,IF(AH44&lt;&gt;"---",VLOOKUP(AD44,CALC_CONN_TEBA0714_REV01!F:M,8,0),IF(IFERROR(IF(AD44=AH44,AI44,AH44),"---")="---","---",IF(COUNTIF(CALC_CONN_TEBA0714_REV01!F:F,IFERROR(IF(AD44=AH44,AI44,AH44),"---"))&gt;0,"---",IFERROR(IF(AD44=AH44,AI44,AH44),"---")))))=0,IF(AH44&lt;&gt;"---",VLOOKUP(AD44,CALC_CONN_TEBA0714_REV01!F:M,8,0),IF(IFERROR(IF(AD44=AH44,AI44,AH44),"---")="---","---",IF(COUNTIF(CALC_CONN_TEBA0714_REV01!F:F,IFERROR(IF(AD44=AH44,AI44,AH44),"---"))&gt;0,"---",IFERROR(IF(AD44=AH44,AI44,AH44),"---")))),"---")</f>
        <v>---</v>
      </c>
      <c r="AL44">
        <f t="shared" si="10"/>
        <v>20.029199999999999</v>
      </c>
      <c r="AM44">
        <f t="shared" si="11"/>
        <v>2</v>
      </c>
      <c r="AT44">
        <f t="shared" si="4"/>
        <v>0</v>
      </c>
      <c r="AU44">
        <f t="shared" si="5"/>
        <v>0</v>
      </c>
    </row>
    <row r="45" spans="1:47" x14ac:dyDescent="0.25">
      <c r="A45" t="str">
        <f t="shared" si="0"/>
        <v>J3-1</v>
      </c>
      <c r="B45" t="str">
        <f t="shared" si="1"/>
        <v>GND</v>
      </c>
      <c r="C45" t="str">
        <f t="shared" si="2"/>
        <v>J3-GND</v>
      </c>
      <c r="D45" t="str">
        <f t="shared" si="3"/>
        <v>J3-1</v>
      </c>
      <c r="E45" t="s">
        <v>592</v>
      </c>
      <c r="F45">
        <v>1</v>
      </c>
      <c r="G45" t="s">
        <v>275</v>
      </c>
      <c r="L45" t="s">
        <v>295</v>
      </c>
      <c r="M45" t="s">
        <v>274</v>
      </c>
      <c r="N45">
        <v>17.409700000000001</v>
      </c>
      <c r="AA45">
        <f t="shared" si="12"/>
        <v>40</v>
      </c>
      <c r="AB45" t="str">
        <f>B2B!B42</f>
        <v>JM1</v>
      </c>
      <c r="AC45" t="str">
        <f>B2B!C42</f>
        <v>39</v>
      </c>
      <c r="AD45" t="str">
        <f t="shared" si="6"/>
        <v>JM1-39</v>
      </c>
      <c r="AE45" t="str">
        <f t="shared" si="7"/>
        <v>B34_L4_P</v>
      </c>
      <c r="AG45" t="str">
        <f t="shared" si="8"/>
        <v>--</v>
      </c>
      <c r="AH45" t="str">
        <f t="shared" si="9"/>
        <v>JM1-39</v>
      </c>
      <c r="AI45" t="str">
        <f>IFERROR(IF(IF(AG45="--",INDEX(D:D,MATCH(AE45,INDEX(B:B,MATCH(AE45,B:B,)+1):B10559,)+MATCH(AE45,B:B,)))=AD45,VLOOKUP(AE45,B:D,3,0),IF(AG45="--",INDEX(D:D,MATCH(AE45,INDEX(B:B,MATCH(AE45,B:B,)+1):B10559,)+MATCH(AE45,B:B,)),"---")),"---")</f>
        <v>---</v>
      </c>
      <c r="AJ45" t="str">
        <f>IF(COUNTIF(CALC_CONN_TEBA0714_REV01!F:F,IF(AH45&lt;&gt;"---",VLOOKUP(AD45,CALC_CONN_TEBA0714_REV01!F:M,8,0),IF(IFERROR(IF(AD45=AH45,AI45,AH45),"---")="---","---",IF(COUNTIF(CALC_CONN_TEBA0714_REV01!F:F,IFERROR(IF(AD45=AH45,AI45,AH45),"---"))&gt;0,"---",IFERROR(IF(AD45=AH45,AI45,AH45),"---")))))=1,IF(AH45&lt;&gt;"---",VLOOKUP(AD45,CALC_CONN_TEBA0714_REV01!F:M,8,0),IF(IFERROR(IF(AD45=AH45,AI45,AH45),"---")="---","---",IF(COUNTIF(CALC_CONN_TEBA0714_REV01!F:F,IFERROR(IF(AD45=AH45,AI45,AH45),"---"))&gt;0,"---",IFERROR(IF(AD45=AH45,AI45,AH45),"---")))),"---")</f>
        <v>---</v>
      </c>
      <c r="AK45" t="str">
        <f>IF(COUNTIF(CALC_CONN_TEBA0714_REV01!F:F,IF(AH45&lt;&gt;"---",VLOOKUP(AD45,CALC_CONN_TEBA0714_REV01!F:M,8,0),IF(IFERROR(IF(AD45=AH45,AI45,AH45),"---")="---","---",IF(COUNTIF(CALC_CONN_TEBA0714_REV01!F:F,IFERROR(IF(AD45=AH45,AI45,AH45),"---"))&gt;0,"---",IFERROR(IF(AD45=AH45,AI45,AH45),"---")))))=0,IF(AH45&lt;&gt;"---",VLOOKUP(AD45,CALC_CONN_TEBA0714_REV01!F:M,8,0),IF(IFERROR(IF(AD45=AH45,AI45,AH45),"---")="---","---",IF(COUNTIF(CALC_CONN_TEBA0714_REV01!F:F,IFERROR(IF(AD45=AH45,AI45,AH45),"---"))&gt;0,"---",IFERROR(IF(AD45=AH45,AI45,AH45),"---")))),"---")</f>
        <v>---</v>
      </c>
      <c r="AL45">
        <f t="shared" si="10"/>
        <v>2.3174000000000001</v>
      </c>
      <c r="AM45">
        <f t="shared" si="11"/>
        <v>1</v>
      </c>
      <c r="AT45">
        <f t="shared" si="4"/>
        <v>0</v>
      </c>
      <c r="AU45">
        <f t="shared" si="5"/>
        <v>0</v>
      </c>
    </row>
    <row r="46" spans="1:47" x14ac:dyDescent="0.25">
      <c r="A46" t="str">
        <f t="shared" si="0"/>
        <v>J3-2</v>
      </c>
      <c r="B46" t="str">
        <f t="shared" si="1"/>
        <v>GND</v>
      </c>
      <c r="C46" t="str">
        <f t="shared" si="2"/>
        <v>J3-GND</v>
      </c>
      <c r="D46" t="str">
        <f t="shared" si="3"/>
        <v>J3-2</v>
      </c>
      <c r="E46" t="s">
        <v>592</v>
      </c>
      <c r="F46">
        <v>2</v>
      </c>
      <c r="G46" t="s">
        <v>275</v>
      </c>
      <c r="L46" t="s">
        <v>296</v>
      </c>
      <c r="M46" t="s">
        <v>274</v>
      </c>
      <c r="N46">
        <v>17.078299999999999</v>
      </c>
      <c r="AA46">
        <f t="shared" si="12"/>
        <v>41</v>
      </c>
      <c r="AB46" t="str">
        <f>B2B!B43</f>
        <v>JM1</v>
      </c>
      <c r="AC46" t="str">
        <f>B2B!C43</f>
        <v>42</v>
      </c>
      <c r="AD46" t="str">
        <f t="shared" si="6"/>
        <v>JM1-42</v>
      </c>
      <c r="AE46" t="str">
        <f t="shared" si="7"/>
        <v>B34_L3_N</v>
      </c>
      <c r="AG46" t="str">
        <f t="shared" si="8"/>
        <v>--</v>
      </c>
      <c r="AH46" t="str">
        <f t="shared" si="9"/>
        <v>J20-31</v>
      </c>
      <c r="AI46" t="str">
        <f>IFERROR(IF(IF(AG46="--",INDEX(D:D,MATCH(AE46,INDEX(B:B,MATCH(AE46,B:B,)+1):B10560,)+MATCH(AE46,B:B,)))=AD46,VLOOKUP(AE46,B:D,3,0),IF(AG46="--",INDEX(D:D,MATCH(AE46,INDEX(B:B,MATCH(AE46,B:B,)+1):B10560,)+MATCH(AE46,B:B,)),"---")),"---")</f>
        <v>J20-31</v>
      </c>
      <c r="AJ46" t="str">
        <f>IF(COUNTIF(CALC_CONN_TEBA0714_REV01!F:F,IF(AH46&lt;&gt;"---",VLOOKUP(AD46,CALC_CONN_TEBA0714_REV01!F:M,8,0),IF(IFERROR(IF(AD46=AH46,AI46,AH46),"---")="---","---",IF(COUNTIF(CALC_CONN_TEBA0714_REV01!F:F,IFERROR(IF(AD46=AH46,AI46,AH46),"---"))&gt;0,"---",IFERROR(IF(AD46=AH46,AI46,AH46),"---")))))=1,IF(AH46&lt;&gt;"---",VLOOKUP(AD46,CALC_CONN_TEBA0714_REV01!F:M,8,0),IF(IFERROR(IF(AD46=AH46,AI46,AH46),"---")="---","---",IF(COUNTIF(CALC_CONN_TEBA0714_REV01!F:F,IFERROR(IF(AD46=AH46,AI46,AH46),"---"))&gt;0,"---",IFERROR(IF(AD46=AH46,AI46,AH46),"---")))),"---")</f>
        <v>J20-31</v>
      </c>
      <c r="AK46" t="str">
        <f>IF(COUNTIF(CALC_CONN_TEBA0714_REV01!F:F,IF(AH46&lt;&gt;"---",VLOOKUP(AD46,CALC_CONN_TEBA0714_REV01!F:M,8,0),IF(IFERROR(IF(AD46=AH46,AI46,AH46),"---")="---","---",IF(COUNTIF(CALC_CONN_TEBA0714_REV01!F:F,IFERROR(IF(AD46=AH46,AI46,AH46),"---"))&gt;0,"---",IFERROR(IF(AD46=AH46,AI46,AH46),"---")))))=0,IF(AH46&lt;&gt;"---",VLOOKUP(AD46,CALC_CONN_TEBA0714_REV01!F:M,8,0),IF(IFERROR(IF(AD46=AH46,AI46,AH46),"---")="---","---",IF(COUNTIF(CALC_CONN_TEBA0714_REV01!F:F,IFERROR(IF(AD46=AH46,AI46,AH46),"---"))&gt;0,"---",IFERROR(IF(AD46=AH46,AI46,AH46),"---")))),"---")</f>
        <v>---</v>
      </c>
      <c r="AL46">
        <f t="shared" si="10"/>
        <v>20.360499999999998</v>
      </c>
      <c r="AM46">
        <f t="shared" si="11"/>
        <v>2</v>
      </c>
      <c r="AT46">
        <f t="shared" si="4"/>
        <v>0</v>
      </c>
      <c r="AU46">
        <f t="shared" si="5"/>
        <v>0</v>
      </c>
    </row>
    <row r="47" spans="1:47" x14ac:dyDescent="0.25">
      <c r="A47" t="str">
        <f t="shared" si="0"/>
        <v>J3-3</v>
      </c>
      <c r="B47" t="str">
        <f t="shared" si="1"/>
        <v>B14_L25</v>
      </c>
      <c r="C47" t="str">
        <f t="shared" si="2"/>
        <v>J3-B14_L25</v>
      </c>
      <c r="D47" t="str">
        <f t="shared" si="3"/>
        <v>J3-3</v>
      </c>
      <c r="E47" t="s">
        <v>592</v>
      </c>
      <c r="F47">
        <v>3</v>
      </c>
      <c r="G47" t="s">
        <v>1303</v>
      </c>
      <c r="L47" t="s">
        <v>867</v>
      </c>
      <c r="M47" t="s">
        <v>274</v>
      </c>
      <c r="N47">
        <v>29.827400000000001</v>
      </c>
      <c r="AA47">
        <f t="shared" si="12"/>
        <v>42</v>
      </c>
      <c r="AB47" t="str">
        <f>B2B!B44</f>
        <v>JM1</v>
      </c>
      <c r="AC47" t="str">
        <f>B2B!C44</f>
        <v>41</v>
      </c>
      <c r="AD47" t="str">
        <f t="shared" si="6"/>
        <v>JM1-41</v>
      </c>
      <c r="AE47" t="str">
        <f t="shared" si="7"/>
        <v>B34_L4_N</v>
      </c>
      <c r="AG47" t="str">
        <f t="shared" si="8"/>
        <v>--</v>
      </c>
      <c r="AH47" t="str">
        <f t="shared" si="9"/>
        <v>JM1-41</v>
      </c>
      <c r="AI47" t="str">
        <f>IFERROR(IF(IF(AG47="--",INDEX(D:D,MATCH(AE47,INDEX(B:B,MATCH(AE47,B:B,)+1):B10561,)+MATCH(AE47,B:B,)))=AD47,VLOOKUP(AE47,B:D,3,0),IF(AG47="--",INDEX(D:D,MATCH(AE47,INDEX(B:B,MATCH(AE47,B:B,)+1):B10561,)+MATCH(AE47,B:B,)),"---")),"---")</f>
        <v>---</v>
      </c>
      <c r="AJ47" t="str">
        <f>IF(COUNTIF(CALC_CONN_TEBA0714_REV01!F:F,IF(AH47&lt;&gt;"---",VLOOKUP(AD47,CALC_CONN_TEBA0714_REV01!F:M,8,0),IF(IFERROR(IF(AD47=AH47,AI47,AH47),"---")="---","---",IF(COUNTIF(CALC_CONN_TEBA0714_REV01!F:F,IFERROR(IF(AD47=AH47,AI47,AH47),"---"))&gt;0,"---",IFERROR(IF(AD47=AH47,AI47,AH47),"---")))))=1,IF(AH47&lt;&gt;"---",VLOOKUP(AD47,CALC_CONN_TEBA0714_REV01!F:M,8,0),IF(IFERROR(IF(AD47=AH47,AI47,AH47),"---")="---","---",IF(COUNTIF(CALC_CONN_TEBA0714_REV01!F:F,IFERROR(IF(AD47=AH47,AI47,AH47),"---"))&gt;0,"---",IFERROR(IF(AD47=AH47,AI47,AH47),"---")))),"---")</f>
        <v>---</v>
      </c>
      <c r="AK47" t="str">
        <f>IF(COUNTIF(CALC_CONN_TEBA0714_REV01!F:F,IF(AH47&lt;&gt;"---",VLOOKUP(AD47,CALC_CONN_TEBA0714_REV01!F:M,8,0),IF(IFERROR(IF(AD47=AH47,AI47,AH47),"---")="---","---",IF(COUNTIF(CALC_CONN_TEBA0714_REV01!F:F,IFERROR(IF(AD47=AH47,AI47,AH47),"---"))&gt;0,"---",IFERROR(IF(AD47=AH47,AI47,AH47),"---")))))=0,IF(AH47&lt;&gt;"---",VLOOKUP(AD47,CALC_CONN_TEBA0714_REV01!F:M,8,0),IF(IFERROR(IF(AD47=AH47,AI47,AH47),"---")="---","---",IF(COUNTIF(CALC_CONN_TEBA0714_REV01!F:F,IFERROR(IF(AD47=AH47,AI47,AH47),"---"))&gt;0,"---",IFERROR(IF(AD47=AH47,AI47,AH47),"---")))),"---")</f>
        <v>---</v>
      </c>
      <c r="AL47">
        <f t="shared" si="10"/>
        <v>2.3174000000000001</v>
      </c>
      <c r="AM47">
        <f t="shared" si="11"/>
        <v>1</v>
      </c>
      <c r="AT47" t="str">
        <f t="shared" si="4"/>
        <v>B14_L25</v>
      </c>
      <c r="AU47" t="str">
        <f t="shared" si="5"/>
        <v>--</v>
      </c>
    </row>
    <row r="48" spans="1:47" x14ac:dyDescent="0.25">
      <c r="A48" t="str">
        <f t="shared" si="0"/>
        <v>J3-4</v>
      </c>
      <c r="B48" t="str">
        <f t="shared" si="1"/>
        <v>TCK</v>
      </c>
      <c r="C48" t="str">
        <f t="shared" si="2"/>
        <v>J3-TCK</v>
      </c>
      <c r="D48" t="str">
        <f t="shared" si="3"/>
        <v>J3-4</v>
      </c>
      <c r="E48" t="s">
        <v>592</v>
      </c>
      <c r="F48">
        <v>4</v>
      </c>
      <c r="G48" t="s">
        <v>407</v>
      </c>
      <c r="L48" t="s">
        <v>868</v>
      </c>
      <c r="M48" t="s">
        <v>274</v>
      </c>
      <c r="N48">
        <v>30.1587</v>
      </c>
      <c r="AA48">
        <f t="shared" si="12"/>
        <v>43</v>
      </c>
      <c r="AB48" t="str">
        <f>B2B!B45</f>
        <v>JM1</v>
      </c>
      <c r="AC48" t="str">
        <f>B2B!C45</f>
        <v>44</v>
      </c>
      <c r="AD48" t="str">
        <f t="shared" si="6"/>
        <v>JM1-44</v>
      </c>
      <c r="AE48" t="str">
        <f t="shared" si="7"/>
        <v>B34_L9_P</v>
      </c>
      <c r="AG48" t="str">
        <f t="shared" si="8"/>
        <v>--</v>
      </c>
      <c r="AH48" t="str">
        <f t="shared" si="9"/>
        <v>J20-26</v>
      </c>
      <c r="AI48" t="str">
        <f>IFERROR(IF(IF(AG48="--",INDEX(D:D,MATCH(AE48,INDEX(B:B,MATCH(AE48,B:B,)+1):B10562,)+MATCH(AE48,B:B,)))=AD48,VLOOKUP(AE48,B:D,3,0),IF(AG48="--",INDEX(D:D,MATCH(AE48,INDEX(B:B,MATCH(AE48,B:B,)+1):B10562,)+MATCH(AE48,B:B,)),"---")),"---")</f>
        <v>J20-26</v>
      </c>
      <c r="AJ48" t="str">
        <f>IF(COUNTIF(CALC_CONN_TEBA0714_REV01!F:F,IF(AH48&lt;&gt;"---",VLOOKUP(AD48,CALC_CONN_TEBA0714_REV01!F:M,8,0),IF(IFERROR(IF(AD48=AH48,AI48,AH48),"---")="---","---",IF(COUNTIF(CALC_CONN_TEBA0714_REV01!F:F,IFERROR(IF(AD48=AH48,AI48,AH48),"---"))&gt;0,"---",IFERROR(IF(AD48=AH48,AI48,AH48),"---")))))=1,IF(AH48&lt;&gt;"---",VLOOKUP(AD48,CALC_CONN_TEBA0714_REV01!F:M,8,0),IF(IFERROR(IF(AD48=AH48,AI48,AH48),"---")="---","---",IF(COUNTIF(CALC_CONN_TEBA0714_REV01!F:F,IFERROR(IF(AD48=AH48,AI48,AH48),"---"))&gt;0,"---",IFERROR(IF(AD48=AH48,AI48,AH48),"---")))),"---")</f>
        <v>J20-26</v>
      </c>
      <c r="AK48" t="str">
        <f>IF(COUNTIF(CALC_CONN_TEBA0714_REV01!F:F,IF(AH48&lt;&gt;"---",VLOOKUP(AD48,CALC_CONN_TEBA0714_REV01!F:M,8,0),IF(IFERROR(IF(AD48=AH48,AI48,AH48),"---")="---","---",IF(COUNTIF(CALC_CONN_TEBA0714_REV01!F:F,IFERROR(IF(AD48=AH48,AI48,AH48),"---"))&gt;0,"---",IFERROR(IF(AD48=AH48,AI48,AH48),"---")))))=0,IF(AH48&lt;&gt;"---",VLOOKUP(AD48,CALC_CONN_TEBA0714_REV01!F:M,8,0),IF(IFERROR(IF(AD48=AH48,AI48,AH48),"---")="---","---",IF(COUNTIF(CALC_CONN_TEBA0714_REV01!F:F,IFERROR(IF(AD48=AH48,AI48,AH48),"---"))&gt;0,"---",IFERROR(IF(AD48=AH48,AI48,AH48),"---")))),"---")</f>
        <v>---</v>
      </c>
      <c r="AL48">
        <f t="shared" si="10"/>
        <v>13.813700000000001</v>
      </c>
      <c r="AM48">
        <f t="shared" si="11"/>
        <v>2</v>
      </c>
      <c r="AT48" t="str">
        <f t="shared" si="4"/>
        <v>TCK</v>
      </c>
      <c r="AU48" t="str">
        <f t="shared" si="5"/>
        <v>--</v>
      </c>
    </row>
    <row r="49" spans="1:47" x14ac:dyDescent="0.25">
      <c r="A49" t="str">
        <f t="shared" si="0"/>
        <v>J3-5</v>
      </c>
      <c r="B49" t="str">
        <f t="shared" si="1"/>
        <v>3.3V</v>
      </c>
      <c r="C49" t="str">
        <f t="shared" si="2"/>
        <v>J3-3.3V</v>
      </c>
      <c r="D49" t="str">
        <f t="shared" si="3"/>
        <v>J3-5</v>
      </c>
      <c r="E49" t="s">
        <v>592</v>
      </c>
      <c r="F49">
        <v>5</v>
      </c>
      <c r="G49" t="s">
        <v>277</v>
      </c>
      <c r="L49" t="s">
        <v>297</v>
      </c>
      <c r="M49" t="s">
        <v>274</v>
      </c>
      <c r="N49">
        <v>0</v>
      </c>
      <c r="AA49">
        <f t="shared" si="12"/>
        <v>44</v>
      </c>
      <c r="AB49" t="str">
        <f>B2B!B46</f>
        <v>JM1</v>
      </c>
      <c r="AC49" t="str">
        <f>B2B!C46</f>
        <v>43</v>
      </c>
      <c r="AD49" t="str">
        <f t="shared" si="6"/>
        <v>JM1-43</v>
      </c>
      <c r="AE49" t="str">
        <f t="shared" si="7"/>
        <v>B34_L5_P</v>
      </c>
      <c r="AG49" t="str">
        <f t="shared" si="8"/>
        <v>--</v>
      </c>
      <c r="AH49" t="str">
        <f t="shared" si="9"/>
        <v>J20-34</v>
      </c>
      <c r="AI49" t="str">
        <f>IFERROR(IF(IF(AG49="--",INDEX(D:D,MATCH(AE49,INDEX(B:B,MATCH(AE49,B:B,)+1):B10563,)+MATCH(AE49,B:B,)))=AD49,VLOOKUP(AE49,B:D,3,0),IF(AG49="--",INDEX(D:D,MATCH(AE49,INDEX(B:B,MATCH(AE49,B:B,)+1):B10563,)+MATCH(AE49,B:B,)),"---")),"---")</f>
        <v>J20-34</v>
      </c>
      <c r="AJ49" t="str">
        <f>IF(COUNTIF(CALC_CONN_TEBA0714_REV01!F:F,IF(AH49&lt;&gt;"---",VLOOKUP(AD49,CALC_CONN_TEBA0714_REV01!F:M,8,0),IF(IFERROR(IF(AD49=AH49,AI49,AH49),"---")="---","---",IF(COUNTIF(CALC_CONN_TEBA0714_REV01!F:F,IFERROR(IF(AD49=AH49,AI49,AH49),"---"))&gt;0,"---",IFERROR(IF(AD49=AH49,AI49,AH49),"---")))))=1,IF(AH49&lt;&gt;"---",VLOOKUP(AD49,CALC_CONN_TEBA0714_REV01!F:M,8,0),IF(IFERROR(IF(AD49=AH49,AI49,AH49),"---")="---","---",IF(COUNTIF(CALC_CONN_TEBA0714_REV01!F:F,IFERROR(IF(AD49=AH49,AI49,AH49),"---"))&gt;0,"---",IFERROR(IF(AD49=AH49,AI49,AH49),"---")))),"---")</f>
        <v>J20-34</v>
      </c>
      <c r="AK49" t="str">
        <f>IF(COUNTIF(CALC_CONN_TEBA0714_REV01!F:F,IF(AH49&lt;&gt;"---",VLOOKUP(AD49,CALC_CONN_TEBA0714_REV01!F:M,8,0),IF(IFERROR(IF(AD49=AH49,AI49,AH49),"---")="---","---",IF(COUNTIF(CALC_CONN_TEBA0714_REV01!F:F,IFERROR(IF(AD49=AH49,AI49,AH49),"---"))&gt;0,"---",IFERROR(IF(AD49=AH49,AI49,AH49),"---")))))=0,IF(AH49&lt;&gt;"---",VLOOKUP(AD49,CALC_CONN_TEBA0714_REV01!F:M,8,0),IF(IFERROR(IF(AD49=AH49,AI49,AH49),"---")="---","---",IF(COUNTIF(CALC_CONN_TEBA0714_REV01!F:F,IFERROR(IF(AD49=AH49,AI49,AH49),"---"))&gt;0,"---",IFERROR(IF(AD49=AH49,AI49,AH49),"---")))),"---")</f>
        <v>---</v>
      </c>
      <c r="AL49">
        <f t="shared" si="10"/>
        <v>27.081800000000001</v>
      </c>
      <c r="AM49">
        <f t="shared" si="11"/>
        <v>2</v>
      </c>
      <c r="AT49" t="str">
        <f t="shared" si="4"/>
        <v>3.3V</v>
      </c>
      <c r="AU49" t="str">
        <f t="shared" si="5"/>
        <v>--</v>
      </c>
    </row>
    <row r="50" spans="1:47" x14ac:dyDescent="0.25">
      <c r="A50" t="str">
        <f t="shared" si="0"/>
        <v>J3-6</v>
      </c>
      <c r="B50" t="str">
        <f t="shared" si="1"/>
        <v>V_CFG</v>
      </c>
      <c r="C50" t="str">
        <f t="shared" si="2"/>
        <v>J3-V_CFG</v>
      </c>
      <c r="D50" t="str">
        <f t="shared" si="3"/>
        <v>J3-6</v>
      </c>
      <c r="E50" t="s">
        <v>592</v>
      </c>
      <c r="F50">
        <v>6</v>
      </c>
      <c r="G50" t="s">
        <v>1326</v>
      </c>
      <c r="L50" t="s">
        <v>298</v>
      </c>
      <c r="M50" t="s">
        <v>274</v>
      </c>
      <c r="N50">
        <v>0</v>
      </c>
      <c r="AA50">
        <f t="shared" si="12"/>
        <v>45</v>
      </c>
      <c r="AB50" t="str">
        <f>B2B!B47</f>
        <v>JM1</v>
      </c>
      <c r="AC50" t="str">
        <f>B2B!C47</f>
        <v>46</v>
      </c>
      <c r="AD50" t="str">
        <f t="shared" si="6"/>
        <v>JM1-46</v>
      </c>
      <c r="AE50" t="str">
        <f t="shared" si="7"/>
        <v>B34_L9_N</v>
      </c>
      <c r="AG50" t="str">
        <f t="shared" si="8"/>
        <v>--</v>
      </c>
      <c r="AH50" t="str">
        <f t="shared" si="9"/>
        <v>J20-25</v>
      </c>
      <c r="AI50" t="str">
        <f>IFERROR(IF(IF(AG50="--",INDEX(D:D,MATCH(AE50,INDEX(B:B,MATCH(AE50,B:B,)+1):B10564,)+MATCH(AE50,B:B,)))=AD50,VLOOKUP(AE50,B:D,3,0),IF(AG50="--",INDEX(D:D,MATCH(AE50,INDEX(B:B,MATCH(AE50,B:B,)+1):B10564,)+MATCH(AE50,B:B,)),"---")),"---")</f>
        <v>J20-25</v>
      </c>
      <c r="AJ50" t="str">
        <f>IF(COUNTIF(CALC_CONN_TEBA0714_REV01!F:F,IF(AH50&lt;&gt;"---",VLOOKUP(AD50,CALC_CONN_TEBA0714_REV01!F:M,8,0),IF(IFERROR(IF(AD50=AH50,AI50,AH50),"---")="---","---",IF(COUNTIF(CALC_CONN_TEBA0714_REV01!F:F,IFERROR(IF(AD50=AH50,AI50,AH50),"---"))&gt;0,"---",IFERROR(IF(AD50=AH50,AI50,AH50),"---")))))=1,IF(AH50&lt;&gt;"---",VLOOKUP(AD50,CALC_CONN_TEBA0714_REV01!F:M,8,0),IF(IFERROR(IF(AD50=AH50,AI50,AH50),"---")="---","---",IF(COUNTIF(CALC_CONN_TEBA0714_REV01!F:F,IFERROR(IF(AD50=AH50,AI50,AH50),"---"))&gt;0,"---",IFERROR(IF(AD50=AH50,AI50,AH50),"---")))),"---")</f>
        <v>J20-25</v>
      </c>
      <c r="AK50" t="str">
        <f>IF(COUNTIF(CALC_CONN_TEBA0714_REV01!F:F,IF(AH50&lt;&gt;"---",VLOOKUP(AD50,CALC_CONN_TEBA0714_REV01!F:M,8,0),IF(IFERROR(IF(AD50=AH50,AI50,AH50),"---")="---","---",IF(COUNTIF(CALC_CONN_TEBA0714_REV01!F:F,IFERROR(IF(AD50=AH50,AI50,AH50),"---"))&gt;0,"---",IFERROR(IF(AD50=AH50,AI50,AH50),"---")))))=0,IF(AH50&lt;&gt;"---",VLOOKUP(AD50,CALC_CONN_TEBA0714_REV01!F:M,8,0),IF(IFERROR(IF(AD50=AH50,AI50,AH50),"---")="---","---",IF(COUNTIF(CALC_CONN_TEBA0714_REV01!F:F,IFERROR(IF(AD50=AH50,AI50,AH50),"---"))&gt;0,"---",IFERROR(IF(AD50=AH50,AI50,AH50),"---")))),"---")</f>
        <v>---</v>
      </c>
      <c r="AL50">
        <f t="shared" si="10"/>
        <v>14.161799999999999</v>
      </c>
      <c r="AM50">
        <f t="shared" si="11"/>
        <v>2</v>
      </c>
      <c r="AT50" t="str">
        <f t="shared" si="4"/>
        <v>V_CFG</v>
      </c>
      <c r="AU50" t="str">
        <f t="shared" si="5"/>
        <v>--</v>
      </c>
    </row>
    <row r="51" spans="1:47" x14ac:dyDescent="0.25">
      <c r="A51" t="str">
        <f t="shared" si="0"/>
        <v>J3-7</v>
      </c>
      <c r="B51" t="str">
        <f t="shared" si="1"/>
        <v>B14_L0</v>
      </c>
      <c r="C51" t="str">
        <f t="shared" si="2"/>
        <v>J3-B14_L0</v>
      </c>
      <c r="D51" t="str">
        <f t="shared" si="3"/>
        <v>J3-7</v>
      </c>
      <c r="E51" t="s">
        <v>592</v>
      </c>
      <c r="F51">
        <v>7</v>
      </c>
      <c r="G51" t="s">
        <v>1302</v>
      </c>
      <c r="L51" t="s">
        <v>869</v>
      </c>
      <c r="M51" t="s">
        <v>274</v>
      </c>
      <c r="N51">
        <v>0</v>
      </c>
      <c r="AA51">
        <f t="shared" si="12"/>
        <v>46</v>
      </c>
      <c r="AB51" t="str">
        <f>B2B!B48</f>
        <v>JM1</v>
      </c>
      <c r="AC51" t="str">
        <f>B2B!C48</f>
        <v>45</v>
      </c>
      <c r="AD51" t="str">
        <f t="shared" si="6"/>
        <v>JM1-45</v>
      </c>
      <c r="AE51" t="str">
        <f t="shared" si="7"/>
        <v>B34_L5_N</v>
      </c>
      <c r="AG51" t="str">
        <f t="shared" si="8"/>
        <v>--</v>
      </c>
      <c r="AH51" t="str">
        <f t="shared" si="9"/>
        <v>J20-33</v>
      </c>
      <c r="AI51" t="str">
        <f>IFERROR(IF(IF(AG51="--",INDEX(D:D,MATCH(AE51,INDEX(B:B,MATCH(AE51,B:B,)+1):B10565,)+MATCH(AE51,B:B,)))=AD51,VLOOKUP(AE51,B:D,3,0),IF(AG51="--",INDEX(D:D,MATCH(AE51,INDEX(B:B,MATCH(AE51,B:B,)+1):B10565,)+MATCH(AE51,B:B,)),"---")),"---")</f>
        <v>J20-33</v>
      </c>
      <c r="AJ51" t="str">
        <f>IF(COUNTIF(CALC_CONN_TEBA0714_REV01!F:F,IF(AH51&lt;&gt;"---",VLOOKUP(AD51,CALC_CONN_TEBA0714_REV01!F:M,8,0),IF(IFERROR(IF(AD51=AH51,AI51,AH51),"---")="---","---",IF(COUNTIF(CALC_CONN_TEBA0714_REV01!F:F,IFERROR(IF(AD51=AH51,AI51,AH51),"---"))&gt;0,"---",IFERROR(IF(AD51=AH51,AI51,AH51),"---")))))=1,IF(AH51&lt;&gt;"---",VLOOKUP(AD51,CALC_CONN_TEBA0714_REV01!F:M,8,0),IF(IFERROR(IF(AD51=AH51,AI51,AH51),"---")="---","---",IF(COUNTIF(CALC_CONN_TEBA0714_REV01!F:F,IFERROR(IF(AD51=AH51,AI51,AH51),"---"))&gt;0,"---",IFERROR(IF(AD51=AH51,AI51,AH51),"---")))),"---")</f>
        <v>J20-33</v>
      </c>
      <c r="AK51" t="str">
        <f>IF(COUNTIF(CALC_CONN_TEBA0714_REV01!F:F,IF(AH51&lt;&gt;"---",VLOOKUP(AD51,CALC_CONN_TEBA0714_REV01!F:M,8,0),IF(IFERROR(IF(AD51=AH51,AI51,AH51),"---")="---","---",IF(COUNTIF(CALC_CONN_TEBA0714_REV01!F:F,IFERROR(IF(AD51=AH51,AI51,AH51),"---"))&gt;0,"---",IFERROR(IF(AD51=AH51,AI51,AH51),"---")))))=0,IF(AH51&lt;&gt;"---",VLOOKUP(AD51,CALC_CONN_TEBA0714_REV01!F:M,8,0),IF(IFERROR(IF(AD51=AH51,AI51,AH51),"---")="---","---",IF(COUNTIF(CALC_CONN_TEBA0714_REV01!F:F,IFERROR(IF(AD51=AH51,AI51,AH51),"---"))&gt;0,"---",IFERROR(IF(AD51=AH51,AI51,AH51),"---")))),"---")</f>
        <v>---</v>
      </c>
      <c r="AL51">
        <f t="shared" si="10"/>
        <v>27.403099999999998</v>
      </c>
      <c r="AM51">
        <f t="shared" si="11"/>
        <v>2</v>
      </c>
      <c r="AT51" t="str">
        <f t="shared" si="4"/>
        <v>B14_L0</v>
      </c>
      <c r="AU51" t="str">
        <f t="shared" si="5"/>
        <v>--</v>
      </c>
    </row>
    <row r="52" spans="1:47" x14ac:dyDescent="0.25">
      <c r="A52" t="str">
        <f t="shared" si="0"/>
        <v>J3-8</v>
      </c>
      <c r="B52" t="str">
        <f t="shared" si="1"/>
        <v>TDO</v>
      </c>
      <c r="C52" t="str">
        <f t="shared" si="2"/>
        <v>J3-TDO</v>
      </c>
      <c r="D52" t="str">
        <f t="shared" si="3"/>
        <v>J3-8</v>
      </c>
      <c r="E52" t="s">
        <v>592</v>
      </c>
      <c r="F52">
        <v>8</v>
      </c>
      <c r="G52" t="s">
        <v>405</v>
      </c>
      <c r="L52" t="s">
        <v>870</v>
      </c>
      <c r="M52" t="s">
        <v>274</v>
      </c>
      <c r="N52">
        <v>0</v>
      </c>
      <c r="AA52">
        <f t="shared" si="12"/>
        <v>47</v>
      </c>
      <c r="AB52" t="str">
        <f>B2B!B49</f>
        <v>JM1</v>
      </c>
      <c r="AC52" t="str">
        <f>B2B!C49</f>
        <v>48</v>
      </c>
      <c r="AD52" t="str">
        <f t="shared" si="6"/>
        <v>JM1-48</v>
      </c>
      <c r="AE52" t="str">
        <f t="shared" si="7"/>
        <v>GND</v>
      </c>
      <c r="AG52" t="str">
        <f t="shared" si="8"/>
        <v>---</v>
      </c>
      <c r="AH52" t="str">
        <f t="shared" si="9"/>
        <v>---</v>
      </c>
      <c r="AI52" t="str">
        <f>IFERROR(IF(IF(AG52="--",INDEX(D:D,MATCH(AE52,INDEX(B:B,MATCH(AE52,B:B,)+1):B10566,)+MATCH(AE52,B:B,)))=AD52,VLOOKUP(AE52,B:D,3,0),IF(AG52="--",INDEX(D:D,MATCH(AE52,INDEX(B:B,MATCH(AE52,B:B,)+1):B10566,)+MATCH(AE52,B:B,)),"---")),"---")</f>
        <v>---</v>
      </c>
      <c r="AJ52" t="str">
        <f>IF(COUNTIF(CALC_CONN_TEBA0714_REV01!F:F,IF(AH52&lt;&gt;"---",VLOOKUP(AD52,CALC_CONN_TEBA0714_REV01!F:M,8,0),IF(IFERROR(IF(AD52=AH52,AI52,AH52),"---")="---","---",IF(COUNTIF(CALC_CONN_TEBA0714_REV01!F:F,IFERROR(IF(AD52=AH52,AI52,AH52),"---"))&gt;0,"---",IFERROR(IF(AD52=AH52,AI52,AH52),"---")))))=1,IF(AH52&lt;&gt;"---",VLOOKUP(AD52,CALC_CONN_TEBA0714_REV01!F:M,8,0),IF(IFERROR(IF(AD52=AH52,AI52,AH52),"---")="---","---",IF(COUNTIF(CALC_CONN_TEBA0714_REV01!F:F,IFERROR(IF(AD52=AH52,AI52,AH52),"---"))&gt;0,"---",IFERROR(IF(AD52=AH52,AI52,AH52),"---")))),"---")</f>
        <v>---</v>
      </c>
      <c r="AK52" t="str">
        <f>IF(COUNTIF(CALC_CONN_TEBA0714_REV01!F:F,IF(AH52&lt;&gt;"---",VLOOKUP(AD52,CALC_CONN_TEBA0714_REV01!F:M,8,0),IF(IFERROR(IF(AD52=AH52,AI52,AH52),"---")="---","---",IF(COUNTIF(CALC_CONN_TEBA0714_REV01!F:F,IFERROR(IF(AD52=AH52,AI52,AH52),"---"))&gt;0,"---",IFERROR(IF(AD52=AH52,AI52,AH52),"---")))))=0,IF(AH52&lt;&gt;"---",VLOOKUP(AD52,CALC_CONN_TEBA0714_REV01!F:M,8,0),IF(IFERROR(IF(AD52=AH52,AI52,AH52),"---")="---","---",IF(COUNTIF(CALC_CONN_TEBA0714_REV01!F:F,IFERROR(IF(AD52=AH52,AI52,AH52),"---"))&gt;0,"---",IFERROR(IF(AD52=AH52,AI52,AH52),"---")))),"---")</f>
        <v>---</v>
      </c>
      <c r="AL52" t="str">
        <f t="shared" si="10"/>
        <v>---</v>
      </c>
      <c r="AM52">
        <f t="shared" si="11"/>
        <v>85</v>
      </c>
      <c r="AT52" t="str">
        <f t="shared" si="4"/>
        <v>TDO</v>
      </c>
      <c r="AU52" t="str">
        <f t="shared" si="5"/>
        <v>--</v>
      </c>
    </row>
    <row r="53" spans="1:47" x14ac:dyDescent="0.25">
      <c r="A53" t="str">
        <f t="shared" si="0"/>
        <v>J3-9</v>
      </c>
      <c r="B53" t="str">
        <f t="shared" si="1"/>
        <v>BOOTMODE</v>
      </c>
      <c r="C53" t="str">
        <f t="shared" si="2"/>
        <v>J3-BOOTMODE</v>
      </c>
      <c r="D53" t="str">
        <f t="shared" si="3"/>
        <v>J3-9</v>
      </c>
      <c r="E53" t="s">
        <v>592</v>
      </c>
      <c r="F53">
        <v>9</v>
      </c>
      <c r="G53" t="s">
        <v>1267</v>
      </c>
      <c r="L53" t="s">
        <v>299</v>
      </c>
      <c r="M53" t="s">
        <v>274</v>
      </c>
      <c r="N53">
        <v>0</v>
      </c>
      <c r="AA53">
        <f t="shared" si="12"/>
        <v>48</v>
      </c>
      <c r="AB53" t="str">
        <f>B2B!B50</f>
        <v>JM1</v>
      </c>
      <c r="AC53" t="str">
        <f>B2B!C50</f>
        <v>47</v>
      </c>
      <c r="AD53" t="str">
        <f t="shared" si="6"/>
        <v>JM1-47</v>
      </c>
      <c r="AE53" t="str">
        <f t="shared" si="7"/>
        <v>GND</v>
      </c>
      <c r="AG53" t="str">
        <f t="shared" si="8"/>
        <v>---</v>
      </c>
      <c r="AH53" t="str">
        <f t="shared" si="9"/>
        <v>---</v>
      </c>
      <c r="AI53" t="str">
        <f>IFERROR(IF(IF(AG53="--",INDEX(D:D,MATCH(AE53,INDEX(B:B,MATCH(AE53,B:B,)+1):B10567,)+MATCH(AE53,B:B,)))=AD53,VLOOKUP(AE53,B:D,3,0),IF(AG53="--",INDEX(D:D,MATCH(AE53,INDEX(B:B,MATCH(AE53,B:B,)+1):B10567,)+MATCH(AE53,B:B,)),"---")),"---")</f>
        <v>---</v>
      </c>
      <c r="AJ53" t="str">
        <f>IF(COUNTIF(CALC_CONN_TEBA0714_REV01!F:F,IF(AH53&lt;&gt;"---",VLOOKUP(AD53,CALC_CONN_TEBA0714_REV01!F:M,8,0),IF(IFERROR(IF(AD53=AH53,AI53,AH53),"---")="---","---",IF(COUNTIF(CALC_CONN_TEBA0714_REV01!F:F,IFERROR(IF(AD53=AH53,AI53,AH53),"---"))&gt;0,"---",IFERROR(IF(AD53=AH53,AI53,AH53),"---")))))=1,IF(AH53&lt;&gt;"---",VLOOKUP(AD53,CALC_CONN_TEBA0714_REV01!F:M,8,0),IF(IFERROR(IF(AD53=AH53,AI53,AH53),"---")="---","---",IF(COUNTIF(CALC_CONN_TEBA0714_REV01!F:F,IFERROR(IF(AD53=AH53,AI53,AH53),"---"))&gt;0,"---",IFERROR(IF(AD53=AH53,AI53,AH53),"---")))),"---")</f>
        <v>---</v>
      </c>
      <c r="AK53" t="str">
        <f>IF(COUNTIF(CALC_CONN_TEBA0714_REV01!F:F,IF(AH53&lt;&gt;"---",VLOOKUP(AD53,CALC_CONN_TEBA0714_REV01!F:M,8,0),IF(IFERROR(IF(AD53=AH53,AI53,AH53),"---")="---","---",IF(COUNTIF(CALC_CONN_TEBA0714_REV01!F:F,IFERROR(IF(AD53=AH53,AI53,AH53),"---"))&gt;0,"---",IFERROR(IF(AD53=AH53,AI53,AH53),"---")))))=0,IF(AH53&lt;&gt;"---",VLOOKUP(AD53,CALC_CONN_TEBA0714_REV01!F:M,8,0),IF(IFERROR(IF(AD53=AH53,AI53,AH53),"---")="---","---",IF(COUNTIF(CALC_CONN_TEBA0714_REV01!F:F,IFERROR(IF(AD53=AH53,AI53,AH53),"---"))&gt;0,"---",IFERROR(IF(AD53=AH53,AI53,AH53),"---")))),"---")</f>
        <v>---</v>
      </c>
      <c r="AL53" t="str">
        <f t="shared" si="10"/>
        <v>---</v>
      </c>
      <c r="AM53">
        <f t="shared" si="11"/>
        <v>85</v>
      </c>
      <c r="AT53" t="str">
        <f t="shared" si="4"/>
        <v>BOOTMODE</v>
      </c>
      <c r="AU53" t="str">
        <f t="shared" si="5"/>
        <v>--</v>
      </c>
    </row>
    <row r="54" spans="1:47" x14ac:dyDescent="0.25">
      <c r="A54" t="str">
        <f t="shared" si="0"/>
        <v>J3-10</v>
      </c>
      <c r="B54" t="str">
        <f t="shared" si="1"/>
        <v>TDI</v>
      </c>
      <c r="C54" t="str">
        <f t="shared" si="2"/>
        <v>J3-TDI</v>
      </c>
      <c r="D54" t="str">
        <f t="shared" si="3"/>
        <v>J3-10</v>
      </c>
      <c r="E54" t="s">
        <v>592</v>
      </c>
      <c r="F54">
        <v>10</v>
      </c>
      <c r="G54" t="s">
        <v>404</v>
      </c>
      <c r="L54" t="s">
        <v>300</v>
      </c>
      <c r="M54" t="s">
        <v>274</v>
      </c>
      <c r="N54">
        <v>0</v>
      </c>
      <c r="AA54">
        <f t="shared" si="12"/>
        <v>49</v>
      </c>
      <c r="AB54" t="str">
        <f>B2B!B51</f>
        <v>JM1</v>
      </c>
      <c r="AC54" t="str">
        <f>B2B!C51</f>
        <v>50</v>
      </c>
      <c r="AD54" t="str">
        <f t="shared" si="6"/>
        <v>JM1-50</v>
      </c>
      <c r="AE54" t="str">
        <f t="shared" si="7"/>
        <v>B34_L8_P</v>
      </c>
      <c r="AG54" t="str">
        <f t="shared" si="8"/>
        <v>--</v>
      </c>
      <c r="AH54" t="str">
        <f t="shared" si="9"/>
        <v>J20-22</v>
      </c>
      <c r="AI54" t="str">
        <f>IFERROR(IF(IF(AG54="--",INDEX(D:D,MATCH(AE54,INDEX(B:B,MATCH(AE54,B:B,)+1):B10568,)+MATCH(AE54,B:B,)))=AD54,VLOOKUP(AE54,B:D,3,0),IF(AG54="--",INDEX(D:D,MATCH(AE54,INDEX(B:B,MATCH(AE54,B:B,)+1):B10568,)+MATCH(AE54,B:B,)),"---")),"---")</f>
        <v>J20-22</v>
      </c>
      <c r="AJ54" t="str">
        <f>IF(COUNTIF(CALC_CONN_TEBA0714_REV01!F:F,IF(AH54&lt;&gt;"---",VLOOKUP(AD54,CALC_CONN_TEBA0714_REV01!F:M,8,0),IF(IFERROR(IF(AD54=AH54,AI54,AH54),"---")="---","---",IF(COUNTIF(CALC_CONN_TEBA0714_REV01!F:F,IFERROR(IF(AD54=AH54,AI54,AH54),"---"))&gt;0,"---",IFERROR(IF(AD54=AH54,AI54,AH54),"---")))))=1,IF(AH54&lt;&gt;"---",VLOOKUP(AD54,CALC_CONN_TEBA0714_REV01!F:M,8,0),IF(IFERROR(IF(AD54=AH54,AI54,AH54),"---")="---","---",IF(COUNTIF(CALC_CONN_TEBA0714_REV01!F:F,IFERROR(IF(AD54=AH54,AI54,AH54),"---"))&gt;0,"---",IFERROR(IF(AD54=AH54,AI54,AH54),"---")))),"---")</f>
        <v>J20-22</v>
      </c>
      <c r="AK54" t="str">
        <f>IF(COUNTIF(CALC_CONN_TEBA0714_REV01!F:F,IF(AH54&lt;&gt;"---",VLOOKUP(AD54,CALC_CONN_TEBA0714_REV01!F:M,8,0),IF(IFERROR(IF(AD54=AH54,AI54,AH54),"---")="---","---",IF(COUNTIF(CALC_CONN_TEBA0714_REV01!F:F,IFERROR(IF(AD54=AH54,AI54,AH54),"---"))&gt;0,"---",IFERROR(IF(AD54=AH54,AI54,AH54),"---")))))=0,IF(AH54&lt;&gt;"---",VLOOKUP(AD54,CALC_CONN_TEBA0714_REV01!F:M,8,0),IF(IFERROR(IF(AD54=AH54,AI54,AH54),"---")="---","---",IF(COUNTIF(CALC_CONN_TEBA0714_REV01!F:F,IFERROR(IF(AD54=AH54,AI54,AH54),"---"))&gt;0,"---",IFERROR(IF(AD54=AH54,AI54,AH54),"---")))),"---")</f>
        <v>---</v>
      </c>
      <c r="AL54">
        <f t="shared" si="10"/>
        <v>10.256600000000001</v>
      </c>
      <c r="AM54">
        <f t="shared" si="11"/>
        <v>2</v>
      </c>
      <c r="AT54" t="str">
        <f t="shared" si="4"/>
        <v>TDI</v>
      </c>
      <c r="AU54" t="str">
        <f t="shared" si="5"/>
        <v>--</v>
      </c>
    </row>
    <row r="55" spans="1:47" x14ac:dyDescent="0.25">
      <c r="A55" t="str">
        <f t="shared" si="0"/>
        <v>J3-11</v>
      </c>
      <c r="B55" t="str">
        <f t="shared" si="1"/>
        <v>PROG_B</v>
      </c>
      <c r="C55" t="str">
        <f t="shared" si="2"/>
        <v>J3-PROG_B</v>
      </c>
      <c r="D55" t="str">
        <f t="shared" si="3"/>
        <v>J3-11</v>
      </c>
      <c r="E55" t="s">
        <v>592</v>
      </c>
      <c r="F55">
        <v>11</v>
      </c>
      <c r="G55" t="s">
        <v>412</v>
      </c>
      <c r="L55" t="s">
        <v>301</v>
      </c>
      <c r="M55" t="s">
        <v>274</v>
      </c>
      <c r="N55">
        <v>56.036299999999997</v>
      </c>
      <c r="AA55">
        <f t="shared" si="12"/>
        <v>50</v>
      </c>
      <c r="AB55" t="str">
        <f>B2B!B52</f>
        <v>JM1</v>
      </c>
      <c r="AC55" t="str">
        <f>B2B!C52</f>
        <v>49</v>
      </c>
      <c r="AD55" t="str">
        <f t="shared" si="6"/>
        <v>JM1-49</v>
      </c>
      <c r="AE55" t="str">
        <f t="shared" si="7"/>
        <v>B34_L10_P</v>
      </c>
      <c r="AG55" t="str">
        <f t="shared" si="8"/>
        <v>--</v>
      </c>
      <c r="AH55" t="str">
        <f t="shared" si="9"/>
        <v>J20-30</v>
      </c>
      <c r="AI55" t="str">
        <f>IFERROR(IF(IF(AG55="--",INDEX(D:D,MATCH(AE55,INDEX(B:B,MATCH(AE55,B:B,)+1):B10569,)+MATCH(AE55,B:B,)))=AD55,VLOOKUP(AE55,B:D,3,0),IF(AG55="--",INDEX(D:D,MATCH(AE55,INDEX(B:B,MATCH(AE55,B:B,)+1):B10569,)+MATCH(AE55,B:B,)),"---")),"---")</f>
        <v>J20-30</v>
      </c>
      <c r="AJ55" t="str">
        <f>IF(COUNTIF(CALC_CONN_TEBA0714_REV01!F:F,IF(AH55&lt;&gt;"---",VLOOKUP(AD55,CALC_CONN_TEBA0714_REV01!F:M,8,0),IF(IFERROR(IF(AD55=AH55,AI55,AH55),"---")="---","---",IF(COUNTIF(CALC_CONN_TEBA0714_REV01!F:F,IFERROR(IF(AD55=AH55,AI55,AH55),"---"))&gt;0,"---",IFERROR(IF(AD55=AH55,AI55,AH55),"---")))))=1,IF(AH55&lt;&gt;"---",VLOOKUP(AD55,CALC_CONN_TEBA0714_REV01!F:M,8,0),IF(IFERROR(IF(AD55=AH55,AI55,AH55),"---")="---","---",IF(COUNTIF(CALC_CONN_TEBA0714_REV01!F:F,IFERROR(IF(AD55=AH55,AI55,AH55),"---"))&gt;0,"---",IFERROR(IF(AD55=AH55,AI55,AH55),"---")))),"---")</f>
        <v>J20-30</v>
      </c>
      <c r="AK55" t="str">
        <f>IF(COUNTIF(CALC_CONN_TEBA0714_REV01!F:F,IF(AH55&lt;&gt;"---",VLOOKUP(AD55,CALC_CONN_TEBA0714_REV01!F:M,8,0),IF(IFERROR(IF(AD55=AH55,AI55,AH55),"---")="---","---",IF(COUNTIF(CALC_CONN_TEBA0714_REV01!F:F,IFERROR(IF(AD55=AH55,AI55,AH55),"---"))&gt;0,"---",IFERROR(IF(AD55=AH55,AI55,AH55),"---")))))=0,IF(AH55&lt;&gt;"---",VLOOKUP(AD55,CALC_CONN_TEBA0714_REV01!F:M,8,0),IF(IFERROR(IF(AD55=AH55,AI55,AH55),"---")="---","---",IF(COUNTIF(CALC_CONN_TEBA0714_REV01!F:F,IFERROR(IF(AD55=AH55,AI55,AH55),"---"))&gt;0,"---",IFERROR(IF(AD55=AH55,AI55,AH55),"---")))),"---")</f>
        <v>---</v>
      </c>
      <c r="AL55">
        <f t="shared" si="10"/>
        <v>24.1557</v>
      </c>
      <c r="AM55">
        <f t="shared" si="11"/>
        <v>2</v>
      </c>
      <c r="AT55" t="str">
        <f t="shared" si="4"/>
        <v>PROG_B</v>
      </c>
      <c r="AU55" t="str">
        <f t="shared" si="5"/>
        <v>--</v>
      </c>
    </row>
    <row r="56" spans="1:47" x14ac:dyDescent="0.25">
      <c r="A56" t="str">
        <f t="shared" si="0"/>
        <v>J3-12</v>
      </c>
      <c r="B56" t="str">
        <f t="shared" si="1"/>
        <v>TMS</v>
      </c>
      <c r="C56" t="str">
        <f t="shared" si="2"/>
        <v>J3-TMS</v>
      </c>
      <c r="D56" t="str">
        <f t="shared" si="3"/>
        <v>J3-12</v>
      </c>
      <c r="E56" t="s">
        <v>592</v>
      </c>
      <c r="F56">
        <v>12</v>
      </c>
      <c r="G56" t="s">
        <v>403</v>
      </c>
      <c r="L56" t="s">
        <v>302</v>
      </c>
      <c r="M56" t="s">
        <v>274</v>
      </c>
      <c r="N56">
        <v>55.712200000000003</v>
      </c>
      <c r="AA56">
        <f t="shared" si="12"/>
        <v>51</v>
      </c>
      <c r="AB56" t="str">
        <f>B2B!B53</f>
        <v>JM1</v>
      </c>
      <c r="AC56" t="str">
        <f>B2B!C53</f>
        <v>52</v>
      </c>
      <c r="AD56" t="str">
        <f t="shared" si="6"/>
        <v>JM1-52</v>
      </c>
      <c r="AE56" t="str">
        <f t="shared" si="7"/>
        <v>B34_L8_N</v>
      </c>
      <c r="AG56" t="str">
        <f t="shared" si="8"/>
        <v>--</v>
      </c>
      <c r="AH56" t="str">
        <f t="shared" si="9"/>
        <v>J20-21</v>
      </c>
      <c r="AI56" t="str">
        <f>IFERROR(IF(IF(AG56="--",INDEX(D:D,MATCH(AE56,INDEX(B:B,MATCH(AE56,B:B,)+1):B10570,)+MATCH(AE56,B:B,)))=AD56,VLOOKUP(AE56,B:D,3,0),IF(AG56="--",INDEX(D:D,MATCH(AE56,INDEX(B:B,MATCH(AE56,B:B,)+1):B10570,)+MATCH(AE56,B:B,)),"---")),"---")</f>
        <v>J20-21</v>
      </c>
      <c r="AJ56" t="str">
        <f>IF(COUNTIF(CALC_CONN_TEBA0714_REV01!F:F,IF(AH56&lt;&gt;"---",VLOOKUP(AD56,CALC_CONN_TEBA0714_REV01!F:M,8,0),IF(IFERROR(IF(AD56=AH56,AI56,AH56),"---")="---","---",IF(COUNTIF(CALC_CONN_TEBA0714_REV01!F:F,IFERROR(IF(AD56=AH56,AI56,AH56),"---"))&gt;0,"---",IFERROR(IF(AD56=AH56,AI56,AH56),"---")))))=1,IF(AH56&lt;&gt;"---",VLOOKUP(AD56,CALC_CONN_TEBA0714_REV01!F:M,8,0),IF(IFERROR(IF(AD56=AH56,AI56,AH56),"---")="---","---",IF(COUNTIF(CALC_CONN_TEBA0714_REV01!F:F,IFERROR(IF(AD56=AH56,AI56,AH56),"---"))&gt;0,"---",IFERROR(IF(AD56=AH56,AI56,AH56),"---")))),"---")</f>
        <v>J20-21</v>
      </c>
      <c r="AK56" t="str">
        <f>IF(COUNTIF(CALC_CONN_TEBA0714_REV01!F:F,IF(AH56&lt;&gt;"---",VLOOKUP(AD56,CALC_CONN_TEBA0714_REV01!F:M,8,0),IF(IFERROR(IF(AD56=AH56,AI56,AH56),"---")="---","---",IF(COUNTIF(CALC_CONN_TEBA0714_REV01!F:F,IFERROR(IF(AD56=AH56,AI56,AH56),"---"))&gt;0,"---",IFERROR(IF(AD56=AH56,AI56,AH56),"---")))))=0,IF(AH56&lt;&gt;"---",VLOOKUP(AD56,CALC_CONN_TEBA0714_REV01!F:M,8,0),IF(IFERROR(IF(AD56=AH56,AI56,AH56),"---")="---","---",IF(COUNTIF(CALC_CONN_TEBA0714_REV01!F:F,IFERROR(IF(AD56=AH56,AI56,AH56),"---"))&gt;0,"---",IFERROR(IF(AD56=AH56,AI56,AH56),"---")))),"---")</f>
        <v>---</v>
      </c>
      <c r="AL56">
        <f t="shared" si="10"/>
        <v>10.7163</v>
      </c>
      <c r="AM56">
        <f t="shared" si="11"/>
        <v>2</v>
      </c>
      <c r="AT56" t="str">
        <f t="shared" si="4"/>
        <v>TMS</v>
      </c>
      <c r="AU56" t="str">
        <f t="shared" si="5"/>
        <v>--</v>
      </c>
    </row>
    <row r="57" spans="1:47" x14ac:dyDescent="0.25">
      <c r="A57" t="str">
        <f t="shared" si="0"/>
        <v>J3-13</v>
      </c>
      <c r="B57" t="str">
        <f t="shared" si="1"/>
        <v>XADC_P</v>
      </c>
      <c r="C57" t="str">
        <f t="shared" si="2"/>
        <v>J3-XADC_P</v>
      </c>
      <c r="D57" t="str">
        <f t="shared" si="3"/>
        <v>J3-13</v>
      </c>
      <c r="E57" t="s">
        <v>592</v>
      </c>
      <c r="F57">
        <v>13</v>
      </c>
      <c r="G57" t="s">
        <v>1327</v>
      </c>
      <c r="L57" t="s">
        <v>304</v>
      </c>
      <c r="M57" t="s">
        <v>274</v>
      </c>
      <c r="N57">
        <v>0</v>
      </c>
      <c r="AA57">
        <f t="shared" si="12"/>
        <v>52</v>
      </c>
      <c r="AB57" t="str">
        <f>B2B!B54</f>
        <v>JM1</v>
      </c>
      <c r="AC57" t="str">
        <f>B2B!C54</f>
        <v>51</v>
      </c>
      <c r="AD57" t="str">
        <f t="shared" si="6"/>
        <v>JM1-51</v>
      </c>
      <c r="AE57" t="str">
        <f t="shared" si="7"/>
        <v>B34_L10_N</v>
      </c>
      <c r="AG57" t="str">
        <f t="shared" si="8"/>
        <v>--</v>
      </c>
      <c r="AH57" t="str">
        <f t="shared" si="9"/>
        <v>J20-29</v>
      </c>
      <c r="AI57" t="str">
        <f>IFERROR(IF(IF(AG57="--",INDEX(D:D,MATCH(AE57,INDEX(B:B,MATCH(AE57,B:B,)+1):B10571,)+MATCH(AE57,B:B,)))=AD57,VLOOKUP(AE57,B:D,3,0),IF(AG57="--",INDEX(D:D,MATCH(AE57,INDEX(B:B,MATCH(AE57,B:B,)+1):B10571,)+MATCH(AE57,B:B,)),"---")),"---")</f>
        <v>J20-29</v>
      </c>
      <c r="AJ57" t="str">
        <f>IF(COUNTIF(CALC_CONN_TEBA0714_REV01!F:F,IF(AH57&lt;&gt;"---",VLOOKUP(AD57,CALC_CONN_TEBA0714_REV01!F:M,8,0),IF(IFERROR(IF(AD57=AH57,AI57,AH57),"---")="---","---",IF(COUNTIF(CALC_CONN_TEBA0714_REV01!F:F,IFERROR(IF(AD57=AH57,AI57,AH57),"---"))&gt;0,"---",IFERROR(IF(AD57=AH57,AI57,AH57),"---")))))=1,IF(AH57&lt;&gt;"---",VLOOKUP(AD57,CALC_CONN_TEBA0714_REV01!F:M,8,0),IF(IFERROR(IF(AD57=AH57,AI57,AH57),"---")="---","---",IF(COUNTIF(CALC_CONN_TEBA0714_REV01!F:F,IFERROR(IF(AD57=AH57,AI57,AH57),"---"))&gt;0,"---",IFERROR(IF(AD57=AH57,AI57,AH57),"---")))),"---")</f>
        <v>J20-29</v>
      </c>
      <c r="AK57" t="str">
        <f>IF(COUNTIF(CALC_CONN_TEBA0714_REV01!F:F,IF(AH57&lt;&gt;"---",VLOOKUP(AD57,CALC_CONN_TEBA0714_REV01!F:M,8,0),IF(IFERROR(IF(AD57=AH57,AI57,AH57),"---")="---","---",IF(COUNTIF(CALC_CONN_TEBA0714_REV01!F:F,IFERROR(IF(AD57=AH57,AI57,AH57),"---"))&gt;0,"---",IFERROR(IF(AD57=AH57,AI57,AH57),"---")))))=0,IF(AH57&lt;&gt;"---",VLOOKUP(AD57,CALC_CONN_TEBA0714_REV01!F:M,8,0),IF(IFERROR(IF(AD57=AH57,AI57,AH57),"---")="---","---",IF(COUNTIF(CALC_CONN_TEBA0714_REV01!F:F,IFERROR(IF(AD57=AH57,AI57,AH57),"---"))&gt;0,"---",IFERROR(IF(AD57=AH57,AI57,AH57),"---")))),"---")</f>
        <v>---</v>
      </c>
      <c r="AL57">
        <f t="shared" si="10"/>
        <v>24.536200000000001</v>
      </c>
      <c r="AM57">
        <f t="shared" si="11"/>
        <v>2</v>
      </c>
      <c r="AT57" t="str">
        <f t="shared" si="4"/>
        <v>XADC_P</v>
      </c>
      <c r="AU57" t="str">
        <f t="shared" si="5"/>
        <v>--</v>
      </c>
    </row>
    <row r="58" spans="1:47" x14ac:dyDescent="0.25">
      <c r="A58" t="str">
        <f t="shared" si="0"/>
        <v>J3-14</v>
      </c>
      <c r="B58" t="str">
        <f t="shared" si="1"/>
        <v>XADC_N</v>
      </c>
      <c r="C58" t="str">
        <f t="shared" si="2"/>
        <v>J3-XADC_N</v>
      </c>
      <c r="D58" t="str">
        <f t="shared" si="3"/>
        <v>J3-14</v>
      </c>
      <c r="E58" t="s">
        <v>592</v>
      </c>
      <c r="F58">
        <v>14</v>
      </c>
      <c r="G58" t="s">
        <v>1328</v>
      </c>
      <c r="L58" t="s">
        <v>307</v>
      </c>
      <c r="M58" t="s">
        <v>274</v>
      </c>
      <c r="N58">
        <v>0</v>
      </c>
      <c r="AA58">
        <f t="shared" si="12"/>
        <v>53</v>
      </c>
      <c r="AB58" t="str">
        <f>B2B!B55</f>
        <v>JM1</v>
      </c>
      <c r="AC58" t="str">
        <f>B2B!C55</f>
        <v>54</v>
      </c>
      <c r="AD58" t="str">
        <f t="shared" si="6"/>
        <v>JM1-54</v>
      </c>
      <c r="AE58" t="str">
        <f t="shared" si="7"/>
        <v>B34_L13_P</v>
      </c>
      <c r="AG58" t="str">
        <f t="shared" si="8"/>
        <v>--</v>
      </c>
      <c r="AH58" t="str">
        <f t="shared" si="9"/>
        <v>J20-48</v>
      </c>
      <c r="AI58" t="str">
        <f>IFERROR(IF(IF(AG58="--",INDEX(D:D,MATCH(AE58,INDEX(B:B,MATCH(AE58,B:B,)+1):B10572,)+MATCH(AE58,B:B,)))=AD58,VLOOKUP(AE58,B:D,3,0),IF(AG58="--",INDEX(D:D,MATCH(AE58,INDEX(B:B,MATCH(AE58,B:B,)+1):B10572,)+MATCH(AE58,B:B,)),"---")),"---")</f>
        <v>J20-48</v>
      </c>
      <c r="AJ58" t="str">
        <f>IF(COUNTIF(CALC_CONN_TEBA0714_REV01!F:F,IF(AH58&lt;&gt;"---",VLOOKUP(AD58,CALC_CONN_TEBA0714_REV01!F:M,8,0),IF(IFERROR(IF(AD58=AH58,AI58,AH58),"---")="---","---",IF(COUNTIF(CALC_CONN_TEBA0714_REV01!F:F,IFERROR(IF(AD58=AH58,AI58,AH58),"---"))&gt;0,"---",IFERROR(IF(AD58=AH58,AI58,AH58),"---")))))=1,IF(AH58&lt;&gt;"---",VLOOKUP(AD58,CALC_CONN_TEBA0714_REV01!F:M,8,0),IF(IFERROR(IF(AD58=AH58,AI58,AH58),"---")="---","---",IF(COUNTIF(CALC_CONN_TEBA0714_REV01!F:F,IFERROR(IF(AD58=AH58,AI58,AH58),"---"))&gt;0,"---",IFERROR(IF(AD58=AH58,AI58,AH58),"---")))),"---")</f>
        <v>J20-48</v>
      </c>
      <c r="AK58" t="str">
        <f>IF(COUNTIF(CALC_CONN_TEBA0714_REV01!F:F,IF(AH58&lt;&gt;"---",VLOOKUP(AD58,CALC_CONN_TEBA0714_REV01!F:M,8,0),IF(IFERROR(IF(AD58=AH58,AI58,AH58),"---")="---","---",IF(COUNTIF(CALC_CONN_TEBA0714_REV01!F:F,IFERROR(IF(AD58=AH58,AI58,AH58),"---"))&gt;0,"---",IFERROR(IF(AD58=AH58,AI58,AH58),"---")))))=0,IF(AH58&lt;&gt;"---",VLOOKUP(AD58,CALC_CONN_TEBA0714_REV01!F:M,8,0),IF(IFERROR(IF(AD58=AH58,AI58,AH58),"---")="---","---",IF(COUNTIF(CALC_CONN_TEBA0714_REV01!F:F,IFERROR(IF(AD58=AH58,AI58,AH58),"---"))&gt;0,"---",IFERROR(IF(AD58=AH58,AI58,AH58),"---")))),"---")</f>
        <v>---</v>
      </c>
      <c r="AL58">
        <f t="shared" si="10"/>
        <v>48.9621</v>
      </c>
      <c r="AM58">
        <f t="shared" si="11"/>
        <v>2</v>
      </c>
      <c r="AT58" t="str">
        <f t="shared" si="4"/>
        <v>XADC_N</v>
      </c>
      <c r="AU58" t="str">
        <f t="shared" si="5"/>
        <v>--</v>
      </c>
    </row>
    <row r="59" spans="1:47" x14ac:dyDescent="0.25">
      <c r="A59" t="str">
        <f t="shared" si="0"/>
        <v>J3-15</v>
      </c>
      <c r="B59" t="str">
        <f t="shared" si="1"/>
        <v>CLK0_P</v>
      </c>
      <c r="C59" t="str">
        <f t="shared" si="2"/>
        <v>J3-CLK0_P</v>
      </c>
      <c r="D59" t="str">
        <f t="shared" si="3"/>
        <v>J3-15</v>
      </c>
      <c r="E59" t="s">
        <v>592</v>
      </c>
      <c r="F59">
        <v>15</v>
      </c>
      <c r="G59" t="s">
        <v>401</v>
      </c>
      <c r="L59" t="s">
        <v>315</v>
      </c>
      <c r="M59" t="s">
        <v>274</v>
      </c>
      <c r="N59">
        <v>0</v>
      </c>
      <c r="AA59">
        <f t="shared" si="12"/>
        <v>54</v>
      </c>
      <c r="AB59" t="str">
        <f>B2B!B56</f>
        <v>JM1</v>
      </c>
      <c r="AC59" t="str">
        <f>B2B!C56</f>
        <v>53</v>
      </c>
      <c r="AD59" t="str">
        <f t="shared" si="6"/>
        <v>JM1-53</v>
      </c>
      <c r="AE59" t="str">
        <f t="shared" si="7"/>
        <v>B34_L11_N</v>
      </c>
      <c r="AG59" t="str">
        <f t="shared" si="8"/>
        <v>--</v>
      </c>
      <c r="AH59" t="str">
        <f t="shared" si="9"/>
        <v>J20-28</v>
      </c>
      <c r="AI59" t="str">
        <f>IFERROR(IF(IF(AG59="--",INDEX(D:D,MATCH(AE59,INDEX(B:B,MATCH(AE59,B:B,)+1):B10573,)+MATCH(AE59,B:B,)))=AD59,VLOOKUP(AE59,B:D,3,0),IF(AG59="--",INDEX(D:D,MATCH(AE59,INDEX(B:B,MATCH(AE59,B:B,)+1):B10573,)+MATCH(AE59,B:B,)),"---")),"---")</f>
        <v>J20-28</v>
      </c>
      <c r="AJ59" t="str">
        <f>IF(COUNTIF(CALC_CONN_TEBA0714_REV01!F:F,IF(AH59&lt;&gt;"---",VLOOKUP(AD59,CALC_CONN_TEBA0714_REV01!F:M,8,0),IF(IFERROR(IF(AD59=AH59,AI59,AH59),"---")="---","---",IF(COUNTIF(CALC_CONN_TEBA0714_REV01!F:F,IFERROR(IF(AD59=AH59,AI59,AH59),"---"))&gt;0,"---",IFERROR(IF(AD59=AH59,AI59,AH59),"---")))))=1,IF(AH59&lt;&gt;"---",VLOOKUP(AD59,CALC_CONN_TEBA0714_REV01!F:M,8,0),IF(IFERROR(IF(AD59=AH59,AI59,AH59),"---")="---","---",IF(COUNTIF(CALC_CONN_TEBA0714_REV01!F:F,IFERROR(IF(AD59=AH59,AI59,AH59),"---"))&gt;0,"---",IFERROR(IF(AD59=AH59,AI59,AH59),"---")))),"---")</f>
        <v>J20-28</v>
      </c>
      <c r="AK59" t="str">
        <f>IF(COUNTIF(CALC_CONN_TEBA0714_REV01!F:F,IF(AH59&lt;&gt;"---",VLOOKUP(AD59,CALC_CONN_TEBA0714_REV01!F:M,8,0),IF(IFERROR(IF(AD59=AH59,AI59,AH59),"---")="---","---",IF(COUNTIF(CALC_CONN_TEBA0714_REV01!F:F,IFERROR(IF(AD59=AH59,AI59,AH59),"---"))&gt;0,"---",IFERROR(IF(AD59=AH59,AI59,AH59),"---")))))=0,IF(AH59&lt;&gt;"---",VLOOKUP(AD59,CALC_CONN_TEBA0714_REV01!F:M,8,0),IF(IFERROR(IF(AD59=AH59,AI59,AH59),"---")="---","---",IF(COUNTIF(CALC_CONN_TEBA0714_REV01!F:F,IFERROR(IF(AD59=AH59,AI59,AH59),"---"))&gt;0,"---",IFERROR(IF(AD59=AH59,AI59,AH59),"---")))),"---")</f>
        <v>---</v>
      </c>
      <c r="AL59">
        <f t="shared" si="10"/>
        <v>22.013200000000001</v>
      </c>
      <c r="AM59">
        <f t="shared" si="11"/>
        <v>2</v>
      </c>
      <c r="AT59" t="str">
        <f t="shared" si="4"/>
        <v>CLK0_P</v>
      </c>
      <c r="AU59" t="str">
        <f t="shared" si="5"/>
        <v>--</v>
      </c>
    </row>
    <row r="60" spans="1:47" x14ac:dyDescent="0.25">
      <c r="A60" t="str">
        <f t="shared" si="0"/>
        <v>J3-16</v>
      </c>
      <c r="B60" t="str">
        <f t="shared" si="1"/>
        <v>CLK0_N</v>
      </c>
      <c r="C60" t="str">
        <f t="shared" si="2"/>
        <v>J3-CLK0_N</v>
      </c>
      <c r="D60" t="str">
        <f t="shared" si="3"/>
        <v>J3-16</v>
      </c>
      <c r="E60" t="s">
        <v>592</v>
      </c>
      <c r="F60">
        <v>16</v>
      </c>
      <c r="G60" t="s">
        <v>903</v>
      </c>
      <c r="L60" t="s">
        <v>316</v>
      </c>
      <c r="M60" t="s">
        <v>274</v>
      </c>
      <c r="N60">
        <v>0</v>
      </c>
      <c r="AA60">
        <f t="shared" si="12"/>
        <v>55</v>
      </c>
      <c r="AB60" t="str">
        <f>B2B!B57</f>
        <v>JM1</v>
      </c>
      <c r="AC60" t="str">
        <f>B2B!C57</f>
        <v>56</v>
      </c>
      <c r="AD60" t="str">
        <f t="shared" si="6"/>
        <v>JM1-56</v>
      </c>
      <c r="AE60" t="str">
        <f t="shared" si="7"/>
        <v>B34_L13_N</v>
      </c>
      <c r="AG60" t="str">
        <f t="shared" si="8"/>
        <v>--</v>
      </c>
      <c r="AH60" t="str">
        <f t="shared" si="9"/>
        <v>J20-47</v>
      </c>
      <c r="AI60" t="str">
        <f>IFERROR(IF(IF(AG60="--",INDEX(D:D,MATCH(AE60,INDEX(B:B,MATCH(AE60,B:B,)+1):B10574,)+MATCH(AE60,B:B,)))=AD60,VLOOKUP(AE60,B:D,3,0),IF(AG60="--",INDEX(D:D,MATCH(AE60,INDEX(B:B,MATCH(AE60,B:B,)+1):B10574,)+MATCH(AE60,B:B,)),"---")),"---")</f>
        <v>J20-47</v>
      </c>
      <c r="AJ60" t="str">
        <f>IF(COUNTIF(CALC_CONN_TEBA0714_REV01!F:F,IF(AH60&lt;&gt;"---",VLOOKUP(AD60,CALC_CONN_TEBA0714_REV01!F:M,8,0),IF(IFERROR(IF(AD60=AH60,AI60,AH60),"---")="---","---",IF(COUNTIF(CALC_CONN_TEBA0714_REV01!F:F,IFERROR(IF(AD60=AH60,AI60,AH60),"---"))&gt;0,"---",IFERROR(IF(AD60=AH60,AI60,AH60),"---")))))=1,IF(AH60&lt;&gt;"---",VLOOKUP(AD60,CALC_CONN_TEBA0714_REV01!F:M,8,0),IF(IFERROR(IF(AD60=AH60,AI60,AH60),"---")="---","---",IF(COUNTIF(CALC_CONN_TEBA0714_REV01!F:F,IFERROR(IF(AD60=AH60,AI60,AH60),"---"))&gt;0,"---",IFERROR(IF(AD60=AH60,AI60,AH60),"---")))),"---")</f>
        <v>J20-47</v>
      </c>
      <c r="AK60" t="str">
        <f>IF(COUNTIF(CALC_CONN_TEBA0714_REV01!F:F,IF(AH60&lt;&gt;"---",VLOOKUP(AD60,CALC_CONN_TEBA0714_REV01!F:M,8,0),IF(IFERROR(IF(AD60=AH60,AI60,AH60),"---")="---","---",IF(COUNTIF(CALC_CONN_TEBA0714_REV01!F:F,IFERROR(IF(AD60=AH60,AI60,AH60),"---"))&gt;0,"---",IFERROR(IF(AD60=AH60,AI60,AH60),"---")))))=0,IF(AH60&lt;&gt;"---",VLOOKUP(AD60,CALC_CONN_TEBA0714_REV01!F:M,8,0),IF(IFERROR(IF(AD60=AH60,AI60,AH60),"---")="---","---",IF(COUNTIF(CALC_CONN_TEBA0714_REV01!F:F,IFERROR(IF(AD60=AH60,AI60,AH60),"---"))&gt;0,"---",IFERROR(IF(AD60=AH60,AI60,AH60),"---")))),"---")</f>
        <v>---</v>
      </c>
      <c r="AL60">
        <f t="shared" si="10"/>
        <v>49.293500000000002</v>
      </c>
      <c r="AM60">
        <f t="shared" si="11"/>
        <v>2</v>
      </c>
      <c r="AT60" t="str">
        <f t="shared" si="4"/>
        <v>CLK0_N</v>
      </c>
      <c r="AU60" t="str">
        <f t="shared" si="5"/>
        <v>--</v>
      </c>
    </row>
    <row r="61" spans="1:47" x14ac:dyDescent="0.25">
      <c r="A61" t="str">
        <f t="shared" si="0"/>
        <v>J4-1</v>
      </c>
      <c r="B61" t="str">
        <f t="shared" si="1"/>
        <v>GND</v>
      </c>
      <c r="C61" t="str">
        <f t="shared" si="2"/>
        <v>J4-GND</v>
      </c>
      <c r="D61" t="str">
        <f t="shared" si="3"/>
        <v>J4-1</v>
      </c>
      <c r="E61" t="s">
        <v>593</v>
      </c>
      <c r="F61">
        <v>1</v>
      </c>
      <c r="G61" t="s">
        <v>275</v>
      </c>
      <c r="L61" t="s">
        <v>318</v>
      </c>
      <c r="M61" t="s">
        <v>274</v>
      </c>
      <c r="N61">
        <v>0</v>
      </c>
      <c r="AA61">
        <f t="shared" si="12"/>
        <v>56</v>
      </c>
      <c r="AB61" t="str">
        <f>B2B!B58</f>
        <v>JM1</v>
      </c>
      <c r="AC61" t="str">
        <f>B2B!C58</f>
        <v>55</v>
      </c>
      <c r="AD61" t="str">
        <f t="shared" si="6"/>
        <v>JM1-55</v>
      </c>
      <c r="AE61" t="str">
        <f t="shared" si="7"/>
        <v>B34_L11_P</v>
      </c>
      <c r="AG61" t="str">
        <f t="shared" si="8"/>
        <v>--</v>
      </c>
      <c r="AH61" t="str">
        <f t="shared" si="9"/>
        <v>J20-27</v>
      </c>
      <c r="AI61" t="str">
        <f>IFERROR(IF(IF(AG61="--",INDEX(D:D,MATCH(AE61,INDEX(B:B,MATCH(AE61,B:B,)+1):B10575,)+MATCH(AE61,B:B,)))=AD61,VLOOKUP(AE61,B:D,3,0),IF(AG61="--",INDEX(D:D,MATCH(AE61,INDEX(B:B,MATCH(AE61,B:B,)+1):B10575,)+MATCH(AE61,B:B,)),"---")),"---")</f>
        <v>J20-27</v>
      </c>
      <c r="AJ61" t="str">
        <f>IF(COUNTIF(CALC_CONN_TEBA0714_REV01!F:F,IF(AH61&lt;&gt;"---",VLOOKUP(AD61,CALC_CONN_TEBA0714_REV01!F:M,8,0),IF(IFERROR(IF(AD61=AH61,AI61,AH61),"---")="---","---",IF(COUNTIF(CALC_CONN_TEBA0714_REV01!F:F,IFERROR(IF(AD61=AH61,AI61,AH61),"---"))&gt;0,"---",IFERROR(IF(AD61=AH61,AI61,AH61),"---")))))=1,IF(AH61&lt;&gt;"---",VLOOKUP(AD61,CALC_CONN_TEBA0714_REV01!F:M,8,0),IF(IFERROR(IF(AD61=AH61,AI61,AH61),"---")="---","---",IF(COUNTIF(CALC_CONN_TEBA0714_REV01!F:F,IFERROR(IF(AD61=AH61,AI61,AH61),"---"))&gt;0,"---",IFERROR(IF(AD61=AH61,AI61,AH61),"---")))),"---")</f>
        <v>J20-27</v>
      </c>
      <c r="AK61" t="str">
        <f>IF(COUNTIF(CALC_CONN_TEBA0714_REV01!F:F,IF(AH61&lt;&gt;"---",VLOOKUP(AD61,CALC_CONN_TEBA0714_REV01!F:M,8,0),IF(IFERROR(IF(AD61=AH61,AI61,AH61),"---")="---","---",IF(COUNTIF(CALC_CONN_TEBA0714_REV01!F:F,IFERROR(IF(AD61=AH61,AI61,AH61),"---"))&gt;0,"---",IFERROR(IF(AD61=AH61,AI61,AH61),"---")))))=0,IF(AH61&lt;&gt;"---",VLOOKUP(AD61,CALC_CONN_TEBA0714_REV01!F:M,8,0),IF(IFERROR(IF(AD61=AH61,AI61,AH61),"---")="---","---",IF(COUNTIF(CALC_CONN_TEBA0714_REV01!F:F,IFERROR(IF(AD61=AH61,AI61,AH61),"---"))&gt;0,"---",IFERROR(IF(AD61=AH61,AI61,AH61),"---")))),"---")</f>
        <v>---</v>
      </c>
      <c r="AL61">
        <f t="shared" si="10"/>
        <v>22.374600000000001</v>
      </c>
      <c r="AM61">
        <f t="shared" si="11"/>
        <v>2</v>
      </c>
      <c r="AT61">
        <f t="shared" si="4"/>
        <v>0</v>
      </c>
      <c r="AU61">
        <f t="shared" si="5"/>
        <v>0</v>
      </c>
    </row>
    <row r="62" spans="1:47" x14ac:dyDescent="0.25">
      <c r="A62" t="str">
        <f t="shared" si="0"/>
        <v>J4-2</v>
      </c>
      <c r="B62" t="str">
        <f t="shared" si="1"/>
        <v>GND</v>
      </c>
      <c r="C62" t="str">
        <f t="shared" si="2"/>
        <v>J4-GND</v>
      </c>
      <c r="D62" t="str">
        <f t="shared" si="3"/>
        <v>J4-2</v>
      </c>
      <c r="E62" t="s">
        <v>593</v>
      </c>
      <c r="F62">
        <v>2</v>
      </c>
      <c r="G62" t="s">
        <v>275</v>
      </c>
      <c r="L62" t="s">
        <v>319</v>
      </c>
      <c r="M62" t="s">
        <v>274</v>
      </c>
      <c r="N62">
        <v>0</v>
      </c>
      <c r="AA62">
        <f t="shared" si="12"/>
        <v>57</v>
      </c>
      <c r="AB62" t="str">
        <f>B2B!B59</f>
        <v>JM1</v>
      </c>
      <c r="AC62" t="str">
        <f>B2B!C59</f>
        <v>58</v>
      </c>
      <c r="AD62" t="str">
        <f t="shared" si="6"/>
        <v>JM1-58</v>
      </c>
      <c r="AE62" t="str">
        <f t="shared" si="7"/>
        <v>B34_L14_P</v>
      </c>
      <c r="AG62" t="str">
        <f t="shared" si="8"/>
        <v>--</v>
      </c>
      <c r="AH62" t="str">
        <f t="shared" si="9"/>
        <v>J20-3</v>
      </c>
      <c r="AI62" t="str">
        <f>IFERROR(IF(IF(AG62="--",INDEX(D:D,MATCH(AE62,INDEX(B:B,MATCH(AE62,B:B,)+1):B10576,)+MATCH(AE62,B:B,)))=AD62,VLOOKUP(AE62,B:D,3,0),IF(AG62="--",INDEX(D:D,MATCH(AE62,INDEX(B:B,MATCH(AE62,B:B,)+1):B10576,)+MATCH(AE62,B:B,)),"---")),"---")</f>
        <v>J20-3</v>
      </c>
      <c r="AJ62" t="str">
        <f>IF(COUNTIF(CALC_CONN_TEBA0714_REV01!F:F,IF(AH62&lt;&gt;"---",VLOOKUP(AD62,CALC_CONN_TEBA0714_REV01!F:M,8,0),IF(IFERROR(IF(AD62=AH62,AI62,AH62),"---")="---","---",IF(COUNTIF(CALC_CONN_TEBA0714_REV01!F:F,IFERROR(IF(AD62=AH62,AI62,AH62),"---"))&gt;0,"---",IFERROR(IF(AD62=AH62,AI62,AH62),"---")))))=1,IF(AH62&lt;&gt;"---",VLOOKUP(AD62,CALC_CONN_TEBA0714_REV01!F:M,8,0),IF(IFERROR(IF(AD62=AH62,AI62,AH62),"---")="---","---",IF(COUNTIF(CALC_CONN_TEBA0714_REV01!F:F,IFERROR(IF(AD62=AH62,AI62,AH62),"---"))&gt;0,"---",IFERROR(IF(AD62=AH62,AI62,AH62),"---")))),"---")</f>
        <v>J20-3</v>
      </c>
      <c r="AK62" t="str">
        <f>IF(COUNTIF(CALC_CONN_TEBA0714_REV01!F:F,IF(AH62&lt;&gt;"---",VLOOKUP(AD62,CALC_CONN_TEBA0714_REV01!F:M,8,0),IF(IFERROR(IF(AD62=AH62,AI62,AH62),"---")="---","---",IF(COUNTIF(CALC_CONN_TEBA0714_REV01!F:F,IFERROR(IF(AD62=AH62,AI62,AH62),"---"))&gt;0,"---",IFERROR(IF(AD62=AH62,AI62,AH62),"---")))))=0,IF(AH62&lt;&gt;"---",VLOOKUP(AD62,CALC_CONN_TEBA0714_REV01!F:M,8,0),IF(IFERROR(IF(AD62=AH62,AI62,AH62),"---")="---","---",IF(COUNTIF(CALC_CONN_TEBA0714_REV01!F:F,IFERROR(IF(AD62=AH62,AI62,AH62),"---"))&gt;0,"---",IFERROR(IF(AD62=AH62,AI62,AH62),"---")))),"---")</f>
        <v>---</v>
      </c>
      <c r="AL62">
        <f t="shared" si="10"/>
        <v>28.145199999999999</v>
      </c>
      <c r="AM62">
        <f t="shared" si="11"/>
        <v>2</v>
      </c>
      <c r="AT62">
        <f t="shared" si="4"/>
        <v>0</v>
      </c>
      <c r="AU62">
        <f t="shared" si="5"/>
        <v>0</v>
      </c>
    </row>
    <row r="63" spans="1:47" x14ac:dyDescent="0.25">
      <c r="A63" t="str">
        <f t="shared" si="0"/>
        <v>J4-3</v>
      </c>
      <c r="B63" t="str">
        <f t="shared" si="1"/>
        <v>B15_L11_P</v>
      </c>
      <c r="C63" t="str">
        <f t="shared" si="2"/>
        <v>J4-B15_L11_P</v>
      </c>
      <c r="D63" t="str">
        <f t="shared" si="3"/>
        <v>J4-3</v>
      </c>
      <c r="E63" t="s">
        <v>593</v>
      </c>
      <c r="F63">
        <v>3</v>
      </c>
      <c r="G63" t="s">
        <v>302</v>
      </c>
      <c r="L63" t="s">
        <v>321</v>
      </c>
      <c r="M63" t="s">
        <v>274</v>
      </c>
      <c r="N63">
        <v>0</v>
      </c>
      <c r="AA63">
        <f t="shared" si="12"/>
        <v>58</v>
      </c>
      <c r="AB63" t="str">
        <f>B2B!B60</f>
        <v>JM1</v>
      </c>
      <c r="AC63" t="str">
        <f>B2B!C60</f>
        <v>57</v>
      </c>
      <c r="AD63" t="str">
        <f t="shared" si="6"/>
        <v>JM1-57</v>
      </c>
      <c r="AE63" t="str">
        <f t="shared" si="7"/>
        <v>B34_L12_N</v>
      </c>
      <c r="AG63" t="str">
        <f t="shared" si="8"/>
        <v>--</v>
      </c>
      <c r="AH63" t="str">
        <f t="shared" si="9"/>
        <v>J20-23</v>
      </c>
      <c r="AI63" t="str">
        <f>IFERROR(IF(IF(AG63="--",INDEX(D:D,MATCH(AE63,INDEX(B:B,MATCH(AE63,B:B,)+1):B10577,)+MATCH(AE63,B:B,)))=AD63,VLOOKUP(AE63,B:D,3,0),IF(AG63="--",INDEX(D:D,MATCH(AE63,INDEX(B:B,MATCH(AE63,B:B,)+1):B10577,)+MATCH(AE63,B:B,)),"---")),"---")</f>
        <v>J20-23</v>
      </c>
      <c r="AJ63" t="str">
        <f>IF(COUNTIF(CALC_CONN_TEBA0714_REV01!F:F,IF(AH63&lt;&gt;"---",VLOOKUP(AD63,CALC_CONN_TEBA0714_REV01!F:M,8,0),IF(IFERROR(IF(AD63=AH63,AI63,AH63),"---")="---","---",IF(COUNTIF(CALC_CONN_TEBA0714_REV01!F:F,IFERROR(IF(AD63=AH63,AI63,AH63),"---"))&gt;0,"---",IFERROR(IF(AD63=AH63,AI63,AH63),"---")))))=1,IF(AH63&lt;&gt;"---",VLOOKUP(AD63,CALC_CONN_TEBA0714_REV01!F:M,8,0),IF(IFERROR(IF(AD63=AH63,AI63,AH63),"---")="---","---",IF(COUNTIF(CALC_CONN_TEBA0714_REV01!F:F,IFERROR(IF(AD63=AH63,AI63,AH63),"---"))&gt;0,"---",IFERROR(IF(AD63=AH63,AI63,AH63),"---")))),"---")</f>
        <v>J20-23</v>
      </c>
      <c r="AK63" t="str">
        <f>IF(COUNTIF(CALC_CONN_TEBA0714_REV01!F:F,IF(AH63&lt;&gt;"---",VLOOKUP(AD63,CALC_CONN_TEBA0714_REV01!F:M,8,0),IF(IFERROR(IF(AD63=AH63,AI63,AH63),"---")="---","---",IF(COUNTIF(CALC_CONN_TEBA0714_REV01!F:F,IFERROR(IF(AD63=AH63,AI63,AH63),"---"))&gt;0,"---",IFERROR(IF(AD63=AH63,AI63,AH63),"---")))))=0,IF(AH63&lt;&gt;"---",VLOOKUP(AD63,CALC_CONN_TEBA0714_REV01!F:M,8,0),IF(IFERROR(IF(AD63=AH63,AI63,AH63),"---")="---","---",IF(COUNTIF(CALC_CONN_TEBA0714_REV01!F:F,IFERROR(IF(AD63=AH63,AI63,AH63),"---"))&gt;0,"---",IFERROR(IF(AD63=AH63,AI63,AH63),"---")))),"---")</f>
        <v>---</v>
      </c>
      <c r="AL63">
        <f t="shared" si="10"/>
        <v>20.9099</v>
      </c>
      <c r="AM63">
        <f t="shared" si="11"/>
        <v>2</v>
      </c>
      <c r="AT63" t="str">
        <f t="shared" si="4"/>
        <v>B15_L11_P</v>
      </c>
      <c r="AU63" t="str">
        <f t="shared" si="5"/>
        <v>--</v>
      </c>
    </row>
    <row r="64" spans="1:47" x14ac:dyDescent="0.25">
      <c r="A64" t="str">
        <f t="shared" si="0"/>
        <v>J4-4</v>
      </c>
      <c r="B64" t="str">
        <f t="shared" si="1"/>
        <v>B15_L11_N</v>
      </c>
      <c r="C64" t="str">
        <f t="shared" si="2"/>
        <v>J4-B15_L11_N</v>
      </c>
      <c r="D64" t="str">
        <f t="shared" si="3"/>
        <v>J4-4</v>
      </c>
      <c r="E64" t="s">
        <v>593</v>
      </c>
      <c r="F64">
        <v>4</v>
      </c>
      <c r="G64" t="s">
        <v>301</v>
      </c>
      <c r="L64" t="s">
        <v>322</v>
      </c>
      <c r="M64" t="s">
        <v>274</v>
      </c>
      <c r="N64">
        <v>0</v>
      </c>
      <c r="AA64">
        <f t="shared" si="12"/>
        <v>59</v>
      </c>
      <c r="AB64" t="str">
        <f>B2B!B61</f>
        <v>JM1</v>
      </c>
      <c r="AC64" t="str">
        <f>B2B!C61</f>
        <v>60</v>
      </c>
      <c r="AD64" t="str">
        <f t="shared" si="6"/>
        <v>JM1-60</v>
      </c>
      <c r="AE64" t="str">
        <f t="shared" si="7"/>
        <v>B34_L14_N</v>
      </c>
      <c r="AG64" t="str">
        <f t="shared" si="8"/>
        <v>--</v>
      </c>
      <c r="AH64" t="str">
        <f t="shared" si="9"/>
        <v>J20-4</v>
      </c>
      <c r="AI64" t="str">
        <f>IFERROR(IF(IF(AG64="--",INDEX(D:D,MATCH(AE64,INDEX(B:B,MATCH(AE64,B:B,)+1):B10578,)+MATCH(AE64,B:B,)))=AD64,VLOOKUP(AE64,B:D,3,0),IF(AG64="--",INDEX(D:D,MATCH(AE64,INDEX(B:B,MATCH(AE64,B:B,)+1):B10578,)+MATCH(AE64,B:B,)),"---")),"---")</f>
        <v>J20-4</v>
      </c>
      <c r="AJ64" t="str">
        <f>IF(COUNTIF(CALC_CONN_TEBA0714_REV01!F:F,IF(AH64&lt;&gt;"---",VLOOKUP(AD64,CALC_CONN_TEBA0714_REV01!F:M,8,0),IF(IFERROR(IF(AD64=AH64,AI64,AH64),"---")="---","---",IF(COUNTIF(CALC_CONN_TEBA0714_REV01!F:F,IFERROR(IF(AD64=AH64,AI64,AH64),"---"))&gt;0,"---",IFERROR(IF(AD64=AH64,AI64,AH64),"---")))))=1,IF(AH64&lt;&gt;"---",VLOOKUP(AD64,CALC_CONN_TEBA0714_REV01!F:M,8,0),IF(IFERROR(IF(AD64=AH64,AI64,AH64),"---")="---","---",IF(COUNTIF(CALC_CONN_TEBA0714_REV01!F:F,IFERROR(IF(AD64=AH64,AI64,AH64),"---"))&gt;0,"---",IFERROR(IF(AD64=AH64,AI64,AH64),"---")))),"---")</f>
        <v>J20-4</v>
      </c>
      <c r="AK64" t="str">
        <f>IF(COUNTIF(CALC_CONN_TEBA0714_REV01!F:F,IF(AH64&lt;&gt;"---",VLOOKUP(AD64,CALC_CONN_TEBA0714_REV01!F:M,8,0),IF(IFERROR(IF(AD64=AH64,AI64,AH64),"---")="---","---",IF(COUNTIF(CALC_CONN_TEBA0714_REV01!F:F,IFERROR(IF(AD64=AH64,AI64,AH64),"---"))&gt;0,"---",IFERROR(IF(AD64=AH64,AI64,AH64),"---")))))=0,IF(AH64&lt;&gt;"---",VLOOKUP(AD64,CALC_CONN_TEBA0714_REV01!F:M,8,0),IF(IFERROR(IF(AD64=AH64,AI64,AH64),"---")="---","---",IF(COUNTIF(CALC_CONN_TEBA0714_REV01!F:F,IFERROR(IF(AD64=AH64,AI64,AH64),"---"))&gt;0,"---",IFERROR(IF(AD64=AH64,AI64,AH64),"---")))),"---")</f>
        <v>---</v>
      </c>
      <c r="AL64">
        <f t="shared" si="10"/>
        <v>27.8139</v>
      </c>
      <c r="AM64">
        <f t="shared" si="11"/>
        <v>2</v>
      </c>
      <c r="AT64" t="str">
        <f t="shared" si="4"/>
        <v>B15_L11_N</v>
      </c>
      <c r="AU64" t="str">
        <f t="shared" si="5"/>
        <v>--</v>
      </c>
    </row>
    <row r="65" spans="1:47" x14ac:dyDescent="0.25">
      <c r="A65" t="str">
        <f t="shared" si="0"/>
        <v>J4-5</v>
      </c>
      <c r="B65" t="str">
        <f t="shared" si="1"/>
        <v>3.3V</v>
      </c>
      <c r="C65" t="str">
        <f t="shared" si="2"/>
        <v>J4-3.3V</v>
      </c>
      <c r="D65" t="str">
        <f t="shared" si="3"/>
        <v>J4-5</v>
      </c>
      <c r="E65" t="s">
        <v>593</v>
      </c>
      <c r="F65">
        <v>5</v>
      </c>
      <c r="G65" t="s">
        <v>277</v>
      </c>
      <c r="L65" t="s">
        <v>323</v>
      </c>
      <c r="M65" t="s">
        <v>274</v>
      </c>
      <c r="N65">
        <v>0</v>
      </c>
      <c r="AA65">
        <f t="shared" si="12"/>
        <v>60</v>
      </c>
      <c r="AB65" t="str">
        <f>B2B!B62</f>
        <v>JM1</v>
      </c>
      <c r="AC65" t="str">
        <f>B2B!C62</f>
        <v>59</v>
      </c>
      <c r="AD65" t="str">
        <f t="shared" si="6"/>
        <v>JM1-59</v>
      </c>
      <c r="AE65" t="str">
        <f t="shared" si="7"/>
        <v>B34_L12_P</v>
      </c>
      <c r="AG65" t="str">
        <f t="shared" si="8"/>
        <v>--</v>
      </c>
      <c r="AH65" t="str">
        <f t="shared" si="9"/>
        <v>J20-24</v>
      </c>
      <c r="AI65" t="str">
        <f>IFERROR(IF(IF(AG65="--",INDEX(D:D,MATCH(AE65,INDEX(B:B,MATCH(AE65,B:B,)+1):B10579,)+MATCH(AE65,B:B,)))=AD65,VLOOKUP(AE65,B:D,3,0),IF(AG65="--",INDEX(D:D,MATCH(AE65,INDEX(B:B,MATCH(AE65,B:B,)+1):B10579,)+MATCH(AE65,B:B,)),"---")),"---")</f>
        <v>J20-24</v>
      </c>
      <c r="AJ65" t="str">
        <f>IF(COUNTIF(CALC_CONN_TEBA0714_REV01!F:F,IF(AH65&lt;&gt;"---",VLOOKUP(AD65,CALC_CONN_TEBA0714_REV01!F:M,8,0),IF(IFERROR(IF(AD65=AH65,AI65,AH65),"---")="---","---",IF(COUNTIF(CALC_CONN_TEBA0714_REV01!F:F,IFERROR(IF(AD65=AH65,AI65,AH65),"---"))&gt;0,"---",IFERROR(IF(AD65=AH65,AI65,AH65),"---")))))=1,IF(AH65&lt;&gt;"---",VLOOKUP(AD65,CALC_CONN_TEBA0714_REV01!F:M,8,0),IF(IFERROR(IF(AD65=AH65,AI65,AH65),"---")="---","---",IF(COUNTIF(CALC_CONN_TEBA0714_REV01!F:F,IFERROR(IF(AD65=AH65,AI65,AH65),"---"))&gt;0,"---",IFERROR(IF(AD65=AH65,AI65,AH65),"---")))),"---")</f>
        <v>J20-24</v>
      </c>
      <c r="AK65" t="str">
        <f>IF(COUNTIF(CALC_CONN_TEBA0714_REV01!F:F,IF(AH65&lt;&gt;"---",VLOOKUP(AD65,CALC_CONN_TEBA0714_REV01!F:M,8,0),IF(IFERROR(IF(AD65=AH65,AI65,AH65),"---")="---","---",IF(COUNTIF(CALC_CONN_TEBA0714_REV01!F:F,IFERROR(IF(AD65=AH65,AI65,AH65),"---"))&gt;0,"---",IFERROR(IF(AD65=AH65,AI65,AH65),"---")))))=0,IF(AH65&lt;&gt;"---",VLOOKUP(AD65,CALC_CONN_TEBA0714_REV01!F:M,8,0),IF(IFERROR(IF(AD65=AH65,AI65,AH65),"---")="---","---",IF(COUNTIF(CALC_CONN_TEBA0714_REV01!F:F,IFERROR(IF(AD65=AH65,AI65,AH65),"---"))&gt;0,"---",IFERROR(IF(AD65=AH65,AI65,AH65),"---")))),"---")</f>
        <v>---</v>
      </c>
      <c r="AL65">
        <f t="shared" si="10"/>
        <v>20.631599999999999</v>
      </c>
      <c r="AM65">
        <f t="shared" si="11"/>
        <v>2</v>
      </c>
      <c r="AT65" t="str">
        <f t="shared" si="4"/>
        <v>3.3V</v>
      </c>
      <c r="AU65" t="str">
        <f t="shared" si="5"/>
        <v>--</v>
      </c>
    </row>
    <row r="66" spans="1:47" x14ac:dyDescent="0.25">
      <c r="A66" t="str">
        <f t="shared" si="0"/>
        <v>J4-6</v>
      </c>
      <c r="B66" t="str">
        <f t="shared" si="1"/>
        <v>3.3V_OUT</v>
      </c>
      <c r="C66" t="str">
        <f t="shared" si="2"/>
        <v>J4-3.3V_OUT</v>
      </c>
      <c r="D66" t="str">
        <f t="shared" si="3"/>
        <v>J4-6</v>
      </c>
      <c r="E66" t="s">
        <v>593</v>
      </c>
      <c r="F66">
        <v>6</v>
      </c>
      <c r="G66" t="s">
        <v>939</v>
      </c>
      <c r="L66" t="s">
        <v>325</v>
      </c>
      <c r="M66" t="s">
        <v>274</v>
      </c>
      <c r="N66">
        <v>0</v>
      </c>
      <c r="AA66">
        <f t="shared" si="12"/>
        <v>61</v>
      </c>
      <c r="AB66" t="str">
        <f>B2B!B63</f>
        <v>JM1</v>
      </c>
      <c r="AC66" t="str">
        <f>B2B!C63</f>
        <v>62</v>
      </c>
      <c r="AD66" t="str">
        <f t="shared" si="6"/>
        <v>JM1-62</v>
      </c>
      <c r="AE66" t="str">
        <f t="shared" si="7"/>
        <v>B34_L15_N</v>
      </c>
      <c r="AG66" t="str">
        <f t="shared" si="8"/>
        <v>--</v>
      </c>
      <c r="AH66" t="str">
        <f t="shared" si="9"/>
        <v>J20-16</v>
      </c>
      <c r="AI66" t="str">
        <f>IFERROR(IF(IF(AG66="--",INDEX(D:D,MATCH(AE66,INDEX(B:B,MATCH(AE66,B:B,)+1):B10580,)+MATCH(AE66,B:B,)))=AD66,VLOOKUP(AE66,B:D,3,0),IF(AG66="--",INDEX(D:D,MATCH(AE66,INDEX(B:B,MATCH(AE66,B:B,)+1):B10580,)+MATCH(AE66,B:B,)),"---")),"---")</f>
        <v>J20-16</v>
      </c>
      <c r="AJ66" t="str">
        <f>IF(COUNTIF(CALC_CONN_TEBA0714_REV01!F:F,IF(AH66&lt;&gt;"---",VLOOKUP(AD66,CALC_CONN_TEBA0714_REV01!F:M,8,0),IF(IFERROR(IF(AD66=AH66,AI66,AH66),"---")="---","---",IF(COUNTIF(CALC_CONN_TEBA0714_REV01!F:F,IFERROR(IF(AD66=AH66,AI66,AH66),"---"))&gt;0,"---",IFERROR(IF(AD66=AH66,AI66,AH66),"---")))))=1,IF(AH66&lt;&gt;"---",VLOOKUP(AD66,CALC_CONN_TEBA0714_REV01!F:M,8,0),IF(IFERROR(IF(AD66=AH66,AI66,AH66),"---")="---","---",IF(COUNTIF(CALC_CONN_TEBA0714_REV01!F:F,IFERROR(IF(AD66=AH66,AI66,AH66),"---"))&gt;0,"---",IFERROR(IF(AD66=AH66,AI66,AH66),"---")))),"---")</f>
        <v>J20-16</v>
      </c>
      <c r="AK66" t="str">
        <f>IF(COUNTIF(CALC_CONN_TEBA0714_REV01!F:F,IF(AH66&lt;&gt;"---",VLOOKUP(AD66,CALC_CONN_TEBA0714_REV01!F:M,8,0),IF(IFERROR(IF(AD66=AH66,AI66,AH66),"---")="---","---",IF(COUNTIF(CALC_CONN_TEBA0714_REV01!F:F,IFERROR(IF(AD66=AH66,AI66,AH66),"---"))&gt;0,"---",IFERROR(IF(AD66=AH66,AI66,AH66),"---")))))=0,IF(AH66&lt;&gt;"---",VLOOKUP(AD66,CALC_CONN_TEBA0714_REV01!F:M,8,0),IF(IFERROR(IF(AD66=AH66,AI66,AH66),"---")="---","---",IF(COUNTIF(CALC_CONN_TEBA0714_REV01!F:F,IFERROR(IF(AD66=AH66,AI66,AH66),"---"))&gt;0,"---",IFERROR(IF(AD66=AH66,AI66,AH66),"---")))),"---")</f>
        <v>---</v>
      </c>
      <c r="AL66">
        <f t="shared" si="10"/>
        <v>8.4113000000000007</v>
      </c>
      <c r="AM66">
        <f t="shared" si="11"/>
        <v>2</v>
      </c>
      <c r="AT66" t="str">
        <f t="shared" si="4"/>
        <v>3.3V_OUT</v>
      </c>
      <c r="AU66" t="str">
        <f t="shared" si="5"/>
        <v>--</v>
      </c>
    </row>
    <row r="67" spans="1:47" x14ac:dyDescent="0.25">
      <c r="A67" t="str">
        <f t="shared" si="0"/>
        <v>J4-7</v>
      </c>
      <c r="B67" t="str">
        <f t="shared" si="1"/>
        <v>B15_L3_N</v>
      </c>
      <c r="C67" t="str">
        <f t="shared" si="2"/>
        <v>J4-B15_L3_N</v>
      </c>
      <c r="D67" t="str">
        <f t="shared" si="3"/>
        <v>J4-7</v>
      </c>
      <c r="E67" t="s">
        <v>593</v>
      </c>
      <c r="F67">
        <v>7</v>
      </c>
      <c r="G67" t="s">
        <v>334</v>
      </c>
      <c r="L67" t="s">
        <v>327</v>
      </c>
      <c r="M67" t="s">
        <v>274</v>
      </c>
      <c r="N67">
        <v>0</v>
      </c>
      <c r="AA67">
        <f t="shared" si="12"/>
        <v>62</v>
      </c>
      <c r="AB67" t="str">
        <f>B2B!B64</f>
        <v>JM1</v>
      </c>
      <c r="AC67" t="str">
        <f>B2B!C64</f>
        <v>61</v>
      </c>
      <c r="AD67" t="str">
        <f t="shared" si="6"/>
        <v>JM1-61</v>
      </c>
      <c r="AE67" t="str">
        <f t="shared" si="7"/>
        <v>VCCIO34</v>
      </c>
      <c r="AG67" t="str">
        <f t="shared" si="8"/>
        <v>--</v>
      </c>
      <c r="AH67" t="str">
        <f t="shared" si="9"/>
        <v>J20-6</v>
      </c>
      <c r="AI67" t="str">
        <f>IFERROR(IF(IF(AG67="--",INDEX(D:D,MATCH(AE67,INDEX(B:B,MATCH(AE67,B:B,)+1):B10581,)+MATCH(AE67,B:B,)))=AD67,VLOOKUP(AE67,B:D,3,0),IF(AG67="--",INDEX(D:D,MATCH(AE67,INDEX(B:B,MATCH(AE67,B:B,)+1):B10581,)+MATCH(AE67,B:B,)),"---")),"---")</f>
        <v>J20-45</v>
      </c>
      <c r="AJ67" t="str">
        <f>IF(COUNTIF(CALC_CONN_TEBA0714_REV01!F:F,IF(AH67&lt;&gt;"---",VLOOKUP(AD67,CALC_CONN_TEBA0714_REV01!F:M,8,0),IF(IFERROR(IF(AD67=AH67,AI67,AH67),"---")="---","---",IF(COUNTIF(CALC_CONN_TEBA0714_REV01!F:F,IFERROR(IF(AD67=AH67,AI67,AH67),"---"))&gt;0,"---",IFERROR(IF(AD67=AH67,AI67,AH67),"---")))))=1,IF(AH67&lt;&gt;"---",VLOOKUP(AD67,CALC_CONN_TEBA0714_REV01!F:M,8,0),IF(IFERROR(IF(AD67=AH67,AI67,AH67),"---")="---","---",IF(COUNTIF(CALC_CONN_TEBA0714_REV01!F:F,IFERROR(IF(AD67=AH67,AI67,AH67),"---"))&gt;0,"---",IFERROR(IF(AD67=AH67,AI67,AH67),"---")))),"---")</f>
        <v>J20-6</v>
      </c>
      <c r="AK67" t="str">
        <f>IF(COUNTIF(CALC_CONN_TEBA0714_REV01!F:F,IF(AH67&lt;&gt;"---",VLOOKUP(AD67,CALC_CONN_TEBA0714_REV01!F:M,8,0),IF(IFERROR(IF(AD67=AH67,AI67,AH67),"---")="---","---",IF(COUNTIF(CALC_CONN_TEBA0714_REV01!F:F,IFERROR(IF(AD67=AH67,AI67,AH67),"---"))&gt;0,"---",IFERROR(IF(AD67=AH67,AI67,AH67),"---")))))=0,IF(AH67&lt;&gt;"---",VLOOKUP(AD67,CALC_CONN_TEBA0714_REV01!F:M,8,0),IF(IFERROR(IF(AD67=AH67,AI67,AH67),"---")="---","---",IF(COUNTIF(CALC_CONN_TEBA0714_REV01!F:F,IFERROR(IF(AD67=AH67,AI67,AH67),"---"))&gt;0,"---",IFERROR(IF(AD67=AH67,AI67,AH67),"---")))),"---")</f>
        <v>---</v>
      </c>
      <c r="AL67">
        <f t="shared" si="10"/>
        <v>97.983400000000003</v>
      </c>
      <c r="AM67">
        <f t="shared" si="11"/>
        <v>6</v>
      </c>
      <c r="AT67" t="str">
        <f t="shared" si="4"/>
        <v>B15_L3_N</v>
      </c>
      <c r="AU67" t="str">
        <f t="shared" si="5"/>
        <v>--</v>
      </c>
    </row>
    <row r="68" spans="1:47" x14ac:dyDescent="0.25">
      <c r="A68" t="str">
        <f t="shared" si="0"/>
        <v>J4-8</v>
      </c>
      <c r="B68" t="str">
        <f t="shared" si="1"/>
        <v>B15_L3_P</v>
      </c>
      <c r="C68" t="str">
        <f t="shared" si="2"/>
        <v>J4-B15_L3_P</v>
      </c>
      <c r="D68" t="str">
        <f t="shared" si="3"/>
        <v>J4-8</v>
      </c>
      <c r="E68" t="s">
        <v>593</v>
      </c>
      <c r="F68">
        <v>8</v>
      </c>
      <c r="G68" t="s">
        <v>333</v>
      </c>
      <c r="L68" t="s">
        <v>329</v>
      </c>
      <c r="M68" t="s">
        <v>274</v>
      </c>
      <c r="N68">
        <v>0</v>
      </c>
      <c r="AA68">
        <f t="shared" si="12"/>
        <v>63</v>
      </c>
      <c r="AB68" t="str">
        <f>B2B!B65</f>
        <v>JM1</v>
      </c>
      <c r="AC68" t="str">
        <f>B2B!C65</f>
        <v>64</v>
      </c>
      <c r="AD68" t="str">
        <f t="shared" si="6"/>
        <v>JM1-64</v>
      </c>
      <c r="AE68" t="str">
        <f t="shared" si="7"/>
        <v>B34_L15_P</v>
      </c>
      <c r="AG68" t="str">
        <f t="shared" si="8"/>
        <v>--</v>
      </c>
      <c r="AH68" t="str">
        <f t="shared" si="9"/>
        <v>J20-15</v>
      </c>
      <c r="AI68" t="str">
        <f>IFERROR(IF(IF(AG68="--",INDEX(D:D,MATCH(AE68,INDEX(B:B,MATCH(AE68,B:B,)+1):B10582,)+MATCH(AE68,B:B,)))=AD68,VLOOKUP(AE68,B:D,3,0),IF(AG68="--",INDEX(D:D,MATCH(AE68,INDEX(B:B,MATCH(AE68,B:B,)+1):B10582,)+MATCH(AE68,B:B,)),"---")),"---")</f>
        <v>J20-15</v>
      </c>
      <c r="AJ68" t="str">
        <f>IF(COUNTIF(CALC_CONN_TEBA0714_REV01!F:F,IF(AH68&lt;&gt;"---",VLOOKUP(AD68,CALC_CONN_TEBA0714_REV01!F:M,8,0),IF(IFERROR(IF(AD68=AH68,AI68,AH68),"---")="---","---",IF(COUNTIF(CALC_CONN_TEBA0714_REV01!F:F,IFERROR(IF(AD68=AH68,AI68,AH68),"---"))&gt;0,"---",IFERROR(IF(AD68=AH68,AI68,AH68),"---")))))=1,IF(AH68&lt;&gt;"---",VLOOKUP(AD68,CALC_CONN_TEBA0714_REV01!F:M,8,0),IF(IFERROR(IF(AD68=AH68,AI68,AH68),"---")="---","---",IF(COUNTIF(CALC_CONN_TEBA0714_REV01!F:F,IFERROR(IF(AD68=AH68,AI68,AH68),"---"))&gt;0,"---",IFERROR(IF(AD68=AH68,AI68,AH68),"---")))),"---")</f>
        <v>J20-15</v>
      </c>
      <c r="AK68" t="str">
        <f>IF(COUNTIF(CALC_CONN_TEBA0714_REV01!F:F,IF(AH68&lt;&gt;"---",VLOOKUP(AD68,CALC_CONN_TEBA0714_REV01!F:M,8,0),IF(IFERROR(IF(AD68=AH68,AI68,AH68),"---")="---","---",IF(COUNTIF(CALC_CONN_TEBA0714_REV01!F:F,IFERROR(IF(AD68=AH68,AI68,AH68),"---"))&gt;0,"---",IFERROR(IF(AD68=AH68,AI68,AH68),"---")))))=0,IF(AH68&lt;&gt;"---",VLOOKUP(AD68,CALC_CONN_TEBA0714_REV01!F:M,8,0),IF(IFERROR(IF(AD68=AH68,AI68,AH68),"---")="---","---",IF(COUNTIF(CALC_CONN_TEBA0714_REV01!F:F,IFERROR(IF(AD68=AH68,AI68,AH68),"---"))&gt;0,"---",IFERROR(IF(AD68=AH68,AI68,AH68),"---")))),"---")</f>
        <v>---</v>
      </c>
      <c r="AL68">
        <f t="shared" si="10"/>
        <v>8.7426999999999992</v>
      </c>
      <c r="AM68">
        <f t="shared" si="11"/>
        <v>2</v>
      </c>
      <c r="AT68" t="str">
        <f t="shared" si="4"/>
        <v>B15_L3_P</v>
      </c>
      <c r="AU68" t="str">
        <f t="shared" si="5"/>
        <v>--</v>
      </c>
    </row>
    <row r="69" spans="1:47" x14ac:dyDescent="0.25">
      <c r="A69" t="str">
        <f t="shared" si="0"/>
        <v>J4-9</v>
      </c>
      <c r="B69" t="str">
        <f t="shared" si="1"/>
        <v>B15_L5_N</v>
      </c>
      <c r="C69" t="str">
        <f t="shared" si="2"/>
        <v>J4-B15_L5_N</v>
      </c>
      <c r="D69" t="str">
        <f t="shared" si="3"/>
        <v>J4-9</v>
      </c>
      <c r="E69" t="s">
        <v>593</v>
      </c>
      <c r="F69">
        <v>9</v>
      </c>
      <c r="G69" t="s">
        <v>313</v>
      </c>
      <c r="L69" t="s">
        <v>331</v>
      </c>
      <c r="M69" t="s">
        <v>274</v>
      </c>
      <c r="N69">
        <v>0</v>
      </c>
      <c r="AA69">
        <f t="shared" si="12"/>
        <v>64</v>
      </c>
      <c r="AB69" t="str">
        <f>B2B!B66</f>
        <v>JM1</v>
      </c>
      <c r="AC69" t="str">
        <f>B2B!C66</f>
        <v>63</v>
      </c>
      <c r="AD69" t="str">
        <f t="shared" si="6"/>
        <v>JM1-63</v>
      </c>
      <c r="AE69" t="str">
        <f t="shared" si="7"/>
        <v>B34_L17_N</v>
      </c>
      <c r="AG69" t="str">
        <f t="shared" si="8"/>
        <v>--</v>
      </c>
      <c r="AH69" t="str">
        <f t="shared" si="9"/>
        <v>JM1-63</v>
      </c>
      <c r="AI69" t="str">
        <f>IFERROR(IF(IF(AG69="--",INDEX(D:D,MATCH(AE69,INDEX(B:B,MATCH(AE69,B:B,)+1):B10583,)+MATCH(AE69,B:B,)))=AD69,VLOOKUP(AE69,B:D,3,0),IF(AG69="--",INDEX(D:D,MATCH(AE69,INDEX(B:B,MATCH(AE69,B:B,)+1):B10583,)+MATCH(AE69,B:B,)),"---")),"---")</f>
        <v>---</v>
      </c>
      <c r="AJ69" t="str">
        <f>IF(COUNTIF(CALC_CONN_TEBA0714_REV01!F:F,IF(AH69&lt;&gt;"---",VLOOKUP(AD69,CALC_CONN_TEBA0714_REV01!F:M,8,0),IF(IFERROR(IF(AD69=AH69,AI69,AH69),"---")="---","---",IF(COUNTIF(CALC_CONN_TEBA0714_REV01!F:F,IFERROR(IF(AD69=AH69,AI69,AH69),"---"))&gt;0,"---",IFERROR(IF(AD69=AH69,AI69,AH69),"---")))))=1,IF(AH69&lt;&gt;"---",VLOOKUP(AD69,CALC_CONN_TEBA0714_REV01!F:M,8,0),IF(IFERROR(IF(AD69=AH69,AI69,AH69),"---")="---","---",IF(COUNTIF(CALC_CONN_TEBA0714_REV01!F:F,IFERROR(IF(AD69=AH69,AI69,AH69),"---"))&gt;0,"---",IFERROR(IF(AD69=AH69,AI69,AH69),"---")))),"---")</f>
        <v>---</v>
      </c>
      <c r="AK69" t="str">
        <f>IF(COUNTIF(CALC_CONN_TEBA0714_REV01!F:F,IF(AH69&lt;&gt;"---",VLOOKUP(AD69,CALC_CONN_TEBA0714_REV01!F:M,8,0),IF(IFERROR(IF(AD69=AH69,AI69,AH69),"---")="---","---",IF(COUNTIF(CALC_CONN_TEBA0714_REV01!F:F,IFERROR(IF(AD69=AH69,AI69,AH69),"---"))&gt;0,"---",IFERROR(IF(AD69=AH69,AI69,AH69),"---")))))=0,IF(AH69&lt;&gt;"---",VLOOKUP(AD69,CALC_CONN_TEBA0714_REV01!F:M,8,0),IF(IFERROR(IF(AD69=AH69,AI69,AH69),"---")="---","---",IF(COUNTIF(CALC_CONN_TEBA0714_REV01!F:F,IFERROR(IF(AD69=AH69,AI69,AH69),"---"))&gt;0,"---",IFERROR(IF(AD69=AH69,AI69,AH69),"---")))),"---")</f>
        <v>---</v>
      </c>
      <c r="AL69">
        <f t="shared" si="10"/>
        <v>0</v>
      </c>
      <c r="AM69">
        <f t="shared" si="11"/>
        <v>1</v>
      </c>
      <c r="AT69" t="str">
        <f t="shared" si="4"/>
        <v>B15_L5_N</v>
      </c>
      <c r="AU69" t="str">
        <f t="shared" si="5"/>
        <v>--</v>
      </c>
    </row>
    <row r="70" spans="1:47" x14ac:dyDescent="0.25">
      <c r="A70" t="str">
        <f t="shared" ref="A70:A133" si="13">$E70&amp;"-"&amp;$F70</f>
        <v>J4-10</v>
      </c>
      <c r="B70" t="str">
        <f t="shared" ref="B70:B133" si="14">IF(OR(E70=$A$2,E70=$B$2,E70=$C$2,E70=$D$2),"--",G70)</f>
        <v>B15_L5_P</v>
      </c>
      <c r="C70" t="str">
        <f t="shared" ref="C70:C133" si="15">$E70&amp;"-"&amp;$G70</f>
        <v>J4-B15_L5_P</v>
      </c>
      <c r="D70" t="str">
        <f t="shared" ref="D70:D133" si="16">A70</f>
        <v>J4-10</v>
      </c>
      <c r="E70" t="s">
        <v>593</v>
      </c>
      <c r="F70">
        <v>10</v>
      </c>
      <c r="G70" t="s">
        <v>310</v>
      </c>
      <c r="L70" t="s">
        <v>332</v>
      </c>
      <c r="M70" t="s">
        <v>274</v>
      </c>
      <c r="N70">
        <v>0</v>
      </c>
      <c r="AA70">
        <f t="shared" si="12"/>
        <v>65</v>
      </c>
      <c r="AB70" t="str">
        <f>B2B!B67</f>
        <v>JM1</v>
      </c>
      <c r="AC70" t="str">
        <f>B2B!C67</f>
        <v>66</v>
      </c>
      <c r="AD70" t="str">
        <f t="shared" si="6"/>
        <v>JM1-66</v>
      </c>
      <c r="AE70" t="str">
        <f t="shared" si="7"/>
        <v>GND</v>
      </c>
      <c r="AG70" t="str">
        <f t="shared" si="8"/>
        <v>---</v>
      </c>
      <c r="AH70" t="str">
        <f t="shared" si="9"/>
        <v>---</v>
      </c>
      <c r="AI70" t="str">
        <f>IFERROR(IF(IF(AG70="--",INDEX(D:D,MATCH(AE70,INDEX(B:B,MATCH(AE70,B:B,)+1):B10584,)+MATCH(AE70,B:B,)))=AD70,VLOOKUP(AE70,B:D,3,0),IF(AG70="--",INDEX(D:D,MATCH(AE70,INDEX(B:B,MATCH(AE70,B:B,)+1):B10584,)+MATCH(AE70,B:B,)),"---")),"---")</f>
        <v>---</v>
      </c>
      <c r="AJ70" t="str">
        <f>IF(COUNTIF(CALC_CONN_TEBA0714_REV01!F:F,IF(AH70&lt;&gt;"---",VLOOKUP(AD70,CALC_CONN_TEBA0714_REV01!F:M,8,0),IF(IFERROR(IF(AD70=AH70,AI70,AH70),"---")="---","---",IF(COUNTIF(CALC_CONN_TEBA0714_REV01!F:F,IFERROR(IF(AD70=AH70,AI70,AH70),"---"))&gt;0,"---",IFERROR(IF(AD70=AH70,AI70,AH70),"---")))))=1,IF(AH70&lt;&gt;"---",VLOOKUP(AD70,CALC_CONN_TEBA0714_REV01!F:M,8,0),IF(IFERROR(IF(AD70=AH70,AI70,AH70),"---")="---","---",IF(COUNTIF(CALC_CONN_TEBA0714_REV01!F:F,IFERROR(IF(AD70=AH70,AI70,AH70),"---"))&gt;0,"---",IFERROR(IF(AD70=AH70,AI70,AH70),"---")))),"---")</f>
        <v>---</v>
      </c>
      <c r="AK70" t="str">
        <f>IF(COUNTIF(CALC_CONN_TEBA0714_REV01!F:F,IF(AH70&lt;&gt;"---",VLOOKUP(AD70,CALC_CONN_TEBA0714_REV01!F:M,8,0),IF(IFERROR(IF(AD70=AH70,AI70,AH70),"---")="---","---",IF(COUNTIF(CALC_CONN_TEBA0714_REV01!F:F,IFERROR(IF(AD70=AH70,AI70,AH70),"---"))&gt;0,"---",IFERROR(IF(AD70=AH70,AI70,AH70),"---")))))=0,IF(AH70&lt;&gt;"---",VLOOKUP(AD70,CALC_CONN_TEBA0714_REV01!F:M,8,0),IF(IFERROR(IF(AD70=AH70,AI70,AH70),"---")="---","---",IF(COUNTIF(CALC_CONN_TEBA0714_REV01!F:F,IFERROR(IF(AD70=AH70,AI70,AH70),"---"))&gt;0,"---",IFERROR(IF(AD70=AH70,AI70,AH70),"---")))),"---")</f>
        <v>---</v>
      </c>
      <c r="AL70" t="str">
        <f t="shared" si="10"/>
        <v>---</v>
      </c>
      <c r="AM70">
        <f t="shared" si="11"/>
        <v>85</v>
      </c>
      <c r="AT70" t="str">
        <f t="shared" ref="AT70:AT133" si="17">IF(IF(COUNTIF($AO$6:$AQ$150,B70)&gt;0,"---","--")="---",VLOOKUP(B70,$AO$6:$AQ$150,3,0),B70)</f>
        <v>B15_L5_P</v>
      </c>
      <c r="AU70" t="str">
        <f t="shared" ref="AU70:AU133" si="18">IF(IF(COUNTIF($AO$6:$AQ$150,B70)&gt;0,"---","--")="---",VLOOKUP(B70,$AO$6:$AQ$150,2,0),"--")</f>
        <v>--</v>
      </c>
    </row>
    <row r="71" spans="1:47" x14ac:dyDescent="0.25">
      <c r="A71" t="str">
        <f t="shared" si="13"/>
        <v>J17-1</v>
      </c>
      <c r="B71" t="str">
        <f t="shared" si="14"/>
        <v>GND</v>
      </c>
      <c r="C71" t="str">
        <f t="shared" si="15"/>
        <v>J17-GND</v>
      </c>
      <c r="D71" t="str">
        <f t="shared" si="16"/>
        <v>J17-1</v>
      </c>
      <c r="E71" t="s">
        <v>537</v>
      </c>
      <c r="F71">
        <v>1</v>
      </c>
      <c r="G71" t="s">
        <v>275</v>
      </c>
      <c r="L71" t="s">
        <v>314</v>
      </c>
      <c r="M71" t="s">
        <v>274</v>
      </c>
      <c r="N71">
        <v>0</v>
      </c>
      <c r="AA71">
        <f t="shared" si="12"/>
        <v>66</v>
      </c>
      <c r="AB71" t="str">
        <f>B2B!B68</f>
        <v>JM1</v>
      </c>
      <c r="AC71" t="str">
        <f>B2B!C68</f>
        <v>65</v>
      </c>
      <c r="AD71" t="str">
        <f t="shared" ref="AD71:AD134" si="19">AB71&amp;"-"&amp;AC71</f>
        <v>JM1-65</v>
      </c>
      <c r="AE71" t="str">
        <f t="shared" ref="AE71:AE134" si="20">VLOOKUP(AD71,A:B,2,0)</f>
        <v>B34_L17_P</v>
      </c>
      <c r="AG71" t="str">
        <f t="shared" ref="AG71:AG134" si="21">IF(
IF(
IFERROR(VLOOKUP(AE71,$AO$6:$AO$50,1,),1)=1,1,0),
"--","---")</f>
        <v>--</v>
      </c>
      <c r="AH71" t="str">
        <f t="shared" ref="AH71:AH134" si="22">IF(AG71&lt;&gt;"---",IFERROR(VLOOKUP(AE71,B:F,3,0),"--"),"---")</f>
        <v>JM1-65</v>
      </c>
      <c r="AI71" t="str">
        <f>IFERROR(IF(IF(AG71="--",INDEX(D:D,MATCH(AE71,INDEX(B:B,MATCH(AE71,B:B,)+1):B10585,)+MATCH(AE71,B:B,)))=AD71,VLOOKUP(AE71,B:D,3,0),IF(AG71="--",INDEX(D:D,MATCH(AE71,INDEX(B:B,MATCH(AE71,B:B,)+1):B10585,)+MATCH(AE71,B:B,)),"---")),"---")</f>
        <v>---</v>
      </c>
      <c r="AJ71" t="str">
        <f>IF(COUNTIF(CALC_CONN_TEBA0714_REV01!F:F,IF(AH71&lt;&gt;"---",VLOOKUP(AD71,CALC_CONN_TEBA0714_REV01!F:M,8,0),IF(IFERROR(IF(AD71=AH71,AI71,AH71),"---")="---","---",IF(COUNTIF(CALC_CONN_TEBA0714_REV01!F:F,IFERROR(IF(AD71=AH71,AI71,AH71),"---"))&gt;0,"---",IFERROR(IF(AD71=AH71,AI71,AH71),"---")))))=1,IF(AH71&lt;&gt;"---",VLOOKUP(AD71,CALC_CONN_TEBA0714_REV01!F:M,8,0),IF(IFERROR(IF(AD71=AH71,AI71,AH71),"---")="---","---",IF(COUNTIF(CALC_CONN_TEBA0714_REV01!F:F,IFERROR(IF(AD71=AH71,AI71,AH71),"---"))&gt;0,"---",IFERROR(IF(AD71=AH71,AI71,AH71),"---")))),"---")</f>
        <v>---</v>
      </c>
      <c r="AK71" t="str">
        <f>IF(COUNTIF(CALC_CONN_TEBA0714_REV01!F:F,IF(AH71&lt;&gt;"---",VLOOKUP(AD71,CALC_CONN_TEBA0714_REV01!F:M,8,0),IF(IFERROR(IF(AD71=AH71,AI71,AH71),"---")="---","---",IF(COUNTIF(CALC_CONN_TEBA0714_REV01!F:F,IFERROR(IF(AD71=AH71,AI71,AH71),"---"))&gt;0,"---",IFERROR(IF(AD71=AH71,AI71,AH71),"---")))))=0,IF(AH71&lt;&gt;"---",VLOOKUP(AD71,CALC_CONN_TEBA0714_REV01!F:M,8,0),IF(IFERROR(IF(AD71=AH71,AI71,AH71),"---")="---","---",IF(COUNTIF(CALC_CONN_TEBA0714_REV01!F:F,IFERROR(IF(AD71=AH71,AI71,AH71),"---"))&gt;0,"---",IFERROR(IF(AD71=AH71,AI71,AH71),"---")))),"---")</f>
        <v>---</v>
      </c>
      <c r="AL71">
        <f t="shared" ref="AL71:AL134" si="23">IF(AG71&lt;&gt;"---",IFERROR(VLOOKUP(AE71,L:N,3,0),"--"),"---")</f>
        <v>0</v>
      </c>
      <c r="AM71">
        <f t="shared" ref="AM71:AM134" si="24">COUNTIF(B:B,AE71)</f>
        <v>1</v>
      </c>
      <c r="AT71">
        <f t="shared" si="17"/>
        <v>0</v>
      </c>
      <c r="AU71">
        <f t="shared" si="18"/>
        <v>0</v>
      </c>
    </row>
    <row r="72" spans="1:47" x14ac:dyDescent="0.25">
      <c r="A72" t="str">
        <f t="shared" si="13"/>
        <v>J17-2</v>
      </c>
      <c r="B72" t="str">
        <f t="shared" si="14"/>
        <v>GND</v>
      </c>
      <c r="C72" t="str">
        <f t="shared" si="15"/>
        <v>J17-GND</v>
      </c>
      <c r="D72" t="str">
        <f t="shared" si="16"/>
        <v>J17-2</v>
      </c>
      <c r="E72" t="s">
        <v>537</v>
      </c>
      <c r="F72">
        <v>2</v>
      </c>
      <c r="G72" t="s">
        <v>275</v>
      </c>
      <c r="L72" t="s">
        <v>312</v>
      </c>
      <c r="M72" t="s">
        <v>274</v>
      </c>
      <c r="N72">
        <v>0</v>
      </c>
      <c r="AA72">
        <f t="shared" ref="AA72:AA135" si="25">AA71+1</f>
        <v>67</v>
      </c>
      <c r="AB72" t="str">
        <f>B2B!B69</f>
        <v>JM1</v>
      </c>
      <c r="AC72" t="str">
        <f>B2B!C69</f>
        <v>68</v>
      </c>
      <c r="AD72" t="str">
        <f t="shared" si="19"/>
        <v>JM1-68</v>
      </c>
      <c r="AE72" t="str">
        <f t="shared" si="20"/>
        <v>B34_L16_N</v>
      </c>
      <c r="AG72" t="str">
        <f t="shared" si="21"/>
        <v>--</v>
      </c>
      <c r="AH72" t="str">
        <f t="shared" si="22"/>
        <v>J20-14</v>
      </c>
      <c r="AI72" t="str">
        <f>IFERROR(IF(IF(AG72="--",INDEX(D:D,MATCH(AE72,INDEX(B:B,MATCH(AE72,B:B,)+1):B10586,)+MATCH(AE72,B:B,)))=AD72,VLOOKUP(AE72,B:D,3,0),IF(AG72="--",INDEX(D:D,MATCH(AE72,INDEX(B:B,MATCH(AE72,B:B,)+1):B10586,)+MATCH(AE72,B:B,)),"---")),"---")</f>
        <v>J20-14</v>
      </c>
      <c r="AJ72" t="str">
        <f>IF(COUNTIF(CALC_CONN_TEBA0714_REV01!F:F,IF(AH72&lt;&gt;"---",VLOOKUP(AD72,CALC_CONN_TEBA0714_REV01!F:M,8,0),IF(IFERROR(IF(AD72=AH72,AI72,AH72),"---")="---","---",IF(COUNTIF(CALC_CONN_TEBA0714_REV01!F:F,IFERROR(IF(AD72=AH72,AI72,AH72),"---"))&gt;0,"---",IFERROR(IF(AD72=AH72,AI72,AH72),"---")))))=1,IF(AH72&lt;&gt;"---",VLOOKUP(AD72,CALC_CONN_TEBA0714_REV01!F:M,8,0),IF(IFERROR(IF(AD72=AH72,AI72,AH72),"---")="---","---",IF(COUNTIF(CALC_CONN_TEBA0714_REV01!F:F,IFERROR(IF(AD72=AH72,AI72,AH72),"---"))&gt;0,"---",IFERROR(IF(AD72=AH72,AI72,AH72),"---")))),"---")</f>
        <v>J20-14</v>
      </c>
      <c r="AK72" t="str">
        <f>IF(COUNTIF(CALC_CONN_TEBA0714_REV01!F:F,IF(AH72&lt;&gt;"---",VLOOKUP(AD72,CALC_CONN_TEBA0714_REV01!F:M,8,0),IF(IFERROR(IF(AD72=AH72,AI72,AH72),"---")="---","---",IF(COUNTIF(CALC_CONN_TEBA0714_REV01!F:F,IFERROR(IF(AD72=AH72,AI72,AH72),"---"))&gt;0,"---",IFERROR(IF(AD72=AH72,AI72,AH72),"---")))))=0,IF(AH72&lt;&gt;"---",VLOOKUP(AD72,CALC_CONN_TEBA0714_REV01!F:M,8,0),IF(IFERROR(IF(AD72=AH72,AI72,AH72),"---")="---","---",IF(COUNTIF(CALC_CONN_TEBA0714_REV01!F:F,IFERROR(IF(AD72=AH72,AI72,AH72),"---"))&gt;0,"---",IFERROR(IF(AD72=AH72,AI72,AH72),"---")))),"---")</f>
        <v>---</v>
      </c>
      <c r="AL72">
        <f t="shared" si="23"/>
        <v>8.8421000000000003</v>
      </c>
      <c r="AM72">
        <f t="shared" si="24"/>
        <v>2</v>
      </c>
      <c r="AT72">
        <f t="shared" si="17"/>
        <v>0</v>
      </c>
      <c r="AU72">
        <f t="shared" si="18"/>
        <v>0</v>
      </c>
    </row>
    <row r="73" spans="1:47" x14ac:dyDescent="0.25">
      <c r="A73" t="str">
        <f t="shared" si="13"/>
        <v>J17-3</v>
      </c>
      <c r="B73" t="str">
        <f t="shared" si="14"/>
        <v>B14_L11_P</v>
      </c>
      <c r="C73" t="str">
        <f t="shared" si="15"/>
        <v>J17-B14_L11_P</v>
      </c>
      <c r="D73" t="str">
        <f t="shared" si="16"/>
        <v>J17-3</v>
      </c>
      <c r="E73" t="s">
        <v>537</v>
      </c>
      <c r="F73">
        <v>3</v>
      </c>
      <c r="G73" t="s">
        <v>284</v>
      </c>
      <c r="L73" t="s">
        <v>317</v>
      </c>
      <c r="M73" t="s">
        <v>274</v>
      </c>
      <c r="N73">
        <v>0</v>
      </c>
      <c r="AA73">
        <f t="shared" si="25"/>
        <v>68</v>
      </c>
      <c r="AB73" t="str">
        <f>B2B!B70</f>
        <v>JM1</v>
      </c>
      <c r="AC73" t="str">
        <f>B2B!C70</f>
        <v>67</v>
      </c>
      <c r="AD73" t="str">
        <f t="shared" si="19"/>
        <v>JM1-67</v>
      </c>
      <c r="AE73" t="str">
        <f t="shared" si="20"/>
        <v>B34_L21_P</v>
      </c>
      <c r="AG73" t="str">
        <f t="shared" si="21"/>
        <v>--</v>
      </c>
      <c r="AH73" t="str">
        <f t="shared" si="22"/>
        <v>J20-20</v>
      </c>
      <c r="AI73" t="str">
        <f>IFERROR(IF(IF(AG73="--",INDEX(D:D,MATCH(AE73,INDEX(B:B,MATCH(AE73,B:B,)+1):B10587,)+MATCH(AE73,B:B,)))=AD73,VLOOKUP(AE73,B:D,3,0),IF(AG73="--",INDEX(D:D,MATCH(AE73,INDEX(B:B,MATCH(AE73,B:B,)+1):B10587,)+MATCH(AE73,B:B,)),"---")),"---")</f>
        <v>J20-20</v>
      </c>
      <c r="AJ73" t="str">
        <f>IF(COUNTIF(CALC_CONN_TEBA0714_REV01!F:F,IF(AH73&lt;&gt;"---",VLOOKUP(AD73,CALC_CONN_TEBA0714_REV01!F:M,8,0),IF(IFERROR(IF(AD73=AH73,AI73,AH73),"---")="---","---",IF(COUNTIF(CALC_CONN_TEBA0714_REV01!F:F,IFERROR(IF(AD73=AH73,AI73,AH73),"---"))&gt;0,"---",IFERROR(IF(AD73=AH73,AI73,AH73),"---")))))=1,IF(AH73&lt;&gt;"---",VLOOKUP(AD73,CALC_CONN_TEBA0714_REV01!F:M,8,0),IF(IFERROR(IF(AD73=AH73,AI73,AH73),"---")="---","---",IF(COUNTIF(CALC_CONN_TEBA0714_REV01!F:F,IFERROR(IF(AD73=AH73,AI73,AH73),"---"))&gt;0,"---",IFERROR(IF(AD73=AH73,AI73,AH73),"---")))),"---")</f>
        <v>J20-20</v>
      </c>
      <c r="AK73" t="str">
        <f>IF(COUNTIF(CALC_CONN_TEBA0714_REV01!F:F,IF(AH73&lt;&gt;"---",VLOOKUP(AD73,CALC_CONN_TEBA0714_REV01!F:M,8,0),IF(IFERROR(IF(AD73=AH73,AI73,AH73),"---")="---","---",IF(COUNTIF(CALC_CONN_TEBA0714_REV01!F:F,IFERROR(IF(AD73=AH73,AI73,AH73),"---"))&gt;0,"---",IFERROR(IF(AD73=AH73,AI73,AH73),"---")))))=0,IF(AH73&lt;&gt;"---",VLOOKUP(AD73,CALC_CONN_TEBA0714_REV01!F:M,8,0),IF(IFERROR(IF(AD73=AH73,AI73,AH73),"---")="---","---",IF(COUNTIF(CALC_CONN_TEBA0714_REV01!F:F,IFERROR(IF(AD73=AH73,AI73,AH73),"---"))&gt;0,"---",IFERROR(IF(AD73=AH73,AI73,AH73),"---")))),"---")</f>
        <v>---</v>
      </c>
      <c r="AL73">
        <f t="shared" si="23"/>
        <v>15.541700000000001</v>
      </c>
      <c r="AM73">
        <f t="shared" si="24"/>
        <v>2</v>
      </c>
      <c r="AT73" t="str">
        <f t="shared" si="17"/>
        <v>B14_L11_P</v>
      </c>
      <c r="AU73" t="str">
        <f t="shared" si="18"/>
        <v>--</v>
      </c>
    </row>
    <row r="74" spans="1:47" x14ac:dyDescent="0.25">
      <c r="A74" t="str">
        <f t="shared" si="13"/>
        <v>J17-4</v>
      </c>
      <c r="B74" t="str">
        <f t="shared" si="14"/>
        <v>B14_L11_N</v>
      </c>
      <c r="C74" t="str">
        <f t="shared" si="15"/>
        <v>J17-B14_L11_N</v>
      </c>
      <c r="D74" t="str">
        <f t="shared" si="16"/>
        <v>J17-4</v>
      </c>
      <c r="E74" t="s">
        <v>537</v>
      </c>
      <c r="F74">
        <v>4</v>
      </c>
      <c r="G74" t="s">
        <v>283</v>
      </c>
      <c r="L74" t="s">
        <v>320</v>
      </c>
      <c r="M74" t="s">
        <v>274</v>
      </c>
      <c r="N74">
        <v>0</v>
      </c>
      <c r="AA74">
        <f t="shared" si="25"/>
        <v>69</v>
      </c>
      <c r="AB74" t="str">
        <f>B2B!B71</f>
        <v>JM1</v>
      </c>
      <c r="AC74" t="str">
        <f>B2B!C71</f>
        <v>70</v>
      </c>
      <c r="AD74" t="str">
        <f t="shared" si="19"/>
        <v>JM1-70</v>
      </c>
      <c r="AE74" t="str">
        <f t="shared" si="20"/>
        <v>B34_L16_P</v>
      </c>
      <c r="AG74" t="str">
        <f t="shared" si="21"/>
        <v>--</v>
      </c>
      <c r="AH74" t="str">
        <f t="shared" si="22"/>
        <v>J20-13</v>
      </c>
      <c r="AI74" t="str">
        <f>IFERROR(IF(IF(AG74="--",INDEX(D:D,MATCH(AE74,INDEX(B:B,MATCH(AE74,B:B,)+1):B10588,)+MATCH(AE74,B:B,)))=AD74,VLOOKUP(AE74,B:D,3,0),IF(AG74="--",INDEX(D:D,MATCH(AE74,INDEX(B:B,MATCH(AE74,B:B,)+1):B10588,)+MATCH(AE74,B:B,)),"---")),"---")</f>
        <v>J20-13</v>
      </c>
      <c r="AJ74" t="str">
        <f>IF(COUNTIF(CALC_CONN_TEBA0714_REV01!F:F,IF(AH74&lt;&gt;"---",VLOOKUP(AD74,CALC_CONN_TEBA0714_REV01!F:M,8,0),IF(IFERROR(IF(AD74=AH74,AI74,AH74),"---")="---","---",IF(COUNTIF(CALC_CONN_TEBA0714_REV01!F:F,IFERROR(IF(AD74=AH74,AI74,AH74),"---"))&gt;0,"---",IFERROR(IF(AD74=AH74,AI74,AH74),"---")))))=1,IF(AH74&lt;&gt;"---",VLOOKUP(AD74,CALC_CONN_TEBA0714_REV01!F:M,8,0),IF(IFERROR(IF(AD74=AH74,AI74,AH74),"---")="---","---",IF(COUNTIF(CALC_CONN_TEBA0714_REV01!F:F,IFERROR(IF(AD74=AH74,AI74,AH74),"---"))&gt;0,"---",IFERROR(IF(AD74=AH74,AI74,AH74),"---")))),"---")</f>
        <v>J20-13</v>
      </c>
      <c r="AK74" t="str">
        <f>IF(COUNTIF(CALC_CONN_TEBA0714_REV01!F:F,IF(AH74&lt;&gt;"---",VLOOKUP(AD74,CALC_CONN_TEBA0714_REV01!F:M,8,0),IF(IFERROR(IF(AD74=AH74,AI74,AH74),"---")="---","---",IF(COUNTIF(CALC_CONN_TEBA0714_REV01!F:F,IFERROR(IF(AD74=AH74,AI74,AH74),"---"))&gt;0,"---",IFERROR(IF(AD74=AH74,AI74,AH74),"---")))))=0,IF(AH74&lt;&gt;"---",VLOOKUP(AD74,CALC_CONN_TEBA0714_REV01!F:M,8,0),IF(IFERROR(IF(AD74=AH74,AI74,AH74),"---")="---","---",IF(COUNTIF(CALC_CONN_TEBA0714_REV01!F:F,IFERROR(IF(AD74=AH74,AI74,AH74),"---"))&gt;0,"---",IFERROR(IF(AD74=AH74,AI74,AH74),"---")))),"---")</f>
        <v>---</v>
      </c>
      <c r="AL74">
        <f t="shared" si="23"/>
        <v>9.1734000000000009</v>
      </c>
      <c r="AM74">
        <f t="shared" si="24"/>
        <v>2</v>
      </c>
      <c r="AT74" t="str">
        <f t="shared" si="17"/>
        <v>B14_L11_N</v>
      </c>
      <c r="AU74" t="str">
        <f t="shared" si="18"/>
        <v>--</v>
      </c>
    </row>
    <row r="75" spans="1:47" x14ac:dyDescent="0.25">
      <c r="A75" t="str">
        <f t="shared" si="13"/>
        <v>J17-5</v>
      </c>
      <c r="B75" t="str">
        <f t="shared" si="14"/>
        <v>3.3V</v>
      </c>
      <c r="C75" t="str">
        <f t="shared" si="15"/>
        <v>J17-3.3V</v>
      </c>
      <c r="D75" t="str">
        <f t="shared" si="16"/>
        <v>J17-5</v>
      </c>
      <c r="E75" t="s">
        <v>537</v>
      </c>
      <c r="F75">
        <v>5</v>
      </c>
      <c r="G75" t="s">
        <v>277</v>
      </c>
      <c r="L75" t="s">
        <v>336</v>
      </c>
      <c r="M75" t="s">
        <v>274</v>
      </c>
      <c r="N75">
        <v>0</v>
      </c>
      <c r="AA75">
        <f t="shared" si="25"/>
        <v>70</v>
      </c>
      <c r="AB75" t="str">
        <f>B2B!B72</f>
        <v>JM1</v>
      </c>
      <c r="AC75" t="str">
        <f>B2B!C72</f>
        <v>69</v>
      </c>
      <c r="AD75" t="str">
        <f t="shared" si="19"/>
        <v>JM1-69</v>
      </c>
      <c r="AE75" t="str">
        <f t="shared" si="20"/>
        <v>B34_L21_N</v>
      </c>
      <c r="AG75" t="str">
        <f t="shared" si="21"/>
        <v>--</v>
      </c>
      <c r="AH75" t="str">
        <f t="shared" si="22"/>
        <v>J20-19</v>
      </c>
      <c r="AI75" t="str">
        <f>IFERROR(IF(IF(AG75="--",INDEX(D:D,MATCH(AE75,INDEX(B:B,MATCH(AE75,B:B,)+1):B10589,)+MATCH(AE75,B:B,)))=AD75,VLOOKUP(AE75,B:D,3,0),IF(AG75="--",INDEX(D:D,MATCH(AE75,INDEX(B:B,MATCH(AE75,B:B,)+1):B10589,)+MATCH(AE75,B:B,)),"---")),"---")</f>
        <v>J20-19</v>
      </c>
      <c r="AJ75" t="str">
        <f>IF(COUNTIF(CALC_CONN_TEBA0714_REV01!F:F,IF(AH75&lt;&gt;"---",VLOOKUP(AD75,CALC_CONN_TEBA0714_REV01!F:M,8,0),IF(IFERROR(IF(AD75=AH75,AI75,AH75),"---")="---","---",IF(COUNTIF(CALC_CONN_TEBA0714_REV01!F:F,IFERROR(IF(AD75=AH75,AI75,AH75),"---"))&gt;0,"---",IFERROR(IF(AD75=AH75,AI75,AH75),"---")))))=1,IF(AH75&lt;&gt;"---",VLOOKUP(AD75,CALC_CONN_TEBA0714_REV01!F:M,8,0),IF(IFERROR(IF(AD75=AH75,AI75,AH75),"---")="---","---",IF(COUNTIF(CALC_CONN_TEBA0714_REV01!F:F,IFERROR(IF(AD75=AH75,AI75,AH75),"---"))&gt;0,"---",IFERROR(IF(AD75=AH75,AI75,AH75),"---")))),"---")</f>
        <v>J20-19</v>
      </c>
      <c r="AK75" t="str">
        <f>IF(COUNTIF(CALC_CONN_TEBA0714_REV01!F:F,IF(AH75&lt;&gt;"---",VLOOKUP(AD75,CALC_CONN_TEBA0714_REV01!F:M,8,0),IF(IFERROR(IF(AD75=AH75,AI75,AH75),"---")="---","---",IF(COUNTIF(CALC_CONN_TEBA0714_REV01!F:F,IFERROR(IF(AD75=AH75,AI75,AH75),"---"))&gt;0,"---",IFERROR(IF(AD75=AH75,AI75,AH75),"---")))))=0,IF(AH75&lt;&gt;"---",VLOOKUP(AD75,CALC_CONN_TEBA0714_REV01!F:M,8,0),IF(IFERROR(IF(AD75=AH75,AI75,AH75),"---")="---","---",IF(COUNTIF(CALC_CONN_TEBA0714_REV01!F:F,IFERROR(IF(AD75=AH75,AI75,AH75),"---"))&gt;0,"---",IFERROR(IF(AD75=AH75,AI75,AH75),"---")))),"---")</f>
        <v>---</v>
      </c>
      <c r="AL75">
        <f t="shared" si="23"/>
        <v>15.9214</v>
      </c>
      <c r="AM75">
        <f t="shared" si="24"/>
        <v>2</v>
      </c>
      <c r="AT75" t="str">
        <f t="shared" si="17"/>
        <v>3.3V</v>
      </c>
      <c r="AU75" t="str">
        <f t="shared" si="18"/>
        <v>--</v>
      </c>
    </row>
    <row r="76" spans="1:47" x14ac:dyDescent="0.25">
      <c r="A76" t="str">
        <f t="shared" si="13"/>
        <v>J17-6</v>
      </c>
      <c r="B76" t="str">
        <f t="shared" si="14"/>
        <v>V_CFG</v>
      </c>
      <c r="C76" t="str">
        <f t="shared" si="15"/>
        <v>J17-V_CFG</v>
      </c>
      <c r="D76" t="str">
        <f t="shared" si="16"/>
        <v>J17-6</v>
      </c>
      <c r="E76" t="s">
        <v>537</v>
      </c>
      <c r="F76">
        <v>6</v>
      </c>
      <c r="G76" t="s">
        <v>1326</v>
      </c>
      <c r="L76" t="s">
        <v>338</v>
      </c>
      <c r="M76" t="s">
        <v>274</v>
      </c>
      <c r="N76">
        <v>0</v>
      </c>
      <c r="AA76">
        <f t="shared" si="25"/>
        <v>71</v>
      </c>
      <c r="AB76" t="str">
        <f>B2B!B73</f>
        <v>JM1</v>
      </c>
      <c r="AC76" t="str">
        <f>B2B!C73</f>
        <v>72</v>
      </c>
      <c r="AD76" t="str">
        <f t="shared" si="19"/>
        <v>JM1-72</v>
      </c>
      <c r="AE76" t="str">
        <f t="shared" si="20"/>
        <v>B34_L18_P</v>
      </c>
      <c r="AG76" t="str">
        <f t="shared" si="21"/>
        <v>--</v>
      </c>
      <c r="AH76" t="str">
        <f t="shared" si="22"/>
        <v>J20-12</v>
      </c>
      <c r="AI76" t="str">
        <f>IFERROR(IF(IF(AG76="--",INDEX(D:D,MATCH(AE76,INDEX(B:B,MATCH(AE76,B:B,)+1):B10590,)+MATCH(AE76,B:B,)))=AD76,VLOOKUP(AE76,B:D,3,0),IF(AG76="--",INDEX(D:D,MATCH(AE76,INDEX(B:B,MATCH(AE76,B:B,)+1):B10590,)+MATCH(AE76,B:B,)),"---")),"---")</f>
        <v>J20-12</v>
      </c>
      <c r="AJ76" t="str">
        <f>IF(COUNTIF(CALC_CONN_TEBA0714_REV01!F:F,IF(AH76&lt;&gt;"---",VLOOKUP(AD76,CALC_CONN_TEBA0714_REV01!F:M,8,0),IF(IFERROR(IF(AD76=AH76,AI76,AH76),"---")="---","---",IF(COUNTIF(CALC_CONN_TEBA0714_REV01!F:F,IFERROR(IF(AD76=AH76,AI76,AH76),"---"))&gt;0,"---",IFERROR(IF(AD76=AH76,AI76,AH76),"---")))))=1,IF(AH76&lt;&gt;"---",VLOOKUP(AD76,CALC_CONN_TEBA0714_REV01!F:M,8,0),IF(IFERROR(IF(AD76=AH76,AI76,AH76),"---")="---","---",IF(COUNTIF(CALC_CONN_TEBA0714_REV01!F:F,IFERROR(IF(AD76=AH76,AI76,AH76),"---"))&gt;0,"---",IFERROR(IF(AD76=AH76,AI76,AH76),"---")))),"---")</f>
        <v>J20-12</v>
      </c>
      <c r="AK76" t="str">
        <f>IF(COUNTIF(CALC_CONN_TEBA0714_REV01!F:F,IF(AH76&lt;&gt;"---",VLOOKUP(AD76,CALC_CONN_TEBA0714_REV01!F:M,8,0),IF(IFERROR(IF(AD76=AH76,AI76,AH76),"---")="---","---",IF(COUNTIF(CALC_CONN_TEBA0714_REV01!F:F,IFERROR(IF(AD76=AH76,AI76,AH76),"---"))&gt;0,"---",IFERROR(IF(AD76=AH76,AI76,AH76),"---")))))=0,IF(AH76&lt;&gt;"---",VLOOKUP(AD76,CALC_CONN_TEBA0714_REV01!F:M,8,0),IF(IFERROR(IF(AD76=AH76,AI76,AH76),"---")="---","---",IF(COUNTIF(CALC_CONN_TEBA0714_REV01!F:F,IFERROR(IF(AD76=AH76,AI76,AH76),"---"))&gt;0,"---",IFERROR(IF(AD76=AH76,AI76,AH76),"---")))),"---")</f>
        <v>---</v>
      </c>
      <c r="AL76">
        <f t="shared" si="23"/>
        <v>10.143700000000001</v>
      </c>
      <c r="AM76">
        <f t="shared" si="24"/>
        <v>2</v>
      </c>
      <c r="AT76" t="str">
        <f t="shared" si="17"/>
        <v>V_CFG</v>
      </c>
      <c r="AU76" t="str">
        <f t="shared" si="18"/>
        <v>--</v>
      </c>
    </row>
    <row r="77" spans="1:47" x14ac:dyDescent="0.25">
      <c r="A77" t="str">
        <f t="shared" si="13"/>
        <v>J17-7</v>
      </c>
      <c r="B77" t="str">
        <f t="shared" si="14"/>
        <v>B14_L22_P</v>
      </c>
      <c r="C77" t="str">
        <f t="shared" si="15"/>
        <v>J17-B14_L22_P</v>
      </c>
      <c r="D77" t="str">
        <f t="shared" si="16"/>
        <v>J17-7</v>
      </c>
      <c r="E77" t="s">
        <v>537</v>
      </c>
      <c r="F77">
        <v>7</v>
      </c>
      <c r="G77" t="s">
        <v>862</v>
      </c>
      <c r="L77" t="s">
        <v>339</v>
      </c>
      <c r="M77" t="s">
        <v>274</v>
      </c>
      <c r="N77">
        <v>0</v>
      </c>
      <c r="AA77">
        <f t="shared" si="25"/>
        <v>72</v>
      </c>
      <c r="AB77" t="str">
        <f>B2B!B74</f>
        <v>JM1</v>
      </c>
      <c r="AC77" t="str">
        <f>B2B!C74</f>
        <v>71</v>
      </c>
      <c r="AD77" t="str">
        <f t="shared" si="19"/>
        <v>JM1-71</v>
      </c>
      <c r="AE77" t="str">
        <f t="shared" si="20"/>
        <v>B34_L19_N</v>
      </c>
      <c r="AG77" t="str">
        <f t="shared" si="21"/>
        <v>--</v>
      </c>
      <c r="AH77" t="str">
        <f t="shared" si="22"/>
        <v>JM1-71</v>
      </c>
      <c r="AI77" t="str">
        <f>IFERROR(IF(IF(AG77="--",INDEX(D:D,MATCH(AE77,INDEX(B:B,MATCH(AE77,B:B,)+1):B10591,)+MATCH(AE77,B:B,)))=AD77,VLOOKUP(AE77,B:D,3,0),IF(AG77="--",INDEX(D:D,MATCH(AE77,INDEX(B:B,MATCH(AE77,B:B,)+1):B10591,)+MATCH(AE77,B:B,)),"---")),"---")</f>
        <v>---</v>
      </c>
      <c r="AJ77" t="str">
        <f>IF(COUNTIF(CALC_CONN_TEBA0714_REV01!F:F,IF(AH77&lt;&gt;"---",VLOOKUP(AD77,CALC_CONN_TEBA0714_REV01!F:M,8,0),IF(IFERROR(IF(AD77=AH77,AI77,AH77),"---")="---","---",IF(COUNTIF(CALC_CONN_TEBA0714_REV01!F:F,IFERROR(IF(AD77=AH77,AI77,AH77),"---"))&gt;0,"---",IFERROR(IF(AD77=AH77,AI77,AH77),"---")))))=1,IF(AH77&lt;&gt;"---",VLOOKUP(AD77,CALC_CONN_TEBA0714_REV01!F:M,8,0),IF(IFERROR(IF(AD77=AH77,AI77,AH77),"---")="---","---",IF(COUNTIF(CALC_CONN_TEBA0714_REV01!F:F,IFERROR(IF(AD77=AH77,AI77,AH77),"---"))&gt;0,"---",IFERROR(IF(AD77=AH77,AI77,AH77),"---")))),"---")</f>
        <v>---</v>
      </c>
      <c r="AK77" t="str">
        <f>IF(COUNTIF(CALC_CONN_TEBA0714_REV01!F:F,IF(AH77&lt;&gt;"---",VLOOKUP(AD77,CALC_CONN_TEBA0714_REV01!F:M,8,0),IF(IFERROR(IF(AD77=AH77,AI77,AH77),"---")="---","---",IF(COUNTIF(CALC_CONN_TEBA0714_REV01!F:F,IFERROR(IF(AD77=AH77,AI77,AH77),"---"))&gt;0,"---",IFERROR(IF(AD77=AH77,AI77,AH77),"---")))))=0,IF(AH77&lt;&gt;"---",VLOOKUP(AD77,CALC_CONN_TEBA0714_REV01!F:M,8,0),IF(IFERROR(IF(AD77=AH77,AI77,AH77),"---")="---","---",IF(COUNTIF(CALC_CONN_TEBA0714_REV01!F:F,IFERROR(IF(AD77=AH77,AI77,AH77),"---"))&gt;0,"---",IFERROR(IF(AD77=AH77,AI77,AH77),"---")))),"---")</f>
        <v>---</v>
      </c>
      <c r="AL77">
        <f t="shared" si="23"/>
        <v>2.3174000000000001</v>
      </c>
      <c r="AM77">
        <f t="shared" si="24"/>
        <v>1</v>
      </c>
      <c r="AT77" t="str">
        <f t="shared" si="17"/>
        <v>B14_L22_P</v>
      </c>
      <c r="AU77" t="str">
        <f t="shared" si="18"/>
        <v>--</v>
      </c>
    </row>
    <row r="78" spans="1:47" x14ac:dyDescent="0.25">
      <c r="A78" t="str">
        <f t="shared" si="13"/>
        <v>J17-8</v>
      </c>
      <c r="B78" t="str">
        <f t="shared" si="14"/>
        <v>B14_L22_N</v>
      </c>
      <c r="C78" t="str">
        <f t="shared" si="15"/>
        <v>J17-B14_L22_N</v>
      </c>
      <c r="D78" t="str">
        <f t="shared" si="16"/>
        <v>J17-8</v>
      </c>
      <c r="E78" t="s">
        <v>537</v>
      </c>
      <c r="F78">
        <v>8</v>
      </c>
      <c r="G78" t="s">
        <v>861</v>
      </c>
      <c r="L78" t="s">
        <v>340</v>
      </c>
      <c r="M78" t="s">
        <v>274</v>
      </c>
      <c r="N78">
        <v>0</v>
      </c>
      <c r="AA78">
        <f t="shared" si="25"/>
        <v>73</v>
      </c>
      <c r="AB78" t="str">
        <f>B2B!B75</f>
        <v>JM1</v>
      </c>
      <c r="AC78" t="str">
        <f>B2B!C75</f>
        <v>74</v>
      </c>
      <c r="AD78" t="str">
        <f t="shared" si="19"/>
        <v>JM1-74</v>
      </c>
      <c r="AE78" t="str">
        <f t="shared" si="20"/>
        <v>B34_L18_N</v>
      </c>
      <c r="AG78" t="str">
        <f t="shared" si="21"/>
        <v>--</v>
      </c>
      <c r="AH78" t="str">
        <f t="shared" si="22"/>
        <v>J20-11</v>
      </c>
      <c r="AI78" t="str">
        <f>IFERROR(IF(IF(AG78="--",INDEX(D:D,MATCH(AE78,INDEX(B:B,MATCH(AE78,B:B,)+1):B10592,)+MATCH(AE78,B:B,)))=AD78,VLOOKUP(AE78,B:D,3,0),IF(AG78="--",INDEX(D:D,MATCH(AE78,INDEX(B:B,MATCH(AE78,B:B,)+1):B10592,)+MATCH(AE78,B:B,)),"---")),"---")</f>
        <v>J20-11</v>
      </c>
      <c r="AJ78" t="str">
        <f>IF(COUNTIF(CALC_CONN_TEBA0714_REV01!F:F,IF(AH78&lt;&gt;"---",VLOOKUP(AD78,CALC_CONN_TEBA0714_REV01!F:M,8,0),IF(IFERROR(IF(AD78=AH78,AI78,AH78),"---")="---","---",IF(COUNTIF(CALC_CONN_TEBA0714_REV01!F:F,IFERROR(IF(AD78=AH78,AI78,AH78),"---"))&gt;0,"---",IFERROR(IF(AD78=AH78,AI78,AH78),"---")))))=1,IF(AH78&lt;&gt;"---",VLOOKUP(AD78,CALC_CONN_TEBA0714_REV01!F:M,8,0),IF(IFERROR(IF(AD78=AH78,AI78,AH78),"---")="---","---",IF(COUNTIF(CALC_CONN_TEBA0714_REV01!F:F,IFERROR(IF(AD78=AH78,AI78,AH78),"---"))&gt;0,"---",IFERROR(IF(AD78=AH78,AI78,AH78),"---")))),"---")</f>
        <v>J20-11</v>
      </c>
      <c r="AK78" t="str">
        <f>IF(COUNTIF(CALC_CONN_TEBA0714_REV01!F:F,IF(AH78&lt;&gt;"---",VLOOKUP(AD78,CALC_CONN_TEBA0714_REV01!F:M,8,0),IF(IFERROR(IF(AD78=AH78,AI78,AH78),"---")="---","---",IF(COUNTIF(CALC_CONN_TEBA0714_REV01!F:F,IFERROR(IF(AD78=AH78,AI78,AH78),"---"))&gt;0,"---",IFERROR(IF(AD78=AH78,AI78,AH78),"---")))))=0,IF(AH78&lt;&gt;"---",VLOOKUP(AD78,CALC_CONN_TEBA0714_REV01!F:M,8,0),IF(IFERROR(IF(AD78=AH78,AI78,AH78),"---")="---","---",IF(COUNTIF(CALC_CONN_TEBA0714_REV01!F:F,IFERROR(IF(AD78=AH78,AI78,AH78),"---"))&gt;0,"---",IFERROR(IF(AD78=AH78,AI78,AH78),"---")))),"---")</f>
        <v>---</v>
      </c>
      <c r="AL78">
        <f t="shared" si="23"/>
        <v>10.475099999999999</v>
      </c>
      <c r="AM78">
        <f t="shared" si="24"/>
        <v>2</v>
      </c>
      <c r="AT78" t="str">
        <f t="shared" si="17"/>
        <v>B14_L22_N</v>
      </c>
      <c r="AU78" t="str">
        <f t="shared" si="18"/>
        <v>--</v>
      </c>
    </row>
    <row r="79" spans="1:47" x14ac:dyDescent="0.25">
      <c r="A79" t="str">
        <f t="shared" si="13"/>
        <v>J17-9</v>
      </c>
      <c r="B79" t="str">
        <f t="shared" si="14"/>
        <v>B14_L7_P</v>
      </c>
      <c r="C79" t="str">
        <f t="shared" si="15"/>
        <v>J17-B14_L7_P</v>
      </c>
      <c r="D79" t="str">
        <f t="shared" si="16"/>
        <v>J17-9</v>
      </c>
      <c r="E79" t="s">
        <v>537</v>
      </c>
      <c r="F79">
        <v>9</v>
      </c>
      <c r="G79" t="s">
        <v>868</v>
      </c>
      <c r="L79" t="s">
        <v>334</v>
      </c>
      <c r="M79" t="s">
        <v>274</v>
      </c>
      <c r="N79">
        <v>48.604500000000002</v>
      </c>
      <c r="AA79">
        <f t="shared" si="25"/>
        <v>74</v>
      </c>
      <c r="AB79" t="str">
        <f>B2B!B76</f>
        <v>JM1</v>
      </c>
      <c r="AC79" t="str">
        <f>B2B!C76</f>
        <v>73</v>
      </c>
      <c r="AD79" t="str">
        <f t="shared" si="19"/>
        <v>JM1-73</v>
      </c>
      <c r="AE79" t="str">
        <f t="shared" si="20"/>
        <v>B34_L19_P</v>
      </c>
      <c r="AG79" t="str">
        <f t="shared" si="21"/>
        <v>--</v>
      </c>
      <c r="AH79" t="str">
        <f t="shared" si="22"/>
        <v>JM1-73</v>
      </c>
      <c r="AI79" t="str">
        <f>IFERROR(IF(IF(AG79="--",INDEX(D:D,MATCH(AE79,INDEX(B:B,MATCH(AE79,B:B,)+1):B10593,)+MATCH(AE79,B:B,)))=AD79,VLOOKUP(AE79,B:D,3,0),IF(AG79="--",INDEX(D:D,MATCH(AE79,INDEX(B:B,MATCH(AE79,B:B,)+1):B10593,)+MATCH(AE79,B:B,)),"---")),"---")</f>
        <v>---</v>
      </c>
      <c r="AJ79" t="str">
        <f>IF(COUNTIF(CALC_CONN_TEBA0714_REV01!F:F,IF(AH79&lt;&gt;"---",VLOOKUP(AD79,CALC_CONN_TEBA0714_REV01!F:M,8,0),IF(IFERROR(IF(AD79=AH79,AI79,AH79),"---")="---","---",IF(COUNTIF(CALC_CONN_TEBA0714_REV01!F:F,IFERROR(IF(AD79=AH79,AI79,AH79),"---"))&gt;0,"---",IFERROR(IF(AD79=AH79,AI79,AH79),"---")))))=1,IF(AH79&lt;&gt;"---",VLOOKUP(AD79,CALC_CONN_TEBA0714_REV01!F:M,8,0),IF(IFERROR(IF(AD79=AH79,AI79,AH79),"---")="---","---",IF(COUNTIF(CALC_CONN_TEBA0714_REV01!F:F,IFERROR(IF(AD79=AH79,AI79,AH79),"---"))&gt;0,"---",IFERROR(IF(AD79=AH79,AI79,AH79),"---")))),"---")</f>
        <v>---</v>
      </c>
      <c r="AK79" t="str">
        <f>IF(COUNTIF(CALC_CONN_TEBA0714_REV01!F:F,IF(AH79&lt;&gt;"---",VLOOKUP(AD79,CALC_CONN_TEBA0714_REV01!F:M,8,0),IF(IFERROR(IF(AD79=AH79,AI79,AH79),"---")="---","---",IF(COUNTIF(CALC_CONN_TEBA0714_REV01!F:F,IFERROR(IF(AD79=AH79,AI79,AH79),"---"))&gt;0,"---",IFERROR(IF(AD79=AH79,AI79,AH79),"---")))))=0,IF(AH79&lt;&gt;"---",VLOOKUP(AD79,CALC_CONN_TEBA0714_REV01!F:M,8,0),IF(IFERROR(IF(AD79=AH79,AI79,AH79),"---")="---","---",IF(COUNTIF(CALC_CONN_TEBA0714_REV01!F:F,IFERROR(IF(AD79=AH79,AI79,AH79),"---"))&gt;0,"---",IFERROR(IF(AD79=AH79,AI79,AH79),"---")))),"---")</f>
        <v>---</v>
      </c>
      <c r="AL79">
        <f t="shared" si="23"/>
        <v>2.3174000000000001</v>
      </c>
      <c r="AM79">
        <f t="shared" si="24"/>
        <v>1</v>
      </c>
      <c r="AT79" t="str">
        <f t="shared" si="17"/>
        <v>B14_L7_P</v>
      </c>
      <c r="AU79" t="str">
        <f t="shared" si="18"/>
        <v>--</v>
      </c>
    </row>
    <row r="80" spans="1:47" x14ac:dyDescent="0.25">
      <c r="A80" t="str">
        <f t="shared" si="13"/>
        <v>J17-10</v>
      </c>
      <c r="B80" t="str">
        <f t="shared" si="14"/>
        <v>B14_L7_N</v>
      </c>
      <c r="C80" t="str">
        <f t="shared" si="15"/>
        <v>J17-B14_L7_N</v>
      </c>
      <c r="D80" t="str">
        <f t="shared" si="16"/>
        <v>J17-10</v>
      </c>
      <c r="E80" t="s">
        <v>537</v>
      </c>
      <c r="F80">
        <v>10</v>
      </c>
      <c r="G80" t="s">
        <v>867</v>
      </c>
      <c r="L80" t="s">
        <v>333</v>
      </c>
      <c r="M80" t="s">
        <v>274</v>
      </c>
      <c r="N80">
        <v>48.9358</v>
      </c>
      <c r="AA80">
        <f t="shared" si="25"/>
        <v>75</v>
      </c>
      <c r="AB80" t="str">
        <f>B2B!B77</f>
        <v>JM1</v>
      </c>
      <c r="AC80" t="str">
        <f>B2B!C77</f>
        <v>76</v>
      </c>
      <c r="AD80" t="str">
        <f t="shared" si="19"/>
        <v>JM1-76</v>
      </c>
      <c r="AE80" t="str">
        <f t="shared" si="20"/>
        <v>B34_L20_N</v>
      </c>
      <c r="AG80" t="str">
        <f t="shared" si="21"/>
        <v>--</v>
      </c>
      <c r="AH80" t="str">
        <f t="shared" si="22"/>
        <v>J20-10</v>
      </c>
      <c r="AI80" t="str">
        <f>IFERROR(IF(IF(AG80="--",INDEX(D:D,MATCH(AE80,INDEX(B:B,MATCH(AE80,B:B,)+1):B10594,)+MATCH(AE80,B:B,)))=AD80,VLOOKUP(AE80,B:D,3,0),IF(AG80="--",INDEX(D:D,MATCH(AE80,INDEX(B:B,MATCH(AE80,B:B,)+1):B10594,)+MATCH(AE80,B:B,)),"---")),"---")</f>
        <v>J20-10</v>
      </c>
      <c r="AJ80" t="str">
        <f>IF(COUNTIF(CALC_CONN_TEBA0714_REV01!F:F,IF(AH80&lt;&gt;"---",VLOOKUP(AD80,CALC_CONN_TEBA0714_REV01!F:M,8,0),IF(IFERROR(IF(AD80=AH80,AI80,AH80),"---")="---","---",IF(COUNTIF(CALC_CONN_TEBA0714_REV01!F:F,IFERROR(IF(AD80=AH80,AI80,AH80),"---"))&gt;0,"---",IFERROR(IF(AD80=AH80,AI80,AH80),"---")))))=1,IF(AH80&lt;&gt;"---",VLOOKUP(AD80,CALC_CONN_TEBA0714_REV01!F:M,8,0),IF(IFERROR(IF(AD80=AH80,AI80,AH80),"---")="---","---",IF(COUNTIF(CALC_CONN_TEBA0714_REV01!F:F,IFERROR(IF(AD80=AH80,AI80,AH80),"---"))&gt;0,"---",IFERROR(IF(AD80=AH80,AI80,AH80),"---")))),"---")</f>
        <v>J20-10</v>
      </c>
      <c r="AK80" t="str">
        <f>IF(COUNTIF(CALC_CONN_TEBA0714_REV01!F:F,IF(AH80&lt;&gt;"---",VLOOKUP(AD80,CALC_CONN_TEBA0714_REV01!F:M,8,0),IF(IFERROR(IF(AD80=AH80,AI80,AH80),"---")="---","---",IF(COUNTIF(CALC_CONN_TEBA0714_REV01!F:F,IFERROR(IF(AD80=AH80,AI80,AH80),"---"))&gt;0,"---",IFERROR(IF(AD80=AH80,AI80,AH80),"---")))))=0,IF(AH80&lt;&gt;"---",VLOOKUP(AD80,CALC_CONN_TEBA0714_REV01!F:M,8,0),IF(IFERROR(IF(AD80=AH80,AI80,AH80),"---")="---","---",IF(COUNTIF(CALC_CONN_TEBA0714_REV01!F:F,IFERROR(IF(AD80=AH80,AI80,AH80),"---"))&gt;0,"---",IFERROR(IF(AD80=AH80,AI80,AH80),"---")))),"---")</f>
        <v>---</v>
      </c>
      <c r="AL80">
        <f t="shared" si="23"/>
        <v>11.628500000000001</v>
      </c>
      <c r="AM80">
        <f t="shared" si="24"/>
        <v>2</v>
      </c>
      <c r="AT80" t="str">
        <f t="shared" si="17"/>
        <v>B14_L7_N</v>
      </c>
      <c r="AU80" t="str">
        <f t="shared" si="18"/>
        <v>--</v>
      </c>
    </row>
    <row r="81" spans="1:47" x14ac:dyDescent="0.25">
      <c r="A81" t="str">
        <f t="shared" si="13"/>
        <v>J17-11</v>
      </c>
      <c r="B81" t="str">
        <f t="shared" si="14"/>
        <v>B14_L19_P</v>
      </c>
      <c r="C81" t="str">
        <f t="shared" si="15"/>
        <v>J17-B14_L19_P</v>
      </c>
      <c r="D81" t="str">
        <f t="shared" si="16"/>
        <v>J17-11</v>
      </c>
      <c r="E81" t="s">
        <v>537</v>
      </c>
      <c r="F81">
        <v>11</v>
      </c>
      <c r="G81" t="s">
        <v>856</v>
      </c>
      <c r="L81" t="s">
        <v>341</v>
      </c>
      <c r="M81" t="s">
        <v>274</v>
      </c>
      <c r="N81">
        <v>0</v>
      </c>
      <c r="AA81">
        <f t="shared" si="25"/>
        <v>76</v>
      </c>
      <c r="AB81" t="str">
        <f>B2B!B78</f>
        <v>JM1</v>
      </c>
      <c r="AC81" t="str">
        <f>B2B!C78</f>
        <v>75</v>
      </c>
      <c r="AD81" t="str">
        <f t="shared" si="19"/>
        <v>JM1-75</v>
      </c>
      <c r="AE81" t="str">
        <f t="shared" si="20"/>
        <v>B34_L22_N</v>
      </c>
      <c r="AG81" t="str">
        <f t="shared" si="21"/>
        <v>--</v>
      </c>
      <c r="AH81" t="str">
        <f t="shared" si="22"/>
        <v>J20-17</v>
      </c>
      <c r="AI81" t="str">
        <f>IFERROR(IF(IF(AG81="--",INDEX(D:D,MATCH(AE81,INDEX(B:B,MATCH(AE81,B:B,)+1):B10595,)+MATCH(AE81,B:B,)))=AD81,VLOOKUP(AE81,B:D,3,0),IF(AG81="--",INDEX(D:D,MATCH(AE81,INDEX(B:B,MATCH(AE81,B:B,)+1):B10595,)+MATCH(AE81,B:B,)),"---")),"---")</f>
        <v>J20-17</v>
      </c>
      <c r="AJ81" t="str">
        <f>IF(COUNTIF(CALC_CONN_TEBA0714_REV01!F:F,IF(AH81&lt;&gt;"---",VLOOKUP(AD81,CALC_CONN_TEBA0714_REV01!F:M,8,0),IF(IFERROR(IF(AD81=AH81,AI81,AH81),"---")="---","---",IF(COUNTIF(CALC_CONN_TEBA0714_REV01!F:F,IFERROR(IF(AD81=AH81,AI81,AH81),"---"))&gt;0,"---",IFERROR(IF(AD81=AH81,AI81,AH81),"---")))))=1,IF(AH81&lt;&gt;"---",VLOOKUP(AD81,CALC_CONN_TEBA0714_REV01!F:M,8,0),IF(IFERROR(IF(AD81=AH81,AI81,AH81),"---")="---","---",IF(COUNTIF(CALC_CONN_TEBA0714_REV01!F:F,IFERROR(IF(AD81=AH81,AI81,AH81),"---"))&gt;0,"---",IFERROR(IF(AD81=AH81,AI81,AH81),"---")))),"---")</f>
        <v>J20-17</v>
      </c>
      <c r="AK81" t="str">
        <f>IF(COUNTIF(CALC_CONN_TEBA0714_REV01!F:F,IF(AH81&lt;&gt;"---",VLOOKUP(AD81,CALC_CONN_TEBA0714_REV01!F:M,8,0),IF(IFERROR(IF(AD81=AH81,AI81,AH81),"---")="---","---",IF(COUNTIF(CALC_CONN_TEBA0714_REV01!F:F,IFERROR(IF(AD81=AH81,AI81,AH81),"---"))&gt;0,"---",IFERROR(IF(AD81=AH81,AI81,AH81),"---")))))=0,IF(AH81&lt;&gt;"---",VLOOKUP(AD81,CALC_CONN_TEBA0714_REV01!F:M,8,0),IF(IFERROR(IF(AD81=AH81,AI81,AH81),"---")="---","---",IF(COUNTIF(CALC_CONN_TEBA0714_REV01!F:F,IFERROR(IF(AD81=AH81,AI81,AH81),"---"))&gt;0,"---",IFERROR(IF(AD81=AH81,AI81,AH81),"---")))),"---")</f>
        <v>---</v>
      </c>
      <c r="AL81">
        <f t="shared" si="23"/>
        <v>17.979700000000001</v>
      </c>
      <c r="AM81">
        <f t="shared" si="24"/>
        <v>2</v>
      </c>
      <c r="AT81" t="str">
        <f t="shared" si="17"/>
        <v>B14_L19_P</v>
      </c>
      <c r="AU81" t="str">
        <f t="shared" si="18"/>
        <v>--</v>
      </c>
    </row>
    <row r="82" spans="1:47" x14ac:dyDescent="0.25">
      <c r="A82" t="str">
        <f t="shared" si="13"/>
        <v>J17-12</v>
      </c>
      <c r="B82" t="str">
        <f t="shared" si="14"/>
        <v>B14_L19_N</v>
      </c>
      <c r="C82" t="str">
        <f t="shared" si="15"/>
        <v>J17-B14_L19_N</v>
      </c>
      <c r="D82" t="str">
        <f t="shared" si="16"/>
        <v>J17-12</v>
      </c>
      <c r="E82" t="s">
        <v>537</v>
      </c>
      <c r="F82">
        <v>12</v>
      </c>
      <c r="G82" t="s">
        <v>855</v>
      </c>
      <c r="L82" t="s">
        <v>342</v>
      </c>
      <c r="M82" t="s">
        <v>274</v>
      </c>
      <c r="N82">
        <v>0</v>
      </c>
      <c r="AA82">
        <f t="shared" si="25"/>
        <v>77</v>
      </c>
      <c r="AB82" t="str">
        <f>B2B!B79</f>
        <v>JM1</v>
      </c>
      <c r="AC82" t="str">
        <f>B2B!C79</f>
        <v>78</v>
      </c>
      <c r="AD82" t="str">
        <f t="shared" si="19"/>
        <v>JM1-78</v>
      </c>
      <c r="AE82" t="str">
        <f t="shared" si="20"/>
        <v>B34_L20_P</v>
      </c>
      <c r="AG82" t="str">
        <f t="shared" si="21"/>
        <v>--</v>
      </c>
      <c r="AH82" t="str">
        <f t="shared" si="22"/>
        <v>J20-9</v>
      </c>
      <c r="AI82" t="str">
        <f>IFERROR(IF(IF(AG82="--",INDEX(D:D,MATCH(AE82,INDEX(B:B,MATCH(AE82,B:B,)+1):B10596,)+MATCH(AE82,B:B,)))=AD82,VLOOKUP(AE82,B:D,3,0),IF(AG82="--",INDEX(D:D,MATCH(AE82,INDEX(B:B,MATCH(AE82,B:B,)+1):B10596,)+MATCH(AE82,B:B,)),"---")),"---")</f>
        <v>J20-9</v>
      </c>
      <c r="AJ82" t="str">
        <f>IF(COUNTIF(CALC_CONN_TEBA0714_REV01!F:F,IF(AH82&lt;&gt;"---",VLOOKUP(AD82,CALC_CONN_TEBA0714_REV01!F:M,8,0),IF(IFERROR(IF(AD82=AH82,AI82,AH82),"---")="---","---",IF(COUNTIF(CALC_CONN_TEBA0714_REV01!F:F,IFERROR(IF(AD82=AH82,AI82,AH82),"---"))&gt;0,"---",IFERROR(IF(AD82=AH82,AI82,AH82),"---")))))=1,IF(AH82&lt;&gt;"---",VLOOKUP(AD82,CALC_CONN_TEBA0714_REV01!F:M,8,0),IF(IFERROR(IF(AD82=AH82,AI82,AH82),"---")="---","---",IF(COUNTIF(CALC_CONN_TEBA0714_REV01!F:F,IFERROR(IF(AD82=AH82,AI82,AH82),"---"))&gt;0,"---",IFERROR(IF(AD82=AH82,AI82,AH82),"---")))),"---")</f>
        <v>J20-9</v>
      </c>
      <c r="AK82" t="str">
        <f>IF(COUNTIF(CALC_CONN_TEBA0714_REV01!F:F,IF(AH82&lt;&gt;"---",VLOOKUP(AD82,CALC_CONN_TEBA0714_REV01!F:M,8,0),IF(IFERROR(IF(AD82=AH82,AI82,AH82),"---")="---","---",IF(COUNTIF(CALC_CONN_TEBA0714_REV01!F:F,IFERROR(IF(AD82=AH82,AI82,AH82),"---"))&gt;0,"---",IFERROR(IF(AD82=AH82,AI82,AH82),"---")))))=0,IF(AH82&lt;&gt;"---",VLOOKUP(AD82,CALC_CONN_TEBA0714_REV01!F:M,8,0),IF(IFERROR(IF(AD82=AH82,AI82,AH82),"---")="---","---",IF(COUNTIF(CALC_CONN_TEBA0714_REV01!F:F,IFERROR(IF(AD82=AH82,AI82,AH82),"---"))&gt;0,"---",IFERROR(IF(AD82=AH82,AI82,AH82),"---")))),"---")</f>
        <v>---</v>
      </c>
      <c r="AL82">
        <f t="shared" si="23"/>
        <v>11.9598</v>
      </c>
      <c r="AM82">
        <f t="shared" si="24"/>
        <v>2</v>
      </c>
      <c r="AT82" t="str">
        <f t="shared" si="17"/>
        <v>B14_L19_N</v>
      </c>
      <c r="AU82" t="str">
        <f t="shared" si="18"/>
        <v>--</v>
      </c>
    </row>
    <row r="83" spans="1:47" x14ac:dyDescent="0.25">
      <c r="A83" t="str">
        <f t="shared" si="13"/>
        <v>J17-13</v>
      </c>
      <c r="B83" t="str">
        <f t="shared" si="14"/>
        <v>B14_L13_N</v>
      </c>
      <c r="C83" t="str">
        <f t="shared" si="15"/>
        <v>J17-B14_L13_N</v>
      </c>
      <c r="D83" t="str">
        <f t="shared" si="16"/>
        <v>J17-13</v>
      </c>
      <c r="E83" t="s">
        <v>537</v>
      </c>
      <c r="F83">
        <v>13</v>
      </c>
      <c r="G83" t="s">
        <v>287</v>
      </c>
      <c r="L83" t="s">
        <v>313</v>
      </c>
      <c r="M83" t="s">
        <v>274</v>
      </c>
      <c r="N83">
        <v>36.458399999999997</v>
      </c>
      <c r="AA83">
        <f t="shared" si="25"/>
        <v>78</v>
      </c>
      <c r="AB83" t="str">
        <f>B2B!B80</f>
        <v>JM1</v>
      </c>
      <c r="AC83" t="str">
        <f>B2B!C80</f>
        <v>77</v>
      </c>
      <c r="AD83" t="str">
        <f t="shared" si="19"/>
        <v>JM1-77</v>
      </c>
      <c r="AE83" t="str">
        <f t="shared" si="20"/>
        <v>B34_L22_P</v>
      </c>
      <c r="AG83" t="str">
        <f t="shared" si="21"/>
        <v>--</v>
      </c>
      <c r="AH83" t="str">
        <f t="shared" si="22"/>
        <v>J20-18</v>
      </c>
      <c r="AI83" t="str">
        <f>IFERROR(IF(IF(AG83="--",INDEX(D:D,MATCH(AE83,INDEX(B:B,MATCH(AE83,B:B,)+1):B10597,)+MATCH(AE83,B:B,)))=AD83,VLOOKUP(AE83,B:D,3,0),IF(AG83="--",INDEX(D:D,MATCH(AE83,INDEX(B:B,MATCH(AE83,B:B,)+1):B10597,)+MATCH(AE83,B:B,)),"---")),"---")</f>
        <v>J20-18</v>
      </c>
      <c r="AJ83" t="str">
        <f>IF(COUNTIF(CALC_CONN_TEBA0714_REV01!F:F,IF(AH83&lt;&gt;"---",VLOOKUP(AD83,CALC_CONN_TEBA0714_REV01!F:M,8,0),IF(IFERROR(IF(AD83=AH83,AI83,AH83),"---")="---","---",IF(COUNTIF(CALC_CONN_TEBA0714_REV01!F:F,IFERROR(IF(AD83=AH83,AI83,AH83),"---"))&gt;0,"---",IFERROR(IF(AD83=AH83,AI83,AH83),"---")))))=1,IF(AH83&lt;&gt;"---",VLOOKUP(AD83,CALC_CONN_TEBA0714_REV01!F:M,8,0),IF(IFERROR(IF(AD83=AH83,AI83,AH83),"---")="---","---",IF(COUNTIF(CALC_CONN_TEBA0714_REV01!F:F,IFERROR(IF(AD83=AH83,AI83,AH83),"---"))&gt;0,"---",IFERROR(IF(AD83=AH83,AI83,AH83),"---")))),"---")</f>
        <v>J20-18</v>
      </c>
      <c r="AK83" t="str">
        <f>IF(COUNTIF(CALC_CONN_TEBA0714_REV01!F:F,IF(AH83&lt;&gt;"---",VLOOKUP(AD83,CALC_CONN_TEBA0714_REV01!F:M,8,0),IF(IFERROR(IF(AD83=AH83,AI83,AH83),"---")="---","---",IF(COUNTIF(CALC_CONN_TEBA0714_REV01!F:F,IFERROR(IF(AD83=AH83,AI83,AH83),"---"))&gt;0,"---",IFERROR(IF(AD83=AH83,AI83,AH83),"---")))))=0,IF(AH83&lt;&gt;"---",VLOOKUP(AD83,CALC_CONN_TEBA0714_REV01!F:M,8,0),IF(IFERROR(IF(AD83=AH83,AI83,AH83),"---")="---","---",IF(COUNTIF(CALC_CONN_TEBA0714_REV01!F:F,IFERROR(IF(AD83=AH83,AI83,AH83),"---"))&gt;0,"---",IFERROR(IF(AD83=AH83,AI83,AH83),"---")))),"---")</f>
        <v>---</v>
      </c>
      <c r="AL83">
        <f t="shared" si="23"/>
        <v>17.562999999999999</v>
      </c>
      <c r="AM83">
        <f t="shared" si="24"/>
        <v>2</v>
      </c>
      <c r="AT83" t="str">
        <f t="shared" si="17"/>
        <v>B14_L13_N</v>
      </c>
      <c r="AU83" t="str">
        <f t="shared" si="18"/>
        <v>--</v>
      </c>
    </row>
    <row r="84" spans="1:47" x14ac:dyDescent="0.25">
      <c r="A84" t="str">
        <f t="shared" si="13"/>
        <v>J17-14</v>
      </c>
      <c r="B84" t="str">
        <f t="shared" si="14"/>
        <v>B14_L13_P</v>
      </c>
      <c r="C84" t="str">
        <f t="shared" si="15"/>
        <v>J17-B14_L13_P</v>
      </c>
      <c r="D84" t="str">
        <f t="shared" si="16"/>
        <v>J17-14</v>
      </c>
      <c r="E84" t="s">
        <v>537</v>
      </c>
      <c r="F84">
        <v>14</v>
      </c>
      <c r="G84" t="s">
        <v>288</v>
      </c>
      <c r="L84" t="s">
        <v>310</v>
      </c>
      <c r="M84" t="s">
        <v>274</v>
      </c>
      <c r="N84">
        <v>36.789700000000003</v>
      </c>
      <c r="AA84">
        <f t="shared" si="25"/>
        <v>79</v>
      </c>
      <c r="AB84" t="str">
        <f>B2B!B81</f>
        <v>JM1</v>
      </c>
      <c r="AC84" t="str">
        <f>B2B!C81</f>
        <v>80</v>
      </c>
      <c r="AD84" t="str">
        <f t="shared" si="19"/>
        <v>JM1-80</v>
      </c>
      <c r="AE84" t="str">
        <f t="shared" si="20"/>
        <v>B34_L24_N</v>
      </c>
      <c r="AG84" t="str">
        <f t="shared" si="21"/>
        <v>--</v>
      </c>
      <c r="AH84" t="str">
        <f t="shared" si="22"/>
        <v>J20-8</v>
      </c>
      <c r="AI84" t="str">
        <f>IFERROR(IF(IF(AG84="--",INDEX(D:D,MATCH(AE84,INDEX(B:B,MATCH(AE84,B:B,)+1):B10598,)+MATCH(AE84,B:B,)))=AD84,VLOOKUP(AE84,B:D,3,0),IF(AG84="--",INDEX(D:D,MATCH(AE84,INDEX(B:B,MATCH(AE84,B:B,)+1):B10598,)+MATCH(AE84,B:B,)),"---")),"---")</f>
        <v>J20-8</v>
      </c>
      <c r="AJ84" t="str">
        <f>IF(COUNTIF(CALC_CONN_TEBA0714_REV01!F:F,IF(AH84&lt;&gt;"---",VLOOKUP(AD84,CALC_CONN_TEBA0714_REV01!F:M,8,0),IF(IFERROR(IF(AD84=AH84,AI84,AH84),"---")="---","---",IF(COUNTIF(CALC_CONN_TEBA0714_REV01!F:F,IFERROR(IF(AD84=AH84,AI84,AH84),"---"))&gt;0,"---",IFERROR(IF(AD84=AH84,AI84,AH84),"---")))))=1,IF(AH84&lt;&gt;"---",VLOOKUP(AD84,CALC_CONN_TEBA0714_REV01!F:M,8,0),IF(IFERROR(IF(AD84=AH84,AI84,AH84),"---")="---","---",IF(COUNTIF(CALC_CONN_TEBA0714_REV01!F:F,IFERROR(IF(AD84=AH84,AI84,AH84),"---"))&gt;0,"---",IFERROR(IF(AD84=AH84,AI84,AH84),"---")))),"---")</f>
        <v>J20-8</v>
      </c>
      <c r="AK84" t="str">
        <f>IF(COUNTIF(CALC_CONN_TEBA0714_REV01!F:F,IF(AH84&lt;&gt;"---",VLOOKUP(AD84,CALC_CONN_TEBA0714_REV01!F:M,8,0),IF(IFERROR(IF(AD84=AH84,AI84,AH84),"---")="---","---",IF(COUNTIF(CALC_CONN_TEBA0714_REV01!F:F,IFERROR(IF(AD84=AH84,AI84,AH84),"---"))&gt;0,"---",IFERROR(IF(AD84=AH84,AI84,AH84),"---")))))=0,IF(AH84&lt;&gt;"---",VLOOKUP(AD84,CALC_CONN_TEBA0714_REV01!F:M,8,0),IF(IFERROR(IF(AD84=AH84,AI84,AH84),"---")="---","---",IF(COUNTIF(CALC_CONN_TEBA0714_REV01!F:F,IFERROR(IF(AD84=AH84,AI84,AH84),"---"))&gt;0,"---",IFERROR(IF(AD84=AH84,AI84,AH84),"---")))),"---")</f>
        <v>---</v>
      </c>
      <c r="AL84">
        <f t="shared" si="23"/>
        <v>12.9063</v>
      </c>
      <c r="AM84">
        <f t="shared" si="24"/>
        <v>2</v>
      </c>
      <c r="AT84" t="str">
        <f t="shared" si="17"/>
        <v>B14_L13_P</v>
      </c>
      <c r="AU84" t="str">
        <f t="shared" si="18"/>
        <v>--</v>
      </c>
    </row>
    <row r="85" spans="1:47" x14ac:dyDescent="0.25">
      <c r="A85" t="str">
        <f t="shared" si="13"/>
        <v>J17-15</v>
      </c>
      <c r="B85" t="str">
        <f t="shared" si="14"/>
        <v>B14_L14_N</v>
      </c>
      <c r="C85" t="str">
        <f t="shared" si="15"/>
        <v>J17-B14_L14_N</v>
      </c>
      <c r="D85" t="str">
        <f t="shared" si="16"/>
        <v>J17-15</v>
      </c>
      <c r="E85" t="s">
        <v>537</v>
      </c>
      <c r="F85">
        <v>15</v>
      </c>
      <c r="G85" t="s">
        <v>289</v>
      </c>
      <c r="L85" t="s">
        <v>324</v>
      </c>
      <c r="M85" t="s">
        <v>274</v>
      </c>
      <c r="N85">
        <v>0</v>
      </c>
      <c r="AA85">
        <f t="shared" si="25"/>
        <v>80</v>
      </c>
      <c r="AB85" t="str">
        <f>B2B!B82</f>
        <v>JM1</v>
      </c>
      <c r="AC85" t="str">
        <f>B2B!C82</f>
        <v>79</v>
      </c>
      <c r="AD85" t="str">
        <f t="shared" si="19"/>
        <v>JM1-79</v>
      </c>
      <c r="AE85" t="str">
        <f t="shared" si="20"/>
        <v>B34_L23_N</v>
      </c>
      <c r="AG85" t="str">
        <f t="shared" si="21"/>
        <v>--</v>
      </c>
      <c r="AH85" t="str">
        <f t="shared" si="22"/>
        <v>J20-37</v>
      </c>
      <c r="AI85" t="str">
        <f>IFERROR(IF(IF(AG85="--",INDEX(D:D,MATCH(AE85,INDEX(B:B,MATCH(AE85,B:B,)+1):B10599,)+MATCH(AE85,B:B,)))=AD85,VLOOKUP(AE85,B:D,3,0),IF(AG85="--",INDEX(D:D,MATCH(AE85,INDEX(B:B,MATCH(AE85,B:B,)+1):B10599,)+MATCH(AE85,B:B,)),"---")),"---")</f>
        <v>J20-37</v>
      </c>
      <c r="AJ85" t="str">
        <f>IF(COUNTIF(CALC_CONN_TEBA0714_REV01!F:F,IF(AH85&lt;&gt;"---",VLOOKUP(AD85,CALC_CONN_TEBA0714_REV01!F:M,8,0),IF(IFERROR(IF(AD85=AH85,AI85,AH85),"---")="---","---",IF(COUNTIF(CALC_CONN_TEBA0714_REV01!F:F,IFERROR(IF(AD85=AH85,AI85,AH85),"---"))&gt;0,"---",IFERROR(IF(AD85=AH85,AI85,AH85),"---")))))=1,IF(AH85&lt;&gt;"---",VLOOKUP(AD85,CALC_CONN_TEBA0714_REV01!F:M,8,0),IF(IFERROR(IF(AD85=AH85,AI85,AH85),"---")="---","---",IF(COUNTIF(CALC_CONN_TEBA0714_REV01!F:F,IFERROR(IF(AD85=AH85,AI85,AH85),"---"))&gt;0,"---",IFERROR(IF(AD85=AH85,AI85,AH85),"---")))),"---")</f>
        <v>J20-37</v>
      </c>
      <c r="AK85" t="str">
        <f>IF(COUNTIF(CALC_CONN_TEBA0714_REV01!F:F,IF(AH85&lt;&gt;"---",VLOOKUP(AD85,CALC_CONN_TEBA0714_REV01!F:M,8,0),IF(IFERROR(IF(AD85=AH85,AI85,AH85),"---")="---","---",IF(COUNTIF(CALC_CONN_TEBA0714_REV01!F:F,IFERROR(IF(AD85=AH85,AI85,AH85),"---"))&gt;0,"---",IFERROR(IF(AD85=AH85,AI85,AH85),"---")))))=0,IF(AH85&lt;&gt;"---",VLOOKUP(AD85,CALC_CONN_TEBA0714_REV01!F:M,8,0),IF(IFERROR(IF(AD85=AH85,AI85,AH85),"---")="---","---",IF(COUNTIF(CALC_CONN_TEBA0714_REV01!F:F,IFERROR(IF(AD85=AH85,AI85,AH85),"---"))&gt;0,"---",IFERROR(IF(AD85=AH85,AI85,AH85),"---")))),"---")</f>
        <v>---</v>
      </c>
      <c r="AL85">
        <f t="shared" si="23"/>
        <v>50.4666</v>
      </c>
      <c r="AM85">
        <f t="shared" si="24"/>
        <v>2</v>
      </c>
      <c r="AT85" t="str">
        <f t="shared" si="17"/>
        <v>B14_L14_N</v>
      </c>
      <c r="AU85" t="str">
        <f t="shared" si="18"/>
        <v>--</v>
      </c>
    </row>
    <row r="86" spans="1:47" x14ac:dyDescent="0.25">
      <c r="A86" t="str">
        <f t="shared" si="13"/>
        <v>J17-16</v>
      </c>
      <c r="B86" t="str">
        <f t="shared" si="14"/>
        <v>B14_L14_P</v>
      </c>
      <c r="C86" t="str">
        <f t="shared" si="15"/>
        <v>J17-B14_L14_P</v>
      </c>
      <c r="D86" t="str">
        <f t="shared" si="16"/>
        <v>J17-16</v>
      </c>
      <c r="E86" t="s">
        <v>537</v>
      </c>
      <c r="F86">
        <v>16</v>
      </c>
      <c r="G86" t="s">
        <v>290</v>
      </c>
      <c r="L86" t="s">
        <v>328</v>
      </c>
      <c r="M86" t="s">
        <v>274</v>
      </c>
      <c r="N86">
        <v>0</v>
      </c>
      <c r="AA86">
        <f t="shared" si="25"/>
        <v>81</v>
      </c>
      <c r="AB86" t="str">
        <f>B2B!B83</f>
        <v>JM1</v>
      </c>
      <c r="AC86" t="str">
        <f>B2B!C83</f>
        <v>82</v>
      </c>
      <c r="AD86" t="str">
        <f t="shared" si="19"/>
        <v>JM1-82</v>
      </c>
      <c r="AE86" t="str">
        <f t="shared" si="20"/>
        <v>B34_L24_P</v>
      </c>
      <c r="AG86" t="str">
        <f t="shared" si="21"/>
        <v>--</v>
      </c>
      <c r="AH86" t="str">
        <f t="shared" si="22"/>
        <v>J20-7</v>
      </c>
      <c r="AI86" t="str">
        <f>IFERROR(IF(IF(AG86="--",INDEX(D:D,MATCH(AE86,INDEX(B:B,MATCH(AE86,B:B,)+1):B10600,)+MATCH(AE86,B:B,)))=AD86,VLOOKUP(AE86,B:D,3,0),IF(AG86="--",INDEX(D:D,MATCH(AE86,INDEX(B:B,MATCH(AE86,B:B,)+1):B10600,)+MATCH(AE86,B:B,)),"---")),"---")</f>
        <v>J20-7</v>
      </c>
      <c r="AJ86" t="str">
        <f>IF(COUNTIF(CALC_CONN_TEBA0714_REV01!F:F,IF(AH86&lt;&gt;"---",VLOOKUP(AD86,CALC_CONN_TEBA0714_REV01!F:M,8,0),IF(IFERROR(IF(AD86=AH86,AI86,AH86),"---")="---","---",IF(COUNTIF(CALC_CONN_TEBA0714_REV01!F:F,IFERROR(IF(AD86=AH86,AI86,AH86),"---"))&gt;0,"---",IFERROR(IF(AD86=AH86,AI86,AH86),"---")))))=1,IF(AH86&lt;&gt;"---",VLOOKUP(AD86,CALC_CONN_TEBA0714_REV01!F:M,8,0),IF(IFERROR(IF(AD86=AH86,AI86,AH86),"---")="---","---",IF(COUNTIF(CALC_CONN_TEBA0714_REV01!F:F,IFERROR(IF(AD86=AH86,AI86,AH86),"---"))&gt;0,"---",IFERROR(IF(AD86=AH86,AI86,AH86),"---")))),"---")</f>
        <v>J20-7</v>
      </c>
      <c r="AK86" t="str">
        <f>IF(COUNTIF(CALC_CONN_TEBA0714_REV01!F:F,IF(AH86&lt;&gt;"---",VLOOKUP(AD86,CALC_CONN_TEBA0714_REV01!F:M,8,0),IF(IFERROR(IF(AD86=AH86,AI86,AH86),"---")="---","---",IF(COUNTIF(CALC_CONN_TEBA0714_REV01!F:F,IFERROR(IF(AD86=AH86,AI86,AH86),"---"))&gt;0,"---",IFERROR(IF(AD86=AH86,AI86,AH86),"---")))))=0,IF(AH86&lt;&gt;"---",VLOOKUP(AD86,CALC_CONN_TEBA0714_REV01!F:M,8,0),IF(IFERROR(IF(AD86=AH86,AI86,AH86),"---")="---","---",IF(COUNTIF(CALC_CONN_TEBA0714_REV01!F:F,IFERROR(IF(AD86=AH86,AI86,AH86),"---"))&gt;0,"---",IFERROR(IF(AD86=AH86,AI86,AH86),"---")))),"---")</f>
        <v>---</v>
      </c>
      <c r="AL86">
        <f t="shared" si="23"/>
        <v>13.2377</v>
      </c>
      <c r="AM86">
        <f t="shared" si="24"/>
        <v>2</v>
      </c>
      <c r="AT86" t="str">
        <f t="shared" si="17"/>
        <v>B14_L14_P</v>
      </c>
      <c r="AU86" t="str">
        <f t="shared" si="18"/>
        <v>--</v>
      </c>
    </row>
    <row r="87" spans="1:47" x14ac:dyDescent="0.25">
      <c r="A87" t="str">
        <f t="shared" si="13"/>
        <v>J17-17</v>
      </c>
      <c r="B87" t="str">
        <f t="shared" si="14"/>
        <v>B14_L5_N</v>
      </c>
      <c r="C87" t="str">
        <f t="shared" si="15"/>
        <v>J17-B14_L5_N</v>
      </c>
      <c r="D87" t="str">
        <f t="shared" si="16"/>
        <v>J17-17</v>
      </c>
      <c r="E87" t="s">
        <v>537</v>
      </c>
      <c r="F87">
        <v>17</v>
      </c>
      <c r="G87" t="s">
        <v>295</v>
      </c>
      <c r="L87" t="s">
        <v>335</v>
      </c>
      <c r="M87" t="s">
        <v>274</v>
      </c>
      <c r="N87">
        <v>0</v>
      </c>
      <c r="AA87">
        <f t="shared" si="25"/>
        <v>82</v>
      </c>
      <c r="AB87" t="str">
        <f>B2B!B84</f>
        <v>JM1</v>
      </c>
      <c r="AC87" t="str">
        <f>B2B!C84</f>
        <v>81</v>
      </c>
      <c r="AD87" t="str">
        <f t="shared" si="19"/>
        <v>JM1-81</v>
      </c>
      <c r="AE87" t="str">
        <f t="shared" si="20"/>
        <v>B34_L23_P</v>
      </c>
      <c r="AG87" t="str">
        <f t="shared" si="21"/>
        <v>--</v>
      </c>
      <c r="AH87" t="str">
        <f t="shared" si="22"/>
        <v>J20-38</v>
      </c>
      <c r="AI87" t="str">
        <f>IFERROR(IF(IF(AG87="--",INDEX(D:D,MATCH(AE87,INDEX(B:B,MATCH(AE87,B:B,)+1):B10601,)+MATCH(AE87,B:B,)))=AD87,VLOOKUP(AE87,B:D,3,0),IF(AG87="--",INDEX(D:D,MATCH(AE87,INDEX(B:B,MATCH(AE87,B:B,)+1):B10601,)+MATCH(AE87,B:B,)),"---")),"---")</f>
        <v>J20-38</v>
      </c>
      <c r="AJ87" t="str">
        <f>IF(COUNTIF(CALC_CONN_TEBA0714_REV01!F:F,IF(AH87&lt;&gt;"---",VLOOKUP(AD87,CALC_CONN_TEBA0714_REV01!F:M,8,0),IF(IFERROR(IF(AD87=AH87,AI87,AH87),"---")="---","---",IF(COUNTIF(CALC_CONN_TEBA0714_REV01!F:F,IFERROR(IF(AD87=AH87,AI87,AH87),"---"))&gt;0,"---",IFERROR(IF(AD87=AH87,AI87,AH87),"---")))))=1,IF(AH87&lt;&gt;"---",VLOOKUP(AD87,CALC_CONN_TEBA0714_REV01!F:M,8,0),IF(IFERROR(IF(AD87=AH87,AI87,AH87),"---")="---","---",IF(COUNTIF(CALC_CONN_TEBA0714_REV01!F:F,IFERROR(IF(AD87=AH87,AI87,AH87),"---"))&gt;0,"---",IFERROR(IF(AD87=AH87,AI87,AH87),"---")))),"---")</f>
        <v>J20-38</v>
      </c>
      <c r="AK87" t="str">
        <f>IF(COUNTIF(CALC_CONN_TEBA0714_REV01!F:F,IF(AH87&lt;&gt;"---",VLOOKUP(AD87,CALC_CONN_TEBA0714_REV01!F:M,8,0),IF(IFERROR(IF(AD87=AH87,AI87,AH87),"---")="---","---",IF(COUNTIF(CALC_CONN_TEBA0714_REV01!F:F,IFERROR(IF(AD87=AH87,AI87,AH87),"---"))&gt;0,"---",IFERROR(IF(AD87=AH87,AI87,AH87),"---")))))=0,IF(AH87&lt;&gt;"---",VLOOKUP(AD87,CALC_CONN_TEBA0714_REV01!F:M,8,0),IF(IFERROR(IF(AD87=AH87,AI87,AH87),"---")="---","---",IF(COUNTIF(CALC_CONN_TEBA0714_REV01!F:F,IFERROR(IF(AD87=AH87,AI87,AH87),"---"))&gt;0,"---",IFERROR(IF(AD87=AH87,AI87,AH87),"---")))),"---")</f>
        <v>---</v>
      </c>
      <c r="AL87">
        <f t="shared" si="23"/>
        <v>50.257599999999996</v>
      </c>
      <c r="AM87">
        <f t="shared" si="24"/>
        <v>2</v>
      </c>
      <c r="AT87" t="str">
        <f t="shared" si="17"/>
        <v>B14_L5_N</v>
      </c>
      <c r="AU87" t="str">
        <f t="shared" si="18"/>
        <v>--</v>
      </c>
    </row>
    <row r="88" spans="1:47" x14ac:dyDescent="0.25">
      <c r="A88" t="str">
        <f t="shared" si="13"/>
        <v>J17-18</v>
      </c>
      <c r="B88" t="str">
        <f t="shared" si="14"/>
        <v>B14_L5_P</v>
      </c>
      <c r="C88" t="str">
        <f t="shared" si="15"/>
        <v>J17-B14_L5_P</v>
      </c>
      <c r="D88" t="str">
        <f t="shared" si="16"/>
        <v>J17-18</v>
      </c>
      <c r="E88" t="s">
        <v>537</v>
      </c>
      <c r="F88">
        <v>18</v>
      </c>
      <c r="G88" t="s">
        <v>296</v>
      </c>
      <c r="L88" t="s">
        <v>337</v>
      </c>
      <c r="M88" t="s">
        <v>274</v>
      </c>
      <c r="N88">
        <v>0</v>
      </c>
      <c r="AA88">
        <f t="shared" si="25"/>
        <v>83</v>
      </c>
      <c r="AB88" t="str">
        <f>B2B!B85</f>
        <v>JM1</v>
      </c>
      <c r="AC88" t="str">
        <f>B2B!C85</f>
        <v>84</v>
      </c>
      <c r="AD88" t="str">
        <f t="shared" si="19"/>
        <v>JM1-84</v>
      </c>
      <c r="AE88" t="str">
        <f t="shared" si="20"/>
        <v>GND</v>
      </c>
      <c r="AG88" t="str">
        <f t="shared" si="21"/>
        <v>---</v>
      </c>
      <c r="AH88" t="str">
        <f t="shared" si="22"/>
        <v>---</v>
      </c>
      <c r="AI88" t="str">
        <f>IFERROR(IF(IF(AG88="--",INDEX(D:D,MATCH(AE88,INDEX(B:B,MATCH(AE88,B:B,)+1):B10602,)+MATCH(AE88,B:B,)))=AD88,VLOOKUP(AE88,B:D,3,0),IF(AG88="--",INDEX(D:D,MATCH(AE88,INDEX(B:B,MATCH(AE88,B:B,)+1):B10602,)+MATCH(AE88,B:B,)),"---")),"---")</f>
        <v>---</v>
      </c>
      <c r="AJ88" t="str">
        <f>IF(COUNTIF(CALC_CONN_TEBA0714_REV01!F:F,IF(AH88&lt;&gt;"---",VLOOKUP(AD88,CALC_CONN_TEBA0714_REV01!F:M,8,0),IF(IFERROR(IF(AD88=AH88,AI88,AH88),"---")="---","---",IF(COUNTIF(CALC_CONN_TEBA0714_REV01!F:F,IFERROR(IF(AD88=AH88,AI88,AH88),"---"))&gt;0,"---",IFERROR(IF(AD88=AH88,AI88,AH88),"---")))))=1,IF(AH88&lt;&gt;"---",VLOOKUP(AD88,CALC_CONN_TEBA0714_REV01!F:M,8,0),IF(IFERROR(IF(AD88=AH88,AI88,AH88),"---")="---","---",IF(COUNTIF(CALC_CONN_TEBA0714_REV01!F:F,IFERROR(IF(AD88=AH88,AI88,AH88),"---"))&gt;0,"---",IFERROR(IF(AD88=AH88,AI88,AH88),"---")))),"---")</f>
        <v>---</v>
      </c>
      <c r="AK88" t="str">
        <f>IF(COUNTIF(CALC_CONN_TEBA0714_REV01!F:F,IF(AH88&lt;&gt;"---",VLOOKUP(AD88,CALC_CONN_TEBA0714_REV01!F:M,8,0),IF(IFERROR(IF(AD88=AH88,AI88,AH88),"---")="---","---",IF(COUNTIF(CALC_CONN_TEBA0714_REV01!F:F,IFERROR(IF(AD88=AH88,AI88,AH88),"---"))&gt;0,"---",IFERROR(IF(AD88=AH88,AI88,AH88),"---")))))=0,IF(AH88&lt;&gt;"---",VLOOKUP(AD88,CALC_CONN_TEBA0714_REV01!F:M,8,0),IF(IFERROR(IF(AD88=AH88,AI88,AH88),"---")="---","---",IF(COUNTIF(CALC_CONN_TEBA0714_REV01!F:F,IFERROR(IF(AD88=AH88,AI88,AH88),"---"))&gt;0,"---",IFERROR(IF(AD88=AH88,AI88,AH88),"---")))),"---")</f>
        <v>---</v>
      </c>
      <c r="AL88" t="str">
        <f t="shared" si="23"/>
        <v>---</v>
      </c>
      <c r="AM88">
        <f t="shared" si="24"/>
        <v>85</v>
      </c>
      <c r="AT88" t="str">
        <f t="shared" si="17"/>
        <v>B14_L5_P</v>
      </c>
      <c r="AU88" t="str">
        <f t="shared" si="18"/>
        <v>--</v>
      </c>
    </row>
    <row r="89" spans="1:47" x14ac:dyDescent="0.25">
      <c r="A89" t="str">
        <f t="shared" si="13"/>
        <v>J17-19</v>
      </c>
      <c r="B89" t="str">
        <f t="shared" si="14"/>
        <v>B14_L4_P</v>
      </c>
      <c r="C89" t="str">
        <f t="shared" si="15"/>
        <v>J17-B14_L4_P</v>
      </c>
      <c r="D89" t="str">
        <f t="shared" si="16"/>
        <v>J17-19</v>
      </c>
      <c r="E89" t="s">
        <v>537</v>
      </c>
      <c r="F89">
        <v>19</v>
      </c>
      <c r="G89" t="s">
        <v>866</v>
      </c>
      <c r="L89" t="s">
        <v>345</v>
      </c>
      <c r="M89" t="s">
        <v>274</v>
      </c>
      <c r="N89">
        <v>0</v>
      </c>
      <c r="AA89">
        <f t="shared" si="25"/>
        <v>84</v>
      </c>
      <c r="AB89" t="str">
        <f>B2B!B86</f>
        <v>JM1</v>
      </c>
      <c r="AC89" t="str">
        <f>B2B!C86</f>
        <v>83</v>
      </c>
      <c r="AD89" t="str">
        <f t="shared" si="19"/>
        <v>JM1-83</v>
      </c>
      <c r="AE89" t="str">
        <f t="shared" si="20"/>
        <v>3.3V_OUT</v>
      </c>
      <c r="AG89" t="str">
        <f t="shared" si="21"/>
        <v>--</v>
      </c>
      <c r="AH89" t="str">
        <f t="shared" si="22"/>
        <v>J4-6</v>
      </c>
      <c r="AI89" t="str">
        <f>IFERROR(IF(IF(AG89="--",INDEX(D:D,MATCH(AE89,INDEX(B:B,MATCH(AE89,B:B,)+1):B10603,)+MATCH(AE89,B:B,)))=AD89,VLOOKUP(AE89,B:D,3,0),IF(AG89="--",INDEX(D:D,MATCH(AE89,INDEX(B:B,MATCH(AE89,B:B,)+1):B10603,)+MATCH(AE89,B:B,)),"---")),"---")</f>
        <v>J26-6</v>
      </c>
      <c r="AJ89" t="str">
        <f>IF(COUNTIF(CALC_CONN_TEBA0714_REV01!F:F,IF(AH89&lt;&gt;"---",VLOOKUP(AD89,CALC_CONN_TEBA0714_REV01!F:M,8,0),IF(IFERROR(IF(AD89=AH89,AI89,AH89),"---")="---","---",IF(COUNTIF(CALC_CONN_TEBA0714_REV01!F:F,IFERROR(IF(AD89=AH89,AI89,AH89),"---"))&gt;0,"---",IFERROR(IF(AD89=AH89,AI89,AH89),"---")))))=1,IF(AH89&lt;&gt;"---",VLOOKUP(AD89,CALC_CONN_TEBA0714_REV01!F:M,8,0),IF(IFERROR(IF(AD89=AH89,AI89,AH89),"---")="---","---",IF(COUNTIF(CALC_CONN_TEBA0714_REV01!F:F,IFERROR(IF(AD89=AH89,AI89,AH89),"---"))&gt;0,"---",IFERROR(IF(AD89=AH89,AI89,AH89),"---")))),"---")</f>
        <v>J4-6</v>
      </c>
      <c r="AK89" t="str">
        <f>IF(COUNTIF(CALC_CONN_TEBA0714_REV01!F:F,IF(AH89&lt;&gt;"---",VLOOKUP(AD89,CALC_CONN_TEBA0714_REV01!F:M,8,0),IF(IFERROR(IF(AD89=AH89,AI89,AH89),"---")="---","---",IF(COUNTIF(CALC_CONN_TEBA0714_REV01!F:F,IFERROR(IF(AD89=AH89,AI89,AH89),"---"))&gt;0,"---",IFERROR(IF(AD89=AH89,AI89,AH89),"---")))))=0,IF(AH89&lt;&gt;"---",VLOOKUP(AD89,CALC_CONN_TEBA0714_REV01!F:M,8,0),IF(IFERROR(IF(AD89=AH89,AI89,AH89),"---")="---","---",IF(COUNTIF(CALC_CONN_TEBA0714_REV01!F:F,IFERROR(IF(AD89=AH89,AI89,AH89),"---"))&gt;0,"---",IFERROR(IF(AD89=AH89,AI89,AH89),"---")))),"---")</f>
        <v>---</v>
      </c>
      <c r="AL89">
        <f t="shared" si="23"/>
        <v>140.8955</v>
      </c>
      <c r="AM89">
        <f t="shared" si="24"/>
        <v>8</v>
      </c>
      <c r="AT89" t="str">
        <f t="shared" si="17"/>
        <v>B14_L4_P</v>
      </c>
      <c r="AU89" t="str">
        <f t="shared" si="18"/>
        <v>--</v>
      </c>
    </row>
    <row r="90" spans="1:47" x14ac:dyDescent="0.25">
      <c r="A90" t="str">
        <f t="shared" si="13"/>
        <v>J17-20</v>
      </c>
      <c r="B90" t="str">
        <f t="shared" si="14"/>
        <v>B14_L4_N</v>
      </c>
      <c r="C90" t="str">
        <f t="shared" si="15"/>
        <v>J17-B14_L4_N</v>
      </c>
      <c r="D90" t="str">
        <f t="shared" si="16"/>
        <v>J17-20</v>
      </c>
      <c r="E90" t="s">
        <v>537</v>
      </c>
      <c r="F90">
        <v>20</v>
      </c>
      <c r="G90" t="s">
        <v>865</v>
      </c>
      <c r="L90" t="s">
        <v>346</v>
      </c>
      <c r="M90" t="s">
        <v>274</v>
      </c>
      <c r="N90">
        <v>0</v>
      </c>
      <c r="AA90">
        <f t="shared" si="25"/>
        <v>85</v>
      </c>
      <c r="AB90" t="str">
        <f>B2B!B87</f>
        <v>JM1</v>
      </c>
      <c r="AC90" t="str">
        <f>B2B!C87</f>
        <v>86</v>
      </c>
      <c r="AD90" t="str">
        <f t="shared" si="19"/>
        <v>JM1-86</v>
      </c>
      <c r="AE90" t="str">
        <f t="shared" si="20"/>
        <v>TDI</v>
      </c>
      <c r="AG90" t="str">
        <f t="shared" si="21"/>
        <v>--</v>
      </c>
      <c r="AH90" t="str">
        <f t="shared" si="22"/>
        <v>J3-10</v>
      </c>
      <c r="AI90" t="str">
        <f>IFERROR(IF(IF(AG90="--",INDEX(D:D,MATCH(AE90,INDEX(B:B,MATCH(AE90,B:B,)+1):B10604,)+MATCH(AE90,B:B,)))=AD90,VLOOKUP(AE90,B:D,3,0),IF(AG90="--",INDEX(D:D,MATCH(AE90,INDEX(B:B,MATCH(AE90,B:B,)+1):B10604,)+MATCH(AE90,B:B,)),"---")),"---")</f>
        <v>J3-10</v>
      </c>
      <c r="AJ90" t="str">
        <f>IF(COUNTIF(CALC_CONN_TEBA0714_REV01!F:F,IF(AH90&lt;&gt;"---",VLOOKUP(AD90,CALC_CONN_TEBA0714_REV01!F:M,8,0),IF(IFERROR(IF(AD90=AH90,AI90,AH90),"---")="---","---",IF(COUNTIF(CALC_CONN_TEBA0714_REV01!F:F,IFERROR(IF(AD90=AH90,AI90,AH90),"---"))&gt;0,"---",IFERROR(IF(AD90=AH90,AI90,AH90),"---")))))=1,IF(AH90&lt;&gt;"---",VLOOKUP(AD90,CALC_CONN_TEBA0714_REV01!F:M,8,0),IF(IFERROR(IF(AD90=AH90,AI90,AH90),"---")="---","---",IF(COUNTIF(CALC_CONN_TEBA0714_REV01!F:F,IFERROR(IF(AD90=AH90,AI90,AH90),"---"))&gt;0,"---",IFERROR(IF(AD90=AH90,AI90,AH90),"---")))),"---")</f>
        <v>J3-10</v>
      </c>
      <c r="AK90" t="str">
        <f>IF(COUNTIF(CALC_CONN_TEBA0714_REV01!F:F,IF(AH90&lt;&gt;"---",VLOOKUP(AD90,CALC_CONN_TEBA0714_REV01!F:M,8,0),IF(IFERROR(IF(AD90=AH90,AI90,AH90),"---")="---","---",IF(COUNTIF(CALC_CONN_TEBA0714_REV01!F:F,IFERROR(IF(AD90=AH90,AI90,AH90),"---"))&gt;0,"---",IFERROR(IF(AD90=AH90,AI90,AH90),"---")))))=0,IF(AH90&lt;&gt;"---",VLOOKUP(AD90,CALC_CONN_TEBA0714_REV01!F:M,8,0),IF(IFERROR(IF(AD90=AH90,AI90,AH90),"---")="---","---",IF(COUNTIF(CALC_CONN_TEBA0714_REV01!F:F,IFERROR(IF(AD90=AH90,AI90,AH90),"---"))&gt;0,"---",IFERROR(IF(AD90=AH90,AI90,AH90),"---")))),"---")</f>
        <v>---</v>
      </c>
      <c r="AL90">
        <f t="shared" si="23"/>
        <v>59.191800000000001</v>
      </c>
      <c r="AM90">
        <f t="shared" si="24"/>
        <v>3</v>
      </c>
      <c r="AT90" t="str">
        <f t="shared" si="17"/>
        <v>B14_L4_N</v>
      </c>
      <c r="AU90" t="str">
        <f t="shared" si="18"/>
        <v>--</v>
      </c>
    </row>
    <row r="91" spans="1:47" x14ac:dyDescent="0.25">
      <c r="A91" t="str">
        <f t="shared" si="13"/>
        <v>J17-21</v>
      </c>
      <c r="B91" t="str">
        <f t="shared" si="14"/>
        <v>B14_L15_N</v>
      </c>
      <c r="C91" t="str">
        <f t="shared" si="15"/>
        <v>J17-B14_L15_N</v>
      </c>
      <c r="D91" t="str">
        <f t="shared" si="16"/>
        <v>J17-21</v>
      </c>
      <c r="E91" t="s">
        <v>537</v>
      </c>
      <c r="F91">
        <v>21</v>
      </c>
      <c r="G91" t="s">
        <v>849</v>
      </c>
      <c r="L91" t="s">
        <v>347</v>
      </c>
      <c r="M91" t="s">
        <v>274</v>
      </c>
      <c r="N91">
        <v>24.536200000000001</v>
      </c>
      <c r="AA91">
        <f t="shared" si="25"/>
        <v>86</v>
      </c>
      <c r="AB91" t="str">
        <f>B2B!B88</f>
        <v>JM1</v>
      </c>
      <c r="AC91" t="str">
        <f>B2B!C88</f>
        <v>85</v>
      </c>
      <c r="AD91" t="str">
        <f t="shared" si="19"/>
        <v>JM1-85</v>
      </c>
      <c r="AE91" t="str">
        <f t="shared" si="20"/>
        <v>B14_L24_N</v>
      </c>
      <c r="AG91" t="str">
        <f t="shared" si="21"/>
        <v>--</v>
      </c>
      <c r="AH91" t="str">
        <f t="shared" si="22"/>
        <v>J17-40</v>
      </c>
      <c r="AI91" t="str">
        <f>IFERROR(IF(IF(AG91="--",INDEX(D:D,MATCH(AE91,INDEX(B:B,MATCH(AE91,B:B,)+1):B10605,)+MATCH(AE91,B:B,)))=AD91,VLOOKUP(AE91,B:D,3,0),IF(AG91="--",INDEX(D:D,MATCH(AE91,INDEX(B:B,MATCH(AE91,B:B,)+1):B10605,)+MATCH(AE91,B:B,)),"---")),"---")</f>
        <v>J17-40</v>
      </c>
      <c r="AJ91" t="str">
        <f>IF(COUNTIF(CALC_CONN_TEBA0714_REV01!F:F,IF(AH91&lt;&gt;"---",VLOOKUP(AD91,CALC_CONN_TEBA0714_REV01!F:M,8,0),IF(IFERROR(IF(AD91=AH91,AI91,AH91),"---")="---","---",IF(COUNTIF(CALC_CONN_TEBA0714_REV01!F:F,IFERROR(IF(AD91=AH91,AI91,AH91),"---"))&gt;0,"---",IFERROR(IF(AD91=AH91,AI91,AH91),"---")))))=1,IF(AH91&lt;&gt;"---",VLOOKUP(AD91,CALC_CONN_TEBA0714_REV01!F:M,8,0),IF(IFERROR(IF(AD91=AH91,AI91,AH91),"---")="---","---",IF(COUNTIF(CALC_CONN_TEBA0714_REV01!F:F,IFERROR(IF(AD91=AH91,AI91,AH91),"---"))&gt;0,"---",IFERROR(IF(AD91=AH91,AI91,AH91),"---")))),"---")</f>
        <v>J17-40</v>
      </c>
      <c r="AK91" t="str">
        <f>IF(COUNTIF(CALC_CONN_TEBA0714_REV01!F:F,IF(AH91&lt;&gt;"---",VLOOKUP(AD91,CALC_CONN_TEBA0714_REV01!F:M,8,0),IF(IFERROR(IF(AD91=AH91,AI91,AH91),"---")="---","---",IF(COUNTIF(CALC_CONN_TEBA0714_REV01!F:F,IFERROR(IF(AD91=AH91,AI91,AH91),"---"))&gt;0,"---",IFERROR(IF(AD91=AH91,AI91,AH91),"---")))))=0,IF(AH91&lt;&gt;"---",VLOOKUP(AD91,CALC_CONN_TEBA0714_REV01!F:M,8,0),IF(IFERROR(IF(AD91=AH91,AI91,AH91),"---")="---","---",IF(COUNTIF(CALC_CONN_TEBA0714_REV01!F:F,IFERROR(IF(AD91=AH91,AI91,AH91),"---"))&gt;0,"---",IFERROR(IF(AD91=AH91,AI91,AH91),"---")))),"---")</f>
        <v>---</v>
      </c>
      <c r="AL91">
        <f t="shared" si="23"/>
        <v>35.606699999999996</v>
      </c>
      <c r="AM91">
        <f t="shared" si="24"/>
        <v>2</v>
      </c>
      <c r="AT91" t="str">
        <f t="shared" si="17"/>
        <v>B14_L15_N</v>
      </c>
      <c r="AU91" t="str">
        <f t="shared" si="18"/>
        <v>--</v>
      </c>
    </row>
    <row r="92" spans="1:47" x14ac:dyDescent="0.25">
      <c r="A92" t="str">
        <f t="shared" si="13"/>
        <v>J17-22</v>
      </c>
      <c r="B92" t="str">
        <f t="shared" si="14"/>
        <v>B14_L15_P</v>
      </c>
      <c r="C92" t="str">
        <f t="shared" si="15"/>
        <v>J17-B14_L15_P</v>
      </c>
      <c r="D92" t="str">
        <f t="shared" si="16"/>
        <v>J17-22</v>
      </c>
      <c r="E92" t="s">
        <v>537</v>
      </c>
      <c r="F92">
        <v>22</v>
      </c>
      <c r="G92" t="s">
        <v>850</v>
      </c>
      <c r="L92" t="s">
        <v>348</v>
      </c>
      <c r="M92" t="s">
        <v>274</v>
      </c>
      <c r="N92">
        <v>24.1557</v>
      </c>
      <c r="AA92">
        <f t="shared" si="25"/>
        <v>87</v>
      </c>
      <c r="AB92" t="str">
        <f>B2B!B89</f>
        <v>JM1</v>
      </c>
      <c r="AC92" t="str">
        <f>B2B!C89</f>
        <v>88</v>
      </c>
      <c r="AD92" t="str">
        <f t="shared" si="19"/>
        <v>JM1-88</v>
      </c>
      <c r="AE92" t="str">
        <f t="shared" si="20"/>
        <v>TDO</v>
      </c>
      <c r="AG92" t="str">
        <f t="shared" si="21"/>
        <v>--</v>
      </c>
      <c r="AH92" t="str">
        <f t="shared" si="22"/>
        <v>J3-8</v>
      </c>
      <c r="AI92" t="str">
        <f>IFERROR(IF(IF(AG92="--",INDEX(D:D,MATCH(AE92,INDEX(B:B,MATCH(AE92,B:B,)+1):B10606,)+MATCH(AE92,B:B,)))=AD92,VLOOKUP(AE92,B:D,3,0),IF(AG92="--",INDEX(D:D,MATCH(AE92,INDEX(B:B,MATCH(AE92,B:B,)+1):B10606,)+MATCH(AE92,B:B,)),"---")),"---")</f>
        <v>J3-8</v>
      </c>
      <c r="AJ92" t="str">
        <f>IF(COUNTIF(CALC_CONN_TEBA0714_REV01!F:F,IF(AH92&lt;&gt;"---",VLOOKUP(AD92,CALC_CONN_TEBA0714_REV01!F:M,8,0),IF(IFERROR(IF(AD92=AH92,AI92,AH92),"---")="---","---",IF(COUNTIF(CALC_CONN_TEBA0714_REV01!F:F,IFERROR(IF(AD92=AH92,AI92,AH92),"---"))&gt;0,"---",IFERROR(IF(AD92=AH92,AI92,AH92),"---")))))=1,IF(AH92&lt;&gt;"---",VLOOKUP(AD92,CALC_CONN_TEBA0714_REV01!F:M,8,0),IF(IFERROR(IF(AD92=AH92,AI92,AH92),"---")="---","---",IF(COUNTIF(CALC_CONN_TEBA0714_REV01!F:F,IFERROR(IF(AD92=AH92,AI92,AH92),"---"))&gt;0,"---",IFERROR(IF(AD92=AH92,AI92,AH92),"---")))),"---")</f>
        <v>J3-8</v>
      </c>
      <c r="AK92" t="str">
        <f>IF(COUNTIF(CALC_CONN_TEBA0714_REV01!F:F,IF(AH92&lt;&gt;"---",VLOOKUP(AD92,CALC_CONN_TEBA0714_REV01!F:M,8,0),IF(IFERROR(IF(AD92=AH92,AI92,AH92),"---")="---","---",IF(COUNTIF(CALC_CONN_TEBA0714_REV01!F:F,IFERROR(IF(AD92=AH92,AI92,AH92),"---"))&gt;0,"---",IFERROR(IF(AD92=AH92,AI92,AH92),"---")))))=0,IF(AH92&lt;&gt;"---",VLOOKUP(AD92,CALC_CONN_TEBA0714_REV01!F:M,8,0),IF(IFERROR(IF(AD92=AH92,AI92,AH92),"---")="---","---",IF(COUNTIF(CALC_CONN_TEBA0714_REV01!F:F,IFERROR(IF(AD92=AH92,AI92,AH92),"---"))&gt;0,"---",IFERROR(IF(AD92=AH92,AI92,AH92),"---")))),"---")</f>
        <v>---</v>
      </c>
      <c r="AL92">
        <f t="shared" si="23"/>
        <v>65.299599999999998</v>
      </c>
      <c r="AM92">
        <f t="shared" si="24"/>
        <v>3</v>
      </c>
      <c r="AT92" t="str">
        <f t="shared" si="17"/>
        <v>B14_L15_P</v>
      </c>
      <c r="AU92" t="str">
        <f t="shared" si="18"/>
        <v>--</v>
      </c>
    </row>
    <row r="93" spans="1:47" x14ac:dyDescent="0.25">
      <c r="A93" t="str">
        <f t="shared" si="13"/>
        <v>J17-23</v>
      </c>
      <c r="B93" t="str">
        <f t="shared" si="14"/>
        <v>SPI-DQ3</v>
      </c>
      <c r="C93" t="str">
        <f t="shared" si="15"/>
        <v>J17-SPI-DQ3</v>
      </c>
      <c r="D93" t="str">
        <f t="shared" si="16"/>
        <v>J17-23</v>
      </c>
      <c r="E93" t="s">
        <v>537</v>
      </c>
      <c r="F93">
        <v>23</v>
      </c>
      <c r="G93" t="s">
        <v>417</v>
      </c>
      <c r="L93" t="s">
        <v>349</v>
      </c>
      <c r="M93" t="s">
        <v>274</v>
      </c>
      <c r="N93">
        <v>22.013200000000001</v>
      </c>
      <c r="AA93">
        <f t="shared" si="25"/>
        <v>88</v>
      </c>
      <c r="AB93" t="str">
        <f>B2B!B90</f>
        <v>JM1</v>
      </c>
      <c r="AC93" t="str">
        <f>B2B!C90</f>
        <v>87</v>
      </c>
      <c r="AD93" t="str">
        <f t="shared" si="19"/>
        <v>JM1-87</v>
      </c>
      <c r="AE93" t="str">
        <f t="shared" si="20"/>
        <v>B14_L24_P</v>
      </c>
      <c r="AG93" t="str">
        <f t="shared" si="21"/>
        <v>--</v>
      </c>
      <c r="AH93" t="str">
        <f t="shared" si="22"/>
        <v>J17-39</v>
      </c>
      <c r="AI93" t="str">
        <f>IFERROR(IF(IF(AG93="--",INDEX(D:D,MATCH(AE93,INDEX(B:B,MATCH(AE93,B:B,)+1):B10607,)+MATCH(AE93,B:B,)))=AD93,VLOOKUP(AE93,B:D,3,0),IF(AG93="--",INDEX(D:D,MATCH(AE93,INDEX(B:B,MATCH(AE93,B:B,)+1):B10607,)+MATCH(AE93,B:B,)),"---")),"---")</f>
        <v>J17-39</v>
      </c>
      <c r="AJ93" t="str">
        <f>IF(COUNTIF(CALC_CONN_TEBA0714_REV01!F:F,IF(AH93&lt;&gt;"---",VLOOKUP(AD93,CALC_CONN_TEBA0714_REV01!F:M,8,0),IF(IFERROR(IF(AD93=AH93,AI93,AH93),"---")="---","---",IF(COUNTIF(CALC_CONN_TEBA0714_REV01!F:F,IFERROR(IF(AD93=AH93,AI93,AH93),"---"))&gt;0,"---",IFERROR(IF(AD93=AH93,AI93,AH93),"---")))))=1,IF(AH93&lt;&gt;"---",VLOOKUP(AD93,CALC_CONN_TEBA0714_REV01!F:M,8,0),IF(IFERROR(IF(AD93=AH93,AI93,AH93),"---")="---","---",IF(COUNTIF(CALC_CONN_TEBA0714_REV01!F:F,IFERROR(IF(AD93=AH93,AI93,AH93),"---"))&gt;0,"---",IFERROR(IF(AD93=AH93,AI93,AH93),"---")))),"---")</f>
        <v>J17-39</v>
      </c>
      <c r="AK93" t="str">
        <f>IF(COUNTIF(CALC_CONN_TEBA0714_REV01!F:F,IF(AH93&lt;&gt;"---",VLOOKUP(AD93,CALC_CONN_TEBA0714_REV01!F:M,8,0),IF(IFERROR(IF(AD93=AH93,AI93,AH93),"---")="---","---",IF(COUNTIF(CALC_CONN_TEBA0714_REV01!F:F,IFERROR(IF(AD93=AH93,AI93,AH93),"---"))&gt;0,"---",IFERROR(IF(AD93=AH93,AI93,AH93),"---")))))=0,IF(AH93&lt;&gt;"---",VLOOKUP(AD93,CALC_CONN_TEBA0714_REV01!F:M,8,0),IF(IFERROR(IF(AD93=AH93,AI93,AH93),"---")="---","---",IF(COUNTIF(CALC_CONN_TEBA0714_REV01!F:F,IFERROR(IF(AD93=AH93,AI93,AH93),"---"))&gt;0,"---",IFERROR(IF(AD93=AH93,AI93,AH93),"---")))),"---")</f>
        <v>---</v>
      </c>
      <c r="AL93">
        <f t="shared" si="23"/>
        <v>35.938099999999999</v>
      </c>
      <c r="AM93">
        <f t="shared" si="24"/>
        <v>2</v>
      </c>
      <c r="AT93" t="str">
        <f t="shared" si="17"/>
        <v>SPI-DQ3</v>
      </c>
      <c r="AU93" t="str">
        <f t="shared" si="18"/>
        <v>--</v>
      </c>
    </row>
    <row r="94" spans="1:47" x14ac:dyDescent="0.25">
      <c r="A94" t="str">
        <f t="shared" si="13"/>
        <v>J17-24</v>
      </c>
      <c r="B94" t="str">
        <f t="shared" si="14"/>
        <v>SPI-DQO</v>
      </c>
      <c r="C94" t="str">
        <f t="shared" si="15"/>
        <v>J17-SPI-DQO</v>
      </c>
      <c r="D94" t="str">
        <f t="shared" si="16"/>
        <v>J17-24</v>
      </c>
      <c r="E94" t="s">
        <v>537</v>
      </c>
      <c r="F94">
        <v>24</v>
      </c>
      <c r="G94" t="s">
        <v>418</v>
      </c>
      <c r="L94" t="s">
        <v>350</v>
      </c>
      <c r="M94" t="s">
        <v>274</v>
      </c>
      <c r="N94">
        <v>22.374600000000001</v>
      </c>
      <c r="AA94">
        <f t="shared" si="25"/>
        <v>89</v>
      </c>
      <c r="AB94" t="str">
        <f>B2B!B91</f>
        <v>JM1</v>
      </c>
      <c r="AC94" t="str">
        <f>B2B!C91</f>
        <v>90</v>
      </c>
      <c r="AD94" t="str">
        <f t="shared" si="19"/>
        <v>JM1-90</v>
      </c>
      <c r="AE94" t="str">
        <f t="shared" si="20"/>
        <v>TCK</v>
      </c>
      <c r="AG94" t="str">
        <f t="shared" si="21"/>
        <v>--</v>
      </c>
      <c r="AH94" t="str">
        <f t="shared" si="22"/>
        <v>J3-4</v>
      </c>
      <c r="AI94" t="str">
        <f>IFERROR(IF(IF(AG94="--",INDEX(D:D,MATCH(AE94,INDEX(B:B,MATCH(AE94,B:B,)+1):B10608,)+MATCH(AE94,B:B,)))=AD94,VLOOKUP(AE94,B:D,3,0),IF(AG94="--",INDEX(D:D,MATCH(AE94,INDEX(B:B,MATCH(AE94,B:B,)+1):B10608,)+MATCH(AE94,B:B,)),"---")),"---")</f>
        <v>J3-4</v>
      </c>
      <c r="AJ94" t="str">
        <f>IF(COUNTIF(CALC_CONN_TEBA0714_REV01!F:F,IF(AH94&lt;&gt;"---",VLOOKUP(AD94,CALC_CONN_TEBA0714_REV01!F:M,8,0),IF(IFERROR(IF(AD94=AH94,AI94,AH94),"---")="---","---",IF(COUNTIF(CALC_CONN_TEBA0714_REV01!F:F,IFERROR(IF(AD94=AH94,AI94,AH94),"---"))&gt;0,"---",IFERROR(IF(AD94=AH94,AI94,AH94),"---")))))=1,IF(AH94&lt;&gt;"---",VLOOKUP(AD94,CALC_CONN_TEBA0714_REV01!F:M,8,0),IF(IFERROR(IF(AD94=AH94,AI94,AH94),"---")="---","---",IF(COUNTIF(CALC_CONN_TEBA0714_REV01!F:F,IFERROR(IF(AD94=AH94,AI94,AH94),"---"))&gt;0,"---",IFERROR(IF(AD94=AH94,AI94,AH94),"---")))),"---")</f>
        <v>J3-4</v>
      </c>
      <c r="AK94" t="str">
        <f>IF(COUNTIF(CALC_CONN_TEBA0714_REV01!F:F,IF(AH94&lt;&gt;"---",VLOOKUP(AD94,CALC_CONN_TEBA0714_REV01!F:M,8,0),IF(IFERROR(IF(AD94=AH94,AI94,AH94),"---")="---","---",IF(COUNTIF(CALC_CONN_TEBA0714_REV01!F:F,IFERROR(IF(AD94=AH94,AI94,AH94),"---"))&gt;0,"---",IFERROR(IF(AD94=AH94,AI94,AH94),"---")))))=0,IF(AH94&lt;&gt;"---",VLOOKUP(AD94,CALC_CONN_TEBA0714_REV01!F:M,8,0),IF(IFERROR(IF(AD94=AH94,AI94,AH94),"---")="---","---",IF(COUNTIF(CALC_CONN_TEBA0714_REV01!F:F,IFERROR(IF(AD94=AH94,AI94,AH94),"---"))&gt;0,"---",IFERROR(IF(AD94=AH94,AI94,AH94),"---")))),"---")</f>
        <v>---</v>
      </c>
      <c r="AL94">
        <f t="shared" si="23"/>
        <v>66.574600000000004</v>
      </c>
      <c r="AM94">
        <f t="shared" si="24"/>
        <v>3</v>
      </c>
      <c r="AT94" t="str">
        <f t="shared" si="17"/>
        <v>SPI-DQO</v>
      </c>
      <c r="AU94" t="str">
        <f t="shared" si="18"/>
        <v>--</v>
      </c>
    </row>
    <row r="95" spans="1:47" x14ac:dyDescent="0.25">
      <c r="A95" t="str">
        <f t="shared" si="13"/>
        <v>J17-25</v>
      </c>
      <c r="B95" t="str">
        <f t="shared" si="14"/>
        <v>SPI-CS</v>
      </c>
      <c r="C95" t="str">
        <f t="shared" si="15"/>
        <v>J17-SPI-CS</v>
      </c>
      <c r="D95" t="str">
        <f t="shared" si="16"/>
        <v>J17-25</v>
      </c>
      <c r="E95" t="s">
        <v>537</v>
      </c>
      <c r="F95">
        <v>25</v>
      </c>
      <c r="G95" t="s">
        <v>414</v>
      </c>
      <c r="L95" t="s">
        <v>351</v>
      </c>
      <c r="M95" t="s">
        <v>274</v>
      </c>
      <c r="N95">
        <v>20.9099</v>
      </c>
      <c r="AA95">
        <f t="shared" si="25"/>
        <v>90</v>
      </c>
      <c r="AB95" t="str">
        <f>B2B!B92</f>
        <v>JM1</v>
      </c>
      <c r="AC95" t="str">
        <f>B2B!C92</f>
        <v>89</v>
      </c>
      <c r="AD95" t="str">
        <f t="shared" si="19"/>
        <v>JM1-89</v>
      </c>
      <c r="AE95" t="str">
        <f t="shared" si="20"/>
        <v>B14_L23_N</v>
      </c>
      <c r="AG95" t="str">
        <f t="shared" si="21"/>
        <v>--</v>
      </c>
      <c r="AH95" t="str">
        <f t="shared" si="22"/>
        <v>J17-42</v>
      </c>
      <c r="AI95" t="str">
        <f>IFERROR(IF(IF(AG95="--",INDEX(D:D,MATCH(AE95,INDEX(B:B,MATCH(AE95,B:B,)+1):B10609,)+MATCH(AE95,B:B,)))=AD95,VLOOKUP(AE95,B:D,3,0),IF(AG95="--",INDEX(D:D,MATCH(AE95,INDEX(B:B,MATCH(AE95,B:B,)+1):B10609,)+MATCH(AE95,B:B,)),"---")),"---")</f>
        <v>J17-42</v>
      </c>
      <c r="AJ95" t="str">
        <f>IF(COUNTIF(CALC_CONN_TEBA0714_REV01!F:F,IF(AH95&lt;&gt;"---",VLOOKUP(AD95,CALC_CONN_TEBA0714_REV01!F:M,8,0),IF(IFERROR(IF(AD95=AH95,AI95,AH95),"---")="---","---",IF(COUNTIF(CALC_CONN_TEBA0714_REV01!F:F,IFERROR(IF(AD95=AH95,AI95,AH95),"---"))&gt;0,"---",IFERROR(IF(AD95=AH95,AI95,AH95),"---")))))=1,IF(AH95&lt;&gt;"---",VLOOKUP(AD95,CALC_CONN_TEBA0714_REV01!F:M,8,0),IF(IFERROR(IF(AD95=AH95,AI95,AH95),"---")="---","---",IF(COUNTIF(CALC_CONN_TEBA0714_REV01!F:F,IFERROR(IF(AD95=AH95,AI95,AH95),"---"))&gt;0,"---",IFERROR(IF(AD95=AH95,AI95,AH95),"---")))),"---")</f>
        <v>J17-42</v>
      </c>
      <c r="AK95" t="str">
        <f>IF(COUNTIF(CALC_CONN_TEBA0714_REV01!F:F,IF(AH95&lt;&gt;"---",VLOOKUP(AD95,CALC_CONN_TEBA0714_REV01!F:M,8,0),IF(IFERROR(IF(AD95=AH95,AI95,AH95),"---")="---","---",IF(COUNTIF(CALC_CONN_TEBA0714_REV01!F:F,IFERROR(IF(AD95=AH95,AI95,AH95),"---"))&gt;0,"---",IFERROR(IF(AD95=AH95,AI95,AH95),"---")))))=0,IF(AH95&lt;&gt;"---",VLOOKUP(AD95,CALC_CONN_TEBA0714_REV01!F:M,8,0),IF(IFERROR(IF(AD95=AH95,AI95,AH95),"---")="---","---",IF(COUNTIF(CALC_CONN_TEBA0714_REV01!F:F,IFERROR(IF(AD95=AH95,AI95,AH95),"---"))&gt;0,"---",IFERROR(IF(AD95=AH95,AI95,AH95),"---")))),"---")</f>
        <v>---</v>
      </c>
      <c r="AL95">
        <f t="shared" si="23"/>
        <v>34.803899999999999</v>
      </c>
      <c r="AM95">
        <f t="shared" si="24"/>
        <v>2</v>
      </c>
      <c r="AT95" t="str">
        <f t="shared" si="17"/>
        <v>SPI-CS</v>
      </c>
      <c r="AU95" t="str">
        <f t="shared" si="18"/>
        <v>--</v>
      </c>
    </row>
    <row r="96" spans="1:47" x14ac:dyDescent="0.25">
      <c r="A96" t="str">
        <f t="shared" si="13"/>
        <v>J17-26</v>
      </c>
      <c r="B96" t="str">
        <f t="shared" si="14"/>
        <v>SPI-CLK</v>
      </c>
      <c r="C96" t="str">
        <f t="shared" si="15"/>
        <v>J17-SPI-CLK</v>
      </c>
      <c r="D96" t="str">
        <f t="shared" si="16"/>
        <v>J17-26</v>
      </c>
      <c r="E96" t="s">
        <v>537</v>
      </c>
      <c r="F96">
        <v>26</v>
      </c>
      <c r="G96" t="s">
        <v>1306</v>
      </c>
      <c r="L96" t="s">
        <v>352</v>
      </c>
      <c r="M96" t="s">
        <v>274</v>
      </c>
      <c r="N96">
        <v>20.631599999999999</v>
      </c>
      <c r="AA96">
        <f t="shared" si="25"/>
        <v>91</v>
      </c>
      <c r="AB96" t="str">
        <f>B2B!B93</f>
        <v>JM1</v>
      </c>
      <c r="AC96" t="str">
        <f>B2B!C93</f>
        <v>92</v>
      </c>
      <c r="AD96" t="str">
        <f t="shared" si="19"/>
        <v>JM1-92</v>
      </c>
      <c r="AE96" t="str">
        <f t="shared" si="20"/>
        <v>TMS</v>
      </c>
      <c r="AG96" t="str">
        <f t="shared" si="21"/>
        <v>--</v>
      </c>
      <c r="AH96" t="str">
        <f t="shared" si="22"/>
        <v>J3-12</v>
      </c>
      <c r="AI96" t="str">
        <f>IFERROR(IF(IF(AG96="--",INDEX(D:D,MATCH(AE96,INDEX(B:B,MATCH(AE96,B:B,)+1):B10610,)+MATCH(AE96,B:B,)))=AD96,VLOOKUP(AE96,B:D,3,0),IF(AG96="--",INDEX(D:D,MATCH(AE96,INDEX(B:B,MATCH(AE96,B:B,)+1):B10610,)+MATCH(AE96,B:B,)),"---")),"---")</f>
        <v>J3-12</v>
      </c>
      <c r="AJ96" t="str">
        <f>IF(COUNTIF(CALC_CONN_TEBA0714_REV01!F:F,IF(AH96&lt;&gt;"---",VLOOKUP(AD96,CALC_CONN_TEBA0714_REV01!F:M,8,0),IF(IFERROR(IF(AD96=AH96,AI96,AH96),"---")="---","---",IF(COUNTIF(CALC_CONN_TEBA0714_REV01!F:F,IFERROR(IF(AD96=AH96,AI96,AH96),"---"))&gt;0,"---",IFERROR(IF(AD96=AH96,AI96,AH96),"---")))))=1,IF(AH96&lt;&gt;"---",VLOOKUP(AD96,CALC_CONN_TEBA0714_REV01!F:M,8,0),IF(IFERROR(IF(AD96=AH96,AI96,AH96),"---")="---","---",IF(COUNTIF(CALC_CONN_TEBA0714_REV01!F:F,IFERROR(IF(AD96=AH96,AI96,AH96),"---"))&gt;0,"---",IFERROR(IF(AD96=AH96,AI96,AH96),"---")))),"---")</f>
        <v>J3-12</v>
      </c>
      <c r="AK96" t="str">
        <f>IF(COUNTIF(CALC_CONN_TEBA0714_REV01!F:F,IF(AH96&lt;&gt;"---",VLOOKUP(AD96,CALC_CONN_TEBA0714_REV01!F:M,8,0),IF(IFERROR(IF(AD96=AH96,AI96,AH96),"---")="---","---",IF(COUNTIF(CALC_CONN_TEBA0714_REV01!F:F,IFERROR(IF(AD96=AH96,AI96,AH96),"---"))&gt;0,"---",IFERROR(IF(AD96=AH96,AI96,AH96),"---")))))=0,IF(AH96&lt;&gt;"---",VLOOKUP(AD96,CALC_CONN_TEBA0714_REV01!F:M,8,0),IF(IFERROR(IF(AD96=AH96,AI96,AH96),"---")="---","---",IF(COUNTIF(CALC_CONN_TEBA0714_REV01!F:F,IFERROR(IF(AD96=AH96,AI96,AH96),"---"))&gt;0,"---",IFERROR(IF(AD96=AH96,AI96,AH96),"---")))),"---")</f>
        <v>---</v>
      </c>
      <c r="AL96">
        <f t="shared" si="23"/>
        <v>60.459899999999998</v>
      </c>
      <c r="AM96">
        <f t="shared" si="24"/>
        <v>3</v>
      </c>
      <c r="AT96" t="str">
        <f t="shared" si="17"/>
        <v>SPI-CLK</v>
      </c>
      <c r="AU96" t="str">
        <f t="shared" si="18"/>
        <v>--</v>
      </c>
    </row>
    <row r="97" spans="1:47" x14ac:dyDescent="0.25">
      <c r="A97" t="str">
        <f t="shared" si="13"/>
        <v>J17-27</v>
      </c>
      <c r="B97" t="str">
        <f t="shared" si="14"/>
        <v>SPI-DQ1</v>
      </c>
      <c r="C97" t="str">
        <f t="shared" si="15"/>
        <v>J17-SPI-DQ1</v>
      </c>
      <c r="D97" t="str">
        <f t="shared" si="16"/>
        <v>J17-27</v>
      </c>
      <c r="E97" t="s">
        <v>537</v>
      </c>
      <c r="F97">
        <v>27</v>
      </c>
      <c r="G97" t="s">
        <v>415</v>
      </c>
      <c r="L97" t="s">
        <v>353</v>
      </c>
      <c r="M97" t="s">
        <v>274</v>
      </c>
      <c r="N97">
        <v>49.293500000000002</v>
      </c>
      <c r="AA97">
        <f t="shared" si="25"/>
        <v>92</v>
      </c>
      <c r="AB97" t="str">
        <f>B2B!B94</f>
        <v>JM1</v>
      </c>
      <c r="AC97" t="str">
        <f>B2B!C94</f>
        <v>91</v>
      </c>
      <c r="AD97" t="str">
        <f t="shared" si="19"/>
        <v>JM1-91</v>
      </c>
      <c r="AE97" t="str">
        <f t="shared" si="20"/>
        <v>B14_L23_P</v>
      </c>
      <c r="AG97" t="str">
        <f t="shared" si="21"/>
        <v>--</v>
      </c>
      <c r="AH97" t="str">
        <f t="shared" si="22"/>
        <v>J17-41</v>
      </c>
      <c r="AI97" t="str">
        <f>IFERROR(IF(IF(AG97="--",INDEX(D:D,MATCH(AE97,INDEX(B:B,MATCH(AE97,B:B,)+1):B10611,)+MATCH(AE97,B:B,)))=AD97,VLOOKUP(AE97,B:D,3,0),IF(AG97="--",INDEX(D:D,MATCH(AE97,INDEX(B:B,MATCH(AE97,B:B,)+1):B10611,)+MATCH(AE97,B:B,)),"---")),"---")</f>
        <v>J17-41</v>
      </c>
      <c r="AJ97" t="str">
        <f>IF(COUNTIF(CALC_CONN_TEBA0714_REV01!F:F,IF(AH97&lt;&gt;"---",VLOOKUP(AD97,CALC_CONN_TEBA0714_REV01!F:M,8,0),IF(IFERROR(IF(AD97=AH97,AI97,AH97),"---")="---","---",IF(COUNTIF(CALC_CONN_TEBA0714_REV01!F:F,IFERROR(IF(AD97=AH97,AI97,AH97),"---"))&gt;0,"---",IFERROR(IF(AD97=AH97,AI97,AH97),"---")))))=1,IF(AH97&lt;&gt;"---",VLOOKUP(AD97,CALC_CONN_TEBA0714_REV01!F:M,8,0),IF(IFERROR(IF(AD97=AH97,AI97,AH97),"---")="---","---",IF(COUNTIF(CALC_CONN_TEBA0714_REV01!F:F,IFERROR(IF(AD97=AH97,AI97,AH97),"---"))&gt;0,"---",IFERROR(IF(AD97=AH97,AI97,AH97),"---")))),"---")</f>
        <v>J17-41</v>
      </c>
      <c r="AK97" t="str">
        <f>IF(COUNTIF(CALC_CONN_TEBA0714_REV01!F:F,IF(AH97&lt;&gt;"---",VLOOKUP(AD97,CALC_CONN_TEBA0714_REV01!F:M,8,0),IF(IFERROR(IF(AD97=AH97,AI97,AH97),"---")="---","---",IF(COUNTIF(CALC_CONN_TEBA0714_REV01!F:F,IFERROR(IF(AD97=AH97,AI97,AH97),"---"))&gt;0,"---",IFERROR(IF(AD97=AH97,AI97,AH97),"---")))))=0,IF(AH97&lt;&gt;"---",VLOOKUP(AD97,CALC_CONN_TEBA0714_REV01!F:M,8,0),IF(IFERROR(IF(AD97=AH97,AI97,AH97),"---")="---","---",IF(COUNTIF(CALC_CONN_TEBA0714_REV01!F:F,IFERROR(IF(AD97=AH97,AI97,AH97),"---"))&gt;0,"---",IFERROR(IF(AD97=AH97,AI97,AH97),"---")))),"---")</f>
        <v>---</v>
      </c>
      <c r="AL97">
        <f t="shared" si="23"/>
        <v>35.135300000000001</v>
      </c>
      <c r="AM97">
        <f t="shared" si="24"/>
        <v>2</v>
      </c>
      <c r="AT97" t="str">
        <f t="shared" si="17"/>
        <v>SPI-DQ1</v>
      </c>
      <c r="AU97" t="str">
        <f t="shared" si="18"/>
        <v>--</v>
      </c>
    </row>
    <row r="98" spans="1:47" x14ac:dyDescent="0.25">
      <c r="A98" t="str">
        <f t="shared" si="13"/>
        <v>J17-28</v>
      </c>
      <c r="B98" t="str">
        <f t="shared" si="14"/>
        <v>SPI-DQ2</v>
      </c>
      <c r="C98" t="str">
        <f t="shared" si="15"/>
        <v>J17-SPI-DQ2</v>
      </c>
      <c r="D98" t="str">
        <f t="shared" si="16"/>
        <v>J17-28</v>
      </c>
      <c r="E98" t="s">
        <v>537</v>
      </c>
      <c r="F98">
        <v>28</v>
      </c>
      <c r="G98" t="s">
        <v>416</v>
      </c>
      <c r="L98" t="s">
        <v>354</v>
      </c>
      <c r="M98" t="s">
        <v>274</v>
      </c>
      <c r="N98">
        <v>48.9621</v>
      </c>
      <c r="AA98">
        <f t="shared" si="25"/>
        <v>93</v>
      </c>
      <c r="AB98" t="str">
        <f>B2B!B95</f>
        <v>JM1</v>
      </c>
      <c r="AC98" t="str">
        <f>B2B!C95</f>
        <v>94</v>
      </c>
      <c r="AD98" t="str">
        <f t="shared" si="19"/>
        <v>JM1-94</v>
      </c>
      <c r="AE98" t="str">
        <f t="shared" si="20"/>
        <v>PROG_B</v>
      </c>
      <c r="AG98" t="str">
        <f t="shared" si="21"/>
        <v>--</v>
      </c>
      <c r="AH98" t="str">
        <f t="shared" si="22"/>
        <v>J3-11</v>
      </c>
      <c r="AI98" t="str">
        <f>IFERROR(IF(IF(AG98="--",INDEX(D:D,MATCH(AE98,INDEX(B:B,MATCH(AE98,B:B,)+1):B10612,)+MATCH(AE98,B:B,)))=AD98,VLOOKUP(AE98,B:D,3,0),IF(AG98="--",INDEX(D:D,MATCH(AE98,INDEX(B:B,MATCH(AE98,B:B,)+1):B10612,)+MATCH(AE98,B:B,)),"---")),"---")</f>
        <v>J3-11</v>
      </c>
      <c r="AJ98" t="str">
        <f>IF(COUNTIF(CALC_CONN_TEBA0714_REV01!F:F,IF(AH98&lt;&gt;"---",VLOOKUP(AD98,CALC_CONN_TEBA0714_REV01!F:M,8,0),IF(IFERROR(IF(AD98=AH98,AI98,AH98),"---")="---","---",IF(COUNTIF(CALC_CONN_TEBA0714_REV01!F:F,IFERROR(IF(AD98=AH98,AI98,AH98),"---"))&gt;0,"---",IFERROR(IF(AD98=AH98,AI98,AH98),"---")))))=1,IF(AH98&lt;&gt;"---",VLOOKUP(AD98,CALC_CONN_TEBA0714_REV01!F:M,8,0),IF(IFERROR(IF(AD98=AH98,AI98,AH98),"---")="---","---",IF(COUNTIF(CALC_CONN_TEBA0714_REV01!F:F,IFERROR(IF(AD98=AH98,AI98,AH98),"---"))&gt;0,"---",IFERROR(IF(AD98=AH98,AI98,AH98),"---")))),"---")</f>
        <v>J3-11</v>
      </c>
      <c r="AK98" t="str">
        <f>IF(COUNTIF(CALC_CONN_TEBA0714_REV01!F:F,IF(AH98&lt;&gt;"---",VLOOKUP(AD98,CALC_CONN_TEBA0714_REV01!F:M,8,0),IF(IFERROR(IF(AD98=AH98,AI98,AH98),"---")="---","---",IF(COUNTIF(CALC_CONN_TEBA0714_REV01!F:F,IFERROR(IF(AD98=AH98,AI98,AH98),"---"))&gt;0,"---",IFERROR(IF(AD98=AH98,AI98,AH98),"---")))))=0,IF(AH98&lt;&gt;"---",VLOOKUP(AD98,CALC_CONN_TEBA0714_REV01!F:M,8,0),IF(IFERROR(IF(AD98=AH98,AI98,AH98),"---")="---","---",IF(COUNTIF(CALC_CONN_TEBA0714_REV01!F:F,IFERROR(IF(AD98=AH98,AI98,AH98),"---"))&gt;0,"---",IFERROR(IF(AD98=AH98,AI98,AH98),"---")))),"---")</f>
        <v>---</v>
      </c>
      <c r="AL98">
        <f t="shared" si="23"/>
        <v>57.492400000000004</v>
      </c>
      <c r="AM98">
        <f t="shared" si="24"/>
        <v>3</v>
      </c>
      <c r="AT98" t="str">
        <f t="shared" si="17"/>
        <v>SPI-DQ2</v>
      </c>
      <c r="AU98" t="str">
        <f t="shared" si="18"/>
        <v>--</v>
      </c>
    </row>
    <row r="99" spans="1:47" x14ac:dyDescent="0.25">
      <c r="A99" t="str">
        <f t="shared" si="13"/>
        <v>J17-29</v>
      </c>
      <c r="B99" t="str">
        <f t="shared" si="14"/>
        <v>B14_L10_P</v>
      </c>
      <c r="C99" t="str">
        <f t="shared" si="15"/>
        <v>J17-B14_L10_P</v>
      </c>
      <c r="D99" t="str">
        <f t="shared" si="16"/>
        <v>J17-29</v>
      </c>
      <c r="E99" t="s">
        <v>537</v>
      </c>
      <c r="F99">
        <v>29</v>
      </c>
      <c r="G99" t="s">
        <v>282</v>
      </c>
      <c r="L99" t="s">
        <v>355</v>
      </c>
      <c r="M99" t="s">
        <v>274</v>
      </c>
      <c r="N99">
        <v>27.8139</v>
      </c>
      <c r="AA99">
        <f t="shared" si="25"/>
        <v>94</v>
      </c>
      <c r="AB99" t="str">
        <f>B2B!B96</f>
        <v>JM1</v>
      </c>
      <c r="AC99" t="str">
        <f>B2B!C96</f>
        <v>93</v>
      </c>
      <c r="AD99" t="str">
        <f t="shared" si="19"/>
        <v>JM1-93</v>
      </c>
      <c r="AE99" t="str">
        <f t="shared" si="20"/>
        <v>B14_L21_P</v>
      </c>
      <c r="AG99" t="str">
        <f t="shared" si="21"/>
        <v>--</v>
      </c>
      <c r="AH99" t="str">
        <f t="shared" si="22"/>
        <v>J17-43</v>
      </c>
      <c r="AI99" t="str">
        <f>IFERROR(IF(IF(AG99="--",INDEX(D:D,MATCH(AE99,INDEX(B:B,MATCH(AE99,B:B,)+1):B10613,)+MATCH(AE99,B:B,)))=AD99,VLOOKUP(AE99,B:D,3,0),IF(AG99="--",INDEX(D:D,MATCH(AE99,INDEX(B:B,MATCH(AE99,B:B,)+1):B10613,)+MATCH(AE99,B:B,)),"---")),"---")</f>
        <v>J17-43</v>
      </c>
      <c r="AJ99" t="str">
        <f>IF(COUNTIF(CALC_CONN_TEBA0714_REV01!F:F,IF(AH99&lt;&gt;"---",VLOOKUP(AD99,CALC_CONN_TEBA0714_REV01!F:M,8,0),IF(IFERROR(IF(AD99=AH99,AI99,AH99),"---")="---","---",IF(COUNTIF(CALC_CONN_TEBA0714_REV01!F:F,IFERROR(IF(AD99=AH99,AI99,AH99),"---"))&gt;0,"---",IFERROR(IF(AD99=AH99,AI99,AH99),"---")))))=1,IF(AH99&lt;&gt;"---",VLOOKUP(AD99,CALC_CONN_TEBA0714_REV01!F:M,8,0),IF(IFERROR(IF(AD99=AH99,AI99,AH99),"---")="---","---",IF(COUNTIF(CALC_CONN_TEBA0714_REV01!F:F,IFERROR(IF(AD99=AH99,AI99,AH99),"---"))&gt;0,"---",IFERROR(IF(AD99=AH99,AI99,AH99),"---")))),"---")</f>
        <v>J17-43</v>
      </c>
      <c r="AK99" t="str">
        <f>IF(COUNTIF(CALC_CONN_TEBA0714_REV01!F:F,IF(AH99&lt;&gt;"---",VLOOKUP(AD99,CALC_CONN_TEBA0714_REV01!F:M,8,0),IF(IFERROR(IF(AD99=AH99,AI99,AH99),"---")="---","---",IF(COUNTIF(CALC_CONN_TEBA0714_REV01!F:F,IFERROR(IF(AD99=AH99,AI99,AH99),"---"))&gt;0,"---",IFERROR(IF(AD99=AH99,AI99,AH99),"---")))))=0,IF(AH99&lt;&gt;"---",VLOOKUP(AD99,CALC_CONN_TEBA0714_REV01!F:M,8,0),IF(IFERROR(IF(AD99=AH99,AI99,AH99),"---")="---","---",IF(COUNTIF(CALC_CONN_TEBA0714_REV01!F:F,IFERROR(IF(AD99=AH99,AI99,AH99),"---"))&gt;0,"---",IFERROR(IF(AD99=AH99,AI99,AH99),"---")))),"---")</f>
        <v>---</v>
      </c>
      <c r="AL99">
        <f t="shared" si="23"/>
        <v>50.151600000000002</v>
      </c>
      <c r="AM99">
        <f t="shared" si="24"/>
        <v>2</v>
      </c>
      <c r="AT99" t="str">
        <f t="shared" si="17"/>
        <v>B14_L10_P</v>
      </c>
      <c r="AU99" t="str">
        <f t="shared" si="18"/>
        <v>--</v>
      </c>
    </row>
    <row r="100" spans="1:47" x14ac:dyDescent="0.25">
      <c r="A100" t="str">
        <f t="shared" si="13"/>
        <v>J17-30</v>
      </c>
      <c r="B100" t="str">
        <f t="shared" si="14"/>
        <v>B14_L10_N</v>
      </c>
      <c r="C100" t="str">
        <f t="shared" si="15"/>
        <v>J17-B14_L10_N</v>
      </c>
      <c r="D100" t="str">
        <f t="shared" si="16"/>
        <v>J17-30</v>
      </c>
      <c r="E100" t="s">
        <v>537</v>
      </c>
      <c r="F100">
        <v>30</v>
      </c>
      <c r="G100" t="s">
        <v>280</v>
      </c>
      <c r="L100" t="s">
        <v>356</v>
      </c>
      <c r="M100" t="s">
        <v>274</v>
      </c>
      <c r="N100">
        <v>28.145199999999999</v>
      </c>
      <c r="AA100">
        <f t="shared" si="25"/>
        <v>95</v>
      </c>
      <c r="AB100" t="str">
        <f>B2B!B97</f>
        <v>JM1</v>
      </c>
      <c r="AC100" t="str">
        <f>B2B!C97</f>
        <v>96</v>
      </c>
      <c r="AD100" t="str">
        <f t="shared" si="19"/>
        <v>JM1-96</v>
      </c>
      <c r="AE100" t="str">
        <f t="shared" si="20"/>
        <v>DONE</v>
      </c>
      <c r="AG100" t="str">
        <f t="shared" si="21"/>
        <v>--</v>
      </c>
      <c r="AH100" t="str">
        <f t="shared" si="22"/>
        <v>JM1-96</v>
      </c>
      <c r="AI100" t="str">
        <f>IFERROR(IF(IF(AG100="--",INDEX(D:D,MATCH(AE100,INDEX(B:B,MATCH(AE100,B:B,)+1):B10614,)+MATCH(AE100,B:B,)))=AD100,VLOOKUP(AE100,B:D,3,0),IF(AG100="--",INDEX(D:D,MATCH(AE100,INDEX(B:B,MATCH(AE100,B:B,)+1):B10614,)+MATCH(AE100,B:B,)),"---")),"---")</f>
        <v>D3-K</v>
      </c>
      <c r="AJ100" t="str">
        <f>IF(COUNTIF(CALC_CONN_TEBA0714_REV01!F:F,IF(AH100&lt;&gt;"---",VLOOKUP(AD100,CALC_CONN_TEBA0714_REV01!F:M,8,0),IF(IFERROR(IF(AD100=AH100,AI100,AH100),"---")="---","---",IF(COUNTIF(CALC_CONN_TEBA0714_REV01!F:F,IFERROR(IF(AD100=AH100,AI100,AH100),"---"))&gt;0,"---",IFERROR(IF(AD100=AH100,AI100,AH100),"---")))))=1,IF(AH100&lt;&gt;"---",VLOOKUP(AD100,CALC_CONN_TEBA0714_REV01!F:M,8,0),IF(IFERROR(IF(AD100=AH100,AI100,AH100),"---")="---","---",IF(COUNTIF(CALC_CONN_TEBA0714_REV01!F:F,IFERROR(IF(AD100=AH100,AI100,AH100),"---"))&gt;0,"---",IFERROR(IF(AD100=AH100,AI100,AH100),"---")))),"---")</f>
        <v>---</v>
      </c>
      <c r="AK100" t="str">
        <f>IF(COUNTIF(CALC_CONN_TEBA0714_REV01!F:F,IF(AH100&lt;&gt;"---",VLOOKUP(AD100,CALC_CONN_TEBA0714_REV01!F:M,8,0),IF(IFERROR(IF(AD100=AH100,AI100,AH100),"---")="---","---",IF(COUNTIF(CALC_CONN_TEBA0714_REV01!F:F,IFERROR(IF(AD100=AH100,AI100,AH100),"---"))&gt;0,"---",IFERROR(IF(AD100=AH100,AI100,AH100),"---")))))=0,IF(AH100&lt;&gt;"---",VLOOKUP(AD100,CALC_CONN_TEBA0714_REV01!F:M,8,0),IF(IFERROR(IF(AD100=AH100,AI100,AH100),"---")="---","---",IF(COUNTIF(CALC_CONN_TEBA0714_REV01!F:F,IFERROR(IF(AD100=AH100,AI100,AH100),"---"))&gt;0,"---",IFERROR(IF(AD100=AH100,AI100,AH100),"---")))),"---")</f>
        <v>D3-K</v>
      </c>
      <c r="AL100">
        <f t="shared" si="23"/>
        <v>61.972200000000001</v>
      </c>
      <c r="AM100">
        <f t="shared" si="24"/>
        <v>2</v>
      </c>
      <c r="AT100" t="str">
        <f t="shared" si="17"/>
        <v>B14_L10_N</v>
      </c>
      <c r="AU100" t="str">
        <f t="shared" si="18"/>
        <v>--</v>
      </c>
    </row>
    <row r="101" spans="1:47" x14ac:dyDescent="0.25">
      <c r="A101" t="str">
        <f t="shared" si="13"/>
        <v>J17-31</v>
      </c>
      <c r="B101" t="str">
        <f t="shared" si="14"/>
        <v>B14_L16_P</v>
      </c>
      <c r="C101" t="str">
        <f t="shared" si="15"/>
        <v>J17-B14_L16_P</v>
      </c>
      <c r="D101" t="str">
        <f t="shared" si="16"/>
        <v>J17-31</v>
      </c>
      <c r="E101" t="s">
        <v>537</v>
      </c>
      <c r="F101">
        <v>31</v>
      </c>
      <c r="G101" t="s">
        <v>852</v>
      </c>
      <c r="L101" t="s">
        <v>357</v>
      </c>
      <c r="M101" t="s">
        <v>274</v>
      </c>
      <c r="N101">
        <v>8.4113000000000007</v>
      </c>
      <c r="AA101">
        <f t="shared" si="25"/>
        <v>96</v>
      </c>
      <c r="AB101" t="str">
        <f>B2B!B98</f>
        <v>JM1</v>
      </c>
      <c r="AC101" t="str">
        <f>B2B!C98</f>
        <v>95</v>
      </c>
      <c r="AD101" t="str">
        <f t="shared" si="19"/>
        <v>JM1-95</v>
      </c>
      <c r="AE101" t="str">
        <f t="shared" si="20"/>
        <v>B14_L21_N</v>
      </c>
      <c r="AG101" t="str">
        <f t="shared" si="21"/>
        <v>--</v>
      </c>
      <c r="AH101" t="str">
        <f t="shared" si="22"/>
        <v>J17-44</v>
      </c>
      <c r="AI101" t="str">
        <f>IFERROR(IF(IF(AG101="--",INDEX(D:D,MATCH(AE101,INDEX(B:B,MATCH(AE101,B:B,)+1):B10615,)+MATCH(AE101,B:B,)))=AD101,VLOOKUP(AE101,B:D,3,0),IF(AG101="--",INDEX(D:D,MATCH(AE101,INDEX(B:B,MATCH(AE101,B:B,)+1):B10615,)+MATCH(AE101,B:B,)),"---")),"---")</f>
        <v>J17-44</v>
      </c>
      <c r="AJ101" t="str">
        <f>IF(COUNTIF(CALC_CONN_TEBA0714_REV01!F:F,IF(AH101&lt;&gt;"---",VLOOKUP(AD101,CALC_CONN_TEBA0714_REV01!F:M,8,0),IF(IFERROR(IF(AD101=AH101,AI101,AH101),"---")="---","---",IF(COUNTIF(CALC_CONN_TEBA0714_REV01!F:F,IFERROR(IF(AD101=AH101,AI101,AH101),"---"))&gt;0,"---",IFERROR(IF(AD101=AH101,AI101,AH101),"---")))))=1,IF(AH101&lt;&gt;"---",VLOOKUP(AD101,CALC_CONN_TEBA0714_REV01!F:M,8,0),IF(IFERROR(IF(AD101=AH101,AI101,AH101),"---")="---","---",IF(COUNTIF(CALC_CONN_TEBA0714_REV01!F:F,IFERROR(IF(AD101=AH101,AI101,AH101),"---"))&gt;0,"---",IFERROR(IF(AD101=AH101,AI101,AH101),"---")))),"---")</f>
        <v>J17-44</v>
      </c>
      <c r="AK101" t="str">
        <f>IF(COUNTIF(CALC_CONN_TEBA0714_REV01!F:F,IF(AH101&lt;&gt;"---",VLOOKUP(AD101,CALC_CONN_TEBA0714_REV01!F:M,8,0),IF(IFERROR(IF(AD101=AH101,AI101,AH101),"---")="---","---",IF(COUNTIF(CALC_CONN_TEBA0714_REV01!F:F,IFERROR(IF(AD101=AH101,AI101,AH101),"---"))&gt;0,"---",IFERROR(IF(AD101=AH101,AI101,AH101),"---")))))=0,IF(AH101&lt;&gt;"---",VLOOKUP(AD101,CALC_CONN_TEBA0714_REV01!F:M,8,0),IF(IFERROR(IF(AD101=AH101,AI101,AH101),"---")="---","---",IF(COUNTIF(CALC_CONN_TEBA0714_REV01!F:F,IFERROR(IF(AD101=AH101,AI101,AH101),"---"))&gt;0,"---",IFERROR(IF(AD101=AH101,AI101,AH101),"---")))),"---")</f>
        <v>---</v>
      </c>
      <c r="AL101">
        <f t="shared" si="23"/>
        <v>49.157499999999999</v>
      </c>
      <c r="AM101">
        <f t="shared" si="24"/>
        <v>2</v>
      </c>
      <c r="AT101" t="str">
        <f t="shared" si="17"/>
        <v>B14_L16_P</v>
      </c>
      <c r="AU101" t="str">
        <f t="shared" si="18"/>
        <v>--</v>
      </c>
    </row>
    <row r="102" spans="1:47" x14ac:dyDescent="0.25">
      <c r="A102" t="str">
        <f t="shared" si="13"/>
        <v>J17-32</v>
      </c>
      <c r="B102" t="str">
        <f t="shared" si="14"/>
        <v>B14_L16_N</v>
      </c>
      <c r="C102" t="str">
        <f t="shared" si="15"/>
        <v>J17-B14_L16_N</v>
      </c>
      <c r="D102" t="str">
        <f t="shared" si="16"/>
        <v>J17-32</v>
      </c>
      <c r="E102" t="s">
        <v>537</v>
      </c>
      <c r="F102">
        <v>32</v>
      </c>
      <c r="G102" t="s">
        <v>851</v>
      </c>
      <c r="L102" t="s">
        <v>358</v>
      </c>
      <c r="M102" t="s">
        <v>274</v>
      </c>
      <c r="N102">
        <v>8.7426999999999992</v>
      </c>
      <c r="AA102">
        <f t="shared" si="25"/>
        <v>97</v>
      </c>
      <c r="AB102" t="str">
        <f>B2B!B99</f>
        <v>JM1</v>
      </c>
      <c r="AC102" t="str">
        <f>B2B!C99</f>
        <v>98</v>
      </c>
      <c r="AD102" t="str">
        <f t="shared" si="19"/>
        <v>JM1-98</v>
      </c>
      <c r="AE102" t="str">
        <f t="shared" si="20"/>
        <v>GND</v>
      </c>
      <c r="AG102" t="str">
        <f t="shared" si="21"/>
        <v>---</v>
      </c>
      <c r="AH102" t="str">
        <f t="shared" si="22"/>
        <v>---</v>
      </c>
      <c r="AI102" t="str">
        <f>IFERROR(IF(IF(AG102="--",INDEX(D:D,MATCH(AE102,INDEX(B:B,MATCH(AE102,B:B,)+1):B10616,)+MATCH(AE102,B:B,)))=AD102,VLOOKUP(AE102,B:D,3,0),IF(AG102="--",INDEX(D:D,MATCH(AE102,INDEX(B:B,MATCH(AE102,B:B,)+1):B10616,)+MATCH(AE102,B:B,)),"---")),"---")</f>
        <v>---</v>
      </c>
      <c r="AJ102" t="str">
        <f>IF(COUNTIF(CALC_CONN_TEBA0714_REV01!F:F,IF(AH102&lt;&gt;"---",VLOOKUP(AD102,CALC_CONN_TEBA0714_REV01!F:M,8,0),IF(IFERROR(IF(AD102=AH102,AI102,AH102),"---")="---","---",IF(COUNTIF(CALC_CONN_TEBA0714_REV01!F:F,IFERROR(IF(AD102=AH102,AI102,AH102),"---"))&gt;0,"---",IFERROR(IF(AD102=AH102,AI102,AH102),"---")))))=1,IF(AH102&lt;&gt;"---",VLOOKUP(AD102,CALC_CONN_TEBA0714_REV01!F:M,8,0),IF(IFERROR(IF(AD102=AH102,AI102,AH102),"---")="---","---",IF(COUNTIF(CALC_CONN_TEBA0714_REV01!F:F,IFERROR(IF(AD102=AH102,AI102,AH102),"---"))&gt;0,"---",IFERROR(IF(AD102=AH102,AI102,AH102),"---")))),"---")</f>
        <v>---</v>
      </c>
      <c r="AK102" t="str">
        <f>IF(COUNTIF(CALC_CONN_TEBA0714_REV01!F:F,IF(AH102&lt;&gt;"---",VLOOKUP(AD102,CALC_CONN_TEBA0714_REV01!F:M,8,0),IF(IFERROR(IF(AD102=AH102,AI102,AH102),"---")="---","---",IF(COUNTIF(CALC_CONN_TEBA0714_REV01!F:F,IFERROR(IF(AD102=AH102,AI102,AH102),"---"))&gt;0,"---",IFERROR(IF(AD102=AH102,AI102,AH102),"---")))))=0,IF(AH102&lt;&gt;"---",VLOOKUP(AD102,CALC_CONN_TEBA0714_REV01!F:M,8,0),IF(IFERROR(IF(AD102=AH102,AI102,AH102),"---")="---","---",IF(COUNTIF(CALC_CONN_TEBA0714_REV01!F:F,IFERROR(IF(AD102=AH102,AI102,AH102),"---"))&gt;0,"---",IFERROR(IF(AD102=AH102,AI102,AH102),"---")))),"---")</f>
        <v>---</v>
      </c>
      <c r="AL102" t="str">
        <f t="shared" si="23"/>
        <v>---</v>
      </c>
      <c r="AM102">
        <f t="shared" si="24"/>
        <v>85</v>
      </c>
      <c r="AT102" t="str">
        <f t="shared" si="17"/>
        <v>B14_L16_N</v>
      </c>
      <c r="AU102" t="str">
        <f t="shared" si="18"/>
        <v>--</v>
      </c>
    </row>
    <row r="103" spans="1:47" x14ac:dyDescent="0.25">
      <c r="A103" t="str">
        <f t="shared" si="13"/>
        <v>J17-33</v>
      </c>
      <c r="B103" t="str">
        <f t="shared" si="14"/>
        <v>B14_L18_N</v>
      </c>
      <c r="C103" t="str">
        <f t="shared" si="15"/>
        <v>J17-B14_L18_N</v>
      </c>
      <c r="D103" t="str">
        <f t="shared" si="16"/>
        <v>J17-33</v>
      </c>
      <c r="E103" t="s">
        <v>537</v>
      </c>
      <c r="F103">
        <v>33</v>
      </c>
      <c r="G103" t="s">
        <v>291</v>
      </c>
      <c r="L103" t="s">
        <v>359</v>
      </c>
      <c r="M103" t="s">
        <v>274</v>
      </c>
      <c r="N103">
        <v>8.8421000000000003</v>
      </c>
      <c r="AA103">
        <f t="shared" si="25"/>
        <v>98</v>
      </c>
      <c r="AB103" t="str">
        <f>B2B!B100</f>
        <v>JM1</v>
      </c>
      <c r="AC103" t="str">
        <f>B2B!C100</f>
        <v>97</v>
      </c>
      <c r="AD103" t="str">
        <f t="shared" si="19"/>
        <v>JM1-97</v>
      </c>
      <c r="AE103" t="str">
        <f t="shared" si="20"/>
        <v>3.3V</v>
      </c>
      <c r="AG103" t="str">
        <f t="shared" si="21"/>
        <v>--</v>
      </c>
      <c r="AH103" t="str">
        <f t="shared" si="22"/>
        <v>J3-5</v>
      </c>
      <c r="AI103" t="str">
        <f>IFERROR(IF(IF(AG103="--",INDEX(D:D,MATCH(AE103,INDEX(B:B,MATCH(AE103,B:B,)+1):B10617,)+MATCH(AE103,B:B,)))=AD103,VLOOKUP(AE103,B:D,3,0),IF(AG103="--",INDEX(D:D,MATCH(AE103,INDEX(B:B,MATCH(AE103,B:B,)+1):B10617,)+MATCH(AE103,B:B,)),"---")),"---")</f>
        <v>J4-5</v>
      </c>
      <c r="AJ103" t="str">
        <f>IF(COUNTIF(CALC_CONN_TEBA0714_REV01!F:F,IF(AH103&lt;&gt;"---",VLOOKUP(AD103,CALC_CONN_TEBA0714_REV01!F:M,8,0),IF(IFERROR(IF(AD103=AH103,AI103,AH103),"---")="---","---",IF(COUNTIF(CALC_CONN_TEBA0714_REV01!F:F,IFERROR(IF(AD103=AH103,AI103,AH103),"---"))&gt;0,"---",IFERROR(IF(AD103=AH103,AI103,AH103),"---")))))=1,IF(AH103&lt;&gt;"---",VLOOKUP(AD103,CALC_CONN_TEBA0714_REV01!F:M,8,0),IF(IFERROR(IF(AD103=AH103,AI103,AH103),"---")="---","---",IF(COUNTIF(CALC_CONN_TEBA0714_REV01!F:F,IFERROR(IF(AD103=AH103,AI103,AH103),"---"))&gt;0,"---",IFERROR(IF(AD103=AH103,AI103,AH103),"---")))),"---")</f>
        <v>J3-5</v>
      </c>
      <c r="AK103" t="str">
        <f>IF(COUNTIF(CALC_CONN_TEBA0714_REV01!F:F,IF(AH103&lt;&gt;"---",VLOOKUP(AD103,CALC_CONN_TEBA0714_REV01!F:M,8,0),IF(IFERROR(IF(AD103=AH103,AI103,AH103),"---")="---","---",IF(COUNTIF(CALC_CONN_TEBA0714_REV01!F:F,IFERROR(IF(AD103=AH103,AI103,AH103),"---"))&gt;0,"---",IFERROR(IF(AD103=AH103,AI103,AH103),"---")))))=0,IF(AH103&lt;&gt;"---",VLOOKUP(AD103,CALC_CONN_TEBA0714_REV01!F:M,8,0),IF(IFERROR(IF(AD103=AH103,AI103,AH103),"---")="---","---",IF(COUNTIF(CALC_CONN_TEBA0714_REV01!F:F,IFERROR(IF(AD103=AH103,AI103,AH103),"---"))&gt;0,"---",IFERROR(IF(AD103=AH103,AI103,AH103),"---")))),"---")</f>
        <v>---</v>
      </c>
      <c r="AL103">
        <f t="shared" si="23"/>
        <v>24.980799999999999</v>
      </c>
      <c r="AM103">
        <f t="shared" si="24"/>
        <v>16</v>
      </c>
      <c r="AT103" t="str">
        <f t="shared" si="17"/>
        <v>B14_L18_N</v>
      </c>
      <c r="AU103" t="str">
        <f t="shared" si="18"/>
        <v>--</v>
      </c>
    </row>
    <row r="104" spans="1:47" x14ac:dyDescent="0.25">
      <c r="A104" t="str">
        <f t="shared" si="13"/>
        <v>J17-34</v>
      </c>
      <c r="B104" t="str">
        <f t="shared" si="14"/>
        <v>B14_L18_P</v>
      </c>
      <c r="C104" t="str">
        <f t="shared" si="15"/>
        <v>J17-B14_L18_P</v>
      </c>
      <c r="D104" t="str">
        <f t="shared" si="16"/>
        <v>J17-34</v>
      </c>
      <c r="E104" t="s">
        <v>537</v>
      </c>
      <c r="F104">
        <v>34</v>
      </c>
      <c r="G104" t="s">
        <v>292</v>
      </c>
      <c r="L104" t="s">
        <v>360</v>
      </c>
      <c r="M104" t="s">
        <v>274</v>
      </c>
      <c r="N104">
        <v>9.1734000000000009</v>
      </c>
      <c r="AA104">
        <f t="shared" si="25"/>
        <v>99</v>
      </c>
      <c r="AB104" t="str">
        <f>B2B!B101</f>
        <v>JM1</v>
      </c>
      <c r="AC104" t="str">
        <f>B2B!C101</f>
        <v>100</v>
      </c>
      <c r="AD104" t="str">
        <f t="shared" si="19"/>
        <v>JM1-100</v>
      </c>
      <c r="AE104" t="str">
        <f t="shared" si="20"/>
        <v>GND</v>
      </c>
      <c r="AG104" t="str">
        <f t="shared" si="21"/>
        <v>---</v>
      </c>
      <c r="AH104" t="str">
        <f t="shared" si="22"/>
        <v>---</v>
      </c>
      <c r="AI104" t="str">
        <f>IFERROR(IF(IF(AG104="--",INDEX(D:D,MATCH(AE104,INDEX(B:B,MATCH(AE104,B:B,)+1):B10618,)+MATCH(AE104,B:B,)))=AD104,VLOOKUP(AE104,B:D,3,0),IF(AG104="--",INDEX(D:D,MATCH(AE104,INDEX(B:B,MATCH(AE104,B:B,)+1):B10618,)+MATCH(AE104,B:B,)),"---")),"---")</f>
        <v>---</v>
      </c>
      <c r="AJ104" t="str">
        <f>IF(COUNTIF(CALC_CONN_TEBA0714_REV01!F:F,IF(AH104&lt;&gt;"---",VLOOKUP(AD104,CALC_CONN_TEBA0714_REV01!F:M,8,0),IF(IFERROR(IF(AD104=AH104,AI104,AH104),"---")="---","---",IF(COUNTIF(CALC_CONN_TEBA0714_REV01!F:F,IFERROR(IF(AD104=AH104,AI104,AH104),"---"))&gt;0,"---",IFERROR(IF(AD104=AH104,AI104,AH104),"---")))))=1,IF(AH104&lt;&gt;"---",VLOOKUP(AD104,CALC_CONN_TEBA0714_REV01!F:M,8,0),IF(IFERROR(IF(AD104=AH104,AI104,AH104),"---")="---","---",IF(COUNTIF(CALC_CONN_TEBA0714_REV01!F:F,IFERROR(IF(AD104=AH104,AI104,AH104),"---"))&gt;0,"---",IFERROR(IF(AD104=AH104,AI104,AH104),"---")))),"---")</f>
        <v>---</v>
      </c>
      <c r="AK104" t="str">
        <f>IF(COUNTIF(CALC_CONN_TEBA0714_REV01!F:F,IF(AH104&lt;&gt;"---",VLOOKUP(AD104,CALC_CONN_TEBA0714_REV01!F:M,8,0),IF(IFERROR(IF(AD104=AH104,AI104,AH104),"---")="---","---",IF(COUNTIF(CALC_CONN_TEBA0714_REV01!F:F,IFERROR(IF(AD104=AH104,AI104,AH104),"---"))&gt;0,"---",IFERROR(IF(AD104=AH104,AI104,AH104),"---")))))=0,IF(AH104&lt;&gt;"---",VLOOKUP(AD104,CALC_CONN_TEBA0714_REV01!F:M,8,0),IF(IFERROR(IF(AD104=AH104,AI104,AH104),"---")="---","---",IF(COUNTIF(CALC_CONN_TEBA0714_REV01!F:F,IFERROR(IF(AD104=AH104,AI104,AH104),"---"))&gt;0,"---",IFERROR(IF(AD104=AH104,AI104,AH104),"---")))),"---")</f>
        <v>---</v>
      </c>
      <c r="AL104" t="str">
        <f t="shared" si="23"/>
        <v>---</v>
      </c>
      <c r="AM104">
        <f t="shared" si="24"/>
        <v>85</v>
      </c>
      <c r="AT104" t="str">
        <f t="shared" si="17"/>
        <v>B14_L18_P</v>
      </c>
      <c r="AU104" t="str">
        <f t="shared" si="18"/>
        <v>--</v>
      </c>
    </row>
    <row r="105" spans="1:47" x14ac:dyDescent="0.25">
      <c r="A105" t="str">
        <f t="shared" si="13"/>
        <v>J17-35</v>
      </c>
      <c r="B105" t="str">
        <f t="shared" si="14"/>
        <v>B14_L17_N</v>
      </c>
      <c r="C105" t="str">
        <f t="shared" si="15"/>
        <v>J17-B14_L17_N</v>
      </c>
      <c r="D105" t="str">
        <f t="shared" si="16"/>
        <v>J17-35</v>
      </c>
      <c r="E105" t="s">
        <v>537</v>
      </c>
      <c r="F105">
        <v>35</v>
      </c>
      <c r="G105" t="s">
        <v>853</v>
      </c>
      <c r="L105" t="s">
        <v>361</v>
      </c>
      <c r="M105" t="s">
        <v>274</v>
      </c>
      <c r="N105">
        <v>0</v>
      </c>
      <c r="AA105">
        <f t="shared" si="25"/>
        <v>100</v>
      </c>
      <c r="AB105" t="str">
        <f>B2B!B102</f>
        <v>JM1</v>
      </c>
      <c r="AC105" t="str">
        <f>B2B!C102</f>
        <v>99</v>
      </c>
      <c r="AD105" t="str">
        <f t="shared" si="19"/>
        <v>JM1-99</v>
      </c>
      <c r="AE105" t="str">
        <f t="shared" si="20"/>
        <v>3.3V</v>
      </c>
      <c r="AG105" t="str">
        <f t="shared" si="21"/>
        <v>--</v>
      </c>
      <c r="AH105" t="str">
        <f t="shared" si="22"/>
        <v>J3-5</v>
      </c>
      <c r="AI105" t="str">
        <f>IFERROR(IF(IF(AG105="--",INDEX(D:D,MATCH(AE105,INDEX(B:B,MATCH(AE105,B:B,)+1):B10619,)+MATCH(AE105,B:B,)))=AD105,VLOOKUP(AE105,B:D,3,0),IF(AG105="--",INDEX(D:D,MATCH(AE105,INDEX(B:B,MATCH(AE105,B:B,)+1):B10619,)+MATCH(AE105,B:B,)),"---")),"---")</f>
        <v>J4-5</v>
      </c>
      <c r="AJ105" t="str">
        <f>IF(COUNTIF(CALC_CONN_TEBA0714_REV01!F:F,IF(AH105&lt;&gt;"---",VLOOKUP(AD105,CALC_CONN_TEBA0714_REV01!F:M,8,0),IF(IFERROR(IF(AD105=AH105,AI105,AH105),"---")="---","---",IF(COUNTIF(CALC_CONN_TEBA0714_REV01!F:F,IFERROR(IF(AD105=AH105,AI105,AH105),"---"))&gt;0,"---",IFERROR(IF(AD105=AH105,AI105,AH105),"---")))))=1,IF(AH105&lt;&gt;"---",VLOOKUP(AD105,CALC_CONN_TEBA0714_REV01!F:M,8,0),IF(IFERROR(IF(AD105=AH105,AI105,AH105),"---")="---","---",IF(COUNTIF(CALC_CONN_TEBA0714_REV01!F:F,IFERROR(IF(AD105=AH105,AI105,AH105),"---"))&gt;0,"---",IFERROR(IF(AD105=AH105,AI105,AH105),"---")))),"---")</f>
        <v>J3-5</v>
      </c>
      <c r="AK105" t="str">
        <f>IF(COUNTIF(CALC_CONN_TEBA0714_REV01!F:F,IF(AH105&lt;&gt;"---",VLOOKUP(AD105,CALC_CONN_TEBA0714_REV01!F:M,8,0),IF(IFERROR(IF(AD105=AH105,AI105,AH105),"---")="---","---",IF(COUNTIF(CALC_CONN_TEBA0714_REV01!F:F,IFERROR(IF(AD105=AH105,AI105,AH105),"---"))&gt;0,"---",IFERROR(IF(AD105=AH105,AI105,AH105),"---")))))=0,IF(AH105&lt;&gt;"---",VLOOKUP(AD105,CALC_CONN_TEBA0714_REV01!F:M,8,0),IF(IFERROR(IF(AD105=AH105,AI105,AH105),"---")="---","---",IF(COUNTIF(CALC_CONN_TEBA0714_REV01!F:F,IFERROR(IF(AD105=AH105,AI105,AH105),"---"))&gt;0,"---",IFERROR(IF(AD105=AH105,AI105,AH105),"---")))),"---")</f>
        <v>---</v>
      </c>
      <c r="AL105">
        <f t="shared" si="23"/>
        <v>24.980799999999999</v>
      </c>
      <c r="AM105">
        <f t="shared" si="24"/>
        <v>16</v>
      </c>
      <c r="AT105" t="str">
        <f t="shared" si="17"/>
        <v>B14_L17_N</v>
      </c>
      <c r="AU105" t="str">
        <f t="shared" si="18"/>
        <v>--</v>
      </c>
    </row>
    <row r="106" spans="1:47" x14ac:dyDescent="0.25">
      <c r="A106" t="str">
        <f t="shared" si="13"/>
        <v>J17-36</v>
      </c>
      <c r="B106" t="str">
        <f t="shared" si="14"/>
        <v>B14_L17_P</v>
      </c>
      <c r="C106" t="str">
        <f t="shared" si="15"/>
        <v>J17-B14_L17_P</v>
      </c>
      <c r="D106" t="str">
        <f t="shared" si="16"/>
        <v>J17-36</v>
      </c>
      <c r="E106" t="s">
        <v>537</v>
      </c>
      <c r="F106">
        <v>36</v>
      </c>
      <c r="G106" t="s">
        <v>854</v>
      </c>
      <c r="L106" t="s">
        <v>362</v>
      </c>
      <c r="M106" t="s">
        <v>274</v>
      </c>
      <c r="N106">
        <v>0</v>
      </c>
      <c r="AA106">
        <f t="shared" si="25"/>
        <v>101</v>
      </c>
      <c r="AB106" t="str">
        <f>B2B!B103</f>
        <v>JM2</v>
      </c>
      <c r="AC106" t="str">
        <f>B2B!C103</f>
        <v>2</v>
      </c>
      <c r="AD106" t="str">
        <f t="shared" si="19"/>
        <v>JM2-2</v>
      </c>
      <c r="AE106" t="str">
        <f t="shared" si="20"/>
        <v>B15_L3_P</v>
      </c>
      <c r="AG106" t="str">
        <f t="shared" si="21"/>
        <v>--</v>
      </c>
      <c r="AH106" t="str">
        <f t="shared" si="22"/>
        <v>J4-8</v>
      </c>
      <c r="AI106" t="str">
        <f>IFERROR(IF(IF(AG106="--",INDEX(D:D,MATCH(AE106,INDEX(B:B,MATCH(AE106,B:B,)+1):B10620,)+MATCH(AE106,B:B,)))=AD106,VLOOKUP(AE106,B:D,3,0),IF(AG106="--",INDEX(D:D,MATCH(AE106,INDEX(B:B,MATCH(AE106,B:B,)+1):B10620,)+MATCH(AE106,B:B,)),"---")),"---")</f>
        <v>J4-8</v>
      </c>
      <c r="AJ106" t="str">
        <f>IF(COUNTIF(CALC_CONN_TEBA0714_REV01!F:F,IF(AH106&lt;&gt;"---",VLOOKUP(AD106,CALC_CONN_TEBA0714_REV01!F:M,8,0),IF(IFERROR(IF(AD106=AH106,AI106,AH106),"---")="---","---",IF(COUNTIF(CALC_CONN_TEBA0714_REV01!F:F,IFERROR(IF(AD106=AH106,AI106,AH106),"---"))&gt;0,"---",IFERROR(IF(AD106=AH106,AI106,AH106),"---")))))=1,IF(AH106&lt;&gt;"---",VLOOKUP(AD106,CALC_CONN_TEBA0714_REV01!F:M,8,0),IF(IFERROR(IF(AD106=AH106,AI106,AH106),"---")="---","---",IF(COUNTIF(CALC_CONN_TEBA0714_REV01!F:F,IFERROR(IF(AD106=AH106,AI106,AH106),"---"))&gt;0,"---",IFERROR(IF(AD106=AH106,AI106,AH106),"---")))),"---")</f>
        <v>J4-8</v>
      </c>
      <c r="AK106" t="str">
        <f>IF(COUNTIF(CALC_CONN_TEBA0714_REV01!F:F,IF(AH106&lt;&gt;"---",VLOOKUP(AD106,CALC_CONN_TEBA0714_REV01!F:M,8,0),IF(IFERROR(IF(AD106=AH106,AI106,AH106),"---")="---","---",IF(COUNTIF(CALC_CONN_TEBA0714_REV01!F:F,IFERROR(IF(AD106=AH106,AI106,AH106),"---"))&gt;0,"---",IFERROR(IF(AD106=AH106,AI106,AH106),"---")))))=0,IF(AH106&lt;&gt;"---",VLOOKUP(AD106,CALC_CONN_TEBA0714_REV01!F:M,8,0),IF(IFERROR(IF(AD106=AH106,AI106,AH106),"---")="---","---",IF(COUNTIF(CALC_CONN_TEBA0714_REV01!F:F,IFERROR(IF(AD106=AH106,AI106,AH106),"---"))&gt;0,"---",IFERROR(IF(AD106=AH106,AI106,AH106),"---")))),"---")</f>
        <v>---</v>
      </c>
      <c r="AL106">
        <f t="shared" si="23"/>
        <v>48.9358</v>
      </c>
      <c r="AM106">
        <f t="shared" si="24"/>
        <v>2</v>
      </c>
      <c r="AT106" t="str">
        <f t="shared" si="17"/>
        <v>B14_L17_P</v>
      </c>
      <c r="AU106" t="str">
        <f t="shared" si="18"/>
        <v>--</v>
      </c>
    </row>
    <row r="107" spans="1:47" x14ac:dyDescent="0.25">
      <c r="A107" t="str">
        <f t="shared" si="13"/>
        <v>J17-37</v>
      </c>
      <c r="B107" t="str">
        <f t="shared" si="14"/>
        <v>B14_L20_P</v>
      </c>
      <c r="C107" t="str">
        <f t="shared" si="15"/>
        <v>J17-B14_L20_P</v>
      </c>
      <c r="D107" t="str">
        <f t="shared" si="16"/>
        <v>J17-37</v>
      </c>
      <c r="E107" t="s">
        <v>537</v>
      </c>
      <c r="F107">
        <v>37</v>
      </c>
      <c r="G107" t="s">
        <v>858</v>
      </c>
      <c r="L107" t="s">
        <v>363</v>
      </c>
      <c r="M107" t="s">
        <v>274</v>
      </c>
      <c r="N107">
        <v>10.475099999999999</v>
      </c>
      <c r="AA107">
        <f t="shared" si="25"/>
        <v>102</v>
      </c>
      <c r="AB107" t="str">
        <f>B2B!B104</f>
        <v>JM2</v>
      </c>
      <c r="AC107" t="str">
        <f>B2B!C104</f>
        <v>1</v>
      </c>
      <c r="AD107" t="str">
        <f t="shared" si="19"/>
        <v>JM2-1</v>
      </c>
      <c r="AE107" t="str">
        <f t="shared" si="20"/>
        <v>B15_L7_N</v>
      </c>
      <c r="AG107" t="str">
        <f t="shared" si="21"/>
        <v>--</v>
      </c>
      <c r="AH107" t="str">
        <f t="shared" si="22"/>
        <v>JM2-1</v>
      </c>
      <c r="AI107" t="str">
        <f>IFERROR(IF(IF(AG107="--",INDEX(D:D,MATCH(AE107,INDEX(B:B,MATCH(AE107,B:B,)+1):B10621,)+MATCH(AE107,B:B,)))=AD107,VLOOKUP(AE107,B:D,3,0),IF(AG107="--",INDEX(D:D,MATCH(AE107,INDEX(B:B,MATCH(AE107,B:B,)+1):B10621,)+MATCH(AE107,B:B,)),"---")),"---")</f>
        <v>---</v>
      </c>
      <c r="AJ107" t="str">
        <f>IF(COUNTIF(CALC_CONN_TEBA0714_REV01!F:F,IF(AH107&lt;&gt;"---",VLOOKUP(AD107,CALC_CONN_TEBA0714_REV01!F:M,8,0),IF(IFERROR(IF(AD107=AH107,AI107,AH107),"---")="---","---",IF(COUNTIF(CALC_CONN_TEBA0714_REV01!F:F,IFERROR(IF(AD107=AH107,AI107,AH107),"---"))&gt;0,"---",IFERROR(IF(AD107=AH107,AI107,AH107),"---")))))=1,IF(AH107&lt;&gt;"---",VLOOKUP(AD107,CALC_CONN_TEBA0714_REV01!F:M,8,0),IF(IFERROR(IF(AD107=AH107,AI107,AH107),"---")="---","---",IF(COUNTIF(CALC_CONN_TEBA0714_REV01!F:F,IFERROR(IF(AD107=AH107,AI107,AH107),"---"))&gt;0,"---",IFERROR(IF(AD107=AH107,AI107,AH107),"---")))),"---")</f>
        <v>---</v>
      </c>
      <c r="AK107" t="str">
        <f>IF(COUNTIF(CALC_CONN_TEBA0714_REV01!F:F,IF(AH107&lt;&gt;"---",VLOOKUP(AD107,CALC_CONN_TEBA0714_REV01!F:M,8,0),IF(IFERROR(IF(AD107=AH107,AI107,AH107),"---")="---","---",IF(COUNTIF(CALC_CONN_TEBA0714_REV01!F:F,IFERROR(IF(AD107=AH107,AI107,AH107),"---"))&gt;0,"---",IFERROR(IF(AD107=AH107,AI107,AH107),"---")))))=0,IF(AH107&lt;&gt;"---",VLOOKUP(AD107,CALC_CONN_TEBA0714_REV01!F:M,8,0),IF(IFERROR(IF(AD107=AH107,AI107,AH107),"---")="---","---",IF(COUNTIF(CALC_CONN_TEBA0714_REV01!F:F,IFERROR(IF(AD107=AH107,AI107,AH107),"---"))&gt;0,"---",IFERROR(IF(AD107=AH107,AI107,AH107),"---")))),"---")</f>
        <v>---</v>
      </c>
      <c r="AL107">
        <f t="shared" si="23"/>
        <v>0</v>
      </c>
      <c r="AM107">
        <f t="shared" si="24"/>
        <v>1</v>
      </c>
      <c r="AT107" t="str">
        <f t="shared" si="17"/>
        <v>B14_L20_P</v>
      </c>
      <c r="AU107" t="str">
        <f t="shared" si="18"/>
        <v>--</v>
      </c>
    </row>
    <row r="108" spans="1:47" x14ac:dyDescent="0.25">
      <c r="A108" t="str">
        <f t="shared" si="13"/>
        <v>J17-38</v>
      </c>
      <c r="B108" t="str">
        <f t="shared" si="14"/>
        <v>B14_L20_N</v>
      </c>
      <c r="C108" t="str">
        <f t="shared" si="15"/>
        <v>J17-B14_L20_N</v>
      </c>
      <c r="D108" t="str">
        <f t="shared" si="16"/>
        <v>J17-38</v>
      </c>
      <c r="E108" t="s">
        <v>537</v>
      </c>
      <c r="F108">
        <v>38</v>
      </c>
      <c r="G108" t="s">
        <v>857</v>
      </c>
      <c r="L108" t="s">
        <v>365</v>
      </c>
      <c r="M108" t="s">
        <v>274</v>
      </c>
      <c r="N108">
        <v>10.143700000000001</v>
      </c>
      <c r="AA108">
        <f t="shared" si="25"/>
        <v>103</v>
      </c>
      <c r="AB108" t="str">
        <f>B2B!B105</f>
        <v>JM2</v>
      </c>
      <c r="AC108" t="str">
        <f>B2B!C105</f>
        <v>4</v>
      </c>
      <c r="AD108" t="str">
        <f t="shared" si="19"/>
        <v>JM2-4</v>
      </c>
      <c r="AE108" t="str">
        <f t="shared" si="20"/>
        <v>B15_L3_N</v>
      </c>
      <c r="AG108" t="str">
        <f t="shared" si="21"/>
        <v>--</v>
      </c>
      <c r="AH108" t="str">
        <f t="shared" si="22"/>
        <v>J4-7</v>
      </c>
      <c r="AI108" t="str">
        <f>IFERROR(IF(IF(AG108="--",INDEX(D:D,MATCH(AE108,INDEX(B:B,MATCH(AE108,B:B,)+1):B10622,)+MATCH(AE108,B:B,)))=AD108,VLOOKUP(AE108,B:D,3,0),IF(AG108="--",INDEX(D:D,MATCH(AE108,INDEX(B:B,MATCH(AE108,B:B,)+1):B10622,)+MATCH(AE108,B:B,)),"---")),"---")</f>
        <v>J4-7</v>
      </c>
      <c r="AJ108" t="str">
        <f>IF(COUNTIF(CALC_CONN_TEBA0714_REV01!F:F,IF(AH108&lt;&gt;"---",VLOOKUP(AD108,CALC_CONN_TEBA0714_REV01!F:M,8,0),IF(IFERROR(IF(AD108=AH108,AI108,AH108),"---")="---","---",IF(COUNTIF(CALC_CONN_TEBA0714_REV01!F:F,IFERROR(IF(AD108=AH108,AI108,AH108),"---"))&gt;0,"---",IFERROR(IF(AD108=AH108,AI108,AH108),"---")))))=1,IF(AH108&lt;&gt;"---",VLOOKUP(AD108,CALC_CONN_TEBA0714_REV01!F:M,8,0),IF(IFERROR(IF(AD108=AH108,AI108,AH108),"---")="---","---",IF(COUNTIF(CALC_CONN_TEBA0714_REV01!F:F,IFERROR(IF(AD108=AH108,AI108,AH108),"---"))&gt;0,"---",IFERROR(IF(AD108=AH108,AI108,AH108),"---")))),"---")</f>
        <v>J4-7</v>
      </c>
      <c r="AK108" t="str">
        <f>IF(COUNTIF(CALC_CONN_TEBA0714_REV01!F:F,IF(AH108&lt;&gt;"---",VLOOKUP(AD108,CALC_CONN_TEBA0714_REV01!F:M,8,0),IF(IFERROR(IF(AD108=AH108,AI108,AH108),"---")="---","---",IF(COUNTIF(CALC_CONN_TEBA0714_REV01!F:F,IFERROR(IF(AD108=AH108,AI108,AH108),"---"))&gt;0,"---",IFERROR(IF(AD108=AH108,AI108,AH108),"---")))))=0,IF(AH108&lt;&gt;"---",VLOOKUP(AD108,CALC_CONN_TEBA0714_REV01!F:M,8,0),IF(IFERROR(IF(AD108=AH108,AI108,AH108),"---")="---","---",IF(COUNTIF(CALC_CONN_TEBA0714_REV01!F:F,IFERROR(IF(AD108=AH108,AI108,AH108),"---"))&gt;0,"---",IFERROR(IF(AD108=AH108,AI108,AH108),"---")))),"---")</f>
        <v>---</v>
      </c>
      <c r="AL108">
        <f t="shared" si="23"/>
        <v>48.604500000000002</v>
      </c>
      <c r="AM108">
        <f t="shared" si="24"/>
        <v>2</v>
      </c>
      <c r="AT108" t="str">
        <f t="shared" si="17"/>
        <v>B14_L20_N</v>
      </c>
      <c r="AU108" t="str">
        <f t="shared" si="18"/>
        <v>--</v>
      </c>
    </row>
    <row r="109" spans="1:47" x14ac:dyDescent="0.25">
      <c r="A109" t="str">
        <f t="shared" si="13"/>
        <v>J17-39</v>
      </c>
      <c r="B109" t="str">
        <f t="shared" si="14"/>
        <v>B14_L24_P</v>
      </c>
      <c r="C109" t="str">
        <f t="shared" si="15"/>
        <v>J17-B14_L24_P</v>
      </c>
      <c r="D109" t="str">
        <f t="shared" si="16"/>
        <v>J17-39</v>
      </c>
      <c r="E109" t="s">
        <v>537</v>
      </c>
      <c r="F109">
        <v>39</v>
      </c>
      <c r="G109" t="s">
        <v>294</v>
      </c>
      <c r="L109" t="s">
        <v>367</v>
      </c>
      <c r="M109" t="s">
        <v>274</v>
      </c>
      <c r="N109">
        <v>2.3174000000000001</v>
      </c>
      <c r="AA109">
        <f t="shared" si="25"/>
        <v>104</v>
      </c>
      <c r="AB109" t="str">
        <f>B2B!B106</f>
        <v>JM2</v>
      </c>
      <c r="AC109" t="str">
        <f>B2B!C106</f>
        <v>3</v>
      </c>
      <c r="AD109" t="str">
        <f t="shared" si="19"/>
        <v>JM2-3</v>
      </c>
      <c r="AE109" t="str">
        <f t="shared" si="20"/>
        <v>B15_L7_P</v>
      </c>
      <c r="AG109" t="str">
        <f t="shared" si="21"/>
        <v>--</v>
      </c>
      <c r="AH109" t="str">
        <f t="shared" si="22"/>
        <v>JM2-3</v>
      </c>
      <c r="AI109" t="str">
        <f>IFERROR(IF(IF(AG109="--",INDEX(D:D,MATCH(AE109,INDEX(B:B,MATCH(AE109,B:B,)+1):B10623,)+MATCH(AE109,B:B,)))=AD109,VLOOKUP(AE109,B:D,3,0),IF(AG109="--",INDEX(D:D,MATCH(AE109,INDEX(B:B,MATCH(AE109,B:B,)+1):B10623,)+MATCH(AE109,B:B,)),"---")),"---")</f>
        <v>---</v>
      </c>
      <c r="AJ109" t="str">
        <f>IF(COUNTIF(CALC_CONN_TEBA0714_REV01!F:F,IF(AH109&lt;&gt;"---",VLOOKUP(AD109,CALC_CONN_TEBA0714_REV01!F:M,8,0),IF(IFERROR(IF(AD109=AH109,AI109,AH109),"---")="---","---",IF(COUNTIF(CALC_CONN_TEBA0714_REV01!F:F,IFERROR(IF(AD109=AH109,AI109,AH109),"---"))&gt;0,"---",IFERROR(IF(AD109=AH109,AI109,AH109),"---")))))=1,IF(AH109&lt;&gt;"---",VLOOKUP(AD109,CALC_CONN_TEBA0714_REV01!F:M,8,0),IF(IFERROR(IF(AD109=AH109,AI109,AH109),"---")="---","---",IF(COUNTIF(CALC_CONN_TEBA0714_REV01!F:F,IFERROR(IF(AD109=AH109,AI109,AH109),"---"))&gt;0,"---",IFERROR(IF(AD109=AH109,AI109,AH109),"---")))),"---")</f>
        <v>---</v>
      </c>
      <c r="AK109" t="str">
        <f>IF(COUNTIF(CALC_CONN_TEBA0714_REV01!F:F,IF(AH109&lt;&gt;"---",VLOOKUP(AD109,CALC_CONN_TEBA0714_REV01!F:M,8,0),IF(IFERROR(IF(AD109=AH109,AI109,AH109),"---")="---","---",IF(COUNTIF(CALC_CONN_TEBA0714_REV01!F:F,IFERROR(IF(AD109=AH109,AI109,AH109),"---"))&gt;0,"---",IFERROR(IF(AD109=AH109,AI109,AH109),"---")))))=0,IF(AH109&lt;&gt;"---",VLOOKUP(AD109,CALC_CONN_TEBA0714_REV01!F:M,8,0),IF(IFERROR(IF(AD109=AH109,AI109,AH109),"---")="---","---",IF(COUNTIF(CALC_CONN_TEBA0714_REV01!F:F,IFERROR(IF(AD109=AH109,AI109,AH109),"---"))&gt;0,"---",IFERROR(IF(AD109=AH109,AI109,AH109),"---")))),"---")</f>
        <v>---</v>
      </c>
      <c r="AL109">
        <f t="shared" si="23"/>
        <v>0</v>
      </c>
      <c r="AM109">
        <f t="shared" si="24"/>
        <v>1</v>
      </c>
      <c r="AT109" t="str">
        <f t="shared" si="17"/>
        <v>B14_L24_P</v>
      </c>
      <c r="AU109" t="str">
        <f t="shared" si="18"/>
        <v>--</v>
      </c>
    </row>
    <row r="110" spans="1:47" x14ac:dyDescent="0.25">
      <c r="A110" t="str">
        <f t="shared" si="13"/>
        <v>J17-40</v>
      </c>
      <c r="B110" t="str">
        <f t="shared" si="14"/>
        <v>B14_L24_N</v>
      </c>
      <c r="C110" t="str">
        <f t="shared" si="15"/>
        <v>J17-B14_L24_N</v>
      </c>
      <c r="D110" t="str">
        <f t="shared" si="16"/>
        <v>J17-40</v>
      </c>
      <c r="E110" t="s">
        <v>537</v>
      </c>
      <c r="F110">
        <v>40</v>
      </c>
      <c r="G110" t="s">
        <v>293</v>
      </c>
      <c r="L110" t="s">
        <v>369</v>
      </c>
      <c r="M110" t="s">
        <v>274</v>
      </c>
      <c r="N110">
        <v>2.3174000000000001</v>
      </c>
      <c r="AA110">
        <f t="shared" si="25"/>
        <v>105</v>
      </c>
      <c r="AB110" t="str">
        <f>B2B!B107</f>
        <v>JM2</v>
      </c>
      <c r="AC110" t="str">
        <f>B2B!C107</f>
        <v>6</v>
      </c>
      <c r="AD110" t="str">
        <f t="shared" si="19"/>
        <v>JM2-6</v>
      </c>
      <c r="AE110" t="str">
        <f t="shared" si="20"/>
        <v>B15_L5_P</v>
      </c>
      <c r="AG110" t="str">
        <f t="shared" si="21"/>
        <v>--</v>
      </c>
      <c r="AH110" t="str">
        <f t="shared" si="22"/>
        <v>J4-10</v>
      </c>
      <c r="AI110" t="str">
        <f>IFERROR(IF(IF(AG110="--",INDEX(D:D,MATCH(AE110,INDEX(B:B,MATCH(AE110,B:B,)+1):B10624,)+MATCH(AE110,B:B,)))=AD110,VLOOKUP(AE110,B:D,3,0),IF(AG110="--",INDEX(D:D,MATCH(AE110,INDEX(B:B,MATCH(AE110,B:B,)+1):B10624,)+MATCH(AE110,B:B,)),"---")),"---")</f>
        <v>J4-10</v>
      </c>
      <c r="AJ110" t="str">
        <f>IF(COUNTIF(CALC_CONN_TEBA0714_REV01!F:F,IF(AH110&lt;&gt;"---",VLOOKUP(AD110,CALC_CONN_TEBA0714_REV01!F:M,8,0),IF(IFERROR(IF(AD110=AH110,AI110,AH110),"---")="---","---",IF(COUNTIF(CALC_CONN_TEBA0714_REV01!F:F,IFERROR(IF(AD110=AH110,AI110,AH110),"---"))&gt;0,"---",IFERROR(IF(AD110=AH110,AI110,AH110),"---")))))=1,IF(AH110&lt;&gt;"---",VLOOKUP(AD110,CALC_CONN_TEBA0714_REV01!F:M,8,0),IF(IFERROR(IF(AD110=AH110,AI110,AH110),"---")="---","---",IF(COUNTIF(CALC_CONN_TEBA0714_REV01!F:F,IFERROR(IF(AD110=AH110,AI110,AH110),"---"))&gt;0,"---",IFERROR(IF(AD110=AH110,AI110,AH110),"---")))),"---")</f>
        <v>J4-10</v>
      </c>
      <c r="AK110" t="str">
        <f>IF(COUNTIF(CALC_CONN_TEBA0714_REV01!F:F,IF(AH110&lt;&gt;"---",VLOOKUP(AD110,CALC_CONN_TEBA0714_REV01!F:M,8,0),IF(IFERROR(IF(AD110=AH110,AI110,AH110),"---")="---","---",IF(COUNTIF(CALC_CONN_TEBA0714_REV01!F:F,IFERROR(IF(AD110=AH110,AI110,AH110),"---"))&gt;0,"---",IFERROR(IF(AD110=AH110,AI110,AH110),"---")))))=0,IF(AH110&lt;&gt;"---",VLOOKUP(AD110,CALC_CONN_TEBA0714_REV01!F:M,8,0),IF(IFERROR(IF(AD110=AH110,AI110,AH110),"---")="---","---",IF(COUNTIF(CALC_CONN_TEBA0714_REV01!F:F,IFERROR(IF(AD110=AH110,AI110,AH110),"---"))&gt;0,"---",IFERROR(IF(AD110=AH110,AI110,AH110),"---")))),"---")</f>
        <v>---</v>
      </c>
      <c r="AL110">
        <f t="shared" si="23"/>
        <v>36.789700000000003</v>
      </c>
      <c r="AM110">
        <f t="shared" si="24"/>
        <v>2</v>
      </c>
      <c r="AT110" t="str">
        <f t="shared" si="17"/>
        <v>B14_L24_N</v>
      </c>
      <c r="AU110" t="str">
        <f t="shared" si="18"/>
        <v>--</v>
      </c>
    </row>
    <row r="111" spans="1:47" x14ac:dyDescent="0.25">
      <c r="A111" t="str">
        <f t="shared" si="13"/>
        <v>J17-41</v>
      </c>
      <c r="B111" t="str">
        <f t="shared" si="14"/>
        <v>B14_L23_P</v>
      </c>
      <c r="C111" t="str">
        <f t="shared" si="15"/>
        <v>J17-B14_L23_P</v>
      </c>
      <c r="D111" t="str">
        <f t="shared" si="16"/>
        <v>J17-41</v>
      </c>
      <c r="E111" t="s">
        <v>537</v>
      </c>
      <c r="F111">
        <v>41</v>
      </c>
      <c r="G111" t="s">
        <v>864</v>
      </c>
      <c r="L111" t="s">
        <v>370</v>
      </c>
      <c r="M111" t="s">
        <v>274</v>
      </c>
      <c r="N111">
        <v>27.971</v>
      </c>
      <c r="AA111">
        <f t="shared" si="25"/>
        <v>106</v>
      </c>
      <c r="AB111" t="str">
        <f>B2B!B108</f>
        <v>JM2</v>
      </c>
      <c r="AC111" t="str">
        <f>B2B!C108</f>
        <v>5</v>
      </c>
      <c r="AD111" t="str">
        <f t="shared" si="19"/>
        <v>JM2-5</v>
      </c>
      <c r="AE111" t="str">
        <f t="shared" si="20"/>
        <v>B15_L8_P</v>
      </c>
      <c r="AG111" t="str">
        <f t="shared" si="21"/>
        <v>--</v>
      </c>
      <c r="AH111" t="str">
        <f t="shared" si="22"/>
        <v>JM2-5</v>
      </c>
      <c r="AI111" t="str">
        <f>IFERROR(IF(IF(AG111="--",INDEX(D:D,MATCH(AE111,INDEX(B:B,MATCH(AE111,B:B,)+1):B10625,)+MATCH(AE111,B:B,)))=AD111,VLOOKUP(AE111,B:D,3,0),IF(AG111="--",INDEX(D:D,MATCH(AE111,INDEX(B:B,MATCH(AE111,B:B,)+1):B10625,)+MATCH(AE111,B:B,)),"---")),"---")</f>
        <v>---</v>
      </c>
      <c r="AJ111" t="str">
        <f>IF(COUNTIF(CALC_CONN_TEBA0714_REV01!F:F,IF(AH111&lt;&gt;"---",VLOOKUP(AD111,CALC_CONN_TEBA0714_REV01!F:M,8,0),IF(IFERROR(IF(AD111=AH111,AI111,AH111),"---")="---","---",IF(COUNTIF(CALC_CONN_TEBA0714_REV01!F:F,IFERROR(IF(AD111=AH111,AI111,AH111),"---"))&gt;0,"---",IFERROR(IF(AD111=AH111,AI111,AH111),"---")))))=1,IF(AH111&lt;&gt;"---",VLOOKUP(AD111,CALC_CONN_TEBA0714_REV01!F:M,8,0),IF(IFERROR(IF(AD111=AH111,AI111,AH111),"---")="---","---",IF(COUNTIF(CALC_CONN_TEBA0714_REV01!F:F,IFERROR(IF(AD111=AH111,AI111,AH111),"---"))&gt;0,"---",IFERROR(IF(AD111=AH111,AI111,AH111),"---")))),"---")</f>
        <v>---</v>
      </c>
      <c r="AK111" t="str">
        <f>IF(COUNTIF(CALC_CONN_TEBA0714_REV01!F:F,IF(AH111&lt;&gt;"---",VLOOKUP(AD111,CALC_CONN_TEBA0714_REV01!F:M,8,0),IF(IFERROR(IF(AD111=AH111,AI111,AH111),"---")="---","---",IF(COUNTIF(CALC_CONN_TEBA0714_REV01!F:F,IFERROR(IF(AD111=AH111,AI111,AH111),"---"))&gt;0,"---",IFERROR(IF(AD111=AH111,AI111,AH111),"---")))))=0,IF(AH111&lt;&gt;"---",VLOOKUP(AD111,CALC_CONN_TEBA0714_REV01!F:M,8,0),IF(IFERROR(IF(AD111=AH111,AI111,AH111),"---")="---","---",IF(COUNTIF(CALC_CONN_TEBA0714_REV01!F:F,IFERROR(IF(AD111=AH111,AI111,AH111),"---"))&gt;0,"---",IFERROR(IF(AD111=AH111,AI111,AH111),"---")))),"---")</f>
        <v>---</v>
      </c>
      <c r="AL111">
        <f t="shared" si="23"/>
        <v>0</v>
      </c>
      <c r="AM111">
        <f t="shared" si="24"/>
        <v>1</v>
      </c>
      <c r="AT111" t="str">
        <f t="shared" si="17"/>
        <v>B14_L23_P</v>
      </c>
      <c r="AU111" t="str">
        <f t="shared" si="18"/>
        <v>--</v>
      </c>
    </row>
    <row r="112" spans="1:47" x14ac:dyDescent="0.25">
      <c r="A112" t="str">
        <f t="shared" si="13"/>
        <v>J17-42</v>
      </c>
      <c r="B112" t="str">
        <f t="shared" si="14"/>
        <v>B14_L23_N</v>
      </c>
      <c r="C112" t="str">
        <f t="shared" si="15"/>
        <v>J17-B14_L23_N</v>
      </c>
      <c r="D112" t="str">
        <f t="shared" si="16"/>
        <v>J17-42</v>
      </c>
      <c r="E112" t="s">
        <v>537</v>
      </c>
      <c r="F112">
        <v>42</v>
      </c>
      <c r="G112" t="s">
        <v>863</v>
      </c>
      <c r="L112" t="s">
        <v>372</v>
      </c>
      <c r="M112" t="s">
        <v>274</v>
      </c>
      <c r="N112">
        <v>27.5367</v>
      </c>
      <c r="AA112">
        <f t="shared" si="25"/>
        <v>107</v>
      </c>
      <c r="AB112" t="str">
        <f>B2B!B109</f>
        <v>JM2</v>
      </c>
      <c r="AC112" t="str">
        <f>B2B!C109</f>
        <v>8</v>
      </c>
      <c r="AD112" t="str">
        <f t="shared" si="19"/>
        <v>JM2-8</v>
      </c>
      <c r="AE112" t="str">
        <f t="shared" si="20"/>
        <v>B15_L5_N</v>
      </c>
      <c r="AG112" t="str">
        <f t="shared" si="21"/>
        <v>--</v>
      </c>
      <c r="AH112" t="str">
        <f t="shared" si="22"/>
        <v>J4-9</v>
      </c>
      <c r="AI112" t="str">
        <f>IFERROR(IF(IF(AG112="--",INDEX(D:D,MATCH(AE112,INDEX(B:B,MATCH(AE112,B:B,)+1):B10626,)+MATCH(AE112,B:B,)))=AD112,VLOOKUP(AE112,B:D,3,0),IF(AG112="--",INDEX(D:D,MATCH(AE112,INDEX(B:B,MATCH(AE112,B:B,)+1):B10626,)+MATCH(AE112,B:B,)),"---")),"---")</f>
        <v>J4-9</v>
      </c>
      <c r="AJ112" t="str">
        <f>IF(COUNTIF(CALC_CONN_TEBA0714_REV01!F:F,IF(AH112&lt;&gt;"---",VLOOKUP(AD112,CALC_CONN_TEBA0714_REV01!F:M,8,0),IF(IFERROR(IF(AD112=AH112,AI112,AH112),"---")="---","---",IF(COUNTIF(CALC_CONN_TEBA0714_REV01!F:F,IFERROR(IF(AD112=AH112,AI112,AH112),"---"))&gt;0,"---",IFERROR(IF(AD112=AH112,AI112,AH112),"---")))))=1,IF(AH112&lt;&gt;"---",VLOOKUP(AD112,CALC_CONN_TEBA0714_REV01!F:M,8,0),IF(IFERROR(IF(AD112=AH112,AI112,AH112),"---")="---","---",IF(COUNTIF(CALC_CONN_TEBA0714_REV01!F:F,IFERROR(IF(AD112=AH112,AI112,AH112),"---"))&gt;0,"---",IFERROR(IF(AD112=AH112,AI112,AH112),"---")))),"---")</f>
        <v>J4-9</v>
      </c>
      <c r="AK112" t="str">
        <f>IF(COUNTIF(CALC_CONN_TEBA0714_REV01!F:F,IF(AH112&lt;&gt;"---",VLOOKUP(AD112,CALC_CONN_TEBA0714_REV01!F:M,8,0),IF(IFERROR(IF(AD112=AH112,AI112,AH112),"---")="---","---",IF(COUNTIF(CALC_CONN_TEBA0714_REV01!F:F,IFERROR(IF(AD112=AH112,AI112,AH112),"---"))&gt;0,"---",IFERROR(IF(AD112=AH112,AI112,AH112),"---")))))=0,IF(AH112&lt;&gt;"---",VLOOKUP(AD112,CALC_CONN_TEBA0714_REV01!F:M,8,0),IF(IFERROR(IF(AD112=AH112,AI112,AH112),"---")="---","---",IF(COUNTIF(CALC_CONN_TEBA0714_REV01!F:F,IFERROR(IF(AD112=AH112,AI112,AH112),"---"))&gt;0,"---",IFERROR(IF(AD112=AH112,AI112,AH112),"---")))),"---")</f>
        <v>---</v>
      </c>
      <c r="AL112">
        <f t="shared" si="23"/>
        <v>36.458399999999997</v>
      </c>
      <c r="AM112">
        <f t="shared" si="24"/>
        <v>2</v>
      </c>
      <c r="AT112" t="str">
        <f t="shared" si="17"/>
        <v>B14_L23_N</v>
      </c>
      <c r="AU112" t="str">
        <f t="shared" si="18"/>
        <v>--</v>
      </c>
    </row>
    <row r="113" spans="1:47" x14ac:dyDescent="0.25">
      <c r="A113" t="str">
        <f t="shared" si="13"/>
        <v>J17-43</v>
      </c>
      <c r="B113" t="str">
        <f t="shared" si="14"/>
        <v>B14_L21_P</v>
      </c>
      <c r="C113" t="str">
        <f t="shared" si="15"/>
        <v>J17-B14_L21_P</v>
      </c>
      <c r="D113" t="str">
        <f t="shared" si="16"/>
        <v>J17-43</v>
      </c>
      <c r="E113" t="s">
        <v>537</v>
      </c>
      <c r="F113">
        <v>43</v>
      </c>
      <c r="G113" t="s">
        <v>860</v>
      </c>
      <c r="L113" t="s">
        <v>373</v>
      </c>
      <c r="M113" t="s">
        <v>274</v>
      </c>
      <c r="N113">
        <v>11.628500000000001</v>
      </c>
      <c r="AA113">
        <f t="shared" si="25"/>
        <v>108</v>
      </c>
      <c r="AB113" t="str">
        <f>B2B!B110</f>
        <v>JM2</v>
      </c>
      <c r="AC113" t="str">
        <f>B2B!C110</f>
        <v>7</v>
      </c>
      <c r="AD113" t="str">
        <f t="shared" si="19"/>
        <v>JM2-7</v>
      </c>
      <c r="AE113" t="str">
        <f t="shared" si="20"/>
        <v>B15_L8_N</v>
      </c>
      <c r="AG113" t="str">
        <f t="shared" si="21"/>
        <v>--</v>
      </c>
      <c r="AH113" t="str">
        <f t="shared" si="22"/>
        <v>JM2-7</v>
      </c>
      <c r="AI113" t="str">
        <f>IFERROR(IF(IF(AG113="--",INDEX(D:D,MATCH(AE113,INDEX(B:B,MATCH(AE113,B:B,)+1):B10627,)+MATCH(AE113,B:B,)))=AD113,VLOOKUP(AE113,B:D,3,0),IF(AG113="--",INDEX(D:D,MATCH(AE113,INDEX(B:B,MATCH(AE113,B:B,)+1):B10627,)+MATCH(AE113,B:B,)),"---")),"---")</f>
        <v>---</v>
      </c>
      <c r="AJ113" t="str">
        <f>IF(COUNTIF(CALC_CONN_TEBA0714_REV01!F:F,IF(AH113&lt;&gt;"---",VLOOKUP(AD113,CALC_CONN_TEBA0714_REV01!F:M,8,0),IF(IFERROR(IF(AD113=AH113,AI113,AH113),"---")="---","---",IF(COUNTIF(CALC_CONN_TEBA0714_REV01!F:F,IFERROR(IF(AD113=AH113,AI113,AH113),"---"))&gt;0,"---",IFERROR(IF(AD113=AH113,AI113,AH113),"---")))))=1,IF(AH113&lt;&gt;"---",VLOOKUP(AD113,CALC_CONN_TEBA0714_REV01!F:M,8,0),IF(IFERROR(IF(AD113=AH113,AI113,AH113),"---")="---","---",IF(COUNTIF(CALC_CONN_TEBA0714_REV01!F:F,IFERROR(IF(AD113=AH113,AI113,AH113),"---"))&gt;0,"---",IFERROR(IF(AD113=AH113,AI113,AH113),"---")))),"---")</f>
        <v>---</v>
      </c>
      <c r="AK113" t="str">
        <f>IF(COUNTIF(CALC_CONN_TEBA0714_REV01!F:F,IF(AH113&lt;&gt;"---",VLOOKUP(AD113,CALC_CONN_TEBA0714_REV01!F:M,8,0),IF(IFERROR(IF(AD113=AH113,AI113,AH113),"---")="---","---",IF(COUNTIF(CALC_CONN_TEBA0714_REV01!F:F,IFERROR(IF(AD113=AH113,AI113,AH113),"---"))&gt;0,"---",IFERROR(IF(AD113=AH113,AI113,AH113),"---")))))=0,IF(AH113&lt;&gt;"---",VLOOKUP(AD113,CALC_CONN_TEBA0714_REV01!F:M,8,0),IF(IFERROR(IF(AD113=AH113,AI113,AH113),"---")="---","---",IF(COUNTIF(CALC_CONN_TEBA0714_REV01!F:F,IFERROR(IF(AD113=AH113,AI113,AH113),"---"))&gt;0,"---",IFERROR(IF(AD113=AH113,AI113,AH113),"---")))),"---")</f>
        <v>---</v>
      </c>
      <c r="AL113">
        <f t="shared" si="23"/>
        <v>0</v>
      </c>
      <c r="AM113">
        <f t="shared" si="24"/>
        <v>1</v>
      </c>
      <c r="AT113" t="str">
        <f t="shared" si="17"/>
        <v>B14_L21_P</v>
      </c>
      <c r="AU113" t="str">
        <f t="shared" si="18"/>
        <v>--</v>
      </c>
    </row>
    <row r="114" spans="1:47" x14ac:dyDescent="0.25">
      <c r="A114" t="str">
        <f t="shared" si="13"/>
        <v>J17-44</v>
      </c>
      <c r="B114" t="str">
        <f t="shared" si="14"/>
        <v>B14_L21_N</v>
      </c>
      <c r="C114" t="str">
        <f t="shared" si="15"/>
        <v>J17-B14_L21_N</v>
      </c>
      <c r="D114" t="str">
        <f t="shared" si="16"/>
        <v>J17-44</v>
      </c>
      <c r="E114" t="s">
        <v>537</v>
      </c>
      <c r="F114">
        <v>44</v>
      </c>
      <c r="G114" t="s">
        <v>859</v>
      </c>
      <c r="L114" t="s">
        <v>374</v>
      </c>
      <c r="M114" t="s">
        <v>274</v>
      </c>
      <c r="N114">
        <v>11.9598</v>
      </c>
      <c r="AA114">
        <f t="shared" si="25"/>
        <v>109</v>
      </c>
      <c r="AB114" t="str">
        <f>B2B!B111</f>
        <v>JM2</v>
      </c>
      <c r="AC114" t="str">
        <f>B2B!C111</f>
        <v>10</v>
      </c>
      <c r="AD114" t="str">
        <f t="shared" si="19"/>
        <v>JM2-10</v>
      </c>
      <c r="AE114" t="str">
        <f t="shared" si="20"/>
        <v>B15_L4_N</v>
      </c>
      <c r="AG114" t="str">
        <f t="shared" si="21"/>
        <v>--</v>
      </c>
      <c r="AH114" t="str">
        <f t="shared" si="22"/>
        <v>JM2-10</v>
      </c>
      <c r="AI114" t="str">
        <f>IFERROR(IF(IF(AG114="--",INDEX(D:D,MATCH(AE114,INDEX(B:B,MATCH(AE114,B:B,)+1):B10628,)+MATCH(AE114,B:B,)))=AD114,VLOOKUP(AE114,B:D,3,0),IF(AG114="--",INDEX(D:D,MATCH(AE114,INDEX(B:B,MATCH(AE114,B:B,)+1):B10628,)+MATCH(AE114,B:B,)),"---")),"---")</f>
        <v>---</v>
      </c>
      <c r="AJ114" t="str">
        <f>IF(COUNTIF(CALC_CONN_TEBA0714_REV01!F:F,IF(AH114&lt;&gt;"---",VLOOKUP(AD114,CALC_CONN_TEBA0714_REV01!F:M,8,0),IF(IFERROR(IF(AD114=AH114,AI114,AH114),"---")="---","---",IF(COUNTIF(CALC_CONN_TEBA0714_REV01!F:F,IFERROR(IF(AD114=AH114,AI114,AH114),"---"))&gt;0,"---",IFERROR(IF(AD114=AH114,AI114,AH114),"---")))))=1,IF(AH114&lt;&gt;"---",VLOOKUP(AD114,CALC_CONN_TEBA0714_REV01!F:M,8,0),IF(IFERROR(IF(AD114=AH114,AI114,AH114),"---")="---","---",IF(COUNTIF(CALC_CONN_TEBA0714_REV01!F:F,IFERROR(IF(AD114=AH114,AI114,AH114),"---"))&gt;0,"---",IFERROR(IF(AD114=AH114,AI114,AH114),"---")))),"---")</f>
        <v>---</v>
      </c>
      <c r="AK114" t="str">
        <f>IF(COUNTIF(CALC_CONN_TEBA0714_REV01!F:F,IF(AH114&lt;&gt;"---",VLOOKUP(AD114,CALC_CONN_TEBA0714_REV01!F:M,8,0),IF(IFERROR(IF(AD114=AH114,AI114,AH114),"---")="---","---",IF(COUNTIF(CALC_CONN_TEBA0714_REV01!F:F,IFERROR(IF(AD114=AH114,AI114,AH114),"---"))&gt;0,"---",IFERROR(IF(AD114=AH114,AI114,AH114),"---")))))=0,IF(AH114&lt;&gt;"---",VLOOKUP(AD114,CALC_CONN_TEBA0714_REV01!F:M,8,0),IF(IFERROR(IF(AD114=AH114,AI114,AH114),"---")="---","---",IF(COUNTIF(CALC_CONN_TEBA0714_REV01!F:F,IFERROR(IF(AD114=AH114,AI114,AH114),"---"))&gt;0,"---",IFERROR(IF(AD114=AH114,AI114,AH114),"---")))),"---")</f>
        <v>---</v>
      </c>
      <c r="AL114">
        <f t="shared" si="23"/>
        <v>0</v>
      </c>
      <c r="AM114">
        <f t="shared" si="24"/>
        <v>1</v>
      </c>
      <c r="AT114" t="str">
        <f t="shared" si="17"/>
        <v>B14_L21_N</v>
      </c>
      <c r="AU114" t="str">
        <f t="shared" si="18"/>
        <v>--</v>
      </c>
    </row>
    <row r="115" spans="1:47" x14ac:dyDescent="0.25">
      <c r="A115" t="str">
        <f t="shared" si="13"/>
        <v>J17-45</v>
      </c>
      <c r="B115" t="str">
        <f t="shared" si="14"/>
        <v>V_CFG</v>
      </c>
      <c r="C115" t="str">
        <f t="shared" si="15"/>
        <v>J17-V_CFG</v>
      </c>
      <c r="D115" t="str">
        <f t="shared" si="16"/>
        <v>J17-45</v>
      </c>
      <c r="E115" t="s">
        <v>537</v>
      </c>
      <c r="F115">
        <v>45</v>
      </c>
      <c r="G115" t="s">
        <v>1326</v>
      </c>
      <c r="L115" t="s">
        <v>375</v>
      </c>
      <c r="M115" t="s">
        <v>274</v>
      </c>
      <c r="N115">
        <v>15.9214</v>
      </c>
      <c r="AA115">
        <f t="shared" si="25"/>
        <v>110</v>
      </c>
      <c r="AB115" t="str">
        <f>B2B!B112</f>
        <v>JM2</v>
      </c>
      <c r="AC115" t="str">
        <f>B2B!C112</f>
        <v>9</v>
      </c>
      <c r="AD115" t="str">
        <f t="shared" si="19"/>
        <v>JM2-9</v>
      </c>
      <c r="AE115" t="str">
        <f t="shared" si="20"/>
        <v>B15_L10_P</v>
      </c>
      <c r="AG115" t="str">
        <f t="shared" si="21"/>
        <v>--</v>
      </c>
      <c r="AH115" t="str">
        <f t="shared" si="22"/>
        <v>JM2-9</v>
      </c>
      <c r="AI115" t="str">
        <f>IFERROR(IF(IF(AG115="--",INDEX(D:D,MATCH(AE115,INDEX(B:B,MATCH(AE115,B:B,)+1):B10629,)+MATCH(AE115,B:B,)))=AD115,VLOOKUP(AE115,B:D,3,0),IF(AG115="--",INDEX(D:D,MATCH(AE115,INDEX(B:B,MATCH(AE115,B:B,)+1):B10629,)+MATCH(AE115,B:B,)),"---")),"---")</f>
        <v>---</v>
      </c>
      <c r="AJ115" t="str">
        <f>IF(COUNTIF(CALC_CONN_TEBA0714_REV01!F:F,IF(AH115&lt;&gt;"---",VLOOKUP(AD115,CALC_CONN_TEBA0714_REV01!F:M,8,0),IF(IFERROR(IF(AD115=AH115,AI115,AH115),"---")="---","---",IF(COUNTIF(CALC_CONN_TEBA0714_REV01!F:F,IFERROR(IF(AD115=AH115,AI115,AH115),"---"))&gt;0,"---",IFERROR(IF(AD115=AH115,AI115,AH115),"---")))))=1,IF(AH115&lt;&gt;"---",VLOOKUP(AD115,CALC_CONN_TEBA0714_REV01!F:M,8,0),IF(IFERROR(IF(AD115=AH115,AI115,AH115),"---")="---","---",IF(COUNTIF(CALC_CONN_TEBA0714_REV01!F:F,IFERROR(IF(AD115=AH115,AI115,AH115),"---"))&gt;0,"---",IFERROR(IF(AD115=AH115,AI115,AH115),"---")))),"---")</f>
        <v>---</v>
      </c>
      <c r="AK115" t="str">
        <f>IF(COUNTIF(CALC_CONN_TEBA0714_REV01!F:F,IF(AH115&lt;&gt;"---",VLOOKUP(AD115,CALC_CONN_TEBA0714_REV01!F:M,8,0),IF(IFERROR(IF(AD115=AH115,AI115,AH115),"---")="---","---",IF(COUNTIF(CALC_CONN_TEBA0714_REV01!F:F,IFERROR(IF(AD115=AH115,AI115,AH115),"---"))&gt;0,"---",IFERROR(IF(AD115=AH115,AI115,AH115),"---")))))=0,IF(AH115&lt;&gt;"---",VLOOKUP(AD115,CALC_CONN_TEBA0714_REV01!F:M,8,0),IF(IFERROR(IF(AD115=AH115,AI115,AH115),"---")="---","---",IF(COUNTIF(CALC_CONN_TEBA0714_REV01!F:F,IFERROR(IF(AD115=AH115,AI115,AH115),"---"))&gt;0,"---",IFERROR(IF(AD115=AH115,AI115,AH115),"---")))),"---")</f>
        <v>---</v>
      </c>
      <c r="AL115">
        <f t="shared" si="23"/>
        <v>0</v>
      </c>
      <c r="AM115">
        <f t="shared" si="24"/>
        <v>1</v>
      </c>
      <c r="AT115" t="str">
        <f t="shared" si="17"/>
        <v>V_CFG</v>
      </c>
      <c r="AU115" t="str">
        <f t="shared" si="18"/>
        <v>--</v>
      </c>
    </row>
    <row r="116" spans="1:47" x14ac:dyDescent="0.25">
      <c r="A116" t="str">
        <f t="shared" si="13"/>
        <v>J17-46</v>
      </c>
      <c r="B116" t="str">
        <f t="shared" si="14"/>
        <v>3.3V</v>
      </c>
      <c r="C116" t="str">
        <f t="shared" si="15"/>
        <v>J17-3.3V</v>
      </c>
      <c r="D116" t="str">
        <f t="shared" si="16"/>
        <v>J17-46</v>
      </c>
      <c r="E116" t="s">
        <v>537</v>
      </c>
      <c r="F116">
        <v>46</v>
      </c>
      <c r="G116" t="s">
        <v>277</v>
      </c>
      <c r="L116" t="s">
        <v>377</v>
      </c>
      <c r="M116" t="s">
        <v>274</v>
      </c>
      <c r="N116">
        <v>15.541700000000001</v>
      </c>
      <c r="AA116">
        <f t="shared" si="25"/>
        <v>111</v>
      </c>
      <c r="AB116" t="str">
        <f>B2B!B113</f>
        <v>JM2</v>
      </c>
      <c r="AC116" t="str">
        <f>B2B!C113</f>
        <v>12</v>
      </c>
      <c r="AD116" t="str">
        <f t="shared" si="19"/>
        <v>JM2-12</v>
      </c>
      <c r="AE116" t="str">
        <f t="shared" si="20"/>
        <v>B15_L4_P</v>
      </c>
      <c r="AG116" t="str">
        <f t="shared" si="21"/>
        <v>--</v>
      </c>
      <c r="AH116" t="str">
        <f t="shared" si="22"/>
        <v>JM2-12</v>
      </c>
      <c r="AI116" t="str">
        <f>IFERROR(IF(IF(AG116="--",INDEX(D:D,MATCH(AE116,INDEX(B:B,MATCH(AE116,B:B,)+1):B10630,)+MATCH(AE116,B:B,)))=AD116,VLOOKUP(AE116,B:D,3,0),IF(AG116="--",INDEX(D:D,MATCH(AE116,INDEX(B:B,MATCH(AE116,B:B,)+1):B10630,)+MATCH(AE116,B:B,)),"---")),"---")</f>
        <v>---</v>
      </c>
      <c r="AJ116" t="str">
        <f>IF(COUNTIF(CALC_CONN_TEBA0714_REV01!F:F,IF(AH116&lt;&gt;"---",VLOOKUP(AD116,CALC_CONN_TEBA0714_REV01!F:M,8,0),IF(IFERROR(IF(AD116=AH116,AI116,AH116),"---")="---","---",IF(COUNTIF(CALC_CONN_TEBA0714_REV01!F:F,IFERROR(IF(AD116=AH116,AI116,AH116),"---"))&gt;0,"---",IFERROR(IF(AD116=AH116,AI116,AH116),"---")))))=1,IF(AH116&lt;&gt;"---",VLOOKUP(AD116,CALC_CONN_TEBA0714_REV01!F:M,8,0),IF(IFERROR(IF(AD116=AH116,AI116,AH116),"---")="---","---",IF(COUNTIF(CALC_CONN_TEBA0714_REV01!F:F,IFERROR(IF(AD116=AH116,AI116,AH116),"---"))&gt;0,"---",IFERROR(IF(AD116=AH116,AI116,AH116),"---")))),"---")</f>
        <v>---</v>
      </c>
      <c r="AK116" t="str">
        <f>IF(COUNTIF(CALC_CONN_TEBA0714_REV01!F:F,IF(AH116&lt;&gt;"---",VLOOKUP(AD116,CALC_CONN_TEBA0714_REV01!F:M,8,0),IF(IFERROR(IF(AD116=AH116,AI116,AH116),"---")="---","---",IF(COUNTIF(CALC_CONN_TEBA0714_REV01!F:F,IFERROR(IF(AD116=AH116,AI116,AH116),"---"))&gt;0,"---",IFERROR(IF(AD116=AH116,AI116,AH116),"---")))))=0,IF(AH116&lt;&gt;"---",VLOOKUP(AD116,CALC_CONN_TEBA0714_REV01!F:M,8,0),IF(IFERROR(IF(AD116=AH116,AI116,AH116),"---")="---","---",IF(COUNTIF(CALC_CONN_TEBA0714_REV01!F:F,IFERROR(IF(AD116=AH116,AI116,AH116),"---"))&gt;0,"---",IFERROR(IF(AD116=AH116,AI116,AH116),"---")))),"---")</f>
        <v>---</v>
      </c>
      <c r="AL116">
        <f t="shared" si="23"/>
        <v>0</v>
      </c>
      <c r="AM116">
        <f t="shared" si="24"/>
        <v>1</v>
      </c>
      <c r="AT116" t="str">
        <f t="shared" si="17"/>
        <v>3.3V</v>
      </c>
      <c r="AU116" t="str">
        <f t="shared" si="18"/>
        <v>--</v>
      </c>
    </row>
    <row r="117" spans="1:47" x14ac:dyDescent="0.25">
      <c r="A117" t="str">
        <f t="shared" si="13"/>
        <v>J17-47</v>
      </c>
      <c r="B117" t="str">
        <f t="shared" si="14"/>
        <v>B14_L12_N</v>
      </c>
      <c r="C117" t="str">
        <f t="shared" si="15"/>
        <v>J17-B14_L12_N</v>
      </c>
      <c r="D117" t="str">
        <f t="shared" si="16"/>
        <v>J17-47</v>
      </c>
      <c r="E117" t="s">
        <v>537</v>
      </c>
      <c r="F117">
        <v>47</v>
      </c>
      <c r="G117" t="s">
        <v>285</v>
      </c>
      <c r="L117" t="s">
        <v>378</v>
      </c>
      <c r="M117" t="s">
        <v>274</v>
      </c>
      <c r="N117">
        <v>17.979700000000001</v>
      </c>
      <c r="AA117">
        <f t="shared" si="25"/>
        <v>112</v>
      </c>
      <c r="AB117" t="str">
        <f>B2B!B114</f>
        <v>JM2</v>
      </c>
      <c r="AC117" t="str">
        <f>B2B!C114</f>
        <v>11</v>
      </c>
      <c r="AD117" t="str">
        <f t="shared" si="19"/>
        <v>JM2-11</v>
      </c>
      <c r="AE117" t="str">
        <f t="shared" si="20"/>
        <v>B15_L10_N</v>
      </c>
      <c r="AG117" t="str">
        <f t="shared" si="21"/>
        <v>--</v>
      </c>
      <c r="AH117" t="str">
        <f t="shared" si="22"/>
        <v>JM2-11</v>
      </c>
      <c r="AI117" t="str">
        <f>IFERROR(IF(IF(AG117="--",INDEX(D:D,MATCH(AE117,INDEX(B:B,MATCH(AE117,B:B,)+1):B10631,)+MATCH(AE117,B:B,)))=AD117,VLOOKUP(AE117,B:D,3,0),IF(AG117="--",INDEX(D:D,MATCH(AE117,INDEX(B:B,MATCH(AE117,B:B,)+1):B10631,)+MATCH(AE117,B:B,)),"---")),"---")</f>
        <v>---</v>
      </c>
      <c r="AJ117" t="str">
        <f>IF(COUNTIF(CALC_CONN_TEBA0714_REV01!F:F,IF(AH117&lt;&gt;"---",VLOOKUP(AD117,CALC_CONN_TEBA0714_REV01!F:M,8,0),IF(IFERROR(IF(AD117=AH117,AI117,AH117),"---")="---","---",IF(COUNTIF(CALC_CONN_TEBA0714_REV01!F:F,IFERROR(IF(AD117=AH117,AI117,AH117),"---"))&gt;0,"---",IFERROR(IF(AD117=AH117,AI117,AH117),"---")))))=1,IF(AH117&lt;&gt;"---",VLOOKUP(AD117,CALC_CONN_TEBA0714_REV01!F:M,8,0),IF(IFERROR(IF(AD117=AH117,AI117,AH117),"---")="---","---",IF(COUNTIF(CALC_CONN_TEBA0714_REV01!F:F,IFERROR(IF(AD117=AH117,AI117,AH117),"---"))&gt;0,"---",IFERROR(IF(AD117=AH117,AI117,AH117),"---")))),"---")</f>
        <v>---</v>
      </c>
      <c r="AK117" t="str">
        <f>IF(COUNTIF(CALC_CONN_TEBA0714_REV01!F:F,IF(AH117&lt;&gt;"---",VLOOKUP(AD117,CALC_CONN_TEBA0714_REV01!F:M,8,0),IF(IFERROR(IF(AD117=AH117,AI117,AH117),"---")="---","---",IF(COUNTIF(CALC_CONN_TEBA0714_REV01!F:F,IFERROR(IF(AD117=AH117,AI117,AH117),"---"))&gt;0,"---",IFERROR(IF(AD117=AH117,AI117,AH117),"---")))))=0,IF(AH117&lt;&gt;"---",VLOOKUP(AD117,CALC_CONN_TEBA0714_REV01!F:M,8,0),IF(IFERROR(IF(AD117=AH117,AI117,AH117),"---")="---","---",IF(COUNTIF(CALC_CONN_TEBA0714_REV01!F:F,IFERROR(IF(AD117=AH117,AI117,AH117),"---"))&gt;0,"---",IFERROR(IF(AD117=AH117,AI117,AH117),"---")))),"---")</f>
        <v>---</v>
      </c>
      <c r="AL117">
        <f t="shared" si="23"/>
        <v>0</v>
      </c>
      <c r="AM117">
        <f t="shared" si="24"/>
        <v>1</v>
      </c>
      <c r="AT117" t="str">
        <f t="shared" si="17"/>
        <v>B14_L12_N</v>
      </c>
      <c r="AU117" t="str">
        <f t="shared" si="18"/>
        <v>--</v>
      </c>
    </row>
    <row r="118" spans="1:47" x14ac:dyDescent="0.25">
      <c r="A118" t="str">
        <f t="shared" si="13"/>
        <v>J17-48</v>
      </c>
      <c r="B118" t="str">
        <f t="shared" si="14"/>
        <v>B14_L12_P</v>
      </c>
      <c r="C118" t="str">
        <f t="shared" si="15"/>
        <v>J17-B14_L12_P</v>
      </c>
      <c r="D118" t="str">
        <f t="shared" si="16"/>
        <v>J17-48</v>
      </c>
      <c r="E118" t="s">
        <v>537</v>
      </c>
      <c r="F118">
        <v>48</v>
      </c>
      <c r="G118" t="s">
        <v>286</v>
      </c>
      <c r="L118" t="s">
        <v>379</v>
      </c>
      <c r="M118" t="s">
        <v>274</v>
      </c>
      <c r="N118">
        <v>17.562999999999999</v>
      </c>
      <c r="AA118">
        <f t="shared" si="25"/>
        <v>113</v>
      </c>
      <c r="AB118" t="str">
        <f>B2B!B115</f>
        <v>JM2</v>
      </c>
      <c r="AC118" t="str">
        <f>B2B!C115</f>
        <v>14</v>
      </c>
      <c r="AD118" t="str">
        <f t="shared" si="19"/>
        <v>JM2-14</v>
      </c>
      <c r="AE118" t="str">
        <f t="shared" si="20"/>
        <v>B15_L1_N</v>
      </c>
      <c r="AG118" t="str">
        <f t="shared" si="21"/>
        <v>--</v>
      </c>
      <c r="AH118" t="str">
        <f t="shared" si="22"/>
        <v>JM2-14</v>
      </c>
      <c r="AI118" t="str">
        <f>IFERROR(IF(IF(AG118="--",INDEX(D:D,MATCH(AE118,INDEX(B:B,MATCH(AE118,B:B,)+1):B10632,)+MATCH(AE118,B:B,)))=AD118,VLOOKUP(AE118,B:D,3,0),IF(AG118="--",INDEX(D:D,MATCH(AE118,INDEX(B:B,MATCH(AE118,B:B,)+1):B10632,)+MATCH(AE118,B:B,)),"---")),"---")</f>
        <v>---</v>
      </c>
      <c r="AJ118" t="str">
        <f>IF(COUNTIF(CALC_CONN_TEBA0714_REV01!F:F,IF(AH118&lt;&gt;"---",VLOOKUP(AD118,CALC_CONN_TEBA0714_REV01!F:M,8,0),IF(IFERROR(IF(AD118=AH118,AI118,AH118),"---")="---","---",IF(COUNTIF(CALC_CONN_TEBA0714_REV01!F:F,IFERROR(IF(AD118=AH118,AI118,AH118),"---"))&gt;0,"---",IFERROR(IF(AD118=AH118,AI118,AH118),"---")))))=1,IF(AH118&lt;&gt;"---",VLOOKUP(AD118,CALC_CONN_TEBA0714_REV01!F:M,8,0),IF(IFERROR(IF(AD118=AH118,AI118,AH118),"---")="---","---",IF(COUNTIF(CALC_CONN_TEBA0714_REV01!F:F,IFERROR(IF(AD118=AH118,AI118,AH118),"---"))&gt;0,"---",IFERROR(IF(AD118=AH118,AI118,AH118),"---")))),"---")</f>
        <v>---</v>
      </c>
      <c r="AK118" t="str">
        <f>IF(COUNTIF(CALC_CONN_TEBA0714_REV01!F:F,IF(AH118&lt;&gt;"---",VLOOKUP(AD118,CALC_CONN_TEBA0714_REV01!F:M,8,0),IF(IFERROR(IF(AD118=AH118,AI118,AH118),"---")="---","---",IF(COUNTIF(CALC_CONN_TEBA0714_REV01!F:F,IFERROR(IF(AD118=AH118,AI118,AH118),"---"))&gt;0,"---",IFERROR(IF(AD118=AH118,AI118,AH118),"---")))))=0,IF(AH118&lt;&gt;"---",VLOOKUP(AD118,CALC_CONN_TEBA0714_REV01!F:M,8,0),IF(IFERROR(IF(AD118=AH118,AI118,AH118),"---")="---","---",IF(COUNTIF(CALC_CONN_TEBA0714_REV01!F:F,IFERROR(IF(AD118=AH118,AI118,AH118),"---"))&gt;0,"---",IFERROR(IF(AD118=AH118,AI118,AH118),"---")))),"---")</f>
        <v>---</v>
      </c>
      <c r="AL118">
        <f t="shared" si="23"/>
        <v>0</v>
      </c>
      <c r="AM118">
        <f t="shared" si="24"/>
        <v>1</v>
      </c>
      <c r="AT118" t="str">
        <f t="shared" si="17"/>
        <v>B14_L12_P</v>
      </c>
      <c r="AU118" t="str">
        <f t="shared" si="18"/>
        <v>--</v>
      </c>
    </row>
    <row r="119" spans="1:47" x14ac:dyDescent="0.25">
      <c r="A119" t="str">
        <f t="shared" si="13"/>
        <v>J17-49</v>
      </c>
      <c r="B119" t="str">
        <f t="shared" si="14"/>
        <v>GND</v>
      </c>
      <c r="C119" t="str">
        <f t="shared" si="15"/>
        <v>J17-GND</v>
      </c>
      <c r="D119" t="str">
        <f t="shared" si="16"/>
        <v>J17-49</v>
      </c>
      <c r="E119" t="s">
        <v>537</v>
      </c>
      <c r="F119">
        <v>49</v>
      </c>
      <c r="G119" t="s">
        <v>275</v>
      </c>
      <c r="L119" t="s">
        <v>380</v>
      </c>
      <c r="M119" t="s">
        <v>274</v>
      </c>
      <c r="N119">
        <v>50.4666</v>
      </c>
      <c r="AA119">
        <f t="shared" si="25"/>
        <v>114</v>
      </c>
      <c r="AB119" t="str">
        <f>B2B!B116</f>
        <v>JM2</v>
      </c>
      <c r="AC119" t="str">
        <f>B2B!C116</f>
        <v>13</v>
      </c>
      <c r="AD119" t="str">
        <f t="shared" si="19"/>
        <v>JM2-13</v>
      </c>
      <c r="AE119" t="str">
        <f t="shared" si="20"/>
        <v>B15_L9_P</v>
      </c>
      <c r="AG119" t="str">
        <f t="shared" si="21"/>
        <v>--</v>
      </c>
      <c r="AH119" t="str">
        <f t="shared" si="22"/>
        <v>JM2-13</v>
      </c>
      <c r="AI119" t="str">
        <f>IFERROR(IF(IF(AG119="--",INDEX(D:D,MATCH(AE119,INDEX(B:B,MATCH(AE119,B:B,)+1):B10633,)+MATCH(AE119,B:B,)))=AD119,VLOOKUP(AE119,B:D,3,0),IF(AG119="--",INDEX(D:D,MATCH(AE119,INDEX(B:B,MATCH(AE119,B:B,)+1):B10633,)+MATCH(AE119,B:B,)),"---")),"---")</f>
        <v>---</v>
      </c>
      <c r="AJ119" t="str">
        <f>IF(COUNTIF(CALC_CONN_TEBA0714_REV01!F:F,IF(AH119&lt;&gt;"---",VLOOKUP(AD119,CALC_CONN_TEBA0714_REV01!F:M,8,0),IF(IFERROR(IF(AD119=AH119,AI119,AH119),"---")="---","---",IF(COUNTIF(CALC_CONN_TEBA0714_REV01!F:F,IFERROR(IF(AD119=AH119,AI119,AH119),"---"))&gt;0,"---",IFERROR(IF(AD119=AH119,AI119,AH119),"---")))))=1,IF(AH119&lt;&gt;"---",VLOOKUP(AD119,CALC_CONN_TEBA0714_REV01!F:M,8,0),IF(IFERROR(IF(AD119=AH119,AI119,AH119),"---")="---","---",IF(COUNTIF(CALC_CONN_TEBA0714_REV01!F:F,IFERROR(IF(AD119=AH119,AI119,AH119),"---"))&gt;0,"---",IFERROR(IF(AD119=AH119,AI119,AH119),"---")))),"---")</f>
        <v>---</v>
      </c>
      <c r="AK119" t="str">
        <f>IF(COUNTIF(CALC_CONN_TEBA0714_REV01!F:F,IF(AH119&lt;&gt;"---",VLOOKUP(AD119,CALC_CONN_TEBA0714_REV01!F:M,8,0),IF(IFERROR(IF(AD119=AH119,AI119,AH119),"---")="---","---",IF(COUNTIF(CALC_CONN_TEBA0714_REV01!F:F,IFERROR(IF(AD119=AH119,AI119,AH119),"---"))&gt;0,"---",IFERROR(IF(AD119=AH119,AI119,AH119),"---")))))=0,IF(AH119&lt;&gt;"---",VLOOKUP(AD119,CALC_CONN_TEBA0714_REV01!F:M,8,0),IF(IFERROR(IF(AD119=AH119,AI119,AH119),"---")="---","---",IF(COUNTIF(CALC_CONN_TEBA0714_REV01!F:F,IFERROR(IF(AD119=AH119,AI119,AH119),"---"))&gt;0,"---",IFERROR(IF(AD119=AH119,AI119,AH119),"---")))),"---")</f>
        <v>---</v>
      </c>
      <c r="AL119">
        <f t="shared" si="23"/>
        <v>0</v>
      </c>
      <c r="AM119">
        <f t="shared" si="24"/>
        <v>1</v>
      </c>
      <c r="AT119">
        <f t="shared" si="17"/>
        <v>0</v>
      </c>
      <c r="AU119">
        <f t="shared" si="18"/>
        <v>0</v>
      </c>
    </row>
    <row r="120" spans="1:47" x14ac:dyDescent="0.25">
      <c r="A120" t="str">
        <f t="shared" si="13"/>
        <v>J17-50</v>
      </c>
      <c r="B120" t="str">
        <f t="shared" si="14"/>
        <v>GND</v>
      </c>
      <c r="C120" t="str">
        <f t="shared" si="15"/>
        <v>J17-GND</v>
      </c>
      <c r="D120" t="str">
        <f t="shared" si="16"/>
        <v>J17-50</v>
      </c>
      <c r="E120" t="s">
        <v>537</v>
      </c>
      <c r="F120">
        <v>50</v>
      </c>
      <c r="G120" t="s">
        <v>275</v>
      </c>
      <c r="L120" t="s">
        <v>381</v>
      </c>
      <c r="M120" t="s">
        <v>274</v>
      </c>
      <c r="N120">
        <v>50.257599999999996</v>
      </c>
      <c r="AA120">
        <f t="shared" si="25"/>
        <v>115</v>
      </c>
      <c r="AB120" t="str">
        <f>B2B!B117</f>
        <v>JM2</v>
      </c>
      <c r="AC120" t="str">
        <f>B2B!C117</f>
        <v>16</v>
      </c>
      <c r="AD120" t="str">
        <f t="shared" si="19"/>
        <v>JM2-16</v>
      </c>
      <c r="AE120" t="str">
        <f t="shared" si="20"/>
        <v>B15_L1_P</v>
      </c>
      <c r="AG120" t="str">
        <f t="shared" si="21"/>
        <v>--</v>
      </c>
      <c r="AH120" t="str">
        <f t="shared" si="22"/>
        <v>JM2-16</v>
      </c>
      <c r="AI120" t="str">
        <f>IFERROR(IF(IF(AG120="--",INDEX(D:D,MATCH(AE120,INDEX(B:B,MATCH(AE120,B:B,)+1):B10634,)+MATCH(AE120,B:B,)))=AD120,VLOOKUP(AE120,B:D,3,0),IF(AG120="--",INDEX(D:D,MATCH(AE120,INDEX(B:B,MATCH(AE120,B:B,)+1):B10634,)+MATCH(AE120,B:B,)),"---")),"---")</f>
        <v>---</v>
      </c>
      <c r="AJ120" t="str">
        <f>IF(COUNTIF(CALC_CONN_TEBA0714_REV01!F:F,IF(AH120&lt;&gt;"---",VLOOKUP(AD120,CALC_CONN_TEBA0714_REV01!F:M,8,0),IF(IFERROR(IF(AD120=AH120,AI120,AH120),"---")="---","---",IF(COUNTIF(CALC_CONN_TEBA0714_REV01!F:F,IFERROR(IF(AD120=AH120,AI120,AH120),"---"))&gt;0,"---",IFERROR(IF(AD120=AH120,AI120,AH120),"---")))))=1,IF(AH120&lt;&gt;"---",VLOOKUP(AD120,CALC_CONN_TEBA0714_REV01!F:M,8,0),IF(IFERROR(IF(AD120=AH120,AI120,AH120),"---")="---","---",IF(COUNTIF(CALC_CONN_TEBA0714_REV01!F:F,IFERROR(IF(AD120=AH120,AI120,AH120),"---"))&gt;0,"---",IFERROR(IF(AD120=AH120,AI120,AH120),"---")))),"---")</f>
        <v>---</v>
      </c>
      <c r="AK120" t="str">
        <f>IF(COUNTIF(CALC_CONN_TEBA0714_REV01!F:F,IF(AH120&lt;&gt;"---",VLOOKUP(AD120,CALC_CONN_TEBA0714_REV01!F:M,8,0),IF(IFERROR(IF(AD120=AH120,AI120,AH120),"---")="---","---",IF(COUNTIF(CALC_CONN_TEBA0714_REV01!F:F,IFERROR(IF(AD120=AH120,AI120,AH120),"---"))&gt;0,"---",IFERROR(IF(AD120=AH120,AI120,AH120),"---")))))=0,IF(AH120&lt;&gt;"---",VLOOKUP(AD120,CALC_CONN_TEBA0714_REV01!F:M,8,0),IF(IFERROR(IF(AD120=AH120,AI120,AH120),"---")="---","---",IF(COUNTIF(CALC_CONN_TEBA0714_REV01!F:F,IFERROR(IF(AD120=AH120,AI120,AH120),"---"))&gt;0,"---",IFERROR(IF(AD120=AH120,AI120,AH120),"---")))),"---")</f>
        <v>---</v>
      </c>
      <c r="AL120">
        <f t="shared" si="23"/>
        <v>0</v>
      </c>
      <c r="AM120">
        <f t="shared" si="24"/>
        <v>1</v>
      </c>
      <c r="AT120">
        <f t="shared" si="17"/>
        <v>0</v>
      </c>
      <c r="AU120">
        <f t="shared" si="18"/>
        <v>0</v>
      </c>
    </row>
    <row r="121" spans="1:47" x14ac:dyDescent="0.25">
      <c r="A121" t="str">
        <f t="shared" si="13"/>
        <v>J20-1</v>
      </c>
      <c r="B121" t="str">
        <f t="shared" si="14"/>
        <v>GND</v>
      </c>
      <c r="C121" t="str">
        <f t="shared" si="15"/>
        <v>J20-GND</v>
      </c>
      <c r="D121" t="str">
        <f t="shared" si="16"/>
        <v>J20-1</v>
      </c>
      <c r="E121" t="s">
        <v>895</v>
      </c>
      <c r="F121">
        <v>1</v>
      </c>
      <c r="G121" t="s">
        <v>275</v>
      </c>
      <c r="L121" t="s">
        <v>382</v>
      </c>
      <c r="M121" t="s">
        <v>274</v>
      </c>
      <c r="N121">
        <v>12.9063</v>
      </c>
      <c r="AA121">
        <f t="shared" si="25"/>
        <v>116</v>
      </c>
      <c r="AB121" t="str">
        <f>B2B!B118</f>
        <v>JM2</v>
      </c>
      <c r="AC121" t="str">
        <f>B2B!C118</f>
        <v>15</v>
      </c>
      <c r="AD121" t="str">
        <f t="shared" si="19"/>
        <v>JM2-15</v>
      </c>
      <c r="AE121" t="str">
        <f t="shared" si="20"/>
        <v>B15_L9_N</v>
      </c>
      <c r="AG121" t="str">
        <f t="shared" si="21"/>
        <v>--</v>
      </c>
      <c r="AH121" t="str">
        <f t="shared" si="22"/>
        <v>JM2-15</v>
      </c>
      <c r="AI121" t="str">
        <f>IFERROR(IF(IF(AG121="--",INDEX(D:D,MATCH(AE121,INDEX(B:B,MATCH(AE121,B:B,)+1):B10635,)+MATCH(AE121,B:B,)))=AD121,VLOOKUP(AE121,B:D,3,0),IF(AG121="--",INDEX(D:D,MATCH(AE121,INDEX(B:B,MATCH(AE121,B:B,)+1):B10635,)+MATCH(AE121,B:B,)),"---")),"---")</f>
        <v>---</v>
      </c>
      <c r="AJ121" t="str">
        <f>IF(COUNTIF(CALC_CONN_TEBA0714_REV01!F:F,IF(AH121&lt;&gt;"---",VLOOKUP(AD121,CALC_CONN_TEBA0714_REV01!F:M,8,0),IF(IFERROR(IF(AD121=AH121,AI121,AH121),"---")="---","---",IF(COUNTIF(CALC_CONN_TEBA0714_REV01!F:F,IFERROR(IF(AD121=AH121,AI121,AH121),"---"))&gt;0,"---",IFERROR(IF(AD121=AH121,AI121,AH121),"---")))))=1,IF(AH121&lt;&gt;"---",VLOOKUP(AD121,CALC_CONN_TEBA0714_REV01!F:M,8,0),IF(IFERROR(IF(AD121=AH121,AI121,AH121),"---")="---","---",IF(COUNTIF(CALC_CONN_TEBA0714_REV01!F:F,IFERROR(IF(AD121=AH121,AI121,AH121),"---"))&gt;0,"---",IFERROR(IF(AD121=AH121,AI121,AH121),"---")))),"---")</f>
        <v>---</v>
      </c>
      <c r="AK121" t="str">
        <f>IF(COUNTIF(CALC_CONN_TEBA0714_REV01!F:F,IF(AH121&lt;&gt;"---",VLOOKUP(AD121,CALC_CONN_TEBA0714_REV01!F:M,8,0),IF(IFERROR(IF(AD121=AH121,AI121,AH121),"---")="---","---",IF(COUNTIF(CALC_CONN_TEBA0714_REV01!F:F,IFERROR(IF(AD121=AH121,AI121,AH121),"---"))&gt;0,"---",IFERROR(IF(AD121=AH121,AI121,AH121),"---")))))=0,IF(AH121&lt;&gt;"---",VLOOKUP(AD121,CALC_CONN_TEBA0714_REV01!F:M,8,0),IF(IFERROR(IF(AD121=AH121,AI121,AH121),"---")="---","---",IF(COUNTIF(CALC_CONN_TEBA0714_REV01!F:F,IFERROR(IF(AD121=AH121,AI121,AH121),"---"))&gt;0,"---",IFERROR(IF(AD121=AH121,AI121,AH121),"---")))),"---")</f>
        <v>---</v>
      </c>
      <c r="AL121">
        <f t="shared" si="23"/>
        <v>0</v>
      </c>
      <c r="AM121">
        <f t="shared" si="24"/>
        <v>1</v>
      </c>
      <c r="AT121">
        <f t="shared" si="17"/>
        <v>0</v>
      </c>
      <c r="AU121">
        <f t="shared" si="18"/>
        <v>0</v>
      </c>
    </row>
    <row r="122" spans="1:47" x14ac:dyDescent="0.25">
      <c r="A122" t="str">
        <f t="shared" si="13"/>
        <v>J20-2</v>
      </c>
      <c r="B122" t="str">
        <f t="shared" si="14"/>
        <v>GND</v>
      </c>
      <c r="C122" t="str">
        <f t="shared" si="15"/>
        <v>J20-GND</v>
      </c>
      <c r="D122" t="str">
        <f t="shared" si="16"/>
        <v>J20-2</v>
      </c>
      <c r="E122" t="s">
        <v>895</v>
      </c>
      <c r="F122">
        <v>2</v>
      </c>
      <c r="G122" t="s">
        <v>275</v>
      </c>
      <c r="L122" t="s">
        <v>383</v>
      </c>
      <c r="M122" t="s">
        <v>274</v>
      </c>
      <c r="N122">
        <v>13.2377</v>
      </c>
      <c r="AA122">
        <f t="shared" si="25"/>
        <v>117</v>
      </c>
      <c r="AB122" t="str">
        <f>B2B!B119</f>
        <v>JM2</v>
      </c>
      <c r="AC122" t="str">
        <f>B2B!C119</f>
        <v>18</v>
      </c>
      <c r="AD122" t="str">
        <f t="shared" si="19"/>
        <v>JM2-18</v>
      </c>
      <c r="AE122" t="str">
        <f t="shared" si="20"/>
        <v>1.8V</v>
      </c>
      <c r="AG122" t="str">
        <f t="shared" si="21"/>
        <v>--</v>
      </c>
      <c r="AH122" t="str">
        <f t="shared" si="22"/>
        <v>J26-2</v>
      </c>
      <c r="AI122" t="str">
        <f>IFERROR(IF(IF(AG122="--",INDEX(D:D,MATCH(AE122,INDEX(B:B,MATCH(AE122,B:B,)+1):B10636,)+MATCH(AE122,B:B,)))=AD122,VLOOKUP(AE122,B:D,3,0),IF(AG122="--",INDEX(D:D,MATCH(AE122,INDEX(B:B,MATCH(AE122,B:B,)+1):B10636,)+MATCH(AE122,B:B,)),"---")),"---")</f>
        <v>J27-2</v>
      </c>
      <c r="AJ122" t="str">
        <f>IF(COUNTIF(CALC_CONN_TEBA0714_REV01!F:F,IF(AH122&lt;&gt;"---",VLOOKUP(AD122,CALC_CONN_TEBA0714_REV01!F:M,8,0),IF(IFERROR(IF(AD122=AH122,AI122,AH122),"---")="---","---",IF(COUNTIF(CALC_CONN_TEBA0714_REV01!F:F,IFERROR(IF(AD122=AH122,AI122,AH122),"---"))&gt;0,"---",IFERROR(IF(AD122=AH122,AI122,AH122),"---")))))=1,IF(AH122&lt;&gt;"---",VLOOKUP(AD122,CALC_CONN_TEBA0714_REV01!F:M,8,0),IF(IFERROR(IF(AD122=AH122,AI122,AH122),"---")="---","---",IF(COUNTIF(CALC_CONN_TEBA0714_REV01!F:F,IFERROR(IF(AD122=AH122,AI122,AH122),"---"))&gt;0,"---",IFERROR(IF(AD122=AH122,AI122,AH122),"---")))),"---")</f>
        <v>J26-2</v>
      </c>
      <c r="AK122" t="str">
        <f>IF(COUNTIF(CALC_CONN_TEBA0714_REV01!F:F,IF(AH122&lt;&gt;"---",VLOOKUP(AD122,CALC_CONN_TEBA0714_REV01!F:M,8,0),IF(IFERROR(IF(AD122=AH122,AI122,AH122),"---")="---","---",IF(COUNTIF(CALC_CONN_TEBA0714_REV01!F:F,IFERROR(IF(AD122=AH122,AI122,AH122),"---"))&gt;0,"---",IFERROR(IF(AD122=AH122,AI122,AH122),"---")))))=0,IF(AH122&lt;&gt;"---",VLOOKUP(AD122,CALC_CONN_TEBA0714_REV01!F:M,8,0),IF(IFERROR(IF(AD122=AH122,AI122,AH122),"---")="---","---",IF(COUNTIF(CALC_CONN_TEBA0714_REV01!F:F,IFERROR(IF(AD122=AH122,AI122,AH122),"---"))&gt;0,"---",IFERROR(IF(AD122=AH122,AI122,AH122),"---")))),"---")</f>
        <v>---</v>
      </c>
      <c r="AL122">
        <f t="shared" si="23"/>
        <v>72.834900000000005</v>
      </c>
      <c r="AM122">
        <f t="shared" si="24"/>
        <v>3</v>
      </c>
      <c r="AT122">
        <f t="shared" si="17"/>
        <v>0</v>
      </c>
      <c r="AU122">
        <f t="shared" si="18"/>
        <v>0</v>
      </c>
    </row>
    <row r="123" spans="1:47" x14ac:dyDescent="0.25">
      <c r="A123" t="str">
        <f t="shared" si="13"/>
        <v>J20-3</v>
      </c>
      <c r="B123" t="str">
        <f t="shared" si="14"/>
        <v>B34_L14_P</v>
      </c>
      <c r="C123" t="str">
        <f t="shared" si="15"/>
        <v>J20-B34_L14_P</v>
      </c>
      <c r="D123" t="str">
        <f t="shared" si="16"/>
        <v>J20-3</v>
      </c>
      <c r="E123" t="s">
        <v>895</v>
      </c>
      <c r="F123">
        <v>3</v>
      </c>
      <c r="G123" t="s">
        <v>356</v>
      </c>
      <c r="L123" t="s">
        <v>384</v>
      </c>
      <c r="M123" t="s">
        <v>274</v>
      </c>
      <c r="N123">
        <v>33.110399999999998</v>
      </c>
      <c r="AA123">
        <f t="shared" si="25"/>
        <v>118</v>
      </c>
      <c r="AB123" t="str">
        <f>B2B!B120</f>
        <v>JM2</v>
      </c>
      <c r="AC123" t="str">
        <f>B2B!C120</f>
        <v>17</v>
      </c>
      <c r="AD123" t="str">
        <f t="shared" si="19"/>
        <v>JM2-17</v>
      </c>
      <c r="AE123" t="str">
        <f t="shared" si="20"/>
        <v>GND</v>
      </c>
      <c r="AG123" t="str">
        <f t="shared" si="21"/>
        <v>---</v>
      </c>
      <c r="AH123" t="str">
        <f t="shared" si="22"/>
        <v>---</v>
      </c>
      <c r="AI123" t="str">
        <f>IFERROR(IF(IF(AG123="--",INDEX(D:D,MATCH(AE123,INDEX(B:B,MATCH(AE123,B:B,)+1):B10637,)+MATCH(AE123,B:B,)))=AD123,VLOOKUP(AE123,B:D,3,0),IF(AG123="--",INDEX(D:D,MATCH(AE123,INDEX(B:B,MATCH(AE123,B:B,)+1):B10637,)+MATCH(AE123,B:B,)),"---")),"---")</f>
        <v>---</v>
      </c>
      <c r="AJ123" t="str">
        <f>IF(COUNTIF(CALC_CONN_TEBA0714_REV01!F:F,IF(AH123&lt;&gt;"---",VLOOKUP(AD123,CALC_CONN_TEBA0714_REV01!F:M,8,0),IF(IFERROR(IF(AD123=AH123,AI123,AH123),"---")="---","---",IF(COUNTIF(CALC_CONN_TEBA0714_REV01!F:F,IFERROR(IF(AD123=AH123,AI123,AH123),"---"))&gt;0,"---",IFERROR(IF(AD123=AH123,AI123,AH123),"---")))))=1,IF(AH123&lt;&gt;"---",VLOOKUP(AD123,CALC_CONN_TEBA0714_REV01!F:M,8,0),IF(IFERROR(IF(AD123=AH123,AI123,AH123),"---")="---","---",IF(COUNTIF(CALC_CONN_TEBA0714_REV01!F:F,IFERROR(IF(AD123=AH123,AI123,AH123),"---"))&gt;0,"---",IFERROR(IF(AD123=AH123,AI123,AH123),"---")))),"---")</f>
        <v>---</v>
      </c>
      <c r="AK123" t="str">
        <f>IF(COUNTIF(CALC_CONN_TEBA0714_REV01!F:F,IF(AH123&lt;&gt;"---",VLOOKUP(AD123,CALC_CONN_TEBA0714_REV01!F:M,8,0),IF(IFERROR(IF(AD123=AH123,AI123,AH123),"---")="---","---",IF(COUNTIF(CALC_CONN_TEBA0714_REV01!F:F,IFERROR(IF(AD123=AH123,AI123,AH123),"---"))&gt;0,"---",IFERROR(IF(AD123=AH123,AI123,AH123),"---")))))=0,IF(AH123&lt;&gt;"---",VLOOKUP(AD123,CALC_CONN_TEBA0714_REV01!F:M,8,0),IF(IFERROR(IF(AD123=AH123,AI123,AH123),"---")="---","---",IF(COUNTIF(CALC_CONN_TEBA0714_REV01!F:F,IFERROR(IF(AD123=AH123,AI123,AH123),"---"))&gt;0,"---",IFERROR(IF(AD123=AH123,AI123,AH123),"---")))),"---")</f>
        <v>---</v>
      </c>
      <c r="AL123" t="str">
        <f t="shared" si="23"/>
        <v>---</v>
      </c>
      <c r="AM123">
        <f t="shared" si="24"/>
        <v>85</v>
      </c>
      <c r="AT123" t="str">
        <f t="shared" si="17"/>
        <v>B34_L14_P</v>
      </c>
      <c r="AU123" t="str">
        <f t="shared" si="18"/>
        <v>--</v>
      </c>
    </row>
    <row r="124" spans="1:47" x14ac:dyDescent="0.25">
      <c r="A124" t="str">
        <f t="shared" si="13"/>
        <v>J20-4</v>
      </c>
      <c r="B124" t="str">
        <f t="shared" si="14"/>
        <v>B34_L14_N</v>
      </c>
      <c r="C124" t="str">
        <f t="shared" si="15"/>
        <v>J20-B34_L14_N</v>
      </c>
      <c r="D124" t="str">
        <f t="shared" si="16"/>
        <v>J20-4</v>
      </c>
      <c r="E124" t="s">
        <v>895</v>
      </c>
      <c r="F124">
        <v>4</v>
      </c>
      <c r="G124" t="s">
        <v>355</v>
      </c>
      <c r="L124" t="s">
        <v>385</v>
      </c>
      <c r="M124" t="s">
        <v>274</v>
      </c>
      <c r="N124">
        <v>32.760599999999997</v>
      </c>
      <c r="AA124">
        <f t="shared" si="25"/>
        <v>119</v>
      </c>
      <c r="AB124" t="str">
        <f>B2B!B121</f>
        <v>JM2</v>
      </c>
      <c r="AC124" t="str">
        <f>B2B!C121</f>
        <v>20</v>
      </c>
      <c r="AD124" t="str">
        <f t="shared" si="19"/>
        <v>JM2-20</v>
      </c>
      <c r="AE124" t="str">
        <f t="shared" si="20"/>
        <v>B15_L2_N</v>
      </c>
      <c r="AG124" t="str">
        <f t="shared" si="21"/>
        <v>--</v>
      </c>
      <c r="AH124" t="str">
        <f t="shared" si="22"/>
        <v>JM2-20</v>
      </c>
      <c r="AI124" t="str">
        <f>IFERROR(IF(IF(AG124="--",INDEX(D:D,MATCH(AE124,INDEX(B:B,MATCH(AE124,B:B,)+1):B10638,)+MATCH(AE124,B:B,)))=AD124,VLOOKUP(AE124,B:D,3,0),IF(AG124="--",INDEX(D:D,MATCH(AE124,INDEX(B:B,MATCH(AE124,B:B,)+1):B10638,)+MATCH(AE124,B:B,)),"---")),"---")</f>
        <v>---</v>
      </c>
      <c r="AJ124" t="str">
        <f>IF(COUNTIF(CALC_CONN_TEBA0714_REV01!F:F,IF(AH124&lt;&gt;"---",VLOOKUP(AD124,CALC_CONN_TEBA0714_REV01!F:M,8,0),IF(IFERROR(IF(AD124=AH124,AI124,AH124),"---")="---","---",IF(COUNTIF(CALC_CONN_TEBA0714_REV01!F:F,IFERROR(IF(AD124=AH124,AI124,AH124),"---"))&gt;0,"---",IFERROR(IF(AD124=AH124,AI124,AH124),"---")))))=1,IF(AH124&lt;&gt;"---",VLOOKUP(AD124,CALC_CONN_TEBA0714_REV01!F:M,8,0),IF(IFERROR(IF(AD124=AH124,AI124,AH124),"---")="---","---",IF(COUNTIF(CALC_CONN_TEBA0714_REV01!F:F,IFERROR(IF(AD124=AH124,AI124,AH124),"---"))&gt;0,"---",IFERROR(IF(AD124=AH124,AI124,AH124),"---")))),"---")</f>
        <v>---</v>
      </c>
      <c r="AK124" t="str">
        <f>IF(COUNTIF(CALC_CONN_TEBA0714_REV01!F:F,IF(AH124&lt;&gt;"---",VLOOKUP(AD124,CALC_CONN_TEBA0714_REV01!F:M,8,0),IF(IFERROR(IF(AD124=AH124,AI124,AH124),"---")="---","---",IF(COUNTIF(CALC_CONN_TEBA0714_REV01!F:F,IFERROR(IF(AD124=AH124,AI124,AH124),"---"))&gt;0,"---",IFERROR(IF(AD124=AH124,AI124,AH124),"---")))))=0,IF(AH124&lt;&gt;"---",VLOOKUP(AD124,CALC_CONN_TEBA0714_REV01!F:M,8,0),IF(IFERROR(IF(AD124=AH124,AI124,AH124),"---")="---","---",IF(COUNTIF(CALC_CONN_TEBA0714_REV01!F:F,IFERROR(IF(AD124=AH124,AI124,AH124),"---"))&gt;0,"---",IFERROR(IF(AD124=AH124,AI124,AH124),"---")))),"---")</f>
        <v>---</v>
      </c>
      <c r="AL124">
        <f t="shared" si="23"/>
        <v>0</v>
      </c>
      <c r="AM124">
        <f t="shared" si="24"/>
        <v>1</v>
      </c>
      <c r="AT124" t="str">
        <f t="shared" si="17"/>
        <v>B34_L14_N</v>
      </c>
      <c r="AU124" t="str">
        <f t="shared" si="18"/>
        <v>--</v>
      </c>
    </row>
    <row r="125" spans="1:47" x14ac:dyDescent="0.25">
      <c r="A125" t="str">
        <f t="shared" si="13"/>
        <v>J20-5</v>
      </c>
      <c r="B125" t="str">
        <f t="shared" si="14"/>
        <v>3.3V</v>
      </c>
      <c r="C125" t="str">
        <f t="shared" si="15"/>
        <v>J20-3.3V</v>
      </c>
      <c r="D125" t="str">
        <f t="shared" si="16"/>
        <v>J20-5</v>
      </c>
      <c r="E125" t="s">
        <v>895</v>
      </c>
      <c r="F125">
        <v>5</v>
      </c>
      <c r="G125" t="s">
        <v>277</v>
      </c>
      <c r="L125" t="s">
        <v>386</v>
      </c>
      <c r="M125" t="s">
        <v>274</v>
      </c>
      <c r="N125">
        <v>20.360499999999998</v>
      </c>
      <c r="AA125">
        <f t="shared" si="25"/>
        <v>120</v>
      </c>
      <c r="AB125" t="str">
        <f>B2B!B122</f>
        <v>JM2</v>
      </c>
      <c r="AC125" t="str">
        <f>B2B!C122</f>
        <v>19</v>
      </c>
      <c r="AD125" t="str">
        <f t="shared" si="19"/>
        <v>JM2-19</v>
      </c>
      <c r="AE125" t="str">
        <f t="shared" si="20"/>
        <v>B15_L15_N</v>
      </c>
      <c r="AG125" t="str">
        <f t="shared" si="21"/>
        <v>--</v>
      </c>
      <c r="AH125" t="str">
        <f t="shared" si="22"/>
        <v>JM2-19</v>
      </c>
      <c r="AI125" t="str">
        <f>IFERROR(IF(IF(AG125="--",INDEX(D:D,MATCH(AE125,INDEX(B:B,MATCH(AE125,B:B,)+1):B10639,)+MATCH(AE125,B:B,)))=AD125,VLOOKUP(AE125,B:D,3,0),IF(AG125="--",INDEX(D:D,MATCH(AE125,INDEX(B:B,MATCH(AE125,B:B,)+1):B10639,)+MATCH(AE125,B:B,)),"---")),"---")</f>
        <v>---</v>
      </c>
      <c r="AJ125" t="str">
        <f>IF(COUNTIF(CALC_CONN_TEBA0714_REV01!F:F,IF(AH125&lt;&gt;"---",VLOOKUP(AD125,CALC_CONN_TEBA0714_REV01!F:M,8,0),IF(IFERROR(IF(AD125=AH125,AI125,AH125),"---")="---","---",IF(COUNTIF(CALC_CONN_TEBA0714_REV01!F:F,IFERROR(IF(AD125=AH125,AI125,AH125),"---"))&gt;0,"---",IFERROR(IF(AD125=AH125,AI125,AH125),"---")))))=1,IF(AH125&lt;&gt;"---",VLOOKUP(AD125,CALC_CONN_TEBA0714_REV01!F:M,8,0),IF(IFERROR(IF(AD125=AH125,AI125,AH125),"---")="---","---",IF(COUNTIF(CALC_CONN_TEBA0714_REV01!F:F,IFERROR(IF(AD125=AH125,AI125,AH125),"---"))&gt;0,"---",IFERROR(IF(AD125=AH125,AI125,AH125),"---")))),"---")</f>
        <v>---</v>
      </c>
      <c r="AK125" t="str">
        <f>IF(COUNTIF(CALC_CONN_TEBA0714_REV01!F:F,IF(AH125&lt;&gt;"---",VLOOKUP(AD125,CALC_CONN_TEBA0714_REV01!F:M,8,0),IF(IFERROR(IF(AD125=AH125,AI125,AH125),"---")="---","---",IF(COUNTIF(CALC_CONN_TEBA0714_REV01!F:F,IFERROR(IF(AD125=AH125,AI125,AH125),"---"))&gt;0,"---",IFERROR(IF(AD125=AH125,AI125,AH125),"---")))))=0,IF(AH125&lt;&gt;"---",VLOOKUP(AD125,CALC_CONN_TEBA0714_REV01!F:M,8,0),IF(IFERROR(IF(AD125=AH125,AI125,AH125),"---")="---","---",IF(COUNTIF(CALC_CONN_TEBA0714_REV01!F:F,IFERROR(IF(AD125=AH125,AI125,AH125),"---"))&gt;0,"---",IFERROR(IF(AD125=AH125,AI125,AH125),"---")))),"---")</f>
        <v>---</v>
      </c>
      <c r="AL125">
        <f t="shared" si="23"/>
        <v>0</v>
      </c>
      <c r="AM125">
        <f t="shared" si="24"/>
        <v>1</v>
      </c>
      <c r="AT125" t="str">
        <f t="shared" si="17"/>
        <v>3.3V</v>
      </c>
      <c r="AU125" t="str">
        <f t="shared" si="18"/>
        <v>--</v>
      </c>
    </row>
    <row r="126" spans="1:47" x14ac:dyDescent="0.25">
      <c r="A126" t="str">
        <f t="shared" si="13"/>
        <v>J20-6</v>
      </c>
      <c r="B126" t="str">
        <f t="shared" si="14"/>
        <v>VCCIO34</v>
      </c>
      <c r="C126" t="str">
        <f t="shared" si="15"/>
        <v>J20-VCCIO34</v>
      </c>
      <c r="D126" t="str">
        <f t="shared" si="16"/>
        <v>J20-6</v>
      </c>
      <c r="E126" t="s">
        <v>895</v>
      </c>
      <c r="F126">
        <v>6</v>
      </c>
      <c r="G126" t="s">
        <v>376</v>
      </c>
      <c r="L126" t="s">
        <v>387</v>
      </c>
      <c r="M126" t="s">
        <v>274</v>
      </c>
      <c r="N126">
        <v>20.029199999999999</v>
      </c>
      <c r="AA126">
        <f t="shared" si="25"/>
        <v>121</v>
      </c>
      <c r="AB126" t="str">
        <f>B2B!B123</f>
        <v>JM2</v>
      </c>
      <c r="AC126" t="str">
        <f>B2B!C123</f>
        <v>22</v>
      </c>
      <c r="AD126" t="str">
        <f t="shared" si="19"/>
        <v>JM2-22</v>
      </c>
      <c r="AE126" t="str">
        <f t="shared" si="20"/>
        <v>B15_L2_P</v>
      </c>
      <c r="AG126" t="str">
        <f t="shared" si="21"/>
        <v>--</v>
      </c>
      <c r="AH126" t="str">
        <f t="shared" si="22"/>
        <v>JM2-22</v>
      </c>
      <c r="AI126" t="str">
        <f>IFERROR(IF(IF(AG126="--",INDEX(D:D,MATCH(AE126,INDEX(B:B,MATCH(AE126,B:B,)+1):B10640,)+MATCH(AE126,B:B,)))=AD126,VLOOKUP(AE126,B:D,3,0),IF(AG126="--",INDEX(D:D,MATCH(AE126,INDEX(B:B,MATCH(AE126,B:B,)+1):B10640,)+MATCH(AE126,B:B,)),"---")),"---")</f>
        <v>---</v>
      </c>
      <c r="AJ126" t="str">
        <f>IF(COUNTIF(CALC_CONN_TEBA0714_REV01!F:F,IF(AH126&lt;&gt;"---",VLOOKUP(AD126,CALC_CONN_TEBA0714_REV01!F:M,8,0),IF(IFERROR(IF(AD126=AH126,AI126,AH126),"---")="---","---",IF(COUNTIF(CALC_CONN_TEBA0714_REV01!F:F,IFERROR(IF(AD126=AH126,AI126,AH126),"---"))&gt;0,"---",IFERROR(IF(AD126=AH126,AI126,AH126),"---")))))=1,IF(AH126&lt;&gt;"---",VLOOKUP(AD126,CALC_CONN_TEBA0714_REV01!F:M,8,0),IF(IFERROR(IF(AD126=AH126,AI126,AH126),"---")="---","---",IF(COUNTIF(CALC_CONN_TEBA0714_REV01!F:F,IFERROR(IF(AD126=AH126,AI126,AH126),"---"))&gt;0,"---",IFERROR(IF(AD126=AH126,AI126,AH126),"---")))),"---")</f>
        <v>---</v>
      </c>
      <c r="AK126" t="str">
        <f>IF(COUNTIF(CALC_CONN_TEBA0714_REV01!F:F,IF(AH126&lt;&gt;"---",VLOOKUP(AD126,CALC_CONN_TEBA0714_REV01!F:M,8,0),IF(IFERROR(IF(AD126=AH126,AI126,AH126),"---")="---","---",IF(COUNTIF(CALC_CONN_TEBA0714_REV01!F:F,IFERROR(IF(AD126=AH126,AI126,AH126),"---"))&gt;0,"---",IFERROR(IF(AD126=AH126,AI126,AH126),"---")))))=0,IF(AH126&lt;&gt;"---",VLOOKUP(AD126,CALC_CONN_TEBA0714_REV01!F:M,8,0),IF(IFERROR(IF(AD126=AH126,AI126,AH126),"---")="---","---",IF(COUNTIF(CALC_CONN_TEBA0714_REV01!F:F,IFERROR(IF(AD126=AH126,AI126,AH126),"---"))&gt;0,"---",IFERROR(IF(AD126=AH126,AI126,AH126),"---")))),"---")</f>
        <v>---</v>
      </c>
      <c r="AL126">
        <f t="shared" si="23"/>
        <v>0</v>
      </c>
      <c r="AM126">
        <f t="shared" si="24"/>
        <v>1</v>
      </c>
      <c r="AT126" t="str">
        <f t="shared" si="17"/>
        <v>VCCIO34</v>
      </c>
      <c r="AU126" t="str">
        <f t="shared" si="18"/>
        <v>--</v>
      </c>
    </row>
    <row r="127" spans="1:47" x14ac:dyDescent="0.25">
      <c r="A127" t="str">
        <f t="shared" si="13"/>
        <v>J20-7</v>
      </c>
      <c r="B127" t="str">
        <f t="shared" si="14"/>
        <v>B34_L24_P</v>
      </c>
      <c r="C127" t="str">
        <f t="shared" si="15"/>
        <v>J20-B34_L24_P</v>
      </c>
      <c r="D127" t="str">
        <f t="shared" si="16"/>
        <v>J20-7</v>
      </c>
      <c r="E127" t="s">
        <v>895</v>
      </c>
      <c r="F127">
        <v>7</v>
      </c>
      <c r="G127" t="s">
        <v>383</v>
      </c>
      <c r="L127" t="s">
        <v>388</v>
      </c>
      <c r="M127" t="s">
        <v>274</v>
      </c>
      <c r="N127">
        <v>2.3174000000000001</v>
      </c>
      <c r="AA127">
        <f t="shared" si="25"/>
        <v>122</v>
      </c>
      <c r="AB127" t="str">
        <f>B2B!B124</f>
        <v>JM2</v>
      </c>
      <c r="AC127" t="str">
        <f>B2B!C124</f>
        <v>21</v>
      </c>
      <c r="AD127" t="str">
        <f t="shared" si="19"/>
        <v>JM2-21</v>
      </c>
      <c r="AE127" t="str">
        <f t="shared" si="20"/>
        <v>B15_L15_P</v>
      </c>
      <c r="AG127" t="str">
        <f t="shared" si="21"/>
        <v>--</v>
      </c>
      <c r="AH127" t="str">
        <f t="shared" si="22"/>
        <v>JM2-21</v>
      </c>
      <c r="AI127" t="str">
        <f>IFERROR(IF(IF(AG127="--",INDEX(D:D,MATCH(AE127,INDEX(B:B,MATCH(AE127,B:B,)+1):B10641,)+MATCH(AE127,B:B,)))=AD127,VLOOKUP(AE127,B:D,3,0),IF(AG127="--",INDEX(D:D,MATCH(AE127,INDEX(B:B,MATCH(AE127,B:B,)+1):B10641,)+MATCH(AE127,B:B,)),"---")),"---")</f>
        <v>---</v>
      </c>
      <c r="AJ127" t="str">
        <f>IF(COUNTIF(CALC_CONN_TEBA0714_REV01!F:F,IF(AH127&lt;&gt;"---",VLOOKUP(AD127,CALC_CONN_TEBA0714_REV01!F:M,8,0),IF(IFERROR(IF(AD127=AH127,AI127,AH127),"---")="---","---",IF(COUNTIF(CALC_CONN_TEBA0714_REV01!F:F,IFERROR(IF(AD127=AH127,AI127,AH127),"---"))&gt;0,"---",IFERROR(IF(AD127=AH127,AI127,AH127),"---")))))=1,IF(AH127&lt;&gt;"---",VLOOKUP(AD127,CALC_CONN_TEBA0714_REV01!F:M,8,0),IF(IFERROR(IF(AD127=AH127,AI127,AH127),"---")="---","---",IF(COUNTIF(CALC_CONN_TEBA0714_REV01!F:F,IFERROR(IF(AD127=AH127,AI127,AH127),"---"))&gt;0,"---",IFERROR(IF(AD127=AH127,AI127,AH127),"---")))),"---")</f>
        <v>---</v>
      </c>
      <c r="AK127" t="str">
        <f>IF(COUNTIF(CALC_CONN_TEBA0714_REV01!F:F,IF(AH127&lt;&gt;"---",VLOOKUP(AD127,CALC_CONN_TEBA0714_REV01!F:M,8,0),IF(IFERROR(IF(AD127=AH127,AI127,AH127),"---")="---","---",IF(COUNTIF(CALC_CONN_TEBA0714_REV01!F:F,IFERROR(IF(AD127=AH127,AI127,AH127),"---"))&gt;0,"---",IFERROR(IF(AD127=AH127,AI127,AH127),"---")))))=0,IF(AH127&lt;&gt;"---",VLOOKUP(AD127,CALC_CONN_TEBA0714_REV01!F:M,8,0),IF(IFERROR(IF(AD127=AH127,AI127,AH127),"---")="---","---",IF(COUNTIF(CALC_CONN_TEBA0714_REV01!F:F,IFERROR(IF(AD127=AH127,AI127,AH127),"---"))&gt;0,"---",IFERROR(IF(AD127=AH127,AI127,AH127),"---")))),"---")</f>
        <v>---</v>
      </c>
      <c r="AL127">
        <f t="shared" si="23"/>
        <v>0</v>
      </c>
      <c r="AM127">
        <f t="shared" si="24"/>
        <v>1</v>
      </c>
      <c r="AT127" t="str">
        <f t="shared" si="17"/>
        <v>B34_L24_P</v>
      </c>
      <c r="AU127" t="str">
        <f t="shared" si="18"/>
        <v>--</v>
      </c>
    </row>
    <row r="128" spans="1:47" x14ac:dyDescent="0.25">
      <c r="A128" t="str">
        <f t="shared" si="13"/>
        <v>J20-8</v>
      </c>
      <c r="B128" t="str">
        <f t="shared" si="14"/>
        <v>B34_L24_N</v>
      </c>
      <c r="C128" t="str">
        <f t="shared" si="15"/>
        <v>J20-B34_L24_N</v>
      </c>
      <c r="D128" t="str">
        <f t="shared" si="16"/>
        <v>J20-8</v>
      </c>
      <c r="E128" t="s">
        <v>895</v>
      </c>
      <c r="F128">
        <v>8</v>
      </c>
      <c r="G128" t="s">
        <v>382</v>
      </c>
      <c r="L128" t="s">
        <v>389</v>
      </c>
      <c r="M128" t="s">
        <v>274</v>
      </c>
      <c r="N128">
        <v>2.3174000000000001</v>
      </c>
      <c r="AA128">
        <f t="shared" si="25"/>
        <v>123</v>
      </c>
      <c r="AB128" t="str">
        <f>B2B!B125</f>
        <v>JM2</v>
      </c>
      <c r="AC128" t="str">
        <f>B2B!C125</f>
        <v>24</v>
      </c>
      <c r="AD128" t="str">
        <f t="shared" si="19"/>
        <v>JM2-24</v>
      </c>
      <c r="AE128" t="str">
        <f t="shared" si="20"/>
        <v>RLED</v>
      </c>
      <c r="AG128" t="str">
        <f t="shared" si="21"/>
        <v>--</v>
      </c>
      <c r="AH128" t="str">
        <f t="shared" si="22"/>
        <v>JM2-24</v>
      </c>
      <c r="AI128" t="str">
        <f>IFERROR(IF(IF(AG128="--",INDEX(D:D,MATCH(AE128,INDEX(B:B,MATCH(AE128,B:B,)+1):B10642,)+MATCH(AE128,B:B,)))=AD128,VLOOKUP(AE128,B:D,3,0),IF(AG128="--",INDEX(D:D,MATCH(AE128,INDEX(B:B,MATCH(AE128,B:B,)+1):B10642,)+MATCH(AE128,B:B,)),"---")),"---")</f>
        <v>R1-1</v>
      </c>
      <c r="AJ128" t="str">
        <f>IF(COUNTIF(CALC_CONN_TEBA0714_REV01!F:F,IF(AH128&lt;&gt;"---",VLOOKUP(AD128,CALC_CONN_TEBA0714_REV01!F:M,8,0),IF(IFERROR(IF(AD128=AH128,AI128,AH128),"---")="---","---",IF(COUNTIF(CALC_CONN_TEBA0714_REV01!F:F,IFERROR(IF(AD128=AH128,AI128,AH128),"---"))&gt;0,"---",IFERROR(IF(AD128=AH128,AI128,AH128),"---")))))=1,IF(AH128&lt;&gt;"---",VLOOKUP(AD128,CALC_CONN_TEBA0714_REV01!F:M,8,0),IF(IFERROR(IF(AD128=AH128,AI128,AH128),"---")="---","---",IF(COUNTIF(CALC_CONN_TEBA0714_REV01!F:F,IFERROR(IF(AD128=AH128,AI128,AH128),"---"))&gt;0,"---",IFERROR(IF(AD128=AH128,AI128,AH128),"---")))),"---")</f>
        <v>---</v>
      </c>
      <c r="AK128" t="str">
        <f>IF(COUNTIF(CALC_CONN_TEBA0714_REV01!F:F,IF(AH128&lt;&gt;"---",VLOOKUP(AD128,CALC_CONN_TEBA0714_REV01!F:M,8,0),IF(IFERROR(IF(AD128=AH128,AI128,AH128),"---")="---","---",IF(COUNTIF(CALC_CONN_TEBA0714_REV01!F:F,IFERROR(IF(AD128=AH128,AI128,AH128),"---"))&gt;0,"---",IFERROR(IF(AD128=AH128,AI128,AH128),"---")))))=0,IF(AH128&lt;&gt;"---",VLOOKUP(AD128,CALC_CONN_TEBA0714_REV01!F:M,8,0),IF(IFERROR(IF(AD128=AH128,AI128,AH128),"---")="---","---",IF(COUNTIF(CALC_CONN_TEBA0714_REV01!F:F,IFERROR(IF(AD128=AH128,AI128,AH128),"---"))&gt;0,"---",IFERROR(IF(AD128=AH128,AI128,AH128),"---")))),"---")</f>
        <v>R1-1</v>
      </c>
      <c r="AL128">
        <f t="shared" si="23"/>
        <v>74.845100000000002</v>
      </c>
      <c r="AM128">
        <f t="shared" si="24"/>
        <v>2</v>
      </c>
      <c r="AT128" t="str">
        <f t="shared" si="17"/>
        <v>B34_L24_N</v>
      </c>
      <c r="AU128" t="str">
        <f t="shared" si="18"/>
        <v>--</v>
      </c>
    </row>
    <row r="129" spans="1:47" x14ac:dyDescent="0.25">
      <c r="A129" t="str">
        <f t="shared" si="13"/>
        <v>J20-9</v>
      </c>
      <c r="B129" t="str">
        <f t="shared" si="14"/>
        <v>B34_L20_P</v>
      </c>
      <c r="C129" t="str">
        <f t="shared" si="15"/>
        <v>J20-B34_L20_P</v>
      </c>
      <c r="D129" t="str">
        <f t="shared" si="16"/>
        <v>J20-9</v>
      </c>
      <c r="E129" t="s">
        <v>895</v>
      </c>
      <c r="F129">
        <v>9</v>
      </c>
      <c r="G129" t="s">
        <v>374</v>
      </c>
      <c r="L129" t="s">
        <v>390</v>
      </c>
      <c r="M129" t="s">
        <v>274</v>
      </c>
      <c r="N129">
        <v>27.403099999999998</v>
      </c>
      <c r="AA129">
        <f t="shared" si="25"/>
        <v>124</v>
      </c>
      <c r="AB129" t="str">
        <f>B2B!B126</f>
        <v>JM2</v>
      </c>
      <c r="AC129" t="str">
        <f>B2B!C126</f>
        <v>23</v>
      </c>
      <c r="AD129" t="str">
        <f t="shared" si="19"/>
        <v>JM2-23</v>
      </c>
      <c r="AE129" t="str">
        <f t="shared" si="20"/>
        <v>B15_L16_N</v>
      </c>
      <c r="AG129" t="str">
        <f t="shared" si="21"/>
        <v>--</v>
      </c>
      <c r="AH129" t="str">
        <f t="shared" si="22"/>
        <v>JM2-23</v>
      </c>
      <c r="AI129" t="str">
        <f>IFERROR(IF(IF(AG129="--",INDEX(D:D,MATCH(AE129,INDEX(B:B,MATCH(AE129,B:B,)+1):B10643,)+MATCH(AE129,B:B,)))=AD129,VLOOKUP(AE129,B:D,3,0),IF(AG129="--",INDEX(D:D,MATCH(AE129,INDEX(B:B,MATCH(AE129,B:B,)+1):B10643,)+MATCH(AE129,B:B,)),"---")),"---")</f>
        <v>---</v>
      </c>
      <c r="AJ129" t="str">
        <f>IF(COUNTIF(CALC_CONN_TEBA0714_REV01!F:F,IF(AH129&lt;&gt;"---",VLOOKUP(AD129,CALC_CONN_TEBA0714_REV01!F:M,8,0),IF(IFERROR(IF(AD129=AH129,AI129,AH129),"---")="---","---",IF(COUNTIF(CALC_CONN_TEBA0714_REV01!F:F,IFERROR(IF(AD129=AH129,AI129,AH129),"---"))&gt;0,"---",IFERROR(IF(AD129=AH129,AI129,AH129),"---")))))=1,IF(AH129&lt;&gt;"---",VLOOKUP(AD129,CALC_CONN_TEBA0714_REV01!F:M,8,0),IF(IFERROR(IF(AD129=AH129,AI129,AH129),"---")="---","---",IF(COUNTIF(CALC_CONN_TEBA0714_REV01!F:F,IFERROR(IF(AD129=AH129,AI129,AH129),"---"))&gt;0,"---",IFERROR(IF(AD129=AH129,AI129,AH129),"---")))),"---")</f>
        <v>---</v>
      </c>
      <c r="AK129" t="str">
        <f>IF(COUNTIF(CALC_CONN_TEBA0714_REV01!F:F,IF(AH129&lt;&gt;"---",VLOOKUP(AD129,CALC_CONN_TEBA0714_REV01!F:M,8,0),IF(IFERROR(IF(AD129=AH129,AI129,AH129),"---")="---","---",IF(COUNTIF(CALC_CONN_TEBA0714_REV01!F:F,IFERROR(IF(AD129=AH129,AI129,AH129),"---"))&gt;0,"---",IFERROR(IF(AD129=AH129,AI129,AH129),"---")))))=0,IF(AH129&lt;&gt;"---",VLOOKUP(AD129,CALC_CONN_TEBA0714_REV01!F:M,8,0),IF(IFERROR(IF(AD129=AH129,AI129,AH129),"---")="---","---",IF(COUNTIF(CALC_CONN_TEBA0714_REV01!F:F,IFERROR(IF(AD129=AH129,AI129,AH129),"---"))&gt;0,"---",IFERROR(IF(AD129=AH129,AI129,AH129),"---")))),"---")</f>
        <v>---</v>
      </c>
      <c r="AL129">
        <f t="shared" si="23"/>
        <v>0</v>
      </c>
      <c r="AM129">
        <f t="shared" si="24"/>
        <v>1</v>
      </c>
      <c r="AT129" t="str">
        <f t="shared" si="17"/>
        <v>B34_L20_P</v>
      </c>
      <c r="AU129" t="str">
        <f t="shared" si="18"/>
        <v>--</v>
      </c>
    </row>
    <row r="130" spans="1:47" x14ac:dyDescent="0.25">
      <c r="A130" t="str">
        <f t="shared" si="13"/>
        <v>J20-10</v>
      </c>
      <c r="B130" t="str">
        <f t="shared" si="14"/>
        <v>B34_L20_N</v>
      </c>
      <c r="C130" t="str">
        <f t="shared" si="15"/>
        <v>J20-B34_L20_N</v>
      </c>
      <c r="D130" t="str">
        <f t="shared" si="16"/>
        <v>J20-10</v>
      </c>
      <c r="E130" t="s">
        <v>895</v>
      </c>
      <c r="F130">
        <v>10</v>
      </c>
      <c r="G130" t="s">
        <v>373</v>
      </c>
      <c r="L130" t="s">
        <v>391</v>
      </c>
      <c r="M130" t="s">
        <v>274</v>
      </c>
      <c r="N130">
        <v>27.081800000000001</v>
      </c>
      <c r="AA130">
        <f t="shared" si="25"/>
        <v>125</v>
      </c>
      <c r="AB130" t="str">
        <f>B2B!B127</f>
        <v>JM2</v>
      </c>
      <c r="AC130" t="str">
        <f>B2B!C127</f>
        <v>26</v>
      </c>
      <c r="AD130" t="str">
        <f t="shared" si="19"/>
        <v>JM2-26</v>
      </c>
      <c r="AE130" t="str">
        <f t="shared" si="20"/>
        <v>GLED</v>
      </c>
      <c r="AG130" t="str">
        <f t="shared" si="21"/>
        <v>--</v>
      </c>
      <c r="AH130" t="str">
        <f t="shared" si="22"/>
        <v>JM2-26</v>
      </c>
      <c r="AI130" t="str">
        <f>IFERROR(IF(IF(AG130="--",INDEX(D:D,MATCH(AE130,INDEX(B:B,MATCH(AE130,B:B,)+1):B10644,)+MATCH(AE130,B:B,)))=AD130,VLOOKUP(AE130,B:D,3,0),IF(AG130="--",INDEX(D:D,MATCH(AE130,INDEX(B:B,MATCH(AE130,B:B,)+1):B10644,)+MATCH(AE130,B:B,)),"---")),"---")</f>
        <v>R2-1</v>
      </c>
      <c r="AJ130" t="str">
        <f>IF(COUNTIF(CALC_CONN_TEBA0714_REV01!F:F,IF(AH130&lt;&gt;"---",VLOOKUP(AD130,CALC_CONN_TEBA0714_REV01!F:M,8,0),IF(IFERROR(IF(AD130=AH130,AI130,AH130),"---")="---","---",IF(COUNTIF(CALC_CONN_TEBA0714_REV01!F:F,IFERROR(IF(AD130=AH130,AI130,AH130),"---"))&gt;0,"---",IFERROR(IF(AD130=AH130,AI130,AH130),"---")))))=1,IF(AH130&lt;&gt;"---",VLOOKUP(AD130,CALC_CONN_TEBA0714_REV01!F:M,8,0),IF(IFERROR(IF(AD130=AH130,AI130,AH130),"---")="---","---",IF(COUNTIF(CALC_CONN_TEBA0714_REV01!F:F,IFERROR(IF(AD130=AH130,AI130,AH130),"---"))&gt;0,"---",IFERROR(IF(AD130=AH130,AI130,AH130),"---")))),"---")</f>
        <v>---</v>
      </c>
      <c r="AK130" t="str">
        <f>IF(COUNTIF(CALC_CONN_TEBA0714_REV01!F:F,IF(AH130&lt;&gt;"---",VLOOKUP(AD130,CALC_CONN_TEBA0714_REV01!F:M,8,0),IF(IFERROR(IF(AD130=AH130,AI130,AH130),"---")="---","---",IF(COUNTIF(CALC_CONN_TEBA0714_REV01!F:F,IFERROR(IF(AD130=AH130,AI130,AH130),"---"))&gt;0,"---",IFERROR(IF(AD130=AH130,AI130,AH130),"---")))))=0,IF(AH130&lt;&gt;"---",VLOOKUP(AD130,CALC_CONN_TEBA0714_REV01!F:M,8,0),IF(IFERROR(IF(AD130=AH130,AI130,AH130),"---")="---","---",IF(COUNTIF(CALC_CONN_TEBA0714_REV01!F:F,IFERROR(IF(AD130=AH130,AI130,AH130),"---"))&gt;0,"---",IFERROR(IF(AD130=AH130,AI130,AH130),"---")))),"---")</f>
        <v>R2-1</v>
      </c>
      <c r="AL130">
        <f t="shared" si="23"/>
        <v>65.269800000000004</v>
      </c>
      <c r="AM130">
        <f t="shared" si="24"/>
        <v>2</v>
      </c>
      <c r="AT130" t="str">
        <f t="shared" si="17"/>
        <v>B34_L20_N</v>
      </c>
      <c r="AU130" t="str">
        <f t="shared" si="18"/>
        <v>--</v>
      </c>
    </row>
    <row r="131" spans="1:47" x14ac:dyDescent="0.25">
      <c r="A131" t="str">
        <f t="shared" si="13"/>
        <v>J20-11</v>
      </c>
      <c r="B131" t="str">
        <f t="shared" si="14"/>
        <v>B34_L18_N</v>
      </c>
      <c r="C131" t="str">
        <f t="shared" si="15"/>
        <v>J20-B34_L18_N</v>
      </c>
      <c r="D131" t="str">
        <f t="shared" si="16"/>
        <v>J20-11</v>
      </c>
      <c r="E131" t="s">
        <v>895</v>
      </c>
      <c r="F131">
        <v>11</v>
      </c>
      <c r="G131" t="s">
        <v>363</v>
      </c>
      <c r="L131" t="s">
        <v>392</v>
      </c>
      <c r="M131" t="s">
        <v>274</v>
      </c>
      <c r="N131">
        <v>33.976199999999999</v>
      </c>
      <c r="AA131">
        <f t="shared" si="25"/>
        <v>126</v>
      </c>
      <c r="AB131" t="str">
        <f>B2B!B128</f>
        <v>JM2</v>
      </c>
      <c r="AC131" t="str">
        <f>B2B!C128</f>
        <v>25</v>
      </c>
      <c r="AD131" t="str">
        <f t="shared" si="19"/>
        <v>JM2-25</v>
      </c>
      <c r="AE131" t="str">
        <f t="shared" si="20"/>
        <v>B15_L16_P</v>
      </c>
      <c r="AG131" t="str">
        <f t="shared" si="21"/>
        <v>--</v>
      </c>
      <c r="AH131" t="str">
        <f t="shared" si="22"/>
        <v>JM2-25</v>
      </c>
      <c r="AI131" t="str">
        <f>IFERROR(IF(IF(AG131="--",INDEX(D:D,MATCH(AE131,INDEX(B:B,MATCH(AE131,B:B,)+1):B10645,)+MATCH(AE131,B:B,)))=AD131,VLOOKUP(AE131,B:D,3,0),IF(AG131="--",INDEX(D:D,MATCH(AE131,INDEX(B:B,MATCH(AE131,B:B,)+1):B10645,)+MATCH(AE131,B:B,)),"---")),"---")</f>
        <v>---</v>
      </c>
      <c r="AJ131" t="str">
        <f>IF(COUNTIF(CALC_CONN_TEBA0714_REV01!F:F,IF(AH131&lt;&gt;"---",VLOOKUP(AD131,CALC_CONN_TEBA0714_REV01!F:M,8,0),IF(IFERROR(IF(AD131=AH131,AI131,AH131),"---")="---","---",IF(COUNTIF(CALC_CONN_TEBA0714_REV01!F:F,IFERROR(IF(AD131=AH131,AI131,AH131),"---"))&gt;0,"---",IFERROR(IF(AD131=AH131,AI131,AH131),"---")))))=1,IF(AH131&lt;&gt;"---",VLOOKUP(AD131,CALC_CONN_TEBA0714_REV01!F:M,8,0),IF(IFERROR(IF(AD131=AH131,AI131,AH131),"---")="---","---",IF(COUNTIF(CALC_CONN_TEBA0714_REV01!F:F,IFERROR(IF(AD131=AH131,AI131,AH131),"---"))&gt;0,"---",IFERROR(IF(AD131=AH131,AI131,AH131),"---")))),"---")</f>
        <v>---</v>
      </c>
      <c r="AK131" t="str">
        <f>IF(COUNTIF(CALC_CONN_TEBA0714_REV01!F:F,IF(AH131&lt;&gt;"---",VLOOKUP(AD131,CALC_CONN_TEBA0714_REV01!F:M,8,0),IF(IFERROR(IF(AD131=AH131,AI131,AH131),"---")="---","---",IF(COUNTIF(CALC_CONN_TEBA0714_REV01!F:F,IFERROR(IF(AD131=AH131,AI131,AH131),"---"))&gt;0,"---",IFERROR(IF(AD131=AH131,AI131,AH131),"---")))))=0,IF(AH131&lt;&gt;"---",VLOOKUP(AD131,CALC_CONN_TEBA0714_REV01!F:M,8,0),IF(IFERROR(IF(AD131=AH131,AI131,AH131),"---")="---","---",IF(COUNTIF(CALC_CONN_TEBA0714_REV01!F:F,IFERROR(IF(AD131=AH131,AI131,AH131),"---"))&gt;0,"---",IFERROR(IF(AD131=AH131,AI131,AH131),"---")))),"---")</f>
        <v>---</v>
      </c>
      <c r="AL131">
        <f t="shared" si="23"/>
        <v>0</v>
      </c>
      <c r="AM131">
        <f t="shared" si="24"/>
        <v>1</v>
      </c>
      <c r="AT131" t="str">
        <f t="shared" si="17"/>
        <v>B34_L18_N</v>
      </c>
      <c r="AU131" t="str">
        <f t="shared" si="18"/>
        <v>--</v>
      </c>
    </row>
    <row r="132" spans="1:47" x14ac:dyDescent="0.25">
      <c r="A132" t="str">
        <f t="shared" si="13"/>
        <v>J20-12</v>
      </c>
      <c r="B132" t="str">
        <f t="shared" si="14"/>
        <v>B34_L18_P</v>
      </c>
      <c r="C132" t="str">
        <f t="shared" si="15"/>
        <v>J20-B34_L18_P</v>
      </c>
      <c r="D132" t="str">
        <f t="shared" si="16"/>
        <v>J20-12</v>
      </c>
      <c r="E132" t="s">
        <v>895</v>
      </c>
      <c r="F132">
        <v>12</v>
      </c>
      <c r="G132" t="s">
        <v>365</v>
      </c>
      <c r="L132" t="s">
        <v>393</v>
      </c>
      <c r="M132" t="s">
        <v>274</v>
      </c>
      <c r="N132">
        <v>33.6449</v>
      </c>
      <c r="AA132">
        <f t="shared" si="25"/>
        <v>127</v>
      </c>
      <c r="AB132" t="str">
        <f>B2B!B129</f>
        <v>JM2</v>
      </c>
      <c r="AC132" t="str">
        <f>B2B!C129</f>
        <v>28</v>
      </c>
      <c r="AD132" t="str">
        <f t="shared" si="19"/>
        <v>JM2-28</v>
      </c>
      <c r="AE132" t="str">
        <f t="shared" si="20"/>
        <v>B15_L11_P</v>
      </c>
      <c r="AG132" t="str">
        <f t="shared" si="21"/>
        <v>--</v>
      </c>
      <c r="AH132" t="str">
        <f t="shared" si="22"/>
        <v>J4-3</v>
      </c>
      <c r="AI132" t="str">
        <f>IFERROR(IF(IF(AG132="--",INDEX(D:D,MATCH(AE132,INDEX(B:B,MATCH(AE132,B:B,)+1):B10646,)+MATCH(AE132,B:B,)))=AD132,VLOOKUP(AE132,B:D,3,0),IF(AG132="--",INDEX(D:D,MATCH(AE132,INDEX(B:B,MATCH(AE132,B:B,)+1):B10646,)+MATCH(AE132,B:B,)),"---")),"---")</f>
        <v>J4-3</v>
      </c>
      <c r="AJ132" t="str">
        <f>IF(COUNTIF(CALC_CONN_TEBA0714_REV01!F:F,IF(AH132&lt;&gt;"---",VLOOKUP(AD132,CALC_CONN_TEBA0714_REV01!F:M,8,0),IF(IFERROR(IF(AD132=AH132,AI132,AH132),"---")="---","---",IF(COUNTIF(CALC_CONN_TEBA0714_REV01!F:F,IFERROR(IF(AD132=AH132,AI132,AH132),"---"))&gt;0,"---",IFERROR(IF(AD132=AH132,AI132,AH132),"---")))))=1,IF(AH132&lt;&gt;"---",VLOOKUP(AD132,CALC_CONN_TEBA0714_REV01!F:M,8,0),IF(IFERROR(IF(AD132=AH132,AI132,AH132),"---")="---","---",IF(COUNTIF(CALC_CONN_TEBA0714_REV01!F:F,IFERROR(IF(AD132=AH132,AI132,AH132),"---"))&gt;0,"---",IFERROR(IF(AD132=AH132,AI132,AH132),"---")))),"---")</f>
        <v>J4-3</v>
      </c>
      <c r="AK132" t="str">
        <f>IF(COUNTIF(CALC_CONN_TEBA0714_REV01!F:F,IF(AH132&lt;&gt;"---",VLOOKUP(AD132,CALC_CONN_TEBA0714_REV01!F:M,8,0),IF(IFERROR(IF(AD132=AH132,AI132,AH132),"---")="---","---",IF(COUNTIF(CALC_CONN_TEBA0714_REV01!F:F,IFERROR(IF(AD132=AH132,AI132,AH132),"---"))&gt;0,"---",IFERROR(IF(AD132=AH132,AI132,AH132),"---")))))=0,IF(AH132&lt;&gt;"---",VLOOKUP(AD132,CALC_CONN_TEBA0714_REV01!F:M,8,0),IF(IFERROR(IF(AD132=AH132,AI132,AH132),"---")="---","---",IF(COUNTIF(CALC_CONN_TEBA0714_REV01!F:F,IFERROR(IF(AD132=AH132,AI132,AH132),"---"))&gt;0,"---",IFERROR(IF(AD132=AH132,AI132,AH132),"---")))),"---")</f>
        <v>---</v>
      </c>
      <c r="AL132">
        <f t="shared" si="23"/>
        <v>55.712200000000003</v>
      </c>
      <c r="AM132">
        <f t="shared" si="24"/>
        <v>2</v>
      </c>
      <c r="AT132" t="str">
        <f t="shared" si="17"/>
        <v>B34_L18_P</v>
      </c>
      <c r="AU132" t="str">
        <f t="shared" si="18"/>
        <v>--</v>
      </c>
    </row>
    <row r="133" spans="1:47" x14ac:dyDescent="0.25">
      <c r="A133" t="str">
        <f t="shared" si="13"/>
        <v>J20-13</v>
      </c>
      <c r="B133" t="str">
        <f t="shared" si="14"/>
        <v>B34_L16_P</v>
      </c>
      <c r="C133" t="str">
        <f t="shared" si="15"/>
        <v>J20-B34_L16_P</v>
      </c>
      <c r="D133" t="str">
        <f t="shared" si="16"/>
        <v>J20-13</v>
      </c>
      <c r="E133" t="s">
        <v>895</v>
      </c>
      <c r="F133">
        <v>13</v>
      </c>
      <c r="G133" t="s">
        <v>360</v>
      </c>
      <c r="L133" t="s">
        <v>394</v>
      </c>
      <c r="M133" t="s">
        <v>274</v>
      </c>
      <c r="N133">
        <v>32.036200000000001</v>
      </c>
      <c r="AA133">
        <f t="shared" si="25"/>
        <v>128</v>
      </c>
      <c r="AB133" t="str">
        <f>B2B!B130</f>
        <v>JM2</v>
      </c>
      <c r="AC133" t="str">
        <f>B2B!C130</f>
        <v>27</v>
      </c>
      <c r="AD133" t="str">
        <f t="shared" si="19"/>
        <v>JM2-27</v>
      </c>
      <c r="AE133" t="str">
        <f t="shared" si="20"/>
        <v>B15_L18_N</v>
      </c>
      <c r="AG133" t="str">
        <f t="shared" si="21"/>
        <v>--</v>
      </c>
      <c r="AH133" t="str">
        <f t="shared" si="22"/>
        <v>JM2-27</v>
      </c>
      <c r="AI133" t="str">
        <f>IFERROR(IF(IF(AG133="--",INDEX(D:D,MATCH(AE133,INDEX(B:B,MATCH(AE133,B:B,)+1):B10647,)+MATCH(AE133,B:B,)))=AD133,VLOOKUP(AE133,B:D,3,0),IF(AG133="--",INDEX(D:D,MATCH(AE133,INDEX(B:B,MATCH(AE133,B:B,)+1):B10647,)+MATCH(AE133,B:B,)),"---")),"---")</f>
        <v>---</v>
      </c>
      <c r="AJ133" t="str">
        <f>IF(COUNTIF(CALC_CONN_TEBA0714_REV01!F:F,IF(AH133&lt;&gt;"---",VLOOKUP(AD133,CALC_CONN_TEBA0714_REV01!F:M,8,0),IF(IFERROR(IF(AD133=AH133,AI133,AH133),"---")="---","---",IF(COUNTIF(CALC_CONN_TEBA0714_REV01!F:F,IFERROR(IF(AD133=AH133,AI133,AH133),"---"))&gt;0,"---",IFERROR(IF(AD133=AH133,AI133,AH133),"---")))))=1,IF(AH133&lt;&gt;"---",VLOOKUP(AD133,CALC_CONN_TEBA0714_REV01!F:M,8,0),IF(IFERROR(IF(AD133=AH133,AI133,AH133),"---")="---","---",IF(COUNTIF(CALC_CONN_TEBA0714_REV01!F:F,IFERROR(IF(AD133=AH133,AI133,AH133),"---"))&gt;0,"---",IFERROR(IF(AD133=AH133,AI133,AH133),"---")))),"---")</f>
        <v>---</v>
      </c>
      <c r="AK133" t="str">
        <f>IF(COUNTIF(CALC_CONN_TEBA0714_REV01!F:F,IF(AH133&lt;&gt;"---",VLOOKUP(AD133,CALC_CONN_TEBA0714_REV01!F:M,8,0),IF(IFERROR(IF(AD133=AH133,AI133,AH133),"---")="---","---",IF(COUNTIF(CALC_CONN_TEBA0714_REV01!F:F,IFERROR(IF(AD133=AH133,AI133,AH133),"---"))&gt;0,"---",IFERROR(IF(AD133=AH133,AI133,AH133),"---")))))=0,IF(AH133&lt;&gt;"---",VLOOKUP(AD133,CALC_CONN_TEBA0714_REV01!F:M,8,0),IF(IFERROR(IF(AD133=AH133,AI133,AH133),"---")="---","---",IF(COUNTIF(CALC_CONN_TEBA0714_REV01!F:F,IFERROR(IF(AD133=AH133,AI133,AH133),"---"))&gt;0,"---",IFERROR(IF(AD133=AH133,AI133,AH133),"---")))),"---")</f>
        <v>---</v>
      </c>
      <c r="AL133">
        <f t="shared" si="23"/>
        <v>0</v>
      </c>
      <c r="AM133">
        <f t="shared" si="24"/>
        <v>1</v>
      </c>
      <c r="AT133" t="str">
        <f t="shared" si="17"/>
        <v>B34_L16_P</v>
      </c>
      <c r="AU133" t="str">
        <f t="shared" si="18"/>
        <v>--</v>
      </c>
    </row>
    <row r="134" spans="1:47" x14ac:dyDescent="0.25">
      <c r="A134" t="str">
        <f t="shared" ref="A134:A197" si="26">$E134&amp;"-"&amp;$F134</f>
        <v>J20-14</v>
      </c>
      <c r="B134" t="str">
        <f t="shared" ref="B134:B197" si="27">IF(OR(E134=$A$2,E134=$B$2,E134=$C$2,E134=$D$2),"--",G134)</f>
        <v>B34_L16_N</v>
      </c>
      <c r="C134" t="str">
        <f t="shared" ref="C134:C197" si="28">$E134&amp;"-"&amp;$G134</f>
        <v>J20-B34_L16_N</v>
      </c>
      <c r="D134" t="str">
        <f t="shared" ref="D134:D197" si="29">A134</f>
        <v>J20-14</v>
      </c>
      <c r="E134" t="s">
        <v>895</v>
      </c>
      <c r="F134">
        <v>14</v>
      </c>
      <c r="G134" t="s">
        <v>359</v>
      </c>
      <c r="L134" t="s">
        <v>395</v>
      </c>
      <c r="M134" t="s">
        <v>274</v>
      </c>
      <c r="N134">
        <v>31.704799999999999</v>
      </c>
      <c r="AA134">
        <f t="shared" si="25"/>
        <v>129</v>
      </c>
      <c r="AB134" t="str">
        <f>B2B!B131</f>
        <v>JM2</v>
      </c>
      <c r="AC134" t="str">
        <f>B2B!C131</f>
        <v>30</v>
      </c>
      <c r="AD134" t="str">
        <f t="shared" si="19"/>
        <v>JM2-30</v>
      </c>
      <c r="AE134" t="str">
        <f t="shared" si="20"/>
        <v>B15_L11_N</v>
      </c>
      <c r="AG134" t="str">
        <f t="shared" si="21"/>
        <v>--</v>
      </c>
      <c r="AH134" t="str">
        <f t="shared" si="22"/>
        <v>J4-4</v>
      </c>
      <c r="AI134" t="str">
        <f>IFERROR(IF(IF(AG134="--",INDEX(D:D,MATCH(AE134,INDEX(B:B,MATCH(AE134,B:B,)+1):B10648,)+MATCH(AE134,B:B,)))=AD134,VLOOKUP(AE134,B:D,3,0),IF(AG134="--",INDEX(D:D,MATCH(AE134,INDEX(B:B,MATCH(AE134,B:B,)+1):B10648,)+MATCH(AE134,B:B,)),"---")),"---")</f>
        <v>J4-4</v>
      </c>
      <c r="AJ134" t="str">
        <f>IF(COUNTIF(CALC_CONN_TEBA0714_REV01!F:F,IF(AH134&lt;&gt;"---",VLOOKUP(AD134,CALC_CONN_TEBA0714_REV01!F:M,8,0),IF(IFERROR(IF(AD134=AH134,AI134,AH134),"---")="---","---",IF(COUNTIF(CALC_CONN_TEBA0714_REV01!F:F,IFERROR(IF(AD134=AH134,AI134,AH134),"---"))&gt;0,"---",IFERROR(IF(AD134=AH134,AI134,AH134),"---")))))=1,IF(AH134&lt;&gt;"---",VLOOKUP(AD134,CALC_CONN_TEBA0714_REV01!F:M,8,0),IF(IFERROR(IF(AD134=AH134,AI134,AH134),"---")="---","---",IF(COUNTIF(CALC_CONN_TEBA0714_REV01!F:F,IFERROR(IF(AD134=AH134,AI134,AH134),"---"))&gt;0,"---",IFERROR(IF(AD134=AH134,AI134,AH134),"---")))),"---")</f>
        <v>J4-4</v>
      </c>
      <c r="AK134" t="str">
        <f>IF(COUNTIF(CALC_CONN_TEBA0714_REV01!F:F,IF(AH134&lt;&gt;"---",VLOOKUP(AD134,CALC_CONN_TEBA0714_REV01!F:M,8,0),IF(IFERROR(IF(AD134=AH134,AI134,AH134),"---")="---","---",IF(COUNTIF(CALC_CONN_TEBA0714_REV01!F:F,IFERROR(IF(AD134=AH134,AI134,AH134),"---"))&gt;0,"---",IFERROR(IF(AD134=AH134,AI134,AH134),"---")))))=0,IF(AH134&lt;&gt;"---",VLOOKUP(AD134,CALC_CONN_TEBA0714_REV01!F:M,8,0),IF(IFERROR(IF(AD134=AH134,AI134,AH134),"---")="---","---",IF(COUNTIF(CALC_CONN_TEBA0714_REV01!F:F,IFERROR(IF(AD134=AH134,AI134,AH134),"---"))&gt;0,"---",IFERROR(IF(AD134=AH134,AI134,AH134),"---")))),"---")</f>
        <v>---</v>
      </c>
      <c r="AL134">
        <f t="shared" si="23"/>
        <v>56.036299999999997</v>
      </c>
      <c r="AM134">
        <f t="shared" si="24"/>
        <v>2</v>
      </c>
      <c r="AT134" t="str">
        <f t="shared" ref="AT134:AT197" si="30">IF(IF(COUNTIF($AO$6:$AQ$150,B134)&gt;0,"---","--")="---",VLOOKUP(B134,$AO$6:$AQ$150,3,0),B134)</f>
        <v>B34_L16_N</v>
      </c>
      <c r="AU134" t="str">
        <f t="shared" ref="AU134:AU197" si="31">IF(IF(COUNTIF($AO$6:$AQ$150,B134)&gt;0,"---","--")="---",VLOOKUP(B134,$AO$6:$AQ$150,2,0),"--")</f>
        <v>--</v>
      </c>
    </row>
    <row r="135" spans="1:47" x14ac:dyDescent="0.25">
      <c r="A135" t="str">
        <f t="shared" si="26"/>
        <v>J20-15</v>
      </c>
      <c r="B135" t="str">
        <f t="shared" si="27"/>
        <v>B34_L15_P</v>
      </c>
      <c r="C135" t="str">
        <f t="shared" si="28"/>
        <v>J20-B34_L15_P</v>
      </c>
      <c r="D135" t="str">
        <f t="shared" si="29"/>
        <v>J20-15</v>
      </c>
      <c r="E135" t="s">
        <v>895</v>
      </c>
      <c r="F135">
        <v>15</v>
      </c>
      <c r="G135" t="s">
        <v>358</v>
      </c>
      <c r="L135" t="s">
        <v>396</v>
      </c>
      <c r="M135" t="s">
        <v>274</v>
      </c>
      <c r="N135">
        <v>10.7163</v>
      </c>
      <c r="AA135">
        <f t="shared" si="25"/>
        <v>130</v>
      </c>
      <c r="AB135" t="str">
        <f>B2B!B132</f>
        <v>JM2</v>
      </c>
      <c r="AC135" t="str">
        <f>B2B!C132</f>
        <v>29</v>
      </c>
      <c r="AD135" t="str">
        <f t="shared" ref="AD135:AD198" si="32">AB135&amp;"-"&amp;AC135</f>
        <v>JM2-29</v>
      </c>
      <c r="AE135" t="str">
        <f t="shared" ref="AE135:AE198" si="33">VLOOKUP(AD135,A:B,2,0)</f>
        <v>B15_L18_P</v>
      </c>
      <c r="AG135" t="str">
        <f t="shared" ref="AG135:AG198" si="34">IF(
IF(
IFERROR(VLOOKUP(AE135,$AO$6:$AO$50,1,),1)=1,1,0),
"--","---")</f>
        <v>--</v>
      </c>
      <c r="AH135" t="str">
        <f t="shared" ref="AH135:AH198" si="35">IF(AG135&lt;&gt;"---",IFERROR(VLOOKUP(AE135,B:F,3,0),"--"),"---")</f>
        <v>JM2-29</v>
      </c>
      <c r="AI135" t="str">
        <f>IFERROR(IF(IF(AG135="--",INDEX(D:D,MATCH(AE135,INDEX(B:B,MATCH(AE135,B:B,)+1):B10649,)+MATCH(AE135,B:B,)))=AD135,VLOOKUP(AE135,B:D,3,0),IF(AG135="--",INDEX(D:D,MATCH(AE135,INDEX(B:B,MATCH(AE135,B:B,)+1):B10649,)+MATCH(AE135,B:B,)),"---")),"---")</f>
        <v>---</v>
      </c>
      <c r="AJ135" t="str">
        <f>IF(COUNTIF(CALC_CONN_TEBA0714_REV01!F:F,IF(AH135&lt;&gt;"---",VLOOKUP(AD135,CALC_CONN_TEBA0714_REV01!F:M,8,0),IF(IFERROR(IF(AD135=AH135,AI135,AH135),"---")="---","---",IF(COUNTIF(CALC_CONN_TEBA0714_REV01!F:F,IFERROR(IF(AD135=AH135,AI135,AH135),"---"))&gt;0,"---",IFERROR(IF(AD135=AH135,AI135,AH135),"---")))))=1,IF(AH135&lt;&gt;"---",VLOOKUP(AD135,CALC_CONN_TEBA0714_REV01!F:M,8,0),IF(IFERROR(IF(AD135=AH135,AI135,AH135),"---")="---","---",IF(COUNTIF(CALC_CONN_TEBA0714_REV01!F:F,IFERROR(IF(AD135=AH135,AI135,AH135),"---"))&gt;0,"---",IFERROR(IF(AD135=AH135,AI135,AH135),"---")))),"---")</f>
        <v>---</v>
      </c>
      <c r="AK135" t="str">
        <f>IF(COUNTIF(CALC_CONN_TEBA0714_REV01!F:F,IF(AH135&lt;&gt;"---",VLOOKUP(AD135,CALC_CONN_TEBA0714_REV01!F:M,8,0),IF(IFERROR(IF(AD135=AH135,AI135,AH135),"---")="---","---",IF(COUNTIF(CALC_CONN_TEBA0714_REV01!F:F,IFERROR(IF(AD135=AH135,AI135,AH135),"---"))&gt;0,"---",IFERROR(IF(AD135=AH135,AI135,AH135),"---")))))=0,IF(AH135&lt;&gt;"---",VLOOKUP(AD135,CALC_CONN_TEBA0714_REV01!F:M,8,0),IF(IFERROR(IF(AD135=AH135,AI135,AH135),"---")="---","---",IF(COUNTIF(CALC_CONN_TEBA0714_REV01!F:F,IFERROR(IF(AD135=AH135,AI135,AH135),"---"))&gt;0,"---",IFERROR(IF(AD135=AH135,AI135,AH135),"---")))),"---")</f>
        <v>---</v>
      </c>
      <c r="AL135">
        <f t="shared" ref="AL135:AL198" si="36">IF(AG135&lt;&gt;"---",IFERROR(VLOOKUP(AE135,L:N,3,0),"--"),"---")</f>
        <v>0</v>
      </c>
      <c r="AM135">
        <f t="shared" ref="AM135:AM198" si="37">COUNTIF(B:B,AE135)</f>
        <v>1</v>
      </c>
      <c r="AT135" t="str">
        <f t="shared" si="30"/>
        <v>B34_L15_P</v>
      </c>
      <c r="AU135" t="str">
        <f t="shared" si="31"/>
        <v>--</v>
      </c>
    </row>
    <row r="136" spans="1:47" x14ac:dyDescent="0.25">
      <c r="A136" t="str">
        <f t="shared" si="26"/>
        <v>J20-16</v>
      </c>
      <c r="B136" t="str">
        <f t="shared" si="27"/>
        <v>B34_L15_N</v>
      </c>
      <c r="C136" t="str">
        <f t="shared" si="28"/>
        <v>J20-B34_L15_N</v>
      </c>
      <c r="D136" t="str">
        <f t="shared" si="29"/>
        <v>J20-16</v>
      </c>
      <c r="E136" t="s">
        <v>895</v>
      </c>
      <c r="F136">
        <v>16</v>
      </c>
      <c r="G136" t="s">
        <v>357</v>
      </c>
      <c r="L136" t="s">
        <v>397</v>
      </c>
      <c r="M136" t="s">
        <v>274</v>
      </c>
      <c r="N136">
        <v>10.256600000000001</v>
      </c>
      <c r="AA136">
        <f t="shared" ref="AA136:AA199" si="38">AA135+1</f>
        <v>131</v>
      </c>
      <c r="AB136" t="str">
        <f>B2B!B133</f>
        <v>JM2</v>
      </c>
      <c r="AC136" t="str">
        <f>B2B!C133</f>
        <v>32</v>
      </c>
      <c r="AD136" t="str">
        <f t="shared" si="32"/>
        <v>JM2-32</v>
      </c>
      <c r="AE136" t="str">
        <f t="shared" si="33"/>
        <v>SFP0_RS1</v>
      </c>
      <c r="AG136" t="str">
        <f t="shared" si="34"/>
        <v>--</v>
      </c>
      <c r="AH136" t="str">
        <f t="shared" si="35"/>
        <v>J1-9</v>
      </c>
      <c r="AI136" t="str">
        <f>IFERROR(IF(IF(AG136="--",INDEX(D:D,MATCH(AE136,INDEX(B:B,MATCH(AE136,B:B,)+1):B10650,)+MATCH(AE136,B:B,)))=AD136,VLOOKUP(AE136,B:D,3,0),IF(AG136="--",INDEX(D:D,MATCH(AE136,INDEX(B:B,MATCH(AE136,B:B,)+1):B10650,)+MATCH(AE136,B:B,)),"---")),"---")</f>
        <v>J1-9</v>
      </c>
      <c r="AJ136" t="str">
        <f>IF(COUNTIF(CALC_CONN_TEBA0714_REV01!F:F,IF(AH136&lt;&gt;"---",VLOOKUP(AD136,CALC_CONN_TEBA0714_REV01!F:M,8,0),IF(IFERROR(IF(AD136=AH136,AI136,AH136),"---")="---","---",IF(COUNTIF(CALC_CONN_TEBA0714_REV01!F:F,IFERROR(IF(AD136=AH136,AI136,AH136),"---"))&gt;0,"---",IFERROR(IF(AD136=AH136,AI136,AH136),"---")))))=1,IF(AH136&lt;&gt;"---",VLOOKUP(AD136,CALC_CONN_TEBA0714_REV01!F:M,8,0),IF(IFERROR(IF(AD136=AH136,AI136,AH136),"---")="---","---",IF(COUNTIF(CALC_CONN_TEBA0714_REV01!F:F,IFERROR(IF(AD136=AH136,AI136,AH136),"---"))&gt;0,"---",IFERROR(IF(AD136=AH136,AI136,AH136),"---")))),"---")</f>
        <v>J1-9</v>
      </c>
      <c r="AK136" t="str">
        <f>IF(COUNTIF(CALC_CONN_TEBA0714_REV01!F:F,IF(AH136&lt;&gt;"---",VLOOKUP(AD136,CALC_CONN_TEBA0714_REV01!F:M,8,0),IF(IFERROR(IF(AD136=AH136,AI136,AH136),"---")="---","---",IF(COUNTIF(CALC_CONN_TEBA0714_REV01!F:F,IFERROR(IF(AD136=AH136,AI136,AH136),"---"))&gt;0,"---",IFERROR(IF(AD136=AH136,AI136,AH136),"---")))))=0,IF(AH136&lt;&gt;"---",VLOOKUP(AD136,CALC_CONN_TEBA0714_REV01!F:M,8,0),IF(IFERROR(IF(AD136=AH136,AI136,AH136),"---")="---","---",IF(COUNTIF(CALC_CONN_TEBA0714_REV01!F:F,IFERROR(IF(AD136=AH136,AI136,AH136),"---"))&gt;0,"---",IFERROR(IF(AD136=AH136,AI136,AH136),"---")))),"---")</f>
        <v>---</v>
      </c>
      <c r="AL136">
        <f t="shared" si="36"/>
        <v>25.707999999999998</v>
      </c>
      <c r="AM136">
        <f t="shared" si="37"/>
        <v>2</v>
      </c>
      <c r="AT136" t="str">
        <f t="shared" si="30"/>
        <v>B34_L15_N</v>
      </c>
      <c r="AU136" t="str">
        <f t="shared" si="31"/>
        <v>--</v>
      </c>
    </row>
    <row r="137" spans="1:47" x14ac:dyDescent="0.25">
      <c r="A137" t="str">
        <f t="shared" si="26"/>
        <v>J20-17</v>
      </c>
      <c r="B137" t="str">
        <f t="shared" si="27"/>
        <v>B34_L22_N</v>
      </c>
      <c r="C137" t="str">
        <f t="shared" si="28"/>
        <v>J20-B34_L22_N</v>
      </c>
      <c r="D137" t="str">
        <f t="shared" si="29"/>
        <v>J20-17</v>
      </c>
      <c r="E137" t="s">
        <v>895</v>
      </c>
      <c r="F137">
        <v>17</v>
      </c>
      <c r="G137" t="s">
        <v>378</v>
      </c>
      <c r="L137" t="s">
        <v>398</v>
      </c>
      <c r="M137" t="s">
        <v>274</v>
      </c>
      <c r="N137">
        <v>14.161799999999999</v>
      </c>
      <c r="AA137">
        <f t="shared" si="38"/>
        <v>132</v>
      </c>
      <c r="AB137" t="str">
        <f>B2B!B134</f>
        <v>JM2</v>
      </c>
      <c r="AC137" t="str">
        <f>B2B!C134</f>
        <v>31</v>
      </c>
      <c r="AD137" t="str">
        <f t="shared" si="32"/>
        <v>JM2-31</v>
      </c>
      <c r="AE137" t="str">
        <f t="shared" si="33"/>
        <v>B15_L17_N</v>
      </c>
      <c r="AG137" t="str">
        <f t="shared" si="34"/>
        <v>--</v>
      </c>
      <c r="AH137" t="str">
        <f t="shared" si="35"/>
        <v>JM2-31</v>
      </c>
      <c r="AI137" t="str">
        <f>IFERROR(IF(IF(AG137="--",INDEX(D:D,MATCH(AE137,INDEX(B:B,MATCH(AE137,B:B,)+1):B10651,)+MATCH(AE137,B:B,)))=AD137,VLOOKUP(AE137,B:D,3,0),IF(AG137="--",INDEX(D:D,MATCH(AE137,INDEX(B:B,MATCH(AE137,B:B,)+1):B10651,)+MATCH(AE137,B:B,)),"---")),"---")</f>
        <v>---</v>
      </c>
      <c r="AJ137" t="str">
        <f>IF(COUNTIF(CALC_CONN_TEBA0714_REV01!F:F,IF(AH137&lt;&gt;"---",VLOOKUP(AD137,CALC_CONN_TEBA0714_REV01!F:M,8,0),IF(IFERROR(IF(AD137=AH137,AI137,AH137),"---")="---","---",IF(COUNTIF(CALC_CONN_TEBA0714_REV01!F:F,IFERROR(IF(AD137=AH137,AI137,AH137),"---"))&gt;0,"---",IFERROR(IF(AD137=AH137,AI137,AH137),"---")))))=1,IF(AH137&lt;&gt;"---",VLOOKUP(AD137,CALC_CONN_TEBA0714_REV01!F:M,8,0),IF(IFERROR(IF(AD137=AH137,AI137,AH137),"---")="---","---",IF(COUNTIF(CALC_CONN_TEBA0714_REV01!F:F,IFERROR(IF(AD137=AH137,AI137,AH137),"---"))&gt;0,"---",IFERROR(IF(AD137=AH137,AI137,AH137),"---")))),"---")</f>
        <v>---</v>
      </c>
      <c r="AK137" t="str">
        <f>IF(COUNTIF(CALC_CONN_TEBA0714_REV01!F:F,IF(AH137&lt;&gt;"---",VLOOKUP(AD137,CALC_CONN_TEBA0714_REV01!F:M,8,0),IF(IFERROR(IF(AD137=AH137,AI137,AH137),"---")="---","---",IF(COUNTIF(CALC_CONN_TEBA0714_REV01!F:F,IFERROR(IF(AD137=AH137,AI137,AH137),"---"))&gt;0,"---",IFERROR(IF(AD137=AH137,AI137,AH137),"---")))))=0,IF(AH137&lt;&gt;"---",VLOOKUP(AD137,CALC_CONN_TEBA0714_REV01!F:M,8,0),IF(IFERROR(IF(AD137=AH137,AI137,AH137),"---")="---","---",IF(COUNTIF(CALC_CONN_TEBA0714_REV01!F:F,IFERROR(IF(AD137=AH137,AI137,AH137),"---"))&gt;0,"---",IFERROR(IF(AD137=AH137,AI137,AH137),"---")))),"---")</f>
        <v>---</v>
      </c>
      <c r="AL137">
        <f t="shared" si="36"/>
        <v>0</v>
      </c>
      <c r="AM137">
        <f t="shared" si="37"/>
        <v>1</v>
      </c>
      <c r="AT137" t="str">
        <f t="shared" si="30"/>
        <v>B34_L22_N</v>
      </c>
      <c r="AU137" t="str">
        <f t="shared" si="31"/>
        <v>--</v>
      </c>
    </row>
    <row r="138" spans="1:47" x14ac:dyDescent="0.25">
      <c r="A138" t="str">
        <f t="shared" si="26"/>
        <v>J20-18</v>
      </c>
      <c r="B138" t="str">
        <f t="shared" si="27"/>
        <v>B34_L22_P</v>
      </c>
      <c r="C138" t="str">
        <f t="shared" si="28"/>
        <v>J20-B34_L22_P</v>
      </c>
      <c r="D138" t="str">
        <f t="shared" si="29"/>
        <v>J20-18</v>
      </c>
      <c r="E138" t="s">
        <v>895</v>
      </c>
      <c r="F138">
        <v>18</v>
      </c>
      <c r="G138" t="s">
        <v>379</v>
      </c>
      <c r="L138" t="s">
        <v>400</v>
      </c>
      <c r="M138" t="s">
        <v>274</v>
      </c>
      <c r="N138">
        <v>13.813700000000001</v>
      </c>
      <c r="AA138">
        <f t="shared" si="38"/>
        <v>133</v>
      </c>
      <c r="AB138" t="str">
        <f>B2B!B135</f>
        <v>JM2</v>
      </c>
      <c r="AC138" t="str">
        <f>B2B!C135</f>
        <v>34</v>
      </c>
      <c r="AD138" t="str">
        <f t="shared" si="32"/>
        <v>JM2-34</v>
      </c>
      <c r="AE138" t="str">
        <f t="shared" si="33"/>
        <v>SFP0_LOS</v>
      </c>
      <c r="AG138" t="str">
        <f t="shared" si="34"/>
        <v>--</v>
      </c>
      <c r="AH138" t="str">
        <f t="shared" si="35"/>
        <v>J1-8</v>
      </c>
      <c r="AI138" t="str">
        <f>IFERROR(IF(IF(AG138="--",INDEX(D:D,MATCH(AE138,INDEX(B:B,MATCH(AE138,B:B,)+1):B10652,)+MATCH(AE138,B:B,)))=AD138,VLOOKUP(AE138,B:D,3,0),IF(AG138="--",INDEX(D:D,MATCH(AE138,INDEX(B:B,MATCH(AE138,B:B,)+1):B10652,)+MATCH(AE138,B:B,)),"---")),"---")</f>
        <v>J1-8</v>
      </c>
      <c r="AJ138" t="str">
        <f>IF(COUNTIF(CALC_CONN_TEBA0714_REV01!F:F,IF(AH138&lt;&gt;"---",VLOOKUP(AD138,CALC_CONN_TEBA0714_REV01!F:M,8,0),IF(IFERROR(IF(AD138=AH138,AI138,AH138),"---")="---","---",IF(COUNTIF(CALC_CONN_TEBA0714_REV01!F:F,IFERROR(IF(AD138=AH138,AI138,AH138),"---"))&gt;0,"---",IFERROR(IF(AD138=AH138,AI138,AH138),"---")))))=1,IF(AH138&lt;&gt;"---",VLOOKUP(AD138,CALC_CONN_TEBA0714_REV01!F:M,8,0),IF(IFERROR(IF(AD138=AH138,AI138,AH138),"---")="---","---",IF(COUNTIF(CALC_CONN_TEBA0714_REV01!F:F,IFERROR(IF(AD138=AH138,AI138,AH138),"---"))&gt;0,"---",IFERROR(IF(AD138=AH138,AI138,AH138),"---")))),"---")</f>
        <v>J1-8</v>
      </c>
      <c r="AK138" t="str">
        <f>IF(COUNTIF(CALC_CONN_TEBA0714_REV01!F:F,IF(AH138&lt;&gt;"---",VLOOKUP(AD138,CALC_CONN_TEBA0714_REV01!F:M,8,0),IF(IFERROR(IF(AD138=AH138,AI138,AH138),"---")="---","---",IF(COUNTIF(CALC_CONN_TEBA0714_REV01!F:F,IFERROR(IF(AD138=AH138,AI138,AH138),"---"))&gt;0,"---",IFERROR(IF(AD138=AH138,AI138,AH138),"---")))))=0,IF(AH138&lt;&gt;"---",VLOOKUP(AD138,CALC_CONN_TEBA0714_REV01!F:M,8,0),IF(IFERROR(IF(AD138=AH138,AI138,AH138),"---")="---","---",IF(COUNTIF(CALC_CONN_TEBA0714_REV01!F:F,IFERROR(IF(AD138=AH138,AI138,AH138),"---"))&gt;0,"---",IFERROR(IF(AD138=AH138,AI138,AH138),"---")))),"---")</f>
        <v>---</v>
      </c>
      <c r="AL138">
        <f t="shared" si="36"/>
        <v>25.505500000000001</v>
      </c>
      <c r="AM138">
        <f t="shared" si="37"/>
        <v>2</v>
      </c>
      <c r="AT138" t="str">
        <f t="shared" si="30"/>
        <v>B34_L22_P</v>
      </c>
      <c r="AU138" t="str">
        <f t="shared" si="31"/>
        <v>--</v>
      </c>
    </row>
    <row r="139" spans="1:47" x14ac:dyDescent="0.25">
      <c r="A139" t="str">
        <f t="shared" si="26"/>
        <v>J20-19</v>
      </c>
      <c r="B139" t="str">
        <f t="shared" si="27"/>
        <v>B34_L21_N</v>
      </c>
      <c r="C139" t="str">
        <f t="shared" si="28"/>
        <v>J20-B34_L21_N</v>
      </c>
      <c r="D139" t="str">
        <f t="shared" si="29"/>
        <v>J20-19</v>
      </c>
      <c r="E139" t="s">
        <v>895</v>
      </c>
      <c r="F139">
        <v>19</v>
      </c>
      <c r="G139" t="s">
        <v>375</v>
      </c>
      <c r="L139" t="s">
        <v>1267</v>
      </c>
      <c r="M139" t="s">
        <v>274</v>
      </c>
      <c r="N139">
        <v>60.537799999999997</v>
      </c>
      <c r="AA139">
        <f t="shared" si="38"/>
        <v>134</v>
      </c>
      <c r="AB139" t="str">
        <f>B2B!B136</f>
        <v>JM2</v>
      </c>
      <c r="AC139" t="str">
        <f>B2B!C136</f>
        <v>33</v>
      </c>
      <c r="AD139" t="str">
        <f t="shared" si="32"/>
        <v>JM2-33</v>
      </c>
      <c r="AE139" t="str">
        <f t="shared" si="33"/>
        <v>B15_L17_P</v>
      </c>
      <c r="AG139" t="str">
        <f t="shared" si="34"/>
        <v>--</v>
      </c>
      <c r="AH139" t="str">
        <f t="shared" si="35"/>
        <v>JM2-33</v>
      </c>
      <c r="AI139" t="str">
        <f>IFERROR(IF(IF(AG139="--",INDEX(D:D,MATCH(AE139,INDEX(B:B,MATCH(AE139,B:B,)+1):B10653,)+MATCH(AE139,B:B,)))=AD139,VLOOKUP(AE139,B:D,3,0),IF(AG139="--",INDEX(D:D,MATCH(AE139,INDEX(B:B,MATCH(AE139,B:B,)+1):B10653,)+MATCH(AE139,B:B,)),"---")),"---")</f>
        <v>---</v>
      </c>
      <c r="AJ139" t="str">
        <f>IF(COUNTIF(CALC_CONN_TEBA0714_REV01!F:F,IF(AH139&lt;&gt;"---",VLOOKUP(AD139,CALC_CONN_TEBA0714_REV01!F:M,8,0),IF(IFERROR(IF(AD139=AH139,AI139,AH139),"---")="---","---",IF(COUNTIF(CALC_CONN_TEBA0714_REV01!F:F,IFERROR(IF(AD139=AH139,AI139,AH139),"---"))&gt;0,"---",IFERROR(IF(AD139=AH139,AI139,AH139),"---")))))=1,IF(AH139&lt;&gt;"---",VLOOKUP(AD139,CALC_CONN_TEBA0714_REV01!F:M,8,0),IF(IFERROR(IF(AD139=AH139,AI139,AH139),"---")="---","---",IF(COUNTIF(CALC_CONN_TEBA0714_REV01!F:F,IFERROR(IF(AD139=AH139,AI139,AH139),"---"))&gt;0,"---",IFERROR(IF(AD139=AH139,AI139,AH139),"---")))),"---")</f>
        <v>---</v>
      </c>
      <c r="AK139" t="str">
        <f>IF(COUNTIF(CALC_CONN_TEBA0714_REV01!F:F,IF(AH139&lt;&gt;"---",VLOOKUP(AD139,CALC_CONN_TEBA0714_REV01!F:M,8,0),IF(IFERROR(IF(AD139=AH139,AI139,AH139),"---")="---","---",IF(COUNTIF(CALC_CONN_TEBA0714_REV01!F:F,IFERROR(IF(AD139=AH139,AI139,AH139),"---"))&gt;0,"---",IFERROR(IF(AD139=AH139,AI139,AH139),"---")))))=0,IF(AH139&lt;&gt;"---",VLOOKUP(AD139,CALC_CONN_TEBA0714_REV01!F:M,8,0),IF(IFERROR(IF(AD139=AH139,AI139,AH139),"---")="---","---",IF(COUNTIF(CALC_CONN_TEBA0714_REV01!F:F,IFERROR(IF(AD139=AH139,AI139,AH139),"---"))&gt;0,"---",IFERROR(IF(AD139=AH139,AI139,AH139),"---")))),"---")</f>
        <v>---</v>
      </c>
      <c r="AL139">
        <f t="shared" si="36"/>
        <v>0</v>
      </c>
      <c r="AM139">
        <f t="shared" si="37"/>
        <v>1</v>
      </c>
      <c r="AT139" t="str">
        <f t="shared" si="30"/>
        <v>B34_L21_N</v>
      </c>
      <c r="AU139" t="str">
        <f t="shared" si="31"/>
        <v>--</v>
      </c>
    </row>
    <row r="140" spans="1:47" x14ac:dyDescent="0.25">
      <c r="A140" t="str">
        <f t="shared" si="26"/>
        <v>J20-20</v>
      </c>
      <c r="B140" t="str">
        <f t="shared" si="27"/>
        <v>B34_L21_P</v>
      </c>
      <c r="C140" t="str">
        <f t="shared" si="28"/>
        <v>J20-B34_L21_P</v>
      </c>
      <c r="D140" t="str">
        <f t="shared" si="29"/>
        <v>J20-20</v>
      </c>
      <c r="E140" t="s">
        <v>895</v>
      </c>
      <c r="F140">
        <v>20</v>
      </c>
      <c r="G140" t="s">
        <v>377</v>
      </c>
      <c r="L140" t="s">
        <v>903</v>
      </c>
      <c r="M140" t="s">
        <v>274</v>
      </c>
      <c r="N140">
        <v>10.151400000000001</v>
      </c>
      <c r="AA140">
        <f t="shared" si="38"/>
        <v>135</v>
      </c>
      <c r="AB140" t="str">
        <f>B2B!B137</f>
        <v>JM2</v>
      </c>
      <c r="AC140" t="str">
        <f>B2B!C137</f>
        <v>36</v>
      </c>
      <c r="AD140" t="str">
        <f t="shared" si="32"/>
        <v>JM2-36</v>
      </c>
      <c r="AE140" t="str">
        <f t="shared" si="33"/>
        <v>GND</v>
      </c>
      <c r="AG140" t="str">
        <f t="shared" si="34"/>
        <v>---</v>
      </c>
      <c r="AH140" t="str">
        <f t="shared" si="35"/>
        <v>---</v>
      </c>
      <c r="AI140" t="str">
        <f>IFERROR(IF(IF(AG140="--",INDEX(D:D,MATCH(AE140,INDEX(B:B,MATCH(AE140,B:B,)+1):B10654,)+MATCH(AE140,B:B,)))=AD140,VLOOKUP(AE140,B:D,3,0),IF(AG140="--",INDEX(D:D,MATCH(AE140,INDEX(B:B,MATCH(AE140,B:B,)+1):B10654,)+MATCH(AE140,B:B,)),"---")),"---")</f>
        <v>---</v>
      </c>
      <c r="AJ140" t="str">
        <f>IF(COUNTIF(CALC_CONN_TEBA0714_REV01!F:F,IF(AH140&lt;&gt;"---",VLOOKUP(AD140,CALC_CONN_TEBA0714_REV01!F:M,8,0),IF(IFERROR(IF(AD140=AH140,AI140,AH140),"---")="---","---",IF(COUNTIF(CALC_CONN_TEBA0714_REV01!F:F,IFERROR(IF(AD140=AH140,AI140,AH140),"---"))&gt;0,"---",IFERROR(IF(AD140=AH140,AI140,AH140),"---")))))=1,IF(AH140&lt;&gt;"---",VLOOKUP(AD140,CALC_CONN_TEBA0714_REV01!F:M,8,0),IF(IFERROR(IF(AD140=AH140,AI140,AH140),"---")="---","---",IF(COUNTIF(CALC_CONN_TEBA0714_REV01!F:F,IFERROR(IF(AD140=AH140,AI140,AH140),"---"))&gt;0,"---",IFERROR(IF(AD140=AH140,AI140,AH140),"---")))),"---")</f>
        <v>---</v>
      </c>
      <c r="AK140" t="str">
        <f>IF(COUNTIF(CALC_CONN_TEBA0714_REV01!F:F,IF(AH140&lt;&gt;"---",VLOOKUP(AD140,CALC_CONN_TEBA0714_REV01!F:M,8,0),IF(IFERROR(IF(AD140=AH140,AI140,AH140),"---")="---","---",IF(COUNTIF(CALC_CONN_TEBA0714_REV01!F:F,IFERROR(IF(AD140=AH140,AI140,AH140),"---"))&gt;0,"---",IFERROR(IF(AD140=AH140,AI140,AH140),"---")))))=0,IF(AH140&lt;&gt;"---",VLOOKUP(AD140,CALC_CONN_TEBA0714_REV01!F:M,8,0),IF(IFERROR(IF(AD140=AH140,AI140,AH140),"---")="---","---",IF(COUNTIF(CALC_CONN_TEBA0714_REV01!F:F,IFERROR(IF(AD140=AH140,AI140,AH140),"---"))&gt;0,"---",IFERROR(IF(AD140=AH140,AI140,AH140),"---")))),"---")</f>
        <v>---</v>
      </c>
      <c r="AL140" t="str">
        <f t="shared" si="36"/>
        <v>---</v>
      </c>
      <c r="AM140">
        <f t="shared" si="37"/>
        <v>85</v>
      </c>
      <c r="AT140" t="str">
        <f t="shared" si="30"/>
        <v>B34_L21_P</v>
      </c>
      <c r="AU140" t="str">
        <f t="shared" si="31"/>
        <v>--</v>
      </c>
    </row>
    <row r="141" spans="1:47" x14ac:dyDescent="0.25">
      <c r="A141" t="str">
        <f t="shared" si="26"/>
        <v>J20-21</v>
      </c>
      <c r="B141" t="str">
        <f t="shared" si="27"/>
        <v>B34_L8_N</v>
      </c>
      <c r="C141" t="str">
        <f t="shared" si="28"/>
        <v>J20-B34_L8_N</v>
      </c>
      <c r="D141" t="str">
        <f t="shared" si="29"/>
        <v>J20-21</v>
      </c>
      <c r="E141" t="s">
        <v>895</v>
      </c>
      <c r="F141">
        <v>21</v>
      </c>
      <c r="G141" t="s">
        <v>396</v>
      </c>
      <c r="L141" t="s">
        <v>401</v>
      </c>
      <c r="M141" t="s">
        <v>274</v>
      </c>
      <c r="N141">
        <v>9.8207000000000004</v>
      </c>
      <c r="AA141">
        <f t="shared" si="38"/>
        <v>136</v>
      </c>
      <c r="AB141" t="str">
        <f>B2B!B138</f>
        <v>JM2</v>
      </c>
      <c r="AC141" t="str">
        <f>B2B!C138</f>
        <v>35</v>
      </c>
      <c r="AD141" t="str">
        <f t="shared" si="32"/>
        <v>JM2-35</v>
      </c>
      <c r="AE141" t="str">
        <f t="shared" si="33"/>
        <v>GND</v>
      </c>
      <c r="AG141" t="str">
        <f t="shared" si="34"/>
        <v>---</v>
      </c>
      <c r="AH141" t="str">
        <f t="shared" si="35"/>
        <v>---</v>
      </c>
      <c r="AI141" t="str">
        <f>IFERROR(IF(IF(AG141="--",INDEX(D:D,MATCH(AE141,INDEX(B:B,MATCH(AE141,B:B,)+1):B10655,)+MATCH(AE141,B:B,)))=AD141,VLOOKUP(AE141,B:D,3,0),IF(AG141="--",INDEX(D:D,MATCH(AE141,INDEX(B:B,MATCH(AE141,B:B,)+1):B10655,)+MATCH(AE141,B:B,)),"---")),"---")</f>
        <v>---</v>
      </c>
      <c r="AJ141" t="str">
        <f>IF(COUNTIF(CALC_CONN_TEBA0714_REV01!F:F,IF(AH141&lt;&gt;"---",VLOOKUP(AD141,CALC_CONN_TEBA0714_REV01!F:M,8,0),IF(IFERROR(IF(AD141=AH141,AI141,AH141),"---")="---","---",IF(COUNTIF(CALC_CONN_TEBA0714_REV01!F:F,IFERROR(IF(AD141=AH141,AI141,AH141),"---"))&gt;0,"---",IFERROR(IF(AD141=AH141,AI141,AH141),"---")))))=1,IF(AH141&lt;&gt;"---",VLOOKUP(AD141,CALC_CONN_TEBA0714_REV01!F:M,8,0),IF(IFERROR(IF(AD141=AH141,AI141,AH141),"---")="---","---",IF(COUNTIF(CALC_CONN_TEBA0714_REV01!F:F,IFERROR(IF(AD141=AH141,AI141,AH141),"---"))&gt;0,"---",IFERROR(IF(AD141=AH141,AI141,AH141),"---")))),"---")</f>
        <v>---</v>
      </c>
      <c r="AK141" t="str">
        <f>IF(COUNTIF(CALC_CONN_TEBA0714_REV01!F:F,IF(AH141&lt;&gt;"---",VLOOKUP(AD141,CALC_CONN_TEBA0714_REV01!F:M,8,0),IF(IFERROR(IF(AD141=AH141,AI141,AH141),"---")="---","---",IF(COUNTIF(CALC_CONN_TEBA0714_REV01!F:F,IFERROR(IF(AD141=AH141,AI141,AH141),"---"))&gt;0,"---",IFERROR(IF(AD141=AH141,AI141,AH141),"---")))))=0,IF(AH141&lt;&gt;"---",VLOOKUP(AD141,CALC_CONN_TEBA0714_REV01!F:M,8,0),IF(IFERROR(IF(AD141=AH141,AI141,AH141),"---")="---","---",IF(COUNTIF(CALC_CONN_TEBA0714_REV01!F:F,IFERROR(IF(AD141=AH141,AI141,AH141),"---"))&gt;0,"---",IFERROR(IF(AD141=AH141,AI141,AH141),"---")))),"---")</f>
        <v>---</v>
      </c>
      <c r="AL141" t="str">
        <f t="shared" si="36"/>
        <v>---</v>
      </c>
      <c r="AM141">
        <f t="shared" si="37"/>
        <v>85</v>
      </c>
      <c r="AT141" t="str">
        <f t="shared" si="30"/>
        <v>B34_L8_N</v>
      </c>
      <c r="AU141" t="str">
        <f t="shared" si="31"/>
        <v>--</v>
      </c>
    </row>
    <row r="142" spans="1:47" x14ac:dyDescent="0.25">
      <c r="A142" t="str">
        <f t="shared" si="26"/>
        <v>J20-22</v>
      </c>
      <c r="B142" t="str">
        <f t="shared" si="27"/>
        <v>B34_L8_P</v>
      </c>
      <c r="C142" t="str">
        <f t="shared" si="28"/>
        <v>J20-B34_L8_P</v>
      </c>
      <c r="D142" t="str">
        <f t="shared" si="29"/>
        <v>J20-22</v>
      </c>
      <c r="E142" t="s">
        <v>895</v>
      </c>
      <c r="F142">
        <v>22</v>
      </c>
      <c r="G142" t="s">
        <v>397</v>
      </c>
      <c r="L142" t="s">
        <v>402</v>
      </c>
      <c r="M142" t="s">
        <v>274</v>
      </c>
      <c r="N142">
        <v>61.972200000000001</v>
      </c>
      <c r="AA142">
        <f t="shared" si="38"/>
        <v>137</v>
      </c>
      <c r="AB142" t="str">
        <f>B2B!B139</f>
        <v>JM2</v>
      </c>
      <c r="AC142" t="str">
        <f>B2B!C139</f>
        <v>38</v>
      </c>
      <c r="AD142" t="str">
        <f t="shared" si="32"/>
        <v>JM2-38</v>
      </c>
      <c r="AE142" t="str">
        <f t="shared" si="33"/>
        <v>SFP0_RS0</v>
      </c>
      <c r="AG142" t="str">
        <f t="shared" si="34"/>
        <v>--</v>
      </c>
      <c r="AH142" t="str">
        <f t="shared" si="35"/>
        <v>J1-7</v>
      </c>
      <c r="AI142" t="str">
        <f>IFERROR(IF(IF(AG142="--",INDEX(D:D,MATCH(AE142,INDEX(B:B,MATCH(AE142,B:B,)+1):B10656,)+MATCH(AE142,B:B,)))=AD142,VLOOKUP(AE142,B:D,3,0),IF(AG142="--",INDEX(D:D,MATCH(AE142,INDEX(B:B,MATCH(AE142,B:B,)+1):B10656,)+MATCH(AE142,B:B,)),"---")),"---")</f>
        <v>J1-7</v>
      </c>
      <c r="AJ142" t="str">
        <f>IF(COUNTIF(CALC_CONN_TEBA0714_REV01!F:F,IF(AH142&lt;&gt;"---",VLOOKUP(AD142,CALC_CONN_TEBA0714_REV01!F:M,8,0),IF(IFERROR(IF(AD142=AH142,AI142,AH142),"---")="---","---",IF(COUNTIF(CALC_CONN_TEBA0714_REV01!F:F,IFERROR(IF(AD142=AH142,AI142,AH142),"---"))&gt;0,"---",IFERROR(IF(AD142=AH142,AI142,AH142),"---")))))=1,IF(AH142&lt;&gt;"---",VLOOKUP(AD142,CALC_CONN_TEBA0714_REV01!F:M,8,0),IF(IFERROR(IF(AD142=AH142,AI142,AH142),"---")="---","---",IF(COUNTIF(CALC_CONN_TEBA0714_REV01!F:F,IFERROR(IF(AD142=AH142,AI142,AH142),"---"))&gt;0,"---",IFERROR(IF(AD142=AH142,AI142,AH142),"---")))),"---")</f>
        <v>J1-7</v>
      </c>
      <c r="AK142" t="str">
        <f>IF(COUNTIF(CALC_CONN_TEBA0714_REV01!F:F,IF(AH142&lt;&gt;"---",VLOOKUP(AD142,CALC_CONN_TEBA0714_REV01!F:M,8,0),IF(IFERROR(IF(AD142=AH142,AI142,AH142),"---")="---","---",IF(COUNTIF(CALC_CONN_TEBA0714_REV01!F:F,IFERROR(IF(AD142=AH142,AI142,AH142),"---"))&gt;0,"---",IFERROR(IF(AD142=AH142,AI142,AH142),"---")))))=0,IF(AH142&lt;&gt;"---",VLOOKUP(AD142,CALC_CONN_TEBA0714_REV01!F:M,8,0),IF(IFERROR(IF(AD142=AH142,AI142,AH142),"---")="---","---",IF(COUNTIF(CALC_CONN_TEBA0714_REV01!F:F,IFERROR(IF(AD142=AH142,AI142,AH142),"---"))&gt;0,"---",IFERROR(IF(AD142=AH142,AI142,AH142),"---")))),"---")</f>
        <v>---</v>
      </c>
      <c r="AL142">
        <f t="shared" si="36"/>
        <v>24.400700000000001</v>
      </c>
      <c r="AM142">
        <f t="shared" si="37"/>
        <v>2</v>
      </c>
      <c r="AT142" t="str">
        <f t="shared" si="30"/>
        <v>B34_L8_P</v>
      </c>
      <c r="AU142" t="str">
        <f t="shared" si="31"/>
        <v>--</v>
      </c>
    </row>
    <row r="143" spans="1:47" x14ac:dyDescent="0.25">
      <c r="A143" t="str">
        <f t="shared" si="26"/>
        <v>J20-23</v>
      </c>
      <c r="B143" t="str">
        <f t="shared" si="27"/>
        <v>B34_L12_N</v>
      </c>
      <c r="C143" t="str">
        <f t="shared" si="28"/>
        <v>J20-B34_L12_N</v>
      </c>
      <c r="D143" t="str">
        <f t="shared" si="29"/>
        <v>J20-23</v>
      </c>
      <c r="E143" t="s">
        <v>895</v>
      </c>
      <c r="F143">
        <v>23</v>
      </c>
      <c r="G143" t="s">
        <v>351</v>
      </c>
      <c r="L143" t="s">
        <v>1329</v>
      </c>
      <c r="M143" t="s">
        <v>274</v>
      </c>
      <c r="N143">
        <v>65.269800000000004</v>
      </c>
      <c r="AA143">
        <f t="shared" si="38"/>
        <v>138</v>
      </c>
      <c r="AB143" t="str">
        <f>B2B!B140</f>
        <v>JM2</v>
      </c>
      <c r="AC143" t="str">
        <f>B2B!C140</f>
        <v>37</v>
      </c>
      <c r="AD143" t="str">
        <f t="shared" si="32"/>
        <v>JM2-37</v>
      </c>
      <c r="AE143" t="str">
        <f t="shared" si="33"/>
        <v>B15_L24_N</v>
      </c>
      <c r="AG143" t="str">
        <f t="shared" si="34"/>
        <v>--</v>
      </c>
      <c r="AH143" t="str">
        <f t="shared" si="35"/>
        <v>JM2-37</v>
      </c>
      <c r="AI143" t="str">
        <f>IFERROR(IF(IF(AG143="--",INDEX(D:D,MATCH(AE143,INDEX(B:B,MATCH(AE143,B:B,)+1):B10657,)+MATCH(AE143,B:B,)))=AD143,VLOOKUP(AE143,B:D,3,0),IF(AG143="--",INDEX(D:D,MATCH(AE143,INDEX(B:B,MATCH(AE143,B:B,)+1):B10657,)+MATCH(AE143,B:B,)),"---")),"---")</f>
        <v>---</v>
      </c>
      <c r="AJ143" t="str">
        <f>IF(COUNTIF(CALC_CONN_TEBA0714_REV01!F:F,IF(AH143&lt;&gt;"---",VLOOKUP(AD143,CALC_CONN_TEBA0714_REV01!F:M,8,0),IF(IFERROR(IF(AD143=AH143,AI143,AH143),"---")="---","---",IF(COUNTIF(CALC_CONN_TEBA0714_REV01!F:F,IFERROR(IF(AD143=AH143,AI143,AH143),"---"))&gt;0,"---",IFERROR(IF(AD143=AH143,AI143,AH143),"---")))))=1,IF(AH143&lt;&gt;"---",VLOOKUP(AD143,CALC_CONN_TEBA0714_REV01!F:M,8,0),IF(IFERROR(IF(AD143=AH143,AI143,AH143),"---")="---","---",IF(COUNTIF(CALC_CONN_TEBA0714_REV01!F:F,IFERROR(IF(AD143=AH143,AI143,AH143),"---"))&gt;0,"---",IFERROR(IF(AD143=AH143,AI143,AH143),"---")))),"---")</f>
        <v>---</v>
      </c>
      <c r="AK143" t="str">
        <f>IF(COUNTIF(CALC_CONN_TEBA0714_REV01!F:F,IF(AH143&lt;&gt;"---",VLOOKUP(AD143,CALC_CONN_TEBA0714_REV01!F:M,8,0),IF(IFERROR(IF(AD143=AH143,AI143,AH143),"---")="---","---",IF(COUNTIF(CALC_CONN_TEBA0714_REV01!F:F,IFERROR(IF(AD143=AH143,AI143,AH143),"---"))&gt;0,"---",IFERROR(IF(AD143=AH143,AI143,AH143),"---")))))=0,IF(AH143&lt;&gt;"---",VLOOKUP(AD143,CALC_CONN_TEBA0714_REV01!F:M,8,0),IF(IFERROR(IF(AD143=AH143,AI143,AH143),"---")="---","---",IF(COUNTIF(CALC_CONN_TEBA0714_REV01!F:F,IFERROR(IF(AD143=AH143,AI143,AH143),"---"))&gt;0,"---",IFERROR(IF(AD143=AH143,AI143,AH143),"---")))),"---")</f>
        <v>---</v>
      </c>
      <c r="AL143">
        <f t="shared" si="36"/>
        <v>0</v>
      </c>
      <c r="AM143">
        <f t="shared" si="37"/>
        <v>1</v>
      </c>
      <c r="AT143" t="str">
        <f t="shared" si="30"/>
        <v>B34_L12_N</v>
      </c>
      <c r="AU143" t="str">
        <f t="shared" si="31"/>
        <v>--</v>
      </c>
    </row>
    <row r="144" spans="1:47" x14ac:dyDescent="0.25">
      <c r="A144" t="str">
        <f t="shared" si="26"/>
        <v>J20-24</v>
      </c>
      <c r="B144" t="str">
        <f t="shared" si="27"/>
        <v>B34_L12_P</v>
      </c>
      <c r="C144" t="str">
        <f t="shared" si="28"/>
        <v>J20-B34_L12_P</v>
      </c>
      <c r="D144" t="str">
        <f t="shared" si="29"/>
        <v>J20-24</v>
      </c>
      <c r="E144" t="s">
        <v>895</v>
      </c>
      <c r="F144">
        <v>24</v>
      </c>
      <c r="G144" t="s">
        <v>352</v>
      </c>
      <c r="L144" t="s">
        <v>275</v>
      </c>
      <c r="M144" t="s">
        <v>274</v>
      </c>
      <c r="N144">
        <v>165.59180000000001</v>
      </c>
      <c r="AA144">
        <f t="shared" si="38"/>
        <v>139</v>
      </c>
      <c r="AB144" t="str">
        <f>B2B!B141</f>
        <v>JM2</v>
      </c>
      <c r="AC144" t="str">
        <f>B2B!C141</f>
        <v>40</v>
      </c>
      <c r="AD144" t="str">
        <f t="shared" si="32"/>
        <v>JM2-40</v>
      </c>
      <c r="AE144" t="str">
        <f t="shared" si="33"/>
        <v>SFP0_M-DEF0</v>
      </c>
      <c r="AG144" t="str">
        <f t="shared" si="34"/>
        <v>--</v>
      </c>
      <c r="AH144" t="str">
        <f t="shared" si="35"/>
        <v>J1-6</v>
      </c>
      <c r="AI144" t="str">
        <f>IFERROR(IF(IF(AG144="--",INDEX(D:D,MATCH(AE144,INDEX(B:B,MATCH(AE144,B:B,)+1):B10658,)+MATCH(AE144,B:B,)))=AD144,VLOOKUP(AE144,B:D,3,0),IF(AG144="--",INDEX(D:D,MATCH(AE144,INDEX(B:B,MATCH(AE144,B:B,)+1):B10658,)+MATCH(AE144,B:B,)),"---")),"---")</f>
        <v>J1-6</v>
      </c>
      <c r="AJ144" t="str">
        <f>IF(COUNTIF(CALC_CONN_TEBA0714_REV01!F:F,IF(AH144&lt;&gt;"---",VLOOKUP(AD144,CALC_CONN_TEBA0714_REV01!F:M,8,0),IF(IFERROR(IF(AD144=AH144,AI144,AH144),"---")="---","---",IF(COUNTIF(CALC_CONN_TEBA0714_REV01!F:F,IFERROR(IF(AD144=AH144,AI144,AH144),"---"))&gt;0,"---",IFERROR(IF(AD144=AH144,AI144,AH144),"---")))))=1,IF(AH144&lt;&gt;"---",VLOOKUP(AD144,CALC_CONN_TEBA0714_REV01!F:M,8,0),IF(IFERROR(IF(AD144=AH144,AI144,AH144),"---")="---","---",IF(COUNTIF(CALC_CONN_TEBA0714_REV01!F:F,IFERROR(IF(AD144=AH144,AI144,AH144),"---"))&gt;0,"---",IFERROR(IF(AD144=AH144,AI144,AH144),"---")))),"---")</f>
        <v>J1-6</v>
      </c>
      <c r="AK144" t="str">
        <f>IF(COUNTIF(CALC_CONN_TEBA0714_REV01!F:F,IF(AH144&lt;&gt;"---",VLOOKUP(AD144,CALC_CONN_TEBA0714_REV01!F:M,8,0),IF(IFERROR(IF(AD144=AH144,AI144,AH144),"---")="---","---",IF(COUNTIF(CALC_CONN_TEBA0714_REV01!F:F,IFERROR(IF(AD144=AH144,AI144,AH144),"---"))&gt;0,"---",IFERROR(IF(AD144=AH144,AI144,AH144),"---")))))=0,IF(AH144&lt;&gt;"---",VLOOKUP(AD144,CALC_CONN_TEBA0714_REV01!F:M,8,0),IF(IFERROR(IF(AD144=AH144,AI144,AH144),"---")="---","---",IF(COUNTIF(CALC_CONN_TEBA0714_REV01!F:F,IFERROR(IF(AD144=AH144,AI144,AH144),"---"))&gt;0,"---",IFERROR(IF(AD144=AH144,AI144,AH144),"---")))),"---")</f>
        <v>---</v>
      </c>
      <c r="AL144">
        <f t="shared" si="36"/>
        <v>24.477699999999999</v>
      </c>
      <c r="AM144">
        <f t="shared" si="37"/>
        <v>2</v>
      </c>
      <c r="AT144" t="str">
        <f t="shared" si="30"/>
        <v>B34_L12_P</v>
      </c>
      <c r="AU144" t="str">
        <f t="shared" si="31"/>
        <v>--</v>
      </c>
    </row>
    <row r="145" spans="1:47" x14ac:dyDescent="0.25">
      <c r="A145" t="str">
        <f t="shared" si="26"/>
        <v>J20-25</v>
      </c>
      <c r="B145" t="str">
        <f t="shared" si="27"/>
        <v>B34_L9_N</v>
      </c>
      <c r="C145" t="str">
        <f t="shared" si="28"/>
        <v>J20-B34_L9_N</v>
      </c>
      <c r="D145" t="str">
        <f t="shared" si="29"/>
        <v>J20-25</v>
      </c>
      <c r="E145" t="s">
        <v>895</v>
      </c>
      <c r="F145">
        <v>25</v>
      </c>
      <c r="G145" t="s">
        <v>398</v>
      </c>
      <c r="L145" t="s">
        <v>896</v>
      </c>
      <c r="M145" t="s">
        <v>274</v>
      </c>
      <c r="N145">
        <v>18.312899999999999</v>
      </c>
      <c r="AA145">
        <f t="shared" si="38"/>
        <v>140</v>
      </c>
      <c r="AB145" t="str">
        <f>B2B!B142</f>
        <v>JM2</v>
      </c>
      <c r="AC145" t="str">
        <f>B2B!C142</f>
        <v>39</v>
      </c>
      <c r="AD145" t="str">
        <f t="shared" si="32"/>
        <v>JM2-39</v>
      </c>
      <c r="AE145" t="str">
        <f t="shared" si="33"/>
        <v>B15_L24_P</v>
      </c>
      <c r="AG145" t="str">
        <f t="shared" si="34"/>
        <v>--</v>
      </c>
      <c r="AH145" t="str">
        <f t="shared" si="35"/>
        <v>JM2-39</v>
      </c>
      <c r="AI145" t="str">
        <f>IFERROR(IF(IF(AG145="--",INDEX(D:D,MATCH(AE145,INDEX(B:B,MATCH(AE145,B:B,)+1):B10659,)+MATCH(AE145,B:B,)))=AD145,VLOOKUP(AE145,B:D,3,0),IF(AG145="--",INDEX(D:D,MATCH(AE145,INDEX(B:B,MATCH(AE145,B:B,)+1):B10659,)+MATCH(AE145,B:B,)),"---")),"---")</f>
        <v>---</v>
      </c>
      <c r="AJ145" t="str">
        <f>IF(COUNTIF(CALC_CONN_TEBA0714_REV01!F:F,IF(AH145&lt;&gt;"---",VLOOKUP(AD145,CALC_CONN_TEBA0714_REV01!F:M,8,0),IF(IFERROR(IF(AD145=AH145,AI145,AH145),"---")="---","---",IF(COUNTIF(CALC_CONN_TEBA0714_REV01!F:F,IFERROR(IF(AD145=AH145,AI145,AH145),"---"))&gt;0,"---",IFERROR(IF(AD145=AH145,AI145,AH145),"---")))))=1,IF(AH145&lt;&gt;"---",VLOOKUP(AD145,CALC_CONN_TEBA0714_REV01!F:M,8,0),IF(IFERROR(IF(AD145=AH145,AI145,AH145),"---")="---","---",IF(COUNTIF(CALC_CONN_TEBA0714_REV01!F:F,IFERROR(IF(AD145=AH145,AI145,AH145),"---"))&gt;0,"---",IFERROR(IF(AD145=AH145,AI145,AH145),"---")))),"---")</f>
        <v>---</v>
      </c>
      <c r="AK145" t="str">
        <f>IF(COUNTIF(CALC_CONN_TEBA0714_REV01!F:F,IF(AH145&lt;&gt;"---",VLOOKUP(AD145,CALC_CONN_TEBA0714_REV01!F:M,8,0),IF(IFERROR(IF(AD145=AH145,AI145,AH145),"---")="---","---",IF(COUNTIF(CALC_CONN_TEBA0714_REV01!F:F,IFERROR(IF(AD145=AH145,AI145,AH145),"---"))&gt;0,"---",IFERROR(IF(AD145=AH145,AI145,AH145),"---")))))=0,IF(AH145&lt;&gt;"---",VLOOKUP(AD145,CALC_CONN_TEBA0714_REV01!F:M,8,0),IF(IFERROR(IF(AD145=AH145,AI145,AH145),"---")="---","---",IF(COUNTIF(CALC_CONN_TEBA0714_REV01!F:F,IFERROR(IF(AD145=AH145,AI145,AH145),"---"))&gt;0,"---",IFERROR(IF(AD145=AH145,AI145,AH145),"---")))),"---")</f>
        <v>---</v>
      </c>
      <c r="AL145">
        <f t="shared" si="36"/>
        <v>0</v>
      </c>
      <c r="AM145">
        <f t="shared" si="37"/>
        <v>1</v>
      </c>
      <c r="AT145" t="str">
        <f t="shared" si="30"/>
        <v>B34_L9_N</v>
      </c>
      <c r="AU145" t="str">
        <f t="shared" si="31"/>
        <v>--</v>
      </c>
    </row>
    <row r="146" spans="1:47" x14ac:dyDescent="0.25">
      <c r="A146" t="str">
        <f t="shared" si="26"/>
        <v>J20-26</v>
      </c>
      <c r="B146" t="str">
        <f t="shared" si="27"/>
        <v>B34_L9_P</v>
      </c>
      <c r="C146" t="str">
        <f t="shared" si="28"/>
        <v>J20-B34_L9_P</v>
      </c>
      <c r="D146" t="str">
        <f t="shared" si="29"/>
        <v>J20-26</v>
      </c>
      <c r="E146" t="s">
        <v>895</v>
      </c>
      <c r="F146">
        <v>26</v>
      </c>
      <c r="G146" t="s">
        <v>400</v>
      </c>
      <c r="L146" t="s">
        <v>897</v>
      </c>
      <c r="M146" t="s">
        <v>274</v>
      </c>
      <c r="N146">
        <v>17.9816</v>
      </c>
      <c r="AA146">
        <f t="shared" si="38"/>
        <v>141</v>
      </c>
      <c r="AB146" t="str">
        <f>B2B!B143</f>
        <v>JM2</v>
      </c>
      <c r="AC146" t="str">
        <f>B2B!C143</f>
        <v>42</v>
      </c>
      <c r="AD146" t="str">
        <f t="shared" si="32"/>
        <v>JM2-42</v>
      </c>
      <c r="AE146" t="str">
        <f t="shared" si="33"/>
        <v>SFP0_TX_FAULT</v>
      </c>
      <c r="AG146" t="str">
        <f t="shared" si="34"/>
        <v>--</v>
      </c>
      <c r="AH146" t="str">
        <f t="shared" si="35"/>
        <v>J1-2</v>
      </c>
      <c r="AI146" t="str">
        <f>IFERROR(IF(IF(AG146="--",INDEX(D:D,MATCH(AE146,INDEX(B:B,MATCH(AE146,B:B,)+1):B10660,)+MATCH(AE146,B:B,)))=AD146,VLOOKUP(AE146,B:D,3,0),IF(AG146="--",INDEX(D:D,MATCH(AE146,INDEX(B:B,MATCH(AE146,B:B,)+1):B10660,)+MATCH(AE146,B:B,)),"---")),"---")</f>
        <v>J1-2</v>
      </c>
      <c r="AJ146" t="str">
        <f>IF(COUNTIF(CALC_CONN_TEBA0714_REV01!F:F,IF(AH146&lt;&gt;"---",VLOOKUP(AD146,CALC_CONN_TEBA0714_REV01!F:M,8,0),IF(IFERROR(IF(AD146=AH146,AI146,AH146),"---")="---","---",IF(COUNTIF(CALC_CONN_TEBA0714_REV01!F:F,IFERROR(IF(AD146=AH146,AI146,AH146),"---"))&gt;0,"---",IFERROR(IF(AD146=AH146,AI146,AH146),"---")))))=1,IF(AH146&lt;&gt;"---",VLOOKUP(AD146,CALC_CONN_TEBA0714_REV01!F:M,8,0),IF(IFERROR(IF(AD146=AH146,AI146,AH146),"---")="---","---",IF(COUNTIF(CALC_CONN_TEBA0714_REV01!F:F,IFERROR(IF(AD146=AH146,AI146,AH146),"---"))&gt;0,"---",IFERROR(IF(AD146=AH146,AI146,AH146),"---")))),"---")</f>
        <v>J1-2</v>
      </c>
      <c r="AK146" t="str">
        <f>IF(COUNTIF(CALC_CONN_TEBA0714_REV01!F:F,IF(AH146&lt;&gt;"---",VLOOKUP(AD146,CALC_CONN_TEBA0714_REV01!F:M,8,0),IF(IFERROR(IF(AD146=AH146,AI146,AH146),"---")="---","---",IF(COUNTIF(CALC_CONN_TEBA0714_REV01!F:F,IFERROR(IF(AD146=AH146,AI146,AH146),"---"))&gt;0,"---",IFERROR(IF(AD146=AH146,AI146,AH146),"---")))))=0,IF(AH146&lt;&gt;"---",VLOOKUP(AD146,CALC_CONN_TEBA0714_REV01!F:M,8,0),IF(IFERROR(IF(AD146=AH146,AI146,AH146),"---")="---","---",IF(COUNTIF(CALC_CONN_TEBA0714_REV01!F:F,IFERROR(IF(AD146=AH146,AI146,AH146),"---"))&gt;0,"---",IFERROR(IF(AD146=AH146,AI146,AH146),"---")))),"---")</f>
        <v>---</v>
      </c>
      <c r="AL146">
        <f t="shared" si="36"/>
        <v>19.343599999999999</v>
      </c>
      <c r="AM146">
        <f t="shared" si="37"/>
        <v>2</v>
      </c>
      <c r="AT146" t="str">
        <f t="shared" si="30"/>
        <v>B34_L9_P</v>
      </c>
      <c r="AU146" t="str">
        <f t="shared" si="31"/>
        <v>--</v>
      </c>
    </row>
    <row r="147" spans="1:47" x14ac:dyDescent="0.25">
      <c r="A147" t="str">
        <f t="shared" si="26"/>
        <v>J20-27</v>
      </c>
      <c r="B147" t="str">
        <f t="shared" si="27"/>
        <v>B34_L11_P</v>
      </c>
      <c r="C147" t="str">
        <f t="shared" si="28"/>
        <v>J20-B34_L11_P</v>
      </c>
      <c r="D147" t="str">
        <f t="shared" si="29"/>
        <v>J20-27</v>
      </c>
      <c r="E147" t="s">
        <v>895</v>
      </c>
      <c r="F147">
        <v>27</v>
      </c>
      <c r="G147" t="s">
        <v>350</v>
      </c>
      <c r="L147" t="s">
        <v>878</v>
      </c>
      <c r="M147" t="s">
        <v>274</v>
      </c>
      <c r="N147">
        <v>0</v>
      </c>
      <c r="AA147">
        <f t="shared" si="38"/>
        <v>142</v>
      </c>
      <c r="AB147" t="str">
        <f>B2B!B144</f>
        <v>JM2</v>
      </c>
      <c r="AC147" t="str">
        <f>B2B!C144</f>
        <v>41</v>
      </c>
      <c r="AD147" t="str">
        <f t="shared" si="32"/>
        <v>JM2-41</v>
      </c>
      <c r="AE147" t="str">
        <f t="shared" si="33"/>
        <v>B15_L19_N</v>
      </c>
      <c r="AG147" t="str">
        <f t="shared" si="34"/>
        <v>--</v>
      </c>
      <c r="AH147" t="str">
        <f t="shared" si="35"/>
        <v>JM2-41</v>
      </c>
      <c r="AI147" t="str">
        <f>IFERROR(IF(IF(AG147="--",INDEX(D:D,MATCH(AE147,INDEX(B:B,MATCH(AE147,B:B,)+1):B10661,)+MATCH(AE147,B:B,)))=AD147,VLOOKUP(AE147,B:D,3,0),IF(AG147="--",INDEX(D:D,MATCH(AE147,INDEX(B:B,MATCH(AE147,B:B,)+1):B10661,)+MATCH(AE147,B:B,)),"---")),"---")</f>
        <v>---</v>
      </c>
      <c r="AJ147" t="str">
        <f>IF(COUNTIF(CALC_CONN_TEBA0714_REV01!F:F,IF(AH147&lt;&gt;"---",VLOOKUP(AD147,CALC_CONN_TEBA0714_REV01!F:M,8,0),IF(IFERROR(IF(AD147=AH147,AI147,AH147),"---")="---","---",IF(COUNTIF(CALC_CONN_TEBA0714_REV01!F:F,IFERROR(IF(AD147=AH147,AI147,AH147),"---"))&gt;0,"---",IFERROR(IF(AD147=AH147,AI147,AH147),"---")))))=1,IF(AH147&lt;&gt;"---",VLOOKUP(AD147,CALC_CONN_TEBA0714_REV01!F:M,8,0),IF(IFERROR(IF(AD147=AH147,AI147,AH147),"---")="---","---",IF(COUNTIF(CALC_CONN_TEBA0714_REV01!F:F,IFERROR(IF(AD147=AH147,AI147,AH147),"---"))&gt;0,"---",IFERROR(IF(AD147=AH147,AI147,AH147),"---")))),"---")</f>
        <v>---</v>
      </c>
      <c r="AK147" t="str">
        <f>IF(COUNTIF(CALC_CONN_TEBA0714_REV01!F:F,IF(AH147&lt;&gt;"---",VLOOKUP(AD147,CALC_CONN_TEBA0714_REV01!F:M,8,0),IF(IFERROR(IF(AD147=AH147,AI147,AH147),"---")="---","---",IF(COUNTIF(CALC_CONN_TEBA0714_REV01!F:F,IFERROR(IF(AD147=AH147,AI147,AH147),"---"))&gt;0,"---",IFERROR(IF(AD147=AH147,AI147,AH147),"---")))))=0,IF(AH147&lt;&gt;"---",VLOOKUP(AD147,CALC_CONN_TEBA0714_REV01!F:M,8,0),IF(IFERROR(IF(AD147=AH147,AI147,AH147),"---")="---","---",IF(COUNTIF(CALC_CONN_TEBA0714_REV01!F:F,IFERROR(IF(AD147=AH147,AI147,AH147),"---"))&gt;0,"---",IFERROR(IF(AD147=AH147,AI147,AH147),"---")))),"---")</f>
        <v>---</v>
      </c>
      <c r="AL147">
        <f t="shared" si="36"/>
        <v>0</v>
      </c>
      <c r="AM147">
        <f t="shared" si="37"/>
        <v>1</v>
      </c>
      <c r="AT147" t="str">
        <f t="shared" si="30"/>
        <v>B34_L11_P</v>
      </c>
      <c r="AU147" t="str">
        <f t="shared" si="31"/>
        <v>--</v>
      </c>
    </row>
    <row r="148" spans="1:47" x14ac:dyDescent="0.25">
      <c r="A148" t="str">
        <f t="shared" si="26"/>
        <v>J20-28</v>
      </c>
      <c r="B148" t="str">
        <f t="shared" si="27"/>
        <v>B34_L11_N</v>
      </c>
      <c r="C148" t="str">
        <f t="shared" si="28"/>
        <v>J20-B34_L11_N</v>
      </c>
      <c r="D148" t="str">
        <f t="shared" si="29"/>
        <v>J20-28</v>
      </c>
      <c r="E148" t="s">
        <v>895</v>
      </c>
      <c r="F148">
        <v>28</v>
      </c>
      <c r="G148" t="s">
        <v>349</v>
      </c>
      <c r="L148" t="s">
        <v>880</v>
      </c>
      <c r="M148" t="s">
        <v>274</v>
      </c>
      <c r="N148">
        <v>0</v>
      </c>
      <c r="AA148">
        <f t="shared" si="38"/>
        <v>143</v>
      </c>
      <c r="AB148" t="str">
        <f>B2B!B145</f>
        <v>JM2</v>
      </c>
      <c r="AC148" t="str">
        <f>B2B!C145</f>
        <v>44</v>
      </c>
      <c r="AD148" t="str">
        <f t="shared" si="32"/>
        <v>JM2-44</v>
      </c>
      <c r="AE148" t="str">
        <f t="shared" si="33"/>
        <v>SFP0_TX_DIS</v>
      </c>
      <c r="AG148" t="str">
        <f t="shared" si="34"/>
        <v>--</v>
      </c>
      <c r="AH148" t="str">
        <f t="shared" si="35"/>
        <v>J1-3</v>
      </c>
      <c r="AI148" t="str">
        <f>IFERROR(IF(IF(AG148="--",INDEX(D:D,MATCH(AE148,INDEX(B:B,MATCH(AE148,B:B,)+1):B10662,)+MATCH(AE148,B:B,)))=AD148,VLOOKUP(AE148,B:D,3,0),IF(AG148="--",INDEX(D:D,MATCH(AE148,INDEX(B:B,MATCH(AE148,B:B,)+1):B10662,)+MATCH(AE148,B:B,)),"---")),"---")</f>
        <v>J1-3</v>
      </c>
      <c r="AJ148" t="str">
        <f>IF(COUNTIF(CALC_CONN_TEBA0714_REV01!F:F,IF(AH148&lt;&gt;"---",VLOOKUP(AD148,CALC_CONN_TEBA0714_REV01!F:M,8,0),IF(IFERROR(IF(AD148=AH148,AI148,AH148),"---")="---","---",IF(COUNTIF(CALC_CONN_TEBA0714_REV01!F:F,IFERROR(IF(AD148=AH148,AI148,AH148),"---"))&gt;0,"---",IFERROR(IF(AD148=AH148,AI148,AH148),"---")))))=1,IF(AH148&lt;&gt;"---",VLOOKUP(AD148,CALC_CONN_TEBA0714_REV01!F:M,8,0),IF(IFERROR(IF(AD148=AH148,AI148,AH148),"---")="---","---",IF(COUNTIF(CALC_CONN_TEBA0714_REV01!F:F,IFERROR(IF(AD148=AH148,AI148,AH148),"---"))&gt;0,"---",IFERROR(IF(AD148=AH148,AI148,AH148),"---")))),"---")</f>
        <v>J1-3</v>
      </c>
      <c r="AK148" t="str">
        <f>IF(COUNTIF(CALC_CONN_TEBA0714_REV01!F:F,IF(AH148&lt;&gt;"---",VLOOKUP(AD148,CALC_CONN_TEBA0714_REV01!F:M,8,0),IF(IFERROR(IF(AD148=AH148,AI148,AH148),"---")="---","---",IF(COUNTIF(CALC_CONN_TEBA0714_REV01!F:F,IFERROR(IF(AD148=AH148,AI148,AH148),"---"))&gt;0,"---",IFERROR(IF(AD148=AH148,AI148,AH148),"---")))))=0,IF(AH148&lt;&gt;"---",VLOOKUP(AD148,CALC_CONN_TEBA0714_REV01!F:M,8,0),IF(IFERROR(IF(AD148=AH148,AI148,AH148),"---")="---","---",IF(COUNTIF(CALC_CONN_TEBA0714_REV01!F:F,IFERROR(IF(AD148=AH148,AI148,AH148),"---"))&gt;0,"---",IFERROR(IF(AD148=AH148,AI148,AH148),"---")))),"---")</f>
        <v>---</v>
      </c>
      <c r="AL148">
        <f t="shared" si="36"/>
        <v>20.045400000000001</v>
      </c>
      <c r="AM148">
        <f t="shared" si="37"/>
        <v>2</v>
      </c>
      <c r="AT148" t="str">
        <f t="shared" si="30"/>
        <v>B34_L11_N</v>
      </c>
      <c r="AU148" t="str">
        <f t="shared" si="31"/>
        <v>--</v>
      </c>
    </row>
    <row r="149" spans="1:47" x14ac:dyDescent="0.25">
      <c r="A149" t="str">
        <f t="shared" si="26"/>
        <v>J20-29</v>
      </c>
      <c r="B149" t="str">
        <f t="shared" si="27"/>
        <v>B34_L10_N</v>
      </c>
      <c r="C149" t="str">
        <f t="shared" si="28"/>
        <v>J20-B34_L10_N</v>
      </c>
      <c r="D149" t="str">
        <f t="shared" si="29"/>
        <v>J20-29</v>
      </c>
      <c r="E149" t="s">
        <v>895</v>
      </c>
      <c r="F149">
        <v>29</v>
      </c>
      <c r="G149" t="s">
        <v>347</v>
      </c>
      <c r="L149" t="s">
        <v>882</v>
      </c>
      <c r="M149" t="s">
        <v>274</v>
      </c>
      <c r="N149">
        <v>0</v>
      </c>
      <c r="AA149">
        <f t="shared" si="38"/>
        <v>144</v>
      </c>
      <c r="AB149" t="str">
        <f>B2B!B146</f>
        <v>JM2</v>
      </c>
      <c r="AC149" t="str">
        <f>B2B!C146</f>
        <v>43</v>
      </c>
      <c r="AD149" t="str">
        <f t="shared" si="32"/>
        <v>JM2-43</v>
      </c>
      <c r="AE149" t="str">
        <f t="shared" si="33"/>
        <v>B15_L19_P</v>
      </c>
      <c r="AG149" t="str">
        <f t="shared" si="34"/>
        <v>--</v>
      </c>
      <c r="AH149" t="str">
        <f t="shared" si="35"/>
        <v>JM2-43</v>
      </c>
      <c r="AI149" t="str">
        <f>IFERROR(IF(IF(AG149="--",INDEX(D:D,MATCH(AE149,INDEX(B:B,MATCH(AE149,B:B,)+1):B10663,)+MATCH(AE149,B:B,)))=AD149,VLOOKUP(AE149,B:D,3,0),IF(AG149="--",INDEX(D:D,MATCH(AE149,INDEX(B:B,MATCH(AE149,B:B,)+1):B10663,)+MATCH(AE149,B:B,)),"---")),"---")</f>
        <v>---</v>
      </c>
      <c r="AJ149" t="str">
        <f>IF(COUNTIF(CALC_CONN_TEBA0714_REV01!F:F,IF(AH149&lt;&gt;"---",VLOOKUP(AD149,CALC_CONN_TEBA0714_REV01!F:M,8,0),IF(IFERROR(IF(AD149=AH149,AI149,AH149),"---")="---","---",IF(COUNTIF(CALC_CONN_TEBA0714_REV01!F:F,IFERROR(IF(AD149=AH149,AI149,AH149),"---"))&gt;0,"---",IFERROR(IF(AD149=AH149,AI149,AH149),"---")))))=1,IF(AH149&lt;&gt;"---",VLOOKUP(AD149,CALC_CONN_TEBA0714_REV01!F:M,8,0),IF(IFERROR(IF(AD149=AH149,AI149,AH149),"---")="---","---",IF(COUNTIF(CALC_CONN_TEBA0714_REV01!F:F,IFERROR(IF(AD149=AH149,AI149,AH149),"---"))&gt;0,"---",IFERROR(IF(AD149=AH149,AI149,AH149),"---")))),"---")</f>
        <v>---</v>
      </c>
      <c r="AK149" t="str">
        <f>IF(COUNTIF(CALC_CONN_TEBA0714_REV01!F:F,IF(AH149&lt;&gt;"---",VLOOKUP(AD149,CALC_CONN_TEBA0714_REV01!F:M,8,0),IF(IFERROR(IF(AD149=AH149,AI149,AH149),"---")="---","---",IF(COUNTIF(CALC_CONN_TEBA0714_REV01!F:F,IFERROR(IF(AD149=AH149,AI149,AH149),"---"))&gt;0,"---",IFERROR(IF(AD149=AH149,AI149,AH149),"---")))))=0,IF(AH149&lt;&gt;"---",VLOOKUP(AD149,CALC_CONN_TEBA0714_REV01!F:M,8,0),IF(IFERROR(IF(AD149=AH149,AI149,AH149),"---")="---","---",IF(COUNTIF(CALC_CONN_TEBA0714_REV01!F:F,IFERROR(IF(AD149=AH149,AI149,AH149),"---"))&gt;0,"---",IFERROR(IF(AD149=AH149,AI149,AH149),"---")))),"---")</f>
        <v>---</v>
      </c>
      <c r="AL149">
        <f t="shared" si="36"/>
        <v>0</v>
      </c>
      <c r="AM149">
        <f t="shared" si="37"/>
        <v>1</v>
      </c>
      <c r="AT149" t="str">
        <f t="shared" si="30"/>
        <v>B34_L10_N</v>
      </c>
      <c r="AU149" t="str">
        <f t="shared" si="31"/>
        <v>--</v>
      </c>
    </row>
    <row r="150" spans="1:47" x14ac:dyDescent="0.25">
      <c r="A150" t="str">
        <f t="shared" si="26"/>
        <v>J20-30</v>
      </c>
      <c r="B150" t="str">
        <f t="shared" si="27"/>
        <v>B34_L10_P</v>
      </c>
      <c r="C150" t="str">
        <f t="shared" si="28"/>
        <v>J20-B34_L10_P</v>
      </c>
      <c r="D150" t="str">
        <f t="shared" si="29"/>
        <v>J20-30</v>
      </c>
      <c r="E150" t="s">
        <v>895</v>
      </c>
      <c r="F150">
        <v>30</v>
      </c>
      <c r="G150" t="s">
        <v>348</v>
      </c>
      <c r="L150" t="s">
        <v>884</v>
      </c>
      <c r="M150" t="s">
        <v>274</v>
      </c>
      <c r="N150">
        <v>0</v>
      </c>
      <c r="AA150">
        <f t="shared" si="38"/>
        <v>145</v>
      </c>
      <c r="AB150" t="str">
        <f>B2B!B147</f>
        <v>JM2</v>
      </c>
      <c r="AC150" t="str">
        <f>B2B!C147</f>
        <v>46</v>
      </c>
      <c r="AD150" t="str">
        <f t="shared" si="32"/>
        <v>JM2-46</v>
      </c>
      <c r="AE150" t="str">
        <f t="shared" si="33"/>
        <v>SFP0_SDA</v>
      </c>
      <c r="AG150" t="str">
        <f t="shared" si="34"/>
        <v>--</v>
      </c>
      <c r="AH150" t="str">
        <f t="shared" si="35"/>
        <v>J1-4</v>
      </c>
      <c r="AI150" t="str">
        <f>IFERROR(IF(IF(AG150="--",INDEX(D:D,MATCH(AE150,INDEX(B:B,MATCH(AE150,B:B,)+1):B10664,)+MATCH(AE150,B:B,)))=AD150,VLOOKUP(AE150,B:D,3,0),IF(AG150="--",INDEX(D:D,MATCH(AE150,INDEX(B:B,MATCH(AE150,B:B,)+1):B10664,)+MATCH(AE150,B:B,)),"---")),"---")</f>
        <v>J1-4</v>
      </c>
      <c r="AJ150" t="str">
        <f>IF(COUNTIF(CALC_CONN_TEBA0714_REV01!F:F,IF(AH150&lt;&gt;"---",VLOOKUP(AD150,CALC_CONN_TEBA0714_REV01!F:M,8,0),IF(IFERROR(IF(AD150=AH150,AI150,AH150),"---")="---","---",IF(COUNTIF(CALC_CONN_TEBA0714_REV01!F:F,IFERROR(IF(AD150=AH150,AI150,AH150),"---"))&gt;0,"---",IFERROR(IF(AD150=AH150,AI150,AH150),"---")))))=1,IF(AH150&lt;&gt;"---",VLOOKUP(AD150,CALC_CONN_TEBA0714_REV01!F:M,8,0),IF(IFERROR(IF(AD150=AH150,AI150,AH150),"---")="---","---",IF(COUNTIF(CALC_CONN_TEBA0714_REV01!F:F,IFERROR(IF(AD150=AH150,AI150,AH150),"---"))&gt;0,"---",IFERROR(IF(AD150=AH150,AI150,AH150),"---")))),"---")</f>
        <v>J1-4</v>
      </c>
      <c r="AK150" t="str">
        <f>IF(COUNTIF(CALC_CONN_TEBA0714_REV01!F:F,IF(AH150&lt;&gt;"---",VLOOKUP(AD150,CALC_CONN_TEBA0714_REV01!F:M,8,0),IF(IFERROR(IF(AD150=AH150,AI150,AH150),"---")="---","---",IF(COUNTIF(CALC_CONN_TEBA0714_REV01!F:F,IFERROR(IF(AD150=AH150,AI150,AH150),"---"))&gt;0,"---",IFERROR(IF(AD150=AH150,AI150,AH150),"---")))))=0,IF(AH150&lt;&gt;"---",VLOOKUP(AD150,CALC_CONN_TEBA0714_REV01!F:M,8,0),IF(IFERROR(IF(AD150=AH150,AI150,AH150),"---")="---","---",IF(COUNTIF(CALC_CONN_TEBA0714_REV01!F:F,IFERROR(IF(AD150=AH150,AI150,AH150),"---"))&gt;0,"---",IFERROR(IF(AD150=AH150,AI150,AH150),"---")))),"---")</f>
        <v>---</v>
      </c>
      <c r="AL150">
        <f t="shared" si="36"/>
        <v>22.387799999999999</v>
      </c>
      <c r="AM150">
        <f t="shared" si="37"/>
        <v>3</v>
      </c>
      <c r="AT150" t="str">
        <f t="shared" si="30"/>
        <v>B34_L10_P</v>
      </c>
      <c r="AU150" t="str">
        <f t="shared" si="31"/>
        <v>--</v>
      </c>
    </row>
    <row r="151" spans="1:47" x14ac:dyDescent="0.25">
      <c r="A151" t="str">
        <f t="shared" si="26"/>
        <v>J20-31</v>
      </c>
      <c r="B151" t="str">
        <f t="shared" si="27"/>
        <v>B34_L3_N</v>
      </c>
      <c r="C151" t="str">
        <f t="shared" si="28"/>
        <v>J20-B34_L3_N</v>
      </c>
      <c r="D151" t="str">
        <f t="shared" si="29"/>
        <v>J20-31</v>
      </c>
      <c r="E151" t="s">
        <v>895</v>
      </c>
      <c r="F151">
        <v>31</v>
      </c>
      <c r="G151" t="s">
        <v>386</v>
      </c>
      <c r="L151" t="s">
        <v>886</v>
      </c>
      <c r="M151" t="s">
        <v>274</v>
      </c>
      <c r="N151">
        <v>0</v>
      </c>
      <c r="AA151">
        <f t="shared" si="38"/>
        <v>146</v>
      </c>
      <c r="AB151" t="str">
        <f>B2B!B148</f>
        <v>JM2</v>
      </c>
      <c r="AC151" t="str">
        <f>B2B!C148</f>
        <v>45</v>
      </c>
      <c r="AD151" t="str">
        <f t="shared" si="32"/>
        <v>JM2-45</v>
      </c>
      <c r="AE151" t="str">
        <f t="shared" si="33"/>
        <v>B15_L21_N</v>
      </c>
      <c r="AG151" t="str">
        <f t="shared" si="34"/>
        <v>--</v>
      </c>
      <c r="AH151" t="str">
        <f t="shared" si="35"/>
        <v>JM2-45</v>
      </c>
      <c r="AI151" t="str">
        <f>IFERROR(IF(IF(AG151="--",INDEX(D:D,MATCH(AE151,INDEX(B:B,MATCH(AE151,B:B,)+1):B10665,)+MATCH(AE151,B:B,)))=AD151,VLOOKUP(AE151,B:D,3,0),IF(AG151="--",INDEX(D:D,MATCH(AE151,INDEX(B:B,MATCH(AE151,B:B,)+1):B10665,)+MATCH(AE151,B:B,)),"---")),"---")</f>
        <v>---</v>
      </c>
      <c r="AJ151" t="str">
        <f>IF(COUNTIF(CALC_CONN_TEBA0714_REV01!F:F,IF(AH151&lt;&gt;"---",VLOOKUP(AD151,CALC_CONN_TEBA0714_REV01!F:M,8,0),IF(IFERROR(IF(AD151=AH151,AI151,AH151),"---")="---","---",IF(COUNTIF(CALC_CONN_TEBA0714_REV01!F:F,IFERROR(IF(AD151=AH151,AI151,AH151),"---"))&gt;0,"---",IFERROR(IF(AD151=AH151,AI151,AH151),"---")))))=1,IF(AH151&lt;&gt;"---",VLOOKUP(AD151,CALC_CONN_TEBA0714_REV01!F:M,8,0),IF(IFERROR(IF(AD151=AH151,AI151,AH151),"---")="---","---",IF(COUNTIF(CALC_CONN_TEBA0714_REV01!F:F,IFERROR(IF(AD151=AH151,AI151,AH151),"---"))&gt;0,"---",IFERROR(IF(AD151=AH151,AI151,AH151),"---")))),"---")</f>
        <v>---</v>
      </c>
      <c r="AK151" t="str">
        <f>IF(COUNTIF(CALC_CONN_TEBA0714_REV01!F:F,IF(AH151&lt;&gt;"---",VLOOKUP(AD151,CALC_CONN_TEBA0714_REV01!F:M,8,0),IF(IFERROR(IF(AD151=AH151,AI151,AH151),"---")="---","---",IF(COUNTIF(CALC_CONN_TEBA0714_REV01!F:F,IFERROR(IF(AD151=AH151,AI151,AH151),"---"))&gt;0,"---",IFERROR(IF(AD151=AH151,AI151,AH151),"---")))))=0,IF(AH151&lt;&gt;"---",VLOOKUP(AD151,CALC_CONN_TEBA0714_REV01!F:M,8,0),IF(IFERROR(IF(AD151=AH151,AI151,AH151),"---")="---","---",IF(COUNTIF(CALC_CONN_TEBA0714_REV01!F:F,IFERROR(IF(AD151=AH151,AI151,AH151),"---"))&gt;0,"---",IFERROR(IF(AD151=AH151,AI151,AH151),"---")))),"---")</f>
        <v>---</v>
      </c>
      <c r="AL151">
        <f t="shared" si="36"/>
        <v>0</v>
      </c>
      <c r="AM151">
        <f t="shared" si="37"/>
        <v>1</v>
      </c>
      <c r="AT151" t="str">
        <f t="shared" si="30"/>
        <v>B34_L3_N</v>
      </c>
      <c r="AU151" t="str">
        <f t="shared" si="31"/>
        <v>--</v>
      </c>
    </row>
    <row r="152" spans="1:47" x14ac:dyDescent="0.25">
      <c r="A152" t="str">
        <f t="shared" si="26"/>
        <v>J20-32</v>
      </c>
      <c r="B152" t="str">
        <f t="shared" si="27"/>
        <v>B34_L3_P</v>
      </c>
      <c r="C152" t="str">
        <f t="shared" si="28"/>
        <v>J20-B34_L3_P</v>
      </c>
      <c r="D152" t="str">
        <f t="shared" si="29"/>
        <v>J20-32</v>
      </c>
      <c r="E152" t="s">
        <v>895</v>
      </c>
      <c r="F152">
        <v>32</v>
      </c>
      <c r="G152" t="s">
        <v>387</v>
      </c>
      <c r="L152" t="s">
        <v>888</v>
      </c>
      <c r="M152" t="s">
        <v>274</v>
      </c>
      <c r="N152">
        <v>0</v>
      </c>
      <c r="AA152">
        <f t="shared" si="38"/>
        <v>147</v>
      </c>
      <c r="AB152" t="str">
        <f>B2B!B149</f>
        <v>JM2</v>
      </c>
      <c r="AC152" t="str">
        <f>B2B!C149</f>
        <v>48</v>
      </c>
      <c r="AD152" t="str">
        <f t="shared" si="32"/>
        <v>JM2-48</v>
      </c>
      <c r="AE152" t="str">
        <f t="shared" si="33"/>
        <v>SFP0_SCL</v>
      </c>
      <c r="AG152" t="str">
        <f t="shared" si="34"/>
        <v>--</v>
      </c>
      <c r="AH152" t="str">
        <f t="shared" si="35"/>
        <v>J1-5</v>
      </c>
      <c r="AI152" t="str">
        <f>IFERROR(IF(IF(AG152="--",INDEX(D:D,MATCH(AE152,INDEX(B:B,MATCH(AE152,B:B,)+1):B10666,)+MATCH(AE152,B:B,)))=AD152,VLOOKUP(AE152,B:D,3,0),IF(AG152="--",INDEX(D:D,MATCH(AE152,INDEX(B:B,MATCH(AE152,B:B,)+1):B10666,)+MATCH(AE152,B:B,)),"---")),"---")</f>
        <v>J1-5</v>
      </c>
      <c r="AJ152" t="str">
        <f>IF(COUNTIF(CALC_CONN_TEBA0714_REV01!F:F,IF(AH152&lt;&gt;"---",VLOOKUP(AD152,CALC_CONN_TEBA0714_REV01!F:M,8,0),IF(IFERROR(IF(AD152=AH152,AI152,AH152),"---")="---","---",IF(COUNTIF(CALC_CONN_TEBA0714_REV01!F:F,IFERROR(IF(AD152=AH152,AI152,AH152),"---"))&gt;0,"---",IFERROR(IF(AD152=AH152,AI152,AH152),"---")))))=1,IF(AH152&lt;&gt;"---",VLOOKUP(AD152,CALC_CONN_TEBA0714_REV01!F:M,8,0),IF(IFERROR(IF(AD152=AH152,AI152,AH152),"---")="---","---",IF(COUNTIF(CALC_CONN_TEBA0714_REV01!F:F,IFERROR(IF(AD152=AH152,AI152,AH152),"---"))&gt;0,"---",IFERROR(IF(AD152=AH152,AI152,AH152),"---")))),"---")</f>
        <v>J1-5</v>
      </c>
      <c r="AK152" t="str">
        <f>IF(COUNTIF(CALC_CONN_TEBA0714_REV01!F:F,IF(AH152&lt;&gt;"---",VLOOKUP(AD152,CALC_CONN_TEBA0714_REV01!F:M,8,0),IF(IFERROR(IF(AD152=AH152,AI152,AH152),"---")="---","---",IF(COUNTIF(CALC_CONN_TEBA0714_REV01!F:F,IFERROR(IF(AD152=AH152,AI152,AH152),"---"))&gt;0,"---",IFERROR(IF(AD152=AH152,AI152,AH152),"---")))))=0,IF(AH152&lt;&gt;"---",VLOOKUP(AD152,CALC_CONN_TEBA0714_REV01!F:M,8,0),IF(IFERROR(IF(AD152=AH152,AI152,AH152),"---")="---","---",IF(COUNTIF(CALC_CONN_TEBA0714_REV01!F:F,IFERROR(IF(AD152=AH152,AI152,AH152),"---"))&gt;0,"---",IFERROR(IF(AD152=AH152,AI152,AH152),"---")))),"---")</f>
        <v>---</v>
      </c>
      <c r="AL152">
        <f t="shared" si="36"/>
        <v>27.611499999999999</v>
      </c>
      <c r="AM152">
        <f t="shared" si="37"/>
        <v>3</v>
      </c>
      <c r="AT152" t="str">
        <f t="shared" si="30"/>
        <v>B34_L3_P</v>
      </c>
      <c r="AU152" t="str">
        <f t="shared" si="31"/>
        <v>--</v>
      </c>
    </row>
    <row r="153" spans="1:47" x14ac:dyDescent="0.25">
      <c r="A153" t="str">
        <f t="shared" si="26"/>
        <v>J20-33</v>
      </c>
      <c r="B153" t="str">
        <f t="shared" si="27"/>
        <v>B34_L5_N</v>
      </c>
      <c r="C153" t="str">
        <f t="shared" si="28"/>
        <v>J20-B34_L5_N</v>
      </c>
      <c r="D153" t="str">
        <f t="shared" si="29"/>
        <v>J20-33</v>
      </c>
      <c r="E153" t="s">
        <v>895</v>
      </c>
      <c r="F153">
        <v>33</v>
      </c>
      <c r="G153" t="s">
        <v>390</v>
      </c>
      <c r="L153" t="s">
        <v>890</v>
      </c>
      <c r="M153" t="s">
        <v>274</v>
      </c>
      <c r="N153">
        <v>11.7341</v>
      </c>
      <c r="AA153">
        <f t="shared" si="38"/>
        <v>148</v>
      </c>
      <c r="AB153" t="str">
        <f>B2B!B150</f>
        <v>JM2</v>
      </c>
      <c r="AC153" t="str">
        <f>B2B!C150</f>
        <v>47</v>
      </c>
      <c r="AD153" t="str">
        <f t="shared" si="32"/>
        <v>JM2-47</v>
      </c>
      <c r="AE153" t="str">
        <f t="shared" si="33"/>
        <v>B15_L21_P</v>
      </c>
      <c r="AG153" t="str">
        <f t="shared" si="34"/>
        <v>--</v>
      </c>
      <c r="AH153" t="str">
        <f t="shared" si="35"/>
        <v>JM2-47</v>
      </c>
      <c r="AI153" t="str">
        <f>IFERROR(IF(IF(AG153="--",INDEX(D:D,MATCH(AE153,INDEX(B:B,MATCH(AE153,B:B,)+1):B10667,)+MATCH(AE153,B:B,)))=AD153,VLOOKUP(AE153,B:D,3,0),IF(AG153="--",INDEX(D:D,MATCH(AE153,INDEX(B:B,MATCH(AE153,B:B,)+1):B10667,)+MATCH(AE153,B:B,)),"---")),"---")</f>
        <v>---</v>
      </c>
      <c r="AJ153" t="str">
        <f>IF(COUNTIF(CALC_CONN_TEBA0714_REV01!F:F,IF(AH153&lt;&gt;"---",VLOOKUP(AD153,CALC_CONN_TEBA0714_REV01!F:M,8,0),IF(IFERROR(IF(AD153=AH153,AI153,AH153),"---")="---","---",IF(COUNTIF(CALC_CONN_TEBA0714_REV01!F:F,IFERROR(IF(AD153=AH153,AI153,AH153),"---"))&gt;0,"---",IFERROR(IF(AD153=AH153,AI153,AH153),"---")))))=1,IF(AH153&lt;&gt;"---",VLOOKUP(AD153,CALC_CONN_TEBA0714_REV01!F:M,8,0),IF(IFERROR(IF(AD153=AH153,AI153,AH153),"---")="---","---",IF(COUNTIF(CALC_CONN_TEBA0714_REV01!F:F,IFERROR(IF(AD153=AH153,AI153,AH153),"---"))&gt;0,"---",IFERROR(IF(AD153=AH153,AI153,AH153),"---")))),"---")</f>
        <v>---</v>
      </c>
      <c r="AK153" t="str">
        <f>IF(COUNTIF(CALC_CONN_TEBA0714_REV01!F:F,IF(AH153&lt;&gt;"---",VLOOKUP(AD153,CALC_CONN_TEBA0714_REV01!F:M,8,0),IF(IFERROR(IF(AD153=AH153,AI153,AH153),"---")="---","---",IF(COUNTIF(CALC_CONN_TEBA0714_REV01!F:F,IFERROR(IF(AD153=AH153,AI153,AH153),"---"))&gt;0,"---",IFERROR(IF(AD153=AH153,AI153,AH153),"---")))))=0,IF(AH153&lt;&gt;"---",VLOOKUP(AD153,CALC_CONN_TEBA0714_REV01!F:M,8,0),IF(IFERROR(IF(AD153=AH153,AI153,AH153),"---")="---","---",IF(COUNTIF(CALC_CONN_TEBA0714_REV01!F:F,IFERROR(IF(AD153=AH153,AI153,AH153),"---"))&gt;0,"---",IFERROR(IF(AD153=AH153,AI153,AH153),"---")))),"---")</f>
        <v>---</v>
      </c>
      <c r="AL153">
        <f t="shared" si="36"/>
        <v>0</v>
      </c>
      <c r="AM153">
        <f t="shared" si="37"/>
        <v>1</v>
      </c>
      <c r="AT153" t="str">
        <f t="shared" si="30"/>
        <v>B34_L5_N</v>
      </c>
      <c r="AU153" t="str">
        <f t="shared" si="31"/>
        <v>--</v>
      </c>
    </row>
    <row r="154" spans="1:47" x14ac:dyDescent="0.25">
      <c r="A154" t="str">
        <f t="shared" si="26"/>
        <v>J20-34</v>
      </c>
      <c r="B154" t="str">
        <f t="shared" si="27"/>
        <v>B34_L5_P</v>
      </c>
      <c r="C154" t="str">
        <f t="shared" si="28"/>
        <v>J20-B34_L5_P</v>
      </c>
      <c r="D154" t="str">
        <f t="shared" si="29"/>
        <v>J20-34</v>
      </c>
      <c r="E154" t="s">
        <v>895</v>
      </c>
      <c r="F154">
        <v>34</v>
      </c>
      <c r="G154" t="s">
        <v>391</v>
      </c>
      <c r="L154" t="s">
        <v>892</v>
      </c>
      <c r="M154" t="s">
        <v>274</v>
      </c>
      <c r="N154">
        <v>11.836399999999999</v>
      </c>
      <c r="AA154">
        <f t="shared" si="38"/>
        <v>149</v>
      </c>
      <c r="AB154" t="str">
        <f>B2B!B151</f>
        <v>JM2</v>
      </c>
      <c r="AC154" t="str">
        <f>B2B!C151</f>
        <v>50</v>
      </c>
      <c r="AD154" t="str">
        <f t="shared" si="32"/>
        <v>JM2-50</v>
      </c>
      <c r="AE154" t="str">
        <f t="shared" si="33"/>
        <v>B15_L20_N</v>
      </c>
      <c r="AG154" t="str">
        <f t="shared" si="34"/>
        <v>--</v>
      </c>
      <c r="AH154" t="str">
        <f t="shared" si="35"/>
        <v>JM2-50</v>
      </c>
      <c r="AI154" t="str">
        <f>IFERROR(IF(IF(AG154="--",INDEX(D:D,MATCH(AE154,INDEX(B:B,MATCH(AE154,B:B,)+1):B10668,)+MATCH(AE154,B:B,)))=AD154,VLOOKUP(AE154,B:D,3,0),IF(AG154="--",INDEX(D:D,MATCH(AE154,INDEX(B:B,MATCH(AE154,B:B,)+1):B10668,)+MATCH(AE154,B:B,)),"---")),"---")</f>
        <v>---</v>
      </c>
      <c r="AJ154" t="str">
        <f>IF(COUNTIF(CALC_CONN_TEBA0714_REV01!F:F,IF(AH154&lt;&gt;"---",VLOOKUP(AD154,CALC_CONN_TEBA0714_REV01!F:M,8,0),IF(IFERROR(IF(AD154=AH154,AI154,AH154),"---")="---","---",IF(COUNTIF(CALC_CONN_TEBA0714_REV01!F:F,IFERROR(IF(AD154=AH154,AI154,AH154),"---"))&gt;0,"---",IFERROR(IF(AD154=AH154,AI154,AH154),"---")))))=1,IF(AH154&lt;&gt;"---",VLOOKUP(AD154,CALC_CONN_TEBA0714_REV01!F:M,8,0),IF(IFERROR(IF(AD154=AH154,AI154,AH154),"---")="---","---",IF(COUNTIF(CALC_CONN_TEBA0714_REV01!F:F,IFERROR(IF(AD154=AH154,AI154,AH154),"---"))&gt;0,"---",IFERROR(IF(AD154=AH154,AI154,AH154),"---")))),"---")</f>
        <v>---</v>
      </c>
      <c r="AK154" t="str">
        <f>IF(COUNTIF(CALC_CONN_TEBA0714_REV01!F:F,IF(AH154&lt;&gt;"---",VLOOKUP(AD154,CALC_CONN_TEBA0714_REV01!F:M,8,0),IF(IFERROR(IF(AD154=AH154,AI154,AH154),"---")="---","---",IF(COUNTIF(CALC_CONN_TEBA0714_REV01!F:F,IFERROR(IF(AD154=AH154,AI154,AH154),"---"))&gt;0,"---",IFERROR(IF(AD154=AH154,AI154,AH154),"---")))))=0,IF(AH154&lt;&gt;"---",VLOOKUP(AD154,CALC_CONN_TEBA0714_REV01!F:M,8,0),IF(IFERROR(IF(AD154=AH154,AI154,AH154),"---")="---","---",IF(COUNTIF(CALC_CONN_TEBA0714_REV01!F:F,IFERROR(IF(AD154=AH154,AI154,AH154),"---"))&gt;0,"---",IFERROR(IF(AD154=AH154,AI154,AH154),"---")))),"---")</f>
        <v>---</v>
      </c>
      <c r="AL154">
        <f t="shared" si="36"/>
        <v>0</v>
      </c>
      <c r="AM154">
        <f t="shared" si="37"/>
        <v>1</v>
      </c>
      <c r="AT154" t="str">
        <f t="shared" si="30"/>
        <v>B34_L5_P</v>
      </c>
      <c r="AU154" t="str">
        <f t="shared" si="31"/>
        <v>--</v>
      </c>
    </row>
    <row r="155" spans="1:47" x14ac:dyDescent="0.25">
      <c r="A155" t="str">
        <f t="shared" si="26"/>
        <v>J20-35</v>
      </c>
      <c r="B155" t="str">
        <f t="shared" si="27"/>
        <v>B34_L1_N</v>
      </c>
      <c r="C155" t="str">
        <f t="shared" si="28"/>
        <v>J20-B34_L1_N</v>
      </c>
      <c r="D155" t="str">
        <f t="shared" si="29"/>
        <v>J20-35</v>
      </c>
      <c r="E155" t="s">
        <v>895</v>
      </c>
      <c r="F155">
        <v>35</v>
      </c>
      <c r="G155" t="s">
        <v>370</v>
      </c>
      <c r="L155" t="s">
        <v>877</v>
      </c>
      <c r="M155" t="s">
        <v>274</v>
      </c>
      <c r="N155">
        <v>0</v>
      </c>
      <c r="AA155">
        <f t="shared" si="38"/>
        <v>150</v>
      </c>
      <c r="AB155" t="str">
        <f>B2B!B152</f>
        <v>JM2</v>
      </c>
      <c r="AC155" t="str">
        <f>B2B!C152</f>
        <v>49</v>
      </c>
      <c r="AD155" t="str">
        <f t="shared" si="32"/>
        <v>JM2-49</v>
      </c>
      <c r="AE155" t="str">
        <f t="shared" si="33"/>
        <v>B15_L23_P</v>
      </c>
      <c r="AG155" t="str">
        <f t="shared" si="34"/>
        <v>--</v>
      </c>
      <c r="AH155" t="str">
        <f t="shared" si="35"/>
        <v>JM2-49</v>
      </c>
      <c r="AI155" t="str">
        <f>IFERROR(IF(IF(AG155="--",INDEX(D:D,MATCH(AE155,INDEX(B:B,MATCH(AE155,B:B,)+1):B10669,)+MATCH(AE155,B:B,)))=AD155,VLOOKUP(AE155,B:D,3,0),IF(AG155="--",INDEX(D:D,MATCH(AE155,INDEX(B:B,MATCH(AE155,B:B,)+1):B10669,)+MATCH(AE155,B:B,)),"---")),"---")</f>
        <v>---</v>
      </c>
      <c r="AJ155" t="str">
        <f>IF(COUNTIF(CALC_CONN_TEBA0714_REV01!F:F,IF(AH155&lt;&gt;"---",VLOOKUP(AD155,CALC_CONN_TEBA0714_REV01!F:M,8,0),IF(IFERROR(IF(AD155=AH155,AI155,AH155),"---")="---","---",IF(COUNTIF(CALC_CONN_TEBA0714_REV01!F:F,IFERROR(IF(AD155=AH155,AI155,AH155),"---"))&gt;0,"---",IFERROR(IF(AD155=AH155,AI155,AH155),"---")))))=1,IF(AH155&lt;&gt;"---",VLOOKUP(AD155,CALC_CONN_TEBA0714_REV01!F:M,8,0),IF(IFERROR(IF(AD155=AH155,AI155,AH155),"---")="---","---",IF(COUNTIF(CALC_CONN_TEBA0714_REV01!F:F,IFERROR(IF(AD155=AH155,AI155,AH155),"---"))&gt;0,"---",IFERROR(IF(AD155=AH155,AI155,AH155),"---")))),"---")</f>
        <v>---</v>
      </c>
      <c r="AK155" t="str">
        <f>IF(COUNTIF(CALC_CONN_TEBA0714_REV01!F:F,IF(AH155&lt;&gt;"---",VLOOKUP(AD155,CALC_CONN_TEBA0714_REV01!F:M,8,0),IF(IFERROR(IF(AD155=AH155,AI155,AH155),"---")="---","---",IF(COUNTIF(CALC_CONN_TEBA0714_REV01!F:F,IFERROR(IF(AD155=AH155,AI155,AH155),"---"))&gt;0,"---",IFERROR(IF(AD155=AH155,AI155,AH155),"---")))))=0,IF(AH155&lt;&gt;"---",VLOOKUP(AD155,CALC_CONN_TEBA0714_REV01!F:M,8,0),IF(IFERROR(IF(AD155=AH155,AI155,AH155),"---")="---","---",IF(COUNTIF(CALC_CONN_TEBA0714_REV01!F:F,IFERROR(IF(AD155=AH155,AI155,AH155),"---"))&gt;0,"---",IFERROR(IF(AD155=AH155,AI155,AH155),"---")))),"---")</f>
        <v>---</v>
      </c>
      <c r="AL155">
        <f t="shared" si="36"/>
        <v>0</v>
      </c>
      <c r="AM155">
        <f t="shared" si="37"/>
        <v>1</v>
      </c>
      <c r="AT155" t="str">
        <f t="shared" si="30"/>
        <v>B34_L1_N</v>
      </c>
      <c r="AU155" t="str">
        <f t="shared" si="31"/>
        <v>--</v>
      </c>
    </row>
    <row r="156" spans="1:47" x14ac:dyDescent="0.25">
      <c r="A156" t="str">
        <f t="shared" si="26"/>
        <v>J20-36</v>
      </c>
      <c r="B156" t="str">
        <f t="shared" si="27"/>
        <v>B34_L1_P</v>
      </c>
      <c r="C156" t="str">
        <f t="shared" si="28"/>
        <v>J20-B34_L1_P</v>
      </c>
      <c r="D156" t="str">
        <f t="shared" si="29"/>
        <v>J20-36</v>
      </c>
      <c r="E156" t="s">
        <v>895</v>
      </c>
      <c r="F156">
        <v>36</v>
      </c>
      <c r="G156" t="s">
        <v>372</v>
      </c>
      <c r="L156" t="s">
        <v>879</v>
      </c>
      <c r="M156" t="s">
        <v>274</v>
      </c>
      <c r="N156">
        <v>0</v>
      </c>
      <c r="AA156">
        <f t="shared" si="38"/>
        <v>151</v>
      </c>
      <c r="AB156" t="str">
        <f>B2B!B153</f>
        <v>JM2</v>
      </c>
      <c r="AC156" t="str">
        <f>B2B!C153</f>
        <v>52</v>
      </c>
      <c r="AD156" t="str">
        <f t="shared" si="32"/>
        <v>JM2-52</v>
      </c>
      <c r="AE156" t="str">
        <f t="shared" si="33"/>
        <v>B15_L20_P</v>
      </c>
      <c r="AG156" t="str">
        <f t="shared" si="34"/>
        <v>--</v>
      </c>
      <c r="AH156" t="str">
        <f t="shared" si="35"/>
        <v>JM2-52</v>
      </c>
      <c r="AI156" t="str">
        <f>IFERROR(IF(IF(AG156="--",INDEX(D:D,MATCH(AE156,INDEX(B:B,MATCH(AE156,B:B,)+1):B10670,)+MATCH(AE156,B:B,)))=AD156,VLOOKUP(AE156,B:D,3,0),IF(AG156="--",INDEX(D:D,MATCH(AE156,INDEX(B:B,MATCH(AE156,B:B,)+1):B10670,)+MATCH(AE156,B:B,)),"---")),"---")</f>
        <v>---</v>
      </c>
      <c r="AJ156" t="str">
        <f>IF(COUNTIF(CALC_CONN_TEBA0714_REV01!F:F,IF(AH156&lt;&gt;"---",VLOOKUP(AD156,CALC_CONN_TEBA0714_REV01!F:M,8,0),IF(IFERROR(IF(AD156=AH156,AI156,AH156),"---")="---","---",IF(COUNTIF(CALC_CONN_TEBA0714_REV01!F:F,IFERROR(IF(AD156=AH156,AI156,AH156),"---"))&gt;0,"---",IFERROR(IF(AD156=AH156,AI156,AH156),"---")))))=1,IF(AH156&lt;&gt;"---",VLOOKUP(AD156,CALC_CONN_TEBA0714_REV01!F:M,8,0),IF(IFERROR(IF(AD156=AH156,AI156,AH156),"---")="---","---",IF(COUNTIF(CALC_CONN_TEBA0714_REV01!F:F,IFERROR(IF(AD156=AH156,AI156,AH156),"---"))&gt;0,"---",IFERROR(IF(AD156=AH156,AI156,AH156),"---")))),"---")</f>
        <v>---</v>
      </c>
      <c r="AK156" t="str">
        <f>IF(COUNTIF(CALC_CONN_TEBA0714_REV01!F:F,IF(AH156&lt;&gt;"---",VLOOKUP(AD156,CALC_CONN_TEBA0714_REV01!F:M,8,0),IF(IFERROR(IF(AD156=AH156,AI156,AH156),"---")="---","---",IF(COUNTIF(CALC_CONN_TEBA0714_REV01!F:F,IFERROR(IF(AD156=AH156,AI156,AH156),"---"))&gt;0,"---",IFERROR(IF(AD156=AH156,AI156,AH156),"---")))))=0,IF(AH156&lt;&gt;"---",VLOOKUP(AD156,CALC_CONN_TEBA0714_REV01!F:M,8,0),IF(IFERROR(IF(AD156=AH156,AI156,AH156),"---")="---","---",IF(COUNTIF(CALC_CONN_TEBA0714_REV01!F:F,IFERROR(IF(AD156=AH156,AI156,AH156),"---"))&gt;0,"---",IFERROR(IF(AD156=AH156,AI156,AH156),"---")))),"---")</f>
        <v>---</v>
      </c>
      <c r="AL156">
        <f t="shared" si="36"/>
        <v>0</v>
      </c>
      <c r="AM156">
        <f t="shared" si="37"/>
        <v>1</v>
      </c>
      <c r="AT156" t="str">
        <f t="shared" si="30"/>
        <v>B34_L1_P</v>
      </c>
      <c r="AU156" t="str">
        <f t="shared" si="31"/>
        <v>--</v>
      </c>
    </row>
    <row r="157" spans="1:47" x14ac:dyDescent="0.25">
      <c r="A157" t="str">
        <f t="shared" si="26"/>
        <v>J20-37</v>
      </c>
      <c r="B157" t="str">
        <f t="shared" si="27"/>
        <v>B34_L23_N</v>
      </c>
      <c r="C157" t="str">
        <f t="shared" si="28"/>
        <v>J20-B34_L23_N</v>
      </c>
      <c r="D157" t="str">
        <f t="shared" si="29"/>
        <v>J20-37</v>
      </c>
      <c r="E157" t="s">
        <v>895</v>
      </c>
      <c r="F157">
        <v>37</v>
      </c>
      <c r="G157" t="s">
        <v>380</v>
      </c>
      <c r="L157" t="s">
        <v>881</v>
      </c>
      <c r="M157" t="s">
        <v>274</v>
      </c>
      <c r="N157">
        <v>0</v>
      </c>
      <c r="AA157">
        <f t="shared" si="38"/>
        <v>152</v>
      </c>
      <c r="AB157" t="str">
        <f>B2B!B154</f>
        <v>JM2</v>
      </c>
      <c r="AC157" t="str">
        <f>B2B!C154</f>
        <v>51</v>
      </c>
      <c r="AD157" t="str">
        <f t="shared" si="32"/>
        <v>JM2-51</v>
      </c>
      <c r="AE157" t="str">
        <f t="shared" si="33"/>
        <v>B15_L23_N</v>
      </c>
      <c r="AG157" t="str">
        <f t="shared" si="34"/>
        <v>--</v>
      </c>
      <c r="AH157" t="str">
        <f t="shared" si="35"/>
        <v>JM2-51</v>
      </c>
      <c r="AI157" t="str">
        <f>IFERROR(IF(IF(AG157="--",INDEX(D:D,MATCH(AE157,INDEX(B:B,MATCH(AE157,B:B,)+1):B10671,)+MATCH(AE157,B:B,)))=AD157,VLOOKUP(AE157,B:D,3,0),IF(AG157="--",INDEX(D:D,MATCH(AE157,INDEX(B:B,MATCH(AE157,B:B,)+1):B10671,)+MATCH(AE157,B:B,)),"---")),"---")</f>
        <v>---</v>
      </c>
      <c r="AJ157" t="str">
        <f>IF(COUNTIF(CALC_CONN_TEBA0714_REV01!F:F,IF(AH157&lt;&gt;"---",VLOOKUP(AD157,CALC_CONN_TEBA0714_REV01!F:M,8,0),IF(IFERROR(IF(AD157=AH157,AI157,AH157),"---")="---","---",IF(COUNTIF(CALC_CONN_TEBA0714_REV01!F:F,IFERROR(IF(AD157=AH157,AI157,AH157),"---"))&gt;0,"---",IFERROR(IF(AD157=AH157,AI157,AH157),"---")))))=1,IF(AH157&lt;&gt;"---",VLOOKUP(AD157,CALC_CONN_TEBA0714_REV01!F:M,8,0),IF(IFERROR(IF(AD157=AH157,AI157,AH157),"---")="---","---",IF(COUNTIF(CALC_CONN_TEBA0714_REV01!F:F,IFERROR(IF(AD157=AH157,AI157,AH157),"---"))&gt;0,"---",IFERROR(IF(AD157=AH157,AI157,AH157),"---")))),"---")</f>
        <v>---</v>
      </c>
      <c r="AK157" t="str">
        <f>IF(COUNTIF(CALC_CONN_TEBA0714_REV01!F:F,IF(AH157&lt;&gt;"---",VLOOKUP(AD157,CALC_CONN_TEBA0714_REV01!F:M,8,0),IF(IFERROR(IF(AD157=AH157,AI157,AH157),"---")="---","---",IF(COUNTIF(CALC_CONN_TEBA0714_REV01!F:F,IFERROR(IF(AD157=AH157,AI157,AH157),"---"))&gt;0,"---",IFERROR(IF(AD157=AH157,AI157,AH157),"---")))))=0,IF(AH157&lt;&gt;"---",VLOOKUP(AD157,CALC_CONN_TEBA0714_REV01!F:M,8,0),IF(IFERROR(IF(AD157=AH157,AI157,AH157),"---")="---","---",IF(COUNTIF(CALC_CONN_TEBA0714_REV01!F:F,IFERROR(IF(AD157=AH157,AI157,AH157),"---"))&gt;0,"---",IFERROR(IF(AD157=AH157,AI157,AH157),"---")))),"---")</f>
        <v>---</v>
      </c>
      <c r="AL157">
        <f t="shared" si="36"/>
        <v>0</v>
      </c>
      <c r="AM157">
        <f t="shared" si="37"/>
        <v>1</v>
      </c>
      <c r="AT157" t="str">
        <f t="shared" si="30"/>
        <v>B34_L23_N</v>
      </c>
      <c r="AU157" t="str">
        <f t="shared" si="31"/>
        <v>--</v>
      </c>
    </row>
    <row r="158" spans="1:47" x14ac:dyDescent="0.25">
      <c r="A158" t="str">
        <f t="shared" si="26"/>
        <v>J20-38</v>
      </c>
      <c r="B158" t="str">
        <f t="shared" si="27"/>
        <v>B34_L23_P</v>
      </c>
      <c r="C158" t="str">
        <f t="shared" si="28"/>
        <v>J20-B34_L23_P</v>
      </c>
      <c r="D158" t="str">
        <f t="shared" si="29"/>
        <v>J20-38</v>
      </c>
      <c r="E158" t="s">
        <v>895</v>
      </c>
      <c r="F158">
        <v>38</v>
      </c>
      <c r="G158" t="s">
        <v>381</v>
      </c>
      <c r="L158" t="s">
        <v>883</v>
      </c>
      <c r="M158" t="s">
        <v>274</v>
      </c>
      <c r="N158">
        <v>0</v>
      </c>
      <c r="AA158">
        <f t="shared" si="38"/>
        <v>153</v>
      </c>
      <c r="AB158" t="str">
        <f>B2B!B155</f>
        <v>JM2</v>
      </c>
      <c r="AC158" t="str">
        <f>B2B!C155</f>
        <v>54</v>
      </c>
      <c r="AD158" t="str">
        <f t="shared" si="32"/>
        <v>JM2-54</v>
      </c>
      <c r="AE158" t="str">
        <f t="shared" si="33"/>
        <v>3.3V_OUT</v>
      </c>
      <c r="AG158" t="str">
        <f t="shared" si="34"/>
        <v>--</v>
      </c>
      <c r="AH158" t="str">
        <f t="shared" si="35"/>
        <v>J4-6</v>
      </c>
      <c r="AI158" t="str">
        <f>IFERROR(IF(IF(AG158="--",INDEX(D:D,MATCH(AE158,INDEX(B:B,MATCH(AE158,B:B,)+1):B10672,)+MATCH(AE158,B:B,)))=AD158,VLOOKUP(AE158,B:D,3,0),IF(AG158="--",INDEX(D:D,MATCH(AE158,INDEX(B:B,MATCH(AE158,B:B,)+1):B10672,)+MATCH(AE158,B:B,)),"---")),"---")</f>
        <v>J26-6</v>
      </c>
      <c r="AJ158" t="str">
        <f>IF(COUNTIF(CALC_CONN_TEBA0714_REV01!F:F,IF(AH158&lt;&gt;"---",VLOOKUP(AD158,CALC_CONN_TEBA0714_REV01!F:M,8,0),IF(IFERROR(IF(AD158=AH158,AI158,AH158),"---")="---","---",IF(COUNTIF(CALC_CONN_TEBA0714_REV01!F:F,IFERROR(IF(AD158=AH158,AI158,AH158),"---"))&gt;0,"---",IFERROR(IF(AD158=AH158,AI158,AH158),"---")))))=1,IF(AH158&lt;&gt;"---",VLOOKUP(AD158,CALC_CONN_TEBA0714_REV01!F:M,8,0),IF(IFERROR(IF(AD158=AH158,AI158,AH158),"---")="---","---",IF(COUNTIF(CALC_CONN_TEBA0714_REV01!F:F,IFERROR(IF(AD158=AH158,AI158,AH158),"---"))&gt;0,"---",IFERROR(IF(AD158=AH158,AI158,AH158),"---")))),"---")</f>
        <v>J4-6</v>
      </c>
      <c r="AK158" t="str">
        <f>IF(COUNTIF(CALC_CONN_TEBA0714_REV01!F:F,IF(AH158&lt;&gt;"---",VLOOKUP(AD158,CALC_CONN_TEBA0714_REV01!F:M,8,0),IF(IFERROR(IF(AD158=AH158,AI158,AH158),"---")="---","---",IF(COUNTIF(CALC_CONN_TEBA0714_REV01!F:F,IFERROR(IF(AD158=AH158,AI158,AH158),"---"))&gt;0,"---",IFERROR(IF(AD158=AH158,AI158,AH158),"---")))))=0,IF(AH158&lt;&gt;"---",VLOOKUP(AD158,CALC_CONN_TEBA0714_REV01!F:M,8,0),IF(IFERROR(IF(AD158=AH158,AI158,AH158),"---")="---","---",IF(COUNTIF(CALC_CONN_TEBA0714_REV01!F:F,IFERROR(IF(AD158=AH158,AI158,AH158),"---"))&gt;0,"---",IFERROR(IF(AD158=AH158,AI158,AH158),"---")))),"---")</f>
        <v>---</v>
      </c>
      <c r="AL158">
        <f t="shared" si="36"/>
        <v>140.8955</v>
      </c>
      <c r="AM158">
        <f t="shared" si="37"/>
        <v>8</v>
      </c>
      <c r="AT158" t="str">
        <f t="shared" si="30"/>
        <v>B34_L23_P</v>
      </c>
      <c r="AU158" t="str">
        <f t="shared" si="31"/>
        <v>--</v>
      </c>
    </row>
    <row r="159" spans="1:47" x14ac:dyDescent="0.25">
      <c r="A159" t="str">
        <f t="shared" si="26"/>
        <v>J20-39</v>
      </c>
      <c r="B159" t="str">
        <f t="shared" si="27"/>
        <v>B34_L2_N</v>
      </c>
      <c r="C159" t="str">
        <f t="shared" si="28"/>
        <v>J20-B34_L2_N</v>
      </c>
      <c r="D159" t="str">
        <f t="shared" si="29"/>
        <v>J20-39</v>
      </c>
      <c r="E159" t="s">
        <v>895</v>
      </c>
      <c r="F159">
        <v>39</v>
      </c>
      <c r="G159" t="s">
        <v>384</v>
      </c>
      <c r="L159" t="s">
        <v>885</v>
      </c>
      <c r="M159" t="s">
        <v>274</v>
      </c>
      <c r="N159">
        <v>0</v>
      </c>
      <c r="AA159">
        <f t="shared" si="38"/>
        <v>154</v>
      </c>
      <c r="AB159" t="str">
        <f>B2B!B156</f>
        <v>JM2</v>
      </c>
      <c r="AC159" t="str">
        <f>B2B!C156</f>
        <v>53</v>
      </c>
      <c r="AD159" t="str">
        <f t="shared" si="32"/>
        <v>JM2-53</v>
      </c>
      <c r="AE159" t="str">
        <f t="shared" si="33"/>
        <v>V_CFG0</v>
      </c>
      <c r="AG159" t="str">
        <f t="shared" si="34"/>
        <v>--</v>
      </c>
      <c r="AH159" t="str">
        <f t="shared" si="35"/>
        <v>J27-4</v>
      </c>
      <c r="AI159" t="str">
        <f>IFERROR(IF(IF(AG159="--",INDEX(D:D,MATCH(AE159,INDEX(B:B,MATCH(AE159,B:B,)+1):B10673,)+MATCH(AE159,B:B,)))=AD159,VLOOKUP(AE159,B:D,3,0),IF(AG159="--",INDEX(D:D,MATCH(AE159,INDEX(B:B,MATCH(AE159,B:B,)+1):B10673,)+MATCH(AE159,B:B,)),"---")),"---")</f>
        <v>J27-4</v>
      </c>
      <c r="AJ159" t="str">
        <f>IF(COUNTIF(CALC_CONN_TEBA0714_REV01!F:F,IF(AH159&lt;&gt;"---",VLOOKUP(AD159,CALC_CONN_TEBA0714_REV01!F:M,8,0),IF(IFERROR(IF(AD159=AH159,AI159,AH159),"---")="---","---",IF(COUNTIF(CALC_CONN_TEBA0714_REV01!F:F,IFERROR(IF(AD159=AH159,AI159,AH159),"---"))&gt;0,"---",IFERROR(IF(AD159=AH159,AI159,AH159),"---")))))=1,IF(AH159&lt;&gt;"---",VLOOKUP(AD159,CALC_CONN_TEBA0714_REV01!F:M,8,0),IF(IFERROR(IF(AD159=AH159,AI159,AH159),"---")="---","---",IF(COUNTIF(CALC_CONN_TEBA0714_REV01!F:F,IFERROR(IF(AD159=AH159,AI159,AH159),"---"))&gt;0,"---",IFERROR(IF(AD159=AH159,AI159,AH159),"---")))),"---")</f>
        <v>J27-4</v>
      </c>
      <c r="AK159" t="str">
        <f>IF(COUNTIF(CALC_CONN_TEBA0714_REV01!F:F,IF(AH159&lt;&gt;"---",VLOOKUP(AD159,CALC_CONN_TEBA0714_REV01!F:M,8,0),IF(IFERROR(IF(AD159=AH159,AI159,AH159),"---")="---","---",IF(COUNTIF(CALC_CONN_TEBA0714_REV01!F:F,IFERROR(IF(AD159=AH159,AI159,AH159),"---"))&gt;0,"---",IFERROR(IF(AD159=AH159,AI159,AH159),"---")))))=0,IF(AH159&lt;&gt;"---",VLOOKUP(AD159,CALC_CONN_TEBA0714_REV01!F:M,8,0),IF(IFERROR(IF(AD159=AH159,AI159,AH159),"---")="---","---",IF(COUNTIF(CALC_CONN_TEBA0714_REV01!F:F,IFERROR(IF(AD159=AH159,AI159,AH159),"---"))&gt;0,"---",IFERROR(IF(AD159=AH159,AI159,AH159),"---")))),"---")</f>
        <v>---</v>
      </c>
      <c r="AL159">
        <f t="shared" si="36"/>
        <v>43.526299999999999</v>
      </c>
      <c r="AM159">
        <f t="shared" si="37"/>
        <v>2</v>
      </c>
      <c r="AT159" t="str">
        <f t="shared" si="30"/>
        <v>B34_L2_N</v>
      </c>
      <c r="AU159" t="str">
        <f t="shared" si="31"/>
        <v>--</v>
      </c>
    </row>
    <row r="160" spans="1:47" x14ac:dyDescent="0.25">
      <c r="A160" t="str">
        <f t="shared" si="26"/>
        <v>J20-40</v>
      </c>
      <c r="B160" t="str">
        <f t="shared" si="27"/>
        <v>B34_L2_P</v>
      </c>
      <c r="C160" t="str">
        <f t="shared" si="28"/>
        <v>J20-B34_L2_P</v>
      </c>
      <c r="D160" t="str">
        <f t="shared" si="29"/>
        <v>J20-40</v>
      </c>
      <c r="E160" t="s">
        <v>895</v>
      </c>
      <c r="F160">
        <v>40</v>
      </c>
      <c r="G160" t="s">
        <v>385</v>
      </c>
      <c r="L160" t="s">
        <v>887</v>
      </c>
      <c r="M160" t="s">
        <v>274</v>
      </c>
      <c r="N160">
        <v>0</v>
      </c>
      <c r="AA160">
        <f t="shared" si="38"/>
        <v>155</v>
      </c>
      <c r="AB160" t="str">
        <f>B2B!B157</f>
        <v>JM2</v>
      </c>
      <c r="AC160" t="str">
        <f>B2B!C157</f>
        <v>56</v>
      </c>
      <c r="AD160" t="str">
        <f t="shared" si="32"/>
        <v>JM2-56</v>
      </c>
      <c r="AE160" t="str">
        <f t="shared" si="33"/>
        <v>B14_L5_P</v>
      </c>
      <c r="AG160" t="str">
        <f t="shared" si="34"/>
        <v>--</v>
      </c>
      <c r="AH160" t="str">
        <f t="shared" si="35"/>
        <v>J17-18</v>
      </c>
      <c r="AI160" t="str">
        <f>IFERROR(IF(IF(AG160="--",INDEX(D:D,MATCH(AE160,INDEX(B:B,MATCH(AE160,B:B,)+1):B10674,)+MATCH(AE160,B:B,)))=AD160,VLOOKUP(AE160,B:D,3,0),IF(AG160="--",INDEX(D:D,MATCH(AE160,INDEX(B:B,MATCH(AE160,B:B,)+1):B10674,)+MATCH(AE160,B:B,)),"---")),"---")</f>
        <v>J17-18</v>
      </c>
      <c r="AJ160" t="str">
        <f>IF(COUNTIF(CALC_CONN_TEBA0714_REV01!F:F,IF(AH160&lt;&gt;"---",VLOOKUP(AD160,CALC_CONN_TEBA0714_REV01!F:M,8,0),IF(IFERROR(IF(AD160=AH160,AI160,AH160),"---")="---","---",IF(COUNTIF(CALC_CONN_TEBA0714_REV01!F:F,IFERROR(IF(AD160=AH160,AI160,AH160),"---"))&gt;0,"---",IFERROR(IF(AD160=AH160,AI160,AH160),"---")))))=1,IF(AH160&lt;&gt;"---",VLOOKUP(AD160,CALC_CONN_TEBA0714_REV01!F:M,8,0),IF(IFERROR(IF(AD160=AH160,AI160,AH160),"---")="---","---",IF(COUNTIF(CALC_CONN_TEBA0714_REV01!F:F,IFERROR(IF(AD160=AH160,AI160,AH160),"---"))&gt;0,"---",IFERROR(IF(AD160=AH160,AI160,AH160),"---")))),"---")</f>
        <v>J17-18</v>
      </c>
      <c r="AK160" t="str">
        <f>IF(COUNTIF(CALC_CONN_TEBA0714_REV01!F:F,IF(AH160&lt;&gt;"---",VLOOKUP(AD160,CALC_CONN_TEBA0714_REV01!F:M,8,0),IF(IFERROR(IF(AD160=AH160,AI160,AH160),"---")="---","---",IF(COUNTIF(CALC_CONN_TEBA0714_REV01!F:F,IFERROR(IF(AD160=AH160,AI160,AH160),"---"))&gt;0,"---",IFERROR(IF(AD160=AH160,AI160,AH160),"---")))))=0,IF(AH160&lt;&gt;"---",VLOOKUP(AD160,CALC_CONN_TEBA0714_REV01!F:M,8,0),IF(IFERROR(IF(AD160=AH160,AI160,AH160),"---")="---","---",IF(COUNTIF(CALC_CONN_TEBA0714_REV01!F:F,IFERROR(IF(AD160=AH160,AI160,AH160),"---"))&gt;0,"---",IFERROR(IF(AD160=AH160,AI160,AH160),"---")))),"---")</f>
        <v>---</v>
      </c>
      <c r="AL160">
        <f t="shared" si="36"/>
        <v>17.078299999999999</v>
      </c>
      <c r="AM160">
        <f t="shared" si="37"/>
        <v>2</v>
      </c>
      <c r="AT160" t="str">
        <f t="shared" si="30"/>
        <v>B34_L2_P</v>
      </c>
      <c r="AU160" t="str">
        <f t="shared" si="31"/>
        <v>--</v>
      </c>
    </row>
    <row r="161" spans="1:47" x14ac:dyDescent="0.25">
      <c r="A161" t="str">
        <f t="shared" si="26"/>
        <v>J20-41</v>
      </c>
      <c r="B161" t="str">
        <f t="shared" si="27"/>
        <v>B34_L7_N</v>
      </c>
      <c r="C161" t="str">
        <f t="shared" si="28"/>
        <v>J20-B34_L7_N</v>
      </c>
      <c r="D161" t="str">
        <f t="shared" si="29"/>
        <v>J20-41</v>
      </c>
      <c r="E161" t="s">
        <v>895</v>
      </c>
      <c r="F161">
        <v>41</v>
      </c>
      <c r="G161" t="s">
        <v>394</v>
      </c>
      <c r="L161" t="s">
        <v>889</v>
      </c>
      <c r="M161" t="s">
        <v>274</v>
      </c>
      <c r="N161">
        <v>24.2121</v>
      </c>
      <c r="AA161">
        <f t="shared" si="38"/>
        <v>156</v>
      </c>
      <c r="AB161" t="str">
        <f>B2B!B158</f>
        <v>JM2</v>
      </c>
      <c r="AC161" t="str">
        <f>B2B!C158</f>
        <v>55</v>
      </c>
      <c r="AD161" t="str">
        <f t="shared" si="32"/>
        <v>JM2-55</v>
      </c>
      <c r="AE161" t="str">
        <f t="shared" si="33"/>
        <v>B14_L4_P</v>
      </c>
      <c r="AG161" t="str">
        <f t="shared" si="34"/>
        <v>--</v>
      </c>
      <c r="AH161" t="str">
        <f t="shared" si="35"/>
        <v>J17-19</v>
      </c>
      <c r="AI161" t="str">
        <f>IFERROR(IF(IF(AG161="--",INDEX(D:D,MATCH(AE161,INDEX(B:B,MATCH(AE161,B:B,)+1):B10675,)+MATCH(AE161,B:B,)))=AD161,VLOOKUP(AE161,B:D,3,0),IF(AG161="--",INDEX(D:D,MATCH(AE161,INDEX(B:B,MATCH(AE161,B:B,)+1):B10675,)+MATCH(AE161,B:B,)),"---")),"---")</f>
        <v>J17-19</v>
      </c>
      <c r="AJ161" t="str">
        <f>IF(COUNTIF(CALC_CONN_TEBA0714_REV01!F:F,IF(AH161&lt;&gt;"---",VLOOKUP(AD161,CALC_CONN_TEBA0714_REV01!F:M,8,0),IF(IFERROR(IF(AD161=AH161,AI161,AH161),"---")="---","---",IF(COUNTIF(CALC_CONN_TEBA0714_REV01!F:F,IFERROR(IF(AD161=AH161,AI161,AH161),"---"))&gt;0,"---",IFERROR(IF(AD161=AH161,AI161,AH161),"---")))))=1,IF(AH161&lt;&gt;"---",VLOOKUP(AD161,CALC_CONN_TEBA0714_REV01!F:M,8,0),IF(IFERROR(IF(AD161=AH161,AI161,AH161),"---")="---","---",IF(COUNTIF(CALC_CONN_TEBA0714_REV01!F:F,IFERROR(IF(AD161=AH161,AI161,AH161),"---"))&gt;0,"---",IFERROR(IF(AD161=AH161,AI161,AH161),"---")))),"---")</f>
        <v>J17-19</v>
      </c>
      <c r="AK161" t="str">
        <f>IF(COUNTIF(CALC_CONN_TEBA0714_REV01!F:F,IF(AH161&lt;&gt;"---",VLOOKUP(AD161,CALC_CONN_TEBA0714_REV01!F:M,8,0),IF(IFERROR(IF(AD161=AH161,AI161,AH161),"---")="---","---",IF(COUNTIF(CALC_CONN_TEBA0714_REV01!F:F,IFERROR(IF(AD161=AH161,AI161,AH161),"---"))&gt;0,"---",IFERROR(IF(AD161=AH161,AI161,AH161),"---")))))=0,IF(AH161&lt;&gt;"---",VLOOKUP(AD161,CALC_CONN_TEBA0714_REV01!F:M,8,0),IF(IFERROR(IF(AD161=AH161,AI161,AH161),"---")="---","---",IF(COUNTIF(CALC_CONN_TEBA0714_REV01!F:F,IFERROR(IF(AD161=AH161,AI161,AH161),"---"))&gt;0,"---",IFERROR(IF(AD161=AH161,AI161,AH161),"---")))),"---")</f>
        <v>---</v>
      </c>
      <c r="AL161">
        <f t="shared" si="36"/>
        <v>14.1556</v>
      </c>
      <c r="AM161">
        <f t="shared" si="37"/>
        <v>2</v>
      </c>
      <c r="AT161" t="str">
        <f t="shared" si="30"/>
        <v>B34_L7_N</v>
      </c>
      <c r="AU161" t="str">
        <f t="shared" si="31"/>
        <v>--</v>
      </c>
    </row>
    <row r="162" spans="1:47" x14ac:dyDescent="0.25">
      <c r="A162" t="str">
        <f t="shared" si="26"/>
        <v>J20-42</v>
      </c>
      <c r="B162" t="str">
        <f t="shared" si="27"/>
        <v>B34_L7_P</v>
      </c>
      <c r="C162" t="str">
        <f t="shared" si="28"/>
        <v>J20-B34_L7_P</v>
      </c>
      <c r="D162" t="str">
        <f t="shared" si="29"/>
        <v>J20-42</v>
      </c>
      <c r="E162" t="s">
        <v>895</v>
      </c>
      <c r="F162">
        <v>42</v>
      </c>
      <c r="G162" t="s">
        <v>395</v>
      </c>
      <c r="L162" t="s">
        <v>891</v>
      </c>
      <c r="M162" t="s">
        <v>274</v>
      </c>
      <c r="N162">
        <v>23.9925</v>
      </c>
      <c r="AA162">
        <f t="shared" si="38"/>
        <v>157</v>
      </c>
      <c r="AB162" t="str">
        <f>B2B!B159</f>
        <v>JM2</v>
      </c>
      <c r="AC162" t="str">
        <f>B2B!C159</f>
        <v>58</v>
      </c>
      <c r="AD162" t="str">
        <f t="shared" si="32"/>
        <v>JM2-58</v>
      </c>
      <c r="AE162" t="str">
        <f t="shared" si="33"/>
        <v>B14_L5_N</v>
      </c>
      <c r="AG162" t="str">
        <f t="shared" si="34"/>
        <v>--</v>
      </c>
      <c r="AH162" t="str">
        <f t="shared" si="35"/>
        <v>J17-17</v>
      </c>
      <c r="AI162" t="str">
        <f>IFERROR(IF(IF(AG162="--",INDEX(D:D,MATCH(AE162,INDEX(B:B,MATCH(AE162,B:B,)+1):B10676,)+MATCH(AE162,B:B,)))=AD162,VLOOKUP(AE162,B:D,3,0),IF(AG162="--",INDEX(D:D,MATCH(AE162,INDEX(B:B,MATCH(AE162,B:B,)+1):B10676,)+MATCH(AE162,B:B,)),"---")),"---")</f>
        <v>J17-17</v>
      </c>
      <c r="AJ162" t="str">
        <f>IF(COUNTIF(CALC_CONN_TEBA0714_REV01!F:F,IF(AH162&lt;&gt;"---",VLOOKUP(AD162,CALC_CONN_TEBA0714_REV01!F:M,8,0),IF(IFERROR(IF(AD162=AH162,AI162,AH162),"---")="---","---",IF(COUNTIF(CALC_CONN_TEBA0714_REV01!F:F,IFERROR(IF(AD162=AH162,AI162,AH162),"---"))&gt;0,"---",IFERROR(IF(AD162=AH162,AI162,AH162),"---")))))=1,IF(AH162&lt;&gt;"---",VLOOKUP(AD162,CALC_CONN_TEBA0714_REV01!F:M,8,0),IF(IFERROR(IF(AD162=AH162,AI162,AH162),"---")="---","---",IF(COUNTIF(CALC_CONN_TEBA0714_REV01!F:F,IFERROR(IF(AD162=AH162,AI162,AH162),"---"))&gt;0,"---",IFERROR(IF(AD162=AH162,AI162,AH162),"---")))),"---")</f>
        <v>J17-17</v>
      </c>
      <c r="AK162" t="str">
        <f>IF(COUNTIF(CALC_CONN_TEBA0714_REV01!F:F,IF(AH162&lt;&gt;"---",VLOOKUP(AD162,CALC_CONN_TEBA0714_REV01!F:M,8,0),IF(IFERROR(IF(AD162=AH162,AI162,AH162),"---")="---","---",IF(COUNTIF(CALC_CONN_TEBA0714_REV01!F:F,IFERROR(IF(AD162=AH162,AI162,AH162),"---"))&gt;0,"---",IFERROR(IF(AD162=AH162,AI162,AH162),"---")))))=0,IF(AH162&lt;&gt;"---",VLOOKUP(AD162,CALC_CONN_TEBA0714_REV01!F:M,8,0),IF(IFERROR(IF(AD162=AH162,AI162,AH162),"---")="---","---",IF(COUNTIF(CALC_CONN_TEBA0714_REV01!F:F,IFERROR(IF(AD162=AH162,AI162,AH162),"---"))&gt;0,"---",IFERROR(IF(AD162=AH162,AI162,AH162),"---")))),"---")</f>
        <v>---</v>
      </c>
      <c r="AL162">
        <f t="shared" si="36"/>
        <v>17.409700000000001</v>
      </c>
      <c r="AM162">
        <f t="shared" si="37"/>
        <v>2</v>
      </c>
      <c r="AT162" t="str">
        <f t="shared" si="30"/>
        <v>B34_L7_P</v>
      </c>
      <c r="AU162" t="str">
        <f t="shared" si="31"/>
        <v>--</v>
      </c>
    </row>
    <row r="163" spans="1:47" x14ac:dyDescent="0.25">
      <c r="A163" t="str">
        <f t="shared" si="26"/>
        <v>J20-43</v>
      </c>
      <c r="B163" t="str">
        <f t="shared" si="27"/>
        <v>B34_L6_N</v>
      </c>
      <c r="C163" t="str">
        <f t="shared" si="28"/>
        <v>J20-B34_L6_N</v>
      </c>
      <c r="D163" t="str">
        <f t="shared" si="29"/>
        <v>J20-43</v>
      </c>
      <c r="E163" t="s">
        <v>895</v>
      </c>
      <c r="F163">
        <v>43</v>
      </c>
      <c r="G163" t="s">
        <v>392</v>
      </c>
      <c r="L163" t="s">
        <v>1330</v>
      </c>
      <c r="M163" t="s">
        <v>274</v>
      </c>
      <c r="N163">
        <v>1.1806000000000001</v>
      </c>
      <c r="AA163">
        <f t="shared" si="38"/>
        <v>158</v>
      </c>
      <c r="AB163" t="str">
        <f>B2B!B160</f>
        <v>JM2</v>
      </c>
      <c r="AC163" t="str">
        <f>B2B!C160</f>
        <v>57</v>
      </c>
      <c r="AD163" t="str">
        <f t="shared" si="32"/>
        <v>JM2-57</v>
      </c>
      <c r="AE163" t="str">
        <f t="shared" si="33"/>
        <v>B14_L4_N</v>
      </c>
      <c r="AG163" t="str">
        <f t="shared" si="34"/>
        <v>--</v>
      </c>
      <c r="AH163" t="str">
        <f t="shared" si="35"/>
        <v>J17-20</v>
      </c>
      <c r="AI163" t="str">
        <f>IFERROR(IF(IF(AG163="--",INDEX(D:D,MATCH(AE163,INDEX(B:B,MATCH(AE163,B:B,)+1):B10677,)+MATCH(AE163,B:B,)))=AD163,VLOOKUP(AE163,B:D,3,0),IF(AG163="--",INDEX(D:D,MATCH(AE163,INDEX(B:B,MATCH(AE163,B:B,)+1):B10677,)+MATCH(AE163,B:B,)),"---")),"---")</f>
        <v>J17-20</v>
      </c>
      <c r="AJ163" t="str">
        <f>IF(COUNTIF(CALC_CONN_TEBA0714_REV01!F:F,IF(AH163&lt;&gt;"---",VLOOKUP(AD163,CALC_CONN_TEBA0714_REV01!F:M,8,0),IF(IFERROR(IF(AD163=AH163,AI163,AH163),"---")="---","---",IF(COUNTIF(CALC_CONN_TEBA0714_REV01!F:F,IFERROR(IF(AD163=AH163,AI163,AH163),"---"))&gt;0,"---",IFERROR(IF(AD163=AH163,AI163,AH163),"---")))))=1,IF(AH163&lt;&gt;"---",VLOOKUP(AD163,CALC_CONN_TEBA0714_REV01!F:M,8,0),IF(IFERROR(IF(AD163=AH163,AI163,AH163),"---")="---","---",IF(COUNTIF(CALC_CONN_TEBA0714_REV01!F:F,IFERROR(IF(AD163=AH163,AI163,AH163),"---"))&gt;0,"---",IFERROR(IF(AD163=AH163,AI163,AH163),"---")))),"---")</f>
        <v>J17-20</v>
      </c>
      <c r="AK163" t="str">
        <f>IF(COUNTIF(CALC_CONN_TEBA0714_REV01!F:F,IF(AH163&lt;&gt;"---",VLOOKUP(AD163,CALC_CONN_TEBA0714_REV01!F:M,8,0),IF(IFERROR(IF(AD163=AH163,AI163,AH163),"---")="---","---",IF(COUNTIF(CALC_CONN_TEBA0714_REV01!F:F,IFERROR(IF(AD163=AH163,AI163,AH163),"---"))&gt;0,"---",IFERROR(IF(AD163=AH163,AI163,AH163),"---")))))=0,IF(AH163&lt;&gt;"---",VLOOKUP(AD163,CALC_CONN_TEBA0714_REV01!F:M,8,0),IF(IFERROR(IF(AD163=AH163,AI163,AH163),"---")="---","---",IF(COUNTIF(CALC_CONN_TEBA0714_REV01!F:F,IFERROR(IF(AD163=AH163,AI163,AH163),"---"))&gt;0,"---",IFERROR(IF(AD163=AH163,AI163,AH163),"---")))),"---")</f>
        <v>---</v>
      </c>
      <c r="AL163">
        <f t="shared" si="36"/>
        <v>13.824299999999999</v>
      </c>
      <c r="AM163">
        <f t="shared" si="37"/>
        <v>2</v>
      </c>
      <c r="AT163" t="str">
        <f t="shared" si="30"/>
        <v>B34_L6_N</v>
      </c>
      <c r="AU163" t="str">
        <f t="shared" si="31"/>
        <v>--</v>
      </c>
    </row>
    <row r="164" spans="1:47" x14ac:dyDescent="0.25">
      <c r="A164" t="str">
        <f t="shared" si="26"/>
        <v>J20-44</v>
      </c>
      <c r="B164" t="str">
        <f t="shared" si="27"/>
        <v>B34_L6_P</v>
      </c>
      <c r="C164" t="str">
        <f t="shared" si="28"/>
        <v>J20-B34_L6_P</v>
      </c>
      <c r="D164" t="str">
        <f t="shared" si="29"/>
        <v>J20-44</v>
      </c>
      <c r="E164" t="s">
        <v>895</v>
      </c>
      <c r="F164">
        <v>44</v>
      </c>
      <c r="G164" t="s">
        <v>393</v>
      </c>
      <c r="L164" t="s">
        <v>1266</v>
      </c>
      <c r="M164" t="s">
        <v>274</v>
      </c>
      <c r="N164">
        <v>5.8926999999999996</v>
      </c>
      <c r="AA164">
        <f t="shared" si="38"/>
        <v>159</v>
      </c>
      <c r="AB164" t="str">
        <f>B2B!B161</f>
        <v>JM2</v>
      </c>
      <c r="AC164" t="str">
        <f>B2B!C161</f>
        <v>60</v>
      </c>
      <c r="AD164" t="str">
        <f t="shared" si="32"/>
        <v>JM2-60</v>
      </c>
      <c r="AE164" t="str">
        <f t="shared" si="33"/>
        <v>B14_L8_P</v>
      </c>
      <c r="AG164" t="str">
        <f t="shared" si="34"/>
        <v>--</v>
      </c>
      <c r="AH164" t="str">
        <f t="shared" si="35"/>
        <v>JM2-60</v>
      </c>
      <c r="AI164" t="str">
        <f>IFERROR(IF(IF(AG164="--",INDEX(D:D,MATCH(AE164,INDEX(B:B,MATCH(AE164,B:B,)+1):B10678,)+MATCH(AE164,B:B,)))=AD164,VLOOKUP(AE164,B:D,3,0),IF(AG164="--",INDEX(D:D,MATCH(AE164,INDEX(B:B,MATCH(AE164,B:B,)+1):B10678,)+MATCH(AE164,B:B,)),"---")),"---")</f>
        <v>---</v>
      </c>
      <c r="AJ164" t="str">
        <f>IF(COUNTIF(CALC_CONN_TEBA0714_REV01!F:F,IF(AH164&lt;&gt;"---",VLOOKUP(AD164,CALC_CONN_TEBA0714_REV01!F:M,8,0),IF(IFERROR(IF(AD164=AH164,AI164,AH164),"---")="---","---",IF(COUNTIF(CALC_CONN_TEBA0714_REV01!F:F,IFERROR(IF(AD164=AH164,AI164,AH164),"---"))&gt;0,"---",IFERROR(IF(AD164=AH164,AI164,AH164),"---")))))=1,IF(AH164&lt;&gt;"---",VLOOKUP(AD164,CALC_CONN_TEBA0714_REV01!F:M,8,0),IF(IFERROR(IF(AD164=AH164,AI164,AH164),"---")="---","---",IF(COUNTIF(CALC_CONN_TEBA0714_REV01!F:F,IFERROR(IF(AD164=AH164,AI164,AH164),"---"))&gt;0,"---",IFERROR(IF(AD164=AH164,AI164,AH164),"---")))),"---")</f>
        <v>---</v>
      </c>
      <c r="AK164" t="str">
        <f>IF(COUNTIF(CALC_CONN_TEBA0714_REV01!F:F,IF(AH164&lt;&gt;"---",VLOOKUP(AD164,CALC_CONN_TEBA0714_REV01!F:M,8,0),IF(IFERROR(IF(AD164=AH164,AI164,AH164),"---")="---","---",IF(COUNTIF(CALC_CONN_TEBA0714_REV01!F:F,IFERROR(IF(AD164=AH164,AI164,AH164),"---"))&gt;0,"---",IFERROR(IF(AD164=AH164,AI164,AH164),"---")))))=0,IF(AH164&lt;&gt;"---",VLOOKUP(AD164,CALC_CONN_TEBA0714_REV01!F:M,8,0),IF(IFERROR(IF(AD164=AH164,AI164,AH164),"---")="---","---",IF(COUNTIF(CALC_CONN_TEBA0714_REV01!F:F,IFERROR(IF(AD164=AH164,AI164,AH164),"---"))&gt;0,"---",IFERROR(IF(AD164=AH164,AI164,AH164),"---")))),"---")</f>
        <v>---</v>
      </c>
      <c r="AL164">
        <f t="shared" si="36"/>
        <v>0</v>
      </c>
      <c r="AM164">
        <f t="shared" si="37"/>
        <v>1</v>
      </c>
      <c r="AT164" t="str">
        <f t="shared" si="30"/>
        <v>B34_L6_P</v>
      </c>
      <c r="AU164" t="str">
        <f t="shared" si="31"/>
        <v>--</v>
      </c>
    </row>
    <row r="165" spans="1:47" x14ac:dyDescent="0.25">
      <c r="A165" t="str">
        <f t="shared" si="26"/>
        <v>J20-45</v>
      </c>
      <c r="B165" t="str">
        <f t="shared" si="27"/>
        <v>VCCIO34</v>
      </c>
      <c r="C165" t="str">
        <f t="shared" si="28"/>
        <v>J20-VCCIO34</v>
      </c>
      <c r="D165" t="str">
        <f t="shared" si="29"/>
        <v>J20-45</v>
      </c>
      <c r="E165" t="s">
        <v>895</v>
      </c>
      <c r="F165">
        <v>45</v>
      </c>
      <c r="G165" t="s">
        <v>376</v>
      </c>
      <c r="L165" t="s">
        <v>1265</v>
      </c>
      <c r="M165" t="s">
        <v>274</v>
      </c>
      <c r="N165">
        <v>5.6631</v>
      </c>
      <c r="AA165">
        <f t="shared" si="38"/>
        <v>160</v>
      </c>
      <c r="AB165" t="str">
        <f>B2B!B162</f>
        <v>JM2</v>
      </c>
      <c r="AC165" t="str">
        <f>B2B!C162</f>
        <v>59</v>
      </c>
      <c r="AD165" t="str">
        <f t="shared" si="32"/>
        <v>JM2-59</v>
      </c>
      <c r="AE165" t="str">
        <f t="shared" si="33"/>
        <v>B14_L7_N</v>
      </c>
      <c r="AG165" t="str">
        <f t="shared" si="34"/>
        <v>--</v>
      </c>
      <c r="AH165" t="str">
        <f t="shared" si="35"/>
        <v>J17-10</v>
      </c>
      <c r="AI165" t="str">
        <f>IFERROR(IF(IF(AG165="--",INDEX(D:D,MATCH(AE165,INDEX(B:B,MATCH(AE165,B:B,)+1):B10679,)+MATCH(AE165,B:B,)))=AD165,VLOOKUP(AE165,B:D,3,0),IF(AG165="--",INDEX(D:D,MATCH(AE165,INDEX(B:B,MATCH(AE165,B:B,)+1):B10679,)+MATCH(AE165,B:B,)),"---")),"---")</f>
        <v>J17-10</v>
      </c>
      <c r="AJ165" t="str">
        <f>IF(COUNTIF(CALC_CONN_TEBA0714_REV01!F:F,IF(AH165&lt;&gt;"---",VLOOKUP(AD165,CALC_CONN_TEBA0714_REV01!F:M,8,0),IF(IFERROR(IF(AD165=AH165,AI165,AH165),"---")="---","---",IF(COUNTIF(CALC_CONN_TEBA0714_REV01!F:F,IFERROR(IF(AD165=AH165,AI165,AH165),"---"))&gt;0,"---",IFERROR(IF(AD165=AH165,AI165,AH165),"---")))))=1,IF(AH165&lt;&gt;"---",VLOOKUP(AD165,CALC_CONN_TEBA0714_REV01!F:M,8,0),IF(IFERROR(IF(AD165=AH165,AI165,AH165),"---")="---","---",IF(COUNTIF(CALC_CONN_TEBA0714_REV01!F:F,IFERROR(IF(AD165=AH165,AI165,AH165),"---"))&gt;0,"---",IFERROR(IF(AD165=AH165,AI165,AH165),"---")))),"---")</f>
        <v>J17-10</v>
      </c>
      <c r="AK165" t="str">
        <f>IF(COUNTIF(CALC_CONN_TEBA0714_REV01!F:F,IF(AH165&lt;&gt;"---",VLOOKUP(AD165,CALC_CONN_TEBA0714_REV01!F:M,8,0),IF(IFERROR(IF(AD165=AH165,AI165,AH165),"---")="---","---",IF(COUNTIF(CALC_CONN_TEBA0714_REV01!F:F,IFERROR(IF(AD165=AH165,AI165,AH165),"---"))&gt;0,"---",IFERROR(IF(AD165=AH165,AI165,AH165),"---")))))=0,IF(AH165&lt;&gt;"---",VLOOKUP(AD165,CALC_CONN_TEBA0714_REV01!F:M,8,0),IF(IFERROR(IF(AD165=AH165,AI165,AH165),"---")="---","---",IF(COUNTIF(CALC_CONN_TEBA0714_REV01!F:F,IFERROR(IF(AD165=AH165,AI165,AH165),"---"))&gt;0,"---",IFERROR(IF(AD165=AH165,AI165,AH165),"---")))),"---")</f>
        <v>---</v>
      </c>
      <c r="AL165">
        <f t="shared" si="36"/>
        <v>29.827400000000001</v>
      </c>
      <c r="AM165">
        <f t="shared" si="37"/>
        <v>2</v>
      </c>
      <c r="AT165" t="str">
        <f t="shared" si="30"/>
        <v>VCCIO34</v>
      </c>
      <c r="AU165" t="str">
        <f t="shared" si="31"/>
        <v>--</v>
      </c>
    </row>
    <row r="166" spans="1:47" x14ac:dyDescent="0.25">
      <c r="A166" t="str">
        <f t="shared" si="26"/>
        <v>J20-46</v>
      </c>
      <c r="B166" t="str">
        <f t="shared" si="27"/>
        <v>3.3V</v>
      </c>
      <c r="C166" t="str">
        <f t="shared" si="28"/>
        <v>J20-3.3V</v>
      </c>
      <c r="D166" t="str">
        <f t="shared" si="29"/>
        <v>J20-46</v>
      </c>
      <c r="E166" t="s">
        <v>895</v>
      </c>
      <c r="F166">
        <v>46</v>
      </c>
      <c r="G166" t="s">
        <v>277</v>
      </c>
      <c r="L166" t="s">
        <v>837</v>
      </c>
      <c r="M166" t="s">
        <v>274</v>
      </c>
      <c r="N166">
        <v>1.1498999999999999</v>
      </c>
      <c r="AA166">
        <f t="shared" si="38"/>
        <v>161</v>
      </c>
      <c r="AB166" t="str">
        <f>B2B!B163</f>
        <v>JM2</v>
      </c>
      <c r="AC166" t="str">
        <f>B2B!C163</f>
        <v>62</v>
      </c>
      <c r="AD166" t="str">
        <f t="shared" si="32"/>
        <v>JM2-62</v>
      </c>
      <c r="AE166" t="str">
        <f t="shared" si="33"/>
        <v>B14_L8_N</v>
      </c>
      <c r="AG166" t="str">
        <f t="shared" si="34"/>
        <v>--</v>
      </c>
      <c r="AH166" t="str">
        <f t="shared" si="35"/>
        <v>JM2-62</v>
      </c>
      <c r="AI166" t="str">
        <f>IFERROR(IF(IF(AG166="--",INDEX(D:D,MATCH(AE166,INDEX(B:B,MATCH(AE166,B:B,)+1):B10680,)+MATCH(AE166,B:B,)))=AD166,VLOOKUP(AE166,B:D,3,0),IF(AG166="--",INDEX(D:D,MATCH(AE166,INDEX(B:B,MATCH(AE166,B:B,)+1):B10680,)+MATCH(AE166,B:B,)),"---")),"---")</f>
        <v>---</v>
      </c>
      <c r="AJ166" t="str">
        <f>IF(COUNTIF(CALC_CONN_TEBA0714_REV01!F:F,IF(AH166&lt;&gt;"---",VLOOKUP(AD166,CALC_CONN_TEBA0714_REV01!F:M,8,0),IF(IFERROR(IF(AD166=AH166,AI166,AH166),"---")="---","---",IF(COUNTIF(CALC_CONN_TEBA0714_REV01!F:F,IFERROR(IF(AD166=AH166,AI166,AH166),"---"))&gt;0,"---",IFERROR(IF(AD166=AH166,AI166,AH166),"---")))))=1,IF(AH166&lt;&gt;"---",VLOOKUP(AD166,CALC_CONN_TEBA0714_REV01!F:M,8,0),IF(IFERROR(IF(AD166=AH166,AI166,AH166),"---")="---","---",IF(COUNTIF(CALC_CONN_TEBA0714_REV01!F:F,IFERROR(IF(AD166=AH166,AI166,AH166),"---"))&gt;0,"---",IFERROR(IF(AD166=AH166,AI166,AH166),"---")))),"---")</f>
        <v>---</v>
      </c>
      <c r="AK166" t="str">
        <f>IF(COUNTIF(CALC_CONN_TEBA0714_REV01!F:F,IF(AH166&lt;&gt;"---",VLOOKUP(AD166,CALC_CONN_TEBA0714_REV01!F:M,8,0),IF(IFERROR(IF(AD166=AH166,AI166,AH166),"---")="---","---",IF(COUNTIF(CALC_CONN_TEBA0714_REV01!F:F,IFERROR(IF(AD166=AH166,AI166,AH166),"---"))&gt;0,"---",IFERROR(IF(AD166=AH166,AI166,AH166),"---")))))=0,IF(AH166&lt;&gt;"---",VLOOKUP(AD166,CALC_CONN_TEBA0714_REV01!F:M,8,0),IF(IFERROR(IF(AD166=AH166,AI166,AH166),"---")="---","---",IF(COUNTIF(CALC_CONN_TEBA0714_REV01!F:F,IFERROR(IF(AD166=AH166,AI166,AH166),"---"))&gt;0,"---",IFERROR(IF(AD166=AH166,AI166,AH166),"---")))),"---")</f>
        <v>---</v>
      </c>
      <c r="AL166">
        <f t="shared" si="36"/>
        <v>0</v>
      </c>
      <c r="AM166">
        <f t="shared" si="37"/>
        <v>1</v>
      </c>
      <c r="AT166" t="str">
        <f t="shared" si="30"/>
        <v>3.3V</v>
      </c>
      <c r="AU166" t="str">
        <f t="shared" si="31"/>
        <v>--</v>
      </c>
    </row>
    <row r="167" spans="1:47" x14ac:dyDescent="0.25">
      <c r="A167" t="str">
        <f t="shared" si="26"/>
        <v>J20-47</v>
      </c>
      <c r="B167" t="str">
        <f t="shared" si="27"/>
        <v>B34_L13_N</v>
      </c>
      <c r="C167" t="str">
        <f t="shared" si="28"/>
        <v>J20-B34_L13_N</v>
      </c>
      <c r="D167" t="str">
        <f t="shared" si="29"/>
        <v>J20-47</v>
      </c>
      <c r="E167" t="s">
        <v>895</v>
      </c>
      <c r="F167">
        <v>47</v>
      </c>
      <c r="G167" t="s">
        <v>353</v>
      </c>
      <c r="L167" t="s">
        <v>838</v>
      </c>
      <c r="M167" t="s">
        <v>274</v>
      </c>
      <c r="N167">
        <v>1.1468</v>
      </c>
      <c r="AA167">
        <f t="shared" si="38"/>
        <v>162</v>
      </c>
      <c r="AB167" t="str">
        <f>B2B!B164</f>
        <v>JM2</v>
      </c>
      <c r="AC167" t="str">
        <f>B2B!C164</f>
        <v>61</v>
      </c>
      <c r="AD167" t="str">
        <f t="shared" si="32"/>
        <v>JM2-61</v>
      </c>
      <c r="AE167" t="str">
        <f t="shared" si="33"/>
        <v>B14_L7_P</v>
      </c>
      <c r="AG167" t="str">
        <f t="shared" si="34"/>
        <v>--</v>
      </c>
      <c r="AH167" t="str">
        <f t="shared" si="35"/>
        <v>J17-9</v>
      </c>
      <c r="AI167" t="str">
        <f>IFERROR(IF(IF(AG167="--",INDEX(D:D,MATCH(AE167,INDEX(B:B,MATCH(AE167,B:B,)+1):B10681,)+MATCH(AE167,B:B,)))=AD167,VLOOKUP(AE167,B:D,3,0),IF(AG167="--",INDEX(D:D,MATCH(AE167,INDEX(B:B,MATCH(AE167,B:B,)+1):B10681,)+MATCH(AE167,B:B,)),"---")),"---")</f>
        <v>J17-9</v>
      </c>
      <c r="AJ167" t="str">
        <f>IF(COUNTIF(CALC_CONN_TEBA0714_REV01!F:F,IF(AH167&lt;&gt;"---",VLOOKUP(AD167,CALC_CONN_TEBA0714_REV01!F:M,8,0),IF(IFERROR(IF(AD167=AH167,AI167,AH167),"---")="---","---",IF(COUNTIF(CALC_CONN_TEBA0714_REV01!F:F,IFERROR(IF(AD167=AH167,AI167,AH167),"---"))&gt;0,"---",IFERROR(IF(AD167=AH167,AI167,AH167),"---")))))=1,IF(AH167&lt;&gt;"---",VLOOKUP(AD167,CALC_CONN_TEBA0714_REV01!F:M,8,0),IF(IFERROR(IF(AD167=AH167,AI167,AH167),"---")="---","---",IF(COUNTIF(CALC_CONN_TEBA0714_REV01!F:F,IFERROR(IF(AD167=AH167,AI167,AH167),"---"))&gt;0,"---",IFERROR(IF(AD167=AH167,AI167,AH167),"---")))),"---")</f>
        <v>J17-9</v>
      </c>
      <c r="AK167" t="str">
        <f>IF(COUNTIF(CALC_CONN_TEBA0714_REV01!F:F,IF(AH167&lt;&gt;"---",VLOOKUP(AD167,CALC_CONN_TEBA0714_REV01!F:M,8,0),IF(IFERROR(IF(AD167=AH167,AI167,AH167),"---")="---","---",IF(COUNTIF(CALC_CONN_TEBA0714_REV01!F:F,IFERROR(IF(AD167=AH167,AI167,AH167),"---"))&gt;0,"---",IFERROR(IF(AD167=AH167,AI167,AH167),"---")))))=0,IF(AH167&lt;&gt;"---",VLOOKUP(AD167,CALC_CONN_TEBA0714_REV01!F:M,8,0),IF(IFERROR(IF(AD167=AH167,AI167,AH167),"---")="---","---",IF(COUNTIF(CALC_CONN_TEBA0714_REV01!F:F,IFERROR(IF(AD167=AH167,AI167,AH167),"---"))&gt;0,"---",IFERROR(IF(AD167=AH167,AI167,AH167),"---")))),"---")</f>
        <v>---</v>
      </c>
      <c r="AL167">
        <f t="shared" si="36"/>
        <v>30.1587</v>
      </c>
      <c r="AM167">
        <f t="shared" si="37"/>
        <v>2</v>
      </c>
      <c r="AT167" t="str">
        <f t="shared" si="30"/>
        <v>B34_L13_N</v>
      </c>
      <c r="AU167" t="str">
        <f t="shared" si="31"/>
        <v>--</v>
      </c>
    </row>
    <row r="168" spans="1:47" x14ac:dyDescent="0.25">
      <c r="A168" t="str">
        <f t="shared" si="26"/>
        <v>J20-48</v>
      </c>
      <c r="B168" t="str">
        <f t="shared" si="27"/>
        <v>B34_L13_P</v>
      </c>
      <c r="C168" t="str">
        <f t="shared" si="28"/>
        <v>J20-B34_L13_P</v>
      </c>
      <c r="D168" t="str">
        <f t="shared" si="29"/>
        <v>J20-48</v>
      </c>
      <c r="E168" t="s">
        <v>895</v>
      </c>
      <c r="F168">
        <v>48</v>
      </c>
      <c r="G168" t="s">
        <v>354</v>
      </c>
      <c r="L168" t="s">
        <v>409</v>
      </c>
      <c r="M168" t="s">
        <v>274</v>
      </c>
      <c r="N168">
        <v>1.06</v>
      </c>
      <c r="AA168">
        <f t="shared" si="38"/>
        <v>163</v>
      </c>
      <c r="AB168" t="str">
        <f>B2B!B165</f>
        <v>JM2</v>
      </c>
      <c r="AC168" t="str">
        <f>B2B!C165</f>
        <v>64</v>
      </c>
      <c r="AD168" t="str">
        <f t="shared" si="32"/>
        <v>JM2-64</v>
      </c>
      <c r="AE168" t="str">
        <f t="shared" si="33"/>
        <v>B14_L9_P</v>
      </c>
      <c r="AG168" t="str">
        <f t="shared" si="34"/>
        <v>--</v>
      </c>
      <c r="AH168" t="str">
        <f t="shared" si="35"/>
        <v>JM2-64</v>
      </c>
      <c r="AI168" t="str">
        <f>IFERROR(IF(IF(AG168="--",INDEX(D:D,MATCH(AE168,INDEX(B:B,MATCH(AE168,B:B,)+1):B10682,)+MATCH(AE168,B:B,)))=AD168,VLOOKUP(AE168,B:D,3,0),IF(AG168="--",INDEX(D:D,MATCH(AE168,INDEX(B:B,MATCH(AE168,B:B,)+1):B10682,)+MATCH(AE168,B:B,)),"---")),"---")</f>
        <v>---</v>
      </c>
      <c r="AJ168" t="str">
        <f>IF(COUNTIF(CALC_CONN_TEBA0714_REV01!F:F,IF(AH168&lt;&gt;"---",VLOOKUP(AD168,CALC_CONN_TEBA0714_REV01!F:M,8,0),IF(IFERROR(IF(AD168=AH168,AI168,AH168),"---")="---","---",IF(COUNTIF(CALC_CONN_TEBA0714_REV01!F:F,IFERROR(IF(AD168=AH168,AI168,AH168),"---"))&gt;0,"---",IFERROR(IF(AD168=AH168,AI168,AH168),"---")))))=1,IF(AH168&lt;&gt;"---",VLOOKUP(AD168,CALC_CONN_TEBA0714_REV01!F:M,8,0),IF(IFERROR(IF(AD168=AH168,AI168,AH168),"---")="---","---",IF(COUNTIF(CALC_CONN_TEBA0714_REV01!F:F,IFERROR(IF(AD168=AH168,AI168,AH168),"---"))&gt;0,"---",IFERROR(IF(AD168=AH168,AI168,AH168),"---")))),"---")</f>
        <v>---</v>
      </c>
      <c r="AK168" t="str">
        <f>IF(COUNTIF(CALC_CONN_TEBA0714_REV01!F:F,IF(AH168&lt;&gt;"---",VLOOKUP(AD168,CALC_CONN_TEBA0714_REV01!F:M,8,0),IF(IFERROR(IF(AD168=AH168,AI168,AH168),"---")="---","---",IF(COUNTIF(CALC_CONN_TEBA0714_REV01!F:F,IFERROR(IF(AD168=AH168,AI168,AH168),"---"))&gt;0,"---",IFERROR(IF(AD168=AH168,AI168,AH168),"---")))))=0,IF(AH168&lt;&gt;"---",VLOOKUP(AD168,CALC_CONN_TEBA0714_REV01!F:M,8,0),IF(IFERROR(IF(AD168=AH168,AI168,AH168),"---")="---","---",IF(COUNTIF(CALC_CONN_TEBA0714_REV01!F:F,IFERROR(IF(AD168=AH168,AI168,AH168),"---"))&gt;0,"---",IFERROR(IF(AD168=AH168,AI168,AH168),"---")))),"---")</f>
        <v>---</v>
      </c>
      <c r="AL168">
        <f t="shared" si="36"/>
        <v>0</v>
      </c>
      <c r="AM168">
        <f t="shared" si="37"/>
        <v>1</v>
      </c>
      <c r="AT168" t="str">
        <f t="shared" si="30"/>
        <v>B34_L13_P</v>
      </c>
      <c r="AU168" t="str">
        <f t="shared" si="31"/>
        <v>--</v>
      </c>
    </row>
    <row r="169" spans="1:47" x14ac:dyDescent="0.25">
      <c r="A169" t="str">
        <f t="shared" si="26"/>
        <v>J20-49</v>
      </c>
      <c r="B169" t="str">
        <f t="shared" si="27"/>
        <v>GND</v>
      </c>
      <c r="C169" t="str">
        <f t="shared" si="28"/>
        <v>J20-GND</v>
      </c>
      <c r="D169" t="str">
        <f t="shared" si="29"/>
        <v>J20-49</v>
      </c>
      <c r="E169" t="s">
        <v>895</v>
      </c>
      <c r="F169">
        <v>49</v>
      </c>
      <c r="G169" t="s">
        <v>275</v>
      </c>
      <c r="L169" t="s">
        <v>412</v>
      </c>
      <c r="M169" t="s">
        <v>274</v>
      </c>
      <c r="N169">
        <v>57.492400000000004</v>
      </c>
      <c r="AA169">
        <f t="shared" si="38"/>
        <v>164</v>
      </c>
      <c r="AB169" t="str">
        <f>B2B!B166</f>
        <v>JM2</v>
      </c>
      <c r="AC169" t="str">
        <f>B2B!C166</f>
        <v>63</v>
      </c>
      <c r="AD169" t="str">
        <f t="shared" si="32"/>
        <v>JM2-63</v>
      </c>
      <c r="AE169" t="str">
        <f t="shared" si="33"/>
        <v>B14_L15_P</v>
      </c>
      <c r="AG169" t="str">
        <f t="shared" si="34"/>
        <v>--</v>
      </c>
      <c r="AH169" t="str">
        <f t="shared" si="35"/>
        <v>J17-22</v>
      </c>
      <c r="AI169" t="str">
        <f>IFERROR(IF(IF(AG169="--",INDEX(D:D,MATCH(AE169,INDEX(B:B,MATCH(AE169,B:B,)+1):B10683,)+MATCH(AE169,B:B,)))=AD169,VLOOKUP(AE169,B:D,3,0),IF(AG169="--",INDEX(D:D,MATCH(AE169,INDEX(B:B,MATCH(AE169,B:B,)+1):B10683,)+MATCH(AE169,B:B,)),"---")),"---")</f>
        <v>J17-22</v>
      </c>
      <c r="AJ169" t="str">
        <f>IF(COUNTIF(CALC_CONN_TEBA0714_REV01!F:F,IF(AH169&lt;&gt;"---",VLOOKUP(AD169,CALC_CONN_TEBA0714_REV01!F:M,8,0),IF(IFERROR(IF(AD169=AH169,AI169,AH169),"---")="---","---",IF(COUNTIF(CALC_CONN_TEBA0714_REV01!F:F,IFERROR(IF(AD169=AH169,AI169,AH169),"---"))&gt;0,"---",IFERROR(IF(AD169=AH169,AI169,AH169),"---")))))=1,IF(AH169&lt;&gt;"---",VLOOKUP(AD169,CALC_CONN_TEBA0714_REV01!F:M,8,0),IF(IFERROR(IF(AD169=AH169,AI169,AH169),"---")="---","---",IF(COUNTIF(CALC_CONN_TEBA0714_REV01!F:F,IFERROR(IF(AD169=AH169,AI169,AH169),"---"))&gt;0,"---",IFERROR(IF(AD169=AH169,AI169,AH169),"---")))),"---")</f>
        <v>J17-22</v>
      </c>
      <c r="AK169" t="str">
        <f>IF(COUNTIF(CALC_CONN_TEBA0714_REV01!F:F,IF(AH169&lt;&gt;"---",VLOOKUP(AD169,CALC_CONN_TEBA0714_REV01!F:M,8,0),IF(IFERROR(IF(AD169=AH169,AI169,AH169),"---")="---","---",IF(COUNTIF(CALC_CONN_TEBA0714_REV01!F:F,IFERROR(IF(AD169=AH169,AI169,AH169),"---"))&gt;0,"---",IFERROR(IF(AD169=AH169,AI169,AH169),"---")))))=0,IF(AH169&lt;&gt;"---",VLOOKUP(AD169,CALC_CONN_TEBA0714_REV01!F:M,8,0),IF(IFERROR(IF(AD169=AH169,AI169,AH169),"---")="---","---",IF(COUNTIF(CALC_CONN_TEBA0714_REV01!F:F,IFERROR(IF(AD169=AH169,AI169,AH169),"---"))&gt;0,"---",IFERROR(IF(AD169=AH169,AI169,AH169),"---")))),"---")</f>
        <v>---</v>
      </c>
      <c r="AL169">
        <f t="shared" si="36"/>
        <v>11.010999999999999</v>
      </c>
      <c r="AM169">
        <f t="shared" si="37"/>
        <v>2</v>
      </c>
      <c r="AT169">
        <f t="shared" si="30"/>
        <v>0</v>
      </c>
      <c r="AU169">
        <f t="shared" si="31"/>
        <v>0</v>
      </c>
    </row>
    <row r="170" spans="1:47" x14ac:dyDescent="0.25">
      <c r="A170" t="str">
        <f t="shared" si="26"/>
        <v>J20-50</v>
      </c>
      <c r="B170" t="str">
        <f t="shared" si="27"/>
        <v>GND</v>
      </c>
      <c r="C170" t="str">
        <f t="shared" si="28"/>
        <v>J20-GND</v>
      </c>
      <c r="D170" t="str">
        <f t="shared" si="29"/>
        <v>J20-50</v>
      </c>
      <c r="E170" t="s">
        <v>895</v>
      </c>
      <c r="F170">
        <v>50</v>
      </c>
      <c r="G170" t="s">
        <v>275</v>
      </c>
      <c r="L170" t="s">
        <v>1268</v>
      </c>
      <c r="M170" t="s">
        <v>274</v>
      </c>
      <c r="N170">
        <v>74.845100000000002</v>
      </c>
      <c r="AA170">
        <f t="shared" si="38"/>
        <v>165</v>
      </c>
      <c r="AB170" t="str">
        <f>B2B!B167</f>
        <v>JM2</v>
      </c>
      <c r="AC170" t="str">
        <f>B2B!C167</f>
        <v>66</v>
      </c>
      <c r="AD170" t="str">
        <f t="shared" si="32"/>
        <v>JM2-66</v>
      </c>
      <c r="AE170" t="str">
        <f t="shared" si="33"/>
        <v>B14_L9_N</v>
      </c>
      <c r="AG170" t="str">
        <f t="shared" si="34"/>
        <v>--</v>
      </c>
      <c r="AH170" t="str">
        <f t="shared" si="35"/>
        <v>JM2-66</v>
      </c>
      <c r="AI170" t="str">
        <f>IFERROR(IF(IF(AG170="--",INDEX(D:D,MATCH(AE170,INDEX(B:B,MATCH(AE170,B:B,)+1):B10684,)+MATCH(AE170,B:B,)))=AD170,VLOOKUP(AE170,B:D,3,0),IF(AG170="--",INDEX(D:D,MATCH(AE170,INDEX(B:B,MATCH(AE170,B:B,)+1):B10684,)+MATCH(AE170,B:B,)),"---")),"---")</f>
        <v>---</v>
      </c>
      <c r="AJ170" t="str">
        <f>IF(COUNTIF(CALC_CONN_TEBA0714_REV01!F:F,IF(AH170&lt;&gt;"---",VLOOKUP(AD170,CALC_CONN_TEBA0714_REV01!F:M,8,0),IF(IFERROR(IF(AD170=AH170,AI170,AH170),"---")="---","---",IF(COUNTIF(CALC_CONN_TEBA0714_REV01!F:F,IFERROR(IF(AD170=AH170,AI170,AH170),"---"))&gt;0,"---",IFERROR(IF(AD170=AH170,AI170,AH170),"---")))))=1,IF(AH170&lt;&gt;"---",VLOOKUP(AD170,CALC_CONN_TEBA0714_REV01!F:M,8,0),IF(IFERROR(IF(AD170=AH170,AI170,AH170),"---")="---","---",IF(COUNTIF(CALC_CONN_TEBA0714_REV01!F:F,IFERROR(IF(AD170=AH170,AI170,AH170),"---"))&gt;0,"---",IFERROR(IF(AD170=AH170,AI170,AH170),"---")))),"---")</f>
        <v>---</v>
      </c>
      <c r="AK170" t="str">
        <f>IF(COUNTIF(CALC_CONN_TEBA0714_REV01!F:F,IF(AH170&lt;&gt;"---",VLOOKUP(AD170,CALC_CONN_TEBA0714_REV01!F:M,8,0),IF(IFERROR(IF(AD170=AH170,AI170,AH170),"---")="---","---",IF(COUNTIF(CALC_CONN_TEBA0714_REV01!F:F,IFERROR(IF(AD170=AH170,AI170,AH170),"---"))&gt;0,"---",IFERROR(IF(AD170=AH170,AI170,AH170),"---")))))=0,IF(AH170&lt;&gt;"---",VLOOKUP(AD170,CALC_CONN_TEBA0714_REV01!F:M,8,0),IF(IFERROR(IF(AD170=AH170,AI170,AH170),"---")="---","---",IF(COUNTIF(CALC_CONN_TEBA0714_REV01!F:F,IFERROR(IF(AD170=AH170,AI170,AH170),"---"))&gt;0,"---",IFERROR(IF(AD170=AH170,AI170,AH170),"---")))),"---")</f>
        <v>---</v>
      </c>
      <c r="AL170">
        <f t="shared" si="36"/>
        <v>0</v>
      </c>
      <c r="AM170">
        <f t="shared" si="37"/>
        <v>1</v>
      </c>
      <c r="AT170">
        <f t="shared" si="30"/>
        <v>0</v>
      </c>
      <c r="AU170">
        <f t="shared" si="31"/>
        <v>0</v>
      </c>
    </row>
    <row r="171" spans="1:47" x14ac:dyDescent="0.25">
      <c r="A171" t="str">
        <f t="shared" si="26"/>
        <v>J26-1</v>
      </c>
      <c r="B171" t="str">
        <f t="shared" si="27"/>
        <v>VCCIO34</v>
      </c>
      <c r="C171" t="str">
        <f t="shared" si="28"/>
        <v>J26-VCCIO34</v>
      </c>
      <c r="D171" t="str">
        <f t="shared" si="29"/>
        <v>J26-1</v>
      </c>
      <c r="E171" t="s">
        <v>918</v>
      </c>
      <c r="F171">
        <v>1</v>
      </c>
      <c r="G171" t="s">
        <v>376</v>
      </c>
      <c r="L171" t="s">
        <v>1288</v>
      </c>
      <c r="M171" t="s">
        <v>274</v>
      </c>
      <c r="N171">
        <v>25.505500000000001</v>
      </c>
      <c r="AA171">
        <f t="shared" si="38"/>
        <v>166</v>
      </c>
      <c r="AB171" t="str">
        <f>B2B!B168</f>
        <v>JM2</v>
      </c>
      <c r="AC171" t="str">
        <f>B2B!C168</f>
        <v>65</v>
      </c>
      <c r="AD171" t="str">
        <f t="shared" si="32"/>
        <v>JM2-65</v>
      </c>
      <c r="AE171" t="str">
        <f t="shared" si="33"/>
        <v>B14_L15_N</v>
      </c>
      <c r="AG171" t="str">
        <f t="shared" si="34"/>
        <v>--</v>
      </c>
      <c r="AH171" t="str">
        <f t="shared" si="35"/>
        <v>J17-21</v>
      </c>
      <c r="AI171" t="str">
        <f>IFERROR(IF(IF(AG171="--",INDEX(D:D,MATCH(AE171,INDEX(B:B,MATCH(AE171,B:B,)+1):B10685,)+MATCH(AE171,B:B,)))=AD171,VLOOKUP(AE171,B:D,3,0),IF(AG171="--",INDEX(D:D,MATCH(AE171,INDEX(B:B,MATCH(AE171,B:B,)+1):B10685,)+MATCH(AE171,B:B,)),"---")),"---")</f>
        <v>J17-21</v>
      </c>
      <c r="AJ171" t="str">
        <f>IF(COUNTIF(CALC_CONN_TEBA0714_REV01!F:F,IF(AH171&lt;&gt;"---",VLOOKUP(AD171,CALC_CONN_TEBA0714_REV01!F:M,8,0),IF(IFERROR(IF(AD171=AH171,AI171,AH171),"---")="---","---",IF(COUNTIF(CALC_CONN_TEBA0714_REV01!F:F,IFERROR(IF(AD171=AH171,AI171,AH171),"---"))&gt;0,"---",IFERROR(IF(AD171=AH171,AI171,AH171),"---")))))=1,IF(AH171&lt;&gt;"---",VLOOKUP(AD171,CALC_CONN_TEBA0714_REV01!F:M,8,0),IF(IFERROR(IF(AD171=AH171,AI171,AH171),"---")="---","---",IF(COUNTIF(CALC_CONN_TEBA0714_REV01!F:F,IFERROR(IF(AD171=AH171,AI171,AH171),"---"))&gt;0,"---",IFERROR(IF(AD171=AH171,AI171,AH171),"---")))),"---")</f>
        <v>J17-21</v>
      </c>
      <c r="AK171" t="str">
        <f>IF(COUNTIF(CALC_CONN_TEBA0714_REV01!F:F,IF(AH171&lt;&gt;"---",VLOOKUP(AD171,CALC_CONN_TEBA0714_REV01!F:M,8,0),IF(IFERROR(IF(AD171=AH171,AI171,AH171),"---")="---","---",IF(COUNTIF(CALC_CONN_TEBA0714_REV01!F:F,IFERROR(IF(AD171=AH171,AI171,AH171),"---"))&gt;0,"---",IFERROR(IF(AD171=AH171,AI171,AH171),"---")))))=0,IF(AH171&lt;&gt;"---",VLOOKUP(AD171,CALC_CONN_TEBA0714_REV01!F:M,8,0),IF(IFERROR(IF(AD171=AH171,AI171,AH171),"---")="---","---",IF(COUNTIF(CALC_CONN_TEBA0714_REV01!F:F,IFERROR(IF(AD171=AH171,AI171,AH171),"---"))&gt;0,"---",IFERROR(IF(AD171=AH171,AI171,AH171),"---")))),"---")</f>
        <v>---</v>
      </c>
      <c r="AL171">
        <f t="shared" si="36"/>
        <v>11.3424</v>
      </c>
      <c r="AM171">
        <f t="shared" si="37"/>
        <v>2</v>
      </c>
      <c r="AT171" t="str">
        <f t="shared" si="30"/>
        <v>VCCIO34</v>
      </c>
      <c r="AU171" t="str">
        <f t="shared" si="31"/>
        <v>--</v>
      </c>
    </row>
    <row r="172" spans="1:47" x14ac:dyDescent="0.25">
      <c r="A172" t="str">
        <f t="shared" si="26"/>
        <v>J26-2</v>
      </c>
      <c r="B172" t="str">
        <f t="shared" si="27"/>
        <v>1.8V</v>
      </c>
      <c r="C172" t="str">
        <f t="shared" si="28"/>
        <v>J26-1.8V</v>
      </c>
      <c r="D172" t="str">
        <f t="shared" si="29"/>
        <v>J26-2</v>
      </c>
      <c r="E172" t="s">
        <v>918</v>
      </c>
      <c r="F172">
        <v>2</v>
      </c>
      <c r="G172" t="s">
        <v>276</v>
      </c>
      <c r="L172" t="s">
        <v>1289</v>
      </c>
      <c r="M172" t="s">
        <v>274</v>
      </c>
      <c r="N172">
        <v>24.477699999999999</v>
      </c>
      <c r="AA172">
        <f t="shared" si="38"/>
        <v>167</v>
      </c>
      <c r="AB172" t="str">
        <f>B2B!B169</f>
        <v>JM2</v>
      </c>
      <c r="AC172" t="str">
        <f>B2B!C169</f>
        <v>68</v>
      </c>
      <c r="AD172" t="str">
        <f t="shared" si="32"/>
        <v>JM2-68</v>
      </c>
      <c r="AE172" t="str">
        <f t="shared" si="33"/>
        <v>SPI-DQO</v>
      </c>
      <c r="AG172" t="str">
        <f t="shared" si="34"/>
        <v>--</v>
      </c>
      <c r="AH172" t="str">
        <f t="shared" si="35"/>
        <v>J17-24</v>
      </c>
      <c r="AI172" t="str">
        <f>IFERROR(IF(IF(AG172="--",INDEX(D:D,MATCH(AE172,INDEX(B:B,MATCH(AE172,B:B,)+1):B10686,)+MATCH(AE172,B:B,)))=AD172,VLOOKUP(AE172,B:D,3,0),IF(AG172="--",INDEX(D:D,MATCH(AE172,INDEX(B:B,MATCH(AE172,B:B,)+1):B10686,)+MATCH(AE172,B:B,)),"---")),"---")</f>
        <v>J17-24</v>
      </c>
      <c r="AJ172" t="str">
        <f>IF(COUNTIF(CALC_CONN_TEBA0714_REV01!F:F,IF(AH172&lt;&gt;"---",VLOOKUP(AD172,CALC_CONN_TEBA0714_REV01!F:M,8,0),IF(IFERROR(IF(AD172=AH172,AI172,AH172),"---")="---","---",IF(COUNTIF(CALC_CONN_TEBA0714_REV01!F:F,IFERROR(IF(AD172=AH172,AI172,AH172),"---"))&gt;0,"---",IFERROR(IF(AD172=AH172,AI172,AH172),"---")))))=1,IF(AH172&lt;&gt;"---",VLOOKUP(AD172,CALC_CONN_TEBA0714_REV01!F:M,8,0),IF(IFERROR(IF(AD172=AH172,AI172,AH172),"---")="---","---",IF(COUNTIF(CALC_CONN_TEBA0714_REV01!F:F,IFERROR(IF(AD172=AH172,AI172,AH172),"---"))&gt;0,"---",IFERROR(IF(AD172=AH172,AI172,AH172),"---")))),"---")</f>
        <v>J17-24</v>
      </c>
      <c r="AK172" t="str">
        <f>IF(COUNTIF(CALC_CONN_TEBA0714_REV01!F:F,IF(AH172&lt;&gt;"---",VLOOKUP(AD172,CALC_CONN_TEBA0714_REV01!F:M,8,0),IF(IFERROR(IF(AD172=AH172,AI172,AH172),"---")="---","---",IF(COUNTIF(CALC_CONN_TEBA0714_REV01!F:F,IFERROR(IF(AD172=AH172,AI172,AH172),"---"))&gt;0,"---",IFERROR(IF(AD172=AH172,AI172,AH172),"---")))))=0,IF(AH172&lt;&gt;"---",VLOOKUP(AD172,CALC_CONN_TEBA0714_REV01!F:M,8,0),IF(IFERROR(IF(AD172=AH172,AI172,AH172),"---")="---","---",IF(COUNTIF(CALC_CONN_TEBA0714_REV01!F:F,IFERROR(IF(AD172=AH172,AI172,AH172),"---"))&gt;0,"---",IFERROR(IF(AD172=AH172,AI172,AH172),"---")))),"---")</f>
        <v>---</v>
      </c>
      <c r="AL172">
        <f t="shared" si="36"/>
        <v>11.2178</v>
      </c>
      <c r="AM172">
        <f t="shared" si="37"/>
        <v>2</v>
      </c>
      <c r="AT172" t="str">
        <f t="shared" si="30"/>
        <v>1.8V</v>
      </c>
      <c r="AU172" t="str">
        <f t="shared" si="31"/>
        <v>--</v>
      </c>
    </row>
    <row r="173" spans="1:47" x14ac:dyDescent="0.25">
      <c r="A173" t="str">
        <f t="shared" si="26"/>
        <v>J26-3</v>
      </c>
      <c r="B173" t="str">
        <f t="shared" si="27"/>
        <v>VCCIO34</v>
      </c>
      <c r="C173" t="str">
        <f t="shared" si="28"/>
        <v>J26-VCCIO34</v>
      </c>
      <c r="D173" t="str">
        <f t="shared" si="29"/>
        <v>J26-3</v>
      </c>
      <c r="E173" t="s">
        <v>918</v>
      </c>
      <c r="F173">
        <v>3</v>
      </c>
      <c r="G173" t="s">
        <v>376</v>
      </c>
      <c r="L173" t="s">
        <v>1263</v>
      </c>
      <c r="M173" t="s">
        <v>274</v>
      </c>
      <c r="N173">
        <v>24.400700000000001</v>
      </c>
      <c r="AA173">
        <f t="shared" si="38"/>
        <v>168</v>
      </c>
      <c r="AB173" t="str">
        <f>B2B!B170</f>
        <v>JM2</v>
      </c>
      <c r="AC173" t="str">
        <f>B2B!C170</f>
        <v>67</v>
      </c>
      <c r="AD173" t="str">
        <f t="shared" si="32"/>
        <v>JM2-67</v>
      </c>
      <c r="AE173" t="str">
        <f t="shared" si="33"/>
        <v>SPI-CLK</v>
      </c>
      <c r="AG173" t="str">
        <f t="shared" si="34"/>
        <v>--</v>
      </c>
      <c r="AH173" t="str">
        <f t="shared" si="35"/>
        <v>J17-26</v>
      </c>
      <c r="AI173" t="str">
        <f>IFERROR(IF(IF(AG173="--",INDEX(D:D,MATCH(AE173,INDEX(B:B,MATCH(AE173,B:B,)+1):B10687,)+MATCH(AE173,B:B,)))=AD173,VLOOKUP(AE173,B:D,3,0),IF(AG173="--",INDEX(D:D,MATCH(AE173,INDEX(B:B,MATCH(AE173,B:B,)+1):B10687,)+MATCH(AE173,B:B,)),"---")),"---")</f>
        <v>J17-26</v>
      </c>
      <c r="AJ173" t="str">
        <f>IF(COUNTIF(CALC_CONN_TEBA0714_REV01!F:F,IF(AH173&lt;&gt;"---",VLOOKUP(AD173,CALC_CONN_TEBA0714_REV01!F:M,8,0),IF(IFERROR(IF(AD173=AH173,AI173,AH173),"---")="---","---",IF(COUNTIF(CALC_CONN_TEBA0714_REV01!F:F,IFERROR(IF(AD173=AH173,AI173,AH173),"---"))&gt;0,"---",IFERROR(IF(AD173=AH173,AI173,AH173),"---")))))=1,IF(AH173&lt;&gt;"---",VLOOKUP(AD173,CALC_CONN_TEBA0714_REV01!F:M,8,0),IF(IFERROR(IF(AD173=AH173,AI173,AH173),"---")="---","---",IF(COUNTIF(CALC_CONN_TEBA0714_REV01!F:F,IFERROR(IF(AD173=AH173,AI173,AH173),"---"))&gt;0,"---",IFERROR(IF(AD173=AH173,AI173,AH173),"---")))),"---")</f>
        <v>J17-26</v>
      </c>
      <c r="AK173" t="str">
        <f>IF(COUNTIF(CALC_CONN_TEBA0714_REV01!F:F,IF(AH173&lt;&gt;"---",VLOOKUP(AD173,CALC_CONN_TEBA0714_REV01!F:M,8,0),IF(IFERROR(IF(AD173=AH173,AI173,AH173),"---")="---","---",IF(COUNTIF(CALC_CONN_TEBA0714_REV01!F:F,IFERROR(IF(AD173=AH173,AI173,AH173),"---"))&gt;0,"---",IFERROR(IF(AD173=AH173,AI173,AH173),"---")))))=0,IF(AH173&lt;&gt;"---",VLOOKUP(AD173,CALC_CONN_TEBA0714_REV01!F:M,8,0),IF(IFERROR(IF(AD173=AH173,AI173,AH173),"---")="---","---",IF(COUNTIF(CALC_CONN_TEBA0714_REV01!F:F,IFERROR(IF(AD173=AH173,AI173,AH173),"---"))&gt;0,"---",IFERROR(IF(AD173=AH173,AI173,AH173),"---")))),"---")</f>
        <v>---</v>
      </c>
      <c r="AL173">
        <f t="shared" si="36"/>
        <v>5.2565999999999997</v>
      </c>
      <c r="AM173">
        <f t="shared" si="37"/>
        <v>2</v>
      </c>
      <c r="AT173" t="str">
        <f t="shared" si="30"/>
        <v>VCCIO34</v>
      </c>
      <c r="AU173" t="str">
        <f t="shared" si="31"/>
        <v>--</v>
      </c>
    </row>
    <row r="174" spans="1:47" x14ac:dyDescent="0.25">
      <c r="A174" t="str">
        <f t="shared" si="26"/>
        <v>J26-4</v>
      </c>
      <c r="B174" t="str">
        <f t="shared" si="27"/>
        <v>2.5V</v>
      </c>
      <c r="C174" t="str">
        <f t="shared" si="28"/>
        <v>J26-2.5V</v>
      </c>
      <c r="D174" t="str">
        <f t="shared" si="29"/>
        <v>J26-4</v>
      </c>
      <c r="E174" t="s">
        <v>918</v>
      </c>
      <c r="F174">
        <v>4</v>
      </c>
      <c r="G174" t="s">
        <v>848</v>
      </c>
      <c r="L174" t="s">
        <v>1264</v>
      </c>
      <c r="M174" t="s">
        <v>274</v>
      </c>
      <c r="N174">
        <v>25.707999999999998</v>
      </c>
      <c r="AA174">
        <f t="shared" si="38"/>
        <v>169</v>
      </c>
      <c r="AB174" t="str">
        <f>B2B!B171</f>
        <v>JM2</v>
      </c>
      <c r="AC174" t="str">
        <f>B2B!C171</f>
        <v>70</v>
      </c>
      <c r="AD174" t="str">
        <f t="shared" si="32"/>
        <v>JM2-70</v>
      </c>
      <c r="AE174" t="str">
        <f t="shared" si="33"/>
        <v>SPI-DQ3</v>
      </c>
      <c r="AG174" t="str">
        <f t="shared" si="34"/>
        <v>--</v>
      </c>
      <c r="AH174" t="str">
        <f t="shared" si="35"/>
        <v>J17-23</v>
      </c>
      <c r="AI174" t="str">
        <f>IFERROR(IF(IF(AG174="--",INDEX(D:D,MATCH(AE174,INDEX(B:B,MATCH(AE174,B:B,)+1):B10688,)+MATCH(AE174,B:B,)))=AD174,VLOOKUP(AE174,B:D,3,0),IF(AG174="--",INDEX(D:D,MATCH(AE174,INDEX(B:B,MATCH(AE174,B:B,)+1):B10688,)+MATCH(AE174,B:B,)),"---")),"---")</f>
        <v>J17-23</v>
      </c>
      <c r="AJ174" t="str">
        <f>IF(COUNTIF(CALC_CONN_TEBA0714_REV01!F:F,IF(AH174&lt;&gt;"---",VLOOKUP(AD174,CALC_CONN_TEBA0714_REV01!F:M,8,0),IF(IFERROR(IF(AD174=AH174,AI174,AH174),"---")="---","---",IF(COUNTIF(CALC_CONN_TEBA0714_REV01!F:F,IFERROR(IF(AD174=AH174,AI174,AH174),"---"))&gt;0,"---",IFERROR(IF(AD174=AH174,AI174,AH174),"---")))))=1,IF(AH174&lt;&gt;"---",VLOOKUP(AD174,CALC_CONN_TEBA0714_REV01!F:M,8,0),IF(IFERROR(IF(AD174=AH174,AI174,AH174),"---")="---","---",IF(COUNTIF(CALC_CONN_TEBA0714_REV01!F:F,IFERROR(IF(AD174=AH174,AI174,AH174),"---"))&gt;0,"---",IFERROR(IF(AD174=AH174,AI174,AH174),"---")))),"---")</f>
        <v>J17-23</v>
      </c>
      <c r="AK174" t="str">
        <f>IF(COUNTIF(CALC_CONN_TEBA0714_REV01!F:F,IF(AH174&lt;&gt;"---",VLOOKUP(AD174,CALC_CONN_TEBA0714_REV01!F:M,8,0),IF(IFERROR(IF(AD174=AH174,AI174,AH174),"---")="---","---",IF(COUNTIF(CALC_CONN_TEBA0714_REV01!F:F,IFERROR(IF(AD174=AH174,AI174,AH174),"---"))&gt;0,"---",IFERROR(IF(AD174=AH174,AI174,AH174),"---")))))=0,IF(AH174&lt;&gt;"---",VLOOKUP(AD174,CALC_CONN_TEBA0714_REV01!F:M,8,0),IF(IFERROR(IF(AD174=AH174,AI174,AH174),"---")="---","---",IF(COUNTIF(CALC_CONN_TEBA0714_REV01!F:F,IFERROR(IF(AD174=AH174,AI174,AH174),"---"))&gt;0,"---",IFERROR(IF(AD174=AH174,AI174,AH174),"---")))),"---")</f>
        <v>---</v>
      </c>
      <c r="AL174">
        <f t="shared" si="36"/>
        <v>14.172000000000001</v>
      </c>
      <c r="AM174">
        <f t="shared" si="37"/>
        <v>2</v>
      </c>
      <c r="AT174" t="str">
        <f t="shared" si="30"/>
        <v>2.5V</v>
      </c>
      <c r="AU174" t="str">
        <f t="shared" si="31"/>
        <v>--</v>
      </c>
    </row>
    <row r="175" spans="1:47" x14ac:dyDescent="0.25">
      <c r="A175" t="str">
        <f t="shared" si="26"/>
        <v>J26-5</v>
      </c>
      <c r="B175" t="str">
        <f t="shared" si="27"/>
        <v>VCCIO34</v>
      </c>
      <c r="C175" t="str">
        <f t="shared" si="28"/>
        <v>J26-VCCIO34</v>
      </c>
      <c r="D175" t="str">
        <f t="shared" si="29"/>
        <v>J26-5</v>
      </c>
      <c r="E175" t="s">
        <v>918</v>
      </c>
      <c r="F175">
        <v>5</v>
      </c>
      <c r="G175" t="s">
        <v>376</v>
      </c>
      <c r="L175" t="s">
        <v>1290</v>
      </c>
      <c r="M175" t="s">
        <v>274</v>
      </c>
      <c r="N175">
        <v>27.611499999999999</v>
      </c>
      <c r="AA175">
        <f t="shared" si="38"/>
        <v>170</v>
      </c>
      <c r="AB175" t="str">
        <f>B2B!B172</f>
        <v>JM2</v>
      </c>
      <c r="AC175" t="str">
        <f>B2B!C172</f>
        <v>69</v>
      </c>
      <c r="AD175" t="str">
        <f t="shared" si="32"/>
        <v>JM2-69</v>
      </c>
      <c r="AE175" t="str">
        <f t="shared" si="33"/>
        <v>SPI-CS</v>
      </c>
      <c r="AG175" t="str">
        <f t="shared" si="34"/>
        <v>--</v>
      </c>
      <c r="AH175" t="str">
        <f t="shared" si="35"/>
        <v>J17-25</v>
      </c>
      <c r="AI175" t="str">
        <f>IFERROR(IF(IF(AG175="--",INDEX(D:D,MATCH(AE175,INDEX(B:B,MATCH(AE175,B:B,)+1):B10689,)+MATCH(AE175,B:B,)))=AD175,VLOOKUP(AE175,B:D,3,0),IF(AG175="--",INDEX(D:D,MATCH(AE175,INDEX(B:B,MATCH(AE175,B:B,)+1):B10689,)+MATCH(AE175,B:B,)),"---")),"---")</f>
        <v>J17-25</v>
      </c>
      <c r="AJ175" t="str">
        <f>IF(COUNTIF(CALC_CONN_TEBA0714_REV01!F:F,IF(AH175&lt;&gt;"---",VLOOKUP(AD175,CALC_CONN_TEBA0714_REV01!F:M,8,0),IF(IFERROR(IF(AD175=AH175,AI175,AH175),"---")="---","---",IF(COUNTIF(CALC_CONN_TEBA0714_REV01!F:F,IFERROR(IF(AD175=AH175,AI175,AH175),"---"))&gt;0,"---",IFERROR(IF(AD175=AH175,AI175,AH175),"---")))))=1,IF(AH175&lt;&gt;"---",VLOOKUP(AD175,CALC_CONN_TEBA0714_REV01!F:M,8,0),IF(IFERROR(IF(AD175=AH175,AI175,AH175),"---")="---","---",IF(COUNTIF(CALC_CONN_TEBA0714_REV01!F:F,IFERROR(IF(AD175=AH175,AI175,AH175),"---"))&gt;0,"---",IFERROR(IF(AD175=AH175,AI175,AH175),"---")))),"---")</f>
        <v>J17-25</v>
      </c>
      <c r="AK175" t="str">
        <f>IF(COUNTIF(CALC_CONN_TEBA0714_REV01!F:F,IF(AH175&lt;&gt;"---",VLOOKUP(AD175,CALC_CONN_TEBA0714_REV01!F:M,8,0),IF(IFERROR(IF(AD175=AH175,AI175,AH175),"---")="---","---",IF(COUNTIF(CALC_CONN_TEBA0714_REV01!F:F,IFERROR(IF(AD175=AH175,AI175,AH175),"---"))&gt;0,"---",IFERROR(IF(AD175=AH175,AI175,AH175),"---")))))=0,IF(AH175&lt;&gt;"---",VLOOKUP(AD175,CALC_CONN_TEBA0714_REV01!F:M,8,0),IF(IFERROR(IF(AD175=AH175,AI175,AH175),"---")="---","---",IF(COUNTIF(CALC_CONN_TEBA0714_REV01!F:F,IFERROR(IF(AD175=AH175,AI175,AH175),"---"))&gt;0,"---",IFERROR(IF(AD175=AH175,AI175,AH175),"---")))),"---")</f>
        <v>---</v>
      </c>
      <c r="AL175">
        <f t="shared" si="36"/>
        <v>8.0038</v>
      </c>
      <c r="AM175">
        <f t="shared" si="37"/>
        <v>2</v>
      </c>
      <c r="AT175" t="str">
        <f t="shared" si="30"/>
        <v>VCCIO34</v>
      </c>
      <c r="AU175" t="str">
        <f t="shared" si="31"/>
        <v>--</v>
      </c>
    </row>
    <row r="176" spans="1:47" x14ac:dyDescent="0.25">
      <c r="A176" t="str">
        <f t="shared" si="26"/>
        <v>J26-6</v>
      </c>
      <c r="B176" t="str">
        <f t="shared" si="27"/>
        <v>3.3V_OUT</v>
      </c>
      <c r="C176" t="str">
        <f t="shared" si="28"/>
        <v>J26-3.3V_OUT</v>
      </c>
      <c r="D176" t="str">
        <f t="shared" si="29"/>
        <v>J26-6</v>
      </c>
      <c r="E176" t="s">
        <v>918</v>
      </c>
      <c r="F176">
        <v>6</v>
      </c>
      <c r="G176" t="s">
        <v>939</v>
      </c>
      <c r="L176" t="s">
        <v>1291</v>
      </c>
      <c r="M176" t="s">
        <v>274</v>
      </c>
      <c r="N176">
        <v>22.387799999999999</v>
      </c>
      <c r="AA176">
        <f t="shared" si="38"/>
        <v>171</v>
      </c>
      <c r="AB176" t="str">
        <f>B2B!B173</f>
        <v>JM2</v>
      </c>
      <c r="AC176" t="str">
        <f>B2B!C173</f>
        <v>72</v>
      </c>
      <c r="AD176" t="str">
        <f t="shared" si="32"/>
        <v>JM2-72</v>
      </c>
      <c r="AE176" t="str">
        <f t="shared" si="33"/>
        <v>GND</v>
      </c>
      <c r="AG176" t="str">
        <f t="shared" si="34"/>
        <v>---</v>
      </c>
      <c r="AH176" t="str">
        <f t="shared" si="35"/>
        <v>---</v>
      </c>
      <c r="AI176" t="str">
        <f>IFERROR(IF(IF(AG176="--",INDEX(D:D,MATCH(AE176,INDEX(B:B,MATCH(AE176,B:B,)+1):B10690,)+MATCH(AE176,B:B,)))=AD176,VLOOKUP(AE176,B:D,3,0),IF(AG176="--",INDEX(D:D,MATCH(AE176,INDEX(B:B,MATCH(AE176,B:B,)+1):B10690,)+MATCH(AE176,B:B,)),"---")),"---")</f>
        <v>---</v>
      </c>
      <c r="AJ176" t="str">
        <f>IF(COUNTIF(CALC_CONN_TEBA0714_REV01!F:F,IF(AH176&lt;&gt;"---",VLOOKUP(AD176,CALC_CONN_TEBA0714_REV01!F:M,8,0),IF(IFERROR(IF(AD176=AH176,AI176,AH176),"---")="---","---",IF(COUNTIF(CALC_CONN_TEBA0714_REV01!F:F,IFERROR(IF(AD176=AH176,AI176,AH176),"---"))&gt;0,"---",IFERROR(IF(AD176=AH176,AI176,AH176),"---")))))=1,IF(AH176&lt;&gt;"---",VLOOKUP(AD176,CALC_CONN_TEBA0714_REV01!F:M,8,0),IF(IFERROR(IF(AD176=AH176,AI176,AH176),"---")="---","---",IF(COUNTIF(CALC_CONN_TEBA0714_REV01!F:F,IFERROR(IF(AD176=AH176,AI176,AH176),"---"))&gt;0,"---",IFERROR(IF(AD176=AH176,AI176,AH176),"---")))),"---")</f>
        <v>---</v>
      </c>
      <c r="AK176" t="str">
        <f>IF(COUNTIF(CALC_CONN_TEBA0714_REV01!F:F,IF(AH176&lt;&gt;"---",VLOOKUP(AD176,CALC_CONN_TEBA0714_REV01!F:M,8,0),IF(IFERROR(IF(AD176=AH176,AI176,AH176),"---")="---","---",IF(COUNTIF(CALC_CONN_TEBA0714_REV01!F:F,IFERROR(IF(AD176=AH176,AI176,AH176),"---"))&gt;0,"---",IFERROR(IF(AD176=AH176,AI176,AH176),"---")))))=0,IF(AH176&lt;&gt;"---",VLOOKUP(AD176,CALC_CONN_TEBA0714_REV01!F:M,8,0),IF(IFERROR(IF(AD176=AH176,AI176,AH176),"---")="---","---",IF(COUNTIF(CALC_CONN_TEBA0714_REV01!F:F,IFERROR(IF(AD176=AH176,AI176,AH176),"---"))&gt;0,"---",IFERROR(IF(AD176=AH176,AI176,AH176),"---")))),"---")</f>
        <v>---</v>
      </c>
      <c r="AL176" t="str">
        <f t="shared" si="36"/>
        <v>---</v>
      </c>
      <c r="AM176">
        <f t="shared" si="37"/>
        <v>85</v>
      </c>
      <c r="AT176" t="str">
        <f t="shared" si="30"/>
        <v>3.3V_OUT</v>
      </c>
      <c r="AU176" t="str">
        <f t="shared" si="31"/>
        <v>--</v>
      </c>
    </row>
    <row r="177" spans="1:47" x14ac:dyDescent="0.25">
      <c r="A177" t="str">
        <f t="shared" si="26"/>
        <v>J27-1</v>
      </c>
      <c r="B177" t="str">
        <f t="shared" si="27"/>
        <v>V_CFG</v>
      </c>
      <c r="C177" t="str">
        <f t="shared" si="28"/>
        <v>J27-V_CFG</v>
      </c>
      <c r="D177" t="str">
        <f t="shared" si="29"/>
        <v>J27-1</v>
      </c>
      <c r="E177" t="s">
        <v>919</v>
      </c>
      <c r="F177">
        <v>1</v>
      </c>
      <c r="G177" t="s">
        <v>1326</v>
      </c>
      <c r="L177" t="s">
        <v>1262</v>
      </c>
      <c r="M177" t="s">
        <v>274</v>
      </c>
      <c r="N177">
        <v>20.045400000000001</v>
      </c>
      <c r="AA177">
        <f t="shared" si="38"/>
        <v>172</v>
      </c>
      <c r="AB177" t="str">
        <f>B2B!B174</f>
        <v>JM2</v>
      </c>
      <c r="AC177" t="str">
        <f>B2B!C174</f>
        <v>71</v>
      </c>
      <c r="AD177" t="str">
        <f t="shared" si="32"/>
        <v>JM2-71</v>
      </c>
      <c r="AE177" t="str">
        <f t="shared" si="33"/>
        <v>SPI-DQ1</v>
      </c>
      <c r="AG177" t="str">
        <f t="shared" si="34"/>
        <v>--</v>
      </c>
      <c r="AH177" t="str">
        <f t="shared" si="35"/>
        <v>J17-27</v>
      </c>
      <c r="AI177" t="str">
        <f>IFERROR(IF(IF(AG177="--",INDEX(D:D,MATCH(AE177,INDEX(B:B,MATCH(AE177,B:B,)+1):B10691,)+MATCH(AE177,B:B,)))=AD177,VLOOKUP(AE177,B:D,3,0),IF(AG177="--",INDEX(D:D,MATCH(AE177,INDEX(B:B,MATCH(AE177,B:B,)+1):B10691,)+MATCH(AE177,B:B,)),"---")),"---")</f>
        <v>J17-27</v>
      </c>
      <c r="AJ177" t="str">
        <f>IF(COUNTIF(CALC_CONN_TEBA0714_REV01!F:F,IF(AH177&lt;&gt;"---",VLOOKUP(AD177,CALC_CONN_TEBA0714_REV01!F:M,8,0),IF(IFERROR(IF(AD177=AH177,AI177,AH177),"---")="---","---",IF(COUNTIF(CALC_CONN_TEBA0714_REV01!F:F,IFERROR(IF(AD177=AH177,AI177,AH177),"---"))&gt;0,"---",IFERROR(IF(AD177=AH177,AI177,AH177),"---")))))=1,IF(AH177&lt;&gt;"---",VLOOKUP(AD177,CALC_CONN_TEBA0714_REV01!F:M,8,0),IF(IFERROR(IF(AD177=AH177,AI177,AH177),"---")="---","---",IF(COUNTIF(CALC_CONN_TEBA0714_REV01!F:F,IFERROR(IF(AD177=AH177,AI177,AH177),"---"))&gt;0,"---",IFERROR(IF(AD177=AH177,AI177,AH177),"---")))),"---")</f>
        <v>J17-27</v>
      </c>
      <c r="AK177" t="str">
        <f>IF(COUNTIF(CALC_CONN_TEBA0714_REV01!F:F,IF(AH177&lt;&gt;"---",VLOOKUP(AD177,CALC_CONN_TEBA0714_REV01!F:M,8,0),IF(IFERROR(IF(AD177=AH177,AI177,AH177),"---")="---","---",IF(COUNTIF(CALC_CONN_TEBA0714_REV01!F:F,IFERROR(IF(AD177=AH177,AI177,AH177),"---"))&gt;0,"---",IFERROR(IF(AD177=AH177,AI177,AH177),"---")))))=0,IF(AH177&lt;&gt;"---",VLOOKUP(AD177,CALC_CONN_TEBA0714_REV01!F:M,8,0),IF(IFERROR(IF(AD177=AH177,AI177,AH177),"---")="---","---",IF(COUNTIF(CALC_CONN_TEBA0714_REV01!F:F,IFERROR(IF(AD177=AH177,AI177,AH177),"---"))&gt;0,"---",IFERROR(IF(AD177=AH177,AI177,AH177),"---")))),"---")</f>
        <v>---</v>
      </c>
      <c r="AL177">
        <f t="shared" si="36"/>
        <v>8.1037999999999997</v>
      </c>
      <c r="AM177">
        <f t="shared" si="37"/>
        <v>2</v>
      </c>
      <c r="AT177" t="str">
        <f t="shared" si="30"/>
        <v>V_CFG</v>
      </c>
      <c r="AU177" t="str">
        <f t="shared" si="31"/>
        <v>--</v>
      </c>
    </row>
    <row r="178" spans="1:47" x14ac:dyDescent="0.25">
      <c r="A178" t="str">
        <f t="shared" si="26"/>
        <v>J27-2</v>
      </c>
      <c r="B178" t="str">
        <f t="shared" si="27"/>
        <v>1.8V</v>
      </c>
      <c r="C178" t="str">
        <f t="shared" si="28"/>
        <v>J27-1.8V</v>
      </c>
      <c r="D178" t="str">
        <f t="shared" si="29"/>
        <v>J27-2</v>
      </c>
      <c r="E178" t="s">
        <v>919</v>
      </c>
      <c r="F178">
        <v>2</v>
      </c>
      <c r="G178" t="s">
        <v>276</v>
      </c>
      <c r="L178" t="s">
        <v>1292</v>
      </c>
      <c r="M178" t="s">
        <v>274</v>
      </c>
      <c r="N178">
        <v>19.343599999999999</v>
      </c>
      <c r="AA178">
        <f t="shared" si="38"/>
        <v>173</v>
      </c>
      <c r="AB178" t="str">
        <f>B2B!B175</f>
        <v>JM2</v>
      </c>
      <c r="AC178" t="str">
        <f>B2B!C175</f>
        <v>74</v>
      </c>
      <c r="AD178" t="str">
        <f t="shared" si="32"/>
        <v>JM2-74</v>
      </c>
      <c r="AE178" t="str">
        <f t="shared" si="33"/>
        <v>B14_L11_N</v>
      </c>
      <c r="AG178" t="str">
        <f t="shared" si="34"/>
        <v>--</v>
      </c>
      <c r="AH178" t="str">
        <f t="shared" si="35"/>
        <v>J17-4</v>
      </c>
      <c r="AI178" t="str">
        <f>IFERROR(IF(IF(AG178="--",INDEX(D:D,MATCH(AE178,INDEX(B:B,MATCH(AE178,B:B,)+1):B10692,)+MATCH(AE178,B:B,)))=AD178,VLOOKUP(AE178,B:D,3,0),IF(AG178="--",INDEX(D:D,MATCH(AE178,INDEX(B:B,MATCH(AE178,B:B,)+1):B10692,)+MATCH(AE178,B:B,)),"---")),"---")</f>
        <v>J17-4</v>
      </c>
      <c r="AJ178" t="str">
        <f>IF(COUNTIF(CALC_CONN_TEBA0714_REV01!F:F,IF(AH178&lt;&gt;"---",VLOOKUP(AD178,CALC_CONN_TEBA0714_REV01!F:M,8,0),IF(IFERROR(IF(AD178=AH178,AI178,AH178),"---")="---","---",IF(COUNTIF(CALC_CONN_TEBA0714_REV01!F:F,IFERROR(IF(AD178=AH178,AI178,AH178),"---"))&gt;0,"---",IFERROR(IF(AD178=AH178,AI178,AH178),"---")))))=1,IF(AH178&lt;&gt;"---",VLOOKUP(AD178,CALC_CONN_TEBA0714_REV01!F:M,8,0),IF(IFERROR(IF(AD178=AH178,AI178,AH178),"---")="---","---",IF(COUNTIF(CALC_CONN_TEBA0714_REV01!F:F,IFERROR(IF(AD178=AH178,AI178,AH178),"---"))&gt;0,"---",IFERROR(IF(AD178=AH178,AI178,AH178),"---")))),"---")</f>
        <v>J17-4</v>
      </c>
      <c r="AK178" t="str">
        <f>IF(COUNTIF(CALC_CONN_TEBA0714_REV01!F:F,IF(AH178&lt;&gt;"---",VLOOKUP(AD178,CALC_CONN_TEBA0714_REV01!F:M,8,0),IF(IFERROR(IF(AD178=AH178,AI178,AH178),"---")="---","---",IF(COUNTIF(CALC_CONN_TEBA0714_REV01!F:F,IFERROR(IF(AD178=AH178,AI178,AH178),"---"))&gt;0,"---",IFERROR(IF(AD178=AH178,AI178,AH178),"---")))))=0,IF(AH178&lt;&gt;"---",VLOOKUP(AD178,CALC_CONN_TEBA0714_REV01!F:M,8,0),IF(IFERROR(IF(AD178=AH178,AI178,AH178),"---")="---","---",IF(COUNTIF(CALC_CONN_TEBA0714_REV01!F:F,IFERROR(IF(AD178=AH178,AI178,AH178),"---"))&gt;0,"---",IFERROR(IF(AD178=AH178,AI178,AH178),"---")))),"---")</f>
        <v>---</v>
      </c>
      <c r="AL178">
        <f t="shared" si="36"/>
        <v>44.473700000000001</v>
      </c>
      <c r="AM178">
        <f t="shared" si="37"/>
        <v>2</v>
      </c>
      <c r="AT178" t="str">
        <f t="shared" si="30"/>
        <v>1.8V</v>
      </c>
      <c r="AU178" t="str">
        <f t="shared" si="31"/>
        <v>--</v>
      </c>
    </row>
    <row r="179" spans="1:47" x14ac:dyDescent="0.25">
      <c r="A179" t="str">
        <f t="shared" si="26"/>
        <v>J27-3</v>
      </c>
      <c r="B179" t="str">
        <f t="shared" si="27"/>
        <v>V_CFG</v>
      </c>
      <c r="C179" t="str">
        <f t="shared" si="28"/>
        <v>J27-V_CFG</v>
      </c>
      <c r="D179" t="str">
        <f t="shared" si="29"/>
        <v>J27-3</v>
      </c>
      <c r="E179" t="s">
        <v>919</v>
      </c>
      <c r="F179">
        <v>3</v>
      </c>
      <c r="G179" t="s">
        <v>1326</v>
      </c>
      <c r="L179" t="s">
        <v>1306</v>
      </c>
      <c r="M179" t="s">
        <v>274</v>
      </c>
      <c r="N179">
        <v>5.2565999999999997</v>
      </c>
      <c r="AA179">
        <f t="shared" si="38"/>
        <v>174</v>
      </c>
      <c r="AB179" t="str">
        <f>B2B!B176</f>
        <v>JM2</v>
      </c>
      <c r="AC179" t="str">
        <f>B2B!C176</f>
        <v>73</v>
      </c>
      <c r="AD179" t="str">
        <f t="shared" si="32"/>
        <v>JM2-73</v>
      </c>
      <c r="AE179" t="str">
        <f t="shared" si="33"/>
        <v>SPI-DQ2</v>
      </c>
      <c r="AG179" t="str">
        <f t="shared" si="34"/>
        <v>--</v>
      </c>
      <c r="AH179" t="str">
        <f t="shared" si="35"/>
        <v>J17-28</v>
      </c>
      <c r="AI179" t="str">
        <f>IFERROR(IF(IF(AG179="--",INDEX(D:D,MATCH(AE179,INDEX(B:B,MATCH(AE179,B:B,)+1):B10693,)+MATCH(AE179,B:B,)))=AD179,VLOOKUP(AE179,B:D,3,0),IF(AG179="--",INDEX(D:D,MATCH(AE179,INDEX(B:B,MATCH(AE179,B:B,)+1):B10693,)+MATCH(AE179,B:B,)),"---")),"---")</f>
        <v>J17-28</v>
      </c>
      <c r="AJ179" t="str">
        <f>IF(COUNTIF(CALC_CONN_TEBA0714_REV01!F:F,IF(AH179&lt;&gt;"---",VLOOKUP(AD179,CALC_CONN_TEBA0714_REV01!F:M,8,0),IF(IFERROR(IF(AD179=AH179,AI179,AH179),"---")="---","---",IF(COUNTIF(CALC_CONN_TEBA0714_REV01!F:F,IFERROR(IF(AD179=AH179,AI179,AH179),"---"))&gt;0,"---",IFERROR(IF(AD179=AH179,AI179,AH179),"---")))))=1,IF(AH179&lt;&gt;"---",VLOOKUP(AD179,CALC_CONN_TEBA0714_REV01!F:M,8,0),IF(IFERROR(IF(AD179=AH179,AI179,AH179),"---")="---","---",IF(COUNTIF(CALC_CONN_TEBA0714_REV01!F:F,IFERROR(IF(AD179=AH179,AI179,AH179),"---"))&gt;0,"---",IFERROR(IF(AD179=AH179,AI179,AH179),"---")))),"---")</f>
        <v>J17-28</v>
      </c>
      <c r="AK179" t="str">
        <f>IF(COUNTIF(CALC_CONN_TEBA0714_REV01!F:F,IF(AH179&lt;&gt;"---",VLOOKUP(AD179,CALC_CONN_TEBA0714_REV01!F:M,8,0),IF(IFERROR(IF(AD179=AH179,AI179,AH179),"---")="---","---",IF(COUNTIF(CALC_CONN_TEBA0714_REV01!F:F,IFERROR(IF(AD179=AH179,AI179,AH179),"---"))&gt;0,"---",IFERROR(IF(AD179=AH179,AI179,AH179),"---")))))=0,IF(AH179&lt;&gt;"---",VLOOKUP(AD179,CALC_CONN_TEBA0714_REV01!F:M,8,0),IF(IFERROR(IF(AD179=AH179,AI179,AH179),"---")="---","---",IF(COUNTIF(CALC_CONN_TEBA0714_REV01!F:F,IFERROR(IF(AD179=AH179,AI179,AH179),"---"))&gt;0,"---",IFERROR(IF(AD179=AH179,AI179,AH179),"---")))),"---")</f>
        <v>---</v>
      </c>
      <c r="AL179">
        <f t="shared" si="36"/>
        <v>5.0716999999999999</v>
      </c>
      <c r="AM179">
        <f t="shared" si="37"/>
        <v>2</v>
      </c>
      <c r="AT179" t="str">
        <f t="shared" si="30"/>
        <v>V_CFG</v>
      </c>
      <c r="AU179" t="str">
        <f t="shared" si="31"/>
        <v>--</v>
      </c>
    </row>
    <row r="180" spans="1:47" x14ac:dyDescent="0.25">
      <c r="A180" t="str">
        <f t="shared" si="26"/>
        <v>J27-4</v>
      </c>
      <c r="B180" t="str">
        <f t="shared" si="27"/>
        <v>V_CFG0</v>
      </c>
      <c r="C180" t="str">
        <f t="shared" si="28"/>
        <v>J27-V_CFG0</v>
      </c>
      <c r="D180" t="str">
        <f t="shared" si="29"/>
        <v>J27-4</v>
      </c>
      <c r="E180" t="s">
        <v>919</v>
      </c>
      <c r="F180">
        <v>4</v>
      </c>
      <c r="G180" t="s">
        <v>1331</v>
      </c>
      <c r="L180" t="s">
        <v>414</v>
      </c>
      <c r="M180" t="s">
        <v>274</v>
      </c>
      <c r="N180">
        <v>8.0038</v>
      </c>
      <c r="AA180">
        <f t="shared" si="38"/>
        <v>175</v>
      </c>
      <c r="AB180" t="str">
        <f>B2B!B177</f>
        <v>JM2</v>
      </c>
      <c r="AC180" t="str">
        <f>B2B!C177</f>
        <v>76</v>
      </c>
      <c r="AD180" t="str">
        <f t="shared" si="32"/>
        <v>JM2-76</v>
      </c>
      <c r="AE180" t="str">
        <f t="shared" si="33"/>
        <v>B14_L11_P</v>
      </c>
      <c r="AG180" t="str">
        <f t="shared" si="34"/>
        <v>--</v>
      </c>
      <c r="AH180" t="str">
        <f t="shared" si="35"/>
        <v>J17-3</v>
      </c>
      <c r="AI180" t="str">
        <f>IFERROR(IF(IF(AG180="--",INDEX(D:D,MATCH(AE180,INDEX(B:B,MATCH(AE180,B:B,)+1):B10694,)+MATCH(AE180,B:B,)))=AD180,VLOOKUP(AE180,B:D,3,0),IF(AG180="--",INDEX(D:D,MATCH(AE180,INDEX(B:B,MATCH(AE180,B:B,)+1):B10694,)+MATCH(AE180,B:B,)),"---")),"---")</f>
        <v>J17-3</v>
      </c>
      <c r="AJ180" t="str">
        <f>IF(COUNTIF(CALC_CONN_TEBA0714_REV01!F:F,IF(AH180&lt;&gt;"---",VLOOKUP(AD180,CALC_CONN_TEBA0714_REV01!F:M,8,0),IF(IFERROR(IF(AD180=AH180,AI180,AH180),"---")="---","---",IF(COUNTIF(CALC_CONN_TEBA0714_REV01!F:F,IFERROR(IF(AD180=AH180,AI180,AH180),"---"))&gt;0,"---",IFERROR(IF(AD180=AH180,AI180,AH180),"---")))))=1,IF(AH180&lt;&gt;"---",VLOOKUP(AD180,CALC_CONN_TEBA0714_REV01!F:M,8,0),IF(IFERROR(IF(AD180=AH180,AI180,AH180),"---")="---","---",IF(COUNTIF(CALC_CONN_TEBA0714_REV01!F:F,IFERROR(IF(AD180=AH180,AI180,AH180),"---"))&gt;0,"---",IFERROR(IF(AD180=AH180,AI180,AH180),"---")))),"---")</f>
        <v>J17-3</v>
      </c>
      <c r="AK180" t="str">
        <f>IF(COUNTIF(CALC_CONN_TEBA0714_REV01!F:F,IF(AH180&lt;&gt;"---",VLOOKUP(AD180,CALC_CONN_TEBA0714_REV01!F:M,8,0),IF(IFERROR(IF(AD180=AH180,AI180,AH180),"---")="---","---",IF(COUNTIF(CALC_CONN_TEBA0714_REV01!F:F,IFERROR(IF(AD180=AH180,AI180,AH180),"---"))&gt;0,"---",IFERROR(IF(AD180=AH180,AI180,AH180),"---")))))=0,IF(AH180&lt;&gt;"---",VLOOKUP(AD180,CALC_CONN_TEBA0714_REV01!F:M,8,0),IF(IFERROR(IF(AD180=AH180,AI180,AH180),"---")="---","---",IF(COUNTIF(CALC_CONN_TEBA0714_REV01!F:F,IFERROR(IF(AD180=AH180,AI180,AH180),"---"))&gt;0,"---",IFERROR(IF(AD180=AH180,AI180,AH180),"---")))),"---")</f>
        <v>---</v>
      </c>
      <c r="AL180">
        <f t="shared" si="36"/>
        <v>44.805</v>
      </c>
      <c r="AM180">
        <f t="shared" si="37"/>
        <v>2</v>
      </c>
      <c r="AT180" t="str">
        <f t="shared" si="30"/>
        <v>V_CFG0</v>
      </c>
      <c r="AU180" t="str">
        <f t="shared" si="31"/>
        <v>--</v>
      </c>
    </row>
    <row r="181" spans="1:47" x14ac:dyDescent="0.25">
      <c r="A181" t="str">
        <f t="shared" si="26"/>
        <v>J27-5</v>
      </c>
      <c r="B181" t="str">
        <f t="shared" si="27"/>
        <v>V_CFG</v>
      </c>
      <c r="C181" t="str">
        <f t="shared" si="28"/>
        <v>J27-V_CFG</v>
      </c>
      <c r="D181" t="str">
        <f t="shared" si="29"/>
        <v>J27-5</v>
      </c>
      <c r="E181" t="s">
        <v>919</v>
      </c>
      <c r="F181">
        <v>5</v>
      </c>
      <c r="G181" t="s">
        <v>1326</v>
      </c>
      <c r="L181" t="s">
        <v>415</v>
      </c>
      <c r="M181" t="s">
        <v>274</v>
      </c>
      <c r="N181">
        <v>8.1037999999999997</v>
      </c>
      <c r="AA181">
        <f t="shared" si="38"/>
        <v>176</v>
      </c>
      <c r="AB181" t="str">
        <f>B2B!B178</f>
        <v>JM2</v>
      </c>
      <c r="AC181" t="str">
        <f>B2B!C178</f>
        <v>75</v>
      </c>
      <c r="AD181" t="str">
        <f t="shared" si="32"/>
        <v>JM2-75</v>
      </c>
      <c r="AE181" t="str">
        <f t="shared" si="33"/>
        <v>B14_L10_P</v>
      </c>
      <c r="AG181" t="str">
        <f t="shared" si="34"/>
        <v>--</v>
      </c>
      <c r="AH181" t="str">
        <f t="shared" si="35"/>
        <v>J17-29</v>
      </c>
      <c r="AI181" t="str">
        <f>IFERROR(IF(IF(AG181="--",INDEX(D:D,MATCH(AE181,INDEX(B:B,MATCH(AE181,B:B,)+1):B10695,)+MATCH(AE181,B:B,)))=AD181,VLOOKUP(AE181,B:D,3,0),IF(AG181="--",INDEX(D:D,MATCH(AE181,INDEX(B:B,MATCH(AE181,B:B,)+1):B10695,)+MATCH(AE181,B:B,)),"---")),"---")</f>
        <v>J17-29</v>
      </c>
      <c r="AJ181" t="str">
        <f>IF(COUNTIF(CALC_CONN_TEBA0714_REV01!F:F,IF(AH181&lt;&gt;"---",VLOOKUP(AD181,CALC_CONN_TEBA0714_REV01!F:M,8,0),IF(IFERROR(IF(AD181=AH181,AI181,AH181),"---")="---","---",IF(COUNTIF(CALC_CONN_TEBA0714_REV01!F:F,IFERROR(IF(AD181=AH181,AI181,AH181),"---"))&gt;0,"---",IFERROR(IF(AD181=AH181,AI181,AH181),"---")))))=1,IF(AH181&lt;&gt;"---",VLOOKUP(AD181,CALC_CONN_TEBA0714_REV01!F:M,8,0),IF(IFERROR(IF(AD181=AH181,AI181,AH181),"---")="---","---",IF(COUNTIF(CALC_CONN_TEBA0714_REV01!F:F,IFERROR(IF(AD181=AH181,AI181,AH181),"---"))&gt;0,"---",IFERROR(IF(AD181=AH181,AI181,AH181),"---")))),"---")</f>
        <v>J17-29</v>
      </c>
      <c r="AK181" t="str">
        <f>IF(COUNTIF(CALC_CONN_TEBA0714_REV01!F:F,IF(AH181&lt;&gt;"---",VLOOKUP(AD181,CALC_CONN_TEBA0714_REV01!F:M,8,0),IF(IFERROR(IF(AD181=AH181,AI181,AH181),"---")="---","---",IF(COUNTIF(CALC_CONN_TEBA0714_REV01!F:F,IFERROR(IF(AD181=AH181,AI181,AH181),"---"))&gt;0,"---",IFERROR(IF(AD181=AH181,AI181,AH181),"---")))))=0,IF(AH181&lt;&gt;"---",VLOOKUP(AD181,CALC_CONN_TEBA0714_REV01!F:M,8,0),IF(IFERROR(IF(AD181=AH181,AI181,AH181),"---")="---","---",IF(COUNTIF(CALC_CONN_TEBA0714_REV01!F:F,IFERROR(IF(AD181=AH181,AI181,AH181),"---"))&gt;0,"---",IFERROR(IF(AD181=AH181,AI181,AH181),"---")))),"---")</f>
        <v>---</v>
      </c>
      <c r="AL181">
        <f t="shared" si="36"/>
        <v>8.7479999999999993</v>
      </c>
      <c r="AM181">
        <f t="shared" si="37"/>
        <v>2</v>
      </c>
      <c r="AT181" t="str">
        <f t="shared" si="30"/>
        <v>V_CFG</v>
      </c>
      <c r="AU181" t="str">
        <f t="shared" si="31"/>
        <v>--</v>
      </c>
    </row>
    <row r="182" spans="1:47" x14ac:dyDescent="0.25">
      <c r="A182" t="str">
        <f t="shared" si="26"/>
        <v>J27-6</v>
      </c>
      <c r="B182" t="str">
        <f t="shared" si="27"/>
        <v>3.3V_OUT</v>
      </c>
      <c r="C182" t="str">
        <f t="shared" si="28"/>
        <v>J27-3.3V_OUT</v>
      </c>
      <c r="D182" t="str">
        <f t="shared" si="29"/>
        <v>J27-6</v>
      </c>
      <c r="E182" t="s">
        <v>919</v>
      </c>
      <c r="F182">
        <v>6</v>
      </c>
      <c r="G182" t="s">
        <v>939</v>
      </c>
      <c r="L182" t="s">
        <v>416</v>
      </c>
      <c r="M182" t="s">
        <v>274</v>
      </c>
      <c r="N182">
        <v>5.0716999999999999</v>
      </c>
      <c r="AA182">
        <f t="shared" si="38"/>
        <v>177</v>
      </c>
      <c r="AB182" t="str">
        <f>B2B!B179</f>
        <v>JM2</v>
      </c>
      <c r="AC182" t="str">
        <f>B2B!C179</f>
        <v>78</v>
      </c>
      <c r="AD182" t="str">
        <f t="shared" si="32"/>
        <v>JM2-78</v>
      </c>
      <c r="AE182" t="str">
        <f t="shared" si="33"/>
        <v>B14_L14_N</v>
      </c>
      <c r="AG182" t="str">
        <f t="shared" si="34"/>
        <v>--</v>
      </c>
      <c r="AH182" t="str">
        <f t="shared" si="35"/>
        <v>J17-15</v>
      </c>
      <c r="AI182" t="str">
        <f>IFERROR(IF(IF(AG182="--",INDEX(D:D,MATCH(AE182,INDEX(B:B,MATCH(AE182,B:B,)+1):B10696,)+MATCH(AE182,B:B,)))=AD182,VLOOKUP(AE182,B:D,3,0),IF(AG182="--",INDEX(D:D,MATCH(AE182,INDEX(B:B,MATCH(AE182,B:B,)+1):B10696,)+MATCH(AE182,B:B,)),"---")),"---")</f>
        <v>J17-15</v>
      </c>
      <c r="AJ182" t="str">
        <f>IF(COUNTIF(CALC_CONN_TEBA0714_REV01!F:F,IF(AH182&lt;&gt;"---",VLOOKUP(AD182,CALC_CONN_TEBA0714_REV01!F:M,8,0),IF(IFERROR(IF(AD182=AH182,AI182,AH182),"---")="---","---",IF(COUNTIF(CALC_CONN_TEBA0714_REV01!F:F,IFERROR(IF(AD182=AH182,AI182,AH182),"---"))&gt;0,"---",IFERROR(IF(AD182=AH182,AI182,AH182),"---")))))=1,IF(AH182&lt;&gt;"---",VLOOKUP(AD182,CALC_CONN_TEBA0714_REV01!F:M,8,0),IF(IFERROR(IF(AD182=AH182,AI182,AH182),"---")="---","---",IF(COUNTIF(CALC_CONN_TEBA0714_REV01!F:F,IFERROR(IF(AD182=AH182,AI182,AH182),"---"))&gt;0,"---",IFERROR(IF(AD182=AH182,AI182,AH182),"---")))),"---")</f>
        <v>J17-15</v>
      </c>
      <c r="AK182" t="str">
        <f>IF(COUNTIF(CALC_CONN_TEBA0714_REV01!F:F,IF(AH182&lt;&gt;"---",VLOOKUP(AD182,CALC_CONN_TEBA0714_REV01!F:M,8,0),IF(IFERROR(IF(AD182=AH182,AI182,AH182),"---")="---","---",IF(COUNTIF(CALC_CONN_TEBA0714_REV01!F:F,IFERROR(IF(AD182=AH182,AI182,AH182),"---"))&gt;0,"---",IFERROR(IF(AD182=AH182,AI182,AH182),"---")))))=0,IF(AH182&lt;&gt;"---",VLOOKUP(AD182,CALC_CONN_TEBA0714_REV01!F:M,8,0),IF(IFERROR(IF(AD182=AH182,AI182,AH182),"---")="---","---",IF(COUNTIF(CALC_CONN_TEBA0714_REV01!F:F,IFERROR(IF(AD182=AH182,AI182,AH182),"---"))&gt;0,"---",IFERROR(IF(AD182=AH182,AI182,AH182),"---")))),"---")</f>
        <v>---</v>
      </c>
      <c r="AL182">
        <f t="shared" si="36"/>
        <v>34.048900000000003</v>
      </c>
      <c r="AM182">
        <f t="shared" si="37"/>
        <v>2</v>
      </c>
      <c r="AT182" t="str">
        <f t="shared" si="30"/>
        <v>3.3V_OUT</v>
      </c>
      <c r="AU182" t="str">
        <f t="shared" si="31"/>
        <v>--</v>
      </c>
    </row>
    <row r="183" spans="1:47" x14ac:dyDescent="0.25">
      <c r="A183" t="str">
        <f t="shared" si="26"/>
        <v>JM1-1</v>
      </c>
      <c r="B183" t="str">
        <f t="shared" si="27"/>
        <v>MGT_RX3_P</v>
      </c>
      <c r="C183" t="str">
        <f t="shared" si="28"/>
        <v>JM1-MGT_RX3_P</v>
      </c>
      <c r="D183" t="str">
        <f t="shared" si="29"/>
        <v>JM1-1</v>
      </c>
      <c r="E183" t="s">
        <v>158</v>
      </c>
      <c r="F183">
        <v>1</v>
      </c>
      <c r="G183" t="s">
        <v>892</v>
      </c>
      <c r="L183" t="s">
        <v>417</v>
      </c>
      <c r="M183" t="s">
        <v>274</v>
      </c>
      <c r="N183">
        <v>14.172000000000001</v>
      </c>
      <c r="AA183">
        <f t="shared" si="38"/>
        <v>178</v>
      </c>
      <c r="AB183" t="str">
        <f>B2B!B180</f>
        <v>JM2</v>
      </c>
      <c r="AC183" t="str">
        <f>B2B!C180</f>
        <v>77</v>
      </c>
      <c r="AD183" t="str">
        <f t="shared" si="32"/>
        <v>JM2-77</v>
      </c>
      <c r="AE183" t="str">
        <f t="shared" si="33"/>
        <v>B14_L10_N</v>
      </c>
      <c r="AG183" t="str">
        <f t="shared" si="34"/>
        <v>--</v>
      </c>
      <c r="AH183" t="str">
        <f t="shared" si="35"/>
        <v>J17-30</v>
      </c>
      <c r="AI183" t="str">
        <f>IFERROR(IF(IF(AG183="--",INDEX(D:D,MATCH(AE183,INDEX(B:B,MATCH(AE183,B:B,)+1):B10697,)+MATCH(AE183,B:B,)))=AD183,VLOOKUP(AE183,B:D,3,0),IF(AG183="--",INDEX(D:D,MATCH(AE183,INDEX(B:B,MATCH(AE183,B:B,)+1):B10697,)+MATCH(AE183,B:B,)),"---")),"---")</f>
        <v>J17-30</v>
      </c>
      <c r="AJ183" t="str">
        <f>IF(COUNTIF(CALC_CONN_TEBA0714_REV01!F:F,IF(AH183&lt;&gt;"---",VLOOKUP(AD183,CALC_CONN_TEBA0714_REV01!F:M,8,0),IF(IFERROR(IF(AD183=AH183,AI183,AH183),"---")="---","---",IF(COUNTIF(CALC_CONN_TEBA0714_REV01!F:F,IFERROR(IF(AD183=AH183,AI183,AH183),"---"))&gt;0,"---",IFERROR(IF(AD183=AH183,AI183,AH183),"---")))))=1,IF(AH183&lt;&gt;"---",VLOOKUP(AD183,CALC_CONN_TEBA0714_REV01!F:M,8,0),IF(IFERROR(IF(AD183=AH183,AI183,AH183),"---")="---","---",IF(COUNTIF(CALC_CONN_TEBA0714_REV01!F:F,IFERROR(IF(AD183=AH183,AI183,AH183),"---"))&gt;0,"---",IFERROR(IF(AD183=AH183,AI183,AH183),"---")))),"---")</f>
        <v>J17-30</v>
      </c>
      <c r="AK183" t="str">
        <f>IF(COUNTIF(CALC_CONN_TEBA0714_REV01!F:F,IF(AH183&lt;&gt;"---",VLOOKUP(AD183,CALC_CONN_TEBA0714_REV01!F:M,8,0),IF(IFERROR(IF(AD183=AH183,AI183,AH183),"---")="---","---",IF(COUNTIF(CALC_CONN_TEBA0714_REV01!F:F,IFERROR(IF(AD183=AH183,AI183,AH183),"---"))&gt;0,"---",IFERROR(IF(AD183=AH183,AI183,AH183),"---")))))=0,IF(AH183&lt;&gt;"---",VLOOKUP(AD183,CALC_CONN_TEBA0714_REV01!F:M,8,0),IF(IFERROR(IF(AD183=AH183,AI183,AH183),"---")="---","---",IF(COUNTIF(CALC_CONN_TEBA0714_REV01!F:F,IFERROR(IF(AD183=AH183,AI183,AH183),"---"))&gt;0,"---",IFERROR(IF(AD183=AH183,AI183,AH183),"---")))),"---")</f>
        <v>---</v>
      </c>
      <c r="AL183">
        <f t="shared" si="36"/>
        <v>8.4167000000000005</v>
      </c>
      <c r="AM183">
        <f t="shared" si="37"/>
        <v>2</v>
      </c>
      <c r="AT183" t="str">
        <f t="shared" si="30"/>
        <v>MGT_RX3_P</v>
      </c>
      <c r="AU183" t="str">
        <f t="shared" si="31"/>
        <v>--</v>
      </c>
    </row>
    <row r="184" spans="1:47" x14ac:dyDescent="0.25">
      <c r="A184" t="str">
        <f t="shared" si="26"/>
        <v>JM1-2</v>
      </c>
      <c r="B184" t="str">
        <f t="shared" si="27"/>
        <v>MGT_CLK0_P</v>
      </c>
      <c r="C184" t="str">
        <f t="shared" si="28"/>
        <v>JM1-MGT_CLK0_P</v>
      </c>
      <c r="D184" t="str">
        <f t="shared" si="29"/>
        <v>JM1-2</v>
      </c>
      <c r="E184" t="s">
        <v>158</v>
      </c>
      <c r="F184">
        <v>2</v>
      </c>
      <c r="G184" t="s">
        <v>897</v>
      </c>
      <c r="L184" t="s">
        <v>418</v>
      </c>
      <c r="M184" t="s">
        <v>274</v>
      </c>
      <c r="N184">
        <v>11.2178</v>
      </c>
      <c r="AA184">
        <f t="shared" si="38"/>
        <v>179</v>
      </c>
      <c r="AB184" t="str">
        <f>B2B!B181</f>
        <v>JM2</v>
      </c>
      <c r="AC184" t="str">
        <f>B2B!C181</f>
        <v>80</v>
      </c>
      <c r="AD184" t="str">
        <f t="shared" si="32"/>
        <v>JM2-80</v>
      </c>
      <c r="AE184" t="str">
        <f t="shared" si="33"/>
        <v>B14_L14_P</v>
      </c>
      <c r="AG184" t="str">
        <f t="shared" si="34"/>
        <v>--</v>
      </c>
      <c r="AH184" t="str">
        <f t="shared" si="35"/>
        <v>J17-16</v>
      </c>
      <c r="AI184" t="str">
        <f>IFERROR(IF(IF(AG184="--",INDEX(D:D,MATCH(AE184,INDEX(B:B,MATCH(AE184,B:B,)+1):B10698,)+MATCH(AE184,B:B,)))=AD184,VLOOKUP(AE184,B:D,3,0),IF(AG184="--",INDEX(D:D,MATCH(AE184,INDEX(B:B,MATCH(AE184,B:B,)+1):B10698,)+MATCH(AE184,B:B,)),"---")),"---")</f>
        <v>J17-16</v>
      </c>
      <c r="AJ184" t="str">
        <f>IF(COUNTIF(CALC_CONN_TEBA0714_REV01!F:F,IF(AH184&lt;&gt;"---",VLOOKUP(AD184,CALC_CONN_TEBA0714_REV01!F:M,8,0),IF(IFERROR(IF(AD184=AH184,AI184,AH184),"---")="---","---",IF(COUNTIF(CALC_CONN_TEBA0714_REV01!F:F,IFERROR(IF(AD184=AH184,AI184,AH184),"---"))&gt;0,"---",IFERROR(IF(AD184=AH184,AI184,AH184),"---")))))=1,IF(AH184&lt;&gt;"---",VLOOKUP(AD184,CALC_CONN_TEBA0714_REV01!F:M,8,0),IF(IFERROR(IF(AD184=AH184,AI184,AH184),"---")="---","---",IF(COUNTIF(CALC_CONN_TEBA0714_REV01!F:F,IFERROR(IF(AD184=AH184,AI184,AH184),"---"))&gt;0,"---",IFERROR(IF(AD184=AH184,AI184,AH184),"---")))),"---")</f>
        <v>J17-16</v>
      </c>
      <c r="AK184" t="str">
        <f>IF(COUNTIF(CALC_CONN_TEBA0714_REV01!F:F,IF(AH184&lt;&gt;"---",VLOOKUP(AD184,CALC_CONN_TEBA0714_REV01!F:M,8,0),IF(IFERROR(IF(AD184=AH184,AI184,AH184),"---")="---","---",IF(COUNTIF(CALC_CONN_TEBA0714_REV01!F:F,IFERROR(IF(AD184=AH184,AI184,AH184),"---"))&gt;0,"---",IFERROR(IF(AD184=AH184,AI184,AH184),"---")))))=0,IF(AH184&lt;&gt;"---",VLOOKUP(AD184,CALC_CONN_TEBA0714_REV01!F:M,8,0),IF(IFERROR(IF(AD184=AH184,AI184,AH184),"---")="---","---",IF(COUNTIF(CALC_CONN_TEBA0714_REV01!F:F,IFERROR(IF(AD184=AH184,AI184,AH184),"---"))&gt;0,"---",IFERROR(IF(AD184=AH184,AI184,AH184),"---")))),"---")</f>
        <v>---</v>
      </c>
      <c r="AL184">
        <f t="shared" si="36"/>
        <v>33.737699999999997</v>
      </c>
      <c r="AM184">
        <f t="shared" si="37"/>
        <v>2</v>
      </c>
      <c r="AT184" t="str">
        <f t="shared" si="30"/>
        <v>MGT_CLK0_P</v>
      </c>
      <c r="AU184" t="str">
        <f t="shared" si="31"/>
        <v>--</v>
      </c>
    </row>
    <row r="185" spans="1:47" x14ac:dyDescent="0.25">
      <c r="A185" t="str">
        <f t="shared" si="26"/>
        <v>JM1-3</v>
      </c>
      <c r="B185" t="str">
        <f t="shared" si="27"/>
        <v>MGT_RX3_N</v>
      </c>
      <c r="C185" t="str">
        <f t="shared" si="28"/>
        <v>JM1-MGT_RX3_N</v>
      </c>
      <c r="D185" t="str">
        <f t="shared" si="29"/>
        <v>JM1-3</v>
      </c>
      <c r="E185" t="s">
        <v>158</v>
      </c>
      <c r="F185">
        <v>3</v>
      </c>
      <c r="G185" t="s">
        <v>890</v>
      </c>
      <c r="L185" t="s">
        <v>407</v>
      </c>
      <c r="M185" t="s">
        <v>274</v>
      </c>
      <c r="N185">
        <v>66.574600000000004</v>
      </c>
      <c r="AA185">
        <f t="shared" si="38"/>
        <v>180</v>
      </c>
      <c r="AB185" t="str">
        <f>B2B!B182</f>
        <v>JM2</v>
      </c>
      <c r="AC185" t="str">
        <f>B2B!C182</f>
        <v>79</v>
      </c>
      <c r="AD185" t="str">
        <f t="shared" si="32"/>
        <v>JM2-79</v>
      </c>
      <c r="AE185" t="str">
        <f t="shared" si="33"/>
        <v>B14_L16_P</v>
      </c>
      <c r="AG185" t="str">
        <f t="shared" si="34"/>
        <v>--</v>
      </c>
      <c r="AH185" t="str">
        <f t="shared" si="35"/>
        <v>J17-31</v>
      </c>
      <c r="AI185" t="str">
        <f>IFERROR(IF(IF(AG185="--",INDEX(D:D,MATCH(AE185,INDEX(B:B,MATCH(AE185,B:B,)+1):B10699,)+MATCH(AE185,B:B,)))=AD185,VLOOKUP(AE185,B:D,3,0),IF(AG185="--",INDEX(D:D,MATCH(AE185,INDEX(B:B,MATCH(AE185,B:B,)+1):B10699,)+MATCH(AE185,B:B,)),"---")),"---")</f>
        <v>J17-31</v>
      </c>
      <c r="AJ185" t="str">
        <f>IF(COUNTIF(CALC_CONN_TEBA0714_REV01!F:F,IF(AH185&lt;&gt;"---",VLOOKUP(AD185,CALC_CONN_TEBA0714_REV01!F:M,8,0),IF(IFERROR(IF(AD185=AH185,AI185,AH185),"---")="---","---",IF(COUNTIF(CALC_CONN_TEBA0714_REV01!F:F,IFERROR(IF(AD185=AH185,AI185,AH185),"---"))&gt;0,"---",IFERROR(IF(AD185=AH185,AI185,AH185),"---")))))=1,IF(AH185&lt;&gt;"---",VLOOKUP(AD185,CALC_CONN_TEBA0714_REV01!F:M,8,0),IF(IFERROR(IF(AD185=AH185,AI185,AH185),"---")="---","---",IF(COUNTIF(CALC_CONN_TEBA0714_REV01!F:F,IFERROR(IF(AD185=AH185,AI185,AH185),"---"))&gt;0,"---",IFERROR(IF(AD185=AH185,AI185,AH185),"---")))),"---")</f>
        <v>J17-31</v>
      </c>
      <c r="AK185" t="str">
        <f>IF(COUNTIF(CALC_CONN_TEBA0714_REV01!F:F,IF(AH185&lt;&gt;"---",VLOOKUP(AD185,CALC_CONN_TEBA0714_REV01!F:M,8,0),IF(IFERROR(IF(AD185=AH185,AI185,AH185),"---")="---","---",IF(COUNTIF(CALC_CONN_TEBA0714_REV01!F:F,IFERROR(IF(AD185=AH185,AI185,AH185),"---"))&gt;0,"---",IFERROR(IF(AD185=AH185,AI185,AH185),"---")))))=0,IF(AH185&lt;&gt;"---",VLOOKUP(AD185,CALC_CONN_TEBA0714_REV01!F:M,8,0),IF(IFERROR(IF(AD185=AH185,AI185,AH185),"---")="---","---",IF(COUNTIF(CALC_CONN_TEBA0714_REV01!F:F,IFERROR(IF(AD185=AH185,AI185,AH185),"---"))&gt;0,"---",IFERROR(IF(AD185=AH185,AI185,AH185),"---")))),"---")</f>
        <v>---</v>
      </c>
      <c r="AL185">
        <f t="shared" si="36"/>
        <v>9.3858999999999995</v>
      </c>
      <c r="AM185">
        <f t="shared" si="37"/>
        <v>2</v>
      </c>
      <c r="AT185" t="str">
        <f t="shared" si="30"/>
        <v>MGT_RX3_N</v>
      </c>
      <c r="AU185" t="str">
        <f t="shared" si="31"/>
        <v>--</v>
      </c>
    </row>
    <row r="186" spans="1:47" x14ac:dyDescent="0.25">
      <c r="A186" t="str">
        <f t="shared" si="26"/>
        <v>JM1-4</v>
      </c>
      <c r="B186" t="str">
        <f t="shared" si="27"/>
        <v>MGT_CLK0_N</v>
      </c>
      <c r="C186" t="str">
        <f t="shared" si="28"/>
        <v>JM1-MGT_CLK0_N</v>
      </c>
      <c r="D186" t="str">
        <f t="shared" si="29"/>
        <v>JM1-4</v>
      </c>
      <c r="E186" t="s">
        <v>158</v>
      </c>
      <c r="F186">
        <v>4</v>
      </c>
      <c r="G186" t="s">
        <v>896</v>
      </c>
      <c r="L186" t="s">
        <v>404</v>
      </c>
      <c r="M186" t="s">
        <v>274</v>
      </c>
      <c r="N186">
        <v>59.191800000000001</v>
      </c>
      <c r="AA186">
        <f t="shared" si="38"/>
        <v>181</v>
      </c>
      <c r="AB186" t="str">
        <f>B2B!B183</f>
        <v>JM2</v>
      </c>
      <c r="AC186" t="str">
        <f>B2B!C183</f>
        <v>82</v>
      </c>
      <c r="AD186" t="str">
        <f t="shared" si="32"/>
        <v>JM2-82</v>
      </c>
      <c r="AE186" t="str">
        <f t="shared" si="33"/>
        <v>B14_L12_P</v>
      </c>
      <c r="AG186" t="str">
        <f t="shared" si="34"/>
        <v>--</v>
      </c>
      <c r="AH186" t="str">
        <f t="shared" si="35"/>
        <v>J17-48</v>
      </c>
      <c r="AI186" t="str">
        <f>IFERROR(IF(IF(AG186="--",INDEX(D:D,MATCH(AE186,INDEX(B:B,MATCH(AE186,B:B,)+1):B10700,)+MATCH(AE186,B:B,)))=AD186,VLOOKUP(AE186,B:D,3,0),IF(AG186="--",INDEX(D:D,MATCH(AE186,INDEX(B:B,MATCH(AE186,B:B,)+1):B10700,)+MATCH(AE186,B:B,)),"---")),"---")</f>
        <v>J17-48</v>
      </c>
      <c r="AJ186" t="str">
        <f>IF(COUNTIF(CALC_CONN_TEBA0714_REV01!F:F,IF(AH186&lt;&gt;"---",VLOOKUP(AD186,CALC_CONN_TEBA0714_REV01!F:M,8,0),IF(IFERROR(IF(AD186=AH186,AI186,AH186),"---")="---","---",IF(COUNTIF(CALC_CONN_TEBA0714_REV01!F:F,IFERROR(IF(AD186=AH186,AI186,AH186),"---"))&gt;0,"---",IFERROR(IF(AD186=AH186,AI186,AH186),"---")))))=1,IF(AH186&lt;&gt;"---",VLOOKUP(AD186,CALC_CONN_TEBA0714_REV01!F:M,8,0),IF(IFERROR(IF(AD186=AH186,AI186,AH186),"---")="---","---",IF(COUNTIF(CALC_CONN_TEBA0714_REV01!F:F,IFERROR(IF(AD186=AH186,AI186,AH186),"---"))&gt;0,"---",IFERROR(IF(AD186=AH186,AI186,AH186),"---")))),"---")</f>
        <v>J17-48</v>
      </c>
      <c r="AK186" t="str">
        <f>IF(COUNTIF(CALC_CONN_TEBA0714_REV01!F:F,IF(AH186&lt;&gt;"---",VLOOKUP(AD186,CALC_CONN_TEBA0714_REV01!F:M,8,0),IF(IFERROR(IF(AD186=AH186,AI186,AH186),"---")="---","---",IF(COUNTIF(CALC_CONN_TEBA0714_REV01!F:F,IFERROR(IF(AD186=AH186,AI186,AH186),"---"))&gt;0,"---",IFERROR(IF(AD186=AH186,AI186,AH186),"---")))))=0,IF(AH186&lt;&gt;"---",VLOOKUP(AD186,CALC_CONN_TEBA0714_REV01!F:M,8,0),IF(IFERROR(IF(AD186=AH186,AI186,AH186),"---")="---","---",IF(COUNTIF(CALC_CONN_TEBA0714_REV01!F:F,IFERROR(IF(AD186=AH186,AI186,AH186),"---"))&gt;0,"---",IFERROR(IF(AD186=AH186,AI186,AH186),"---")))),"---")</f>
        <v>---</v>
      </c>
      <c r="AL186">
        <f t="shared" si="36"/>
        <v>53.783900000000003</v>
      </c>
      <c r="AM186">
        <f t="shared" si="37"/>
        <v>2</v>
      </c>
      <c r="AT186" t="str">
        <f t="shared" si="30"/>
        <v>MGT_CLK0_N</v>
      </c>
      <c r="AU186" t="str">
        <f t="shared" si="31"/>
        <v>--</v>
      </c>
    </row>
    <row r="187" spans="1:47" x14ac:dyDescent="0.25">
      <c r="A187" t="str">
        <f t="shared" si="26"/>
        <v>JM1-5</v>
      </c>
      <c r="B187" t="str">
        <f t="shared" si="27"/>
        <v>GND</v>
      </c>
      <c r="C187" t="str">
        <f t="shared" si="28"/>
        <v>JM1-GND</v>
      </c>
      <c r="D187" t="str">
        <f t="shared" si="29"/>
        <v>JM1-5</v>
      </c>
      <c r="E187" t="s">
        <v>158</v>
      </c>
      <c r="F187">
        <v>5</v>
      </c>
      <c r="G187" t="s">
        <v>275</v>
      </c>
      <c r="L187" t="s">
        <v>405</v>
      </c>
      <c r="M187" t="s">
        <v>274</v>
      </c>
      <c r="N187">
        <v>65.299599999999998</v>
      </c>
      <c r="AA187">
        <f t="shared" si="38"/>
        <v>182</v>
      </c>
      <c r="AB187" t="str">
        <f>B2B!B184</f>
        <v>JM2</v>
      </c>
      <c r="AC187" t="str">
        <f>B2B!C184</f>
        <v>81</v>
      </c>
      <c r="AD187" t="str">
        <f t="shared" si="32"/>
        <v>JM2-81</v>
      </c>
      <c r="AE187" t="str">
        <f t="shared" si="33"/>
        <v>B14_L16_N</v>
      </c>
      <c r="AG187" t="str">
        <f t="shared" si="34"/>
        <v>--</v>
      </c>
      <c r="AH187" t="str">
        <f t="shared" si="35"/>
        <v>J17-32</v>
      </c>
      <c r="AI187" t="str">
        <f>IFERROR(IF(IF(AG187="--",INDEX(D:D,MATCH(AE187,INDEX(B:B,MATCH(AE187,B:B,)+1):B10701,)+MATCH(AE187,B:B,)))=AD187,VLOOKUP(AE187,B:D,3,0),IF(AG187="--",INDEX(D:D,MATCH(AE187,INDEX(B:B,MATCH(AE187,B:B,)+1):B10701,)+MATCH(AE187,B:B,)),"---")),"---")</f>
        <v>J17-32</v>
      </c>
      <c r="AJ187" t="str">
        <f>IF(COUNTIF(CALC_CONN_TEBA0714_REV01!F:F,IF(AH187&lt;&gt;"---",VLOOKUP(AD187,CALC_CONN_TEBA0714_REV01!F:M,8,0),IF(IFERROR(IF(AD187=AH187,AI187,AH187),"---")="---","---",IF(COUNTIF(CALC_CONN_TEBA0714_REV01!F:F,IFERROR(IF(AD187=AH187,AI187,AH187),"---"))&gt;0,"---",IFERROR(IF(AD187=AH187,AI187,AH187),"---")))))=1,IF(AH187&lt;&gt;"---",VLOOKUP(AD187,CALC_CONN_TEBA0714_REV01!F:M,8,0),IF(IFERROR(IF(AD187=AH187,AI187,AH187),"---")="---","---",IF(COUNTIF(CALC_CONN_TEBA0714_REV01!F:F,IFERROR(IF(AD187=AH187,AI187,AH187),"---"))&gt;0,"---",IFERROR(IF(AD187=AH187,AI187,AH187),"---")))),"---")</f>
        <v>J17-32</v>
      </c>
      <c r="AK187" t="str">
        <f>IF(COUNTIF(CALC_CONN_TEBA0714_REV01!F:F,IF(AH187&lt;&gt;"---",VLOOKUP(AD187,CALC_CONN_TEBA0714_REV01!F:M,8,0),IF(IFERROR(IF(AD187=AH187,AI187,AH187),"---")="---","---",IF(COUNTIF(CALC_CONN_TEBA0714_REV01!F:F,IFERROR(IF(AD187=AH187,AI187,AH187),"---"))&gt;0,"---",IFERROR(IF(AD187=AH187,AI187,AH187),"---")))))=0,IF(AH187&lt;&gt;"---",VLOOKUP(AD187,CALC_CONN_TEBA0714_REV01!F:M,8,0),IF(IFERROR(IF(AD187=AH187,AI187,AH187),"---")="---","---",IF(COUNTIF(CALC_CONN_TEBA0714_REV01!F:F,IFERROR(IF(AD187=AH187,AI187,AH187),"---"))&gt;0,"---",IFERROR(IF(AD187=AH187,AI187,AH187),"---")))),"---")</f>
        <v>---</v>
      </c>
      <c r="AL187">
        <f t="shared" si="36"/>
        <v>9.0546000000000006</v>
      </c>
      <c r="AM187">
        <f t="shared" si="37"/>
        <v>2</v>
      </c>
      <c r="AT187">
        <f t="shared" si="30"/>
        <v>0</v>
      </c>
      <c r="AU187">
        <f t="shared" si="31"/>
        <v>0</v>
      </c>
    </row>
    <row r="188" spans="1:47" x14ac:dyDescent="0.25">
      <c r="A188" t="str">
        <f t="shared" si="26"/>
        <v>JM1-6</v>
      </c>
      <c r="B188" t="str">
        <f t="shared" si="27"/>
        <v>GND</v>
      </c>
      <c r="C188" t="str">
        <f t="shared" si="28"/>
        <v>JM1-GND</v>
      </c>
      <c r="D188" t="str">
        <f t="shared" si="29"/>
        <v>JM1-6</v>
      </c>
      <c r="E188" t="s">
        <v>158</v>
      </c>
      <c r="F188">
        <v>6</v>
      </c>
      <c r="G188" t="s">
        <v>275</v>
      </c>
      <c r="L188" t="s">
        <v>403</v>
      </c>
      <c r="M188" t="s">
        <v>274</v>
      </c>
      <c r="N188">
        <v>60.459899999999998</v>
      </c>
      <c r="AA188">
        <f t="shared" si="38"/>
        <v>183</v>
      </c>
      <c r="AB188" t="str">
        <f>B2B!B185</f>
        <v>JM2</v>
      </c>
      <c r="AC188" t="str">
        <f>B2B!C185</f>
        <v>84</v>
      </c>
      <c r="AD188" t="str">
        <f t="shared" si="32"/>
        <v>JM2-84</v>
      </c>
      <c r="AE188" t="str">
        <f t="shared" si="33"/>
        <v>B14_L12_N</v>
      </c>
      <c r="AG188" t="str">
        <f t="shared" si="34"/>
        <v>--</v>
      </c>
      <c r="AH188" t="str">
        <f t="shared" si="35"/>
        <v>J17-47</v>
      </c>
      <c r="AI188" t="str">
        <f>IFERROR(IF(IF(AG188="--",INDEX(D:D,MATCH(AE188,INDEX(B:B,MATCH(AE188,B:B,)+1):B10702,)+MATCH(AE188,B:B,)))=AD188,VLOOKUP(AE188,B:D,3,0),IF(AG188="--",INDEX(D:D,MATCH(AE188,INDEX(B:B,MATCH(AE188,B:B,)+1):B10702,)+MATCH(AE188,B:B,)),"---")),"---")</f>
        <v>J17-47</v>
      </c>
      <c r="AJ188" t="str">
        <f>IF(COUNTIF(CALC_CONN_TEBA0714_REV01!F:F,IF(AH188&lt;&gt;"---",VLOOKUP(AD188,CALC_CONN_TEBA0714_REV01!F:M,8,0),IF(IFERROR(IF(AD188=AH188,AI188,AH188),"---")="---","---",IF(COUNTIF(CALC_CONN_TEBA0714_REV01!F:F,IFERROR(IF(AD188=AH188,AI188,AH188),"---"))&gt;0,"---",IFERROR(IF(AD188=AH188,AI188,AH188),"---")))))=1,IF(AH188&lt;&gt;"---",VLOOKUP(AD188,CALC_CONN_TEBA0714_REV01!F:M,8,0),IF(IFERROR(IF(AD188=AH188,AI188,AH188),"---")="---","---",IF(COUNTIF(CALC_CONN_TEBA0714_REV01!F:F,IFERROR(IF(AD188=AH188,AI188,AH188),"---"))&gt;0,"---",IFERROR(IF(AD188=AH188,AI188,AH188),"---")))),"---")</f>
        <v>J17-47</v>
      </c>
      <c r="AK188" t="str">
        <f>IF(COUNTIF(CALC_CONN_TEBA0714_REV01!F:F,IF(AH188&lt;&gt;"---",VLOOKUP(AD188,CALC_CONN_TEBA0714_REV01!F:M,8,0),IF(IFERROR(IF(AD188=AH188,AI188,AH188),"---")="---","---",IF(COUNTIF(CALC_CONN_TEBA0714_REV01!F:F,IFERROR(IF(AD188=AH188,AI188,AH188),"---"))&gt;0,"---",IFERROR(IF(AD188=AH188,AI188,AH188),"---")))))=0,IF(AH188&lt;&gt;"---",VLOOKUP(AD188,CALC_CONN_TEBA0714_REV01!F:M,8,0),IF(IFERROR(IF(AD188=AH188,AI188,AH188),"---")="---","---",IF(COUNTIF(CALC_CONN_TEBA0714_REV01!F:F,IFERROR(IF(AD188=AH188,AI188,AH188),"---"))&gt;0,"---",IFERROR(IF(AD188=AH188,AI188,AH188),"---")))),"---")</f>
        <v>---</v>
      </c>
      <c r="AL188">
        <f t="shared" si="36"/>
        <v>53.452500000000001</v>
      </c>
      <c r="AM188">
        <f t="shared" si="37"/>
        <v>2</v>
      </c>
      <c r="AT188">
        <f t="shared" si="30"/>
        <v>0</v>
      </c>
      <c r="AU188">
        <f t="shared" si="31"/>
        <v>0</v>
      </c>
    </row>
    <row r="189" spans="1:47" x14ac:dyDescent="0.25">
      <c r="A189" t="str">
        <f t="shared" si="26"/>
        <v>JM1-7</v>
      </c>
      <c r="B189" t="str">
        <f t="shared" si="27"/>
        <v>MGT_RX2_P</v>
      </c>
      <c r="C189" t="str">
        <f t="shared" si="28"/>
        <v>JM1-MGT_RX2_P</v>
      </c>
      <c r="D189" t="str">
        <f t="shared" si="29"/>
        <v>JM1-7</v>
      </c>
      <c r="E189" t="s">
        <v>158</v>
      </c>
      <c r="F189">
        <v>7</v>
      </c>
      <c r="G189" t="s">
        <v>888</v>
      </c>
      <c r="L189" t="s">
        <v>376</v>
      </c>
      <c r="M189" t="s">
        <v>274</v>
      </c>
      <c r="N189">
        <v>97.983400000000003</v>
      </c>
      <c r="AA189">
        <f t="shared" si="38"/>
        <v>184</v>
      </c>
      <c r="AB189" t="str">
        <f>B2B!B186</f>
        <v>JM2</v>
      </c>
      <c r="AC189" t="str">
        <f>B2B!C186</f>
        <v>83</v>
      </c>
      <c r="AD189" t="str">
        <f t="shared" si="32"/>
        <v>JM2-83</v>
      </c>
      <c r="AE189" t="str">
        <f t="shared" si="33"/>
        <v>GND</v>
      </c>
      <c r="AG189" t="str">
        <f t="shared" si="34"/>
        <v>---</v>
      </c>
      <c r="AH189" t="str">
        <f t="shared" si="35"/>
        <v>---</v>
      </c>
      <c r="AI189" t="str">
        <f>IFERROR(IF(IF(AG189="--",INDEX(D:D,MATCH(AE189,INDEX(B:B,MATCH(AE189,B:B,)+1):B10703,)+MATCH(AE189,B:B,)))=AD189,VLOOKUP(AE189,B:D,3,0),IF(AG189="--",INDEX(D:D,MATCH(AE189,INDEX(B:B,MATCH(AE189,B:B,)+1):B10703,)+MATCH(AE189,B:B,)),"---")),"---")</f>
        <v>---</v>
      </c>
      <c r="AJ189" t="str">
        <f>IF(COUNTIF(CALC_CONN_TEBA0714_REV01!F:F,IF(AH189&lt;&gt;"---",VLOOKUP(AD189,CALC_CONN_TEBA0714_REV01!F:M,8,0),IF(IFERROR(IF(AD189=AH189,AI189,AH189),"---")="---","---",IF(COUNTIF(CALC_CONN_TEBA0714_REV01!F:F,IFERROR(IF(AD189=AH189,AI189,AH189),"---"))&gt;0,"---",IFERROR(IF(AD189=AH189,AI189,AH189),"---")))))=1,IF(AH189&lt;&gt;"---",VLOOKUP(AD189,CALC_CONN_TEBA0714_REV01!F:M,8,0),IF(IFERROR(IF(AD189=AH189,AI189,AH189),"---")="---","---",IF(COUNTIF(CALC_CONN_TEBA0714_REV01!F:F,IFERROR(IF(AD189=AH189,AI189,AH189),"---"))&gt;0,"---",IFERROR(IF(AD189=AH189,AI189,AH189),"---")))),"---")</f>
        <v>---</v>
      </c>
      <c r="AK189" t="str">
        <f>IF(COUNTIF(CALC_CONN_TEBA0714_REV01!F:F,IF(AH189&lt;&gt;"---",VLOOKUP(AD189,CALC_CONN_TEBA0714_REV01!F:M,8,0),IF(IFERROR(IF(AD189=AH189,AI189,AH189),"---")="---","---",IF(COUNTIF(CALC_CONN_TEBA0714_REV01!F:F,IFERROR(IF(AD189=AH189,AI189,AH189),"---"))&gt;0,"---",IFERROR(IF(AD189=AH189,AI189,AH189),"---")))))=0,IF(AH189&lt;&gt;"---",VLOOKUP(AD189,CALC_CONN_TEBA0714_REV01!F:M,8,0),IF(IFERROR(IF(AD189=AH189,AI189,AH189),"---")="---","---",IF(COUNTIF(CALC_CONN_TEBA0714_REV01!F:F,IFERROR(IF(AD189=AH189,AI189,AH189),"---"))&gt;0,"---",IFERROR(IF(AD189=AH189,AI189,AH189),"---")))),"---")</f>
        <v>---</v>
      </c>
      <c r="AL189" t="str">
        <f t="shared" si="36"/>
        <v>---</v>
      </c>
      <c r="AM189">
        <f t="shared" si="37"/>
        <v>85</v>
      </c>
      <c r="AT189" t="str">
        <f t="shared" si="30"/>
        <v>MGT_RX2_P</v>
      </c>
      <c r="AU189" t="str">
        <f t="shared" si="31"/>
        <v>--</v>
      </c>
    </row>
    <row r="190" spans="1:47" x14ac:dyDescent="0.25">
      <c r="A190" t="str">
        <f t="shared" si="26"/>
        <v>JM1-8</v>
      </c>
      <c r="B190" t="str">
        <f t="shared" si="27"/>
        <v>MGT_TX3_P</v>
      </c>
      <c r="C190" t="str">
        <f t="shared" si="28"/>
        <v>JM1-MGT_TX3_P</v>
      </c>
      <c r="D190" t="str">
        <f t="shared" si="29"/>
        <v>JM1-8</v>
      </c>
      <c r="E190" t="s">
        <v>158</v>
      </c>
      <c r="F190">
        <v>8</v>
      </c>
      <c r="G190" t="s">
        <v>891</v>
      </c>
      <c r="L190" t="s">
        <v>1326</v>
      </c>
      <c r="M190" t="s">
        <v>274</v>
      </c>
      <c r="N190">
        <v>99.411299999999997</v>
      </c>
      <c r="AA190">
        <f t="shared" si="38"/>
        <v>185</v>
      </c>
      <c r="AB190" t="str">
        <f>B2B!B187</f>
        <v>JM2</v>
      </c>
      <c r="AC190" t="str">
        <f>B2B!C187</f>
        <v>86</v>
      </c>
      <c r="AD190" t="str">
        <f t="shared" si="32"/>
        <v>JM2-86</v>
      </c>
      <c r="AE190" t="str">
        <f t="shared" si="33"/>
        <v>B14_L13_N</v>
      </c>
      <c r="AG190" t="str">
        <f t="shared" si="34"/>
        <v>--</v>
      </c>
      <c r="AH190" t="str">
        <f t="shared" si="35"/>
        <v>J17-13</v>
      </c>
      <c r="AI190" t="str">
        <f>IFERROR(IF(IF(AG190="--",INDEX(D:D,MATCH(AE190,INDEX(B:B,MATCH(AE190,B:B,)+1):B10704,)+MATCH(AE190,B:B,)))=AD190,VLOOKUP(AE190,B:D,3,0),IF(AG190="--",INDEX(D:D,MATCH(AE190,INDEX(B:B,MATCH(AE190,B:B,)+1):B10704,)+MATCH(AE190,B:B,)),"---")),"---")</f>
        <v>J17-13</v>
      </c>
      <c r="AJ190" t="str">
        <f>IF(COUNTIF(CALC_CONN_TEBA0714_REV01!F:F,IF(AH190&lt;&gt;"---",VLOOKUP(AD190,CALC_CONN_TEBA0714_REV01!F:M,8,0),IF(IFERROR(IF(AD190=AH190,AI190,AH190),"---")="---","---",IF(COUNTIF(CALC_CONN_TEBA0714_REV01!F:F,IFERROR(IF(AD190=AH190,AI190,AH190),"---"))&gt;0,"---",IFERROR(IF(AD190=AH190,AI190,AH190),"---")))))=1,IF(AH190&lt;&gt;"---",VLOOKUP(AD190,CALC_CONN_TEBA0714_REV01!F:M,8,0),IF(IFERROR(IF(AD190=AH190,AI190,AH190),"---")="---","---",IF(COUNTIF(CALC_CONN_TEBA0714_REV01!F:F,IFERROR(IF(AD190=AH190,AI190,AH190),"---"))&gt;0,"---",IFERROR(IF(AD190=AH190,AI190,AH190),"---")))),"---")</f>
        <v>J17-13</v>
      </c>
      <c r="AK190" t="str">
        <f>IF(COUNTIF(CALC_CONN_TEBA0714_REV01!F:F,IF(AH190&lt;&gt;"---",VLOOKUP(AD190,CALC_CONN_TEBA0714_REV01!F:M,8,0),IF(IFERROR(IF(AD190=AH190,AI190,AH190),"---")="---","---",IF(COUNTIF(CALC_CONN_TEBA0714_REV01!F:F,IFERROR(IF(AD190=AH190,AI190,AH190),"---"))&gt;0,"---",IFERROR(IF(AD190=AH190,AI190,AH190),"---")))))=0,IF(AH190&lt;&gt;"---",VLOOKUP(AD190,CALC_CONN_TEBA0714_REV01!F:M,8,0),IF(IFERROR(IF(AD190=AH190,AI190,AH190),"---")="---","---",IF(COUNTIF(CALC_CONN_TEBA0714_REV01!F:F,IFERROR(IF(AD190=AH190,AI190,AH190),"---"))&gt;0,"---",IFERROR(IF(AD190=AH190,AI190,AH190),"---")))),"---")</f>
        <v>---</v>
      </c>
      <c r="AL190">
        <f t="shared" si="36"/>
        <v>33.772399999999998</v>
      </c>
      <c r="AM190">
        <f t="shared" si="37"/>
        <v>2</v>
      </c>
      <c r="AT190" t="str">
        <f t="shared" si="30"/>
        <v>MGT_TX3_P</v>
      </c>
      <c r="AU190" t="str">
        <f t="shared" si="31"/>
        <v>--</v>
      </c>
    </row>
    <row r="191" spans="1:47" x14ac:dyDescent="0.25">
      <c r="A191" t="str">
        <f t="shared" si="26"/>
        <v>JM1-9</v>
      </c>
      <c r="B191" t="str">
        <f t="shared" si="27"/>
        <v>MGT_RX2_N</v>
      </c>
      <c r="C191" t="str">
        <f t="shared" si="28"/>
        <v>JM1-MGT_RX2_N</v>
      </c>
      <c r="D191" t="str">
        <f t="shared" si="29"/>
        <v>JM1-9</v>
      </c>
      <c r="E191" t="s">
        <v>158</v>
      </c>
      <c r="F191">
        <v>9</v>
      </c>
      <c r="G191" t="s">
        <v>886</v>
      </c>
      <c r="L191" t="s">
        <v>1331</v>
      </c>
      <c r="M191" t="s">
        <v>274</v>
      </c>
      <c r="N191">
        <v>43.526299999999999</v>
      </c>
      <c r="AA191">
        <f t="shared" si="38"/>
        <v>186</v>
      </c>
      <c r="AB191" t="str">
        <f>B2B!B188</f>
        <v>JM2</v>
      </c>
      <c r="AC191" t="str">
        <f>B2B!C188</f>
        <v>85</v>
      </c>
      <c r="AD191" t="str">
        <f t="shared" si="32"/>
        <v>JM2-85</v>
      </c>
      <c r="AE191" t="str">
        <f t="shared" si="33"/>
        <v>B14_L18_N</v>
      </c>
      <c r="AG191" t="str">
        <f t="shared" si="34"/>
        <v>--</v>
      </c>
      <c r="AH191" t="str">
        <f t="shared" si="35"/>
        <v>J17-33</v>
      </c>
      <c r="AI191" t="str">
        <f>IFERROR(IF(IF(AG191="--",INDEX(D:D,MATCH(AE191,INDEX(B:B,MATCH(AE191,B:B,)+1):B10705,)+MATCH(AE191,B:B,)))=AD191,VLOOKUP(AE191,B:D,3,0),IF(AG191="--",INDEX(D:D,MATCH(AE191,INDEX(B:B,MATCH(AE191,B:B,)+1):B10705,)+MATCH(AE191,B:B,)),"---")),"---")</f>
        <v>J17-33</v>
      </c>
      <c r="AJ191" t="str">
        <f>IF(COUNTIF(CALC_CONN_TEBA0714_REV01!F:F,IF(AH191&lt;&gt;"---",VLOOKUP(AD191,CALC_CONN_TEBA0714_REV01!F:M,8,0),IF(IFERROR(IF(AD191=AH191,AI191,AH191),"---")="---","---",IF(COUNTIF(CALC_CONN_TEBA0714_REV01!F:F,IFERROR(IF(AD191=AH191,AI191,AH191),"---"))&gt;0,"---",IFERROR(IF(AD191=AH191,AI191,AH191),"---")))))=1,IF(AH191&lt;&gt;"---",VLOOKUP(AD191,CALC_CONN_TEBA0714_REV01!F:M,8,0),IF(IFERROR(IF(AD191=AH191,AI191,AH191),"---")="---","---",IF(COUNTIF(CALC_CONN_TEBA0714_REV01!F:F,IFERROR(IF(AD191=AH191,AI191,AH191),"---"))&gt;0,"---",IFERROR(IF(AD191=AH191,AI191,AH191),"---")))),"---")</f>
        <v>J17-33</v>
      </c>
      <c r="AK191" t="str">
        <f>IF(COUNTIF(CALC_CONN_TEBA0714_REV01!F:F,IF(AH191&lt;&gt;"---",VLOOKUP(AD191,CALC_CONN_TEBA0714_REV01!F:M,8,0),IF(IFERROR(IF(AD191=AH191,AI191,AH191),"---")="---","---",IF(COUNTIF(CALC_CONN_TEBA0714_REV01!F:F,IFERROR(IF(AD191=AH191,AI191,AH191),"---"))&gt;0,"---",IFERROR(IF(AD191=AH191,AI191,AH191),"---")))))=0,IF(AH191&lt;&gt;"---",VLOOKUP(AD191,CALC_CONN_TEBA0714_REV01!F:M,8,0),IF(IFERROR(IF(AD191=AH191,AI191,AH191),"---")="---","---",IF(COUNTIF(CALC_CONN_TEBA0714_REV01!F:F,IFERROR(IF(AD191=AH191,AI191,AH191),"---"))&gt;0,"---",IFERROR(IF(AD191=AH191,AI191,AH191),"---")))),"---")</f>
        <v>---</v>
      </c>
      <c r="AL191">
        <f t="shared" si="36"/>
        <v>10.166</v>
      </c>
      <c r="AM191">
        <f t="shared" si="37"/>
        <v>2</v>
      </c>
      <c r="AT191" t="str">
        <f t="shared" si="30"/>
        <v>MGT_RX2_N</v>
      </c>
      <c r="AU191" t="str">
        <f t="shared" si="31"/>
        <v>--</v>
      </c>
    </row>
    <row r="192" spans="1:47" x14ac:dyDescent="0.25">
      <c r="A192" t="str">
        <f t="shared" si="26"/>
        <v>JM1-10</v>
      </c>
      <c r="B192" t="str">
        <f t="shared" si="27"/>
        <v>MGT_TX3_N</v>
      </c>
      <c r="C192" t="str">
        <f t="shared" si="28"/>
        <v>JM1-MGT_TX3_N</v>
      </c>
      <c r="D192" t="str">
        <f t="shared" si="29"/>
        <v>JM1-10</v>
      </c>
      <c r="E192" t="s">
        <v>158</v>
      </c>
      <c r="F192">
        <v>10</v>
      </c>
      <c r="G192" t="s">
        <v>889</v>
      </c>
      <c r="L192" t="s">
        <v>1328</v>
      </c>
      <c r="M192" t="s">
        <v>274</v>
      </c>
      <c r="N192">
        <v>11.1241</v>
      </c>
      <c r="AA192">
        <f t="shared" si="38"/>
        <v>187</v>
      </c>
      <c r="AB192" t="str">
        <f>B2B!B189</f>
        <v>JM2</v>
      </c>
      <c r="AC192" t="str">
        <f>B2B!C189</f>
        <v>88</v>
      </c>
      <c r="AD192" t="str">
        <f t="shared" si="32"/>
        <v>JM2-88</v>
      </c>
      <c r="AE192" t="str">
        <f t="shared" si="33"/>
        <v>B14_L13_P</v>
      </c>
      <c r="AG192" t="str">
        <f t="shared" si="34"/>
        <v>--</v>
      </c>
      <c r="AH192" t="str">
        <f t="shared" si="35"/>
        <v>J17-14</v>
      </c>
      <c r="AI192" t="str">
        <f>IFERROR(IF(IF(AG192="--",INDEX(D:D,MATCH(AE192,INDEX(B:B,MATCH(AE192,B:B,)+1):B10706,)+MATCH(AE192,B:B,)))=AD192,VLOOKUP(AE192,B:D,3,0),IF(AG192="--",INDEX(D:D,MATCH(AE192,INDEX(B:B,MATCH(AE192,B:B,)+1):B10706,)+MATCH(AE192,B:B,)),"---")),"---")</f>
        <v>J17-14</v>
      </c>
      <c r="AJ192" t="str">
        <f>IF(COUNTIF(CALC_CONN_TEBA0714_REV01!F:F,IF(AH192&lt;&gt;"---",VLOOKUP(AD192,CALC_CONN_TEBA0714_REV01!F:M,8,0),IF(IFERROR(IF(AD192=AH192,AI192,AH192),"---")="---","---",IF(COUNTIF(CALC_CONN_TEBA0714_REV01!F:F,IFERROR(IF(AD192=AH192,AI192,AH192),"---"))&gt;0,"---",IFERROR(IF(AD192=AH192,AI192,AH192),"---")))))=1,IF(AH192&lt;&gt;"---",VLOOKUP(AD192,CALC_CONN_TEBA0714_REV01!F:M,8,0),IF(IFERROR(IF(AD192=AH192,AI192,AH192),"---")="---","---",IF(COUNTIF(CALC_CONN_TEBA0714_REV01!F:F,IFERROR(IF(AD192=AH192,AI192,AH192),"---"))&gt;0,"---",IFERROR(IF(AD192=AH192,AI192,AH192),"---")))),"---")</f>
        <v>J17-14</v>
      </c>
      <c r="AK192" t="str">
        <f>IF(COUNTIF(CALC_CONN_TEBA0714_REV01!F:F,IF(AH192&lt;&gt;"---",VLOOKUP(AD192,CALC_CONN_TEBA0714_REV01!F:M,8,0),IF(IFERROR(IF(AD192=AH192,AI192,AH192),"---")="---","---",IF(COUNTIF(CALC_CONN_TEBA0714_REV01!F:F,IFERROR(IF(AD192=AH192,AI192,AH192),"---"))&gt;0,"---",IFERROR(IF(AD192=AH192,AI192,AH192),"---")))))=0,IF(AH192&lt;&gt;"---",VLOOKUP(AD192,CALC_CONN_TEBA0714_REV01!F:M,8,0),IF(IFERROR(IF(AD192=AH192,AI192,AH192),"---")="---","---",IF(COUNTIF(CALC_CONN_TEBA0714_REV01!F:F,IFERROR(IF(AD192=AH192,AI192,AH192),"---"))&gt;0,"---",IFERROR(IF(AD192=AH192,AI192,AH192),"---")))),"---")</f>
        <v>---</v>
      </c>
      <c r="AL192">
        <f t="shared" si="36"/>
        <v>33.460500000000003</v>
      </c>
      <c r="AM192">
        <f t="shared" si="37"/>
        <v>2</v>
      </c>
      <c r="AT192" t="str">
        <f t="shared" si="30"/>
        <v>MGT_TX3_N</v>
      </c>
      <c r="AU192" t="str">
        <f t="shared" si="31"/>
        <v>--</v>
      </c>
    </row>
    <row r="193" spans="1:47" x14ac:dyDescent="0.25">
      <c r="A193" t="str">
        <f t="shared" si="26"/>
        <v>JM1-11</v>
      </c>
      <c r="B193" t="str">
        <f t="shared" si="27"/>
        <v>GND</v>
      </c>
      <c r="C193" t="str">
        <f t="shared" si="28"/>
        <v>JM1-GND</v>
      </c>
      <c r="D193" t="str">
        <f t="shared" si="29"/>
        <v>JM1-11</v>
      </c>
      <c r="E193" t="s">
        <v>158</v>
      </c>
      <c r="F193">
        <v>11</v>
      </c>
      <c r="G193" t="s">
        <v>275</v>
      </c>
      <c r="L193" t="s">
        <v>1327</v>
      </c>
      <c r="M193" t="s">
        <v>274</v>
      </c>
      <c r="N193">
        <v>10.7927</v>
      </c>
      <c r="AA193">
        <f t="shared" si="38"/>
        <v>188</v>
      </c>
      <c r="AB193" t="str">
        <f>B2B!B190</f>
        <v>JM2</v>
      </c>
      <c r="AC193" t="str">
        <f>B2B!C190</f>
        <v>87</v>
      </c>
      <c r="AD193" t="str">
        <f t="shared" si="32"/>
        <v>JM2-87</v>
      </c>
      <c r="AE193" t="str">
        <f t="shared" si="33"/>
        <v>B14_L18_P</v>
      </c>
      <c r="AG193" t="str">
        <f t="shared" si="34"/>
        <v>--</v>
      </c>
      <c r="AH193" t="str">
        <f t="shared" si="35"/>
        <v>J17-34</v>
      </c>
      <c r="AI193" t="str">
        <f>IFERROR(IF(IF(AG193="--",INDEX(D:D,MATCH(AE193,INDEX(B:B,MATCH(AE193,B:B,)+1):B10707,)+MATCH(AE193,B:B,)))=AD193,VLOOKUP(AE193,B:D,3,0),IF(AG193="--",INDEX(D:D,MATCH(AE193,INDEX(B:B,MATCH(AE193,B:B,)+1):B10707,)+MATCH(AE193,B:B,)),"---")),"---")</f>
        <v>J17-34</v>
      </c>
      <c r="AJ193" t="str">
        <f>IF(COUNTIF(CALC_CONN_TEBA0714_REV01!F:F,IF(AH193&lt;&gt;"---",VLOOKUP(AD193,CALC_CONN_TEBA0714_REV01!F:M,8,0),IF(IFERROR(IF(AD193=AH193,AI193,AH193),"---")="---","---",IF(COUNTIF(CALC_CONN_TEBA0714_REV01!F:F,IFERROR(IF(AD193=AH193,AI193,AH193),"---"))&gt;0,"---",IFERROR(IF(AD193=AH193,AI193,AH193),"---")))))=1,IF(AH193&lt;&gt;"---",VLOOKUP(AD193,CALC_CONN_TEBA0714_REV01!F:M,8,0),IF(IFERROR(IF(AD193=AH193,AI193,AH193),"---")="---","---",IF(COUNTIF(CALC_CONN_TEBA0714_REV01!F:F,IFERROR(IF(AD193=AH193,AI193,AH193),"---"))&gt;0,"---",IFERROR(IF(AD193=AH193,AI193,AH193),"---")))),"---")</f>
        <v>J17-34</v>
      </c>
      <c r="AK193" t="str">
        <f>IF(COUNTIF(CALC_CONN_TEBA0714_REV01!F:F,IF(AH193&lt;&gt;"---",VLOOKUP(AD193,CALC_CONN_TEBA0714_REV01!F:M,8,0),IF(IFERROR(IF(AD193=AH193,AI193,AH193),"---")="---","---",IF(COUNTIF(CALC_CONN_TEBA0714_REV01!F:F,IFERROR(IF(AD193=AH193,AI193,AH193),"---"))&gt;0,"---",IFERROR(IF(AD193=AH193,AI193,AH193),"---")))))=0,IF(AH193&lt;&gt;"---",VLOOKUP(AD193,CALC_CONN_TEBA0714_REV01!F:M,8,0),IF(IFERROR(IF(AD193=AH193,AI193,AH193),"---")="---","---",IF(COUNTIF(CALC_CONN_TEBA0714_REV01!F:F,IFERROR(IF(AD193=AH193,AI193,AH193),"---"))&gt;0,"---",IFERROR(IF(AD193=AH193,AI193,AH193),"---")))),"---")</f>
        <v>---</v>
      </c>
      <c r="AL193">
        <f t="shared" si="36"/>
        <v>9.8346999999999998</v>
      </c>
      <c r="AM193">
        <f t="shared" si="37"/>
        <v>2</v>
      </c>
      <c r="AT193">
        <f t="shared" si="30"/>
        <v>0</v>
      </c>
      <c r="AU193">
        <f t="shared" si="31"/>
        <v>0</v>
      </c>
    </row>
    <row r="194" spans="1:47" x14ac:dyDescent="0.25">
      <c r="A194" t="str">
        <f t="shared" si="26"/>
        <v>JM1-12</v>
      </c>
      <c r="B194" t="str">
        <f t="shared" si="27"/>
        <v>GND</v>
      </c>
      <c r="C194" t="str">
        <f t="shared" si="28"/>
        <v>JM1-GND</v>
      </c>
      <c r="D194" t="str">
        <f t="shared" si="29"/>
        <v>JM1-12</v>
      </c>
      <c r="E194" t="s">
        <v>158</v>
      </c>
      <c r="F194">
        <v>12</v>
      </c>
      <c r="G194" t="s">
        <v>275</v>
      </c>
      <c r="L194" t="s">
        <v>1332</v>
      </c>
      <c r="M194" t="s">
        <v>1332</v>
      </c>
      <c r="N194" t="s">
        <v>1332</v>
      </c>
      <c r="AA194">
        <f t="shared" si="38"/>
        <v>189</v>
      </c>
      <c r="AB194" t="str">
        <f>B2B!B191</f>
        <v>JM2</v>
      </c>
      <c r="AC194" t="str">
        <f>B2B!C191</f>
        <v>90</v>
      </c>
      <c r="AD194" t="str">
        <f t="shared" si="32"/>
        <v>JM2-90</v>
      </c>
      <c r="AE194" t="str">
        <f t="shared" si="33"/>
        <v>GND</v>
      </c>
      <c r="AG194" t="str">
        <f t="shared" si="34"/>
        <v>---</v>
      </c>
      <c r="AH194" t="str">
        <f t="shared" si="35"/>
        <v>---</v>
      </c>
      <c r="AI194" t="str">
        <f>IFERROR(IF(IF(AG194="--",INDEX(D:D,MATCH(AE194,INDEX(B:B,MATCH(AE194,B:B,)+1):B10708,)+MATCH(AE194,B:B,)))=AD194,VLOOKUP(AE194,B:D,3,0),IF(AG194="--",INDEX(D:D,MATCH(AE194,INDEX(B:B,MATCH(AE194,B:B,)+1):B10708,)+MATCH(AE194,B:B,)),"---")),"---")</f>
        <v>---</v>
      </c>
      <c r="AJ194" t="str">
        <f>IF(COUNTIF(CALC_CONN_TEBA0714_REV01!F:F,IF(AH194&lt;&gt;"---",VLOOKUP(AD194,CALC_CONN_TEBA0714_REV01!F:M,8,0),IF(IFERROR(IF(AD194=AH194,AI194,AH194),"---")="---","---",IF(COUNTIF(CALC_CONN_TEBA0714_REV01!F:F,IFERROR(IF(AD194=AH194,AI194,AH194),"---"))&gt;0,"---",IFERROR(IF(AD194=AH194,AI194,AH194),"---")))))=1,IF(AH194&lt;&gt;"---",VLOOKUP(AD194,CALC_CONN_TEBA0714_REV01!F:M,8,0),IF(IFERROR(IF(AD194=AH194,AI194,AH194),"---")="---","---",IF(COUNTIF(CALC_CONN_TEBA0714_REV01!F:F,IFERROR(IF(AD194=AH194,AI194,AH194),"---"))&gt;0,"---",IFERROR(IF(AD194=AH194,AI194,AH194),"---")))),"---")</f>
        <v>---</v>
      </c>
      <c r="AK194" t="str">
        <f>IF(COUNTIF(CALC_CONN_TEBA0714_REV01!F:F,IF(AH194&lt;&gt;"---",VLOOKUP(AD194,CALC_CONN_TEBA0714_REV01!F:M,8,0),IF(IFERROR(IF(AD194=AH194,AI194,AH194),"---")="---","---",IF(COUNTIF(CALC_CONN_TEBA0714_REV01!F:F,IFERROR(IF(AD194=AH194,AI194,AH194),"---"))&gt;0,"---",IFERROR(IF(AD194=AH194,AI194,AH194),"---")))))=0,IF(AH194&lt;&gt;"---",VLOOKUP(AD194,CALC_CONN_TEBA0714_REV01!F:M,8,0),IF(IFERROR(IF(AD194=AH194,AI194,AH194),"---")="---","---",IF(COUNTIF(CALC_CONN_TEBA0714_REV01!F:F,IFERROR(IF(AD194=AH194,AI194,AH194),"---"))&gt;0,"---",IFERROR(IF(AD194=AH194,AI194,AH194),"---")))),"---")</f>
        <v>---</v>
      </c>
      <c r="AL194" t="str">
        <f t="shared" si="36"/>
        <v>---</v>
      </c>
      <c r="AM194">
        <f t="shared" si="37"/>
        <v>85</v>
      </c>
      <c r="AT194">
        <f t="shared" si="30"/>
        <v>0</v>
      </c>
      <c r="AU194">
        <f t="shared" si="31"/>
        <v>0</v>
      </c>
    </row>
    <row r="195" spans="1:47" x14ac:dyDescent="0.25">
      <c r="A195" t="str">
        <f t="shared" si="26"/>
        <v>JM1-13</v>
      </c>
      <c r="B195" t="str">
        <f t="shared" si="27"/>
        <v>MGT_RX1_P</v>
      </c>
      <c r="C195" t="str">
        <f t="shared" si="28"/>
        <v>JM1-MGT_RX1_P</v>
      </c>
      <c r="D195" t="str">
        <f t="shared" si="29"/>
        <v>JM1-13</v>
      </c>
      <c r="E195" t="s">
        <v>158</v>
      </c>
      <c r="F195">
        <v>13</v>
      </c>
      <c r="G195" t="s">
        <v>884</v>
      </c>
      <c r="AA195">
        <f t="shared" si="38"/>
        <v>190</v>
      </c>
      <c r="AB195" t="str">
        <f>B2B!B192</f>
        <v>JM2</v>
      </c>
      <c r="AC195" t="str">
        <f>B2B!C192</f>
        <v>89</v>
      </c>
      <c r="AD195" t="str">
        <f t="shared" si="32"/>
        <v>JM2-89</v>
      </c>
      <c r="AE195" t="str">
        <f t="shared" si="33"/>
        <v>B14_L17_N</v>
      </c>
      <c r="AG195" t="str">
        <f t="shared" si="34"/>
        <v>--</v>
      </c>
      <c r="AH195" t="str">
        <f t="shared" si="35"/>
        <v>J17-35</v>
      </c>
      <c r="AI195" t="str">
        <f>IFERROR(IF(IF(AG195="--",INDEX(D:D,MATCH(AE195,INDEX(B:B,MATCH(AE195,B:B,)+1):B10709,)+MATCH(AE195,B:B,)))=AD195,VLOOKUP(AE195,B:D,3,0),IF(AG195="--",INDEX(D:D,MATCH(AE195,INDEX(B:B,MATCH(AE195,B:B,)+1):B10709,)+MATCH(AE195,B:B,)),"---")),"---")</f>
        <v>J17-35</v>
      </c>
      <c r="AJ195" t="str">
        <f>IF(COUNTIF(CALC_CONN_TEBA0714_REV01!F:F,IF(AH195&lt;&gt;"---",VLOOKUP(AD195,CALC_CONN_TEBA0714_REV01!F:M,8,0),IF(IFERROR(IF(AD195=AH195,AI195,AH195),"---")="---","---",IF(COUNTIF(CALC_CONN_TEBA0714_REV01!F:F,IFERROR(IF(AD195=AH195,AI195,AH195),"---"))&gt;0,"---",IFERROR(IF(AD195=AH195,AI195,AH195),"---")))))=1,IF(AH195&lt;&gt;"---",VLOOKUP(AD195,CALC_CONN_TEBA0714_REV01!F:M,8,0),IF(IFERROR(IF(AD195=AH195,AI195,AH195),"---")="---","---",IF(COUNTIF(CALC_CONN_TEBA0714_REV01!F:F,IFERROR(IF(AD195=AH195,AI195,AH195),"---"))&gt;0,"---",IFERROR(IF(AD195=AH195,AI195,AH195),"---")))),"---")</f>
        <v>J17-35</v>
      </c>
      <c r="AK195" t="str">
        <f>IF(COUNTIF(CALC_CONN_TEBA0714_REV01!F:F,IF(AH195&lt;&gt;"---",VLOOKUP(AD195,CALC_CONN_TEBA0714_REV01!F:M,8,0),IF(IFERROR(IF(AD195=AH195,AI195,AH195),"---")="---","---",IF(COUNTIF(CALC_CONN_TEBA0714_REV01!F:F,IFERROR(IF(AD195=AH195,AI195,AH195),"---"))&gt;0,"---",IFERROR(IF(AD195=AH195,AI195,AH195),"---")))))=0,IF(AH195&lt;&gt;"---",VLOOKUP(AD195,CALC_CONN_TEBA0714_REV01!F:M,8,0),IF(IFERROR(IF(AD195=AH195,AI195,AH195),"---")="---","---",IF(COUNTIF(CALC_CONN_TEBA0714_REV01!F:F,IFERROR(IF(AD195=AH195,AI195,AH195),"---"))&gt;0,"---",IFERROR(IF(AD195=AH195,AI195,AH195),"---")))),"---")</f>
        <v>---</v>
      </c>
      <c r="AL195">
        <f t="shared" si="36"/>
        <v>11.579599999999999</v>
      </c>
      <c r="AM195">
        <f t="shared" si="37"/>
        <v>2</v>
      </c>
      <c r="AT195" t="str">
        <f t="shared" si="30"/>
        <v>MGT_RX1_P</v>
      </c>
      <c r="AU195" t="str">
        <f t="shared" si="31"/>
        <v>--</v>
      </c>
    </row>
    <row r="196" spans="1:47" x14ac:dyDescent="0.25">
      <c r="A196" t="str">
        <f t="shared" si="26"/>
        <v>JM1-14</v>
      </c>
      <c r="B196" t="str">
        <f t="shared" si="27"/>
        <v>MGT_TX2_P</v>
      </c>
      <c r="C196" t="str">
        <f t="shared" si="28"/>
        <v>JM1-MGT_TX2_P</v>
      </c>
      <c r="D196" t="str">
        <f t="shared" si="29"/>
        <v>JM1-14</v>
      </c>
      <c r="E196" t="s">
        <v>158</v>
      </c>
      <c r="F196">
        <v>14</v>
      </c>
      <c r="G196" t="s">
        <v>887</v>
      </c>
      <c r="AA196">
        <f t="shared" si="38"/>
        <v>191</v>
      </c>
      <c r="AB196" t="str">
        <f>B2B!B193</f>
        <v>JM2</v>
      </c>
      <c r="AC196" t="str">
        <f>B2B!C193</f>
        <v>92</v>
      </c>
      <c r="AD196" t="str">
        <f t="shared" si="32"/>
        <v>JM2-92</v>
      </c>
      <c r="AE196" t="str">
        <f t="shared" si="33"/>
        <v>B14_L19_P</v>
      </c>
      <c r="AG196" t="str">
        <f t="shared" si="34"/>
        <v>--</v>
      </c>
      <c r="AH196" t="str">
        <f t="shared" si="35"/>
        <v>J17-11</v>
      </c>
      <c r="AI196" t="str">
        <f>IFERROR(IF(IF(AG196="--",INDEX(D:D,MATCH(AE196,INDEX(B:B,MATCH(AE196,B:B,)+1):B10710,)+MATCH(AE196,B:B,)))=AD196,VLOOKUP(AE196,B:D,3,0),IF(AG196="--",INDEX(D:D,MATCH(AE196,INDEX(B:B,MATCH(AE196,B:B,)+1):B10710,)+MATCH(AE196,B:B,)),"---")),"---")</f>
        <v>J17-11</v>
      </c>
      <c r="AJ196" t="str">
        <f>IF(COUNTIF(CALC_CONN_TEBA0714_REV01!F:F,IF(AH196&lt;&gt;"---",VLOOKUP(AD196,CALC_CONN_TEBA0714_REV01!F:M,8,0),IF(IFERROR(IF(AD196=AH196,AI196,AH196),"---")="---","---",IF(COUNTIF(CALC_CONN_TEBA0714_REV01!F:F,IFERROR(IF(AD196=AH196,AI196,AH196),"---"))&gt;0,"---",IFERROR(IF(AD196=AH196,AI196,AH196),"---")))))=1,IF(AH196&lt;&gt;"---",VLOOKUP(AD196,CALC_CONN_TEBA0714_REV01!F:M,8,0),IF(IFERROR(IF(AD196=AH196,AI196,AH196),"---")="---","---",IF(COUNTIF(CALC_CONN_TEBA0714_REV01!F:F,IFERROR(IF(AD196=AH196,AI196,AH196),"---"))&gt;0,"---",IFERROR(IF(AD196=AH196,AI196,AH196),"---")))),"---")</f>
        <v>J17-11</v>
      </c>
      <c r="AK196" t="str">
        <f>IF(COUNTIF(CALC_CONN_TEBA0714_REV01!F:F,IF(AH196&lt;&gt;"---",VLOOKUP(AD196,CALC_CONN_TEBA0714_REV01!F:M,8,0),IF(IFERROR(IF(AD196=AH196,AI196,AH196),"---")="---","---",IF(COUNTIF(CALC_CONN_TEBA0714_REV01!F:F,IFERROR(IF(AD196=AH196,AI196,AH196),"---"))&gt;0,"---",IFERROR(IF(AD196=AH196,AI196,AH196),"---")))))=0,IF(AH196&lt;&gt;"---",VLOOKUP(AD196,CALC_CONN_TEBA0714_REV01!F:M,8,0),IF(IFERROR(IF(AD196=AH196,AI196,AH196),"---")="---","---",IF(COUNTIF(CALC_CONN_TEBA0714_REV01!F:F,IFERROR(IF(AD196=AH196,AI196,AH196),"---"))&gt;0,"---",IFERROR(IF(AD196=AH196,AI196,AH196),"---")))),"---")</f>
        <v>---</v>
      </c>
      <c r="AL196">
        <f t="shared" si="36"/>
        <v>38.498800000000003</v>
      </c>
      <c r="AM196">
        <f t="shared" si="37"/>
        <v>2</v>
      </c>
      <c r="AT196" t="str">
        <f t="shared" si="30"/>
        <v>MGT_TX2_P</v>
      </c>
      <c r="AU196" t="str">
        <f t="shared" si="31"/>
        <v>--</v>
      </c>
    </row>
    <row r="197" spans="1:47" x14ac:dyDescent="0.25">
      <c r="A197" t="str">
        <f t="shared" si="26"/>
        <v>JM1-15</v>
      </c>
      <c r="B197" t="str">
        <f t="shared" si="27"/>
        <v>MGT_RX1_N</v>
      </c>
      <c r="C197" t="str">
        <f t="shared" si="28"/>
        <v>JM1-MGT_RX1_N</v>
      </c>
      <c r="D197" t="str">
        <f t="shared" si="29"/>
        <v>JM1-15</v>
      </c>
      <c r="E197" t="s">
        <v>158</v>
      </c>
      <c r="F197">
        <v>15</v>
      </c>
      <c r="G197" t="s">
        <v>882</v>
      </c>
      <c r="AA197">
        <f t="shared" si="38"/>
        <v>192</v>
      </c>
      <c r="AB197" t="str">
        <f>B2B!B194</f>
        <v>JM2</v>
      </c>
      <c r="AC197" t="str">
        <f>B2B!C194</f>
        <v>91</v>
      </c>
      <c r="AD197" t="str">
        <f t="shared" si="32"/>
        <v>JM2-91</v>
      </c>
      <c r="AE197" t="str">
        <f t="shared" si="33"/>
        <v>B14_L17_P</v>
      </c>
      <c r="AG197" t="str">
        <f t="shared" si="34"/>
        <v>--</v>
      </c>
      <c r="AH197" t="str">
        <f t="shared" si="35"/>
        <v>J17-36</v>
      </c>
      <c r="AI197" t="str">
        <f>IFERROR(IF(IF(AG197="--",INDEX(D:D,MATCH(AE197,INDEX(B:B,MATCH(AE197,B:B,)+1):B10711,)+MATCH(AE197,B:B,)))=AD197,VLOOKUP(AE197,B:D,3,0),IF(AG197="--",INDEX(D:D,MATCH(AE197,INDEX(B:B,MATCH(AE197,B:B,)+1):B10711,)+MATCH(AE197,B:B,)),"---")),"---")</f>
        <v>J17-36</v>
      </c>
      <c r="AJ197" t="str">
        <f>IF(COUNTIF(CALC_CONN_TEBA0714_REV01!F:F,IF(AH197&lt;&gt;"---",VLOOKUP(AD197,CALC_CONN_TEBA0714_REV01!F:M,8,0),IF(IFERROR(IF(AD197=AH197,AI197,AH197),"---")="---","---",IF(COUNTIF(CALC_CONN_TEBA0714_REV01!F:F,IFERROR(IF(AD197=AH197,AI197,AH197),"---"))&gt;0,"---",IFERROR(IF(AD197=AH197,AI197,AH197),"---")))))=1,IF(AH197&lt;&gt;"---",VLOOKUP(AD197,CALC_CONN_TEBA0714_REV01!F:M,8,0),IF(IFERROR(IF(AD197=AH197,AI197,AH197),"---")="---","---",IF(COUNTIF(CALC_CONN_TEBA0714_REV01!F:F,IFERROR(IF(AD197=AH197,AI197,AH197),"---"))&gt;0,"---",IFERROR(IF(AD197=AH197,AI197,AH197),"---")))),"---")</f>
        <v>J17-36</v>
      </c>
      <c r="AK197" t="str">
        <f>IF(COUNTIF(CALC_CONN_TEBA0714_REV01!F:F,IF(AH197&lt;&gt;"---",VLOOKUP(AD197,CALC_CONN_TEBA0714_REV01!F:M,8,0),IF(IFERROR(IF(AD197=AH197,AI197,AH197),"---")="---","---",IF(COUNTIF(CALC_CONN_TEBA0714_REV01!F:F,IFERROR(IF(AD197=AH197,AI197,AH197),"---"))&gt;0,"---",IFERROR(IF(AD197=AH197,AI197,AH197),"---")))))=0,IF(AH197&lt;&gt;"---",VLOOKUP(AD197,CALC_CONN_TEBA0714_REV01!F:M,8,0),IF(IFERROR(IF(AD197=AH197,AI197,AH197),"---")="---","---",IF(COUNTIF(CALC_CONN_TEBA0714_REV01!F:F,IFERROR(IF(AD197=AH197,AI197,AH197),"---"))&gt;0,"---",IFERROR(IF(AD197=AH197,AI197,AH197),"---")))),"---")</f>
        <v>---</v>
      </c>
      <c r="AL197">
        <f t="shared" si="36"/>
        <v>11.248200000000001</v>
      </c>
      <c r="AM197">
        <f t="shared" si="37"/>
        <v>2</v>
      </c>
      <c r="AT197" t="str">
        <f t="shared" si="30"/>
        <v>MGT_RX1_N</v>
      </c>
      <c r="AU197" t="str">
        <f t="shared" si="31"/>
        <v>--</v>
      </c>
    </row>
    <row r="198" spans="1:47" x14ac:dyDescent="0.25">
      <c r="A198" t="str">
        <f t="shared" ref="A198:A261" si="39">$E198&amp;"-"&amp;$F198</f>
        <v>JM1-16</v>
      </c>
      <c r="B198" t="str">
        <f t="shared" ref="B198:B261" si="40">IF(OR(E198=$A$2,E198=$B$2,E198=$C$2,E198=$D$2),"--",G198)</f>
        <v>MGT_TX2_N</v>
      </c>
      <c r="C198" t="str">
        <f t="shared" ref="C198:C261" si="41">$E198&amp;"-"&amp;$G198</f>
        <v>JM1-MGT_TX2_N</v>
      </c>
      <c r="D198" t="str">
        <f t="shared" ref="D198:D261" si="42">A198</f>
        <v>JM1-16</v>
      </c>
      <c r="E198" t="s">
        <v>158</v>
      </c>
      <c r="F198">
        <v>16</v>
      </c>
      <c r="G198" t="s">
        <v>885</v>
      </c>
      <c r="AA198">
        <f t="shared" si="38"/>
        <v>193</v>
      </c>
      <c r="AB198" t="str">
        <f>B2B!B195</f>
        <v>JM2</v>
      </c>
      <c r="AC198" t="str">
        <f>B2B!C195</f>
        <v>94</v>
      </c>
      <c r="AD198" t="str">
        <f t="shared" si="32"/>
        <v>JM2-94</v>
      </c>
      <c r="AE198" t="str">
        <f t="shared" si="33"/>
        <v>B14_L19_N</v>
      </c>
      <c r="AG198" t="str">
        <f t="shared" si="34"/>
        <v>--</v>
      </c>
      <c r="AH198" t="str">
        <f t="shared" si="35"/>
        <v>J17-12</v>
      </c>
      <c r="AI198" t="str">
        <f>IFERROR(IF(IF(AG198="--",INDEX(D:D,MATCH(AE198,INDEX(B:B,MATCH(AE198,B:B,)+1):B10712,)+MATCH(AE198,B:B,)))=AD198,VLOOKUP(AE198,B:D,3,0),IF(AG198="--",INDEX(D:D,MATCH(AE198,INDEX(B:B,MATCH(AE198,B:B,)+1):B10712,)+MATCH(AE198,B:B,)),"---")),"---")</f>
        <v>J17-12</v>
      </c>
      <c r="AJ198" t="str">
        <f>IF(COUNTIF(CALC_CONN_TEBA0714_REV01!F:F,IF(AH198&lt;&gt;"---",VLOOKUP(AD198,CALC_CONN_TEBA0714_REV01!F:M,8,0),IF(IFERROR(IF(AD198=AH198,AI198,AH198),"---")="---","---",IF(COUNTIF(CALC_CONN_TEBA0714_REV01!F:F,IFERROR(IF(AD198=AH198,AI198,AH198),"---"))&gt;0,"---",IFERROR(IF(AD198=AH198,AI198,AH198),"---")))))=1,IF(AH198&lt;&gt;"---",VLOOKUP(AD198,CALC_CONN_TEBA0714_REV01!F:M,8,0),IF(IFERROR(IF(AD198=AH198,AI198,AH198),"---")="---","---",IF(COUNTIF(CALC_CONN_TEBA0714_REV01!F:F,IFERROR(IF(AD198=AH198,AI198,AH198),"---"))&gt;0,"---",IFERROR(IF(AD198=AH198,AI198,AH198),"---")))),"---")</f>
        <v>J17-12</v>
      </c>
      <c r="AK198" t="str">
        <f>IF(COUNTIF(CALC_CONN_TEBA0714_REV01!F:F,IF(AH198&lt;&gt;"---",VLOOKUP(AD198,CALC_CONN_TEBA0714_REV01!F:M,8,0),IF(IFERROR(IF(AD198=AH198,AI198,AH198),"---")="---","---",IF(COUNTIF(CALC_CONN_TEBA0714_REV01!F:F,IFERROR(IF(AD198=AH198,AI198,AH198),"---"))&gt;0,"---",IFERROR(IF(AD198=AH198,AI198,AH198),"---")))))=0,IF(AH198&lt;&gt;"---",VLOOKUP(AD198,CALC_CONN_TEBA0714_REV01!F:M,8,0),IF(IFERROR(IF(AD198=AH198,AI198,AH198),"---")="---","---",IF(COUNTIF(CALC_CONN_TEBA0714_REV01!F:F,IFERROR(IF(AD198=AH198,AI198,AH198),"---"))&gt;0,"---",IFERROR(IF(AD198=AH198,AI198,AH198),"---")))),"---")</f>
        <v>---</v>
      </c>
      <c r="AL198">
        <f t="shared" si="36"/>
        <v>38.187600000000003</v>
      </c>
      <c r="AM198">
        <f t="shared" si="37"/>
        <v>2</v>
      </c>
      <c r="AT198" t="str">
        <f t="shared" ref="AT198:AT261" si="43">IF(IF(COUNTIF($AO$6:$AQ$150,B198)&gt;0,"---","--")="---",VLOOKUP(B198,$AO$6:$AQ$150,3,0),B198)</f>
        <v>MGT_TX2_N</v>
      </c>
      <c r="AU198" t="str">
        <f t="shared" ref="AU198:AU261" si="44">IF(IF(COUNTIF($AO$6:$AQ$150,B198)&gt;0,"---","--")="---",VLOOKUP(B198,$AO$6:$AQ$150,2,0),"--")</f>
        <v>--</v>
      </c>
    </row>
    <row r="199" spans="1:47" x14ac:dyDescent="0.25">
      <c r="A199" t="str">
        <f t="shared" si="39"/>
        <v>JM1-17</v>
      </c>
      <c r="B199" t="str">
        <f t="shared" si="40"/>
        <v>GND</v>
      </c>
      <c r="C199" t="str">
        <f t="shared" si="41"/>
        <v>JM1-GND</v>
      </c>
      <c r="D199" t="str">
        <f t="shared" si="42"/>
        <v>JM1-17</v>
      </c>
      <c r="E199" t="s">
        <v>158</v>
      </c>
      <c r="F199">
        <v>17</v>
      </c>
      <c r="G199" t="s">
        <v>275</v>
      </c>
      <c r="AA199">
        <f t="shared" si="38"/>
        <v>194</v>
      </c>
      <c r="AB199" t="str">
        <f>B2B!B196</f>
        <v>JM2</v>
      </c>
      <c r="AC199" t="str">
        <f>B2B!C196</f>
        <v>93</v>
      </c>
      <c r="AD199" t="str">
        <f t="shared" ref="AD199:AD205" si="45">AB199&amp;"-"&amp;AC199</f>
        <v>JM2-93</v>
      </c>
      <c r="AE199" t="str">
        <f t="shared" ref="AE199:AE205" si="46">VLOOKUP(AD199,A:B,2,0)</f>
        <v>B14_L20_P</v>
      </c>
      <c r="AG199" t="str">
        <f t="shared" ref="AG199:AG205" si="47">IF(
IF(
IFERROR(VLOOKUP(AE199,$AO$6:$AO$50,1,),1)=1,1,0),
"--","---")</f>
        <v>--</v>
      </c>
      <c r="AH199" t="str">
        <f t="shared" ref="AH199:AH205" si="48">IF(AG199&lt;&gt;"---",IFERROR(VLOOKUP(AE199,B:F,3,0),"--"),"---")</f>
        <v>J17-37</v>
      </c>
      <c r="AI199" t="str">
        <f>IFERROR(IF(IF(AG199="--",INDEX(D:D,MATCH(AE199,INDEX(B:B,MATCH(AE199,B:B,)+1):B10713,)+MATCH(AE199,B:B,)))=AD199,VLOOKUP(AE199,B:D,3,0),IF(AG199="--",INDEX(D:D,MATCH(AE199,INDEX(B:B,MATCH(AE199,B:B,)+1):B10713,)+MATCH(AE199,B:B,)),"---")),"---")</f>
        <v>J17-37</v>
      </c>
      <c r="AJ199" t="str">
        <f>IF(COUNTIF(CALC_CONN_TEBA0714_REV01!F:F,IF(AH199&lt;&gt;"---",VLOOKUP(AD199,CALC_CONN_TEBA0714_REV01!F:M,8,0),IF(IFERROR(IF(AD199=AH199,AI199,AH199),"---")="---","---",IF(COUNTIF(CALC_CONN_TEBA0714_REV01!F:F,IFERROR(IF(AD199=AH199,AI199,AH199),"---"))&gt;0,"---",IFERROR(IF(AD199=AH199,AI199,AH199),"---")))))=1,IF(AH199&lt;&gt;"---",VLOOKUP(AD199,CALC_CONN_TEBA0714_REV01!F:M,8,0),IF(IFERROR(IF(AD199=AH199,AI199,AH199),"---")="---","---",IF(COUNTIF(CALC_CONN_TEBA0714_REV01!F:F,IFERROR(IF(AD199=AH199,AI199,AH199),"---"))&gt;0,"---",IFERROR(IF(AD199=AH199,AI199,AH199),"---")))),"---")</f>
        <v>J17-37</v>
      </c>
      <c r="AK199" t="str">
        <f>IF(COUNTIF(CALC_CONN_TEBA0714_REV01!F:F,IF(AH199&lt;&gt;"---",VLOOKUP(AD199,CALC_CONN_TEBA0714_REV01!F:M,8,0),IF(IFERROR(IF(AD199=AH199,AI199,AH199),"---")="---","---",IF(COUNTIF(CALC_CONN_TEBA0714_REV01!F:F,IFERROR(IF(AD199=AH199,AI199,AH199),"---"))&gt;0,"---",IFERROR(IF(AD199=AH199,AI199,AH199),"---")))))=0,IF(AH199&lt;&gt;"---",VLOOKUP(AD199,CALC_CONN_TEBA0714_REV01!F:M,8,0),IF(IFERROR(IF(AD199=AH199,AI199,AH199),"---")="---","---",IF(COUNTIF(CALC_CONN_TEBA0714_REV01!F:F,IFERROR(IF(AD199=AH199,AI199,AH199),"---"))&gt;0,"---",IFERROR(IF(AD199=AH199,AI199,AH199),"---")))),"---")</f>
        <v>---</v>
      </c>
      <c r="AL199">
        <f t="shared" ref="AL199:AL205" si="49">IF(AG199&lt;&gt;"---",IFERROR(VLOOKUP(AE199,L:N,3,0),"--"),"---")</f>
        <v>13.0631</v>
      </c>
      <c r="AM199">
        <f t="shared" ref="AM199:AM205" si="50">COUNTIF(B:B,AE199)</f>
        <v>2</v>
      </c>
      <c r="AT199">
        <f t="shared" si="43"/>
        <v>0</v>
      </c>
      <c r="AU199">
        <f t="shared" si="44"/>
        <v>0</v>
      </c>
    </row>
    <row r="200" spans="1:47" x14ac:dyDescent="0.25">
      <c r="A200" t="str">
        <f t="shared" si="39"/>
        <v>JM1-18</v>
      </c>
      <c r="B200" t="str">
        <f t="shared" si="40"/>
        <v>GND</v>
      </c>
      <c r="C200" t="str">
        <f t="shared" si="41"/>
        <v>JM1-GND</v>
      </c>
      <c r="D200" t="str">
        <f t="shared" si="42"/>
        <v>JM1-18</v>
      </c>
      <c r="E200" t="s">
        <v>158</v>
      </c>
      <c r="F200">
        <v>18</v>
      </c>
      <c r="G200" t="s">
        <v>275</v>
      </c>
      <c r="AA200">
        <f t="shared" ref="AA200:AA205" si="51">AA199+1</f>
        <v>195</v>
      </c>
      <c r="AB200" t="str">
        <f>B2B!B197</f>
        <v>JM2</v>
      </c>
      <c r="AC200" t="str">
        <f>B2B!C197</f>
        <v>96</v>
      </c>
      <c r="AD200" t="str">
        <f t="shared" si="45"/>
        <v>JM2-96</v>
      </c>
      <c r="AE200" t="str">
        <f t="shared" si="46"/>
        <v>B14_L22_N</v>
      </c>
      <c r="AG200" t="str">
        <f t="shared" si="47"/>
        <v>--</v>
      </c>
      <c r="AH200" t="str">
        <f t="shared" si="48"/>
        <v>J17-8</v>
      </c>
      <c r="AI200" t="str">
        <f>IFERROR(IF(IF(AG200="--",INDEX(D:D,MATCH(AE200,INDEX(B:B,MATCH(AE200,B:B,)+1):B10714,)+MATCH(AE200,B:B,)))=AD200,VLOOKUP(AE200,B:D,3,0),IF(AG200="--",INDEX(D:D,MATCH(AE200,INDEX(B:B,MATCH(AE200,B:B,)+1):B10714,)+MATCH(AE200,B:B,)),"---")),"---")</f>
        <v>J17-8</v>
      </c>
      <c r="AJ200" t="str">
        <f>IF(COUNTIF(CALC_CONN_TEBA0714_REV01!F:F,IF(AH200&lt;&gt;"---",VLOOKUP(AD200,CALC_CONN_TEBA0714_REV01!F:M,8,0),IF(IFERROR(IF(AD200=AH200,AI200,AH200),"---")="---","---",IF(COUNTIF(CALC_CONN_TEBA0714_REV01!F:F,IFERROR(IF(AD200=AH200,AI200,AH200),"---"))&gt;0,"---",IFERROR(IF(AD200=AH200,AI200,AH200),"---")))))=1,IF(AH200&lt;&gt;"---",VLOOKUP(AD200,CALC_CONN_TEBA0714_REV01!F:M,8,0),IF(IFERROR(IF(AD200=AH200,AI200,AH200),"---")="---","---",IF(COUNTIF(CALC_CONN_TEBA0714_REV01!F:F,IFERROR(IF(AD200=AH200,AI200,AH200),"---"))&gt;0,"---",IFERROR(IF(AD200=AH200,AI200,AH200),"---")))),"---")</f>
        <v>J17-8</v>
      </c>
      <c r="AK200" t="str">
        <f>IF(COUNTIF(CALC_CONN_TEBA0714_REV01!F:F,IF(AH200&lt;&gt;"---",VLOOKUP(AD200,CALC_CONN_TEBA0714_REV01!F:M,8,0),IF(IFERROR(IF(AD200=AH200,AI200,AH200),"---")="---","---",IF(COUNTIF(CALC_CONN_TEBA0714_REV01!F:F,IFERROR(IF(AD200=AH200,AI200,AH200),"---"))&gt;0,"---",IFERROR(IF(AD200=AH200,AI200,AH200),"---")))))=0,IF(AH200&lt;&gt;"---",VLOOKUP(AD200,CALC_CONN_TEBA0714_REV01!F:M,8,0),IF(IFERROR(IF(AD200=AH200,AI200,AH200),"---")="---","---",IF(COUNTIF(CALC_CONN_TEBA0714_REV01!F:F,IFERROR(IF(AD200=AH200,AI200,AH200),"---"))&gt;0,"---",IFERROR(IF(AD200=AH200,AI200,AH200),"---")))),"---")</f>
        <v>---</v>
      </c>
      <c r="AL200">
        <f t="shared" si="49"/>
        <v>40.586399999999998</v>
      </c>
      <c r="AM200">
        <f t="shared" si="50"/>
        <v>2</v>
      </c>
      <c r="AT200">
        <f t="shared" si="43"/>
        <v>0</v>
      </c>
      <c r="AU200">
        <f t="shared" si="44"/>
        <v>0</v>
      </c>
    </row>
    <row r="201" spans="1:47" x14ac:dyDescent="0.25">
      <c r="A201" t="str">
        <f t="shared" si="39"/>
        <v>JM1-19</v>
      </c>
      <c r="B201" t="str">
        <f t="shared" si="40"/>
        <v>MGT_RX0_P</v>
      </c>
      <c r="C201" t="str">
        <f t="shared" si="41"/>
        <v>JM1-MGT_RX0_P</v>
      </c>
      <c r="D201" t="str">
        <f t="shared" si="42"/>
        <v>JM1-19</v>
      </c>
      <c r="E201" t="s">
        <v>158</v>
      </c>
      <c r="F201">
        <v>19</v>
      </c>
      <c r="G201" t="s">
        <v>880</v>
      </c>
      <c r="AA201">
        <f t="shared" si="51"/>
        <v>196</v>
      </c>
      <c r="AB201" t="str">
        <f>B2B!B198</f>
        <v>JM2</v>
      </c>
      <c r="AC201" t="str">
        <f>B2B!C198</f>
        <v>95</v>
      </c>
      <c r="AD201" t="str">
        <f t="shared" si="45"/>
        <v>JM2-95</v>
      </c>
      <c r="AE201" t="str">
        <f t="shared" si="46"/>
        <v>B14_L20_N</v>
      </c>
      <c r="AG201" t="str">
        <f t="shared" si="47"/>
        <v>--</v>
      </c>
      <c r="AH201" t="str">
        <f t="shared" si="48"/>
        <v>J17-38</v>
      </c>
      <c r="AI201" t="str">
        <f>IFERROR(IF(IF(AG201="--",INDEX(D:D,MATCH(AE201,INDEX(B:B,MATCH(AE201,B:B,)+1):B10715,)+MATCH(AE201,B:B,)))=AD201,VLOOKUP(AE201,B:D,3,0),IF(AG201="--",INDEX(D:D,MATCH(AE201,INDEX(B:B,MATCH(AE201,B:B,)+1):B10715,)+MATCH(AE201,B:B,)),"---")),"---")</f>
        <v>J17-38</v>
      </c>
      <c r="AJ201" t="str">
        <f>IF(COUNTIF(CALC_CONN_TEBA0714_REV01!F:F,IF(AH201&lt;&gt;"---",VLOOKUP(AD201,CALC_CONN_TEBA0714_REV01!F:M,8,0),IF(IFERROR(IF(AD201=AH201,AI201,AH201),"---")="---","---",IF(COUNTIF(CALC_CONN_TEBA0714_REV01!F:F,IFERROR(IF(AD201=AH201,AI201,AH201),"---"))&gt;0,"---",IFERROR(IF(AD201=AH201,AI201,AH201),"---")))))=1,IF(AH201&lt;&gt;"---",VLOOKUP(AD201,CALC_CONN_TEBA0714_REV01!F:M,8,0),IF(IFERROR(IF(AD201=AH201,AI201,AH201),"---")="---","---",IF(COUNTIF(CALC_CONN_TEBA0714_REV01!F:F,IFERROR(IF(AD201=AH201,AI201,AH201),"---"))&gt;0,"---",IFERROR(IF(AD201=AH201,AI201,AH201),"---")))),"---")</f>
        <v>J17-38</v>
      </c>
      <c r="AK201" t="str">
        <f>IF(COUNTIF(CALC_CONN_TEBA0714_REV01!F:F,IF(AH201&lt;&gt;"---",VLOOKUP(AD201,CALC_CONN_TEBA0714_REV01!F:M,8,0),IF(IFERROR(IF(AD201=AH201,AI201,AH201),"---")="---","---",IF(COUNTIF(CALC_CONN_TEBA0714_REV01!F:F,IFERROR(IF(AD201=AH201,AI201,AH201),"---"))&gt;0,"---",IFERROR(IF(AD201=AH201,AI201,AH201),"---")))))=0,IF(AH201&lt;&gt;"---",VLOOKUP(AD201,CALC_CONN_TEBA0714_REV01!F:M,8,0),IF(IFERROR(IF(AD201=AH201,AI201,AH201),"---")="---","---",IF(COUNTIF(CALC_CONN_TEBA0714_REV01!F:F,IFERROR(IF(AD201=AH201,AI201,AH201),"---"))&gt;0,"---",IFERROR(IF(AD201=AH201,AI201,AH201),"---")))),"---")</f>
        <v>---</v>
      </c>
      <c r="AL201">
        <f t="shared" si="49"/>
        <v>12.7318</v>
      </c>
      <c r="AM201">
        <f t="shared" si="50"/>
        <v>2</v>
      </c>
      <c r="AT201" t="str">
        <f t="shared" si="43"/>
        <v>MGT_RX0_P</v>
      </c>
      <c r="AU201" t="str">
        <f t="shared" si="44"/>
        <v>--</v>
      </c>
    </row>
    <row r="202" spans="1:47" x14ac:dyDescent="0.25">
      <c r="A202" t="str">
        <f t="shared" si="39"/>
        <v>JM1-20</v>
      </c>
      <c r="B202" t="str">
        <f t="shared" si="40"/>
        <v>MGT_TX1_P</v>
      </c>
      <c r="C202" t="str">
        <f t="shared" si="41"/>
        <v>JM1-MGT_TX1_P</v>
      </c>
      <c r="D202" t="str">
        <f t="shared" si="42"/>
        <v>JM1-20</v>
      </c>
      <c r="E202" t="s">
        <v>158</v>
      </c>
      <c r="F202">
        <v>20</v>
      </c>
      <c r="G202" t="s">
        <v>883</v>
      </c>
      <c r="AA202">
        <f t="shared" si="51"/>
        <v>197</v>
      </c>
      <c r="AB202" t="str">
        <f>B2B!B199</f>
        <v>JM2</v>
      </c>
      <c r="AC202" t="str">
        <f>B2B!C199</f>
        <v>98</v>
      </c>
      <c r="AD202" t="str">
        <f t="shared" si="45"/>
        <v>JM2-98</v>
      </c>
      <c r="AE202" t="str">
        <f t="shared" si="46"/>
        <v>B14_L22_P</v>
      </c>
      <c r="AG202" t="str">
        <f t="shared" si="47"/>
        <v>--</v>
      </c>
      <c r="AH202" t="str">
        <f t="shared" si="48"/>
        <v>J17-7</v>
      </c>
      <c r="AI202" t="str">
        <f>IFERROR(IF(IF(AG202="--",INDEX(D:D,MATCH(AE202,INDEX(B:B,MATCH(AE202,B:B,)+1):B10716,)+MATCH(AE202,B:B,)))=AD202,VLOOKUP(AE202,B:D,3,0),IF(AG202="--",INDEX(D:D,MATCH(AE202,INDEX(B:B,MATCH(AE202,B:B,)+1):B10716,)+MATCH(AE202,B:B,)),"---")),"---")</f>
        <v>J17-7</v>
      </c>
      <c r="AJ202" t="str">
        <f>IF(COUNTIF(CALC_CONN_TEBA0714_REV01!F:F,IF(AH202&lt;&gt;"---",VLOOKUP(AD202,CALC_CONN_TEBA0714_REV01!F:M,8,0),IF(IFERROR(IF(AD202=AH202,AI202,AH202),"---")="---","---",IF(COUNTIF(CALC_CONN_TEBA0714_REV01!F:F,IFERROR(IF(AD202=AH202,AI202,AH202),"---"))&gt;0,"---",IFERROR(IF(AD202=AH202,AI202,AH202),"---")))))=1,IF(AH202&lt;&gt;"---",VLOOKUP(AD202,CALC_CONN_TEBA0714_REV01!F:M,8,0),IF(IFERROR(IF(AD202=AH202,AI202,AH202),"---")="---","---",IF(COUNTIF(CALC_CONN_TEBA0714_REV01!F:F,IFERROR(IF(AD202=AH202,AI202,AH202),"---"))&gt;0,"---",IFERROR(IF(AD202=AH202,AI202,AH202),"---")))),"---")</f>
        <v>J17-7</v>
      </c>
      <c r="AK202" t="str">
        <f>IF(COUNTIF(CALC_CONN_TEBA0714_REV01!F:F,IF(AH202&lt;&gt;"---",VLOOKUP(AD202,CALC_CONN_TEBA0714_REV01!F:M,8,0),IF(IFERROR(IF(AD202=AH202,AI202,AH202),"---")="---","---",IF(COUNTIF(CALC_CONN_TEBA0714_REV01!F:F,IFERROR(IF(AD202=AH202,AI202,AH202),"---"))&gt;0,"---",IFERROR(IF(AD202=AH202,AI202,AH202),"---")))))=0,IF(AH202&lt;&gt;"---",VLOOKUP(AD202,CALC_CONN_TEBA0714_REV01!F:M,8,0),IF(IFERROR(IF(AD202=AH202,AI202,AH202),"---")="---","---",IF(COUNTIF(CALC_CONN_TEBA0714_REV01!F:F,IFERROR(IF(AD202=AH202,AI202,AH202),"---"))&gt;0,"---",IFERROR(IF(AD202=AH202,AI202,AH202),"---")))),"---")</f>
        <v>---</v>
      </c>
      <c r="AL202">
        <f t="shared" si="49"/>
        <v>40.630699999999997</v>
      </c>
      <c r="AM202">
        <f t="shared" si="50"/>
        <v>2</v>
      </c>
      <c r="AT202" t="str">
        <f t="shared" si="43"/>
        <v>MGT_TX1_P</v>
      </c>
      <c r="AU202" t="str">
        <f t="shared" si="44"/>
        <v>--</v>
      </c>
    </row>
    <row r="203" spans="1:47" x14ac:dyDescent="0.25">
      <c r="A203" t="str">
        <f t="shared" si="39"/>
        <v>JM1-21</v>
      </c>
      <c r="B203" t="str">
        <f t="shared" si="40"/>
        <v>MGT_RX0_N</v>
      </c>
      <c r="C203" t="str">
        <f t="shared" si="41"/>
        <v>JM1-MGT_RX0_N</v>
      </c>
      <c r="D203" t="str">
        <f t="shared" si="42"/>
        <v>JM1-21</v>
      </c>
      <c r="E203" t="s">
        <v>158</v>
      </c>
      <c r="F203">
        <v>21</v>
      </c>
      <c r="G203" t="s">
        <v>878</v>
      </c>
      <c r="AA203">
        <f t="shared" si="51"/>
        <v>198</v>
      </c>
      <c r="AB203" t="str">
        <f>B2B!B200</f>
        <v>JM2</v>
      </c>
      <c r="AC203" t="str">
        <f>B2B!C200</f>
        <v>97</v>
      </c>
      <c r="AD203" t="str">
        <f t="shared" si="45"/>
        <v>JM2-97</v>
      </c>
      <c r="AE203" t="str">
        <f t="shared" si="46"/>
        <v>B14_L25</v>
      </c>
      <c r="AG203" t="str">
        <f t="shared" si="47"/>
        <v>--</v>
      </c>
      <c r="AH203" t="str">
        <f t="shared" si="48"/>
        <v>J3-3</v>
      </c>
      <c r="AI203" t="str">
        <f>IFERROR(IF(IF(AG203="--",INDEX(D:D,MATCH(AE203,INDEX(B:B,MATCH(AE203,B:B,)+1):B10717,)+MATCH(AE203,B:B,)))=AD203,VLOOKUP(AE203,B:D,3,0),IF(AG203="--",INDEX(D:D,MATCH(AE203,INDEX(B:B,MATCH(AE203,B:B,)+1):B10717,)+MATCH(AE203,B:B,)),"---")),"---")</f>
        <v>J3-3</v>
      </c>
      <c r="AJ203" t="str">
        <f>IF(COUNTIF(CALC_CONN_TEBA0714_REV01!F:F,IF(AH203&lt;&gt;"---",VLOOKUP(AD203,CALC_CONN_TEBA0714_REV01!F:M,8,0),IF(IFERROR(IF(AD203=AH203,AI203,AH203),"---")="---","---",IF(COUNTIF(CALC_CONN_TEBA0714_REV01!F:F,IFERROR(IF(AD203=AH203,AI203,AH203),"---"))&gt;0,"---",IFERROR(IF(AD203=AH203,AI203,AH203),"---")))))=1,IF(AH203&lt;&gt;"---",VLOOKUP(AD203,CALC_CONN_TEBA0714_REV01!F:M,8,0),IF(IFERROR(IF(AD203=AH203,AI203,AH203),"---")="---","---",IF(COUNTIF(CALC_CONN_TEBA0714_REV01!F:F,IFERROR(IF(AD203=AH203,AI203,AH203),"---"))&gt;0,"---",IFERROR(IF(AD203=AH203,AI203,AH203),"---")))),"---")</f>
        <v>J3-3</v>
      </c>
      <c r="AK203" t="str">
        <f>IF(COUNTIF(CALC_CONN_TEBA0714_REV01!F:F,IF(AH203&lt;&gt;"---",VLOOKUP(AD203,CALC_CONN_TEBA0714_REV01!F:M,8,0),IF(IFERROR(IF(AD203=AH203,AI203,AH203),"---")="---","---",IF(COUNTIF(CALC_CONN_TEBA0714_REV01!F:F,IFERROR(IF(AD203=AH203,AI203,AH203),"---"))&gt;0,"---",IFERROR(IF(AD203=AH203,AI203,AH203),"---")))))=0,IF(AH203&lt;&gt;"---",VLOOKUP(AD203,CALC_CONN_TEBA0714_REV01!F:M,8,0),IF(IFERROR(IF(AD203=AH203,AI203,AH203),"---")="---","---",IF(COUNTIF(CALC_CONN_TEBA0714_REV01!F:F,IFERROR(IF(AD203=AH203,AI203,AH203),"---"))&gt;0,"---",IFERROR(IF(AD203=AH203,AI203,AH203),"---")))),"---")</f>
        <v>---</v>
      </c>
      <c r="AL203">
        <f t="shared" si="49"/>
        <v>55.114199999999997</v>
      </c>
      <c r="AM203">
        <f t="shared" si="50"/>
        <v>3</v>
      </c>
      <c r="AT203" t="str">
        <f t="shared" si="43"/>
        <v>MGT_RX0_N</v>
      </c>
      <c r="AU203" t="str">
        <f t="shared" si="44"/>
        <v>--</v>
      </c>
    </row>
    <row r="204" spans="1:47" x14ac:dyDescent="0.25">
      <c r="A204" t="str">
        <f t="shared" si="39"/>
        <v>JM1-22</v>
      </c>
      <c r="B204" t="str">
        <f t="shared" si="40"/>
        <v>MGT_TX1_N</v>
      </c>
      <c r="C204" t="str">
        <f t="shared" si="41"/>
        <v>JM1-MGT_TX1_N</v>
      </c>
      <c r="D204" t="str">
        <f t="shared" si="42"/>
        <v>JM1-22</v>
      </c>
      <c r="E204" t="s">
        <v>158</v>
      </c>
      <c r="F204">
        <v>22</v>
      </c>
      <c r="G204" t="s">
        <v>881</v>
      </c>
      <c r="AA204">
        <f t="shared" si="51"/>
        <v>199</v>
      </c>
      <c r="AB204" t="str">
        <f>B2B!B201</f>
        <v>JM2</v>
      </c>
      <c r="AC204" t="str">
        <f>B2B!C201</f>
        <v>100</v>
      </c>
      <c r="AD204" t="str">
        <f t="shared" si="45"/>
        <v>JM2-100</v>
      </c>
      <c r="AE204" t="str">
        <f t="shared" si="46"/>
        <v>BOOTMODE</v>
      </c>
      <c r="AG204" t="str">
        <f t="shared" si="47"/>
        <v>--</v>
      </c>
      <c r="AH204" t="str">
        <f t="shared" si="48"/>
        <v>J3-9</v>
      </c>
      <c r="AI204" t="str">
        <f>IFERROR(IF(IF(AG204="--",INDEX(D:D,MATCH(AE204,INDEX(B:B,MATCH(AE204,B:B,)+1):B10718,)+MATCH(AE204,B:B,)))=AD204,VLOOKUP(AE204,B:D,3,0),IF(AG204="--",INDEX(D:D,MATCH(AE204,INDEX(B:B,MATCH(AE204,B:B,)+1):B10718,)+MATCH(AE204,B:B,)),"---")),"---")</f>
        <v>J3-9</v>
      </c>
      <c r="AJ204" t="str">
        <f>IF(COUNTIF(CALC_CONN_TEBA0714_REV01!F:F,IF(AH204&lt;&gt;"---",VLOOKUP(AD204,CALC_CONN_TEBA0714_REV01!F:M,8,0),IF(IFERROR(IF(AD204=AH204,AI204,AH204),"---")="---","---",IF(COUNTIF(CALC_CONN_TEBA0714_REV01!F:F,IFERROR(IF(AD204=AH204,AI204,AH204),"---"))&gt;0,"---",IFERROR(IF(AD204=AH204,AI204,AH204),"---")))))=1,IF(AH204&lt;&gt;"---",VLOOKUP(AD204,CALC_CONN_TEBA0714_REV01!F:M,8,0),IF(IFERROR(IF(AD204=AH204,AI204,AH204),"---")="---","---",IF(COUNTIF(CALC_CONN_TEBA0714_REV01!F:F,IFERROR(IF(AD204=AH204,AI204,AH204),"---"))&gt;0,"---",IFERROR(IF(AD204=AH204,AI204,AH204),"---")))),"---")</f>
        <v>J3-9</v>
      </c>
      <c r="AK204" t="str">
        <f>IF(COUNTIF(CALC_CONN_TEBA0714_REV01!F:F,IF(AH204&lt;&gt;"---",VLOOKUP(AD204,CALC_CONN_TEBA0714_REV01!F:M,8,0),IF(IFERROR(IF(AD204=AH204,AI204,AH204),"---")="---","---",IF(COUNTIF(CALC_CONN_TEBA0714_REV01!F:F,IFERROR(IF(AD204=AH204,AI204,AH204),"---"))&gt;0,"---",IFERROR(IF(AD204=AH204,AI204,AH204),"---")))))=0,IF(AH204&lt;&gt;"---",VLOOKUP(AD204,CALC_CONN_TEBA0714_REV01!F:M,8,0),IF(IFERROR(IF(AD204=AH204,AI204,AH204),"---")="---","---",IF(COUNTIF(CALC_CONN_TEBA0714_REV01!F:F,IFERROR(IF(AD204=AH204,AI204,AH204),"---"))&gt;0,"---",IFERROR(IF(AD204=AH204,AI204,AH204),"---")))),"---")</f>
        <v>---</v>
      </c>
      <c r="AL204">
        <f t="shared" si="49"/>
        <v>60.537799999999997</v>
      </c>
      <c r="AM204">
        <f t="shared" si="50"/>
        <v>3</v>
      </c>
      <c r="AT204" t="str">
        <f t="shared" si="43"/>
        <v>MGT_TX1_N</v>
      </c>
      <c r="AU204" t="str">
        <f t="shared" si="44"/>
        <v>--</v>
      </c>
    </row>
    <row r="205" spans="1:47" x14ac:dyDescent="0.25">
      <c r="A205" t="str">
        <f t="shared" si="39"/>
        <v>JM1-23</v>
      </c>
      <c r="B205" t="str">
        <f t="shared" si="40"/>
        <v>GND</v>
      </c>
      <c r="C205" t="str">
        <f t="shared" si="41"/>
        <v>JM1-GND</v>
      </c>
      <c r="D205" t="str">
        <f t="shared" si="42"/>
        <v>JM1-23</v>
      </c>
      <c r="E205" t="s">
        <v>158</v>
      </c>
      <c r="F205">
        <v>23</v>
      </c>
      <c r="G205" t="s">
        <v>275</v>
      </c>
      <c r="AA205">
        <f t="shared" si="51"/>
        <v>200</v>
      </c>
      <c r="AB205" t="str">
        <f>B2B!B202</f>
        <v>JM2</v>
      </c>
      <c r="AC205" t="str">
        <f>B2B!C202</f>
        <v>99</v>
      </c>
      <c r="AD205" t="str">
        <f t="shared" si="45"/>
        <v>JM2-99</v>
      </c>
      <c r="AE205" t="str">
        <f t="shared" si="46"/>
        <v>B14_L0</v>
      </c>
      <c r="AG205" t="str">
        <f t="shared" si="47"/>
        <v>--</v>
      </c>
      <c r="AH205" t="str">
        <f t="shared" si="48"/>
        <v>J3-7</v>
      </c>
      <c r="AI205" t="str">
        <f>IFERROR(IF(IF(AG205="--",INDEX(D:D,MATCH(AE205,INDEX(B:B,MATCH(AE205,B:B,)+1):B10719,)+MATCH(AE205,B:B,)))=AD205,VLOOKUP(AE205,B:D,3,0),IF(AG205="--",INDEX(D:D,MATCH(AE205,INDEX(B:B,MATCH(AE205,B:B,)+1):B10719,)+MATCH(AE205,B:B,)),"---")),"---")</f>
        <v>J3-7</v>
      </c>
      <c r="AJ205" t="str">
        <f>IF(COUNTIF(CALC_CONN_TEBA0714_REV01!F:F,IF(AH205&lt;&gt;"---",VLOOKUP(AD205,CALC_CONN_TEBA0714_REV01!F:M,8,0),IF(IFERROR(IF(AD205=AH205,AI205,AH205),"---")="---","---",IF(COUNTIF(CALC_CONN_TEBA0714_REV01!F:F,IFERROR(IF(AD205=AH205,AI205,AH205),"---"))&gt;0,"---",IFERROR(IF(AD205=AH205,AI205,AH205),"---")))))=1,IF(AH205&lt;&gt;"---",VLOOKUP(AD205,CALC_CONN_TEBA0714_REV01!F:M,8,0),IF(IFERROR(IF(AD205=AH205,AI205,AH205),"---")="---","---",IF(COUNTIF(CALC_CONN_TEBA0714_REV01!F:F,IFERROR(IF(AD205=AH205,AI205,AH205),"---"))&gt;0,"---",IFERROR(IF(AD205=AH205,AI205,AH205),"---")))),"---")</f>
        <v>J3-7</v>
      </c>
      <c r="AK205" t="str">
        <f>IF(COUNTIF(CALC_CONN_TEBA0714_REV01!F:F,IF(AH205&lt;&gt;"---",VLOOKUP(AD205,CALC_CONN_TEBA0714_REV01!F:M,8,0),IF(IFERROR(IF(AD205=AH205,AI205,AH205),"---")="---","---",IF(COUNTIF(CALC_CONN_TEBA0714_REV01!F:F,IFERROR(IF(AD205=AH205,AI205,AH205),"---"))&gt;0,"---",IFERROR(IF(AD205=AH205,AI205,AH205),"---")))))=0,IF(AH205&lt;&gt;"---",VLOOKUP(AD205,CALC_CONN_TEBA0714_REV01!F:M,8,0),IF(IFERROR(IF(AD205=AH205,AI205,AH205),"---")="---","---",IF(COUNTIF(CALC_CONN_TEBA0714_REV01!F:F,IFERROR(IF(AD205=AH205,AI205,AH205),"---"))&gt;0,"---",IFERROR(IF(AD205=AH205,AI205,AH205),"---")))),"---")</f>
        <v>---</v>
      </c>
      <c r="AL205">
        <f t="shared" si="49"/>
        <v>56.376600000000003</v>
      </c>
      <c r="AM205">
        <f t="shared" si="50"/>
        <v>3</v>
      </c>
      <c r="AT205">
        <f t="shared" si="43"/>
        <v>0</v>
      </c>
      <c r="AU205">
        <f t="shared" si="44"/>
        <v>0</v>
      </c>
    </row>
    <row r="206" spans="1:47" x14ac:dyDescent="0.25">
      <c r="A206" t="str">
        <f t="shared" si="39"/>
        <v>JM1-24</v>
      </c>
      <c r="B206" t="str">
        <f t="shared" si="40"/>
        <v>GND</v>
      </c>
      <c r="C206" t="str">
        <f t="shared" si="41"/>
        <v>JM1-GND</v>
      </c>
      <c r="D206" t="str">
        <f t="shared" si="42"/>
        <v>JM1-24</v>
      </c>
      <c r="E206" t="s">
        <v>158</v>
      </c>
      <c r="F206">
        <v>24</v>
      </c>
      <c r="G206" t="s">
        <v>275</v>
      </c>
      <c r="AT206">
        <f t="shared" si="43"/>
        <v>0</v>
      </c>
      <c r="AU206">
        <f t="shared" si="44"/>
        <v>0</v>
      </c>
    </row>
    <row r="207" spans="1:47" x14ac:dyDescent="0.25">
      <c r="A207" t="str">
        <f t="shared" si="39"/>
        <v>JM1-25</v>
      </c>
      <c r="B207" t="str">
        <f t="shared" si="40"/>
        <v>ADC_P</v>
      </c>
      <c r="C207" t="str">
        <f t="shared" si="41"/>
        <v>JM1-ADC_P</v>
      </c>
      <c r="D207" t="str">
        <f t="shared" si="42"/>
        <v>JM1-25</v>
      </c>
      <c r="E207" t="s">
        <v>158</v>
      </c>
      <c r="F207">
        <v>25</v>
      </c>
      <c r="G207" t="s">
        <v>1301</v>
      </c>
      <c r="AT207" t="str">
        <f t="shared" si="43"/>
        <v>ADC_P</v>
      </c>
      <c r="AU207" t="str">
        <f t="shared" si="44"/>
        <v>--</v>
      </c>
    </row>
    <row r="208" spans="1:47" x14ac:dyDescent="0.25">
      <c r="A208" t="str">
        <f t="shared" si="39"/>
        <v>JM1-26</v>
      </c>
      <c r="B208" t="str">
        <f t="shared" si="40"/>
        <v>MGT_TX0_P</v>
      </c>
      <c r="C208" t="str">
        <f t="shared" si="41"/>
        <v>JM1-MGT_TX0_P</v>
      </c>
      <c r="D208" t="str">
        <f t="shared" si="42"/>
        <v>JM1-26</v>
      </c>
      <c r="E208" t="s">
        <v>158</v>
      </c>
      <c r="F208">
        <v>26</v>
      </c>
      <c r="G208" t="s">
        <v>879</v>
      </c>
      <c r="AT208" t="str">
        <f t="shared" si="43"/>
        <v>MGT_TX0_P</v>
      </c>
      <c r="AU208" t="str">
        <f t="shared" si="44"/>
        <v>--</v>
      </c>
    </row>
    <row r="209" spans="1:47" x14ac:dyDescent="0.25">
      <c r="A209" t="str">
        <f t="shared" si="39"/>
        <v>JM1-27</v>
      </c>
      <c r="B209" t="str">
        <f t="shared" si="40"/>
        <v>ADC_N</v>
      </c>
      <c r="C209" t="str">
        <f t="shared" si="41"/>
        <v>JM1-ADC_N</v>
      </c>
      <c r="D209" t="str">
        <f t="shared" si="42"/>
        <v>JM1-27</v>
      </c>
      <c r="E209" t="s">
        <v>158</v>
      </c>
      <c r="F209">
        <v>27</v>
      </c>
      <c r="G209" t="s">
        <v>1300</v>
      </c>
      <c r="AT209" t="str">
        <f t="shared" si="43"/>
        <v>ADC_N</v>
      </c>
      <c r="AU209" t="str">
        <f t="shared" si="44"/>
        <v>--</v>
      </c>
    </row>
    <row r="210" spans="1:47" x14ac:dyDescent="0.25">
      <c r="A210" t="str">
        <f t="shared" si="39"/>
        <v>JM1-28</v>
      </c>
      <c r="B210" t="str">
        <f t="shared" si="40"/>
        <v>MGT_TX0_N</v>
      </c>
      <c r="C210" t="str">
        <f t="shared" si="41"/>
        <v>JM1-MGT_TX0_N</v>
      </c>
      <c r="D210" t="str">
        <f t="shared" si="42"/>
        <v>JM1-28</v>
      </c>
      <c r="E210" t="s">
        <v>158</v>
      </c>
      <c r="F210">
        <v>28</v>
      </c>
      <c r="G210" t="s">
        <v>877</v>
      </c>
      <c r="AT210" t="str">
        <f t="shared" si="43"/>
        <v>MGT_TX0_N</v>
      </c>
      <c r="AU210" t="str">
        <f t="shared" si="44"/>
        <v>--</v>
      </c>
    </row>
    <row r="211" spans="1:47" x14ac:dyDescent="0.25">
      <c r="A211" t="str">
        <f t="shared" si="39"/>
        <v>JM1-29</v>
      </c>
      <c r="B211" t="str">
        <f t="shared" si="40"/>
        <v>GND</v>
      </c>
      <c r="C211" t="str">
        <f t="shared" si="41"/>
        <v>JM1-GND</v>
      </c>
      <c r="D211" t="str">
        <f t="shared" si="42"/>
        <v>JM1-29</v>
      </c>
      <c r="E211" t="s">
        <v>158</v>
      </c>
      <c r="F211">
        <v>29</v>
      </c>
      <c r="G211" t="s">
        <v>275</v>
      </c>
      <c r="AT211">
        <f t="shared" si="43"/>
        <v>0</v>
      </c>
      <c r="AU211">
        <f t="shared" si="44"/>
        <v>0</v>
      </c>
    </row>
    <row r="212" spans="1:47" x14ac:dyDescent="0.25">
      <c r="A212" t="str">
        <f t="shared" si="39"/>
        <v>JM1-30</v>
      </c>
      <c r="B212" t="str">
        <f t="shared" si="40"/>
        <v>GND</v>
      </c>
      <c r="C212" t="str">
        <f t="shared" si="41"/>
        <v>JM1-GND</v>
      </c>
      <c r="D212" t="str">
        <f t="shared" si="42"/>
        <v>JM1-30</v>
      </c>
      <c r="E212" t="s">
        <v>158</v>
      </c>
      <c r="F212">
        <v>30</v>
      </c>
      <c r="G212" t="s">
        <v>275</v>
      </c>
      <c r="AT212">
        <f t="shared" si="43"/>
        <v>0</v>
      </c>
      <c r="AU212">
        <f t="shared" si="44"/>
        <v>0</v>
      </c>
    </row>
    <row r="213" spans="1:47" x14ac:dyDescent="0.25">
      <c r="A213" t="str">
        <f t="shared" si="39"/>
        <v>JM1-31</v>
      </c>
      <c r="B213" t="str">
        <f t="shared" si="40"/>
        <v>B34_L2_P</v>
      </c>
      <c r="C213" t="str">
        <f t="shared" si="41"/>
        <v>JM1-B34_L2_P</v>
      </c>
      <c r="D213" t="str">
        <f t="shared" si="42"/>
        <v>JM1-31</v>
      </c>
      <c r="E213" t="s">
        <v>158</v>
      </c>
      <c r="F213">
        <v>31</v>
      </c>
      <c r="G213" t="s">
        <v>385</v>
      </c>
      <c r="AT213" t="str">
        <f t="shared" si="43"/>
        <v>B34_L2_P</v>
      </c>
      <c r="AU213" t="str">
        <f t="shared" si="44"/>
        <v>--</v>
      </c>
    </row>
    <row r="214" spans="1:47" x14ac:dyDescent="0.25">
      <c r="A214" t="str">
        <f t="shared" si="39"/>
        <v>JM1-32</v>
      </c>
      <c r="B214" t="str">
        <f t="shared" si="40"/>
        <v>B34_L6_P</v>
      </c>
      <c r="C214" t="str">
        <f t="shared" si="41"/>
        <v>JM1-B34_L6_P</v>
      </c>
      <c r="D214" t="str">
        <f t="shared" si="42"/>
        <v>JM1-32</v>
      </c>
      <c r="E214" t="s">
        <v>158</v>
      </c>
      <c r="F214">
        <v>32</v>
      </c>
      <c r="G214" t="s">
        <v>393</v>
      </c>
      <c r="AT214" t="str">
        <f t="shared" si="43"/>
        <v>B34_L6_P</v>
      </c>
      <c r="AU214" t="str">
        <f t="shared" si="44"/>
        <v>--</v>
      </c>
    </row>
    <row r="215" spans="1:47" x14ac:dyDescent="0.25">
      <c r="A215" t="str">
        <f t="shared" si="39"/>
        <v>JM1-33</v>
      </c>
      <c r="B215" t="str">
        <f t="shared" si="40"/>
        <v>B34_L2_N</v>
      </c>
      <c r="C215" t="str">
        <f t="shared" si="41"/>
        <v>JM1-B34_L2_N</v>
      </c>
      <c r="D215" t="str">
        <f t="shared" si="42"/>
        <v>JM1-33</v>
      </c>
      <c r="E215" t="s">
        <v>158</v>
      </c>
      <c r="F215">
        <v>33</v>
      </c>
      <c r="G215" t="s">
        <v>384</v>
      </c>
      <c r="AT215" t="str">
        <f t="shared" si="43"/>
        <v>B34_L2_N</v>
      </c>
      <c r="AU215" t="str">
        <f t="shared" si="44"/>
        <v>--</v>
      </c>
    </row>
    <row r="216" spans="1:47" x14ac:dyDescent="0.25">
      <c r="A216" t="str">
        <f t="shared" si="39"/>
        <v>JM1-34</v>
      </c>
      <c r="B216" t="str">
        <f t="shared" si="40"/>
        <v>B34_L6_N</v>
      </c>
      <c r="C216" t="str">
        <f t="shared" si="41"/>
        <v>JM1-B34_L6_N</v>
      </c>
      <c r="D216" t="str">
        <f t="shared" si="42"/>
        <v>JM1-34</v>
      </c>
      <c r="E216" t="s">
        <v>158</v>
      </c>
      <c r="F216">
        <v>34</v>
      </c>
      <c r="G216" t="s">
        <v>392</v>
      </c>
      <c r="AT216" t="str">
        <f t="shared" si="43"/>
        <v>B34_L6_N</v>
      </c>
      <c r="AU216" t="str">
        <f t="shared" si="44"/>
        <v>--</v>
      </c>
    </row>
    <row r="217" spans="1:47" x14ac:dyDescent="0.25">
      <c r="A217" t="str">
        <f t="shared" si="39"/>
        <v>JM1-35</v>
      </c>
      <c r="B217" t="str">
        <f t="shared" si="40"/>
        <v>B34_L1_P</v>
      </c>
      <c r="C217" t="str">
        <f t="shared" si="41"/>
        <v>JM1-B34_L1_P</v>
      </c>
      <c r="D217" t="str">
        <f t="shared" si="42"/>
        <v>JM1-35</v>
      </c>
      <c r="E217" t="s">
        <v>158</v>
      </c>
      <c r="F217">
        <v>35</v>
      </c>
      <c r="G217" t="s">
        <v>372</v>
      </c>
      <c r="AT217" t="str">
        <f t="shared" si="43"/>
        <v>B34_L1_P</v>
      </c>
      <c r="AU217" t="str">
        <f t="shared" si="44"/>
        <v>--</v>
      </c>
    </row>
    <row r="218" spans="1:47" x14ac:dyDescent="0.25">
      <c r="A218" t="str">
        <f t="shared" si="39"/>
        <v>JM1-36</v>
      </c>
      <c r="B218" t="str">
        <f t="shared" si="40"/>
        <v>B34_L7_P</v>
      </c>
      <c r="C218" t="str">
        <f t="shared" si="41"/>
        <v>JM1-B34_L7_P</v>
      </c>
      <c r="D218" t="str">
        <f t="shared" si="42"/>
        <v>JM1-36</v>
      </c>
      <c r="E218" t="s">
        <v>158</v>
      </c>
      <c r="F218">
        <v>36</v>
      </c>
      <c r="G218" t="s">
        <v>395</v>
      </c>
      <c r="AT218" t="str">
        <f t="shared" si="43"/>
        <v>B34_L7_P</v>
      </c>
      <c r="AU218" t="str">
        <f t="shared" si="44"/>
        <v>--</v>
      </c>
    </row>
    <row r="219" spans="1:47" x14ac:dyDescent="0.25">
      <c r="A219" t="str">
        <f t="shared" si="39"/>
        <v>JM1-37</v>
      </c>
      <c r="B219" t="str">
        <f t="shared" si="40"/>
        <v>B34_L1_N</v>
      </c>
      <c r="C219" t="str">
        <f t="shared" si="41"/>
        <v>JM1-B34_L1_N</v>
      </c>
      <c r="D219" t="str">
        <f t="shared" si="42"/>
        <v>JM1-37</v>
      </c>
      <c r="E219" t="s">
        <v>158</v>
      </c>
      <c r="F219">
        <v>37</v>
      </c>
      <c r="G219" t="s">
        <v>370</v>
      </c>
      <c r="AT219" t="str">
        <f t="shared" si="43"/>
        <v>B34_L1_N</v>
      </c>
      <c r="AU219" t="str">
        <f t="shared" si="44"/>
        <v>--</v>
      </c>
    </row>
    <row r="220" spans="1:47" x14ac:dyDescent="0.25">
      <c r="A220" t="str">
        <f t="shared" si="39"/>
        <v>JM1-38</v>
      </c>
      <c r="B220" t="str">
        <f t="shared" si="40"/>
        <v>B34_L7_N</v>
      </c>
      <c r="C220" t="str">
        <f t="shared" si="41"/>
        <v>JM1-B34_L7_N</v>
      </c>
      <c r="D220" t="str">
        <f t="shared" si="42"/>
        <v>JM1-38</v>
      </c>
      <c r="E220" t="s">
        <v>158</v>
      </c>
      <c r="F220">
        <v>38</v>
      </c>
      <c r="G220" t="s">
        <v>394</v>
      </c>
      <c r="AT220" t="str">
        <f t="shared" si="43"/>
        <v>B34_L7_N</v>
      </c>
      <c r="AU220" t="str">
        <f t="shared" si="44"/>
        <v>--</v>
      </c>
    </row>
    <row r="221" spans="1:47" x14ac:dyDescent="0.25">
      <c r="A221" t="str">
        <f t="shared" si="39"/>
        <v>JM1-39</v>
      </c>
      <c r="B221" t="str">
        <f t="shared" si="40"/>
        <v>B34_L4_P</v>
      </c>
      <c r="C221" t="str">
        <f t="shared" si="41"/>
        <v>JM1-B34_L4_P</v>
      </c>
      <c r="D221" t="str">
        <f t="shared" si="42"/>
        <v>JM1-39</v>
      </c>
      <c r="E221" t="s">
        <v>158</v>
      </c>
      <c r="F221">
        <v>39</v>
      </c>
      <c r="G221" t="s">
        <v>389</v>
      </c>
      <c r="AT221" t="str">
        <f t="shared" si="43"/>
        <v>B34_L4_P</v>
      </c>
      <c r="AU221" t="str">
        <f t="shared" si="44"/>
        <v>--</v>
      </c>
    </row>
    <row r="222" spans="1:47" x14ac:dyDescent="0.25">
      <c r="A222" t="str">
        <f t="shared" si="39"/>
        <v>JM1-40</v>
      </c>
      <c r="B222" t="str">
        <f t="shared" si="40"/>
        <v>B34_L3_P</v>
      </c>
      <c r="C222" t="str">
        <f t="shared" si="41"/>
        <v>JM1-B34_L3_P</v>
      </c>
      <c r="D222" t="str">
        <f t="shared" si="42"/>
        <v>JM1-40</v>
      </c>
      <c r="E222" t="s">
        <v>158</v>
      </c>
      <c r="F222">
        <v>40</v>
      </c>
      <c r="G222" t="s">
        <v>387</v>
      </c>
      <c r="AT222" t="str">
        <f t="shared" si="43"/>
        <v>B34_L3_P</v>
      </c>
      <c r="AU222" t="str">
        <f t="shared" si="44"/>
        <v>--</v>
      </c>
    </row>
    <row r="223" spans="1:47" x14ac:dyDescent="0.25">
      <c r="A223" t="str">
        <f t="shared" si="39"/>
        <v>JM1-41</v>
      </c>
      <c r="B223" t="str">
        <f t="shared" si="40"/>
        <v>B34_L4_N</v>
      </c>
      <c r="C223" t="str">
        <f t="shared" si="41"/>
        <v>JM1-B34_L4_N</v>
      </c>
      <c r="D223" t="str">
        <f t="shared" si="42"/>
        <v>JM1-41</v>
      </c>
      <c r="E223" t="s">
        <v>158</v>
      </c>
      <c r="F223">
        <v>41</v>
      </c>
      <c r="G223" t="s">
        <v>388</v>
      </c>
      <c r="AT223" t="str">
        <f t="shared" si="43"/>
        <v>B34_L4_N</v>
      </c>
      <c r="AU223" t="str">
        <f t="shared" si="44"/>
        <v>--</v>
      </c>
    </row>
    <row r="224" spans="1:47" x14ac:dyDescent="0.25">
      <c r="A224" t="str">
        <f t="shared" si="39"/>
        <v>JM1-42</v>
      </c>
      <c r="B224" t="str">
        <f t="shared" si="40"/>
        <v>B34_L3_N</v>
      </c>
      <c r="C224" t="str">
        <f t="shared" si="41"/>
        <v>JM1-B34_L3_N</v>
      </c>
      <c r="D224" t="str">
        <f t="shared" si="42"/>
        <v>JM1-42</v>
      </c>
      <c r="E224" t="s">
        <v>158</v>
      </c>
      <c r="F224">
        <v>42</v>
      </c>
      <c r="G224" t="s">
        <v>386</v>
      </c>
      <c r="AT224" t="str">
        <f t="shared" si="43"/>
        <v>B34_L3_N</v>
      </c>
      <c r="AU224" t="str">
        <f t="shared" si="44"/>
        <v>--</v>
      </c>
    </row>
    <row r="225" spans="1:47" x14ac:dyDescent="0.25">
      <c r="A225" t="str">
        <f t="shared" si="39"/>
        <v>JM1-43</v>
      </c>
      <c r="B225" t="str">
        <f t="shared" si="40"/>
        <v>B34_L5_P</v>
      </c>
      <c r="C225" t="str">
        <f t="shared" si="41"/>
        <v>JM1-B34_L5_P</v>
      </c>
      <c r="D225" t="str">
        <f t="shared" si="42"/>
        <v>JM1-43</v>
      </c>
      <c r="E225" t="s">
        <v>158</v>
      </c>
      <c r="F225">
        <v>43</v>
      </c>
      <c r="G225" t="s">
        <v>391</v>
      </c>
      <c r="AT225" t="str">
        <f t="shared" si="43"/>
        <v>B34_L5_P</v>
      </c>
      <c r="AU225" t="str">
        <f t="shared" si="44"/>
        <v>--</v>
      </c>
    </row>
    <row r="226" spans="1:47" x14ac:dyDescent="0.25">
      <c r="A226" t="str">
        <f t="shared" si="39"/>
        <v>JM1-44</v>
      </c>
      <c r="B226" t="str">
        <f t="shared" si="40"/>
        <v>B34_L9_P</v>
      </c>
      <c r="C226" t="str">
        <f t="shared" si="41"/>
        <v>JM1-B34_L9_P</v>
      </c>
      <c r="D226" t="str">
        <f t="shared" si="42"/>
        <v>JM1-44</v>
      </c>
      <c r="E226" t="s">
        <v>158</v>
      </c>
      <c r="F226">
        <v>44</v>
      </c>
      <c r="G226" t="s">
        <v>400</v>
      </c>
      <c r="AT226" t="str">
        <f t="shared" si="43"/>
        <v>B34_L9_P</v>
      </c>
      <c r="AU226" t="str">
        <f t="shared" si="44"/>
        <v>--</v>
      </c>
    </row>
    <row r="227" spans="1:47" x14ac:dyDescent="0.25">
      <c r="A227" t="str">
        <f t="shared" si="39"/>
        <v>JM1-45</v>
      </c>
      <c r="B227" t="str">
        <f t="shared" si="40"/>
        <v>B34_L5_N</v>
      </c>
      <c r="C227" t="str">
        <f t="shared" si="41"/>
        <v>JM1-B34_L5_N</v>
      </c>
      <c r="D227" t="str">
        <f t="shared" si="42"/>
        <v>JM1-45</v>
      </c>
      <c r="E227" t="s">
        <v>158</v>
      </c>
      <c r="F227">
        <v>45</v>
      </c>
      <c r="G227" t="s">
        <v>390</v>
      </c>
      <c r="AT227" t="str">
        <f t="shared" si="43"/>
        <v>B34_L5_N</v>
      </c>
      <c r="AU227" t="str">
        <f t="shared" si="44"/>
        <v>--</v>
      </c>
    </row>
    <row r="228" spans="1:47" x14ac:dyDescent="0.25">
      <c r="A228" t="str">
        <f t="shared" si="39"/>
        <v>JM1-46</v>
      </c>
      <c r="B228" t="str">
        <f t="shared" si="40"/>
        <v>B34_L9_N</v>
      </c>
      <c r="C228" t="str">
        <f t="shared" si="41"/>
        <v>JM1-B34_L9_N</v>
      </c>
      <c r="D228" t="str">
        <f t="shared" si="42"/>
        <v>JM1-46</v>
      </c>
      <c r="E228" t="s">
        <v>158</v>
      </c>
      <c r="F228">
        <v>46</v>
      </c>
      <c r="G228" t="s">
        <v>398</v>
      </c>
      <c r="AT228" t="str">
        <f t="shared" si="43"/>
        <v>B34_L9_N</v>
      </c>
      <c r="AU228" t="str">
        <f t="shared" si="44"/>
        <v>--</v>
      </c>
    </row>
    <row r="229" spans="1:47" x14ac:dyDescent="0.25">
      <c r="A229" t="str">
        <f t="shared" si="39"/>
        <v>JM1-47</v>
      </c>
      <c r="B229" t="str">
        <f t="shared" si="40"/>
        <v>GND</v>
      </c>
      <c r="C229" t="str">
        <f t="shared" si="41"/>
        <v>JM1-GND</v>
      </c>
      <c r="D229" t="str">
        <f t="shared" si="42"/>
        <v>JM1-47</v>
      </c>
      <c r="E229" t="s">
        <v>158</v>
      </c>
      <c r="F229">
        <v>47</v>
      </c>
      <c r="G229" t="s">
        <v>275</v>
      </c>
      <c r="AT229">
        <f t="shared" si="43"/>
        <v>0</v>
      </c>
      <c r="AU229">
        <f t="shared" si="44"/>
        <v>0</v>
      </c>
    </row>
    <row r="230" spans="1:47" x14ac:dyDescent="0.25">
      <c r="A230" t="str">
        <f t="shared" si="39"/>
        <v>JM1-48</v>
      </c>
      <c r="B230" t="str">
        <f t="shared" si="40"/>
        <v>GND</v>
      </c>
      <c r="C230" t="str">
        <f t="shared" si="41"/>
        <v>JM1-GND</v>
      </c>
      <c r="D230" t="str">
        <f t="shared" si="42"/>
        <v>JM1-48</v>
      </c>
      <c r="E230" t="s">
        <v>158</v>
      </c>
      <c r="F230">
        <v>48</v>
      </c>
      <c r="G230" t="s">
        <v>275</v>
      </c>
      <c r="AT230">
        <f t="shared" si="43"/>
        <v>0</v>
      </c>
      <c r="AU230">
        <f t="shared" si="44"/>
        <v>0</v>
      </c>
    </row>
    <row r="231" spans="1:47" x14ac:dyDescent="0.25">
      <c r="A231" t="str">
        <f t="shared" si="39"/>
        <v>JM1-49</v>
      </c>
      <c r="B231" t="str">
        <f t="shared" si="40"/>
        <v>B34_L10_P</v>
      </c>
      <c r="C231" t="str">
        <f t="shared" si="41"/>
        <v>JM1-B34_L10_P</v>
      </c>
      <c r="D231" t="str">
        <f t="shared" si="42"/>
        <v>JM1-49</v>
      </c>
      <c r="E231" t="s">
        <v>158</v>
      </c>
      <c r="F231">
        <v>49</v>
      </c>
      <c r="G231" t="s">
        <v>348</v>
      </c>
      <c r="AT231" t="str">
        <f t="shared" si="43"/>
        <v>B34_L10_P</v>
      </c>
      <c r="AU231" t="str">
        <f t="shared" si="44"/>
        <v>--</v>
      </c>
    </row>
    <row r="232" spans="1:47" x14ac:dyDescent="0.25">
      <c r="A232" t="str">
        <f t="shared" si="39"/>
        <v>JM1-50</v>
      </c>
      <c r="B232" t="str">
        <f t="shared" si="40"/>
        <v>B34_L8_P</v>
      </c>
      <c r="C232" t="str">
        <f t="shared" si="41"/>
        <v>JM1-B34_L8_P</v>
      </c>
      <c r="D232" t="str">
        <f t="shared" si="42"/>
        <v>JM1-50</v>
      </c>
      <c r="E232" t="s">
        <v>158</v>
      </c>
      <c r="F232">
        <v>50</v>
      </c>
      <c r="G232" t="s">
        <v>397</v>
      </c>
      <c r="AT232" t="str">
        <f t="shared" si="43"/>
        <v>B34_L8_P</v>
      </c>
      <c r="AU232" t="str">
        <f t="shared" si="44"/>
        <v>--</v>
      </c>
    </row>
    <row r="233" spans="1:47" x14ac:dyDescent="0.25">
      <c r="A233" t="str">
        <f t="shared" si="39"/>
        <v>JM1-51</v>
      </c>
      <c r="B233" t="str">
        <f t="shared" si="40"/>
        <v>B34_L10_N</v>
      </c>
      <c r="C233" t="str">
        <f t="shared" si="41"/>
        <v>JM1-B34_L10_N</v>
      </c>
      <c r="D233" t="str">
        <f t="shared" si="42"/>
        <v>JM1-51</v>
      </c>
      <c r="E233" t="s">
        <v>158</v>
      </c>
      <c r="F233">
        <v>51</v>
      </c>
      <c r="G233" t="s">
        <v>347</v>
      </c>
      <c r="AT233" t="str">
        <f t="shared" si="43"/>
        <v>B34_L10_N</v>
      </c>
      <c r="AU233" t="str">
        <f t="shared" si="44"/>
        <v>--</v>
      </c>
    </row>
    <row r="234" spans="1:47" x14ac:dyDescent="0.25">
      <c r="A234" t="str">
        <f t="shared" si="39"/>
        <v>JM1-52</v>
      </c>
      <c r="B234" t="str">
        <f t="shared" si="40"/>
        <v>B34_L8_N</v>
      </c>
      <c r="C234" t="str">
        <f t="shared" si="41"/>
        <v>JM1-B34_L8_N</v>
      </c>
      <c r="D234" t="str">
        <f t="shared" si="42"/>
        <v>JM1-52</v>
      </c>
      <c r="E234" t="s">
        <v>158</v>
      </c>
      <c r="F234">
        <v>52</v>
      </c>
      <c r="G234" t="s">
        <v>396</v>
      </c>
      <c r="AT234" t="str">
        <f t="shared" si="43"/>
        <v>B34_L8_N</v>
      </c>
      <c r="AU234" t="str">
        <f t="shared" si="44"/>
        <v>--</v>
      </c>
    </row>
    <row r="235" spans="1:47" x14ac:dyDescent="0.25">
      <c r="A235" t="str">
        <f t="shared" si="39"/>
        <v>JM1-53</v>
      </c>
      <c r="B235" t="str">
        <f t="shared" si="40"/>
        <v>B34_L11_N</v>
      </c>
      <c r="C235" t="str">
        <f t="shared" si="41"/>
        <v>JM1-B34_L11_N</v>
      </c>
      <c r="D235" t="str">
        <f t="shared" si="42"/>
        <v>JM1-53</v>
      </c>
      <c r="E235" t="s">
        <v>158</v>
      </c>
      <c r="F235">
        <v>53</v>
      </c>
      <c r="G235" t="s">
        <v>349</v>
      </c>
      <c r="AT235" t="str">
        <f t="shared" si="43"/>
        <v>B34_L11_N</v>
      </c>
      <c r="AU235" t="str">
        <f t="shared" si="44"/>
        <v>--</v>
      </c>
    </row>
    <row r="236" spans="1:47" x14ac:dyDescent="0.25">
      <c r="A236" t="str">
        <f t="shared" si="39"/>
        <v>JM1-54</v>
      </c>
      <c r="B236" t="str">
        <f t="shared" si="40"/>
        <v>B34_L13_P</v>
      </c>
      <c r="C236" t="str">
        <f t="shared" si="41"/>
        <v>JM1-B34_L13_P</v>
      </c>
      <c r="D236" t="str">
        <f t="shared" si="42"/>
        <v>JM1-54</v>
      </c>
      <c r="E236" t="s">
        <v>158</v>
      </c>
      <c r="F236">
        <v>54</v>
      </c>
      <c r="G236" t="s">
        <v>354</v>
      </c>
      <c r="AT236" t="str">
        <f t="shared" si="43"/>
        <v>B34_L13_P</v>
      </c>
      <c r="AU236" t="str">
        <f t="shared" si="44"/>
        <v>--</v>
      </c>
    </row>
    <row r="237" spans="1:47" x14ac:dyDescent="0.25">
      <c r="A237" t="str">
        <f t="shared" si="39"/>
        <v>JM1-55</v>
      </c>
      <c r="B237" t="str">
        <f t="shared" si="40"/>
        <v>B34_L11_P</v>
      </c>
      <c r="C237" t="str">
        <f t="shared" si="41"/>
        <v>JM1-B34_L11_P</v>
      </c>
      <c r="D237" t="str">
        <f t="shared" si="42"/>
        <v>JM1-55</v>
      </c>
      <c r="E237" t="s">
        <v>158</v>
      </c>
      <c r="F237">
        <v>55</v>
      </c>
      <c r="G237" t="s">
        <v>350</v>
      </c>
      <c r="AT237" t="str">
        <f t="shared" si="43"/>
        <v>B34_L11_P</v>
      </c>
      <c r="AU237" t="str">
        <f t="shared" si="44"/>
        <v>--</v>
      </c>
    </row>
    <row r="238" spans="1:47" x14ac:dyDescent="0.25">
      <c r="A238" t="str">
        <f t="shared" si="39"/>
        <v>JM1-56</v>
      </c>
      <c r="B238" t="str">
        <f t="shared" si="40"/>
        <v>B34_L13_N</v>
      </c>
      <c r="C238" t="str">
        <f t="shared" si="41"/>
        <v>JM1-B34_L13_N</v>
      </c>
      <c r="D238" t="str">
        <f t="shared" si="42"/>
        <v>JM1-56</v>
      </c>
      <c r="E238" t="s">
        <v>158</v>
      </c>
      <c r="F238">
        <v>56</v>
      </c>
      <c r="G238" t="s">
        <v>353</v>
      </c>
      <c r="AT238" t="str">
        <f t="shared" si="43"/>
        <v>B34_L13_N</v>
      </c>
      <c r="AU238" t="str">
        <f t="shared" si="44"/>
        <v>--</v>
      </c>
    </row>
    <row r="239" spans="1:47" x14ac:dyDescent="0.25">
      <c r="A239" t="str">
        <f t="shared" si="39"/>
        <v>JM1-57</v>
      </c>
      <c r="B239" t="str">
        <f t="shared" si="40"/>
        <v>B34_L12_N</v>
      </c>
      <c r="C239" t="str">
        <f t="shared" si="41"/>
        <v>JM1-B34_L12_N</v>
      </c>
      <c r="D239" t="str">
        <f t="shared" si="42"/>
        <v>JM1-57</v>
      </c>
      <c r="E239" t="s">
        <v>158</v>
      </c>
      <c r="F239">
        <v>57</v>
      </c>
      <c r="G239" t="s">
        <v>351</v>
      </c>
      <c r="AT239" t="str">
        <f t="shared" si="43"/>
        <v>B34_L12_N</v>
      </c>
      <c r="AU239" t="str">
        <f t="shared" si="44"/>
        <v>--</v>
      </c>
    </row>
    <row r="240" spans="1:47" x14ac:dyDescent="0.25">
      <c r="A240" t="str">
        <f t="shared" si="39"/>
        <v>JM1-58</v>
      </c>
      <c r="B240" t="str">
        <f t="shared" si="40"/>
        <v>B34_L14_P</v>
      </c>
      <c r="C240" t="str">
        <f t="shared" si="41"/>
        <v>JM1-B34_L14_P</v>
      </c>
      <c r="D240" t="str">
        <f t="shared" si="42"/>
        <v>JM1-58</v>
      </c>
      <c r="E240" t="s">
        <v>158</v>
      </c>
      <c r="F240">
        <v>58</v>
      </c>
      <c r="G240" t="s">
        <v>356</v>
      </c>
      <c r="AT240" t="str">
        <f t="shared" si="43"/>
        <v>B34_L14_P</v>
      </c>
      <c r="AU240" t="str">
        <f t="shared" si="44"/>
        <v>--</v>
      </c>
    </row>
    <row r="241" spans="1:47" x14ac:dyDescent="0.25">
      <c r="A241" t="str">
        <f t="shared" si="39"/>
        <v>JM1-59</v>
      </c>
      <c r="B241" t="str">
        <f t="shared" si="40"/>
        <v>B34_L12_P</v>
      </c>
      <c r="C241" t="str">
        <f t="shared" si="41"/>
        <v>JM1-B34_L12_P</v>
      </c>
      <c r="D241" t="str">
        <f t="shared" si="42"/>
        <v>JM1-59</v>
      </c>
      <c r="E241" t="s">
        <v>158</v>
      </c>
      <c r="F241">
        <v>59</v>
      </c>
      <c r="G241" t="s">
        <v>352</v>
      </c>
      <c r="AT241" t="str">
        <f t="shared" si="43"/>
        <v>B34_L12_P</v>
      </c>
      <c r="AU241" t="str">
        <f t="shared" si="44"/>
        <v>--</v>
      </c>
    </row>
    <row r="242" spans="1:47" x14ac:dyDescent="0.25">
      <c r="A242" t="str">
        <f t="shared" si="39"/>
        <v>JM1-60</v>
      </c>
      <c r="B242" t="str">
        <f t="shared" si="40"/>
        <v>B34_L14_N</v>
      </c>
      <c r="C242" t="str">
        <f t="shared" si="41"/>
        <v>JM1-B34_L14_N</v>
      </c>
      <c r="D242" t="str">
        <f t="shared" si="42"/>
        <v>JM1-60</v>
      </c>
      <c r="E242" t="s">
        <v>158</v>
      </c>
      <c r="F242">
        <v>60</v>
      </c>
      <c r="G242" t="s">
        <v>355</v>
      </c>
      <c r="AT242" t="str">
        <f t="shared" si="43"/>
        <v>B34_L14_N</v>
      </c>
      <c r="AU242" t="str">
        <f t="shared" si="44"/>
        <v>--</v>
      </c>
    </row>
    <row r="243" spans="1:47" x14ac:dyDescent="0.25">
      <c r="A243" t="str">
        <f t="shared" si="39"/>
        <v>JM1-61</v>
      </c>
      <c r="B243" t="str">
        <f t="shared" si="40"/>
        <v>VCCIO34</v>
      </c>
      <c r="C243" t="str">
        <f t="shared" si="41"/>
        <v>JM1-VCCIO34</v>
      </c>
      <c r="D243" t="str">
        <f t="shared" si="42"/>
        <v>JM1-61</v>
      </c>
      <c r="E243" t="s">
        <v>158</v>
      </c>
      <c r="F243">
        <v>61</v>
      </c>
      <c r="G243" t="s">
        <v>376</v>
      </c>
      <c r="AT243" t="str">
        <f t="shared" si="43"/>
        <v>VCCIO34</v>
      </c>
      <c r="AU243" t="str">
        <f t="shared" si="44"/>
        <v>--</v>
      </c>
    </row>
    <row r="244" spans="1:47" x14ac:dyDescent="0.25">
      <c r="A244" t="str">
        <f t="shared" si="39"/>
        <v>JM1-62</v>
      </c>
      <c r="B244" t="str">
        <f t="shared" si="40"/>
        <v>B34_L15_N</v>
      </c>
      <c r="C244" t="str">
        <f t="shared" si="41"/>
        <v>JM1-B34_L15_N</v>
      </c>
      <c r="D244" t="str">
        <f t="shared" si="42"/>
        <v>JM1-62</v>
      </c>
      <c r="E244" t="s">
        <v>158</v>
      </c>
      <c r="F244">
        <v>62</v>
      </c>
      <c r="G244" t="s">
        <v>357</v>
      </c>
      <c r="AT244" t="str">
        <f t="shared" si="43"/>
        <v>B34_L15_N</v>
      </c>
      <c r="AU244" t="str">
        <f t="shared" si="44"/>
        <v>--</v>
      </c>
    </row>
    <row r="245" spans="1:47" x14ac:dyDescent="0.25">
      <c r="A245" t="str">
        <f t="shared" si="39"/>
        <v>JM1-63</v>
      </c>
      <c r="B245" t="str">
        <f t="shared" si="40"/>
        <v>B34_L17_N</v>
      </c>
      <c r="C245" t="str">
        <f t="shared" si="41"/>
        <v>JM1-B34_L17_N</v>
      </c>
      <c r="D245" t="str">
        <f t="shared" si="42"/>
        <v>JM1-63</v>
      </c>
      <c r="E245" t="s">
        <v>158</v>
      </c>
      <c r="F245">
        <v>63</v>
      </c>
      <c r="G245" t="s">
        <v>361</v>
      </c>
      <c r="AT245" t="str">
        <f t="shared" si="43"/>
        <v>B34_L17_N</v>
      </c>
      <c r="AU245" t="str">
        <f t="shared" si="44"/>
        <v>--</v>
      </c>
    </row>
    <row r="246" spans="1:47" x14ac:dyDescent="0.25">
      <c r="A246" t="str">
        <f t="shared" si="39"/>
        <v>JM1-64</v>
      </c>
      <c r="B246" t="str">
        <f t="shared" si="40"/>
        <v>B34_L15_P</v>
      </c>
      <c r="C246" t="str">
        <f t="shared" si="41"/>
        <v>JM1-B34_L15_P</v>
      </c>
      <c r="D246" t="str">
        <f t="shared" si="42"/>
        <v>JM1-64</v>
      </c>
      <c r="E246" t="s">
        <v>158</v>
      </c>
      <c r="F246">
        <v>64</v>
      </c>
      <c r="G246" t="s">
        <v>358</v>
      </c>
      <c r="AT246" t="str">
        <f t="shared" si="43"/>
        <v>B34_L15_P</v>
      </c>
      <c r="AU246" t="str">
        <f t="shared" si="44"/>
        <v>--</v>
      </c>
    </row>
    <row r="247" spans="1:47" x14ac:dyDescent="0.25">
      <c r="A247" t="str">
        <f t="shared" si="39"/>
        <v>JM1-65</v>
      </c>
      <c r="B247" t="str">
        <f t="shared" si="40"/>
        <v>B34_L17_P</v>
      </c>
      <c r="C247" t="str">
        <f t="shared" si="41"/>
        <v>JM1-B34_L17_P</v>
      </c>
      <c r="D247" t="str">
        <f t="shared" si="42"/>
        <v>JM1-65</v>
      </c>
      <c r="E247" t="s">
        <v>158</v>
      </c>
      <c r="F247">
        <v>65</v>
      </c>
      <c r="G247" t="s">
        <v>362</v>
      </c>
      <c r="AT247" t="str">
        <f t="shared" si="43"/>
        <v>B34_L17_P</v>
      </c>
      <c r="AU247" t="str">
        <f t="shared" si="44"/>
        <v>--</v>
      </c>
    </row>
    <row r="248" spans="1:47" x14ac:dyDescent="0.25">
      <c r="A248" t="str">
        <f t="shared" si="39"/>
        <v>JM1-66</v>
      </c>
      <c r="B248" t="str">
        <f t="shared" si="40"/>
        <v>GND</v>
      </c>
      <c r="C248" t="str">
        <f t="shared" si="41"/>
        <v>JM1-GND</v>
      </c>
      <c r="D248" t="str">
        <f t="shared" si="42"/>
        <v>JM1-66</v>
      </c>
      <c r="E248" t="s">
        <v>158</v>
      </c>
      <c r="F248">
        <v>66</v>
      </c>
      <c r="G248" t="s">
        <v>275</v>
      </c>
      <c r="AT248">
        <f t="shared" si="43"/>
        <v>0</v>
      </c>
      <c r="AU248">
        <f t="shared" si="44"/>
        <v>0</v>
      </c>
    </row>
    <row r="249" spans="1:47" x14ac:dyDescent="0.25">
      <c r="A249" t="str">
        <f t="shared" si="39"/>
        <v>JM1-67</v>
      </c>
      <c r="B249" t="str">
        <f t="shared" si="40"/>
        <v>B34_L21_P</v>
      </c>
      <c r="C249" t="str">
        <f t="shared" si="41"/>
        <v>JM1-B34_L21_P</v>
      </c>
      <c r="D249" t="str">
        <f t="shared" si="42"/>
        <v>JM1-67</v>
      </c>
      <c r="E249" t="s">
        <v>158</v>
      </c>
      <c r="F249">
        <v>67</v>
      </c>
      <c r="G249" t="s">
        <v>377</v>
      </c>
      <c r="AT249" t="str">
        <f t="shared" si="43"/>
        <v>B34_L21_P</v>
      </c>
      <c r="AU249" t="str">
        <f t="shared" si="44"/>
        <v>--</v>
      </c>
    </row>
    <row r="250" spans="1:47" x14ac:dyDescent="0.25">
      <c r="A250" t="str">
        <f t="shared" si="39"/>
        <v>JM1-68</v>
      </c>
      <c r="B250" t="str">
        <f t="shared" si="40"/>
        <v>B34_L16_N</v>
      </c>
      <c r="C250" t="str">
        <f t="shared" si="41"/>
        <v>JM1-B34_L16_N</v>
      </c>
      <c r="D250" t="str">
        <f t="shared" si="42"/>
        <v>JM1-68</v>
      </c>
      <c r="E250" t="s">
        <v>158</v>
      </c>
      <c r="F250">
        <v>68</v>
      </c>
      <c r="G250" t="s">
        <v>359</v>
      </c>
      <c r="AT250" t="str">
        <f t="shared" si="43"/>
        <v>B34_L16_N</v>
      </c>
      <c r="AU250" t="str">
        <f t="shared" si="44"/>
        <v>--</v>
      </c>
    </row>
    <row r="251" spans="1:47" x14ac:dyDescent="0.25">
      <c r="A251" t="str">
        <f t="shared" si="39"/>
        <v>JM1-69</v>
      </c>
      <c r="B251" t="str">
        <f t="shared" si="40"/>
        <v>B34_L21_N</v>
      </c>
      <c r="C251" t="str">
        <f t="shared" si="41"/>
        <v>JM1-B34_L21_N</v>
      </c>
      <c r="D251" t="str">
        <f t="shared" si="42"/>
        <v>JM1-69</v>
      </c>
      <c r="E251" t="s">
        <v>158</v>
      </c>
      <c r="F251">
        <v>69</v>
      </c>
      <c r="G251" t="s">
        <v>375</v>
      </c>
      <c r="AT251" t="str">
        <f t="shared" si="43"/>
        <v>B34_L21_N</v>
      </c>
      <c r="AU251" t="str">
        <f t="shared" si="44"/>
        <v>--</v>
      </c>
    </row>
    <row r="252" spans="1:47" x14ac:dyDescent="0.25">
      <c r="A252" t="str">
        <f t="shared" si="39"/>
        <v>JM1-70</v>
      </c>
      <c r="B252" t="str">
        <f t="shared" si="40"/>
        <v>B34_L16_P</v>
      </c>
      <c r="C252" t="str">
        <f t="shared" si="41"/>
        <v>JM1-B34_L16_P</v>
      </c>
      <c r="D252" t="str">
        <f t="shared" si="42"/>
        <v>JM1-70</v>
      </c>
      <c r="E252" t="s">
        <v>158</v>
      </c>
      <c r="F252">
        <v>70</v>
      </c>
      <c r="G252" t="s">
        <v>360</v>
      </c>
      <c r="AT252" t="str">
        <f t="shared" si="43"/>
        <v>B34_L16_P</v>
      </c>
      <c r="AU252" t="str">
        <f t="shared" si="44"/>
        <v>--</v>
      </c>
    </row>
    <row r="253" spans="1:47" x14ac:dyDescent="0.25">
      <c r="A253" t="str">
        <f t="shared" si="39"/>
        <v>JM1-71</v>
      </c>
      <c r="B253" t="str">
        <f t="shared" si="40"/>
        <v>B34_L19_N</v>
      </c>
      <c r="C253" t="str">
        <f t="shared" si="41"/>
        <v>JM1-B34_L19_N</v>
      </c>
      <c r="D253" t="str">
        <f t="shared" si="42"/>
        <v>JM1-71</v>
      </c>
      <c r="E253" t="s">
        <v>158</v>
      </c>
      <c r="F253">
        <v>71</v>
      </c>
      <c r="G253" t="s">
        <v>367</v>
      </c>
      <c r="AT253" t="str">
        <f t="shared" si="43"/>
        <v>B34_L19_N</v>
      </c>
      <c r="AU253" t="str">
        <f t="shared" si="44"/>
        <v>--</v>
      </c>
    </row>
    <row r="254" spans="1:47" x14ac:dyDescent="0.25">
      <c r="A254" t="str">
        <f t="shared" si="39"/>
        <v>JM1-72</v>
      </c>
      <c r="B254" t="str">
        <f t="shared" si="40"/>
        <v>B34_L18_P</v>
      </c>
      <c r="C254" t="str">
        <f t="shared" si="41"/>
        <v>JM1-B34_L18_P</v>
      </c>
      <c r="D254" t="str">
        <f t="shared" si="42"/>
        <v>JM1-72</v>
      </c>
      <c r="E254" t="s">
        <v>158</v>
      </c>
      <c r="F254">
        <v>72</v>
      </c>
      <c r="G254" t="s">
        <v>365</v>
      </c>
      <c r="AT254" t="str">
        <f t="shared" si="43"/>
        <v>B34_L18_P</v>
      </c>
      <c r="AU254" t="str">
        <f t="shared" si="44"/>
        <v>--</v>
      </c>
    </row>
    <row r="255" spans="1:47" x14ac:dyDescent="0.25">
      <c r="A255" t="str">
        <f t="shared" si="39"/>
        <v>JM1-73</v>
      </c>
      <c r="B255" t="str">
        <f t="shared" si="40"/>
        <v>B34_L19_P</v>
      </c>
      <c r="C255" t="str">
        <f t="shared" si="41"/>
        <v>JM1-B34_L19_P</v>
      </c>
      <c r="D255" t="str">
        <f t="shared" si="42"/>
        <v>JM1-73</v>
      </c>
      <c r="E255" t="s">
        <v>158</v>
      </c>
      <c r="F255">
        <v>73</v>
      </c>
      <c r="G255" t="s">
        <v>369</v>
      </c>
      <c r="AT255" t="str">
        <f t="shared" si="43"/>
        <v>B34_L19_P</v>
      </c>
      <c r="AU255" t="str">
        <f t="shared" si="44"/>
        <v>--</v>
      </c>
    </row>
    <row r="256" spans="1:47" x14ac:dyDescent="0.25">
      <c r="A256" t="str">
        <f t="shared" si="39"/>
        <v>JM1-74</v>
      </c>
      <c r="B256" t="str">
        <f t="shared" si="40"/>
        <v>B34_L18_N</v>
      </c>
      <c r="C256" t="str">
        <f t="shared" si="41"/>
        <v>JM1-B34_L18_N</v>
      </c>
      <c r="D256" t="str">
        <f t="shared" si="42"/>
        <v>JM1-74</v>
      </c>
      <c r="E256" t="s">
        <v>158</v>
      </c>
      <c r="F256">
        <v>74</v>
      </c>
      <c r="G256" t="s">
        <v>363</v>
      </c>
      <c r="AT256" t="str">
        <f t="shared" si="43"/>
        <v>B34_L18_N</v>
      </c>
      <c r="AU256" t="str">
        <f t="shared" si="44"/>
        <v>--</v>
      </c>
    </row>
    <row r="257" spans="1:47" x14ac:dyDescent="0.25">
      <c r="A257" t="str">
        <f t="shared" si="39"/>
        <v>JM1-75</v>
      </c>
      <c r="B257" t="str">
        <f t="shared" si="40"/>
        <v>B34_L22_N</v>
      </c>
      <c r="C257" t="str">
        <f t="shared" si="41"/>
        <v>JM1-B34_L22_N</v>
      </c>
      <c r="D257" t="str">
        <f t="shared" si="42"/>
        <v>JM1-75</v>
      </c>
      <c r="E257" t="s">
        <v>158</v>
      </c>
      <c r="F257">
        <v>75</v>
      </c>
      <c r="G257" t="s">
        <v>378</v>
      </c>
      <c r="AT257" t="str">
        <f t="shared" si="43"/>
        <v>B34_L22_N</v>
      </c>
      <c r="AU257" t="str">
        <f t="shared" si="44"/>
        <v>--</v>
      </c>
    </row>
    <row r="258" spans="1:47" x14ac:dyDescent="0.25">
      <c r="A258" t="str">
        <f t="shared" si="39"/>
        <v>JM1-76</v>
      </c>
      <c r="B258" t="str">
        <f t="shared" si="40"/>
        <v>B34_L20_N</v>
      </c>
      <c r="C258" t="str">
        <f t="shared" si="41"/>
        <v>JM1-B34_L20_N</v>
      </c>
      <c r="D258" t="str">
        <f t="shared" si="42"/>
        <v>JM1-76</v>
      </c>
      <c r="E258" t="s">
        <v>158</v>
      </c>
      <c r="F258">
        <v>76</v>
      </c>
      <c r="G258" t="s">
        <v>373</v>
      </c>
      <c r="AT258" t="str">
        <f t="shared" si="43"/>
        <v>B34_L20_N</v>
      </c>
      <c r="AU258" t="str">
        <f t="shared" si="44"/>
        <v>--</v>
      </c>
    </row>
    <row r="259" spans="1:47" x14ac:dyDescent="0.25">
      <c r="A259" t="str">
        <f t="shared" si="39"/>
        <v>JM1-77</v>
      </c>
      <c r="B259" t="str">
        <f t="shared" si="40"/>
        <v>B34_L22_P</v>
      </c>
      <c r="C259" t="str">
        <f t="shared" si="41"/>
        <v>JM1-B34_L22_P</v>
      </c>
      <c r="D259" t="str">
        <f t="shared" si="42"/>
        <v>JM1-77</v>
      </c>
      <c r="E259" t="s">
        <v>158</v>
      </c>
      <c r="F259">
        <v>77</v>
      </c>
      <c r="G259" t="s">
        <v>379</v>
      </c>
      <c r="AT259" t="str">
        <f t="shared" si="43"/>
        <v>B34_L22_P</v>
      </c>
      <c r="AU259" t="str">
        <f t="shared" si="44"/>
        <v>--</v>
      </c>
    </row>
    <row r="260" spans="1:47" x14ac:dyDescent="0.25">
      <c r="A260" t="str">
        <f t="shared" si="39"/>
        <v>JM1-78</v>
      </c>
      <c r="B260" t="str">
        <f t="shared" si="40"/>
        <v>B34_L20_P</v>
      </c>
      <c r="C260" t="str">
        <f t="shared" si="41"/>
        <v>JM1-B34_L20_P</v>
      </c>
      <c r="D260" t="str">
        <f t="shared" si="42"/>
        <v>JM1-78</v>
      </c>
      <c r="E260" t="s">
        <v>158</v>
      </c>
      <c r="F260">
        <v>78</v>
      </c>
      <c r="G260" t="s">
        <v>374</v>
      </c>
      <c r="AT260" t="str">
        <f t="shared" si="43"/>
        <v>B34_L20_P</v>
      </c>
      <c r="AU260" t="str">
        <f t="shared" si="44"/>
        <v>--</v>
      </c>
    </row>
    <row r="261" spans="1:47" x14ac:dyDescent="0.25">
      <c r="A261" t="str">
        <f t="shared" si="39"/>
        <v>JM1-79</v>
      </c>
      <c r="B261" t="str">
        <f t="shared" si="40"/>
        <v>B34_L23_N</v>
      </c>
      <c r="C261" t="str">
        <f t="shared" si="41"/>
        <v>JM1-B34_L23_N</v>
      </c>
      <c r="D261" t="str">
        <f t="shared" si="42"/>
        <v>JM1-79</v>
      </c>
      <c r="E261" t="s">
        <v>158</v>
      </c>
      <c r="F261">
        <v>79</v>
      </c>
      <c r="G261" t="s">
        <v>380</v>
      </c>
      <c r="AT261" t="str">
        <f t="shared" si="43"/>
        <v>B34_L23_N</v>
      </c>
      <c r="AU261" t="str">
        <f t="shared" si="44"/>
        <v>--</v>
      </c>
    </row>
    <row r="262" spans="1:47" x14ac:dyDescent="0.25">
      <c r="A262" t="str">
        <f t="shared" ref="A262:A325" si="52">$E262&amp;"-"&amp;$F262</f>
        <v>JM1-80</v>
      </c>
      <c r="B262" t="str">
        <f t="shared" ref="B262:B325" si="53">IF(OR(E262=$A$2,E262=$B$2,E262=$C$2,E262=$D$2),"--",G262)</f>
        <v>B34_L24_N</v>
      </c>
      <c r="C262" t="str">
        <f t="shared" ref="C262:C325" si="54">$E262&amp;"-"&amp;$G262</f>
        <v>JM1-B34_L24_N</v>
      </c>
      <c r="D262" t="str">
        <f t="shared" ref="D262:D325" si="55">A262</f>
        <v>JM1-80</v>
      </c>
      <c r="E262" t="s">
        <v>158</v>
      </c>
      <c r="F262">
        <v>80</v>
      </c>
      <c r="G262" t="s">
        <v>382</v>
      </c>
      <c r="AT262" t="str">
        <f t="shared" ref="AT262:AT325" si="56">IF(IF(COUNTIF($AO$6:$AQ$150,B262)&gt;0,"---","--")="---",VLOOKUP(B262,$AO$6:$AQ$150,3,0),B262)</f>
        <v>B34_L24_N</v>
      </c>
      <c r="AU262" t="str">
        <f t="shared" ref="AU262:AU325" si="57">IF(IF(COUNTIF($AO$6:$AQ$150,B262)&gt;0,"---","--")="---",VLOOKUP(B262,$AO$6:$AQ$150,2,0),"--")</f>
        <v>--</v>
      </c>
    </row>
    <row r="263" spans="1:47" x14ac:dyDescent="0.25">
      <c r="A263" t="str">
        <f t="shared" si="52"/>
        <v>JM1-81</v>
      </c>
      <c r="B263" t="str">
        <f t="shared" si="53"/>
        <v>B34_L23_P</v>
      </c>
      <c r="C263" t="str">
        <f t="shared" si="54"/>
        <v>JM1-B34_L23_P</v>
      </c>
      <c r="D263" t="str">
        <f t="shared" si="55"/>
        <v>JM1-81</v>
      </c>
      <c r="E263" t="s">
        <v>158</v>
      </c>
      <c r="F263">
        <v>81</v>
      </c>
      <c r="G263" t="s">
        <v>381</v>
      </c>
      <c r="AT263" t="str">
        <f t="shared" si="56"/>
        <v>B34_L23_P</v>
      </c>
      <c r="AU263" t="str">
        <f t="shared" si="57"/>
        <v>--</v>
      </c>
    </row>
    <row r="264" spans="1:47" x14ac:dyDescent="0.25">
      <c r="A264" t="str">
        <f t="shared" si="52"/>
        <v>JM1-82</v>
      </c>
      <c r="B264" t="str">
        <f t="shared" si="53"/>
        <v>B34_L24_P</v>
      </c>
      <c r="C264" t="str">
        <f t="shared" si="54"/>
        <v>JM1-B34_L24_P</v>
      </c>
      <c r="D264" t="str">
        <f t="shared" si="55"/>
        <v>JM1-82</v>
      </c>
      <c r="E264" t="s">
        <v>158</v>
      </c>
      <c r="F264">
        <v>82</v>
      </c>
      <c r="G264" t="s">
        <v>383</v>
      </c>
      <c r="AT264" t="str">
        <f t="shared" si="56"/>
        <v>B34_L24_P</v>
      </c>
      <c r="AU264" t="str">
        <f t="shared" si="57"/>
        <v>--</v>
      </c>
    </row>
    <row r="265" spans="1:47" x14ac:dyDescent="0.25">
      <c r="A265" t="str">
        <f t="shared" si="52"/>
        <v>JM1-83</v>
      </c>
      <c r="B265" t="str">
        <f t="shared" si="53"/>
        <v>3.3V_OUT</v>
      </c>
      <c r="C265" t="str">
        <f t="shared" si="54"/>
        <v>JM1-3.3V_OUT</v>
      </c>
      <c r="D265" t="str">
        <f t="shared" si="55"/>
        <v>JM1-83</v>
      </c>
      <c r="E265" t="s">
        <v>158</v>
      </c>
      <c r="F265">
        <v>83</v>
      </c>
      <c r="G265" t="s">
        <v>939</v>
      </c>
      <c r="AT265" t="str">
        <f t="shared" si="56"/>
        <v>3.3V_OUT</v>
      </c>
      <c r="AU265" t="str">
        <f t="shared" si="57"/>
        <v>--</v>
      </c>
    </row>
    <row r="266" spans="1:47" x14ac:dyDescent="0.25">
      <c r="A266" t="str">
        <f t="shared" si="52"/>
        <v>JM1-84</v>
      </c>
      <c r="B266" t="str">
        <f t="shared" si="53"/>
        <v>GND</v>
      </c>
      <c r="C266" t="str">
        <f t="shared" si="54"/>
        <v>JM1-GND</v>
      </c>
      <c r="D266" t="str">
        <f t="shared" si="55"/>
        <v>JM1-84</v>
      </c>
      <c r="E266" t="s">
        <v>158</v>
      </c>
      <c r="F266">
        <v>84</v>
      </c>
      <c r="G266" t="s">
        <v>275</v>
      </c>
      <c r="AT266">
        <f t="shared" si="56"/>
        <v>0</v>
      </c>
      <c r="AU266">
        <f t="shared" si="57"/>
        <v>0</v>
      </c>
    </row>
    <row r="267" spans="1:47" x14ac:dyDescent="0.25">
      <c r="A267" t="str">
        <f t="shared" si="52"/>
        <v>JM1-85</v>
      </c>
      <c r="B267" t="str">
        <f t="shared" si="53"/>
        <v>B14_L24_N</v>
      </c>
      <c r="C267" t="str">
        <f t="shared" si="54"/>
        <v>JM1-B14_L24_N</v>
      </c>
      <c r="D267" t="str">
        <f t="shared" si="55"/>
        <v>JM1-85</v>
      </c>
      <c r="E267" t="s">
        <v>158</v>
      </c>
      <c r="F267">
        <v>85</v>
      </c>
      <c r="G267" t="s">
        <v>293</v>
      </c>
      <c r="AT267" t="str">
        <f t="shared" si="56"/>
        <v>B14_L24_N</v>
      </c>
      <c r="AU267" t="str">
        <f t="shared" si="57"/>
        <v>--</v>
      </c>
    </row>
    <row r="268" spans="1:47" x14ac:dyDescent="0.25">
      <c r="A268" t="str">
        <f t="shared" si="52"/>
        <v>JM1-86</v>
      </c>
      <c r="B268" t="str">
        <f t="shared" si="53"/>
        <v>TDI</v>
      </c>
      <c r="C268" t="str">
        <f t="shared" si="54"/>
        <v>JM1-TDI</v>
      </c>
      <c r="D268" t="str">
        <f t="shared" si="55"/>
        <v>JM1-86</v>
      </c>
      <c r="E268" t="s">
        <v>158</v>
      </c>
      <c r="F268">
        <v>86</v>
      </c>
      <c r="G268" t="s">
        <v>404</v>
      </c>
      <c r="AT268" t="str">
        <f t="shared" si="56"/>
        <v>TDI</v>
      </c>
      <c r="AU268" t="str">
        <f t="shared" si="57"/>
        <v>--</v>
      </c>
    </row>
    <row r="269" spans="1:47" x14ac:dyDescent="0.25">
      <c r="A269" t="str">
        <f t="shared" si="52"/>
        <v>JM1-87</v>
      </c>
      <c r="B269" t="str">
        <f t="shared" si="53"/>
        <v>B14_L24_P</v>
      </c>
      <c r="C269" t="str">
        <f t="shared" si="54"/>
        <v>JM1-B14_L24_P</v>
      </c>
      <c r="D269" t="str">
        <f t="shared" si="55"/>
        <v>JM1-87</v>
      </c>
      <c r="E269" t="s">
        <v>158</v>
      </c>
      <c r="F269">
        <v>87</v>
      </c>
      <c r="G269" t="s">
        <v>294</v>
      </c>
      <c r="AT269" t="str">
        <f t="shared" si="56"/>
        <v>B14_L24_P</v>
      </c>
      <c r="AU269" t="str">
        <f t="shared" si="57"/>
        <v>--</v>
      </c>
    </row>
    <row r="270" spans="1:47" x14ac:dyDescent="0.25">
      <c r="A270" t="str">
        <f t="shared" si="52"/>
        <v>JM1-88</v>
      </c>
      <c r="B270" t="str">
        <f t="shared" si="53"/>
        <v>TDO</v>
      </c>
      <c r="C270" t="str">
        <f t="shared" si="54"/>
        <v>JM1-TDO</v>
      </c>
      <c r="D270" t="str">
        <f t="shared" si="55"/>
        <v>JM1-88</v>
      </c>
      <c r="E270" t="s">
        <v>158</v>
      </c>
      <c r="F270">
        <v>88</v>
      </c>
      <c r="G270" t="s">
        <v>405</v>
      </c>
      <c r="AT270" t="str">
        <f t="shared" si="56"/>
        <v>TDO</v>
      </c>
      <c r="AU270" t="str">
        <f t="shared" si="57"/>
        <v>--</v>
      </c>
    </row>
    <row r="271" spans="1:47" x14ac:dyDescent="0.25">
      <c r="A271" t="str">
        <f t="shared" si="52"/>
        <v>JM1-89</v>
      </c>
      <c r="B271" t="str">
        <f t="shared" si="53"/>
        <v>B14_L23_N</v>
      </c>
      <c r="C271" t="str">
        <f t="shared" si="54"/>
        <v>JM1-B14_L23_N</v>
      </c>
      <c r="D271" t="str">
        <f t="shared" si="55"/>
        <v>JM1-89</v>
      </c>
      <c r="E271" t="s">
        <v>158</v>
      </c>
      <c r="F271">
        <v>89</v>
      </c>
      <c r="G271" t="s">
        <v>863</v>
      </c>
      <c r="AT271" t="str">
        <f t="shared" si="56"/>
        <v>B14_L23_N</v>
      </c>
      <c r="AU271" t="str">
        <f t="shared" si="57"/>
        <v>--</v>
      </c>
    </row>
    <row r="272" spans="1:47" x14ac:dyDescent="0.25">
      <c r="A272" t="str">
        <f t="shared" si="52"/>
        <v>JM1-90</v>
      </c>
      <c r="B272" t="str">
        <f t="shared" si="53"/>
        <v>TCK</v>
      </c>
      <c r="C272" t="str">
        <f t="shared" si="54"/>
        <v>JM1-TCK</v>
      </c>
      <c r="D272" t="str">
        <f t="shared" si="55"/>
        <v>JM1-90</v>
      </c>
      <c r="E272" t="s">
        <v>158</v>
      </c>
      <c r="F272">
        <v>90</v>
      </c>
      <c r="G272" t="s">
        <v>407</v>
      </c>
      <c r="AT272" t="str">
        <f t="shared" si="56"/>
        <v>TCK</v>
      </c>
      <c r="AU272" t="str">
        <f t="shared" si="57"/>
        <v>--</v>
      </c>
    </row>
    <row r="273" spans="1:47" x14ac:dyDescent="0.25">
      <c r="A273" t="str">
        <f t="shared" si="52"/>
        <v>JM1-91</v>
      </c>
      <c r="B273" t="str">
        <f t="shared" si="53"/>
        <v>B14_L23_P</v>
      </c>
      <c r="C273" t="str">
        <f t="shared" si="54"/>
        <v>JM1-B14_L23_P</v>
      </c>
      <c r="D273" t="str">
        <f t="shared" si="55"/>
        <v>JM1-91</v>
      </c>
      <c r="E273" t="s">
        <v>158</v>
      </c>
      <c r="F273">
        <v>91</v>
      </c>
      <c r="G273" t="s">
        <v>864</v>
      </c>
      <c r="AT273" t="str">
        <f t="shared" si="56"/>
        <v>B14_L23_P</v>
      </c>
      <c r="AU273" t="str">
        <f t="shared" si="57"/>
        <v>--</v>
      </c>
    </row>
    <row r="274" spans="1:47" x14ac:dyDescent="0.25">
      <c r="A274" t="str">
        <f t="shared" si="52"/>
        <v>JM1-92</v>
      </c>
      <c r="B274" t="str">
        <f t="shared" si="53"/>
        <v>TMS</v>
      </c>
      <c r="C274" t="str">
        <f t="shared" si="54"/>
        <v>JM1-TMS</v>
      </c>
      <c r="D274" t="str">
        <f t="shared" si="55"/>
        <v>JM1-92</v>
      </c>
      <c r="E274" t="s">
        <v>158</v>
      </c>
      <c r="F274">
        <v>92</v>
      </c>
      <c r="G274" t="s">
        <v>403</v>
      </c>
      <c r="AT274" t="str">
        <f t="shared" si="56"/>
        <v>TMS</v>
      </c>
      <c r="AU274" t="str">
        <f t="shared" si="57"/>
        <v>--</v>
      </c>
    </row>
    <row r="275" spans="1:47" x14ac:dyDescent="0.25">
      <c r="A275" t="str">
        <f t="shared" si="52"/>
        <v>JM1-93</v>
      </c>
      <c r="B275" t="str">
        <f t="shared" si="53"/>
        <v>B14_L21_P</v>
      </c>
      <c r="C275" t="str">
        <f t="shared" si="54"/>
        <v>JM1-B14_L21_P</v>
      </c>
      <c r="D275" t="str">
        <f t="shared" si="55"/>
        <v>JM1-93</v>
      </c>
      <c r="E275" t="s">
        <v>158</v>
      </c>
      <c r="F275">
        <v>93</v>
      </c>
      <c r="G275" t="s">
        <v>860</v>
      </c>
      <c r="AT275" t="str">
        <f t="shared" si="56"/>
        <v>B14_L21_P</v>
      </c>
      <c r="AU275" t="str">
        <f t="shared" si="57"/>
        <v>--</v>
      </c>
    </row>
    <row r="276" spans="1:47" x14ac:dyDescent="0.25">
      <c r="A276" t="str">
        <f t="shared" si="52"/>
        <v>JM1-94</v>
      </c>
      <c r="B276" t="str">
        <f t="shared" si="53"/>
        <v>PROG_B</v>
      </c>
      <c r="C276" t="str">
        <f t="shared" si="54"/>
        <v>JM1-PROG_B</v>
      </c>
      <c r="D276" t="str">
        <f t="shared" si="55"/>
        <v>JM1-94</v>
      </c>
      <c r="E276" t="s">
        <v>158</v>
      </c>
      <c r="F276">
        <v>94</v>
      </c>
      <c r="G276" t="s">
        <v>412</v>
      </c>
      <c r="AT276" t="str">
        <f t="shared" si="56"/>
        <v>PROG_B</v>
      </c>
      <c r="AU276" t="str">
        <f t="shared" si="57"/>
        <v>--</v>
      </c>
    </row>
    <row r="277" spans="1:47" x14ac:dyDescent="0.25">
      <c r="A277" t="str">
        <f t="shared" si="52"/>
        <v>JM1-95</v>
      </c>
      <c r="B277" t="str">
        <f t="shared" si="53"/>
        <v>B14_L21_N</v>
      </c>
      <c r="C277" t="str">
        <f t="shared" si="54"/>
        <v>JM1-B14_L21_N</v>
      </c>
      <c r="D277" t="str">
        <f t="shared" si="55"/>
        <v>JM1-95</v>
      </c>
      <c r="E277" t="s">
        <v>158</v>
      </c>
      <c r="F277">
        <v>95</v>
      </c>
      <c r="G277" t="s">
        <v>859</v>
      </c>
      <c r="AT277" t="str">
        <f t="shared" si="56"/>
        <v>B14_L21_N</v>
      </c>
      <c r="AU277" t="str">
        <f t="shared" si="57"/>
        <v>--</v>
      </c>
    </row>
    <row r="278" spans="1:47" x14ac:dyDescent="0.25">
      <c r="A278" t="str">
        <f t="shared" si="52"/>
        <v>JM1-96</v>
      </c>
      <c r="B278" t="str">
        <f t="shared" si="53"/>
        <v>DONE</v>
      </c>
      <c r="C278" t="str">
        <f t="shared" si="54"/>
        <v>JM1-DONE</v>
      </c>
      <c r="D278" t="str">
        <f t="shared" si="55"/>
        <v>JM1-96</v>
      </c>
      <c r="E278" t="s">
        <v>158</v>
      </c>
      <c r="F278">
        <v>96</v>
      </c>
      <c r="G278" t="s">
        <v>402</v>
      </c>
      <c r="AT278" t="str">
        <f t="shared" si="56"/>
        <v>DONE</v>
      </c>
      <c r="AU278" t="str">
        <f t="shared" si="57"/>
        <v>--</v>
      </c>
    </row>
    <row r="279" spans="1:47" x14ac:dyDescent="0.25">
      <c r="A279" t="str">
        <f t="shared" si="52"/>
        <v>JM1-97</v>
      </c>
      <c r="B279" t="str">
        <f t="shared" si="53"/>
        <v>3.3V</v>
      </c>
      <c r="C279" t="str">
        <f t="shared" si="54"/>
        <v>JM1-3.3V</v>
      </c>
      <c r="D279" t="str">
        <f t="shared" si="55"/>
        <v>JM1-97</v>
      </c>
      <c r="E279" t="s">
        <v>158</v>
      </c>
      <c r="F279">
        <v>97</v>
      </c>
      <c r="G279" t="s">
        <v>277</v>
      </c>
      <c r="AT279" t="str">
        <f t="shared" si="56"/>
        <v>3.3V</v>
      </c>
      <c r="AU279" t="str">
        <f t="shared" si="57"/>
        <v>--</v>
      </c>
    </row>
    <row r="280" spans="1:47" x14ac:dyDescent="0.25">
      <c r="A280" t="str">
        <f t="shared" si="52"/>
        <v>JM1-98</v>
      </c>
      <c r="B280" t="str">
        <f t="shared" si="53"/>
        <v>GND</v>
      </c>
      <c r="C280" t="str">
        <f t="shared" si="54"/>
        <v>JM1-GND</v>
      </c>
      <c r="D280" t="str">
        <f t="shared" si="55"/>
        <v>JM1-98</v>
      </c>
      <c r="E280" t="s">
        <v>158</v>
      </c>
      <c r="F280">
        <v>98</v>
      </c>
      <c r="G280" t="s">
        <v>275</v>
      </c>
      <c r="AT280">
        <f t="shared" si="56"/>
        <v>0</v>
      </c>
      <c r="AU280">
        <f t="shared" si="57"/>
        <v>0</v>
      </c>
    </row>
    <row r="281" spans="1:47" x14ac:dyDescent="0.25">
      <c r="A281" t="str">
        <f t="shared" si="52"/>
        <v>JM1-99</v>
      </c>
      <c r="B281" t="str">
        <f t="shared" si="53"/>
        <v>3.3V</v>
      </c>
      <c r="C281" t="str">
        <f t="shared" si="54"/>
        <v>JM1-3.3V</v>
      </c>
      <c r="D281" t="str">
        <f t="shared" si="55"/>
        <v>JM1-99</v>
      </c>
      <c r="E281" t="s">
        <v>158</v>
      </c>
      <c r="F281">
        <v>99</v>
      </c>
      <c r="G281" t="s">
        <v>277</v>
      </c>
      <c r="AT281" t="str">
        <f t="shared" si="56"/>
        <v>3.3V</v>
      </c>
      <c r="AU281" t="str">
        <f t="shared" si="57"/>
        <v>--</v>
      </c>
    </row>
    <row r="282" spans="1:47" x14ac:dyDescent="0.25">
      <c r="A282" t="str">
        <f t="shared" si="52"/>
        <v>JM1-100</v>
      </c>
      <c r="B282" t="str">
        <f t="shared" si="53"/>
        <v>GND</v>
      </c>
      <c r="C282" t="str">
        <f t="shared" si="54"/>
        <v>JM1-GND</v>
      </c>
      <c r="D282" t="str">
        <f t="shared" si="55"/>
        <v>JM1-100</v>
      </c>
      <c r="E282" t="s">
        <v>158</v>
      </c>
      <c r="F282">
        <v>100</v>
      </c>
      <c r="G282" t="s">
        <v>275</v>
      </c>
      <c r="AT282">
        <f t="shared" si="56"/>
        <v>0</v>
      </c>
      <c r="AU282">
        <f t="shared" si="57"/>
        <v>0</v>
      </c>
    </row>
    <row r="283" spans="1:47" x14ac:dyDescent="0.25">
      <c r="A283" t="str">
        <f t="shared" si="52"/>
        <v>JM1-F1</v>
      </c>
      <c r="B283" t="str">
        <f t="shared" si="53"/>
        <v>GND</v>
      </c>
      <c r="C283" t="str">
        <f t="shared" si="54"/>
        <v>JM1-GND</v>
      </c>
      <c r="D283" t="str">
        <f t="shared" si="55"/>
        <v>JM1-F1</v>
      </c>
      <c r="E283" t="s">
        <v>158</v>
      </c>
      <c r="F283" t="s">
        <v>364</v>
      </c>
      <c r="G283" t="s">
        <v>275</v>
      </c>
      <c r="AT283">
        <f t="shared" si="56"/>
        <v>0</v>
      </c>
      <c r="AU283">
        <f t="shared" si="57"/>
        <v>0</v>
      </c>
    </row>
    <row r="284" spans="1:47" x14ac:dyDescent="0.25">
      <c r="A284" t="str">
        <f t="shared" si="52"/>
        <v>JM1-F2</v>
      </c>
      <c r="B284" t="str">
        <f t="shared" si="53"/>
        <v>GND</v>
      </c>
      <c r="C284" t="str">
        <f t="shared" si="54"/>
        <v>JM1-GND</v>
      </c>
      <c r="D284" t="str">
        <f t="shared" si="55"/>
        <v>JM1-F2</v>
      </c>
      <c r="E284" t="s">
        <v>158</v>
      </c>
      <c r="F284" t="s">
        <v>366</v>
      </c>
      <c r="G284" t="s">
        <v>275</v>
      </c>
      <c r="AT284">
        <f t="shared" si="56"/>
        <v>0</v>
      </c>
      <c r="AU284">
        <f t="shared" si="57"/>
        <v>0</v>
      </c>
    </row>
    <row r="285" spans="1:47" x14ac:dyDescent="0.25">
      <c r="A285" t="str">
        <f t="shared" si="52"/>
        <v>JM2-1</v>
      </c>
      <c r="B285" t="str">
        <f t="shared" si="53"/>
        <v>B15_L7_N</v>
      </c>
      <c r="C285" t="str">
        <f t="shared" si="54"/>
        <v>JM2-B15_L7_N</v>
      </c>
      <c r="D285" t="str">
        <f t="shared" si="55"/>
        <v>JM2-1</v>
      </c>
      <c r="E285" t="s">
        <v>259</v>
      </c>
      <c r="F285">
        <v>1</v>
      </c>
      <c r="G285" t="s">
        <v>324</v>
      </c>
      <c r="AT285" t="str">
        <f t="shared" si="56"/>
        <v>B15_L7_N</v>
      </c>
      <c r="AU285" t="str">
        <f t="shared" si="57"/>
        <v>--</v>
      </c>
    </row>
    <row r="286" spans="1:47" x14ac:dyDescent="0.25">
      <c r="A286" t="str">
        <f t="shared" si="52"/>
        <v>JM2-2</v>
      </c>
      <c r="B286" t="str">
        <f t="shared" si="53"/>
        <v>B15_L3_P</v>
      </c>
      <c r="C286" t="str">
        <f t="shared" si="54"/>
        <v>JM2-B15_L3_P</v>
      </c>
      <c r="D286" t="str">
        <f t="shared" si="55"/>
        <v>JM2-2</v>
      </c>
      <c r="E286" t="s">
        <v>259</v>
      </c>
      <c r="F286">
        <v>2</v>
      </c>
      <c r="G286" t="s">
        <v>333</v>
      </c>
      <c r="AT286" t="str">
        <f t="shared" si="56"/>
        <v>B15_L3_P</v>
      </c>
      <c r="AU286" t="str">
        <f t="shared" si="57"/>
        <v>--</v>
      </c>
    </row>
    <row r="287" spans="1:47" x14ac:dyDescent="0.25">
      <c r="A287" t="str">
        <f t="shared" si="52"/>
        <v>JM2-3</v>
      </c>
      <c r="B287" t="str">
        <f t="shared" si="53"/>
        <v>B15_L7_P</v>
      </c>
      <c r="C287" t="str">
        <f t="shared" si="54"/>
        <v>JM2-B15_L7_P</v>
      </c>
      <c r="D287" t="str">
        <f t="shared" si="55"/>
        <v>JM2-3</v>
      </c>
      <c r="E287" t="s">
        <v>259</v>
      </c>
      <c r="F287">
        <v>3</v>
      </c>
      <c r="G287" t="s">
        <v>328</v>
      </c>
      <c r="AT287" t="str">
        <f t="shared" si="56"/>
        <v>B15_L7_P</v>
      </c>
      <c r="AU287" t="str">
        <f t="shared" si="57"/>
        <v>--</v>
      </c>
    </row>
    <row r="288" spans="1:47" x14ac:dyDescent="0.25">
      <c r="A288" t="str">
        <f t="shared" si="52"/>
        <v>JM2-4</v>
      </c>
      <c r="B288" t="str">
        <f t="shared" si="53"/>
        <v>B15_L3_N</v>
      </c>
      <c r="C288" t="str">
        <f t="shared" si="54"/>
        <v>JM2-B15_L3_N</v>
      </c>
      <c r="D288" t="str">
        <f t="shared" si="55"/>
        <v>JM2-4</v>
      </c>
      <c r="E288" t="s">
        <v>259</v>
      </c>
      <c r="F288">
        <v>4</v>
      </c>
      <c r="G288" t="s">
        <v>334</v>
      </c>
      <c r="AT288" t="str">
        <f t="shared" si="56"/>
        <v>B15_L3_N</v>
      </c>
      <c r="AU288" t="str">
        <f t="shared" si="57"/>
        <v>--</v>
      </c>
    </row>
    <row r="289" spans="1:47" x14ac:dyDescent="0.25">
      <c r="A289" t="str">
        <f t="shared" si="52"/>
        <v>JM2-5</v>
      </c>
      <c r="B289" t="str">
        <f t="shared" si="53"/>
        <v>B15_L8_P</v>
      </c>
      <c r="C289" t="str">
        <f t="shared" si="54"/>
        <v>JM2-B15_L8_P</v>
      </c>
      <c r="D289" t="str">
        <f t="shared" si="55"/>
        <v>JM2-5</v>
      </c>
      <c r="E289" t="s">
        <v>259</v>
      </c>
      <c r="F289">
        <v>5</v>
      </c>
      <c r="G289" t="s">
        <v>337</v>
      </c>
      <c r="AT289" t="str">
        <f t="shared" si="56"/>
        <v>B15_L8_P</v>
      </c>
      <c r="AU289" t="str">
        <f t="shared" si="57"/>
        <v>--</v>
      </c>
    </row>
    <row r="290" spans="1:47" x14ac:dyDescent="0.25">
      <c r="A290" t="str">
        <f t="shared" si="52"/>
        <v>JM2-6</v>
      </c>
      <c r="B290" t="str">
        <f t="shared" si="53"/>
        <v>B15_L5_P</v>
      </c>
      <c r="C290" t="str">
        <f t="shared" si="54"/>
        <v>JM2-B15_L5_P</v>
      </c>
      <c r="D290" t="str">
        <f t="shared" si="55"/>
        <v>JM2-6</v>
      </c>
      <c r="E290" t="s">
        <v>259</v>
      </c>
      <c r="F290">
        <v>6</v>
      </c>
      <c r="G290" t="s">
        <v>310</v>
      </c>
      <c r="AT290" t="str">
        <f t="shared" si="56"/>
        <v>B15_L5_P</v>
      </c>
      <c r="AU290" t="str">
        <f t="shared" si="57"/>
        <v>--</v>
      </c>
    </row>
    <row r="291" spans="1:47" x14ac:dyDescent="0.25">
      <c r="A291" t="str">
        <f t="shared" si="52"/>
        <v>JM2-7</v>
      </c>
      <c r="B291" t="str">
        <f t="shared" si="53"/>
        <v>B15_L8_N</v>
      </c>
      <c r="C291" t="str">
        <f t="shared" si="54"/>
        <v>JM2-B15_L8_N</v>
      </c>
      <c r="D291" t="str">
        <f t="shared" si="55"/>
        <v>JM2-7</v>
      </c>
      <c r="E291" t="s">
        <v>259</v>
      </c>
      <c r="F291">
        <v>7</v>
      </c>
      <c r="G291" t="s">
        <v>335</v>
      </c>
      <c r="AT291" t="str">
        <f t="shared" si="56"/>
        <v>B15_L8_N</v>
      </c>
      <c r="AU291" t="str">
        <f t="shared" si="57"/>
        <v>--</v>
      </c>
    </row>
    <row r="292" spans="1:47" x14ac:dyDescent="0.25">
      <c r="A292" t="str">
        <f t="shared" si="52"/>
        <v>JM2-8</v>
      </c>
      <c r="B292" t="str">
        <f t="shared" si="53"/>
        <v>B15_L5_N</v>
      </c>
      <c r="C292" t="str">
        <f t="shared" si="54"/>
        <v>JM2-B15_L5_N</v>
      </c>
      <c r="D292" t="str">
        <f t="shared" si="55"/>
        <v>JM2-8</v>
      </c>
      <c r="E292" t="s">
        <v>259</v>
      </c>
      <c r="F292">
        <v>8</v>
      </c>
      <c r="G292" t="s">
        <v>313</v>
      </c>
      <c r="AT292" t="str">
        <f t="shared" si="56"/>
        <v>B15_L5_N</v>
      </c>
      <c r="AU292" t="str">
        <f t="shared" si="57"/>
        <v>--</v>
      </c>
    </row>
    <row r="293" spans="1:47" x14ac:dyDescent="0.25">
      <c r="A293" t="str">
        <f t="shared" si="52"/>
        <v>JM2-9</v>
      </c>
      <c r="B293" t="str">
        <f t="shared" si="53"/>
        <v>B15_L10_P</v>
      </c>
      <c r="C293" t="str">
        <f t="shared" si="54"/>
        <v>JM2-B15_L10_P</v>
      </c>
      <c r="D293" t="str">
        <f t="shared" si="55"/>
        <v>JM2-9</v>
      </c>
      <c r="E293" t="s">
        <v>259</v>
      </c>
      <c r="F293">
        <v>9</v>
      </c>
      <c r="G293" t="s">
        <v>300</v>
      </c>
      <c r="AT293" t="str">
        <f t="shared" si="56"/>
        <v>B15_L10_P</v>
      </c>
      <c r="AU293" t="str">
        <f t="shared" si="57"/>
        <v>--</v>
      </c>
    </row>
    <row r="294" spans="1:47" x14ac:dyDescent="0.25">
      <c r="A294" t="str">
        <f t="shared" si="52"/>
        <v>JM2-10</v>
      </c>
      <c r="B294" t="str">
        <f t="shared" si="53"/>
        <v>B15_L4_N</v>
      </c>
      <c r="C294" t="str">
        <f t="shared" si="54"/>
        <v>JM2-B15_L4_N</v>
      </c>
      <c r="D294" t="str">
        <f t="shared" si="55"/>
        <v>JM2-10</v>
      </c>
      <c r="E294" t="s">
        <v>259</v>
      </c>
      <c r="F294">
        <v>10</v>
      </c>
      <c r="G294" t="s">
        <v>341</v>
      </c>
      <c r="AT294" t="str">
        <f t="shared" si="56"/>
        <v>B15_L4_N</v>
      </c>
      <c r="AU294" t="str">
        <f t="shared" si="57"/>
        <v>--</v>
      </c>
    </row>
    <row r="295" spans="1:47" x14ac:dyDescent="0.25">
      <c r="A295" t="str">
        <f t="shared" si="52"/>
        <v>JM2-11</v>
      </c>
      <c r="B295" t="str">
        <f t="shared" si="53"/>
        <v>B15_L10_N</v>
      </c>
      <c r="C295" t="str">
        <f t="shared" si="54"/>
        <v>JM2-B15_L10_N</v>
      </c>
      <c r="D295" t="str">
        <f t="shared" si="55"/>
        <v>JM2-11</v>
      </c>
      <c r="E295" t="s">
        <v>259</v>
      </c>
      <c r="F295">
        <v>11</v>
      </c>
      <c r="G295" t="s">
        <v>299</v>
      </c>
      <c r="AT295" t="str">
        <f t="shared" si="56"/>
        <v>B15_L10_N</v>
      </c>
      <c r="AU295" t="str">
        <f t="shared" si="57"/>
        <v>--</v>
      </c>
    </row>
    <row r="296" spans="1:47" x14ac:dyDescent="0.25">
      <c r="A296" t="str">
        <f t="shared" si="52"/>
        <v>JM2-12</v>
      </c>
      <c r="B296" t="str">
        <f t="shared" si="53"/>
        <v>B15_L4_P</v>
      </c>
      <c r="C296" t="str">
        <f t="shared" si="54"/>
        <v>JM2-B15_L4_P</v>
      </c>
      <c r="D296" t="str">
        <f t="shared" si="55"/>
        <v>JM2-12</v>
      </c>
      <c r="E296" t="s">
        <v>259</v>
      </c>
      <c r="F296">
        <v>12</v>
      </c>
      <c r="G296" t="s">
        <v>342</v>
      </c>
      <c r="AT296" t="str">
        <f t="shared" si="56"/>
        <v>B15_L4_P</v>
      </c>
      <c r="AU296" t="str">
        <f t="shared" si="57"/>
        <v>--</v>
      </c>
    </row>
    <row r="297" spans="1:47" x14ac:dyDescent="0.25">
      <c r="A297" t="str">
        <f t="shared" si="52"/>
        <v>JM2-13</v>
      </c>
      <c r="B297" t="str">
        <f t="shared" si="53"/>
        <v>B15_L9_P</v>
      </c>
      <c r="C297" t="str">
        <f t="shared" si="54"/>
        <v>JM2-B15_L9_P</v>
      </c>
      <c r="D297" t="str">
        <f t="shared" si="55"/>
        <v>JM2-13</v>
      </c>
      <c r="E297" t="s">
        <v>259</v>
      </c>
      <c r="F297">
        <v>13</v>
      </c>
      <c r="G297" t="s">
        <v>346</v>
      </c>
      <c r="AT297" t="str">
        <f t="shared" si="56"/>
        <v>B15_L9_P</v>
      </c>
      <c r="AU297" t="str">
        <f t="shared" si="57"/>
        <v>--</v>
      </c>
    </row>
    <row r="298" spans="1:47" x14ac:dyDescent="0.25">
      <c r="A298" t="str">
        <f t="shared" si="52"/>
        <v>JM2-14</v>
      </c>
      <c r="B298" t="str">
        <f t="shared" si="53"/>
        <v>B15_L1_N</v>
      </c>
      <c r="C298" t="str">
        <f t="shared" si="54"/>
        <v>JM2-B15_L1_N</v>
      </c>
      <c r="D298" t="str">
        <f t="shared" si="55"/>
        <v>JM2-14</v>
      </c>
      <c r="E298" t="s">
        <v>259</v>
      </c>
      <c r="F298">
        <v>14</v>
      </c>
      <c r="G298" t="s">
        <v>327</v>
      </c>
      <c r="AT298" t="str">
        <f t="shared" si="56"/>
        <v>B15_L1_N</v>
      </c>
      <c r="AU298" t="str">
        <f t="shared" si="57"/>
        <v>--</v>
      </c>
    </row>
    <row r="299" spans="1:47" x14ac:dyDescent="0.25">
      <c r="A299" t="str">
        <f t="shared" si="52"/>
        <v>JM2-15</v>
      </c>
      <c r="B299" t="str">
        <f t="shared" si="53"/>
        <v>B15_L9_N</v>
      </c>
      <c r="C299" t="str">
        <f t="shared" si="54"/>
        <v>JM2-B15_L9_N</v>
      </c>
      <c r="D299" t="str">
        <f t="shared" si="55"/>
        <v>JM2-15</v>
      </c>
      <c r="E299" t="s">
        <v>259</v>
      </c>
      <c r="F299">
        <v>15</v>
      </c>
      <c r="G299" t="s">
        <v>345</v>
      </c>
      <c r="AT299" t="str">
        <f t="shared" si="56"/>
        <v>B15_L9_N</v>
      </c>
      <c r="AU299" t="str">
        <f t="shared" si="57"/>
        <v>--</v>
      </c>
    </row>
    <row r="300" spans="1:47" x14ac:dyDescent="0.25">
      <c r="A300" t="str">
        <f t="shared" si="52"/>
        <v>JM2-16</v>
      </c>
      <c r="B300" t="str">
        <f t="shared" si="53"/>
        <v>B15_L1_P</v>
      </c>
      <c r="C300" t="str">
        <f t="shared" si="54"/>
        <v>JM2-B15_L1_P</v>
      </c>
      <c r="D300" t="str">
        <f t="shared" si="55"/>
        <v>JM2-16</v>
      </c>
      <c r="E300" t="s">
        <v>259</v>
      </c>
      <c r="F300">
        <v>16</v>
      </c>
      <c r="G300" t="s">
        <v>329</v>
      </c>
      <c r="AT300" t="str">
        <f t="shared" si="56"/>
        <v>B15_L1_P</v>
      </c>
      <c r="AU300" t="str">
        <f t="shared" si="57"/>
        <v>--</v>
      </c>
    </row>
    <row r="301" spans="1:47" x14ac:dyDescent="0.25">
      <c r="A301" t="str">
        <f t="shared" si="52"/>
        <v>JM2-17</v>
      </c>
      <c r="B301" t="str">
        <f t="shared" si="53"/>
        <v>GND</v>
      </c>
      <c r="C301" t="str">
        <f t="shared" si="54"/>
        <v>JM2-GND</v>
      </c>
      <c r="D301" t="str">
        <f t="shared" si="55"/>
        <v>JM2-17</v>
      </c>
      <c r="E301" t="s">
        <v>259</v>
      </c>
      <c r="F301">
        <v>17</v>
      </c>
      <c r="G301" t="s">
        <v>275</v>
      </c>
      <c r="AT301">
        <f t="shared" si="56"/>
        <v>0</v>
      </c>
      <c r="AU301">
        <f t="shared" si="57"/>
        <v>0</v>
      </c>
    </row>
    <row r="302" spans="1:47" x14ac:dyDescent="0.25">
      <c r="A302" t="str">
        <f t="shared" si="52"/>
        <v>JM2-18</v>
      </c>
      <c r="B302" t="str">
        <f t="shared" si="53"/>
        <v>1.8V</v>
      </c>
      <c r="C302" t="str">
        <f t="shared" si="54"/>
        <v>JM2-1.8V</v>
      </c>
      <c r="D302" t="str">
        <f t="shared" si="55"/>
        <v>JM2-18</v>
      </c>
      <c r="E302" t="s">
        <v>259</v>
      </c>
      <c r="F302">
        <v>18</v>
      </c>
      <c r="G302" t="s">
        <v>276</v>
      </c>
      <c r="AT302" t="str">
        <f t="shared" si="56"/>
        <v>1.8V</v>
      </c>
      <c r="AU302" t="str">
        <f t="shared" si="57"/>
        <v>--</v>
      </c>
    </row>
    <row r="303" spans="1:47" x14ac:dyDescent="0.25">
      <c r="A303" t="str">
        <f t="shared" si="52"/>
        <v>JM2-19</v>
      </c>
      <c r="B303" t="str">
        <f t="shared" si="53"/>
        <v>B15_L15_N</v>
      </c>
      <c r="C303" t="str">
        <f t="shared" si="54"/>
        <v>JM2-B15_L15_N</v>
      </c>
      <c r="D303" t="str">
        <f t="shared" si="55"/>
        <v>JM2-19</v>
      </c>
      <c r="E303" t="s">
        <v>259</v>
      </c>
      <c r="F303">
        <v>19</v>
      </c>
      <c r="G303" t="s">
        <v>304</v>
      </c>
      <c r="AT303" t="str">
        <f t="shared" si="56"/>
        <v>B15_L15_N</v>
      </c>
      <c r="AU303" t="str">
        <f t="shared" si="57"/>
        <v>--</v>
      </c>
    </row>
    <row r="304" spans="1:47" x14ac:dyDescent="0.25">
      <c r="A304" t="str">
        <f t="shared" si="52"/>
        <v>JM2-20</v>
      </c>
      <c r="B304" t="str">
        <f t="shared" si="53"/>
        <v>B15_L2_N</v>
      </c>
      <c r="C304" t="str">
        <f t="shared" si="54"/>
        <v>JM2-B15_L2_N</v>
      </c>
      <c r="D304" t="str">
        <f t="shared" si="55"/>
        <v>JM2-20</v>
      </c>
      <c r="E304" t="s">
        <v>259</v>
      </c>
      <c r="F304">
        <v>20</v>
      </c>
      <c r="G304" t="s">
        <v>339</v>
      </c>
      <c r="AT304" t="str">
        <f t="shared" si="56"/>
        <v>B15_L2_N</v>
      </c>
      <c r="AU304" t="str">
        <f t="shared" si="57"/>
        <v>--</v>
      </c>
    </row>
    <row r="305" spans="1:47" x14ac:dyDescent="0.25">
      <c r="A305" t="str">
        <f t="shared" si="52"/>
        <v>JM2-21</v>
      </c>
      <c r="B305" t="str">
        <f t="shared" si="53"/>
        <v>B15_L15_P</v>
      </c>
      <c r="C305" t="str">
        <f t="shared" si="54"/>
        <v>JM2-B15_L15_P</v>
      </c>
      <c r="D305" t="str">
        <f t="shared" si="55"/>
        <v>JM2-21</v>
      </c>
      <c r="E305" t="s">
        <v>259</v>
      </c>
      <c r="F305">
        <v>21</v>
      </c>
      <c r="G305" t="s">
        <v>307</v>
      </c>
      <c r="AT305" t="str">
        <f t="shared" si="56"/>
        <v>B15_L15_P</v>
      </c>
      <c r="AU305" t="str">
        <f t="shared" si="57"/>
        <v>--</v>
      </c>
    </row>
    <row r="306" spans="1:47" x14ac:dyDescent="0.25">
      <c r="A306" t="str">
        <f t="shared" si="52"/>
        <v>JM2-22</v>
      </c>
      <c r="B306" t="str">
        <f t="shared" si="53"/>
        <v>B15_L2_P</v>
      </c>
      <c r="C306" t="str">
        <f t="shared" si="54"/>
        <v>JM2-B15_L2_P</v>
      </c>
      <c r="D306" t="str">
        <f t="shared" si="55"/>
        <v>JM2-22</v>
      </c>
      <c r="E306" t="s">
        <v>259</v>
      </c>
      <c r="F306">
        <v>22</v>
      </c>
      <c r="G306" t="s">
        <v>340</v>
      </c>
      <c r="AT306" t="str">
        <f t="shared" si="56"/>
        <v>B15_L2_P</v>
      </c>
      <c r="AU306" t="str">
        <f t="shared" si="57"/>
        <v>--</v>
      </c>
    </row>
    <row r="307" spans="1:47" x14ac:dyDescent="0.25">
      <c r="A307" t="str">
        <f t="shared" si="52"/>
        <v>JM2-23</v>
      </c>
      <c r="B307" t="str">
        <f t="shared" si="53"/>
        <v>B15_L16_N</v>
      </c>
      <c r="C307" t="str">
        <f t="shared" si="54"/>
        <v>JM2-B15_L16_N</v>
      </c>
      <c r="D307" t="str">
        <f t="shared" si="55"/>
        <v>JM2-23</v>
      </c>
      <c r="E307" t="s">
        <v>259</v>
      </c>
      <c r="F307">
        <v>23</v>
      </c>
      <c r="G307" t="s">
        <v>315</v>
      </c>
      <c r="AT307" t="str">
        <f t="shared" si="56"/>
        <v>B15_L16_N</v>
      </c>
      <c r="AU307" t="str">
        <f t="shared" si="57"/>
        <v>--</v>
      </c>
    </row>
    <row r="308" spans="1:47" x14ac:dyDescent="0.25">
      <c r="A308" t="str">
        <f t="shared" si="52"/>
        <v>JM2-24</v>
      </c>
      <c r="B308" t="str">
        <f t="shared" si="53"/>
        <v>RLED</v>
      </c>
      <c r="C308" t="str">
        <f t="shared" si="54"/>
        <v>JM2-RLED</v>
      </c>
      <c r="D308" t="str">
        <f t="shared" si="55"/>
        <v>JM2-24</v>
      </c>
      <c r="E308" t="s">
        <v>259</v>
      </c>
      <c r="F308">
        <v>24</v>
      </c>
      <c r="G308" t="s">
        <v>1268</v>
      </c>
      <c r="AT308" t="str">
        <f t="shared" si="56"/>
        <v>RLED</v>
      </c>
      <c r="AU308" t="str">
        <f t="shared" si="57"/>
        <v>--</v>
      </c>
    </row>
    <row r="309" spans="1:47" x14ac:dyDescent="0.25">
      <c r="A309" t="str">
        <f t="shared" si="52"/>
        <v>JM2-25</v>
      </c>
      <c r="B309" t="str">
        <f t="shared" si="53"/>
        <v>B15_L16_P</v>
      </c>
      <c r="C309" t="str">
        <f t="shared" si="54"/>
        <v>JM2-B15_L16_P</v>
      </c>
      <c r="D309" t="str">
        <f t="shared" si="55"/>
        <v>JM2-25</v>
      </c>
      <c r="E309" t="s">
        <v>259</v>
      </c>
      <c r="F309">
        <v>25</v>
      </c>
      <c r="G309" t="s">
        <v>316</v>
      </c>
      <c r="AT309" t="str">
        <f t="shared" si="56"/>
        <v>B15_L16_P</v>
      </c>
      <c r="AU309" t="str">
        <f t="shared" si="57"/>
        <v>--</v>
      </c>
    </row>
    <row r="310" spans="1:47" x14ac:dyDescent="0.25">
      <c r="A310" t="str">
        <f t="shared" si="52"/>
        <v>JM2-26</v>
      </c>
      <c r="B310" t="str">
        <f t="shared" si="53"/>
        <v>GLED</v>
      </c>
      <c r="C310" t="str">
        <f t="shared" si="54"/>
        <v>JM2-GLED</v>
      </c>
      <c r="D310" t="str">
        <f t="shared" si="55"/>
        <v>JM2-26</v>
      </c>
      <c r="E310" t="s">
        <v>259</v>
      </c>
      <c r="F310">
        <v>26</v>
      </c>
      <c r="G310" t="s">
        <v>1329</v>
      </c>
      <c r="AT310" t="str">
        <f t="shared" si="56"/>
        <v>GLED</v>
      </c>
      <c r="AU310" t="str">
        <f t="shared" si="57"/>
        <v>--</v>
      </c>
    </row>
    <row r="311" spans="1:47" x14ac:dyDescent="0.25">
      <c r="A311" t="str">
        <f t="shared" si="52"/>
        <v>JM2-27</v>
      </c>
      <c r="B311" t="str">
        <f t="shared" si="53"/>
        <v>B15_L18_N</v>
      </c>
      <c r="C311" t="str">
        <f t="shared" si="54"/>
        <v>JM2-B15_L18_N</v>
      </c>
      <c r="D311" t="str">
        <f t="shared" si="55"/>
        <v>JM2-27</v>
      </c>
      <c r="E311" t="s">
        <v>259</v>
      </c>
      <c r="F311">
        <v>27</v>
      </c>
      <c r="G311" t="s">
        <v>321</v>
      </c>
      <c r="AT311" t="str">
        <f t="shared" si="56"/>
        <v>B15_L18_N</v>
      </c>
      <c r="AU311" t="str">
        <f t="shared" si="57"/>
        <v>--</v>
      </c>
    </row>
    <row r="312" spans="1:47" x14ac:dyDescent="0.25">
      <c r="A312" t="str">
        <f t="shared" si="52"/>
        <v>JM2-28</v>
      </c>
      <c r="B312" t="str">
        <f t="shared" si="53"/>
        <v>B15_L11_P</v>
      </c>
      <c r="C312" t="str">
        <f t="shared" si="54"/>
        <v>JM2-B15_L11_P</v>
      </c>
      <c r="D312" t="str">
        <f t="shared" si="55"/>
        <v>JM2-28</v>
      </c>
      <c r="E312" t="s">
        <v>259</v>
      </c>
      <c r="F312">
        <v>28</v>
      </c>
      <c r="G312" t="s">
        <v>302</v>
      </c>
      <c r="AT312" t="str">
        <f t="shared" si="56"/>
        <v>B15_L11_P</v>
      </c>
      <c r="AU312" t="str">
        <f t="shared" si="57"/>
        <v>--</v>
      </c>
    </row>
    <row r="313" spans="1:47" x14ac:dyDescent="0.25">
      <c r="A313" t="str">
        <f t="shared" si="52"/>
        <v>JM2-29</v>
      </c>
      <c r="B313" t="str">
        <f t="shared" si="53"/>
        <v>B15_L18_P</v>
      </c>
      <c r="C313" t="str">
        <f t="shared" si="54"/>
        <v>JM2-B15_L18_P</v>
      </c>
      <c r="D313" t="str">
        <f t="shared" si="55"/>
        <v>JM2-29</v>
      </c>
      <c r="E313" t="s">
        <v>259</v>
      </c>
      <c r="F313">
        <v>29</v>
      </c>
      <c r="G313" t="s">
        <v>322</v>
      </c>
      <c r="AT313" t="str">
        <f t="shared" si="56"/>
        <v>B15_L18_P</v>
      </c>
      <c r="AU313" t="str">
        <f t="shared" si="57"/>
        <v>--</v>
      </c>
    </row>
    <row r="314" spans="1:47" x14ac:dyDescent="0.25">
      <c r="A314" t="str">
        <f t="shared" si="52"/>
        <v>JM2-30</v>
      </c>
      <c r="B314" t="str">
        <f t="shared" si="53"/>
        <v>B15_L11_N</v>
      </c>
      <c r="C314" t="str">
        <f t="shared" si="54"/>
        <v>JM2-B15_L11_N</v>
      </c>
      <c r="D314" t="str">
        <f t="shared" si="55"/>
        <v>JM2-30</v>
      </c>
      <c r="E314" t="s">
        <v>259</v>
      </c>
      <c r="F314">
        <v>30</v>
      </c>
      <c r="G314" t="s">
        <v>301</v>
      </c>
      <c r="AT314" t="str">
        <f t="shared" si="56"/>
        <v>B15_L11_N</v>
      </c>
      <c r="AU314" t="str">
        <f t="shared" si="57"/>
        <v>--</v>
      </c>
    </row>
    <row r="315" spans="1:47" x14ac:dyDescent="0.25">
      <c r="A315" t="str">
        <f t="shared" si="52"/>
        <v>JM2-31</v>
      </c>
      <c r="B315" t="str">
        <f t="shared" si="53"/>
        <v>B15_L17_N</v>
      </c>
      <c r="C315" t="str">
        <f t="shared" si="54"/>
        <v>JM2-B15_L17_N</v>
      </c>
      <c r="D315" t="str">
        <f t="shared" si="55"/>
        <v>JM2-31</v>
      </c>
      <c r="E315" t="s">
        <v>259</v>
      </c>
      <c r="F315">
        <v>31</v>
      </c>
      <c r="G315" t="s">
        <v>318</v>
      </c>
      <c r="AT315" t="str">
        <f t="shared" si="56"/>
        <v>B15_L17_N</v>
      </c>
      <c r="AU315" t="str">
        <f t="shared" si="57"/>
        <v>--</v>
      </c>
    </row>
    <row r="316" spans="1:47" x14ac:dyDescent="0.25">
      <c r="A316" t="str">
        <f t="shared" si="52"/>
        <v>JM2-32</v>
      </c>
      <c r="B316" t="str">
        <f t="shared" si="53"/>
        <v>SFP0_RS1</v>
      </c>
      <c r="C316" t="str">
        <f t="shared" si="54"/>
        <v>JM2-SFP0_RS1</v>
      </c>
      <c r="D316" t="str">
        <f t="shared" si="55"/>
        <v>JM2-32</v>
      </c>
      <c r="E316" t="s">
        <v>259</v>
      </c>
      <c r="F316">
        <v>32</v>
      </c>
      <c r="G316" t="s">
        <v>1264</v>
      </c>
      <c r="AT316" t="str">
        <f t="shared" si="56"/>
        <v>SFP0_RS1</v>
      </c>
      <c r="AU316" t="str">
        <f t="shared" si="57"/>
        <v>--</v>
      </c>
    </row>
    <row r="317" spans="1:47" x14ac:dyDescent="0.25">
      <c r="A317" t="str">
        <f t="shared" si="52"/>
        <v>JM2-33</v>
      </c>
      <c r="B317" t="str">
        <f t="shared" si="53"/>
        <v>B15_L17_P</v>
      </c>
      <c r="C317" t="str">
        <f t="shared" si="54"/>
        <v>JM2-B15_L17_P</v>
      </c>
      <c r="D317" t="str">
        <f t="shared" si="55"/>
        <v>JM2-33</v>
      </c>
      <c r="E317" t="s">
        <v>259</v>
      </c>
      <c r="F317">
        <v>33</v>
      </c>
      <c r="G317" t="s">
        <v>319</v>
      </c>
      <c r="AT317" t="str">
        <f t="shared" si="56"/>
        <v>B15_L17_P</v>
      </c>
      <c r="AU317" t="str">
        <f t="shared" si="57"/>
        <v>--</v>
      </c>
    </row>
    <row r="318" spans="1:47" x14ac:dyDescent="0.25">
      <c r="A318" t="str">
        <f t="shared" si="52"/>
        <v>JM2-34</v>
      </c>
      <c r="B318" t="str">
        <f t="shared" si="53"/>
        <v>SFP0_LOS</v>
      </c>
      <c r="C318" t="str">
        <f t="shared" si="54"/>
        <v>JM2-SFP0_LOS</v>
      </c>
      <c r="D318" t="str">
        <f t="shared" si="55"/>
        <v>JM2-34</v>
      </c>
      <c r="E318" t="s">
        <v>259</v>
      </c>
      <c r="F318">
        <v>34</v>
      </c>
      <c r="G318" t="s">
        <v>1288</v>
      </c>
      <c r="AT318" t="str">
        <f t="shared" si="56"/>
        <v>SFP0_LOS</v>
      </c>
      <c r="AU318" t="str">
        <f t="shared" si="57"/>
        <v>--</v>
      </c>
    </row>
    <row r="319" spans="1:47" x14ac:dyDescent="0.25">
      <c r="A319" t="str">
        <f t="shared" si="52"/>
        <v>JM2-35</v>
      </c>
      <c r="B319" t="str">
        <f t="shared" si="53"/>
        <v>GND</v>
      </c>
      <c r="C319" t="str">
        <f t="shared" si="54"/>
        <v>JM2-GND</v>
      </c>
      <c r="D319" t="str">
        <f t="shared" si="55"/>
        <v>JM2-35</v>
      </c>
      <c r="E319" t="s">
        <v>259</v>
      </c>
      <c r="F319">
        <v>35</v>
      </c>
      <c r="G319" t="s">
        <v>275</v>
      </c>
      <c r="AT319">
        <f t="shared" si="56"/>
        <v>0</v>
      </c>
      <c r="AU319">
        <f t="shared" si="57"/>
        <v>0</v>
      </c>
    </row>
    <row r="320" spans="1:47" x14ac:dyDescent="0.25">
      <c r="A320" t="str">
        <f t="shared" si="52"/>
        <v>JM2-36</v>
      </c>
      <c r="B320" t="str">
        <f t="shared" si="53"/>
        <v>GND</v>
      </c>
      <c r="C320" t="str">
        <f t="shared" si="54"/>
        <v>JM2-GND</v>
      </c>
      <c r="D320" t="str">
        <f t="shared" si="55"/>
        <v>JM2-36</v>
      </c>
      <c r="E320" t="s">
        <v>259</v>
      </c>
      <c r="F320">
        <v>36</v>
      </c>
      <c r="G320" t="s">
        <v>275</v>
      </c>
      <c r="AT320">
        <f t="shared" si="56"/>
        <v>0</v>
      </c>
      <c r="AU320">
        <f t="shared" si="57"/>
        <v>0</v>
      </c>
    </row>
    <row r="321" spans="1:47" x14ac:dyDescent="0.25">
      <c r="A321" t="str">
        <f t="shared" si="52"/>
        <v>JM2-37</v>
      </c>
      <c r="B321" t="str">
        <f t="shared" si="53"/>
        <v>B15_L24_N</v>
      </c>
      <c r="C321" t="str">
        <f t="shared" si="54"/>
        <v>JM2-B15_L24_N</v>
      </c>
      <c r="D321" t="str">
        <f t="shared" si="55"/>
        <v>JM2-37</v>
      </c>
      <c r="E321" t="s">
        <v>259</v>
      </c>
      <c r="F321">
        <v>37</v>
      </c>
      <c r="G321" t="s">
        <v>336</v>
      </c>
      <c r="AT321" t="str">
        <f t="shared" si="56"/>
        <v>B15_L24_N</v>
      </c>
      <c r="AU321" t="str">
        <f t="shared" si="57"/>
        <v>--</v>
      </c>
    </row>
    <row r="322" spans="1:47" x14ac:dyDescent="0.25">
      <c r="A322" t="str">
        <f t="shared" si="52"/>
        <v>JM2-38</v>
      </c>
      <c r="B322" t="str">
        <f t="shared" si="53"/>
        <v>SFP0_RS0</v>
      </c>
      <c r="C322" t="str">
        <f t="shared" si="54"/>
        <v>JM2-SFP0_RS0</v>
      </c>
      <c r="D322" t="str">
        <f t="shared" si="55"/>
        <v>JM2-38</v>
      </c>
      <c r="E322" t="s">
        <v>259</v>
      </c>
      <c r="F322">
        <v>38</v>
      </c>
      <c r="G322" t="s">
        <v>1263</v>
      </c>
      <c r="AT322" t="str">
        <f t="shared" si="56"/>
        <v>SFP0_RS0</v>
      </c>
      <c r="AU322" t="str">
        <f t="shared" si="57"/>
        <v>--</v>
      </c>
    </row>
    <row r="323" spans="1:47" x14ac:dyDescent="0.25">
      <c r="A323" t="str">
        <f t="shared" si="52"/>
        <v>JM2-39</v>
      </c>
      <c r="B323" t="str">
        <f t="shared" si="53"/>
        <v>B15_L24_P</v>
      </c>
      <c r="C323" t="str">
        <f t="shared" si="54"/>
        <v>JM2-B15_L24_P</v>
      </c>
      <c r="D323" t="str">
        <f t="shared" si="55"/>
        <v>JM2-39</v>
      </c>
      <c r="E323" t="s">
        <v>259</v>
      </c>
      <c r="F323">
        <v>39</v>
      </c>
      <c r="G323" t="s">
        <v>338</v>
      </c>
      <c r="AT323" t="str">
        <f t="shared" si="56"/>
        <v>B15_L24_P</v>
      </c>
      <c r="AU323" t="str">
        <f t="shared" si="57"/>
        <v>--</v>
      </c>
    </row>
    <row r="324" spans="1:47" x14ac:dyDescent="0.25">
      <c r="A324" t="str">
        <f t="shared" si="52"/>
        <v>JM2-40</v>
      </c>
      <c r="B324" t="str">
        <f t="shared" si="53"/>
        <v>SFP0_M-DEF0</v>
      </c>
      <c r="C324" t="str">
        <f t="shared" si="54"/>
        <v>JM2-SFP0_M-DEF0</v>
      </c>
      <c r="D324" t="str">
        <f t="shared" si="55"/>
        <v>JM2-40</v>
      </c>
      <c r="E324" t="s">
        <v>259</v>
      </c>
      <c r="F324">
        <v>40</v>
      </c>
      <c r="G324" t="s">
        <v>1289</v>
      </c>
      <c r="AT324" t="str">
        <f t="shared" si="56"/>
        <v>SFP0_M-DEF0</v>
      </c>
      <c r="AU324" t="str">
        <f t="shared" si="57"/>
        <v>--</v>
      </c>
    </row>
    <row r="325" spans="1:47" x14ac:dyDescent="0.25">
      <c r="A325" t="str">
        <f t="shared" si="52"/>
        <v>JM2-41</v>
      </c>
      <c r="B325" t="str">
        <f t="shared" si="53"/>
        <v>B15_L19_N</v>
      </c>
      <c r="C325" t="str">
        <f t="shared" si="54"/>
        <v>JM2-B15_L19_N</v>
      </c>
      <c r="D325" t="str">
        <f t="shared" si="55"/>
        <v>JM2-41</v>
      </c>
      <c r="E325" t="s">
        <v>259</v>
      </c>
      <c r="F325">
        <v>41</v>
      </c>
      <c r="G325" t="s">
        <v>323</v>
      </c>
      <c r="AT325" t="str">
        <f t="shared" si="56"/>
        <v>B15_L19_N</v>
      </c>
      <c r="AU325" t="str">
        <f t="shared" si="57"/>
        <v>--</v>
      </c>
    </row>
    <row r="326" spans="1:47" x14ac:dyDescent="0.25">
      <c r="A326" t="str">
        <f t="shared" ref="A326:A389" si="58">$E326&amp;"-"&amp;$F326</f>
        <v>JM2-42</v>
      </c>
      <c r="B326" t="str">
        <f t="shared" ref="B326:B389" si="59">IF(OR(E326=$A$2,E326=$B$2,E326=$C$2,E326=$D$2),"--",G326)</f>
        <v>SFP0_TX_FAULT</v>
      </c>
      <c r="C326" t="str">
        <f t="shared" ref="C326:C389" si="60">$E326&amp;"-"&amp;$G326</f>
        <v>JM2-SFP0_TX_FAULT</v>
      </c>
      <c r="D326" t="str">
        <f t="shared" ref="D326:D389" si="61">A326</f>
        <v>JM2-42</v>
      </c>
      <c r="E326" t="s">
        <v>259</v>
      </c>
      <c r="F326">
        <v>42</v>
      </c>
      <c r="G326" t="s">
        <v>1292</v>
      </c>
      <c r="AT326" t="str">
        <f t="shared" ref="AT326:AT389" si="62">IF(IF(COUNTIF($AO$6:$AQ$150,B326)&gt;0,"---","--")="---",VLOOKUP(B326,$AO$6:$AQ$150,3,0),B326)</f>
        <v>SFP0_TX_FAULT</v>
      </c>
      <c r="AU326" t="str">
        <f t="shared" ref="AU326:AU389" si="63">IF(IF(COUNTIF($AO$6:$AQ$150,B326)&gt;0,"---","--")="---",VLOOKUP(B326,$AO$6:$AQ$150,2,0),"--")</f>
        <v>--</v>
      </c>
    </row>
    <row r="327" spans="1:47" x14ac:dyDescent="0.25">
      <c r="A327" t="str">
        <f t="shared" si="58"/>
        <v>JM2-43</v>
      </c>
      <c r="B327" t="str">
        <f t="shared" si="59"/>
        <v>B15_L19_P</v>
      </c>
      <c r="C327" t="str">
        <f t="shared" si="60"/>
        <v>JM2-B15_L19_P</v>
      </c>
      <c r="D327" t="str">
        <f t="shared" si="61"/>
        <v>JM2-43</v>
      </c>
      <c r="E327" t="s">
        <v>259</v>
      </c>
      <c r="F327">
        <v>43</v>
      </c>
      <c r="G327" t="s">
        <v>325</v>
      </c>
      <c r="AT327" t="str">
        <f t="shared" si="62"/>
        <v>B15_L19_P</v>
      </c>
      <c r="AU327" t="str">
        <f t="shared" si="63"/>
        <v>--</v>
      </c>
    </row>
    <row r="328" spans="1:47" x14ac:dyDescent="0.25">
      <c r="A328" t="str">
        <f t="shared" si="58"/>
        <v>JM2-44</v>
      </c>
      <c r="B328" t="str">
        <f t="shared" si="59"/>
        <v>SFP0_TX_DIS</v>
      </c>
      <c r="C328" t="str">
        <f t="shared" si="60"/>
        <v>JM2-SFP0_TX_DIS</v>
      </c>
      <c r="D328" t="str">
        <f t="shared" si="61"/>
        <v>JM2-44</v>
      </c>
      <c r="E328" t="s">
        <v>259</v>
      </c>
      <c r="F328">
        <v>44</v>
      </c>
      <c r="G328" t="s">
        <v>1262</v>
      </c>
      <c r="AT328" t="str">
        <f t="shared" si="62"/>
        <v>SFP0_TX_DIS</v>
      </c>
      <c r="AU328" t="str">
        <f t="shared" si="63"/>
        <v>--</v>
      </c>
    </row>
    <row r="329" spans="1:47" x14ac:dyDescent="0.25">
      <c r="A329" t="str">
        <f t="shared" si="58"/>
        <v>JM2-45</v>
      </c>
      <c r="B329" t="str">
        <f t="shared" si="59"/>
        <v>B15_L21_N</v>
      </c>
      <c r="C329" t="str">
        <f t="shared" si="60"/>
        <v>JM2-B15_L21_N</v>
      </c>
      <c r="D329" t="str">
        <f t="shared" si="61"/>
        <v>JM2-45</v>
      </c>
      <c r="E329" t="s">
        <v>259</v>
      </c>
      <c r="F329">
        <v>45</v>
      </c>
      <c r="G329" t="s">
        <v>314</v>
      </c>
      <c r="AT329" t="str">
        <f t="shared" si="62"/>
        <v>B15_L21_N</v>
      </c>
      <c r="AU329" t="str">
        <f t="shared" si="63"/>
        <v>--</v>
      </c>
    </row>
    <row r="330" spans="1:47" x14ac:dyDescent="0.25">
      <c r="A330" t="str">
        <f t="shared" si="58"/>
        <v>JM2-46</v>
      </c>
      <c r="B330" t="str">
        <f t="shared" si="59"/>
        <v>SFP0_SDA</v>
      </c>
      <c r="C330" t="str">
        <f t="shared" si="60"/>
        <v>JM2-SFP0_SDA</v>
      </c>
      <c r="D330" t="str">
        <f t="shared" si="61"/>
        <v>JM2-46</v>
      </c>
      <c r="E330" t="s">
        <v>259</v>
      </c>
      <c r="F330">
        <v>46</v>
      </c>
      <c r="G330" t="s">
        <v>1291</v>
      </c>
      <c r="AT330" t="str">
        <f t="shared" si="62"/>
        <v>SFP0_SDA</v>
      </c>
      <c r="AU330" t="str">
        <f t="shared" si="63"/>
        <v>--</v>
      </c>
    </row>
    <row r="331" spans="1:47" x14ac:dyDescent="0.25">
      <c r="A331" t="str">
        <f t="shared" si="58"/>
        <v>JM2-47</v>
      </c>
      <c r="B331" t="str">
        <f t="shared" si="59"/>
        <v>B15_L21_P</v>
      </c>
      <c r="C331" t="str">
        <f t="shared" si="60"/>
        <v>JM2-B15_L21_P</v>
      </c>
      <c r="D331" t="str">
        <f t="shared" si="61"/>
        <v>JM2-47</v>
      </c>
      <c r="E331" t="s">
        <v>259</v>
      </c>
      <c r="F331">
        <v>47</v>
      </c>
      <c r="G331" t="s">
        <v>312</v>
      </c>
      <c r="AT331" t="str">
        <f t="shared" si="62"/>
        <v>B15_L21_P</v>
      </c>
      <c r="AU331" t="str">
        <f t="shared" si="63"/>
        <v>--</v>
      </c>
    </row>
    <row r="332" spans="1:47" x14ac:dyDescent="0.25">
      <c r="A332" t="str">
        <f t="shared" si="58"/>
        <v>JM2-48</v>
      </c>
      <c r="B332" t="str">
        <f t="shared" si="59"/>
        <v>SFP0_SCL</v>
      </c>
      <c r="C332" t="str">
        <f t="shared" si="60"/>
        <v>JM2-SFP0_SCL</v>
      </c>
      <c r="D332" t="str">
        <f t="shared" si="61"/>
        <v>JM2-48</v>
      </c>
      <c r="E332" t="s">
        <v>259</v>
      </c>
      <c r="F332">
        <v>48</v>
      </c>
      <c r="G332" t="s">
        <v>1290</v>
      </c>
      <c r="AT332" t="str">
        <f t="shared" si="62"/>
        <v>SFP0_SCL</v>
      </c>
      <c r="AU332" t="str">
        <f t="shared" si="63"/>
        <v>--</v>
      </c>
    </row>
    <row r="333" spans="1:47" x14ac:dyDescent="0.25">
      <c r="A333" t="str">
        <f t="shared" si="58"/>
        <v>JM2-49</v>
      </c>
      <c r="B333" t="str">
        <f t="shared" si="59"/>
        <v>B15_L23_P</v>
      </c>
      <c r="C333" t="str">
        <f t="shared" si="60"/>
        <v>JM2-B15_L23_P</v>
      </c>
      <c r="D333" t="str">
        <f t="shared" si="61"/>
        <v>JM2-49</v>
      </c>
      <c r="E333" t="s">
        <v>259</v>
      </c>
      <c r="F333">
        <v>49</v>
      </c>
      <c r="G333" t="s">
        <v>320</v>
      </c>
      <c r="AT333" t="str">
        <f t="shared" si="62"/>
        <v>B15_L23_P</v>
      </c>
      <c r="AU333" t="str">
        <f t="shared" si="63"/>
        <v>--</v>
      </c>
    </row>
    <row r="334" spans="1:47" x14ac:dyDescent="0.25">
      <c r="A334" t="str">
        <f t="shared" si="58"/>
        <v>JM2-50</v>
      </c>
      <c r="B334" t="str">
        <f t="shared" si="59"/>
        <v>B15_L20_N</v>
      </c>
      <c r="C334" t="str">
        <f t="shared" si="60"/>
        <v>JM2-B15_L20_N</v>
      </c>
      <c r="D334" t="str">
        <f t="shared" si="61"/>
        <v>JM2-50</v>
      </c>
      <c r="E334" t="s">
        <v>259</v>
      </c>
      <c r="F334">
        <v>50</v>
      </c>
      <c r="G334" t="s">
        <v>331</v>
      </c>
      <c r="AT334" t="str">
        <f t="shared" si="62"/>
        <v>B15_L20_N</v>
      </c>
      <c r="AU334" t="str">
        <f t="shared" si="63"/>
        <v>--</v>
      </c>
    </row>
    <row r="335" spans="1:47" x14ac:dyDescent="0.25">
      <c r="A335" t="str">
        <f t="shared" si="58"/>
        <v>JM2-51</v>
      </c>
      <c r="B335" t="str">
        <f t="shared" si="59"/>
        <v>B15_L23_N</v>
      </c>
      <c r="C335" t="str">
        <f t="shared" si="60"/>
        <v>JM2-B15_L23_N</v>
      </c>
      <c r="D335" t="str">
        <f t="shared" si="61"/>
        <v>JM2-51</v>
      </c>
      <c r="E335" t="s">
        <v>259</v>
      </c>
      <c r="F335">
        <v>51</v>
      </c>
      <c r="G335" t="s">
        <v>317</v>
      </c>
      <c r="AT335" t="str">
        <f t="shared" si="62"/>
        <v>B15_L23_N</v>
      </c>
      <c r="AU335" t="str">
        <f t="shared" si="63"/>
        <v>--</v>
      </c>
    </row>
    <row r="336" spans="1:47" x14ac:dyDescent="0.25">
      <c r="A336" t="str">
        <f t="shared" si="58"/>
        <v>JM2-52</v>
      </c>
      <c r="B336" t="str">
        <f t="shared" si="59"/>
        <v>B15_L20_P</v>
      </c>
      <c r="C336" t="str">
        <f t="shared" si="60"/>
        <v>JM2-B15_L20_P</v>
      </c>
      <c r="D336" t="str">
        <f t="shared" si="61"/>
        <v>JM2-52</v>
      </c>
      <c r="E336" t="s">
        <v>259</v>
      </c>
      <c r="F336">
        <v>52</v>
      </c>
      <c r="G336" t="s">
        <v>332</v>
      </c>
      <c r="AT336" t="str">
        <f t="shared" si="62"/>
        <v>B15_L20_P</v>
      </c>
      <c r="AU336" t="str">
        <f t="shared" si="63"/>
        <v>--</v>
      </c>
    </row>
    <row r="337" spans="1:47" x14ac:dyDescent="0.25">
      <c r="A337" t="str">
        <f t="shared" si="58"/>
        <v>JM2-53</v>
      </c>
      <c r="B337" t="str">
        <f t="shared" si="59"/>
        <v>V_CFG0</v>
      </c>
      <c r="C337" t="str">
        <f t="shared" si="60"/>
        <v>JM2-V_CFG0</v>
      </c>
      <c r="D337" t="str">
        <f t="shared" si="61"/>
        <v>JM2-53</v>
      </c>
      <c r="E337" t="s">
        <v>259</v>
      </c>
      <c r="F337">
        <v>53</v>
      </c>
      <c r="G337" t="s">
        <v>1331</v>
      </c>
      <c r="AT337" t="str">
        <f t="shared" si="62"/>
        <v>V_CFG0</v>
      </c>
      <c r="AU337" t="str">
        <f t="shared" si="63"/>
        <v>--</v>
      </c>
    </row>
    <row r="338" spans="1:47" x14ac:dyDescent="0.25">
      <c r="A338" t="str">
        <f t="shared" si="58"/>
        <v>JM2-54</v>
      </c>
      <c r="B338" t="str">
        <f t="shared" si="59"/>
        <v>3.3V_OUT</v>
      </c>
      <c r="C338" t="str">
        <f t="shared" si="60"/>
        <v>JM2-3.3V_OUT</v>
      </c>
      <c r="D338" t="str">
        <f t="shared" si="61"/>
        <v>JM2-54</v>
      </c>
      <c r="E338" t="s">
        <v>259</v>
      </c>
      <c r="F338">
        <v>54</v>
      </c>
      <c r="G338" t="s">
        <v>939</v>
      </c>
      <c r="AT338" t="str">
        <f t="shared" si="62"/>
        <v>3.3V_OUT</v>
      </c>
      <c r="AU338" t="str">
        <f t="shared" si="63"/>
        <v>--</v>
      </c>
    </row>
    <row r="339" spans="1:47" x14ac:dyDescent="0.25">
      <c r="A339" t="str">
        <f t="shared" si="58"/>
        <v>JM2-55</v>
      </c>
      <c r="B339" t="str">
        <f t="shared" si="59"/>
        <v>B14_L4_P</v>
      </c>
      <c r="C339" t="str">
        <f t="shared" si="60"/>
        <v>JM2-B14_L4_P</v>
      </c>
      <c r="D339" t="str">
        <f t="shared" si="61"/>
        <v>JM2-55</v>
      </c>
      <c r="E339" t="s">
        <v>259</v>
      </c>
      <c r="F339">
        <v>55</v>
      </c>
      <c r="G339" t="s">
        <v>866</v>
      </c>
      <c r="AT339" t="str">
        <f t="shared" si="62"/>
        <v>B14_L4_P</v>
      </c>
      <c r="AU339" t="str">
        <f t="shared" si="63"/>
        <v>--</v>
      </c>
    </row>
    <row r="340" spans="1:47" x14ac:dyDescent="0.25">
      <c r="A340" t="str">
        <f t="shared" si="58"/>
        <v>JM2-56</v>
      </c>
      <c r="B340" t="str">
        <f t="shared" si="59"/>
        <v>B14_L5_P</v>
      </c>
      <c r="C340" t="str">
        <f t="shared" si="60"/>
        <v>JM2-B14_L5_P</v>
      </c>
      <c r="D340" t="str">
        <f t="shared" si="61"/>
        <v>JM2-56</v>
      </c>
      <c r="E340" t="s">
        <v>259</v>
      </c>
      <c r="F340">
        <v>56</v>
      </c>
      <c r="G340" t="s">
        <v>296</v>
      </c>
      <c r="AT340" t="str">
        <f t="shared" si="62"/>
        <v>B14_L5_P</v>
      </c>
      <c r="AU340" t="str">
        <f t="shared" si="63"/>
        <v>--</v>
      </c>
    </row>
    <row r="341" spans="1:47" x14ac:dyDescent="0.25">
      <c r="A341" t="str">
        <f t="shared" si="58"/>
        <v>JM2-57</v>
      </c>
      <c r="B341" t="str">
        <f t="shared" si="59"/>
        <v>B14_L4_N</v>
      </c>
      <c r="C341" t="str">
        <f t="shared" si="60"/>
        <v>JM2-B14_L4_N</v>
      </c>
      <c r="D341" t="str">
        <f t="shared" si="61"/>
        <v>JM2-57</v>
      </c>
      <c r="E341" t="s">
        <v>259</v>
      </c>
      <c r="F341">
        <v>57</v>
      </c>
      <c r="G341" t="s">
        <v>865</v>
      </c>
      <c r="AT341" t="str">
        <f t="shared" si="62"/>
        <v>B14_L4_N</v>
      </c>
      <c r="AU341" t="str">
        <f t="shared" si="63"/>
        <v>--</v>
      </c>
    </row>
    <row r="342" spans="1:47" x14ac:dyDescent="0.25">
      <c r="A342" t="str">
        <f t="shared" si="58"/>
        <v>JM2-58</v>
      </c>
      <c r="B342" t="str">
        <f t="shared" si="59"/>
        <v>B14_L5_N</v>
      </c>
      <c r="C342" t="str">
        <f t="shared" si="60"/>
        <v>JM2-B14_L5_N</v>
      </c>
      <c r="D342" t="str">
        <f t="shared" si="61"/>
        <v>JM2-58</v>
      </c>
      <c r="E342" t="s">
        <v>259</v>
      </c>
      <c r="F342">
        <v>58</v>
      </c>
      <c r="G342" t="s">
        <v>295</v>
      </c>
      <c r="AT342" t="str">
        <f t="shared" si="62"/>
        <v>B14_L5_N</v>
      </c>
      <c r="AU342" t="str">
        <f t="shared" si="63"/>
        <v>--</v>
      </c>
    </row>
    <row r="343" spans="1:47" x14ac:dyDescent="0.25">
      <c r="A343" t="str">
        <f t="shared" si="58"/>
        <v>JM2-59</v>
      </c>
      <c r="B343" t="str">
        <f t="shared" si="59"/>
        <v>B14_L7_N</v>
      </c>
      <c r="C343" t="str">
        <f t="shared" si="60"/>
        <v>JM2-B14_L7_N</v>
      </c>
      <c r="D343" t="str">
        <f t="shared" si="61"/>
        <v>JM2-59</v>
      </c>
      <c r="E343" t="s">
        <v>259</v>
      </c>
      <c r="F343">
        <v>59</v>
      </c>
      <c r="G343" t="s">
        <v>867</v>
      </c>
      <c r="AT343" t="str">
        <f t="shared" si="62"/>
        <v>B14_L7_N</v>
      </c>
      <c r="AU343" t="str">
        <f t="shared" si="63"/>
        <v>--</v>
      </c>
    </row>
    <row r="344" spans="1:47" x14ac:dyDescent="0.25">
      <c r="A344" t="str">
        <f t="shared" si="58"/>
        <v>JM2-60</v>
      </c>
      <c r="B344" t="str">
        <f t="shared" si="59"/>
        <v>B14_L8_P</v>
      </c>
      <c r="C344" t="str">
        <f t="shared" si="60"/>
        <v>JM2-B14_L8_P</v>
      </c>
      <c r="D344" t="str">
        <f t="shared" si="61"/>
        <v>JM2-60</v>
      </c>
      <c r="E344" t="s">
        <v>259</v>
      </c>
      <c r="F344">
        <v>60</v>
      </c>
      <c r="G344" t="s">
        <v>298</v>
      </c>
      <c r="AT344" t="str">
        <f t="shared" si="62"/>
        <v>B14_L8_P</v>
      </c>
      <c r="AU344" t="str">
        <f t="shared" si="63"/>
        <v>--</v>
      </c>
    </row>
    <row r="345" spans="1:47" x14ac:dyDescent="0.25">
      <c r="A345" t="str">
        <f t="shared" si="58"/>
        <v>JM2-61</v>
      </c>
      <c r="B345" t="str">
        <f t="shared" si="59"/>
        <v>B14_L7_P</v>
      </c>
      <c r="C345" t="str">
        <f t="shared" si="60"/>
        <v>JM2-B14_L7_P</v>
      </c>
      <c r="D345" t="str">
        <f t="shared" si="61"/>
        <v>JM2-61</v>
      </c>
      <c r="E345" t="s">
        <v>259</v>
      </c>
      <c r="F345">
        <v>61</v>
      </c>
      <c r="G345" t="s">
        <v>868</v>
      </c>
      <c r="AT345" t="str">
        <f t="shared" si="62"/>
        <v>B14_L7_P</v>
      </c>
      <c r="AU345" t="str">
        <f t="shared" si="63"/>
        <v>--</v>
      </c>
    </row>
    <row r="346" spans="1:47" x14ac:dyDescent="0.25">
      <c r="A346" t="str">
        <f t="shared" si="58"/>
        <v>JM2-62</v>
      </c>
      <c r="B346" t="str">
        <f t="shared" si="59"/>
        <v>B14_L8_N</v>
      </c>
      <c r="C346" t="str">
        <f t="shared" si="60"/>
        <v>JM2-B14_L8_N</v>
      </c>
      <c r="D346" t="str">
        <f t="shared" si="61"/>
        <v>JM2-62</v>
      </c>
      <c r="E346" t="s">
        <v>259</v>
      </c>
      <c r="F346">
        <v>62</v>
      </c>
      <c r="G346" t="s">
        <v>297</v>
      </c>
      <c r="AT346" t="str">
        <f t="shared" si="62"/>
        <v>B14_L8_N</v>
      </c>
      <c r="AU346" t="str">
        <f t="shared" si="63"/>
        <v>--</v>
      </c>
    </row>
    <row r="347" spans="1:47" x14ac:dyDescent="0.25">
      <c r="A347" t="str">
        <f t="shared" si="58"/>
        <v>JM2-63</v>
      </c>
      <c r="B347" t="str">
        <f t="shared" si="59"/>
        <v>B14_L15_P</v>
      </c>
      <c r="C347" t="str">
        <f t="shared" si="60"/>
        <v>JM2-B14_L15_P</v>
      </c>
      <c r="D347" t="str">
        <f t="shared" si="61"/>
        <v>JM2-63</v>
      </c>
      <c r="E347" t="s">
        <v>259</v>
      </c>
      <c r="F347">
        <v>63</v>
      </c>
      <c r="G347" t="s">
        <v>850</v>
      </c>
      <c r="AT347" t="str">
        <f t="shared" si="62"/>
        <v>B14_L15_P</v>
      </c>
      <c r="AU347" t="str">
        <f t="shared" si="63"/>
        <v>--</v>
      </c>
    </row>
    <row r="348" spans="1:47" x14ac:dyDescent="0.25">
      <c r="A348" t="str">
        <f t="shared" si="58"/>
        <v>JM2-64</v>
      </c>
      <c r="B348" t="str">
        <f t="shared" si="59"/>
        <v>B14_L9_P</v>
      </c>
      <c r="C348" t="str">
        <f t="shared" si="60"/>
        <v>JM2-B14_L9_P</v>
      </c>
      <c r="D348" t="str">
        <f t="shared" si="61"/>
        <v>JM2-64</v>
      </c>
      <c r="E348" t="s">
        <v>259</v>
      </c>
      <c r="F348">
        <v>64</v>
      </c>
      <c r="G348" t="s">
        <v>870</v>
      </c>
      <c r="AT348" t="str">
        <f t="shared" si="62"/>
        <v>B14_L9_P</v>
      </c>
      <c r="AU348" t="str">
        <f t="shared" si="63"/>
        <v>--</v>
      </c>
    </row>
    <row r="349" spans="1:47" x14ac:dyDescent="0.25">
      <c r="A349" t="str">
        <f t="shared" si="58"/>
        <v>JM2-65</v>
      </c>
      <c r="B349" t="str">
        <f t="shared" si="59"/>
        <v>B14_L15_N</v>
      </c>
      <c r="C349" t="str">
        <f t="shared" si="60"/>
        <v>JM2-B14_L15_N</v>
      </c>
      <c r="D349" t="str">
        <f t="shared" si="61"/>
        <v>JM2-65</v>
      </c>
      <c r="E349" t="s">
        <v>259</v>
      </c>
      <c r="F349">
        <v>65</v>
      </c>
      <c r="G349" t="s">
        <v>849</v>
      </c>
      <c r="AT349" t="str">
        <f t="shared" si="62"/>
        <v>B14_L15_N</v>
      </c>
      <c r="AU349" t="str">
        <f t="shared" si="63"/>
        <v>--</v>
      </c>
    </row>
    <row r="350" spans="1:47" x14ac:dyDescent="0.25">
      <c r="A350" t="str">
        <f t="shared" si="58"/>
        <v>JM2-66</v>
      </c>
      <c r="B350" t="str">
        <f t="shared" si="59"/>
        <v>B14_L9_N</v>
      </c>
      <c r="C350" t="str">
        <f t="shared" si="60"/>
        <v>JM2-B14_L9_N</v>
      </c>
      <c r="D350" t="str">
        <f t="shared" si="61"/>
        <v>JM2-66</v>
      </c>
      <c r="E350" t="s">
        <v>259</v>
      </c>
      <c r="F350">
        <v>66</v>
      </c>
      <c r="G350" t="s">
        <v>869</v>
      </c>
      <c r="AT350" t="str">
        <f t="shared" si="62"/>
        <v>B14_L9_N</v>
      </c>
      <c r="AU350" t="str">
        <f t="shared" si="63"/>
        <v>--</v>
      </c>
    </row>
    <row r="351" spans="1:47" x14ac:dyDescent="0.25">
      <c r="A351" t="str">
        <f t="shared" si="58"/>
        <v>JM2-67</v>
      </c>
      <c r="B351" t="str">
        <f t="shared" si="59"/>
        <v>SPI-CLK</v>
      </c>
      <c r="C351" t="str">
        <f t="shared" si="60"/>
        <v>JM2-SPI-CLK</v>
      </c>
      <c r="D351" t="str">
        <f t="shared" si="61"/>
        <v>JM2-67</v>
      </c>
      <c r="E351" t="s">
        <v>259</v>
      </c>
      <c r="F351">
        <v>67</v>
      </c>
      <c r="G351" t="s">
        <v>1306</v>
      </c>
      <c r="AT351" t="str">
        <f t="shared" si="62"/>
        <v>SPI-CLK</v>
      </c>
      <c r="AU351" t="str">
        <f t="shared" si="63"/>
        <v>--</v>
      </c>
    </row>
    <row r="352" spans="1:47" x14ac:dyDescent="0.25">
      <c r="A352" t="str">
        <f t="shared" si="58"/>
        <v>JM2-68</v>
      </c>
      <c r="B352" t="str">
        <f t="shared" si="59"/>
        <v>SPI-DQO</v>
      </c>
      <c r="C352" t="str">
        <f t="shared" si="60"/>
        <v>JM2-SPI-DQO</v>
      </c>
      <c r="D352" t="str">
        <f t="shared" si="61"/>
        <v>JM2-68</v>
      </c>
      <c r="E352" t="s">
        <v>259</v>
      </c>
      <c r="F352">
        <v>68</v>
      </c>
      <c r="G352" t="s">
        <v>418</v>
      </c>
      <c r="AT352" t="str">
        <f t="shared" si="62"/>
        <v>SPI-DQO</v>
      </c>
      <c r="AU352" t="str">
        <f t="shared" si="63"/>
        <v>--</v>
      </c>
    </row>
    <row r="353" spans="1:47" x14ac:dyDescent="0.25">
      <c r="A353" t="str">
        <f t="shared" si="58"/>
        <v>JM2-69</v>
      </c>
      <c r="B353" t="str">
        <f t="shared" si="59"/>
        <v>SPI-CS</v>
      </c>
      <c r="C353" t="str">
        <f t="shared" si="60"/>
        <v>JM2-SPI-CS</v>
      </c>
      <c r="D353" t="str">
        <f t="shared" si="61"/>
        <v>JM2-69</v>
      </c>
      <c r="E353" t="s">
        <v>259</v>
      </c>
      <c r="F353">
        <v>69</v>
      </c>
      <c r="G353" t="s">
        <v>414</v>
      </c>
      <c r="AT353" t="str">
        <f t="shared" si="62"/>
        <v>SPI-CS</v>
      </c>
      <c r="AU353" t="str">
        <f t="shared" si="63"/>
        <v>--</v>
      </c>
    </row>
    <row r="354" spans="1:47" x14ac:dyDescent="0.25">
      <c r="A354" t="str">
        <f t="shared" si="58"/>
        <v>JM2-70</v>
      </c>
      <c r="B354" t="str">
        <f t="shared" si="59"/>
        <v>SPI-DQ3</v>
      </c>
      <c r="C354" t="str">
        <f t="shared" si="60"/>
        <v>JM2-SPI-DQ3</v>
      </c>
      <c r="D354" t="str">
        <f t="shared" si="61"/>
        <v>JM2-70</v>
      </c>
      <c r="E354" t="s">
        <v>259</v>
      </c>
      <c r="F354">
        <v>70</v>
      </c>
      <c r="G354" t="s">
        <v>417</v>
      </c>
      <c r="AT354" t="str">
        <f t="shared" si="62"/>
        <v>SPI-DQ3</v>
      </c>
      <c r="AU354" t="str">
        <f t="shared" si="63"/>
        <v>--</v>
      </c>
    </row>
    <row r="355" spans="1:47" x14ac:dyDescent="0.25">
      <c r="A355" t="str">
        <f t="shared" si="58"/>
        <v>JM2-71</v>
      </c>
      <c r="B355" t="str">
        <f t="shared" si="59"/>
        <v>SPI-DQ1</v>
      </c>
      <c r="C355" t="str">
        <f t="shared" si="60"/>
        <v>JM2-SPI-DQ1</v>
      </c>
      <c r="D355" t="str">
        <f t="shared" si="61"/>
        <v>JM2-71</v>
      </c>
      <c r="E355" t="s">
        <v>259</v>
      </c>
      <c r="F355">
        <v>71</v>
      </c>
      <c r="G355" t="s">
        <v>415</v>
      </c>
      <c r="AT355" t="str">
        <f t="shared" si="62"/>
        <v>SPI-DQ1</v>
      </c>
      <c r="AU355" t="str">
        <f t="shared" si="63"/>
        <v>--</v>
      </c>
    </row>
    <row r="356" spans="1:47" x14ac:dyDescent="0.25">
      <c r="A356" t="str">
        <f t="shared" si="58"/>
        <v>JM2-72</v>
      </c>
      <c r="B356" t="str">
        <f t="shared" si="59"/>
        <v>GND</v>
      </c>
      <c r="C356" t="str">
        <f t="shared" si="60"/>
        <v>JM2-GND</v>
      </c>
      <c r="D356" t="str">
        <f t="shared" si="61"/>
        <v>JM2-72</v>
      </c>
      <c r="E356" t="s">
        <v>259</v>
      </c>
      <c r="F356">
        <v>72</v>
      </c>
      <c r="G356" t="s">
        <v>275</v>
      </c>
      <c r="AT356">
        <f t="shared" si="62"/>
        <v>0</v>
      </c>
      <c r="AU356">
        <f t="shared" si="63"/>
        <v>0</v>
      </c>
    </row>
    <row r="357" spans="1:47" x14ac:dyDescent="0.25">
      <c r="A357" t="str">
        <f t="shared" si="58"/>
        <v>JM2-73</v>
      </c>
      <c r="B357" t="str">
        <f t="shared" si="59"/>
        <v>SPI-DQ2</v>
      </c>
      <c r="C357" t="str">
        <f t="shared" si="60"/>
        <v>JM2-SPI-DQ2</v>
      </c>
      <c r="D357" t="str">
        <f t="shared" si="61"/>
        <v>JM2-73</v>
      </c>
      <c r="E357" t="s">
        <v>259</v>
      </c>
      <c r="F357">
        <v>73</v>
      </c>
      <c r="G357" t="s">
        <v>416</v>
      </c>
      <c r="AT357" t="str">
        <f t="shared" si="62"/>
        <v>SPI-DQ2</v>
      </c>
      <c r="AU357" t="str">
        <f t="shared" si="63"/>
        <v>--</v>
      </c>
    </row>
    <row r="358" spans="1:47" x14ac:dyDescent="0.25">
      <c r="A358" t="str">
        <f t="shared" si="58"/>
        <v>JM2-74</v>
      </c>
      <c r="B358" t="str">
        <f t="shared" si="59"/>
        <v>B14_L11_N</v>
      </c>
      <c r="C358" t="str">
        <f t="shared" si="60"/>
        <v>JM2-B14_L11_N</v>
      </c>
      <c r="D358" t="str">
        <f t="shared" si="61"/>
        <v>JM2-74</v>
      </c>
      <c r="E358" t="s">
        <v>259</v>
      </c>
      <c r="F358">
        <v>74</v>
      </c>
      <c r="G358" t="s">
        <v>283</v>
      </c>
      <c r="AT358" t="str">
        <f t="shared" si="62"/>
        <v>B14_L11_N</v>
      </c>
      <c r="AU358" t="str">
        <f t="shared" si="63"/>
        <v>--</v>
      </c>
    </row>
    <row r="359" spans="1:47" x14ac:dyDescent="0.25">
      <c r="A359" t="str">
        <f t="shared" si="58"/>
        <v>JM2-75</v>
      </c>
      <c r="B359" t="str">
        <f t="shared" si="59"/>
        <v>B14_L10_P</v>
      </c>
      <c r="C359" t="str">
        <f t="shared" si="60"/>
        <v>JM2-B14_L10_P</v>
      </c>
      <c r="D359" t="str">
        <f t="shared" si="61"/>
        <v>JM2-75</v>
      </c>
      <c r="E359" t="s">
        <v>259</v>
      </c>
      <c r="F359">
        <v>75</v>
      </c>
      <c r="G359" t="s">
        <v>282</v>
      </c>
      <c r="AT359" t="str">
        <f t="shared" si="62"/>
        <v>B14_L10_P</v>
      </c>
      <c r="AU359" t="str">
        <f t="shared" si="63"/>
        <v>--</v>
      </c>
    </row>
    <row r="360" spans="1:47" x14ac:dyDescent="0.25">
      <c r="A360" t="str">
        <f t="shared" si="58"/>
        <v>JM2-76</v>
      </c>
      <c r="B360" t="str">
        <f t="shared" si="59"/>
        <v>B14_L11_P</v>
      </c>
      <c r="C360" t="str">
        <f t="shared" si="60"/>
        <v>JM2-B14_L11_P</v>
      </c>
      <c r="D360" t="str">
        <f t="shared" si="61"/>
        <v>JM2-76</v>
      </c>
      <c r="E360" t="s">
        <v>259</v>
      </c>
      <c r="F360">
        <v>76</v>
      </c>
      <c r="G360" t="s">
        <v>284</v>
      </c>
      <c r="AT360" t="str">
        <f t="shared" si="62"/>
        <v>B14_L11_P</v>
      </c>
      <c r="AU360" t="str">
        <f t="shared" si="63"/>
        <v>--</v>
      </c>
    </row>
    <row r="361" spans="1:47" x14ac:dyDescent="0.25">
      <c r="A361" t="str">
        <f t="shared" si="58"/>
        <v>JM2-77</v>
      </c>
      <c r="B361" t="str">
        <f t="shared" si="59"/>
        <v>B14_L10_N</v>
      </c>
      <c r="C361" t="str">
        <f t="shared" si="60"/>
        <v>JM2-B14_L10_N</v>
      </c>
      <c r="D361" t="str">
        <f t="shared" si="61"/>
        <v>JM2-77</v>
      </c>
      <c r="E361" t="s">
        <v>259</v>
      </c>
      <c r="F361">
        <v>77</v>
      </c>
      <c r="G361" t="s">
        <v>280</v>
      </c>
      <c r="AT361" t="str">
        <f t="shared" si="62"/>
        <v>B14_L10_N</v>
      </c>
      <c r="AU361" t="str">
        <f t="shared" si="63"/>
        <v>--</v>
      </c>
    </row>
    <row r="362" spans="1:47" x14ac:dyDescent="0.25">
      <c r="A362" t="str">
        <f t="shared" si="58"/>
        <v>JM2-78</v>
      </c>
      <c r="B362" t="str">
        <f t="shared" si="59"/>
        <v>B14_L14_N</v>
      </c>
      <c r="C362" t="str">
        <f t="shared" si="60"/>
        <v>JM2-B14_L14_N</v>
      </c>
      <c r="D362" t="str">
        <f t="shared" si="61"/>
        <v>JM2-78</v>
      </c>
      <c r="E362" t="s">
        <v>259</v>
      </c>
      <c r="F362">
        <v>78</v>
      </c>
      <c r="G362" t="s">
        <v>289</v>
      </c>
      <c r="AT362" t="str">
        <f t="shared" si="62"/>
        <v>B14_L14_N</v>
      </c>
      <c r="AU362" t="str">
        <f t="shared" si="63"/>
        <v>--</v>
      </c>
    </row>
    <row r="363" spans="1:47" x14ac:dyDescent="0.25">
      <c r="A363" t="str">
        <f t="shared" si="58"/>
        <v>JM2-79</v>
      </c>
      <c r="B363" t="str">
        <f t="shared" si="59"/>
        <v>B14_L16_P</v>
      </c>
      <c r="C363" t="str">
        <f t="shared" si="60"/>
        <v>JM2-B14_L16_P</v>
      </c>
      <c r="D363" t="str">
        <f t="shared" si="61"/>
        <v>JM2-79</v>
      </c>
      <c r="E363" t="s">
        <v>259</v>
      </c>
      <c r="F363">
        <v>79</v>
      </c>
      <c r="G363" t="s">
        <v>852</v>
      </c>
      <c r="AT363" t="str">
        <f t="shared" si="62"/>
        <v>B14_L16_P</v>
      </c>
      <c r="AU363" t="str">
        <f t="shared" si="63"/>
        <v>--</v>
      </c>
    </row>
    <row r="364" spans="1:47" x14ac:dyDescent="0.25">
      <c r="A364" t="str">
        <f t="shared" si="58"/>
        <v>JM2-80</v>
      </c>
      <c r="B364" t="str">
        <f t="shared" si="59"/>
        <v>B14_L14_P</v>
      </c>
      <c r="C364" t="str">
        <f t="shared" si="60"/>
        <v>JM2-B14_L14_P</v>
      </c>
      <c r="D364" t="str">
        <f t="shared" si="61"/>
        <v>JM2-80</v>
      </c>
      <c r="E364" t="s">
        <v>259</v>
      </c>
      <c r="F364">
        <v>80</v>
      </c>
      <c r="G364" t="s">
        <v>290</v>
      </c>
      <c r="AT364" t="str">
        <f t="shared" si="62"/>
        <v>B14_L14_P</v>
      </c>
      <c r="AU364" t="str">
        <f t="shared" si="63"/>
        <v>--</v>
      </c>
    </row>
    <row r="365" spans="1:47" x14ac:dyDescent="0.25">
      <c r="A365" t="str">
        <f t="shared" si="58"/>
        <v>JM2-81</v>
      </c>
      <c r="B365" t="str">
        <f t="shared" si="59"/>
        <v>B14_L16_N</v>
      </c>
      <c r="C365" t="str">
        <f t="shared" si="60"/>
        <v>JM2-B14_L16_N</v>
      </c>
      <c r="D365" t="str">
        <f t="shared" si="61"/>
        <v>JM2-81</v>
      </c>
      <c r="E365" t="s">
        <v>259</v>
      </c>
      <c r="F365">
        <v>81</v>
      </c>
      <c r="G365" t="s">
        <v>851</v>
      </c>
      <c r="AT365" t="str">
        <f t="shared" si="62"/>
        <v>B14_L16_N</v>
      </c>
      <c r="AU365" t="str">
        <f t="shared" si="63"/>
        <v>--</v>
      </c>
    </row>
    <row r="366" spans="1:47" x14ac:dyDescent="0.25">
      <c r="A366" t="str">
        <f t="shared" si="58"/>
        <v>JM2-82</v>
      </c>
      <c r="B366" t="str">
        <f t="shared" si="59"/>
        <v>B14_L12_P</v>
      </c>
      <c r="C366" t="str">
        <f t="shared" si="60"/>
        <v>JM2-B14_L12_P</v>
      </c>
      <c r="D366" t="str">
        <f t="shared" si="61"/>
        <v>JM2-82</v>
      </c>
      <c r="E366" t="s">
        <v>259</v>
      </c>
      <c r="F366">
        <v>82</v>
      </c>
      <c r="G366" t="s">
        <v>286</v>
      </c>
      <c r="AT366" t="str">
        <f t="shared" si="62"/>
        <v>B14_L12_P</v>
      </c>
      <c r="AU366" t="str">
        <f t="shared" si="63"/>
        <v>--</v>
      </c>
    </row>
    <row r="367" spans="1:47" x14ac:dyDescent="0.25">
      <c r="A367" t="str">
        <f t="shared" si="58"/>
        <v>JM2-83</v>
      </c>
      <c r="B367" t="str">
        <f t="shared" si="59"/>
        <v>GND</v>
      </c>
      <c r="C367" t="str">
        <f t="shared" si="60"/>
        <v>JM2-GND</v>
      </c>
      <c r="D367" t="str">
        <f t="shared" si="61"/>
        <v>JM2-83</v>
      </c>
      <c r="E367" t="s">
        <v>259</v>
      </c>
      <c r="F367">
        <v>83</v>
      </c>
      <c r="G367" t="s">
        <v>275</v>
      </c>
      <c r="AT367">
        <f t="shared" si="62"/>
        <v>0</v>
      </c>
      <c r="AU367">
        <f t="shared" si="63"/>
        <v>0</v>
      </c>
    </row>
    <row r="368" spans="1:47" x14ac:dyDescent="0.25">
      <c r="A368" t="str">
        <f t="shared" si="58"/>
        <v>JM2-84</v>
      </c>
      <c r="B368" t="str">
        <f t="shared" si="59"/>
        <v>B14_L12_N</v>
      </c>
      <c r="C368" t="str">
        <f t="shared" si="60"/>
        <v>JM2-B14_L12_N</v>
      </c>
      <c r="D368" t="str">
        <f t="shared" si="61"/>
        <v>JM2-84</v>
      </c>
      <c r="E368" t="s">
        <v>259</v>
      </c>
      <c r="F368">
        <v>84</v>
      </c>
      <c r="G368" t="s">
        <v>285</v>
      </c>
      <c r="AT368" t="str">
        <f t="shared" si="62"/>
        <v>B14_L12_N</v>
      </c>
      <c r="AU368" t="str">
        <f t="shared" si="63"/>
        <v>--</v>
      </c>
    </row>
    <row r="369" spans="1:47" x14ac:dyDescent="0.25">
      <c r="A369" t="str">
        <f t="shared" si="58"/>
        <v>JM2-85</v>
      </c>
      <c r="B369" t="str">
        <f t="shared" si="59"/>
        <v>B14_L18_N</v>
      </c>
      <c r="C369" t="str">
        <f t="shared" si="60"/>
        <v>JM2-B14_L18_N</v>
      </c>
      <c r="D369" t="str">
        <f t="shared" si="61"/>
        <v>JM2-85</v>
      </c>
      <c r="E369" t="s">
        <v>259</v>
      </c>
      <c r="F369">
        <v>85</v>
      </c>
      <c r="G369" t="s">
        <v>291</v>
      </c>
      <c r="AT369" t="str">
        <f t="shared" si="62"/>
        <v>B14_L18_N</v>
      </c>
      <c r="AU369" t="str">
        <f t="shared" si="63"/>
        <v>--</v>
      </c>
    </row>
    <row r="370" spans="1:47" x14ac:dyDescent="0.25">
      <c r="A370" t="str">
        <f t="shared" si="58"/>
        <v>JM2-86</v>
      </c>
      <c r="B370" t="str">
        <f t="shared" si="59"/>
        <v>B14_L13_N</v>
      </c>
      <c r="C370" t="str">
        <f t="shared" si="60"/>
        <v>JM2-B14_L13_N</v>
      </c>
      <c r="D370" t="str">
        <f t="shared" si="61"/>
        <v>JM2-86</v>
      </c>
      <c r="E370" t="s">
        <v>259</v>
      </c>
      <c r="F370">
        <v>86</v>
      </c>
      <c r="G370" t="s">
        <v>287</v>
      </c>
      <c r="AT370" t="str">
        <f t="shared" si="62"/>
        <v>B14_L13_N</v>
      </c>
      <c r="AU370" t="str">
        <f t="shared" si="63"/>
        <v>--</v>
      </c>
    </row>
    <row r="371" spans="1:47" x14ac:dyDescent="0.25">
      <c r="A371" t="str">
        <f t="shared" si="58"/>
        <v>JM2-87</v>
      </c>
      <c r="B371" t="str">
        <f t="shared" si="59"/>
        <v>B14_L18_P</v>
      </c>
      <c r="C371" t="str">
        <f t="shared" si="60"/>
        <v>JM2-B14_L18_P</v>
      </c>
      <c r="D371" t="str">
        <f t="shared" si="61"/>
        <v>JM2-87</v>
      </c>
      <c r="E371" t="s">
        <v>259</v>
      </c>
      <c r="F371">
        <v>87</v>
      </c>
      <c r="G371" t="s">
        <v>292</v>
      </c>
      <c r="AT371" t="str">
        <f t="shared" si="62"/>
        <v>B14_L18_P</v>
      </c>
      <c r="AU371" t="str">
        <f t="shared" si="63"/>
        <v>--</v>
      </c>
    </row>
    <row r="372" spans="1:47" x14ac:dyDescent="0.25">
      <c r="A372" t="str">
        <f t="shared" si="58"/>
        <v>JM2-88</v>
      </c>
      <c r="B372" t="str">
        <f t="shared" si="59"/>
        <v>B14_L13_P</v>
      </c>
      <c r="C372" t="str">
        <f t="shared" si="60"/>
        <v>JM2-B14_L13_P</v>
      </c>
      <c r="D372" t="str">
        <f t="shared" si="61"/>
        <v>JM2-88</v>
      </c>
      <c r="E372" t="s">
        <v>259</v>
      </c>
      <c r="F372">
        <v>88</v>
      </c>
      <c r="G372" t="s">
        <v>288</v>
      </c>
      <c r="AT372" t="str">
        <f t="shared" si="62"/>
        <v>B14_L13_P</v>
      </c>
      <c r="AU372" t="str">
        <f t="shared" si="63"/>
        <v>--</v>
      </c>
    </row>
    <row r="373" spans="1:47" x14ac:dyDescent="0.25">
      <c r="A373" t="str">
        <f t="shared" si="58"/>
        <v>JM2-89</v>
      </c>
      <c r="B373" t="str">
        <f t="shared" si="59"/>
        <v>B14_L17_N</v>
      </c>
      <c r="C373" t="str">
        <f t="shared" si="60"/>
        <v>JM2-B14_L17_N</v>
      </c>
      <c r="D373" t="str">
        <f t="shared" si="61"/>
        <v>JM2-89</v>
      </c>
      <c r="E373" t="s">
        <v>259</v>
      </c>
      <c r="F373">
        <v>89</v>
      </c>
      <c r="G373" t="s">
        <v>853</v>
      </c>
      <c r="AT373" t="str">
        <f t="shared" si="62"/>
        <v>B14_L17_N</v>
      </c>
      <c r="AU373" t="str">
        <f t="shared" si="63"/>
        <v>--</v>
      </c>
    </row>
    <row r="374" spans="1:47" x14ac:dyDescent="0.25">
      <c r="A374" t="str">
        <f t="shared" si="58"/>
        <v>JM2-90</v>
      </c>
      <c r="B374" t="str">
        <f t="shared" si="59"/>
        <v>GND</v>
      </c>
      <c r="C374" t="str">
        <f t="shared" si="60"/>
        <v>JM2-GND</v>
      </c>
      <c r="D374" t="str">
        <f t="shared" si="61"/>
        <v>JM2-90</v>
      </c>
      <c r="E374" t="s">
        <v>259</v>
      </c>
      <c r="F374">
        <v>90</v>
      </c>
      <c r="G374" t="s">
        <v>275</v>
      </c>
      <c r="AT374">
        <f t="shared" si="62"/>
        <v>0</v>
      </c>
      <c r="AU374">
        <f t="shared" si="63"/>
        <v>0</v>
      </c>
    </row>
    <row r="375" spans="1:47" x14ac:dyDescent="0.25">
      <c r="A375" t="str">
        <f t="shared" si="58"/>
        <v>JM2-91</v>
      </c>
      <c r="B375" t="str">
        <f t="shared" si="59"/>
        <v>B14_L17_P</v>
      </c>
      <c r="C375" t="str">
        <f t="shared" si="60"/>
        <v>JM2-B14_L17_P</v>
      </c>
      <c r="D375" t="str">
        <f t="shared" si="61"/>
        <v>JM2-91</v>
      </c>
      <c r="E375" t="s">
        <v>259</v>
      </c>
      <c r="F375">
        <v>91</v>
      </c>
      <c r="G375" t="s">
        <v>854</v>
      </c>
      <c r="AT375" t="str">
        <f t="shared" si="62"/>
        <v>B14_L17_P</v>
      </c>
      <c r="AU375" t="str">
        <f t="shared" si="63"/>
        <v>--</v>
      </c>
    </row>
    <row r="376" spans="1:47" x14ac:dyDescent="0.25">
      <c r="A376" t="str">
        <f t="shared" si="58"/>
        <v>JM2-92</v>
      </c>
      <c r="B376" t="str">
        <f t="shared" si="59"/>
        <v>B14_L19_P</v>
      </c>
      <c r="C376" t="str">
        <f t="shared" si="60"/>
        <v>JM2-B14_L19_P</v>
      </c>
      <c r="D376" t="str">
        <f t="shared" si="61"/>
        <v>JM2-92</v>
      </c>
      <c r="E376" t="s">
        <v>259</v>
      </c>
      <c r="F376">
        <v>92</v>
      </c>
      <c r="G376" t="s">
        <v>856</v>
      </c>
      <c r="AT376" t="str">
        <f t="shared" si="62"/>
        <v>B14_L19_P</v>
      </c>
      <c r="AU376" t="str">
        <f t="shared" si="63"/>
        <v>--</v>
      </c>
    </row>
    <row r="377" spans="1:47" x14ac:dyDescent="0.25">
      <c r="A377" t="str">
        <f t="shared" si="58"/>
        <v>JM2-93</v>
      </c>
      <c r="B377" t="str">
        <f t="shared" si="59"/>
        <v>B14_L20_P</v>
      </c>
      <c r="C377" t="str">
        <f t="shared" si="60"/>
        <v>JM2-B14_L20_P</v>
      </c>
      <c r="D377" t="str">
        <f t="shared" si="61"/>
        <v>JM2-93</v>
      </c>
      <c r="E377" t="s">
        <v>259</v>
      </c>
      <c r="F377">
        <v>93</v>
      </c>
      <c r="G377" t="s">
        <v>858</v>
      </c>
      <c r="AT377" t="str">
        <f t="shared" si="62"/>
        <v>B14_L20_P</v>
      </c>
      <c r="AU377" t="str">
        <f t="shared" si="63"/>
        <v>--</v>
      </c>
    </row>
    <row r="378" spans="1:47" x14ac:dyDescent="0.25">
      <c r="A378" t="str">
        <f t="shared" si="58"/>
        <v>JM2-94</v>
      </c>
      <c r="B378" t="str">
        <f t="shared" si="59"/>
        <v>B14_L19_N</v>
      </c>
      <c r="C378" t="str">
        <f t="shared" si="60"/>
        <v>JM2-B14_L19_N</v>
      </c>
      <c r="D378" t="str">
        <f t="shared" si="61"/>
        <v>JM2-94</v>
      </c>
      <c r="E378" t="s">
        <v>259</v>
      </c>
      <c r="F378">
        <v>94</v>
      </c>
      <c r="G378" t="s">
        <v>855</v>
      </c>
      <c r="AT378" t="str">
        <f t="shared" si="62"/>
        <v>B14_L19_N</v>
      </c>
      <c r="AU378" t="str">
        <f t="shared" si="63"/>
        <v>--</v>
      </c>
    </row>
    <row r="379" spans="1:47" x14ac:dyDescent="0.25">
      <c r="A379" t="str">
        <f t="shared" si="58"/>
        <v>JM2-95</v>
      </c>
      <c r="B379" t="str">
        <f t="shared" si="59"/>
        <v>B14_L20_N</v>
      </c>
      <c r="C379" t="str">
        <f t="shared" si="60"/>
        <v>JM2-B14_L20_N</v>
      </c>
      <c r="D379" t="str">
        <f t="shared" si="61"/>
        <v>JM2-95</v>
      </c>
      <c r="E379" t="s">
        <v>259</v>
      </c>
      <c r="F379">
        <v>95</v>
      </c>
      <c r="G379" t="s">
        <v>857</v>
      </c>
      <c r="AT379" t="str">
        <f t="shared" si="62"/>
        <v>B14_L20_N</v>
      </c>
      <c r="AU379" t="str">
        <f t="shared" si="63"/>
        <v>--</v>
      </c>
    </row>
    <row r="380" spans="1:47" x14ac:dyDescent="0.25">
      <c r="A380" t="str">
        <f t="shared" si="58"/>
        <v>JM2-96</v>
      </c>
      <c r="B380" t="str">
        <f t="shared" si="59"/>
        <v>B14_L22_N</v>
      </c>
      <c r="C380" t="str">
        <f t="shared" si="60"/>
        <v>JM2-B14_L22_N</v>
      </c>
      <c r="D380" t="str">
        <f t="shared" si="61"/>
        <v>JM2-96</v>
      </c>
      <c r="E380" t="s">
        <v>259</v>
      </c>
      <c r="F380">
        <v>96</v>
      </c>
      <c r="G380" t="s">
        <v>861</v>
      </c>
      <c r="AT380" t="str">
        <f t="shared" si="62"/>
        <v>B14_L22_N</v>
      </c>
      <c r="AU380" t="str">
        <f t="shared" si="63"/>
        <v>--</v>
      </c>
    </row>
    <row r="381" spans="1:47" x14ac:dyDescent="0.25">
      <c r="A381" t="str">
        <f t="shared" si="58"/>
        <v>JM2-97</v>
      </c>
      <c r="B381" t="str">
        <f t="shared" si="59"/>
        <v>B14_L25</v>
      </c>
      <c r="C381" t="str">
        <f t="shared" si="60"/>
        <v>JM2-B14_L25</v>
      </c>
      <c r="D381" t="str">
        <f t="shared" si="61"/>
        <v>JM2-97</v>
      </c>
      <c r="E381" t="s">
        <v>259</v>
      </c>
      <c r="F381">
        <v>97</v>
      </c>
      <c r="G381" t="s">
        <v>1303</v>
      </c>
      <c r="AT381" t="str">
        <f t="shared" si="62"/>
        <v>B14_L25</v>
      </c>
      <c r="AU381" t="str">
        <f t="shared" si="63"/>
        <v>--</v>
      </c>
    </row>
    <row r="382" spans="1:47" x14ac:dyDescent="0.25">
      <c r="A382" t="str">
        <f t="shared" si="58"/>
        <v>JM2-98</v>
      </c>
      <c r="B382" t="str">
        <f t="shared" si="59"/>
        <v>B14_L22_P</v>
      </c>
      <c r="C382" t="str">
        <f t="shared" si="60"/>
        <v>JM2-B14_L22_P</v>
      </c>
      <c r="D382" t="str">
        <f t="shared" si="61"/>
        <v>JM2-98</v>
      </c>
      <c r="E382" t="s">
        <v>259</v>
      </c>
      <c r="F382">
        <v>98</v>
      </c>
      <c r="G382" t="s">
        <v>862</v>
      </c>
      <c r="AT382" t="str">
        <f t="shared" si="62"/>
        <v>B14_L22_P</v>
      </c>
      <c r="AU382" t="str">
        <f t="shared" si="63"/>
        <v>--</v>
      </c>
    </row>
    <row r="383" spans="1:47" x14ac:dyDescent="0.25">
      <c r="A383" t="str">
        <f t="shared" si="58"/>
        <v>JM2-99</v>
      </c>
      <c r="B383" t="str">
        <f t="shared" si="59"/>
        <v>B14_L0</v>
      </c>
      <c r="C383" t="str">
        <f t="shared" si="60"/>
        <v>JM2-B14_L0</v>
      </c>
      <c r="D383" t="str">
        <f t="shared" si="61"/>
        <v>JM2-99</v>
      </c>
      <c r="E383" t="s">
        <v>259</v>
      </c>
      <c r="F383">
        <v>99</v>
      </c>
      <c r="G383" t="s">
        <v>1302</v>
      </c>
      <c r="AT383" t="str">
        <f t="shared" si="62"/>
        <v>B14_L0</v>
      </c>
      <c r="AU383" t="str">
        <f t="shared" si="63"/>
        <v>--</v>
      </c>
    </row>
    <row r="384" spans="1:47" x14ac:dyDescent="0.25">
      <c r="A384" t="str">
        <f t="shared" si="58"/>
        <v>JM2-100</v>
      </c>
      <c r="B384" t="str">
        <f t="shared" si="59"/>
        <v>BOOTMODE</v>
      </c>
      <c r="C384" t="str">
        <f t="shared" si="60"/>
        <v>JM2-BOOTMODE</v>
      </c>
      <c r="D384" t="str">
        <f t="shared" si="61"/>
        <v>JM2-100</v>
      </c>
      <c r="E384" t="s">
        <v>259</v>
      </c>
      <c r="F384">
        <v>100</v>
      </c>
      <c r="G384" t="s">
        <v>1267</v>
      </c>
      <c r="AT384" t="str">
        <f t="shared" si="62"/>
        <v>BOOTMODE</v>
      </c>
      <c r="AU384" t="str">
        <f t="shared" si="63"/>
        <v>--</v>
      </c>
    </row>
    <row r="385" spans="1:47" x14ac:dyDescent="0.25">
      <c r="A385" t="str">
        <f t="shared" si="58"/>
        <v>JM2-F1</v>
      </c>
      <c r="B385" t="str">
        <f t="shared" si="59"/>
        <v>GND</v>
      </c>
      <c r="C385" t="str">
        <f t="shared" si="60"/>
        <v>JM2-GND</v>
      </c>
      <c r="D385" t="str">
        <f t="shared" si="61"/>
        <v>JM2-F1</v>
      </c>
      <c r="E385" t="s">
        <v>259</v>
      </c>
      <c r="F385" t="s">
        <v>364</v>
      </c>
      <c r="G385" t="s">
        <v>275</v>
      </c>
      <c r="AT385">
        <f t="shared" si="62"/>
        <v>0</v>
      </c>
      <c r="AU385">
        <f t="shared" si="63"/>
        <v>0</v>
      </c>
    </row>
    <row r="386" spans="1:47" x14ac:dyDescent="0.25">
      <c r="A386" t="str">
        <f t="shared" si="58"/>
        <v>JM2-F2</v>
      </c>
      <c r="B386" t="str">
        <f t="shared" si="59"/>
        <v>GND</v>
      </c>
      <c r="C386" t="str">
        <f t="shared" si="60"/>
        <v>JM2-GND</v>
      </c>
      <c r="D386" t="str">
        <f t="shared" si="61"/>
        <v>JM2-F2</v>
      </c>
      <c r="E386" t="s">
        <v>259</v>
      </c>
      <c r="F386" t="s">
        <v>366</v>
      </c>
      <c r="G386" t="s">
        <v>275</v>
      </c>
      <c r="AT386">
        <f t="shared" si="62"/>
        <v>0</v>
      </c>
      <c r="AU386">
        <f t="shared" si="63"/>
        <v>0</v>
      </c>
    </row>
    <row r="387" spans="1:47" x14ac:dyDescent="0.25">
      <c r="A387" t="str">
        <f t="shared" si="58"/>
        <v>JX1-1</v>
      </c>
      <c r="B387" t="str">
        <f t="shared" si="59"/>
        <v>GND</v>
      </c>
      <c r="C387" t="str">
        <f t="shared" si="60"/>
        <v>JX1-GND</v>
      </c>
      <c r="D387" t="str">
        <f t="shared" si="61"/>
        <v>JX1-1</v>
      </c>
      <c r="E387" t="s">
        <v>1252</v>
      </c>
      <c r="F387">
        <v>1</v>
      </c>
      <c r="G387" t="s">
        <v>275</v>
      </c>
      <c r="AT387">
        <f t="shared" si="62"/>
        <v>0</v>
      </c>
      <c r="AU387">
        <f t="shared" si="63"/>
        <v>0</v>
      </c>
    </row>
    <row r="388" spans="1:47" x14ac:dyDescent="0.25">
      <c r="A388" t="str">
        <f t="shared" si="58"/>
        <v>JX1-2</v>
      </c>
      <c r="B388" t="str">
        <f t="shared" si="59"/>
        <v>GND</v>
      </c>
      <c r="C388" t="str">
        <f t="shared" si="60"/>
        <v>JX1-GND</v>
      </c>
      <c r="D388" t="str">
        <f t="shared" si="61"/>
        <v>JX1-2</v>
      </c>
      <c r="E388" t="s">
        <v>1252</v>
      </c>
      <c r="F388">
        <v>2</v>
      </c>
      <c r="G388" t="s">
        <v>275</v>
      </c>
      <c r="AT388">
        <f t="shared" si="62"/>
        <v>0</v>
      </c>
      <c r="AU388">
        <f t="shared" si="63"/>
        <v>0</v>
      </c>
    </row>
    <row r="389" spans="1:47" x14ac:dyDescent="0.25">
      <c r="A389" t="str">
        <f t="shared" si="58"/>
        <v>JX1-3</v>
      </c>
      <c r="B389" t="str">
        <f t="shared" si="59"/>
        <v>B14_L25</v>
      </c>
      <c r="C389" t="str">
        <f t="shared" si="60"/>
        <v>JX1-B14_L25</v>
      </c>
      <c r="D389" t="str">
        <f t="shared" si="61"/>
        <v>JX1-3</v>
      </c>
      <c r="E389" t="s">
        <v>1252</v>
      </c>
      <c r="F389">
        <v>3</v>
      </c>
      <c r="G389" t="s">
        <v>1303</v>
      </c>
      <c r="AT389" t="str">
        <f t="shared" si="62"/>
        <v>B14_L25</v>
      </c>
      <c r="AU389" t="str">
        <f t="shared" si="63"/>
        <v>--</v>
      </c>
    </row>
    <row r="390" spans="1:47" x14ac:dyDescent="0.25">
      <c r="A390" t="str">
        <f t="shared" ref="A390:A453" si="64">$E390&amp;"-"&amp;$F390</f>
        <v>JX1-4</v>
      </c>
      <c r="B390" t="str">
        <f t="shared" ref="B390:B453" si="65">IF(OR(E390=$A$2,E390=$B$2,E390=$C$2,E390=$D$2),"--",G390)</f>
        <v>TCK</v>
      </c>
      <c r="C390" t="str">
        <f t="shared" ref="C390:C453" si="66">$E390&amp;"-"&amp;$G390</f>
        <v>JX1-TCK</v>
      </c>
      <c r="D390" t="str">
        <f t="shared" ref="D390:D453" si="67">A390</f>
        <v>JX1-4</v>
      </c>
      <c r="E390" t="s">
        <v>1252</v>
      </c>
      <c r="F390">
        <v>4</v>
      </c>
      <c r="G390" t="s">
        <v>407</v>
      </c>
      <c r="AT390" t="str">
        <f t="shared" ref="AT390:AT453" si="68">IF(IF(COUNTIF($AO$6:$AQ$150,B390)&gt;0,"---","--")="---",VLOOKUP(B390,$AO$6:$AQ$150,3,0),B390)</f>
        <v>TCK</v>
      </c>
      <c r="AU390" t="str">
        <f t="shared" ref="AU390:AU453" si="69">IF(IF(COUNTIF($AO$6:$AQ$150,B390)&gt;0,"---","--")="---",VLOOKUP(B390,$AO$6:$AQ$150,2,0),"--")</f>
        <v>--</v>
      </c>
    </row>
    <row r="391" spans="1:47" x14ac:dyDescent="0.25">
      <c r="A391" t="str">
        <f t="shared" si="64"/>
        <v>JX1-5</v>
      </c>
      <c r="B391" t="str">
        <f t="shared" si="65"/>
        <v>3.3V</v>
      </c>
      <c r="C391" t="str">
        <f t="shared" si="66"/>
        <v>JX1-3.3V</v>
      </c>
      <c r="D391" t="str">
        <f t="shared" si="67"/>
        <v>JX1-5</v>
      </c>
      <c r="E391" t="s">
        <v>1252</v>
      </c>
      <c r="F391">
        <v>5</v>
      </c>
      <c r="G391" t="s">
        <v>277</v>
      </c>
      <c r="AT391" t="str">
        <f t="shared" si="68"/>
        <v>3.3V</v>
      </c>
      <c r="AU391" t="str">
        <f t="shared" si="69"/>
        <v>--</v>
      </c>
    </row>
    <row r="392" spans="1:47" x14ac:dyDescent="0.25">
      <c r="A392" t="str">
        <f t="shared" si="64"/>
        <v>JX1-6</v>
      </c>
      <c r="B392" t="str">
        <f t="shared" si="65"/>
        <v>V_CFG</v>
      </c>
      <c r="C392" t="str">
        <f t="shared" si="66"/>
        <v>JX1-V_CFG</v>
      </c>
      <c r="D392" t="str">
        <f t="shared" si="67"/>
        <v>JX1-6</v>
      </c>
      <c r="E392" t="s">
        <v>1252</v>
      </c>
      <c r="F392">
        <v>6</v>
      </c>
      <c r="G392" t="s">
        <v>1326</v>
      </c>
      <c r="AT392" t="str">
        <f t="shared" si="68"/>
        <v>V_CFG</v>
      </c>
      <c r="AU392" t="str">
        <f t="shared" si="69"/>
        <v>--</v>
      </c>
    </row>
    <row r="393" spans="1:47" x14ac:dyDescent="0.25">
      <c r="A393" t="str">
        <f t="shared" si="64"/>
        <v>JX1-7</v>
      </c>
      <c r="B393" t="str">
        <f t="shared" si="65"/>
        <v>B14_L0</v>
      </c>
      <c r="C393" t="str">
        <f t="shared" si="66"/>
        <v>JX1-B14_L0</v>
      </c>
      <c r="D393" t="str">
        <f t="shared" si="67"/>
        <v>JX1-7</v>
      </c>
      <c r="E393" t="s">
        <v>1252</v>
      </c>
      <c r="F393">
        <v>7</v>
      </c>
      <c r="G393" t="s">
        <v>1302</v>
      </c>
      <c r="AT393" t="str">
        <f t="shared" si="68"/>
        <v>B14_L0</v>
      </c>
      <c r="AU393" t="str">
        <f t="shared" si="69"/>
        <v>--</v>
      </c>
    </row>
    <row r="394" spans="1:47" x14ac:dyDescent="0.25">
      <c r="A394" t="str">
        <f t="shared" si="64"/>
        <v>JX1-8</v>
      </c>
      <c r="B394" t="str">
        <f t="shared" si="65"/>
        <v>TDO</v>
      </c>
      <c r="C394" t="str">
        <f t="shared" si="66"/>
        <v>JX1-TDO</v>
      </c>
      <c r="D394" t="str">
        <f t="shared" si="67"/>
        <v>JX1-8</v>
      </c>
      <c r="E394" t="s">
        <v>1252</v>
      </c>
      <c r="F394">
        <v>8</v>
      </c>
      <c r="G394" t="s">
        <v>405</v>
      </c>
      <c r="AT394" t="str">
        <f t="shared" si="68"/>
        <v>TDO</v>
      </c>
      <c r="AU394" t="str">
        <f t="shared" si="69"/>
        <v>--</v>
      </c>
    </row>
    <row r="395" spans="1:47" x14ac:dyDescent="0.25">
      <c r="A395" t="str">
        <f t="shared" si="64"/>
        <v>JX1-9</v>
      </c>
      <c r="B395" t="str">
        <f t="shared" si="65"/>
        <v>BOOTMODE</v>
      </c>
      <c r="C395" t="str">
        <f t="shared" si="66"/>
        <v>JX1-BOOTMODE</v>
      </c>
      <c r="D395" t="str">
        <f t="shared" si="67"/>
        <v>JX1-9</v>
      </c>
      <c r="E395" t="s">
        <v>1252</v>
      </c>
      <c r="F395">
        <v>9</v>
      </c>
      <c r="G395" t="s">
        <v>1267</v>
      </c>
      <c r="AT395" t="str">
        <f t="shared" si="68"/>
        <v>BOOTMODE</v>
      </c>
      <c r="AU395" t="str">
        <f t="shared" si="69"/>
        <v>--</v>
      </c>
    </row>
    <row r="396" spans="1:47" x14ac:dyDescent="0.25">
      <c r="A396" t="str">
        <f t="shared" si="64"/>
        <v>JX1-10</v>
      </c>
      <c r="B396" t="str">
        <f t="shared" si="65"/>
        <v>TDI</v>
      </c>
      <c r="C396" t="str">
        <f t="shared" si="66"/>
        <v>JX1-TDI</v>
      </c>
      <c r="D396" t="str">
        <f t="shared" si="67"/>
        <v>JX1-10</v>
      </c>
      <c r="E396" t="s">
        <v>1252</v>
      </c>
      <c r="F396">
        <v>10</v>
      </c>
      <c r="G396" t="s">
        <v>404</v>
      </c>
      <c r="AT396" t="str">
        <f t="shared" si="68"/>
        <v>TDI</v>
      </c>
      <c r="AU396" t="str">
        <f t="shared" si="69"/>
        <v>--</v>
      </c>
    </row>
    <row r="397" spans="1:47" x14ac:dyDescent="0.25">
      <c r="A397" t="str">
        <f t="shared" si="64"/>
        <v>JX1-11</v>
      </c>
      <c r="B397" t="str">
        <f t="shared" si="65"/>
        <v>PROG_B</v>
      </c>
      <c r="C397" t="str">
        <f t="shared" si="66"/>
        <v>JX1-PROG_B</v>
      </c>
      <c r="D397" t="str">
        <f t="shared" si="67"/>
        <v>JX1-11</v>
      </c>
      <c r="E397" t="s">
        <v>1252</v>
      </c>
      <c r="F397">
        <v>11</v>
      </c>
      <c r="G397" t="s">
        <v>412</v>
      </c>
      <c r="AT397" t="str">
        <f t="shared" si="68"/>
        <v>PROG_B</v>
      </c>
      <c r="AU397" t="str">
        <f t="shared" si="69"/>
        <v>--</v>
      </c>
    </row>
    <row r="398" spans="1:47" x14ac:dyDescent="0.25">
      <c r="A398" t="str">
        <f t="shared" si="64"/>
        <v>JX1-12</v>
      </c>
      <c r="B398" t="str">
        <f t="shared" si="65"/>
        <v>TMS</v>
      </c>
      <c r="C398" t="str">
        <f t="shared" si="66"/>
        <v>JX1-TMS</v>
      </c>
      <c r="D398" t="str">
        <f t="shared" si="67"/>
        <v>JX1-12</v>
      </c>
      <c r="E398" t="s">
        <v>1252</v>
      </c>
      <c r="F398">
        <v>12</v>
      </c>
      <c r="G398" t="s">
        <v>403</v>
      </c>
      <c r="AT398" t="str">
        <f t="shared" si="68"/>
        <v>TMS</v>
      </c>
      <c r="AU398" t="str">
        <f t="shared" si="69"/>
        <v>--</v>
      </c>
    </row>
    <row r="399" spans="1:47" x14ac:dyDescent="0.25">
      <c r="A399" t="str">
        <f t="shared" si="64"/>
        <v>JX1-H1</v>
      </c>
      <c r="B399" t="str">
        <f t="shared" si="65"/>
        <v>GND</v>
      </c>
      <c r="C399" t="str">
        <f t="shared" si="66"/>
        <v>JX1-GND</v>
      </c>
      <c r="D399" t="str">
        <f t="shared" si="67"/>
        <v>JX1-H1</v>
      </c>
      <c r="E399" t="s">
        <v>1252</v>
      </c>
      <c r="F399" t="s">
        <v>585</v>
      </c>
      <c r="G399" t="s">
        <v>275</v>
      </c>
      <c r="AT399">
        <f t="shared" si="68"/>
        <v>0</v>
      </c>
      <c r="AU399">
        <f t="shared" si="69"/>
        <v>0</v>
      </c>
    </row>
    <row r="400" spans="1:47" x14ac:dyDescent="0.25">
      <c r="A400" t="str">
        <f t="shared" si="64"/>
        <v>U1-1</v>
      </c>
      <c r="B400" t="str">
        <f t="shared" si="65"/>
        <v>3.3V</v>
      </c>
      <c r="C400" t="str">
        <f t="shared" si="66"/>
        <v>U1-3.3V</v>
      </c>
      <c r="D400" t="str">
        <f t="shared" si="67"/>
        <v>U1-1</v>
      </c>
      <c r="E400" t="s">
        <v>408</v>
      </c>
      <c r="F400">
        <v>1</v>
      </c>
      <c r="G400" t="s">
        <v>277</v>
      </c>
      <c r="AT400" t="str">
        <f t="shared" si="68"/>
        <v>3.3V</v>
      </c>
      <c r="AU400" t="str">
        <f t="shared" si="69"/>
        <v>--</v>
      </c>
    </row>
    <row r="401" spans="1:47" x14ac:dyDescent="0.25">
      <c r="A401" t="str">
        <f t="shared" si="64"/>
        <v>U1-2</v>
      </c>
      <c r="B401" t="str">
        <f t="shared" si="65"/>
        <v>GND</v>
      </c>
      <c r="C401" t="str">
        <f t="shared" si="66"/>
        <v>U1-GND</v>
      </c>
      <c r="D401" t="str">
        <f t="shared" si="67"/>
        <v>U1-2</v>
      </c>
      <c r="E401" t="s">
        <v>408</v>
      </c>
      <c r="F401">
        <v>2</v>
      </c>
      <c r="G401" t="s">
        <v>275</v>
      </c>
      <c r="AT401">
        <f t="shared" si="68"/>
        <v>0</v>
      </c>
      <c r="AU401">
        <f t="shared" si="69"/>
        <v>0</v>
      </c>
    </row>
    <row r="402" spans="1:47" x14ac:dyDescent="0.25">
      <c r="A402" t="str">
        <f t="shared" si="64"/>
        <v>U1-3</v>
      </c>
      <c r="B402" t="str">
        <f t="shared" si="65"/>
        <v>3.3V_OUT</v>
      </c>
      <c r="C402" t="str">
        <f t="shared" si="66"/>
        <v>U1-3.3V_OUT</v>
      </c>
      <c r="D402" t="str">
        <f t="shared" si="67"/>
        <v>U1-3</v>
      </c>
      <c r="E402" t="s">
        <v>408</v>
      </c>
      <c r="F402">
        <v>3</v>
      </c>
      <c r="G402" t="s">
        <v>939</v>
      </c>
      <c r="AT402" t="str">
        <f t="shared" si="68"/>
        <v>3.3V_OUT</v>
      </c>
      <c r="AU402" t="str">
        <f t="shared" si="69"/>
        <v>--</v>
      </c>
    </row>
    <row r="403" spans="1:47" x14ac:dyDescent="0.25">
      <c r="A403" t="str">
        <f t="shared" si="64"/>
        <v>U1-4</v>
      </c>
      <c r="B403" t="str">
        <f t="shared" si="65"/>
        <v>NetC16_1</v>
      </c>
      <c r="C403" t="str">
        <f t="shared" si="66"/>
        <v>U1-NetC16_1</v>
      </c>
      <c r="D403" t="str">
        <f t="shared" si="67"/>
        <v>U1-4</v>
      </c>
      <c r="E403" t="s">
        <v>408</v>
      </c>
      <c r="F403">
        <v>4</v>
      </c>
      <c r="G403" t="s">
        <v>1330</v>
      </c>
      <c r="AT403" t="str">
        <f t="shared" si="68"/>
        <v>NetC16_1</v>
      </c>
      <c r="AU403" t="str">
        <f t="shared" si="69"/>
        <v>--</v>
      </c>
    </row>
    <row r="404" spans="1:47" x14ac:dyDescent="0.25">
      <c r="A404" t="str">
        <f t="shared" si="64"/>
        <v>U1-5</v>
      </c>
      <c r="B404" t="str">
        <f t="shared" si="65"/>
        <v>2.5V</v>
      </c>
      <c r="C404" t="str">
        <f t="shared" si="66"/>
        <v>U1-2.5V</v>
      </c>
      <c r="D404" t="str">
        <f t="shared" si="67"/>
        <v>U1-5</v>
      </c>
      <c r="E404" t="s">
        <v>408</v>
      </c>
      <c r="F404">
        <v>5</v>
      </c>
      <c r="G404" t="s">
        <v>848</v>
      </c>
      <c r="AT404" t="str">
        <f t="shared" si="68"/>
        <v>2.5V</v>
      </c>
      <c r="AU404" t="str">
        <f t="shared" si="69"/>
        <v>--</v>
      </c>
    </row>
    <row r="405" spans="1:47" x14ac:dyDescent="0.25">
      <c r="A405" t="str">
        <f t="shared" si="64"/>
        <v>C1-1</v>
      </c>
      <c r="B405" t="str">
        <f t="shared" si="65"/>
        <v>MGT_CLK0_P</v>
      </c>
      <c r="C405" t="str">
        <f t="shared" si="66"/>
        <v>C1-MGT_CLK0_P</v>
      </c>
      <c r="D405" t="str">
        <f t="shared" si="67"/>
        <v>C1-1</v>
      </c>
      <c r="E405" t="s">
        <v>555</v>
      </c>
      <c r="F405">
        <v>1</v>
      </c>
      <c r="G405" t="s">
        <v>897</v>
      </c>
      <c r="AT405" t="str">
        <f t="shared" si="68"/>
        <v>MGT_CLK0_P</v>
      </c>
      <c r="AU405" t="str">
        <f t="shared" si="69"/>
        <v>--</v>
      </c>
    </row>
    <row r="406" spans="1:47" x14ac:dyDescent="0.25">
      <c r="A406" t="str">
        <f t="shared" si="64"/>
        <v>C1-2</v>
      </c>
      <c r="B406" t="str">
        <f t="shared" si="65"/>
        <v>CLK0_P</v>
      </c>
      <c r="C406" t="str">
        <f t="shared" si="66"/>
        <v>C1-CLK0_P</v>
      </c>
      <c r="D406" t="str">
        <f t="shared" si="67"/>
        <v>C1-2</v>
      </c>
      <c r="E406" t="s">
        <v>555</v>
      </c>
      <c r="F406">
        <v>2</v>
      </c>
      <c r="G406" t="s">
        <v>401</v>
      </c>
      <c r="AT406" t="str">
        <f t="shared" si="68"/>
        <v>CLK0_P</v>
      </c>
      <c r="AU406" t="str">
        <f t="shared" si="69"/>
        <v>--</v>
      </c>
    </row>
    <row r="407" spans="1:47" x14ac:dyDescent="0.25">
      <c r="A407" t="str">
        <f t="shared" si="64"/>
        <v>C2-1</v>
      </c>
      <c r="B407" t="str">
        <f t="shared" si="65"/>
        <v>MGT_CLK0_N</v>
      </c>
      <c r="C407" t="str">
        <f t="shared" si="66"/>
        <v>C2-MGT_CLK0_N</v>
      </c>
      <c r="D407" t="str">
        <f t="shared" si="67"/>
        <v>C2-1</v>
      </c>
      <c r="E407" t="s">
        <v>556</v>
      </c>
      <c r="F407">
        <v>1</v>
      </c>
      <c r="G407" t="s">
        <v>896</v>
      </c>
      <c r="AT407" t="str">
        <f t="shared" si="68"/>
        <v>MGT_CLK0_N</v>
      </c>
      <c r="AU407" t="str">
        <f t="shared" si="69"/>
        <v>--</v>
      </c>
    </row>
    <row r="408" spans="1:47" x14ac:dyDescent="0.25">
      <c r="A408" t="str">
        <f t="shared" si="64"/>
        <v>C2-2</v>
      </c>
      <c r="B408" t="str">
        <f t="shared" si="65"/>
        <v>CLK0_N</v>
      </c>
      <c r="C408" t="str">
        <f t="shared" si="66"/>
        <v>C2-CLK0_N</v>
      </c>
      <c r="D408" t="str">
        <f t="shared" si="67"/>
        <v>C2-2</v>
      </c>
      <c r="E408" t="s">
        <v>556</v>
      </c>
      <c r="F408">
        <v>2</v>
      </c>
      <c r="G408" t="s">
        <v>903</v>
      </c>
      <c r="AT408" t="str">
        <f t="shared" si="68"/>
        <v>CLK0_N</v>
      </c>
      <c r="AU408" t="str">
        <f t="shared" si="69"/>
        <v>--</v>
      </c>
    </row>
    <row r="409" spans="1:47" x14ac:dyDescent="0.25">
      <c r="A409" t="str">
        <f t="shared" si="64"/>
        <v>C3-1</v>
      </c>
      <c r="B409" t="str">
        <f t="shared" si="65"/>
        <v>NetC3_1</v>
      </c>
      <c r="C409" t="str">
        <f t="shared" si="66"/>
        <v>C3-NetC3_1</v>
      </c>
      <c r="D409" t="str">
        <f t="shared" si="67"/>
        <v>C3-1</v>
      </c>
      <c r="E409" t="s">
        <v>557</v>
      </c>
      <c r="F409">
        <v>1</v>
      </c>
      <c r="G409" t="s">
        <v>1266</v>
      </c>
      <c r="AT409" t="str">
        <f t="shared" si="68"/>
        <v>NetC3_1</v>
      </c>
      <c r="AU409" t="str">
        <f t="shared" si="69"/>
        <v>--</v>
      </c>
    </row>
    <row r="410" spans="1:47" x14ac:dyDescent="0.25">
      <c r="A410" t="str">
        <f t="shared" si="64"/>
        <v>C3-2</v>
      </c>
      <c r="B410" t="str">
        <f t="shared" si="65"/>
        <v>GND</v>
      </c>
      <c r="C410" t="str">
        <f t="shared" si="66"/>
        <v>C3-GND</v>
      </c>
      <c r="D410" t="str">
        <f t="shared" si="67"/>
        <v>C3-2</v>
      </c>
      <c r="E410" t="s">
        <v>557</v>
      </c>
      <c r="F410">
        <v>2</v>
      </c>
      <c r="G410" t="s">
        <v>275</v>
      </c>
      <c r="AT410">
        <f t="shared" si="68"/>
        <v>0</v>
      </c>
      <c r="AU410">
        <f t="shared" si="69"/>
        <v>0</v>
      </c>
    </row>
    <row r="411" spans="1:47" x14ac:dyDescent="0.25">
      <c r="A411" t="str">
        <f t="shared" si="64"/>
        <v>C4-1</v>
      </c>
      <c r="B411" t="str">
        <f t="shared" si="65"/>
        <v>NetC4_1</v>
      </c>
      <c r="C411" t="str">
        <f t="shared" si="66"/>
        <v>C4-NetC4_1</v>
      </c>
      <c r="D411" t="str">
        <f t="shared" si="67"/>
        <v>C4-1</v>
      </c>
      <c r="E411" t="s">
        <v>558</v>
      </c>
      <c r="F411">
        <v>1</v>
      </c>
      <c r="G411" t="s">
        <v>1265</v>
      </c>
      <c r="AT411" t="str">
        <f t="shared" si="68"/>
        <v>NetC4_1</v>
      </c>
      <c r="AU411" t="str">
        <f t="shared" si="69"/>
        <v>--</v>
      </c>
    </row>
    <row r="412" spans="1:47" x14ac:dyDescent="0.25">
      <c r="A412" t="str">
        <f t="shared" si="64"/>
        <v>C4-2</v>
      </c>
      <c r="B412" t="str">
        <f t="shared" si="65"/>
        <v>GND</v>
      </c>
      <c r="C412" t="str">
        <f t="shared" si="66"/>
        <v>C4-GND</v>
      </c>
      <c r="D412" t="str">
        <f t="shared" si="67"/>
        <v>C4-2</v>
      </c>
      <c r="E412" t="s">
        <v>558</v>
      </c>
      <c r="F412">
        <v>2</v>
      </c>
      <c r="G412" t="s">
        <v>275</v>
      </c>
      <c r="AT412">
        <f t="shared" si="68"/>
        <v>0</v>
      </c>
      <c r="AU412">
        <f t="shared" si="69"/>
        <v>0</v>
      </c>
    </row>
    <row r="413" spans="1:47" x14ac:dyDescent="0.25">
      <c r="A413" t="str">
        <f t="shared" si="64"/>
        <v>C5-1</v>
      </c>
      <c r="B413" t="str">
        <f t="shared" si="65"/>
        <v>3.3V</v>
      </c>
      <c r="C413" t="str">
        <f t="shared" si="66"/>
        <v>C5-3.3V</v>
      </c>
      <c r="D413" t="str">
        <f t="shared" si="67"/>
        <v>C5-1</v>
      </c>
      <c r="E413" t="s">
        <v>559</v>
      </c>
      <c r="F413">
        <v>1</v>
      </c>
      <c r="G413" t="s">
        <v>277</v>
      </c>
      <c r="AT413" t="str">
        <f t="shared" si="68"/>
        <v>3.3V</v>
      </c>
      <c r="AU413" t="str">
        <f t="shared" si="69"/>
        <v>--</v>
      </c>
    </row>
    <row r="414" spans="1:47" x14ac:dyDescent="0.25">
      <c r="A414" t="str">
        <f t="shared" si="64"/>
        <v>C5-2</v>
      </c>
      <c r="B414" t="str">
        <f t="shared" si="65"/>
        <v>GND</v>
      </c>
      <c r="C414" t="str">
        <f t="shared" si="66"/>
        <v>C5-GND</v>
      </c>
      <c r="D414" t="str">
        <f t="shared" si="67"/>
        <v>C5-2</v>
      </c>
      <c r="E414" t="s">
        <v>559</v>
      </c>
      <c r="F414">
        <v>2</v>
      </c>
      <c r="G414" t="s">
        <v>275</v>
      </c>
      <c r="AT414">
        <f t="shared" si="68"/>
        <v>0</v>
      </c>
      <c r="AU414">
        <f t="shared" si="69"/>
        <v>0</v>
      </c>
    </row>
    <row r="415" spans="1:47" x14ac:dyDescent="0.25">
      <c r="A415" t="str">
        <f t="shared" si="64"/>
        <v>C6-1</v>
      </c>
      <c r="B415" t="str">
        <f t="shared" si="65"/>
        <v>3.3V</v>
      </c>
      <c r="C415" t="str">
        <f t="shared" si="66"/>
        <v>C6-3.3V</v>
      </c>
      <c r="D415" t="str">
        <f t="shared" si="67"/>
        <v>C6-1</v>
      </c>
      <c r="E415" t="s">
        <v>560</v>
      </c>
      <c r="F415">
        <v>1</v>
      </c>
      <c r="G415" t="s">
        <v>277</v>
      </c>
      <c r="AT415" t="str">
        <f t="shared" si="68"/>
        <v>3.3V</v>
      </c>
      <c r="AU415" t="str">
        <f t="shared" si="69"/>
        <v>--</v>
      </c>
    </row>
    <row r="416" spans="1:47" x14ac:dyDescent="0.25">
      <c r="A416" t="str">
        <f t="shared" si="64"/>
        <v>C6-2</v>
      </c>
      <c r="B416" t="str">
        <f t="shared" si="65"/>
        <v>GND</v>
      </c>
      <c r="C416" t="str">
        <f t="shared" si="66"/>
        <v>C6-GND</v>
      </c>
      <c r="D416" t="str">
        <f t="shared" si="67"/>
        <v>C6-2</v>
      </c>
      <c r="E416" t="s">
        <v>560</v>
      </c>
      <c r="F416">
        <v>2</v>
      </c>
      <c r="G416" t="s">
        <v>275</v>
      </c>
      <c r="AT416">
        <f t="shared" si="68"/>
        <v>0</v>
      </c>
      <c r="AU416">
        <f t="shared" si="69"/>
        <v>0</v>
      </c>
    </row>
    <row r="417" spans="1:47" x14ac:dyDescent="0.25">
      <c r="A417" t="str">
        <f t="shared" si="64"/>
        <v>C7-1</v>
      </c>
      <c r="B417" t="str">
        <f t="shared" si="65"/>
        <v>3.3V</v>
      </c>
      <c r="C417" t="str">
        <f t="shared" si="66"/>
        <v>C7-3.3V</v>
      </c>
      <c r="D417" t="str">
        <f t="shared" si="67"/>
        <v>C7-1</v>
      </c>
      <c r="E417" t="s">
        <v>561</v>
      </c>
      <c r="F417">
        <v>1</v>
      </c>
      <c r="G417" t="s">
        <v>277</v>
      </c>
      <c r="AT417" t="str">
        <f t="shared" si="68"/>
        <v>3.3V</v>
      </c>
      <c r="AU417" t="str">
        <f t="shared" si="69"/>
        <v>--</v>
      </c>
    </row>
    <row r="418" spans="1:47" x14ac:dyDescent="0.25">
      <c r="A418" t="str">
        <f t="shared" si="64"/>
        <v>C7-2</v>
      </c>
      <c r="B418" t="str">
        <f t="shared" si="65"/>
        <v>GND</v>
      </c>
      <c r="C418" t="str">
        <f t="shared" si="66"/>
        <v>C7-GND</v>
      </c>
      <c r="D418" t="str">
        <f t="shared" si="67"/>
        <v>C7-2</v>
      </c>
      <c r="E418" t="s">
        <v>561</v>
      </c>
      <c r="F418">
        <v>2</v>
      </c>
      <c r="G418" t="s">
        <v>275</v>
      </c>
      <c r="AT418">
        <f t="shared" si="68"/>
        <v>0</v>
      </c>
      <c r="AU418">
        <f t="shared" si="69"/>
        <v>0</v>
      </c>
    </row>
    <row r="419" spans="1:47" x14ac:dyDescent="0.25">
      <c r="A419" t="str">
        <f t="shared" si="64"/>
        <v>C15-1</v>
      </c>
      <c r="B419" t="str">
        <f t="shared" si="65"/>
        <v>GND</v>
      </c>
      <c r="C419" t="str">
        <f t="shared" si="66"/>
        <v>C15-GND</v>
      </c>
      <c r="D419" t="str">
        <f t="shared" si="67"/>
        <v>C15-1</v>
      </c>
      <c r="E419" t="s">
        <v>504</v>
      </c>
      <c r="F419">
        <v>1</v>
      </c>
      <c r="G419" t="s">
        <v>275</v>
      </c>
      <c r="AT419">
        <f t="shared" si="68"/>
        <v>0</v>
      </c>
      <c r="AU419">
        <f t="shared" si="69"/>
        <v>0</v>
      </c>
    </row>
    <row r="420" spans="1:47" x14ac:dyDescent="0.25">
      <c r="A420" t="str">
        <f t="shared" si="64"/>
        <v>C15-2</v>
      </c>
      <c r="B420" t="str">
        <f t="shared" si="65"/>
        <v>2.5V</v>
      </c>
      <c r="C420" t="str">
        <f t="shared" si="66"/>
        <v>C15-2.5V</v>
      </c>
      <c r="D420" t="str">
        <f t="shared" si="67"/>
        <v>C15-2</v>
      </c>
      <c r="E420" t="s">
        <v>504</v>
      </c>
      <c r="F420">
        <v>2</v>
      </c>
      <c r="G420" t="s">
        <v>848</v>
      </c>
      <c r="AT420" t="str">
        <f t="shared" si="68"/>
        <v>2.5V</v>
      </c>
      <c r="AU420" t="str">
        <f t="shared" si="69"/>
        <v>--</v>
      </c>
    </row>
    <row r="421" spans="1:47" x14ac:dyDescent="0.25">
      <c r="A421" t="str">
        <f t="shared" si="64"/>
        <v>C16-1</v>
      </c>
      <c r="B421" t="str">
        <f t="shared" si="65"/>
        <v>NetC16_1</v>
      </c>
      <c r="C421" t="str">
        <f t="shared" si="66"/>
        <v>C16-NetC16_1</v>
      </c>
      <c r="D421" t="str">
        <f t="shared" si="67"/>
        <v>C16-1</v>
      </c>
      <c r="E421" t="s">
        <v>505</v>
      </c>
      <c r="F421">
        <v>1</v>
      </c>
      <c r="G421" t="s">
        <v>1330</v>
      </c>
      <c r="AT421" t="str">
        <f t="shared" si="68"/>
        <v>NetC16_1</v>
      </c>
      <c r="AU421" t="str">
        <f t="shared" si="69"/>
        <v>--</v>
      </c>
    </row>
    <row r="422" spans="1:47" x14ac:dyDescent="0.25">
      <c r="A422" t="str">
        <f t="shared" si="64"/>
        <v>C16-2</v>
      </c>
      <c r="B422" t="str">
        <f t="shared" si="65"/>
        <v>GND</v>
      </c>
      <c r="C422" t="str">
        <f t="shared" si="66"/>
        <v>C16-GND</v>
      </c>
      <c r="D422" t="str">
        <f t="shared" si="67"/>
        <v>C16-2</v>
      </c>
      <c r="E422" t="s">
        <v>505</v>
      </c>
      <c r="F422">
        <v>2</v>
      </c>
      <c r="G422" t="s">
        <v>275</v>
      </c>
      <c r="AT422">
        <f t="shared" si="68"/>
        <v>0</v>
      </c>
      <c r="AU422">
        <f t="shared" si="69"/>
        <v>0</v>
      </c>
    </row>
    <row r="423" spans="1:47" x14ac:dyDescent="0.25">
      <c r="A423" t="str">
        <f t="shared" si="64"/>
        <v>C18-1</v>
      </c>
      <c r="B423" t="str">
        <f t="shared" si="65"/>
        <v>GND</v>
      </c>
      <c r="C423" t="str">
        <f t="shared" si="66"/>
        <v>C18-GND</v>
      </c>
      <c r="D423" t="str">
        <f t="shared" si="67"/>
        <v>C18-1</v>
      </c>
      <c r="E423" t="s">
        <v>669</v>
      </c>
      <c r="F423">
        <v>1</v>
      </c>
      <c r="G423" t="s">
        <v>275</v>
      </c>
      <c r="AT423">
        <f t="shared" si="68"/>
        <v>0</v>
      </c>
      <c r="AU423">
        <f t="shared" si="69"/>
        <v>0</v>
      </c>
    </row>
    <row r="424" spans="1:47" x14ac:dyDescent="0.25">
      <c r="A424" t="str">
        <f t="shared" si="64"/>
        <v>C18-2</v>
      </c>
      <c r="B424" t="str">
        <f t="shared" si="65"/>
        <v>3.3V</v>
      </c>
      <c r="C424" t="str">
        <f t="shared" si="66"/>
        <v>C18-3.3V</v>
      </c>
      <c r="D424" t="str">
        <f t="shared" si="67"/>
        <v>C18-2</v>
      </c>
      <c r="E424" t="s">
        <v>669</v>
      </c>
      <c r="F424">
        <v>2</v>
      </c>
      <c r="G424" t="s">
        <v>277</v>
      </c>
      <c r="AT424" t="str">
        <f t="shared" si="68"/>
        <v>3.3V</v>
      </c>
      <c r="AU424" t="str">
        <f t="shared" si="69"/>
        <v>--</v>
      </c>
    </row>
    <row r="425" spans="1:47" x14ac:dyDescent="0.25">
      <c r="A425" t="str">
        <f t="shared" si="64"/>
        <v>C19-1</v>
      </c>
      <c r="B425" t="str">
        <f t="shared" si="65"/>
        <v>GND</v>
      </c>
      <c r="C425" t="str">
        <f t="shared" si="66"/>
        <v>C19-GND</v>
      </c>
      <c r="D425" t="str">
        <f t="shared" si="67"/>
        <v>C19-1</v>
      </c>
      <c r="E425" t="s">
        <v>741</v>
      </c>
      <c r="F425">
        <v>1</v>
      </c>
      <c r="G425" t="s">
        <v>275</v>
      </c>
      <c r="AT425">
        <f t="shared" si="68"/>
        <v>0</v>
      </c>
      <c r="AU425">
        <f t="shared" si="69"/>
        <v>0</v>
      </c>
    </row>
    <row r="426" spans="1:47" x14ac:dyDescent="0.25">
      <c r="A426" t="str">
        <f t="shared" si="64"/>
        <v>C19-2</v>
      </c>
      <c r="B426" t="str">
        <f t="shared" si="65"/>
        <v>NetC3_1</v>
      </c>
      <c r="C426" t="str">
        <f t="shared" si="66"/>
        <v>C19-NetC3_1</v>
      </c>
      <c r="D426" t="str">
        <f t="shared" si="67"/>
        <v>C19-2</v>
      </c>
      <c r="E426" t="s">
        <v>741</v>
      </c>
      <c r="F426">
        <v>2</v>
      </c>
      <c r="G426" t="s">
        <v>1266</v>
      </c>
      <c r="AT426" t="str">
        <f t="shared" si="68"/>
        <v>NetC3_1</v>
      </c>
      <c r="AU426" t="str">
        <f t="shared" si="69"/>
        <v>--</v>
      </c>
    </row>
    <row r="427" spans="1:47" x14ac:dyDescent="0.25">
      <c r="A427" t="str">
        <f t="shared" si="64"/>
        <v>C21-1</v>
      </c>
      <c r="B427" t="str">
        <f t="shared" si="65"/>
        <v>GND</v>
      </c>
      <c r="C427" t="str">
        <f t="shared" si="66"/>
        <v>C21-GND</v>
      </c>
      <c r="D427" t="str">
        <f t="shared" si="67"/>
        <v>C21-1</v>
      </c>
      <c r="E427" t="s">
        <v>743</v>
      </c>
      <c r="F427">
        <v>1</v>
      </c>
      <c r="G427" t="s">
        <v>275</v>
      </c>
      <c r="AT427">
        <f t="shared" si="68"/>
        <v>0</v>
      </c>
      <c r="AU427">
        <f t="shared" si="69"/>
        <v>0</v>
      </c>
    </row>
    <row r="428" spans="1:47" x14ac:dyDescent="0.25">
      <c r="A428" t="str">
        <f t="shared" si="64"/>
        <v>C21-2</v>
      </c>
      <c r="B428" t="str">
        <f t="shared" si="65"/>
        <v>NetC4_1</v>
      </c>
      <c r="C428" t="str">
        <f t="shared" si="66"/>
        <v>C21-NetC4_1</v>
      </c>
      <c r="D428" t="str">
        <f t="shared" si="67"/>
        <v>C21-2</v>
      </c>
      <c r="E428" t="s">
        <v>743</v>
      </c>
      <c r="F428">
        <v>2</v>
      </c>
      <c r="G428" t="s">
        <v>1265</v>
      </c>
      <c r="AT428" t="str">
        <f t="shared" si="68"/>
        <v>NetC4_1</v>
      </c>
      <c r="AU428" t="str">
        <f t="shared" si="69"/>
        <v>--</v>
      </c>
    </row>
    <row r="429" spans="1:47" x14ac:dyDescent="0.25">
      <c r="A429" t="str">
        <f t="shared" si="64"/>
        <v>D1-A</v>
      </c>
      <c r="B429" t="str">
        <f t="shared" si="65"/>
        <v>NetD1_A</v>
      </c>
      <c r="C429" t="str">
        <f t="shared" si="66"/>
        <v>D1-NetD1_A</v>
      </c>
      <c r="D429" t="str">
        <f t="shared" si="67"/>
        <v>D1-A</v>
      </c>
      <c r="E429" t="s">
        <v>670</v>
      </c>
      <c r="F429" t="s">
        <v>780</v>
      </c>
      <c r="G429" t="s">
        <v>837</v>
      </c>
      <c r="AT429" t="str">
        <f t="shared" si="68"/>
        <v>NetD1_A</v>
      </c>
      <c r="AU429" t="str">
        <f t="shared" si="69"/>
        <v>--</v>
      </c>
    </row>
    <row r="430" spans="1:47" x14ac:dyDescent="0.25">
      <c r="A430" t="str">
        <f t="shared" si="64"/>
        <v>D1-K</v>
      </c>
      <c r="B430" t="str">
        <f t="shared" si="65"/>
        <v>GND</v>
      </c>
      <c r="C430" t="str">
        <f t="shared" si="66"/>
        <v>D1-GND</v>
      </c>
      <c r="D430" t="str">
        <f t="shared" si="67"/>
        <v>D1-K</v>
      </c>
      <c r="E430" t="s">
        <v>670</v>
      </c>
      <c r="F430" t="s">
        <v>781</v>
      </c>
      <c r="G430" t="s">
        <v>275</v>
      </c>
      <c r="AT430">
        <f t="shared" si="68"/>
        <v>0</v>
      </c>
      <c r="AU430">
        <f t="shared" si="69"/>
        <v>0</v>
      </c>
    </row>
    <row r="431" spans="1:47" x14ac:dyDescent="0.25">
      <c r="A431" t="str">
        <f t="shared" si="64"/>
        <v>D2-A</v>
      </c>
      <c r="B431" t="str">
        <f t="shared" si="65"/>
        <v>NetD2_A</v>
      </c>
      <c r="C431" t="str">
        <f t="shared" si="66"/>
        <v>D2-NetD2_A</v>
      </c>
      <c r="D431" t="str">
        <f t="shared" si="67"/>
        <v>D2-A</v>
      </c>
      <c r="E431" t="s">
        <v>562</v>
      </c>
      <c r="F431" t="s">
        <v>780</v>
      </c>
      <c r="G431" t="s">
        <v>838</v>
      </c>
      <c r="AT431" t="str">
        <f t="shared" si="68"/>
        <v>NetD2_A</v>
      </c>
      <c r="AU431" t="str">
        <f t="shared" si="69"/>
        <v>--</v>
      </c>
    </row>
    <row r="432" spans="1:47" x14ac:dyDescent="0.25">
      <c r="A432" t="str">
        <f t="shared" si="64"/>
        <v>D2-K</v>
      </c>
      <c r="B432" t="str">
        <f t="shared" si="65"/>
        <v>GND</v>
      </c>
      <c r="C432" t="str">
        <f t="shared" si="66"/>
        <v>D2-GND</v>
      </c>
      <c r="D432" t="str">
        <f t="shared" si="67"/>
        <v>D2-K</v>
      </c>
      <c r="E432" t="s">
        <v>562</v>
      </c>
      <c r="F432" t="s">
        <v>781</v>
      </c>
      <c r="G432" t="s">
        <v>275</v>
      </c>
      <c r="AT432">
        <f t="shared" si="68"/>
        <v>0</v>
      </c>
      <c r="AU432">
        <f t="shared" si="69"/>
        <v>0</v>
      </c>
    </row>
    <row r="433" spans="1:47" x14ac:dyDescent="0.25">
      <c r="A433" t="str">
        <f t="shared" si="64"/>
        <v>D3-A</v>
      </c>
      <c r="B433" t="str">
        <f t="shared" si="65"/>
        <v>NetD3_A</v>
      </c>
      <c r="C433" t="str">
        <f t="shared" si="66"/>
        <v>D3-NetD3_A</v>
      </c>
      <c r="D433" t="str">
        <f t="shared" si="67"/>
        <v>D3-A</v>
      </c>
      <c r="E433" t="s">
        <v>563</v>
      </c>
      <c r="F433" t="s">
        <v>780</v>
      </c>
      <c r="G433" t="s">
        <v>409</v>
      </c>
      <c r="AT433" t="str">
        <f t="shared" si="68"/>
        <v>NetD3_A</v>
      </c>
      <c r="AU433" t="str">
        <f t="shared" si="69"/>
        <v>--</v>
      </c>
    </row>
    <row r="434" spans="1:47" x14ac:dyDescent="0.25">
      <c r="A434" t="str">
        <f t="shared" si="64"/>
        <v>D3-K</v>
      </c>
      <c r="B434" t="str">
        <f t="shared" si="65"/>
        <v>DONE</v>
      </c>
      <c r="C434" t="str">
        <f t="shared" si="66"/>
        <v>D3-DONE</v>
      </c>
      <c r="D434" t="str">
        <f t="shared" si="67"/>
        <v>D3-K</v>
      </c>
      <c r="E434" t="s">
        <v>563</v>
      </c>
      <c r="F434" t="s">
        <v>781</v>
      </c>
      <c r="G434" t="s">
        <v>402</v>
      </c>
      <c r="AT434" t="str">
        <f t="shared" si="68"/>
        <v>DONE</v>
      </c>
      <c r="AU434" t="str">
        <f t="shared" si="69"/>
        <v>--</v>
      </c>
    </row>
    <row r="435" spans="1:47" x14ac:dyDescent="0.25">
      <c r="A435" t="str">
        <f t="shared" si="64"/>
        <v>H5-1</v>
      </c>
      <c r="B435" t="str">
        <f t="shared" si="65"/>
        <v>GND</v>
      </c>
      <c r="C435" t="str">
        <f t="shared" si="66"/>
        <v>H5-GND</v>
      </c>
      <c r="D435" t="str">
        <f t="shared" si="67"/>
        <v>H5-1</v>
      </c>
      <c r="E435" t="s">
        <v>588</v>
      </c>
      <c r="F435">
        <v>1</v>
      </c>
      <c r="G435" t="s">
        <v>275</v>
      </c>
      <c r="AT435">
        <f t="shared" si="68"/>
        <v>0</v>
      </c>
      <c r="AU435">
        <f t="shared" si="69"/>
        <v>0</v>
      </c>
    </row>
    <row r="436" spans="1:47" x14ac:dyDescent="0.25">
      <c r="A436" t="str">
        <f t="shared" si="64"/>
        <v>H6-1</v>
      </c>
      <c r="B436" t="str">
        <f t="shared" si="65"/>
        <v>GND</v>
      </c>
      <c r="C436" t="str">
        <f t="shared" si="66"/>
        <v>H6-GND</v>
      </c>
      <c r="D436" t="str">
        <f t="shared" si="67"/>
        <v>H6-1</v>
      </c>
      <c r="E436" t="s">
        <v>589</v>
      </c>
      <c r="F436">
        <v>1</v>
      </c>
      <c r="G436" t="s">
        <v>275</v>
      </c>
      <c r="AT436">
        <f t="shared" si="68"/>
        <v>0</v>
      </c>
      <c r="AU436">
        <f t="shared" si="69"/>
        <v>0</v>
      </c>
    </row>
    <row r="437" spans="1:47" x14ac:dyDescent="0.25">
      <c r="A437" t="str">
        <f t="shared" si="64"/>
        <v>H7-1</v>
      </c>
      <c r="B437" t="str">
        <f t="shared" si="65"/>
        <v>GND</v>
      </c>
      <c r="C437" t="str">
        <f t="shared" si="66"/>
        <v>H7-GND</v>
      </c>
      <c r="D437" t="str">
        <f t="shared" si="67"/>
        <v>H7-1</v>
      </c>
      <c r="E437" t="s">
        <v>688</v>
      </c>
      <c r="F437">
        <v>1</v>
      </c>
      <c r="G437" t="s">
        <v>275</v>
      </c>
      <c r="AT437">
        <f t="shared" si="68"/>
        <v>0</v>
      </c>
      <c r="AU437">
        <f t="shared" si="69"/>
        <v>0</v>
      </c>
    </row>
    <row r="438" spans="1:47" x14ac:dyDescent="0.25">
      <c r="A438" t="str">
        <f t="shared" si="64"/>
        <v>L1-1</v>
      </c>
      <c r="B438" t="str">
        <f t="shared" si="65"/>
        <v>3.3V</v>
      </c>
      <c r="C438" t="str">
        <f t="shared" si="66"/>
        <v>L1-3.3V</v>
      </c>
      <c r="D438" t="str">
        <f t="shared" si="67"/>
        <v>L1-1</v>
      </c>
      <c r="E438" t="s">
        <v>440</v>
      </c>
      <c r="F438">
        <v>1</v>
      </c>
      <c r="G438" t="s">
        <v>277</v>
      </c>
      <c r="AT438" t="str">
        <f t="shared" si="68"/>
        <v>3.3V</v>
      </c>
      <c r="AU438" t="str">
        <f t="shared" si="69"/>
        <v>--</v>
      </c>
    </row>
    <row r="439" spans="1:47" x14ac:dyDescent="0.25">
      <c r="A439" t="str">
        <f t="shared" si="64"/>
        <v>L1-2</v>
      </c>
      <c r="B439" t="str">
        <f t="shared" si="65"/>
        <v>NetC4_1</v>
      </c>
      <c r="C439" t="str">
        <f t="shared" si="66"/>
        <v>L1-NetC4_1</v>
      </c>
      <c r="D439" t="str">
        <f t="shared" si="67"/>
        <v>L1-2</v>
      </c>
      <c r="E439" t="s">
        <v>440</v>
      </c>
      <c r="F439">
        <v>2</v>
      </c>
      <c r="G439" t="s">
        <v>1265</v>
      </c>
      <c r="AT439" t="str">
        <f t="shared" si="68"/>
        <v>NetC4_1</v>
      </c>
      <c r="AU439" t="str">
        <f t="shared" si="69"/>
        <v>--</v>
      </c>
    </row>
    <row r="440" spans="1:47" x14ac:dyDescent="0.25">
      <c r="A440" t="str">
        <f t="shared" si="64"/>
        <v>L2-1</v>
      </c>
      <c r="B440" t="str">
        <f t="shared" si="65"/>
        <v>3.3V</v>
      </c>
      <c r="C440" t="str">
        <f t="shared" si="66"/>
        <v>L2-3.3V</v>
      </c>
      <c r="D440" t="str">
        <f t="shared" si="67"/>
        <v>L2-1</v>
      </c>
      <c r="E440" t="s">
        <v>709</v>
      </c>
      <c r="F440">
        <v>1</v>
      </c>
      <c r="G440" t="s">
        <v>277</v>
      </c>
      <c r="AT440" t="str">
        <f t="shared" si="68"/>
        <v>3.3V</v>
      </c>
      <c r="AU440" t="str">
        <f t="shared" si="69"/>
        <v>--</v>
      </c>
    </row>
    <row r="441" spans="1:47" x14ac:dyDescent="0.25">
      <c r="A441" t="str">
        <f t="shared" si="64"/>
        <v>L2-2</v>
      </c>
      <c r="B441" t="str">
        <f t="shared" si="65"/>
        <v>NetC3_1</v>
      </c>
      <c r="C441" t="str">
        <f t="shared" si="66"/>
        <v>L2-NetC3_1</v>
      </c>
      <c r="D441" t="str">
        <f t="shared" si="67"/>
        <v>L2-2</v>
      </c>
      <c r="E441" t="s">
        <v>709</v>
      </c>
      <c r="F441">
        <v>2</v>
      </c>
      <c r="G441" t="s">
        <v>1266</v>
      </c>
      <c r="AT441" t="str">
        <f t="shared" si="68"/>
        <v>NetC3_1</v>
      </c>
      <c r="AU441" t="str">
        <f t="shared" si="69"/>
        <v>--</v>
      </c>
    </row>
    <row r="442" spans="1:47" x14ac:dyDescent="0.25">
      <c r="A442" t="str">
        <f t="shared" si="64"/>
        <v>R1-1</v>
      </c>
      <c r="B442" t="str">
        <f t="shared" si="65"/>
        <v>RLED</v>
      </c>
      <c r="C442" t="str">
        <f t="shared" si="66"/>
        <v>R1-RLED</v>
      </c>
      <c r="D442" t="str">
        <f t="shared" si="67"/>
        <v>R1-1</v>
      </c>
      <c r="E442" t="s">
        <v>461</v>
      </c>
      <c r="F442">
        <v>1</v>
      </c>
      <c r="G442" t="s">
        <v>1268</v>
      </c>
      <c r="AT442" t="str">
        <f t="shared" si="68"/>
        <v>RLED</v>
      </c>
      <c r="AU442" t="str">
        <f t="shared" si="69"/>
        <v>--</v>
      </c>
    </row>
    <row r="443" spans="1:47" x14ac:dyDescent="0.25">
      <c r="A443" t="str">
        <f t="shared" si="64"/>
        <v>R1-2</v>
      </c>
      <c r="B443" t="str">
        <f t="shared" si="65"/>
        <v>NetD2_A</v>
      </c>
      <c r="C443" t="str">
        <f t="shared" si="66"/>
        <v>R1-NetD2_A</v>
      </c>
      <c r="D443" t="str">
        <f t="shared" si="67"/>
        <v>R1-2</v>
      </c>
      <c r="E443" t="s">
        <v>461</v>
      </c>
      <c r="F443">
        <v>2</v>
      </c>
      <c r="G443" t="s">
        <v>838</v>
      </c>
      <c r="AT443" t="str">
        <f t="shared" si="68"/>
        <v>NetD2_A</v>
      </c>
      <c r="AU443" t="str">
        <f t="shared" si="69"/>
        <v>--</v>
      </c>
    </row>
    <row r="444" spans="1:47" x14ac:dyDescent="0.25">
      <c r="A444" t="str">
        <f t="shared" si="64"/>
        <v>R2-1</v>
      </c>
      <c r="B444" t="str">
        <f t="shared" si="65"/>
        <v>GLED</v>
      </c>
      <c r="C444" t="str">
        <f t="shared" si="66"/>
        <v>R2-GLED</v>
      </c>
      <c r="D444" t="str">
        <f t="shared" si="67"/>
        <v>R2-1</v>
      </c>
      <c r="E444" t="s">
        <v>462</v>
      </c>
      <c r="F444">
        <v>1</v>
      </c>
      <c r="G444" t="s">
        <v>1329</v>
      </c>
      <c r="AT444" t="str">
        <f t="shared" si="68"/>
        <v>GLED</v>
      </c>
      <c r="AU444" t="str">
        <f t="shared" si="69"/>
        <v>--</v>
      </c>
    </row>
    <row r="445" spans="1:47" x14ac:dyDescent="0.25">
      <c r="A445" t="str">
        <f t="shared" si="64"/>
        <v>R2-2</v>
      </c>
      <c r="B445" t="str">
        <f t="shared" si="65"/>
        <v>NetD1_A</v>
      </c>
      <c r="C445" t="str">
        <f t="shared" si="66"/>
        <v>R2-NetD1_A</v>
      </c>
      <c r="D445" t="str">
        <f t="shared" si="67"/>
        <v>R2-2</v>
      </c>
      <c r="E445" t="s">
        <v>462</v>
      </c>
      <c r="F445">
        <v>2</v>
      </c>
      <c r="G445" t="s">
        <v>837</v>
      </c>
      <c r="AT445" t="str">
        <f t="shared" si="68"/>
        <v>NetD1_A</v>
      </c>
      <c r="AU445" t="str">
        <f t="shared" si="69"/>
        <v>--</v>
      </c>
    </row>
    <row r="446" spans="1:47" x14ac:dyDescent="0.25">
      <c r="A446" t="str">
        <f t="shared" si="64"/>
        <v>R3-1</v>
      </c>
      <c r="B446" t="str">
        <f t="shared" si="65"/>
        <v>ADC_P</v>
      </c>
      <c r="C446" t="str">
        <f t="shared" si="66"/>
        <v>R3-ADC_P</v>
      </c>
      <c r="D446" t="str">
        <f t="shared" si="67"/>
        <v>R3-1</v>
      </c>
      <c r="E446" t="s">
        <v>463</v>
      </c>
      <c r="F446">
        <v>1</v>
      </c>
      <c r="G446" t="s">
        <v>1301</v>
      </c>
      <c r="AT446" t="str">
        <f t="shared" si="68"/>
        <v>ADC_P</v>
      </c>
      <c r="AU446" t="str">
        <f t="shared" si="69"/>
        <v>--</v>
      </c>
    </row>
    <row r="447" spans="1:47" x14ac:dyDescent="0.25">
      <c r="A447" t="str">
        <f t="shared" si="64"/>
        <v>R3-2</v>
      </c>
      <c r="B447" t="str">
        <f t="shared" si="65"/>
        <v>XADC_P</v>
      </c>
      <c r="C447" t="str">
        <f t="shared" si="66"/>
        <v>R3-XADC_P</v>
      </c>
      <c r="D447" t="str">
        <f t="shared" si="67"/>
        <v>R3-2</v>
      </c>
      <c r="E447" t="s">
        <v>463</v>
      </c>
      <c r="F447">
        <v>2</v>
      </c>
      <c r="G447" t="s">
        <v>1327</v>
      </c>
      <c r="AT447" t="str">
        <f t="shared" si="68"/>
        <v>XADC_P</v>
      </c>
      <c r="AU447" t="str">
        <f t="shared" si="69"/>
        <v>--</v>
      </c>
    </row>
    <row r="448" spans="1:47" x14ac:dyDescent="0.25">
      <c r="A448" t="str">
        <f t="shared" si="64"/>
        <v>R4-1</v>
      </c>
      <c r="B448" t="str">
        <f t="shared" si="65"/>
        <v>ADC_N</v>
      </c>
      <c r="C448" t="str">
        <f t="shared" si="66"/>
        <v>R4-ADC_N</v>
      </c>
      <c r="D448" t="str">
        <f t="shared" si="67"/>
        <v>R4-1</v>
      </c>
      <c r="E448" t="s">
        <v>732</v>
      </c>
      <c r="F448">
        <v>1</v>
      </c>
      <c r="G448" t="s">
        <v>1300</v>
      </c>
      <c r="AT448" t="str">
        <f t="shared" si="68"/>
        <v>ADC_N</v>
      </c>
      <c r="AU448" t="str">
        <f t="shared" si="69"/>
        <v>--</v>
      </c>
    </row>
    <row r="449" spans="1:47" x14ac:dyDescent="0.25">
      <c r="A449" t="str">
        <f t="shared" si="64"/>
        <v>R4-2</v>
      </c>
      <c r="B449" t="str">
        <f t="shared" si="65"/>
        <v>XADC_N</v>
      </c>
      <c r="C449" t="str">
        <f t="shared" si="66"/>
        <v>R4-XADC_N</v>
      </c>
      <c r="D449" t="str">
        <f t="shared" si="67"/>
        <v>R4-2</v>
      </c>
      <c r="E449" t="s">
        <v>732</v>
      </c>
      <c r="F449">
        <v>2</v>
      </c>
      <c r="G449" t="s">
        <v>1328</v>
      </c>
      <c r="AT449" t="str">
        <f t="shared" si="68"/>
        <v>XADC_N</v>
      </c>
      <c r="AU449" t="str">
        <f t="shared" si="69"/>
        <v>--</v>
      </c>
    </row>
    <row r="450" spans="1:47" x14ac:dyDescent="0.25">
      <c r="A450" t="str">
        <f t="shared" si="64"/>
        <v>R5-1</v>
      </c>
      <c r="B450" t="str">
        <f t="shared" si="65"/>
        <v>3.3V_OUT</v>
      </c>
      <c r="C450" t="str">
        <f t="shared" si="66"/>
        <v>R5-3.3V_OUT</v>
      </c>
      <c r="D450" t="str">
        <f t="shared" si="67"/>
        <v>R5-1</v>
      </c>
      <c r="E450" t="s">
        <v>464</v>
      </c>
      <c r="F450">
        <v>1</v>
      </c>
      <c r="G450" t="s">
        <v>939</v>
      </c>
      <c r="AT450" t="str">
        <f t="shared" si="68"/>
        <v>3.3V_OUT</v>
      </c>
      <c r="AU450" t="str">
        <f t="shared" si="69"/>
        <v>--</v>
      </c>
    </row>
    <row r="451" spans="1:47" x14ac:dyDescent="0.25">
      <c r="A451" t="str">
        <f t="shared" si="64"/>
        <v>R5-2</v>
      </c>
      <c r="B451" t="str">
        <f t="shared" si="65"/>
        <v>SFP0_SCL</v>
      </c>
      <c r="C451" t="str">
        <f t="shared" si="66"/>
        <v>R5-SFP0_SCL</v>
      </c>
      <c r="D451" t="str">
        <f t="shared" si="67"/>
        <v>R5-2</v>
      </c>
      <c r="E451" t="s">
        <v>464</v>
      </c>
      <c r="F451">
        <v>2</v>
      </c>
      <c r="G451" t="s">
        <v>1290</v>
      </c>
      <c r="AT451" t="str">
        <f t="shared" si="68"/>
        <v>SFP0_SCL</v>
      </c>
      <c r="AU451" t="str">
        <f t="shared" si="69"/>
        <v>--</v>
      </c>
    </row>
    <row r="452" spans="1:47" x14ac:dyDescent="0.25">
      <c r="A452" t="str">
        <f t="shared" si="64"/>
        <v>R6-1</v>
      </c>
      <c r="B452" t="str">
        <f t="shared" si="65"/>
        <v>3.3V_OUT</v>
      </c>
      <c r="C452" t="str">
        <f t="shared" si="66"/>
        <v>R6-3.3V_OUT</v>
      </c>
      <c r="D452" t="str">
        <f t="shared" si="67"/>
        <v>R6-1</v>
      </c>
      <c r="E452" t="s">
        <v>465</v>
      </c>
      <c r="F452">
        <v>1</v>
      </c>
      <c r="G452" t="s">
        <v>939</v>
      </c>
      <c r="AT452" t="str">
        <f t="shared" si="68"/>
        <v>3.3V_OUT</v>
      </c>
      <c r="AU452" t="str">
        <f t="shared" si="69"/>
        <v>--</v>
      </c>
    </row>
    <row r="453" spans="1:47" x14ac:dyDescent="0.25">
      <c r="A453" t="str">
        <f t="shared" si="64"/>
        <v>R6-2</v>
      </c>
      <c r="B453" t="str">
        <f t="shared" si="65"/>
        <v>SFP0_SDA</v>
      </c>
      <c r="C453" t="str">
        <f t="shared" si="66"/>
        <v>R6-SFP0_SDA</v>
      </c>
      <c r="D453" t="str">
        <f t="shared" si="67"/>
        <v>R6-2</v>
      </c>
      <c r="E453" t="s">
        <v>465</v>
      </c>
      <c r="F453">
        <v>2</v>
      </c>
      <c r="G453" t="s">
        <v>1291</v>
      </c>
      <c r="AT453" t="str">
        <f t="shared" si="68"/>
        <v>SFP0_SDA</v>
      </c>
      <c r="AU453" t="str">
        <f t="shared" si="69"/>
        <v>--</v>
      </c>
    </row>
    <row r="454" spans="1:47" x14ac:dyDescent="0.25">
      <c r="A454" t="str">
        <f t="shared" ref="A454:A457" si="70">$E454&amp;"-"&amp;$F454</f>
        <v>R7-1</v>
      </c>
      <c r="B454" t="str">
        <f t="shared" ref="B454:B457" si="71">IF(OR(E454=$A$2,E454=$B$2,E454=$C$2,E454=$D$2),"--",G454)</f>
        <v>NetD3_A</v>
      </c>
      <c r="C454" t="str">
        <f t="shared" ref="C454:C457" si="72">$E454&amp;"-"&amp;$G454</f>
        <v>R7-NetD3_A</v>
      </c>
      <c r="D454" t="str">
        <f t="shared" ref="D454:D457" si="73">A454</f>
        <v>R7-1</v>
      </c>
      <c r="E454" t="s">
        <v>466</v>
      </c>
      <c r="F454">
        <v>1</v>
      </c>
      <c r="G454" t="s">
        <v>409</v>
      </c>
      <c r="AT454" t="str">
        <f t="shared" ref="AT454:AT457" si="74">IF(IF(COUNTIF($AO$6:$AQ$150,B454)&gt;0,"---","--")="---",VLOOKUP(B454,$AO$6:$AQ$150,3,0),B454)</f>
        <v>NetD3_A</v>
      </c>
      <c r="AU454" t="str">
        <f t="shared" ref="AU454:AU457" si="75">IF(IF(COUNTIF($AO$6:$AQ$150,B454)&gt;0,"---","--")="---",VLOOKUP(B454,$AO$6:$AQ$150,2,0),"--")</f>
        <v>--</v>
      </c>
    </row>
    <row r="455" spans="1:47" x14ac:dyDescent="0.25">
      <c r="A455" t="str">
        <f t="shared" si="70"/>
        <v>R7-2</v>
      </c>
      <c r="B455" t="str">
        <f t="shared" si="71"/>
        <v>V_CFG</v>
      </c>
      <c r="C455" t="str">
        <f t="shared" si="72"/>
        <v>R7-V_CFG</v>
      </c>
      <c r="D455" t="str">
        <f t="shared" si="73"/>
        <v>R7-2</v>
      </c>
      <c r="E455" t="s">
        <v>466</v>
      </c>
      <c r="F455">
        <v>2</v>
      </c>
      <c r="G455" t="s">
        <v>1326</v>
      </c>
      <c r="AT455" t="str">
        <f t="shared" si="74"/>
        <v>V_CFG</v>
      </c>
      <c r="AU455" t="str">
        <f t="shared" si="75"/>
        <v>--</v>
      </c>
    </row>
    <row r="456" spans="1:47" x14ac:dyDescent="0.25">
      <c r="A456" t="str">
        <f t="shared" si="70"/>
        <v>S/N-1</v>
      </c>
      <c r="B456" t="str">
        <f t="shared" si="71"/>
        <v>GND</v>
      </c>
      <c r="C456" t="str">
        <f t="shared" si="72"/>
        <v>S/N-GND</v>
      </c>
      <c r="D456" t="str">
        <f t="shared" si="73"/>
        <v>S/N-1</v>
      </c>
      <c r="E456" t="s">
        <v>912</v>
      </c>
      <c r="F456">
        <v>1</v>
      </c>
      <c r="G456" t="s">
        <v>275</v>
      </c>
      <c r="AT456">
        <f t="shared" si="74"/>
        <v>0</v>
      </c>
      <c r="AU456">
        <f t="shared" si="75"/>
        <v>0</v>
      </c>
    </row>
    <row r="457" spans="1:47" x14ac:dyDescent="0.25">
      <c r="A457" t="str">
        <f t="shared" si="70"/>
        <v>S/N-2</v>
      </c>
      <c r="B457" t="str">
        <f t="shared" si="71"/>
        <v>GND</v>
      </c>
      <c r="C457" t="str">
        <f t="shared" si="72"/>
        <v>S/N-GND</v>
      </c>
      <c r="D457" t="str">
        <f t="shared" si="73"/>
        <v>S/N-2</v>
      </c>
      <c r="E457" t="s">
        <v>912</v>
      </c>
      <c r="F457">
        <v>2</v>
      </c>
      <c r="G457" t="s">
        <v>275</v>
      </c>
      <c r="AT457">
        <f t="shared" si="74"/>
        <v>0</v>
      </c>
      <c r="AU457">
        <f t="shared" si="75"/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542B-DB8C-4EA4-B3F9-88BD12EEE997}">
  <dimension ref="A1:AU840"/>
  <sheetViews>
    <sheetView workbookViewId="0">
      <selection activeCell="AQ9" sqref="AQ9:AQ11"/>
    </sheetView>
  </sheetViews>
  <sheetFormatPr baseColWidth="10" defaultRowHeight="15" x14ac:dyDescent="0.25"/>
  <sheetData>
    <row r="1" spans="1:47" x14ac:dyDescent="0.25">
      <c r="F1" t="s">
        <v>831</v>
      </c>
    </row>
    <row r="2" spans="1:47" x14ac:dyDescent="0.25">
      <c r="F2" t="str">
        <f>VLOOKUP("TE0714",FPGA_pin!$A1:$B100,2,0)</f>
        <v>U4</v>
      </c>
    </row>
    <row r="4" spans="1:47" x14ac:dyDescent="0.25">
      <c r="A4" t="s">
        <v>261</v>
      </c>
      <c r="B4" t="s">
        <v>271</v>
      </c>
      <c r="C4" t="s">
        <v>262</v>
      </c>
      <c r="D4" t="s">
        <v>263</v>
      </c>
      <c r="E4" t="s">
        <v>264</v>
      </c>
      <c r="F4" t="s">
        <v>272</v>
      </c>
      <c r="G4" t="s">
        <v>265</v>
      </c>
      <c r="H4" t="s">
        <v>266</v>
      </c>
      <c r="I4" t="s">
        <v>267</v>
      </c>
      <c r="L4" t="s">
        <v>268</v>
      </c>
      <c r="M4" t="s">
        <v>269</v>
      </c>
      <c r="N4" t="s">
        <v>270</v>
      </c>
    </row>
    <row r="5" spans="1:47" x14ac:dyDescent="0.25">
      <c r="A5" t="str">
        <f>$E5&amp;"-"&amp;$F5</f>
        <v>C1-1</v>
      </c>
      <c r="B5" t="str">
        <f>IF(OR(E5=$A$2,E5=$B$2,E5=$C$2,E5=$D$2),"--",G5)</f>
        <v>3.3V</v>
      </c>
      <c r="C5" t="str">
        <f>$E5&amp;"-"&amp;$G5</f>
        <v>C1-3.3V</v>
      </c>
      <c r="D5" t="str">
        <f>A5</f>
        <v>C1-1</v>
      </c>
      <c r="E5" t="s">
        <v>555</v>
      </c>
      <c r="F5">
        <v>1</v>
      </c>
      <c r="G5" t="s">
        <v>277</v>
      </c>
      <c r="L5" t="s">
        <v>1297</v>
      </c>
      <c r="M5" t="s">
        <v>274</v>
      </c>
      <c r="N5">
        <v>43.284500000000001</v>
      </c>
      <c r="AA5" t="s">
        <v>9</v>
      </c>
      <c r="AB5" t="s">
        <v>828</v>
      </c>
      <c r="AC5" t="s">
        <v>123</v>
      </c>
      <c r="AD5" t="s">
        <v>829</v>
      </c>
      <c r="AE5" t="s">
        <v>830</v>
      </c>
      <c r="AF5" t="s">
        <v>18</v>
      </c>
      <c r="AG5" t="s">
        <v>832</v>
      </c>
      <c r="AH5" t="s">
        <v>833</v>
      </c>
      <c r="AI5" t="s">
        <v>88</v>
      </c>
      <c r="AJ5" t="s">
        <v>834</v>
      </c>
      <c r="AK5" t="s">
        <v>104</v>
      </c>
      <c r="AM5" t="s">
        <v>835</v>
      </c>
      <c r="AO5" t="s">
        <v>836</v>
      </c>
      <c r="AT5" t="str">
        <f>IF(IF(COUNTIF($AO$6:$AQ$150,B5)&gt;0,"---","--")="---",VLOOKUP(B5,$AO$6:$AQ$150,3,0),B5)</f>
        <v>3.3V</v>
      </c>
      <c r="AU5" t="str">
        <f>IF(IF(COUNTIF($AO$6:$AQ$150,B5)&gt;0,"---","--")="---",VLOOKUP(B5,$AO$6:$AQ$150,2,0),"--")</f>
        <v>--</v>
      </c>
    </row>
    <row r="6" spans="1:47" x14ac:dyDescent="0.25">
      <c r="A6" t="str">
        <f t="shared" ref="A6:A69" si="0">$E6&amp;"-"&amp;$F6</f>
        <v>JM1-1</v>
      </c>
      <c r="B6" t="str">
        <f t="shared" ref="B6:B69" si="1">IF(OR(E6=$A$2,E6=$B$2,E6=$C$2,E6=$D$2),"--",G6)</f>
        <v>MGT_CLK0_P</v>
      </c>
      <c r="C6" t="str">
        <f t="shared" ref="C6:C69" si="2">$E6&amp;"-"&amp;$G6</f>
        <v>JM1-MGT_CLK0_P</v>
      </c>
      <c r="D6" t="str">
        <f t="shared" ref="D6:D69" si="3">A6</f>
        <v>JM1-1</v>
      </c>
      <c r="E6" t="s">
        <v>158</v>
      </c>
      <c r="F6">
        <v>1</v>
      </c>
      <c r="G6" t="s">
        <v>897</v>
      </c>
      <c r="L6" t="s">
        <v>1298</v>
      </c>
      <c r="M6" t="s">
        <v>274</v>
      </c>
      <c r="N6">
        <v>15.415800000000001</v>
      </c>
      <c r="AB6" t="str">
        <f>B2B!D3</f>
        <v>JM1</v>
      </c>
      <c r="AC6" t="str">
        <f>B2B!E3</f>
        <v>1</v>
      </c>
      <c r="AD6" t="str">
        <f>AB6&amp;"-"&amp;AC6</f>
        <v>JM1-1</v>
      </c>
      <c r="AE6" t="str">
        <f>VLOOKUP(AD6,A:G,7,0)</f>
        <v>MGT_CLK0_P</v>
      </c>
      <c r="AF6" t="str">
        <f>IF(
IF(
IFERROR(VLOOKUP(AE6,$AM$6:$AM$50,1,),1)=1,1,0),
IFERROR(VLOOKUP($F$2&amp;"-"&amp;AE6,C:G,4,0),
"--"),"---")</f>
        <v>D6</v>
      </c>
      <c r="AG6">
        <f>IF(AF6&lt;&gt;"---",VLOOKUP(AE6,L:N,3,0),"---")</f>
        <v>20.9725</v>
      </c>
      <c r="AH6" t="str">
        <f>IF(IFERROR(IF(IF(AF6="--",INDEX(D:D,MATCH(AE6,INDEX(B:B,MATCH(AE6,B:B,)+1):B10520,)+MATCH(AE6,B:B,)))=D6,VLOOKUP(AE6,B:D,3,0),IF(AF6="--",INDEX(D:D,MATCH(AE6,INDEX(B:B,MATCH(AE6,B:B,)+1):B10520,)+MATCH(AE6,B:B,)),"---")),"---")=AD6,"---",IFERROR(IF(IF(AF6="--",INDEX(D:D,MATCH(AE6,INDEX(B:B,MATCH(AE6,B:B,)+1):B10520,)+MATCH(AE6,B:B,)))=AD6,VLOOKUP(AE6,B:D,3,0),IF(AF6="--",INDEX(D:D,MATCH(AE6,INDEX(B:B,MATCH(AE6,B:B,)+1):B10520,)+MATCH(AE6,B:B,)),"---")),"---"))</f>
        <v>---</v>
      </c>
      <c r="AI6" t="str">
        <f>IFERROR(IF(IF(COUNTIF($Q$6:$S$150,AE6)&gt;0,"---","--")="---",VLOOKUP(AE6,$Q$6:$S$150,2,0),"--"),"---")</f>
        <v>--</v>
      </c>
      <c r="AJ6" t="str">
        <f>IF(IF(COUNTIF($O$6:$Q$150,AE6)&gt;0,"---","--")="---",VLOOKUP(AE6,$O$6:$Q$150,3,0),AE6)</f>
        <v>MGT_CLK0_P</v>
      </c>
      <c r="AK6">
        <f>COUNTIF(B:B,AE6)</f>
        <v>2</v>
      </c>
      <c r="AM6" t="s">
        <v>275</v>
      </c>
      <c r="AO6" t="s">
        <v>876</v>
      </c>
      <c r="AP6" t="s">
        <v>779</v>
      </c>
      <c r="AQ6" t="s">
        <v>894</v>
      </c>
      <c r="AR6" t="e">
        <v>#N/A</v>
      </c>
      <c r="AT6" t="str">
        <f t="shared" ref="AT6:AT69" si="4">IF(IF(COUNTIF($AO$6:$AQ$150,B6)&gt;0,"---","--")="---",VLOOKUP(B6,$AO$6:$AQ$150,3,0),B6)</f>
        <v>MGT_CLK0_P</v>
      </c>
      <c r="AU6" t="str">
        <f t="shared" ref="AU6:AU69" si="5">IF(IF(COUNTIF($AO$6:$AQ$150,B6)&gt;0,"---","--")="---",VLOOKUP(B6,$AO$6:$AQ$150,2,0),"--")</f>
        <v>--</v>
      </c>
    </row>
    <row r="7" spans="1:47" x14ac:dyDescent="0.25">
      <c r="A7" t="str">
        <f t="shared" si="0"/>
        <v>JM1-2</v>
      </c>
      <c r="B7" t="str">
        <f t="shared" si="1"/>
        <v>MGT_RX3_P</v>
      </c>
      <c r="C7" t="str">
        <f t="shared" si="2"/>
        <v>JM1-MGT_RX3_P</v>
      </c>
      <c r="D7" t="str">
        <f t="shared" si="3"/>
        <v>JM1-2</v>
      </c>
      <c r="E7" t="s">
        <v>158</v>
      </c>
      <c r="F7">
        <v>2</v>
      </c>
      <c r="G7" t="s">
        <v>892</v>
      </c>
      <c r="L7" t="s">
        <v>874</v>
      </c>
      <c r="M7" t="s">
        <v>274</v>
      </c>
      <c r="N7">
        <v>17.221</v>
      </c>
      <c r="AB7" t="str">
        <f>B2B!D4</f>
        <v>JM1</v>
      </c>
      <c r="AC7" t="str">
        <f>B2B!E4</f>
        <v>2</v>
      </c>
      <c r="AD7" t="str">
        <f t="shared" ref="AD7:AD70" si="6">AB7&amp;"-"&amp;AC7</f>
        <v>JM1-2</v>
      </c>
      <c r="AE7" t="str">
        <f t="shared" ref="AE7:AE70" si="7">VLOOKUP(AD7,A:G,7,0)</f>
        <v>MGT_RX3_P</v>
      </c>
      <c r="AF7" t="str">
        <f t="shared" ref="AF7:AF70" si="8">IF(
IF(
IFERROR(VLOOKUP(AE7,$AM$6:$AM$50,1,),1)=1,1,0),
IFERROR(VLOOKUP($F$2&amp;"-"&amp;AE7,C:G,4,0),
"--"),"---")</f>
        <v>G4</v>
      </c>
      <c r="AG7">
        <f t="shared" ref="AG7:AG70" si="9">IF(AF7&lt;&gt;"---",VLOOKUP(AE7,L:N,3,0),"---")</f>
        <v>12.912800000000001</v>
      </c>
      <c r="AH7" t="str">
        <f>IF(IFERROR(IF(IF(AF7="--",INDEX(D:D,MATCH(AE7,INDEX(B:B,MATCH(AE7,B:B,)+1):B10521,)+MATCH(AE7,B:B,)))=D7,VLOOKUP(AE7,B:D,3,0),IF(AF7="--",INDEX(D:D,MATCH(AE7,INDEX(B:B,MATCH(AE7,B:B,)+1):B10521,)+MATCH(AE7,B:B,)),"---")),"---")=AD7,"---",IFERROR(IF(IF(AF7="--",INDEX(D:D,MATCH(AE7,INDEX(B:B,MATCH(AE7,B:B,)+1):B10521,)+MATCH(AE7,B:B,)))=AD7,VLOOKUP(AE7,B:D,3,0),IF(AF7="--",INDEX(D:D,MATCH(AE7,INDEX(B:B,MATCH(AE7,B:B,)+1):B10521,)+MATCH(AE7,B:B,)),"---")),"---"))</f>
        <v>---</v>
      </c>
      <c r="AI7" t="str">
        <f t="shared" ref="AI7:AI70" si="10">IFERROR(IF(IF(COUNTIF($Q$6:$S$150,AE7)&gt;0,"---","--")="---",VLOOKUP(AE7,$Q$6:$S$150,2,0),"--"),"---")</f>
        <v>--</v>
      </c>
      <c r="AJ7" t="str">
        <f t="shared" ref="AJ7:AJ70" si="11">IF(IF(COUNTIF($O$6:$Q$150,AE7)&gt;0,"---","--")="---",VLOOKUP(AE7,$O$6:$Q$150,3,0),AE7)</f>
        <v>MGT_RX3_P</v>
      </c>
      <c r="AK7">
        <f t="shared" ref="AK7:AK70" si="12">COUNTIF(B:B,AE7)</f>
        <v>2</v>
      </c>
      <c r="AO7" t="s">
        <v>875</v>
      </c>
      <c r="AP7" t="s">
        <v>902</v>
      </c>
      <c r="AQ7" t="s">
        <v>893</v>
      </c>
      <c r="AR7" t="e">
        <v>#N/A</v>
      </c>
      <c r="AT7" t="str">
        <f t="shared" si="4"/>
        <v>MGT_RX3_P</v>
      </c>
      <c r="AU7" t="str">
        <f t="shared" si="5"/>
        <v>--</v>
      </c>
    </row>
    <row r="8" spans="1:47" x14ac:dyDescent="0.25">
      <c r="A8" t="str">
        <f t="shared" si="0"/>
        <v>JM1-3</v>
      </c>
      <c r="B8" t="str">
        <f t="shared" si="1"/>
        <v>MGT_CLK0_N</v>
      </c>
      <c r="C8" t="str">
        <f t="shared" si="2"/>
        <v>JM1-MGT_CLK0_N</v>
      </c>
      <c r="D8" t="str">
        <f t="shared" si="3"/>
        <v>JM1-3</v>
      </c>
      <c r="E8" t="s">
        <v>158</v>
      </c>
      <c r="F8">
        <v>3</v>
      </c>
      <c r="G8" t="s">
        <v>896</v>
      </c>
      <c r="L8" t="s">
        <v>1299</v>
      </c>
      <c r="M8" t="s">
        <v>274</v>
      </c>
      <c r="N8">
        <v>7.2343999999999999</v>
      </c>
      <c r="AB8" t="str">
        <f>B2B!D5</f>
        <v>JM1</v>
      </c>
      <c r="AC8" t="str">
        <f>B2B!E5</f>
        <v>3</v>
      </c>
      <c r="AD8" t="str">
        <f t="shared" si="6"/>
        <v>JM1-3</v>
      </c>
      <c r="AE8" t="str">
        <f t="shared" si="7"/>
        <v>MGT_CLK0_N</v>
      </c>
      <c r="AF8" t="str">
        <f t="shared" si="8"/>
        <v>D5</v>
      </c>
      <c r="AG8">
        <f t="shared" si="9"/>
        <v>21.0976</v>
      </c>
      <c r="AH8" t="str">
        <f>IF(IFERROR(IF(IF(AF8="--",INDEX(D:D,MATCH(AE8,INDEX(B:B,MATCH(AE8,B:B,)+1):B10522,)+MATCH(AE8,B:B,)))=D8,VLOOKUP(AE8,B:D,3,0),IF(AF8="--",INDEX(D:D,MATCH(AE8,INDEX(B:B,MATCH(AE8,B:B,)+1):B10522,)+MATCH(AE8,B:B,)),"---")),"---")=AD8,"---",IFERROR(IF(IF(AF8="--",INDEX(D:D,MATCH(AE8,INDEX(B:B,MATCH(AE8,B:B,)+1):B10522,)+MATCH(AE8,B:B,)))=AD8,VLOOKUP(AE8,B:D,3,0),IF(AF8="--",INDEX(D:D,MATCH(AE8,INDEX(B:B,MATCH(AE8,B:B,)+1):B10522,)+MATCH(AE8,B:B,)),"---")),"---"))</f>
        <v>---</v>
      </c>
      <c r="AI8" t="str">
        <f t="shared" si="10"/>
        <v>--</v>
      </c>
      <c r="AJ8" t="str">
        <f t="shared" si="11"/>
        <v>MGT_CLK0_N</v>
      </c>
      <c r="AK8">
        <f t="shared" si="12"/>
        <v>2</v>
      </c>
      <c r="AO8" t="s">
        <v>923</v>
      </c>
      <c r="AP8" t="s">
        <v>787</v>
      </c>
      <c r="AQ8" t="s">
        <v>288</v>
      </c>
      <c r="AR8" t="e">
        <v>#N/A</v>
      </c>
      <c r="AT8" t="str">
        <f t="shared" si="4"/>
        <v>MGT_CLK0_N</v>
      </c>
      <c r="AU8" t="str">
        <f t="shared" si="5"/>
        <v>--</v>
      </c>
    </row>
    <row r="9" spans="1:47" x14ac:dyDescent="0.25">
      <c r="A9" t="str">
        <f t="shared" si="0"/>
        <v>JM1-4</v>
      </c>
      <c r="B9" t="str">
        <f t="shared" si="1"/>
        <v>MGT_RX3_N</v>
      </c>
      <c r="C9" t="str">
        <f t="shared" si="2"/>
        <v>JM1-MGT_RX3_N</v>
      </c>
      <c r="D9" t="str">
        <f t="shared" si="3"/>
        <v>JM1-4</v>
      </c>
      <c r="E9" t="s">
        <v>158</v>
      </c>
      <c r="F9">
        <v>4</v>
      </c>
      <c r="G9" t="s">
        <v>890</v>
      </c>
      <c r="L9" t="s">
        <v>276</v>
      </c>
      <c r="M9" t="s">
        <v>274</v>
      </c>
      <c r="N9">
        <v>34.3889</v>
      </c>
      <c r="AB9" t="str">
        <f>B2B!D6</f>
        <v>JM1</v>
      </c>
      <c r="AC9" t="str">
        <f>B2B!E6</f>
        <v>4</v>
      </c>
      <c r="AD9" t="str">
        <f t="shared" si="6"/>
        <v>JM1-4</v>
      </c>
      <c r="AE9" t="str">
        <f t="shared" si="7"/>
        <v>MGT_RX3_N</v>
      </c>
      <c r="AF9" t="str">
        <f t="shared" si="8"/>
        <v>G3</v>
      </c>
      <c r="AG9">
        <f t="shared" si="9"/>
        <v>12.8299</v>
      </c>
      <c r="AH9" t="str">
        <f>IF(IFERROR(IF(IF(AF9="--",INDEX(D:D,MATCH(AE9,INDEX(B:B,MATCH(AE9,B:B,)+1):B10523,)+MATCH(AE9,B:B,)))=D9,VLOOKUP(AE9,B:D,3,0),IF(AF9="--",INDEX(D:D,MATCH(AE9,INDEX(B:B,MATCH(AE9,B:B,)+1):B10523,)+MATCH(AE9,B:B,)),"---")),"---")=AD9,"---",IFERROR(IF(IF(AF9="--",INDEX(D:D,MATCH(AE9,INDEX(B:B,MATCH(AE9,B:B,)+1):B10523,)+MATCH(AE9,B:B,)))=AD9,VLOOKUP(AE9,B:D,3,0),IF(AF9="--",INDEX(D:D,MATCH(AE9,INDEX(B:B,MATCH(AE9,B:B,)+1):B10523,)+MATCH(AE9,B:B,)),"---")),"---"))</f>
        <v>---</v>
      </c>
      <c r="AI9" t="str">
        <f t="shared" si="10"/>
        <v>--</v>
      </c>
      <c r="AJ9" t="str">
        <f t="shared" si="11"/>
        <v>MGT_RX3_N</v>
      </c>
      <c r="AK9">
        <f t="shared" si="12"/>
        <v>2</v>
      </c>
      <c r="AO9" t="s">
        <v>894</v>
      </c>
      <c r="AP9" t="s">
        <v>779</v>
      </c>
      <c r="AQ9" t="s">
        <v>876</v>
      </c>
      <c r="AT9" t="str">
        <f t="shared" si="4"/>
        <v>MGT_RX3_N</v>
      </c>
      <c r="AU9" t="str">
        <f t="shared" si="5"/>
        <v>--</v>
      </c>
    </row>
    <row r="10" spans="1:47" x14ac:dyDescent="0.25">
      <c r="A10" t="str">
        <f t="shared" si="0"/>
        <v>JM1-5</v>
      </c>
      <c r="B10" t="str">
        <f t="shared" si="1"/>
        <v>GND</v>
      </c>
      <c r="C10" t="str">
        <f t="shared" si="2"/>
        <v>JM1-GND</v>
      </c>
      <c r="D10" t="str">
        <f t="shared" si="3"/>
        <v>JM1-5</v>
      </c>
      <c r="E10" t="s">
        <v>158</v>
      </c>
      <c r="F10">
        <v>5</v>
      </c>
      <c r="G10" t="s">
        <v>275</v>
      </c>
      <c r="L10" t="s">
        <v>277</v>
      </c>
      <c r="M10" t="s">
        <v>274</v>
      </c>
      <c r="N10">
        <v>71.607399999999998</v>
      </c>
      <c r="AB10" t="str">
        <f>B2B!D7</f>
        <v>JM1</v>
      </c>
      <c r="AC10" t="str">
        <f>B2B!E7</f>
        <v>5</v>
      </c>
      <c r="AD10" t="str">
        <f t="shared" si="6"/>
        <v>JM1-5</v>
      </c>
      <c r="AE10" t="str">
        <f t="shared" si="7"/>
        <v>GND</v>
      </c>
      <c r="AF10" t="str">
        <f t="shared" si="8"/>
        <v>---</v>
      </c>
      <c r="AG10" t="str">
        <f t="shared" si="9"/>
        <v>---</v>
      </c>
      <c r="AH10" t="str">
        <f>IF(IFERROR(IF(IF(AF10="--",INDEX(D:D,MATCH(AE10,INDEX(B:B,MATCH(AE10,B:B,)+1):B10524,)+MATCH(AE10,B:B,)))=D10,VLOOKUP(AE10,B:D,3,0),IF(AF10="--",INDEX(D:D,MATCH(AE10,INDEX(B:B,MATCH(AE10,B:B,)+1):B10524,)+MATCH(AE10,B:B,)),"---")),"---")=AD10,"---",IFERROR(IF(IF(AF10="--",INDEX(D:D,MATCH(AE10,INDEX(B:B,MATCH(AE10,B:B,)+1):B10524,)+MATCH(AE10,B:B,)))=AD10,VLOOKUP(AE10,B:D,3,0),IF(AF10="--",INDEX(D:D,MATCH(AE10,INDEX(B:B,MATCH(AE10,B:B,)+1):B10524,)+MATCH(AE10,B:B,)),"---")),"---"))</f>
        <v>---</v>
      </c>
      <c r="AI10" t="str">
        <f t="shared" si="10"/>
        <v>--</v>
      </c>
      <c r="AJ10" t="str">
        <f t="shared" si="11"/>
        <v>GND</v>
      </c>
      <c r="AK10">
        <f t="shared" si="12"/>
        <v>197</v>
      </c>
      <c r="AO10" t="s">
        <v>893</v>
      </c>
      <c r="AP10" t="s">
        <v>902</v>
      </c>
      <c r="AQ10" t="s">
        <v>875</v>
      </c>
      <c r="AT10" t="str">
        <f t="shared" si="4"/>
        <v>GND</v>
      </c>
      <c r="AU10" t="str">
        <f t="shared" si="5"/>
        <v>--</v>
      </c>
    </row>
    <row r="11" spans="1:47" x14ac:dyDescent="0.25">
      <c r="A11" t="str">
        <f t="shared" si="0"/>
        <v>JM1-6</v>
      </c>
      <c r="B11" t="str">
        <f t="shared" si="1"/>
        <v>GND</v>
      </c>
      <c r="C11" t="str">
        <f t="shared" si="2"/>
        <v>JM1-GND</v>
      </c>
      <c r="D11" t="str">
        <f t="shared" si="3"/>
        <v>JM1-6</v>
      </c>
      <c r="E11" t="s">
        <v>158</v>
      </c>
      <c r="F11">
        <v>6</v>
      </c>
      <c r="G11" t="s">
        <v>275</v>
      </c>
      <c r="L11" t="s">
        <v>1300</v>
      </c>
      <c r="M11" t="s">
        <v>274</v>
      </c>
      <c r="N11">
        <v>15.4155</v>
      </c>
      <c r="AB11" t="str">
        <f>B2B!D8</f>
        <v>JM1</v>
      </c>
      <c r="AC11" t="str">
        <f>B2B!E8</f>
        <v>6</v>
      </c>
      <c r="AD11" t="str">
        <f t="shared" si="6"/>
        <v>JM1-6</v>
      </c>
      <c r="AE11" t="str">
        <f t="shared" si="7"/>
        <v>GND</v>
      </c>
      <c r="AF11" t="str">
        <f t="shared" si="8"/>
        <v>---</v>
      </c>
      <c r="AG11" t="str">
        <f t="shared" si="9"/>
        <v>---</v>
      </c>
      <c r="AH11" t="str">
        <f>IF(IFERROR(IF(IF(AF11="--",INDEX(D:D,MATCH(AE11,INDEX(B:B,MATCH(AE11,B:B,)+1):B10525,)+MATCH(AE11,B:B,)))=D11,VLOOKUP(AE11,B:D,3,0),IF(AF11="--",INDEX(D:D,MATCH(AE11,INDEX(B:B,MATCH(AE11,B:B,)+1):B10525,)+MATCH(AE11,B:B,)),"---")),"---")=AD11,"---",IFERROR(IF(IF(AF11="--",INDEX(D:D,MATCH(AE11,INDEX(B:B,MATCH(AE11,B:B,)+1):B10525,)+MATCH(AE11,B:B,)))=AD11,VLOOKUP(AE11,B:D,3,0),IF(AF11="--",INDEX(D:D,MATCH(AE11,INDEX(B:B,MATCH(AE11,B:B,)+1):B10525,)+MATCH(AE11,B:B,)),"---")),"---"))</f>
        <v>---</v>
      </c>
      <c r="AI11" t="str">
        <f t="shared" si="10"/>
        <v>--</v>
      </c>
      <c r="AJ11" t="str">
        <f t="shared" si="11"/>
        <v>GND</v>
      </c>
      <c r="AK11">
        <f t="shared" si="12"/>
        <v>197</v>
      </c>
      <c r="AO11" t="s">
        <v>288</v>
      </c>
      <c r="AP11" t="s">
        <v>787</v>
      </c>
      <c r="AQ11" t="s">
        <v>923</v>
      </c>
      <c r="AT11" t="str">
        <f t="shared" si="4"/>
        <v>GND</v>
      </c>
      <c r="AU11" t="str">
        <f t="shared" si="5"/>
        <v>--</v>
      </c>
    </row>
    <row r="12" spans="1:47" x14ac:dyDescent="0.25">
      <c r="A12" t="str">
        <f t="shared" si="0"/>
        <v>JM1-7</v>
      </c>
      <c r="B12" t="str">
        <f t="shared" si="1"/>
        <v>MGT_TX3_P</v>
      </c>
      <c r="C12" t="str">
        <f t="shared" si="2"/>
        <v>JM1-MGT_TX3_P</v>
      </c>
      <c r="D12" t="str">
        <f t="shared" si="3"/>
        <v>JM1-7</v>
      </c>
      <c r="E12" t="s">
        <v>158</v>
      </c>
      <c r="F12">
        <v>7</v>
      </c>
      <c r="G12" t="s">
        <v>891</v>
      </c>
      <c r="L12" t="s">
        <v>1301</v>
      </c>
      <c r="M12" t="s">
        <v>274</v>
      </c>
      <c r="N12">
        <v>16.436900000000001</v>
      </c>
      <c r="AB12" t="str">
        <f>B2B!D9</f>
        <v>JM1</v>
      </c>
      <c r="AC12" t="str">
        <f>B2B!E9</f>
        <v>7</v>
      </c>
      <c r="AD12" t="str">
        <f t="shared" si="6"/>
        <v>JM1-7</v>
      </c>
      <c r="AE12" t="str">
        <f t="shared" si="7"/>
        <v>MGT_TX3_P</v>
      </c>
      <c r="AF12" t="str">
        <f t="shared" si="8"/>
        <v>B2</v>
      </c>
      <c r="AG12">
        <f t="shared" si="9"/>
        <v>11.8857</v>
      </c>
      <c r="AH12" t="str">
        <f>IF(IFERROR(IF(IF(AF12="--",INDEX(D:D,MATCH(AE12,INDEX(B:B,MATCH(AE12,B:B,)+1):B10526,)+MATCH(AE12,B:B,)))=D12,VLOOKUP(AE12,B:D,3,0),IF(AF12="--",INDEX(D:D,MATCH(AE12,INDEX(B:B,MATCH(AE12,B:B,)+1):B10526,)+MATCH(AE12,B:B,)),"---")),"---")=AD12,"---",IFERROR(IF(IF(AF12="--",INDEX(D:D,MATCH(AE12,INDEX(B:B,MATCH(AE12,B:B,)+1):B10526,)+MATCH(AE12,B:B,)))=AD12,VLOOKUP(AE12,B:D,3,0),IF(AF12="--",INDEX(D:D,MATCH(AE12,INDEX(B:B,MATCH(AE12,B:B,)+1):B10526,)+MATCH(AE12,B:B,)),"---")),"---"))</f>
        <v>---</v>
      </c>
      <c r="AI12" t="str">
        <f t="shared" si="10"/>
        <v>--</v>
      </c>
      <c r="AJ12" t="str">
        <f t="shared" si="11"/>
        <v>MGT_TX3_P</v>
      </c>
      <c r="AK12">
        <f t="shared" si="12"/>
        <v>2</v>
      </c>
      <c r="AT12" t="str">
        <f t="shared" si="4"/>
        <v>MGT_TX3_P</v>
      </c>
      <c r="AU12" t="str">
        <f t="shared" si="5"/>
        <v>--</v>
      </c>
    </row>
    <row r="13" spans="1:47" x14ac:dyDescent="0.25">
      <c r="A13" t="str">
        <f t="shared" si="0"/>
        <v>JM1-8</v>
      </c>
      <c r="B13" t="str">
        <f t="shared" si="1"/>
        <v>MGT_RX2_P</v>
      </c>
      <c r="C13" t="str">
        <f t="shared" si="2"/>
        <v>JM1-MGT_RX2_P</v>
      </c>
      <c r="D13" t="str">
        <f t="shared" si="3"/>
        <v>JM1-8</v>
      </c>
      <c r="E13" t="s">
        <v>158</v>
      </c>
      <c r="F13">
        <v>8</v>
      </c>
      <c r="G13" t="s">
        <v>888</v>
      </c>
      <c r="L13" t="s">
        <v>278</v>
      </c>
      <c r="M13" t="s">
        <v>274</v>
      </c>
      <c r="N13">
        <v>6.2678000000000003</v>
      </c>
      <c r="AB13" t="str">
        <f>B2B!D10</f>
        <v>JM1</v>
      </c>
      <c r="AC13" t="str">
        <f>B2B!E10</f>
        <v>8</v>
      </c>
      <c r="AD13" t="str">
        <f t="shared" si="6"/>
        <v>JM1-8</v>
      </c>
      <c r="AE13" t="str">
        <f t="shared" si="7"/>
        <v>MGT_RX2_P</v>
      </c>
      <c r="AF13" t="str">
        <f t="shared" si="8"/>
        <v>C4</v>
      </c>
      <c r="AG13">
        <f t="shared" si="9"/>
        <v>7.6901999999999999</v>
      </c>
      <c r="AH13" t="str">
        <f>IF(IFERROR(IF(IF(AF13="--",INDEX(D:D,MATCH(AE13,INDEX(B:B,MATCH(AE13,B:B,)+1):B10527,)+MATCH(AE13,B:B,)))=D13,VLOOKUP(AE13,B:D,3,0),IF(AF13="--",INDEX(D:D,MATCH(AE13,INDEX(B:B,MATCH(AE13,B:B,)+1):B10527,)+MATCH(AE13,B:B,)),"---")),"---")=AD13,"---",IFERROR(IF(IF(AF13="--",INDEX(D:D,MATCH(AE13,INDEX(B:B,MATCH(AE13,B:B,)+1):B10527,)+MATCH(AE13,B:B,)))=AD13,VLOOKUP(AE13,B:D,3,0),IF(AF13="--",INDEX(D:D,MATCH(AE13,INDEX(B:B,MATCH(AE13,B:B,)+1):B10527,)+MATCH(AE13,B:B,)),"---")),"---"))</f>
        <v>---</v>
      </c>
      <c r="AI13" t="str">
        <f t="shared" si="10"/>
        <v>--</v>
      </c>
      <c r="AJ13" t="str">
        <f t="shared" si="11"/>
        <v>MGT_RX2_P</v>
      </c>
      <c r="AK13">
        <f t="shared" si="12"/>
        <v>2</v>
      </c>
      <c r="AT13" t="str">
        <f t="shared" si="4"/>
        <v>MGT_RX2_P</v>
      </c>
      <c r="AU13" t="str">
        <f t="shared" si="5"/>
        <v>--</v>
      </c>
    </row>
    <row r="14" spans="1:47" x14ac:dyDescent="0.25">
      <c r="A14" t="str">
        <f t="shared" si="0"/>
        <v>JM1-9</v>
      </c>
      <c r="B14" t="str">
        <f t="shared" si="1"/>
        <v>MGT_TX3_N</v>
      </c>
      <c r="C14" t="str">
        <f t="shared" si="2"/>
        <v>JM1-MGT_TX3_N</v>
      </c>
      <c r="D14" t="str">
        <f t="shared" si="3"/>
        <v>JM1-9</v>
      </c>
      <c r="E14" t="s">
        <v>158</v>
      </c>
      <c r="F14">
        <v>9</v>
      </c>
      <c r="G14" t="s">
        <v>889</v>
      </c>
      <c r="L14" t="s">
        <v>279</v>
      </c>
      <c r="M14" t="s">
        <v>274</v>
      </c>
      <c r="N14">
        <v>4.1619000000000002</v>
      </c>
      <c r="AB14" t="str">
        <f>B2B!D11</f>
        <v>JM1</v>
      </c>
      <c r="AC14" t="str">
        <f>B2B!E11</f>
        <v>9</v>
      </c>
      <c r="AD14" t="str">
        <f t="shared" si="6"/>
        <v>JM1-9</v>
      </c>
      <c r="AE14" t="str">
        <f t="shared" si="7"/>
        <v>MGT_TX3_N</v>
      </c>
      <c r="AF14" t="str">
        <f t="shared" si="8"/>
        <v>B1</v>
      </c>
      <c r="AG14">
        <f t="shared" si="9"/>
        <v>11.8306</v>
      </c>
      <c r="AH14" t="str">
        <f>IF(IFERROR(IF(IF(AF14="--",INDEX(D:D,MATCH(AE14,INDEX(B:B,MATCH(AE14,B:B,)+1):B10528,)+MATCH(AE14,B:B,)))=D14,VLOOKUP(AE14,B:D,3,0),IF(AF14="--",INDEX(D:D,MATCH(AE14,INDEX(B:B,MATCH(AE14,B:B,)+1):B10528,)+MATCH(AE14,B:B,)),"---")),"---")=AD14,"---",IFERROR(IF(IF(AF14="--",INDEX(D:D,MATCH(AE14,INDEX(B:B,MATCH(AE14,B:B,)+1):B10528,)+MATCH(AE14,B:B,)))=AD14,VLOOKUP(AE14,B:D,3,0),IF(AF14="--",INDEX(D:D,MATCH(AE14,INDEX(B:B,MATCH(AE14,B:B,)+1):B10528,)+MATCH(AE14,B:B,)),"---")),"---"))</f>
        <v>---</v>
      </c>
      <c r="AI14" t="str">
        <f t="shared" si="10"/>
        <v>--</v>
      </c>
      <c r="AJ14" t="str">
        <f t="shared" si="11"/>
        <v>MGT_TX3_N</v>
      </c>
      <c r="AK14">
        <f t="shared" si="12"/>
        <v>2</v>
      </c>
      <c r="AT14" t="str">
        <f t="shared" si="4"/>
        <v>MGT_TX3_N</v>
      </c>
      <c r="AU14" t="str">
        <f t="shared" si="5"/>
        <v>--</v>
      </c>
    </row>
    <row r="15" spans="1:47" x14ac:dyDescent="0.25">
      <c r="A15" t="str">
        <f t="shared" si="0"/>
        <v>JM1-10</v>
      </c>
      <c r="B15" t="str">
        <f t="shared" si="1"/>
        <v>MGT_RX2_N</v>
      </c>
      <c r="C15" t="str">
        <f t="shared" si="2"/>
        <v>JM1-MGT_RX2_N</v>
      </c>
      <c r="D15" t="str">
        <f t="shared" si="3"/>
        <v>JM1-10</v>
      </c>
      <c r="E15" t="s">
        <v>158</v>
      </c>
      <c r="F15">
        <v>10</v>
      </c>
      <c r="G15" t="s">
        <v>886</v>
      </c>
      <c r="L15" t="s">
        <v>1302</v>
      </c>
      <c r="M15" t="s">
        <v>274</v>
      </c>
      <c r="N15">
        <v>32.348300000000002</v>
      </c>
      <c r="AB15" t="str">
        <f>B2B!D12</f>
        <v>JM1</v>
      </c>
      <c r="AC15" t="str">
        <f>B2B!E12</f>
        <v>10</v>
      </c>
      <c r="AD15" t="str">
        <f t="shared" si="6"/>
        <v>JM1-10</v>
      </c>
      <c r="AE15" t="str">
        <f t="shared" si="7"/>
        <v>MGT_RX2_N</v>
      </c>
      <c r="AF15" t="str">
        <f t="shared" si="8"/>
        <v>C3</v>
      </c>
      <c r="AG15">
        <f t="shared" si="9"/>
        <v>7.5810000000000004</v>
      </c>
      <c r="AH15" t="str">
        <f>IF(IFERROR(IF(IF(AF15="--",INDEX(D:D,MATCH(AE15,INDEX(B:B,MATCH(AE15,B:B,)+1):B10529,)+MATCH(AE15,B:B,)))=D15,VLOOKUP(AE15,B:D,3,0),IF(AF15="--",INDEX(D:D,MATCH(AE15,INDEX(B:B,MATCH(AE15,B:B,)+1):B10529,)+MATCH(AE15,B:B,)),"---")),"---")=AD15,"---",IFERROR(IF(IF(AF15="--",INDEX(D:D,MATCH(AE15,INDEX(B:B,MATCH(AE15,B:B,)+1):B10529,)+MATCH(AE15,B:B,)))=AD15,VLOOKUP(AE15,B:D,3,0),IF(AF15="--",INDEX(D:D,MATCH(AE15,INDEX(B:B,MATCH(AE15,B:B,)+1):B10529,)+MATCH(AE15,B:B,)),"---")),"---"))</f>
        <v>---</v>
      </c>
      <c r="AI15" t="str">
        <f t="shared" si="10"/>
        <v>--</v>
      </c>
      <c r="AJ15" t="str">
        <f t="shared" si="11"/>
        <v>MGT_RX2_N</v>
      </c>
      <c r="AK15">
        <f t="shared" si="12"/>
        <v>2</v>
      </c>
      <c r="AT15" t="str">
        <f t="shared" si="4"/>
        <v>MGT_RX2_N</v>
      </c>
      <c r="AU15" t="str">
        <f t="shared" si="5"/>
        <v>--</v>
      </c>
    </row>
    <row r="16" spans="1:47" x14ac:dyDescent="0.25">
      <c r="A16" t="str">
        <f t="shared" si="0"/>
        <v>JM1-11</v>
      </c>
      <c r="B16" t="str">
        <f t="shared" si="1"/>
        <v>GND</v>
      </c>
      <c r="C16" t="str">
        <f t="shared" si="2"/>
        <v>JM1-GND</v>
      </c>
      <c r="D16" t="str">
        <f t="shared" si="3"/>
        <v>JM1-11</v>
      </c>
      <c r="E16" t="s">
        <v>158</v>
      </c>
      <c r="F16">
        <v>11</v>
      </c>
      <c r="G16" t="s">
        <v>275</v>
      </c>
      <c r="L16" t="s">
        <v>280</v>
      </c>
      <c r="M16" t="s">
        <v>274</v>
      </c>
      <c r="N16">
        <v>8.4099000000000004</v>
      </c>
      <c r="AB16" t="str">
        <f>B2B!D13</f>
        <v>JM1</v>
      </c>
      <c r="AC16" t="str">
        <f>B2B!E13</f>
        <v>11</v>
      </c>
      <c r="AD16" t="str">
        <f t="shared" si="6"/>
        <v>JM1-11</v>
      </c>
      <c r="AE16" t="str">
        <f t="shared" si="7"/>
        <v>GND</v>
      </c>
      <c r="AF16" t="str">
        <f t="shared" si="8"/>
        <v>---</v>
      </c>
      <c r="AG16" t="str">
        <f t="shared" si="9"/>
        <v>---</v>
      </c>
      <c r="AH16" t="str">
        <f>IF(IFERROR(IF(IF(AF16="--",INDEX(D:D,MATCH(AE16,INDEX(B:B,MATCH(AE16,B:B,)+1):B10530,)+MATCH(AE16,B:B,)))=D16,VLOOKUP(AE16,B:D,3,0),IF(AF16="--",INDEX(D:D,MATCH(AE16,INDEX(B:B,MATCH(AE16,B:B,)+1):B10530,)+MATCH(AE16,B:B,)),"---")),"---")=AD16,"---",IFERROR(IF(IF(AF16="--",INDEX(D:D,MATCH(AE16,INDEX(B:B,MATCH(AE16,B:B,)+1):B10530,)+MATCH(AE16,B:B,)))=AD16,VLOOKUP(AE16,B:D,3,0),IF(AF16="--",INDEX(D:D,MATCH(AE16,INDEX(B:B,MATCH(AE16,B:B,)+1):B10530,)+MATCH(AE16,B:B,)),"---")),"---"))</f>
        <v>---</v>
      </c>
      <c r="AI16" t="str">
        <f t="shared" si="10"/>
        <v>--</v>
      </c>
      <c r="AJ16" t="str">
        <f t="shared" si="11"/>
        <v>GND</v>
      </c>
      <c r="AK16">
        <f t="shared" si="12"/>
        <v>197</v>
      </c>
      <c r="AT16" t="str">
        <f t="shared" si="4"/>
        <v>GND</v>
      </c>
      <c r="AU16" t="str">
        <f t="shared" si="5"/>
        <v>--</v>
      </c>
    </row>
    <row r="17" spans="1:47" x14ac:dyDescent="0.25">
      <c r="A17" t="str">
        <f t="shared" si="0"/>
        <v>JM1-12</v>
      </c>
      <c r="B17" t="str">
        <f t="shared" si="1"/>
        <v>GND</v>
      </c>
      <c r="C17" t="str">
        <f t="shared" si="2"/>
        <v>JM1-GND</v>
      </c>
      <c r="D17" t="str">
        <f t="shared" si="3"/>
        <v>JM1-12</v>
      </c>
      <c r="E17" t="s">
        <v>158</v>
      </c>
      <c r="F17">
        <v>12</v>
      </c>
      <c r="G17" t="s">
        <v>275</v>
      </c>
      <c r="L17" t="s">
        <v>282</v>
      </c>
      <c r="M17" t="s">
        <v>274</v>
      </c>
      <c r="N17">
        <v>8.4099000000000004</v>
      </c>
      <c r="AB17" t="str">
        <f>B2B!D14</f>
        <v>JM1</v>
      </c>
      <c r="AC17" t="str">
        <f>B2B!E14</f>
        <v>12</v>
      </c>
      <c r="AD17" t="str">
        <f t="shared" si="6"/>
        <v>JM1-12</v>
      </c>
      <c r="AE17" t="str">
        <f t="shared" si="7"/>
        <v>GND</v>
      </c>
      <c r="AF17" t="str">
        <f t="shared" si="8"/>
        <v>---</v>
      </c>
      <c r="AG17" t="str">
        <f t="shared" si="9"/>
        <v>---</v>
      </c>
      <c r="AH17" t="str">
        <f>IF(IFERROR(IF(IF(AF17="--",INDEX(D:D,MATCH(AE17,INDEX(B:B,MATCH(AE17,B:B,)+1):B10531,)+MATCH(AE17,B:B,)))=D17,VLOOKUP(AE17,B:D,3,0),IF(AF17="--",INDEX(D:D,MATCH(AE17,INDEX(B:B,MATCH(AE17,B:B,)+1):B10531,)+MATCH(AE17,B:B,)),"---")),"---")=AD17,"---",IFERROR(IF(IF(AF17="--",INDEX(D:D,MATCH(AE17,INDEX(B:B,MATCH(AE17,B:B,)+1):B10531,)+MATCH(AE17,B:B,)))=AD17,VLOOKUP(AE17,B:D,3,0),IF(AF17="--",INDEX(D:D,MATCH(AE17,INDEX(B:B,MATCH(AE17,B:B,)+1):B10531,)+MATCH(AE17,B:B,)),"---")),"---"))</f>
        <v>---</v>
      </c>
      <c r="AI17" t="str">
        <f t="shared" si="10"/>
        <v>--</v>
      </c>
      <c r="AJ17" t="str">
        <f t="shared" si="11"/>
        <v>GND</v>
      </c>
      <c r="AK17">
        <f t="shared" si="12"/>
        <v>197</v>
      </c>
      <c r="AT17" t="str">
        <f t="shared" si="4"/>
        <v>GND</v>
      </c>
      <c r="AU17" t="str">
        <f t="shared" si="5"/>
        <v>--</v>
      </c>
    </row>
    <row r="18" spans="1:47" x14ac:dyDescent="0.25">
      <c r="A18" t="str">
        <f t="shared" si="0"/>
        <v>JM1-13</v>
      </c>
      <c r="B18" t="str">
        <f t="shared" si="1"/>
        <v>MGT_TX2_P</v>
      </c>
      <c r="C18" t="str">
        <f t="shared" si="2"/>
        <v>JM1-MGT_TX2_P</v>
      </c>
      <c r="D18" t="str">
        <f t="shared" si="3"/>
        <v>JM1-13</v>
      </c>
      <c r="E18" t="s">
        <v>158</v>
      </c>
      <c r="F18">
        <v>13</v>
      </c>
      <c r="G18" t="s">
        <v>887</v>
      </c>
      <c r="L18" t="s">
        <v>283</v>
      </c>
      <c r="M18" t="s">
        <v>274</v>
      </c>
      <c r="N18">
        <v>6.1856</v>
      </c>
      <c r="AB18" t="str">
        <f>B2B!D15</f>
        <v>JM1</v>
      </c>
      <c r="AC18" t="str">
        <f>B2B!E15</f>
        <v>13</v>
      </c>
      <c r="AD18" t="str">
        <f t="shared" si="6"/>
        <v>JM1-13</v>
      </c>
      <c r="AE18" t="str">
        <f t="shared" si="7"/>
        <v>MGT_TX2_P</v>
      </c>
      <c r="AF18" t="str">
        <f t="shared" si="8"/>
        <v>D2</v>
      </c>
      <c r="AG18">
        <f t="shared" si="9"/>
        <v>10.127800000000001</v>
      </c>
      <c r="AH18" t="str">
        <f>IF(IFERROR(IF(IF(AF18="--",INDEX(D:D,MATCH(AE18,INDEX(B:B,MATCH(AE18,B:B,)+1):B10532,)+MATCH(AE18,B:B,)))=D18,VLOOKUP(AE18,B:D,3,0),IF(AF18="--",INDEX(D:D,MATCH(AE18,INDEX(B:B,MATCH(AE18,B:B,)+1):B10532,)+MATCH(AE18,B:B,)),"---")),"---")=AD18,"---",IFERROR(IF(IF(AF18="--",INDEX(D:D,MATCH(AE18,INDEX(B:B,MATCH(AE18,B:B,)+1):B10532,)+MATCH(AE18,B:B,)))=AD18,VLOOKUP(AE18,B:D,3,0),IF(AF18="--",INDEX(D:D,MATCH(AE18,INDEX(B:B,MATCH(AE18,B:B,)+1):B10532,)+MATCH(AE18,B:B,)),"---")),"---"))</f>
        <v>---</v>
      </c>
      <c r="AI18" t="str">
        <f t="shared" si="10"/>
        <v>--</v>
      </c>
      <c r="AJ18" t="str">
        <f t="shared" si="11"/>
        <v>MGT_TX2_P</v>
      </c>
      <c r="AK18">
        <f t="shared" si="12"/>
        <v>2</v>
      </c>
      <c r="AT18" t="str">
        <f t="shared" si="4"/>
        <v>MGT_TX2_P</v>
      </c>
      <c r="AU18" t="str">
        <f t="shared" si="5"/>
        <v>--</v>
      </c>
    </row>
    <row r="19" spans="1:47" x14ac:dyDescent="0.25">
      <c r="A19" t="str">
        <f t="shared" si="0"/>
        <v>JM1-14</v>
      </c>
      <c r="B19" t="str">
        <f t="shared" si="1"/>
        <v>MGT_RX1_P</v>
      </c>
      <c r="C19" t="str">
        <f t="shared" si="2"/>
        <v>JM1-MGT_RX1_P</v>
      </c>
      <c r="D19" t="str">
        <f t="shared" si="3"/>
        <v>JM1-14</v>
      </c>
      <c r="E19" t="s">
        <v>158</v>
      </c>
      <c r="F19">
        <v>14</v>
      </c>
      <c r="G19" t="s">
        <v>884</v>
      </c>
      <c r="L19" t="s">
        <v>284</v>
      </c>
      <c r="M19" t="s">
        <v>274</v>
      </c>
      <c r="N19">
        <v>7.2340999999999998</v>
      </c>
      <c r="AB19" t="str">
        <f>B2B!D16</f>
        <v>JM1</v>
      </c>
      <c r="AC19" t="str">
        <f>B2B!E16</f>
        <v>14</v>
      </c>
      <c r="AD19" t="str">
        <f t="shared" si="6"/>
        <v>JM1-14</v>
      </c>
      <c r="AE19" t="str">
        <f t="shared" si="7"/>
        <v>MGT_RX1_P</v>
      </c>
      <c r="AF19" t="str">
        <f t="shared" si="8"/>
        <v>A4</v>
      </c>
      <c r="AG19">
        <f t="shared" si="9"/>
        <v>13.1</v>
      </c>
      <c r="AH19" t="str">
        <f>IF(IFERROR(IF(IF(AF19="--",INDEX(D:D,MATCH(AE19,INDEX(B:B,MATCH(AE19,B:B,)+1):B10533,)+MATCH(AE19,B:B,)))=D19,VLOOKUP(AE19,B:D,3,0),IF(AF19="--",INDEX(D:D,MATCH(AE19,INDEX(B:B,MATCH(AE19,B:B,)+1):B10533,)+MATCH(AE19,B:B,)),"---")),"---")=AD19,"---",IFERROR(IF(IF(AF19="--",INDEX(D:D,MATCH(AE19,INDEX(B:B,MATCH(AE19,B:B,)+1):B10533,)+MATCH(AE19,B:B,)))=AD19,VLOOKUP(AE19,B:D,3,0),IF(AF19="--",INDEX(D:D,MATCH(AE19,INDEX(B:B,MATCH(AE19,B:B,)+1):B10533,)+MATCH(AE19,B:B,)),"---")),"---"))</f>
        <v>---</v>
      </c>
      <c r="AI19" t="str">
        <f t="shared" si="10"/>
        <v>--</v>
      </c>
      <c r="AJ19" t="str">
        <f t="shared" si="11"/>
        <v>MGT_RX1_P</v>
      </c>
      <c r="AK19">
        <f t="shared" si="12"/>
        <v>2</v>
      </c>
      <c r="AT19" t="str">
        <f t="shared" si="4"/>
        <v>MGT_RX1_P</v>
      </c>
      <c r="AU19" t="str">
        <f t="shared" si="5"/>
        <v>--</v>
      </c>
    </row>
    <row r="20" spans="1:47" x14ac:dyDescent="0.25">
      <c r="A20" t="str">
        <f t="shared" si="0"/>
        <v>JM1-15</v>
      </c>
      <c r="B20" t="str">
        <f t="shared" si="1"/>
        <v>MGT_TX2_N</v>
      </c>
      <c r="C20" t="str">
        <f t="shared" si="2"/>
        <v>JM1-MGT_TX2_N</v>
      </c>
      <c r="D20" t="str">
        <f t="shared" si="3"/>
        <v>JM1-15</v>
      </c>
      <c r="E20" t="s">
        <v>158</v>
      </c>
      <c r="F20">
        <v>15</v>
      </c>
      <c r="G20" t="s">
        <v>885</v>
      </c>
      <c r="L20" t="s">
        <v>285</v>
      </c>
      <c r="M20" t="s">
        <v>274</v>
      </c>
      <c r="N20">
        <v>7.7294999999999998</v>
      </c>
      <c r="AB20" t="str">
        <f>B2B!D17</f>
        <v>JM1</v>
      </c>
      <c r="AC20" t="str">
        <f>B2B!E17</f>
        <v>15</v>
      </c>
      <c r="AD20" t="str">
        <f t="shared" si="6"/>
        <v>JM1-15</v>
      </c>
      <c r="AE20" t="str">
        <f t="shared" si="7"/>
        <v>MGT_TX2_N</v>
      </c>
      <c r="AF20" t="str">
        <f t="shared" si="8"/>
        <v>D1</v>
      </c>
      <c r="AG20">
        <f t="shared" si="9"/>
        <v>10.1313</v>
      </c>
      <c r="AH20" t="str">
        <f>IF(IFERROR(IF(IF(AF20="--",INDEX(D:D,MATCH(AE20,INDEX(B:B,MATCH(AE20,B:B,)+1):B10534,)+MATCH(AE20,B:B,)))=D20,VLOOKUP(AE20,B:D,3,0),IF(AF20="--",INDEX(D:D,MATCH(AE20,INDEX(B:B,MATCH(AE20,B:B,)+1):B10534,)+MATCH(AE20,B:B,)),"---")),"---")=AD20,"---",IFERROR(IF(IF(AF20="--",INDEX(D:D,MATCH(AE20,INDEX(B:B,MATCH(AE20,B:B,)+1):B10534,)+MATCH(AE20,B:B,)))=AD20,VLOOKUP(AE20,B:D,3,0),IF(AF20="--",INDEX(D:D,MATCH(AE20,INDEX(B:B,MATCH(AE20,B:B,)+1):B10534,)+MATCH(AE20,B:B,)),"---")),"---"))</f>
        <v>---</v>
      </c>
      <c r="AI20" t="str">
        <f t="shared" si="10"/>
        <v>--</v>
      </c>
      <c r="AJ20" t="str">
        <f t="shared" si="11"/>
        <v>MGT_TX2_N</v>
      </c>
      <c r="AK20">
        <f t="shared" si="12"/>
        <v>2</v>
      </c>
      <c r="AT20" t="str">
        <f t="shared" si="4"/>
        <v>MGT_TX2_N</v>
      </c>
      <c r="AU20" t="str">
        <f t="shared" si="5"/>
        <v>--</v>
      </c>
    </row>
    <row r="21" spans="1:47" x14ac:dyDescent="0.25">
      <c r="A21" t="str">
        <f t="shared" si="0"/>
        <v>JM1-16</v>
      </c>
      <c r="B21" t="str">
        <f t="shared" si="1"/>
        <v>MGT_RX1_N</v>
      </c>
      <c r="C21" t="str">
        <f t="shared" si="2"/>
        <v>JM1-MGT_RX1_N</v>
      </c>
      <c r="D21" t="str">
        <f t="shared" si="3"/>
        <v>JM1-16</v>
      </c>
      <c r="E21" t="s">
        <v>158</v>
      </c>
      <c r="F21">
        <v>16</v>
      </c>
      <c r="G21" t="s">
        <v>882</v>
      </c>
      <c r="L21" t="s">
        <v>286</v>
      </c>
      <c r="M21" t="s">
        <v>274</v>
      </c>
      <c r="N21">
        <v>8.3386999999999993</v>
      </c>
      <c r="AB21" t="str">
        <f>B2B!D18</f>
        <v>JM1</v>
      </c>
      <c r="AC21" t="str">
        <f>B2B!E18</f>
        <v>16</v>
      </c>
      <c r="AD21" t="str">
        <f t="shared" si="6"/>
        <v>JM1-16</v>
      </c>
      <c r="AE21" t="str">
        <f t="shared" si="7"/>
        <v>MGT_RX1_N</v>
      </c>
      <c r="AF21" t="str">
        <f t="shared" si="8"/>
        <v>A3</v>
      </c>
      <c r="AG21">
        <f t="shared" si="9"/>
        <v>13.1968</v>
      </c>
      <c r="AH21" t="str">
        <f>IF(IFERROR(IF(IF(AF21="--",INDEX(D:D,MATCH(AE21,INDEX(B:B,MATCH(AE21,B:B,)+1):B10535,)+MATCH(AE21,B:B,)))=D21,VLOOKUP(AE21,B:D,3,0),IF(AF21="--",INDEX(D:D,MATCH(AE21,INDEX(B:B,MATCH(AE21,B:B,)+1):B10535,)+MATCH(AE21,B:B,)),"---")),"---")=AD21,"---",IFERROR(IF(IF(AF21="--",INDEX(D:D,MATCH(AE21,INDEX(B:B,MATCH(AE21,B:B,)+1):B10535,)+MATCH(AE21,B:B,)))=AD21,VLOOKUP(AE21,B:D,3,0),IF(AF21="--",INDEX(D:D,MATCH(AE21,INDEX(B:B,MATCH(AE21,B:B,)+1):B10535,)+MATCH(AE21,B:B,)),"---")),"---"))</f>
        <v>---</v>
      </c>
      <c r="AI21" t="str">
        <f t="shared" si="10"/>
        <v>--</v>
      </c>
      <c r="AJ21" t="str">
        <f t="shared" si="11"/>
        <v>MGT_RX1_N</v>
      </c>
      <c r="AK21">
        <f t="shared" si="12"/>
        <v>2</v>
      </c>
      <c r="AT21" t="str">
        <f t="shared" si="4"/>
        <v>MGT_RX1_N</v>
      </c>
      <c r="AU21" t="str">
        <f t="shared" si="5"/>
        <v>--</v>
      </c>
    </row>
    <row r="22" spans="1:47" x14ac:dyDescent="0.25">
      <c r="A22" t="str">
        <f t="shared" si="0"/>
        <v>JM1-17</v>
      </c>
      <c r="B22" t="str">
        <f t="shared" si="1"/>
        <v>GND</v>
      </c>
      <c r="C22" t="str">
        <f t="shared" si="2"/>
        <v>JM1-GND</v>
      </c>
      <c r="D22" t="str">
        <f t="shared" si="3"/>
        <v>JM1-17</v>
      </c>
      <c r="E22" t="s">
        <v>158</v>
      </c>
      <c r="F22">
        <v>17</v>
      </c>
      <c r="G22" t="s">
        <v>275</v>
      </c>
      <c r="L22" t="s">
        <v>287</v>
      </c>
      <c r="M22" t="s">
        <v>274</v>
      </c>
      <c r="N22">
        <v>7.9851000000000001</v>
      </c>
      <c r="AB22" t="str">
        <f>B2B!D19</f>
        <v>JM1</v>
      </c>
      <c r="AC22" t="str">
        <f>B2B!E19</f>
        <v>17</v>
      </c>
      <c r="AD22" t="str">
        <f t="shared" si="6"/>
        <v>JM1-17</v>
      </c>
      <c r="AE22" t="str">
        <f t="shared" si="7"/>
        <v>GND</v>
      </c>
      <c r="AF22" t="str">
        <f t="shared" si="8"/>
        <v>---</v>
      </c>
      <c r="AG22" t="str">
        <f t="shared" si="9"/>
        <v>---</v>
      </c>
      <c r="AH22" t="str">
        <f>IF(IFERROR(IF(IF(AF22="--",INDEX(D:D,MATCH(AE22,INDEX(B:B,MATCH(AE22,B:B,)+1):B10536,)+MATCH(AE22,B:B,)))=D22,VLOOKUP(AE22,B:D,3,0),IF(AF22="--",INDEX(D:D,MATCH(AE22,INDEX(B:B,MATCH(AE22,B:B,)+1):B10536,)+MATCH(AE22,B:B,)),"---")),"---")=AD22,"---",IFERROR(IF(IF(AF22="--",INDEX(D:D,MATCH(AE22,INDEX(B:B,MATCH(AE22,B:B,)+1):B10536,)+MATCH(AE22,B:B,)))=AD22,VLOOKUP(AE22,B:D,3,0),IF(AF22="--",INDEX(D:D,MATCH(AE22,INDEX(B:B,MATCH(AE22,B:B,)+1):B10536,)+MATCH(AE22,B:B,)),"---")),"---"))</f>
        <v>---</v>
      </c>
      <c r="AI22" t="str">
        <f t="shared" si="10"/>
        <v>--</v>
      </c>
      <c r="AJ22" t="str">
        <f t="shared" si="11"/>
        <v>GND</v>
      </c>
      <c r="AK22">
        <f t="shared" si="12"/>
        <v>197</v>
      </c>
      <c r="AT22" t="str">
        <f t="shared" si="4"/>
        <v>GND</v>
      </c>
      <c r="AU22" t="str">
        <f t="shared" si="5"/>
        <v>--</v>
      </c>
    </row>
    <row r="23" spans="1:47" x14ac:dyDescent="0.25">
      <c r="A23" t="str">
        <f t="shared" si="0"/>
        <v>JM1-18</v>
      </c>
      <c r="B23" t="str">
        <f t="shared" si="1"/>
        <v>GND</v>
      </c>
      <c r="C23" t="str">
        <f t="shared" si="2"/>
        <v>JM1-GND</v>
      </c>
      <c r="D23" t="str">
        <f t="shared" si="3"/>
        <v>JM1-18</v>
      </c>
      <c r="E23" t="s">
        <v>158</v>
      </c>
      <c r="F23">
        <v>18</v>
      </c>
      <c r="G23" t="s">
        <v>275</v>
      </c>
      <c r="L23" t="s">
        <v>288</v>
      </c>
      <c r="M23" t="s">
        <v>274</v>
      </c>
      <c r="N23">
        <v>8.1186000000000007</v>
      </c>
      <c r="AB23" t="str">
        <f>B2B!D20</f>
        <v>JM1</v>
      </c>
      <c r="AC23" t="str">
        <f>B2B!E20</f>
        <v>18</v>
      </c>
      <c r="AD23" t="str">
        <f t="shared" si="6"/>
        <v>JM1-18</v>
      </c>
      <c r="AE23" t="str">
        <f t="shared" si="7"/>
        <v>GND</v>
      </c>
      <c r="AF23" t="str">
        <f t="shared" si="8"/>
        <v>---</v>
      </c>
      <c r="AG23" t="str">
        <f t="shared" si="9"/>
        <v>---</v>
      </c>
      <c r="AH23" t="str">
        <f>IF(IFERROR(IF(IF(AF23="--",INDEX(D:D,MATCH(AE23,INDEX(B:B,MATCH(AE23,B:B,)+1):B10537,)+MATCH(AE23,B:B,)))=D23,VLOOKUP(AE23,B:D,3,0),IF(AF23="--",INDEX(D:D,MATCH(AE23,INDEX(B:B,MATCH(AE23,B:B,)+1):B10537,)+MATCH(AE23,B:B,)),"---")),"---")=AD23,"---",IFERROR(IF(IF(AF23="--",INDEX(D:D,MATCH(AE23,INDEX(B:B,MATCH(AE23,B:B,)+1):B10537,)+MATCH(AE23,B:B,)))=AD23,VLOOKUP(AE23,B:D,3,0),IF(AF23="--",INDEX(D:D,MATCH(AE23,INDEX(B:B,MATCH(AE23,B:B,)+1):B10537,)+MATCH(AE23,B:B,)),"---")),"---"))</f>
        <v>---</v>
      </c>
      <c r="AI23" t="str">
        <f t="shared" si="10"/>
        <v>--</v>
      </c>
      <c r="AJ23" t="str">
        <f t="shared" si="11"/>
        <v>GND</v>
      </c>
      <c r="AK23">
        <f t="shared" si="12"/>
        <v>197</v>
      </c>
      <c r="AT23" t="str">
        <f t="shared" si="4"/>
        <v>GND</v>
      </c>
      <c r="AU23" t="str">
        <f t="shared" si="5"/>
        <v>--</v>
      </c>
    </row>
    <row r="24" spans="1:47" x14ac:dyDescent="0.25">
      <c r="A24" t="str">
        <f t="shared" si="0"/>
        <v>JM1-19</v>
      </c>
      <c r="B24" t="str">
        <f t="shared" si="1"/>
        <v>MGT_TX1_P</v>
      </c>
      <c r="C24" t="str">
        <f t="shared" si="2"/>
        <v>JM1-MGT_TX1_P</v>
      </c>
      <c r="D24" t="str">
        <f t="shared" si="3"/>
        <v>JM1-19</v>
      </c>
      <c r="E24" t="s">
        <v>158</v>
      </c>
      <c r="F24">
        <v>19</v>
      </c>
      <c r="G24" t="s">
        <v>883</v>
      </c>
      <c r="L24" t="s">
        <v>289</v>
      </c>
      <c r="M24" t="s">
        <v>274</v>
      </c>
      <c r="N24">
        <v>5.3028000000000004</v>
      </c>
      <c r="AB24" t="str">
        <f>B2B!D21</f>
        <v>JM1</v>
      </c>
      <c r="AC24" t="str">
        <f>B2B!E21</f>
        <v>19</v>
      </c>
      <c r="AD24" t="str">
        <f t="shared" si="6"/>
        <v>JM1-19</v>
      </c>
      <c r="AE24" t="str">
        <f t="shared" si="7"/>
        <v>MGT_TX1_P</v>
      </c>
      <c r="AF24" t="str">
        <f t="shared" si="8"/>
        <v>F2</v>
      </c>
      <c r="AG24">
        <f t="shared" si="9"/>
        <v>11.968500000000001</v>
      </c>
      <c r="AH24" t="str">
        <f>IF(IFERROR(IF(IF(AF24="--",INDEX(D:D,MATCH(AE24,INDEX(B:B,MATCH(AE24,B:B,)+1):B10538,)+MATCH(AE24,B:B,)))=D24,VLOOKUP(AE24,B:D,3,0),IF(AF24="--",INDEX(D:D,MATCH(AE24,INDEX(B:B,MATCH(AE24,B:B,)+1):B10538,)+MATCH(AE24,B:B,)),"---")),"---")=AD24,"---",IFERROR(IF(IF(AF24="--",INDEX(D:D,MATCH(AE24,INDEX(B:B,MATCH(AE24,B:B,)+1):B10538,)+MATCH(AE24,B:B,)))=AD24,VLOOKUP(AE24,B:D,3,0),IF(AF24="--",INDEX(D:D,MATCH(AE24,INDEX(B:B,MATCH(AE24,B:B,)+1):B10538,)+MATCH(AE24,B:B,)),"---")),"---"))</f>
        <v>---</v>
      </c>
      <c r="AI24" t="str">
        <f t="shared" si="10"/>
        <v>--</v>
      </c>
      <c r="AJ24" t="str">
        <f t="shared" si="11"/>
        <v>MGT_TX1_P</v>
      </c>
      <c r="AK24">
        <f t="shared" si="12"/>
        <v>2</v>
      </c>
      <c r="AT24" t="str">
        <f t="shared" si="4"/>
        <v>MGT_TX1_P</v>
      </c>
      <c r="AU24" t="str">
        <f t="shared" si="5"/>
        <v>--</v>
      </c>
    </row>
    <row r="25" spans="1:47" x14ac:dyDescent="0.25">
      <c r="A25" t="str">
        <f t="shared" si="0"/>
        <v>JM1-20</v>
      </c>
      <c r="B25" t="str">
        <f t="shared" si="1"/>
        <v>MGT_RX0_P</v>
      </c>
      <c r="C25" t="str">
        <f t="shared" si="2"/>
        <v>JM1-MGT_RX0_P</v>
      </c>
      <c r="D25" t="str">
        <f t="shared" si="3"/>
        <v>JM1-20</v>
      </c>
      <c r="E25" t="s">
        <v>158</v>
      </c>
      <c r="F25">
        <v>20</v>
      </c>
      <c r="G25" t="s">
        <v>880</v>
      </c>
      <c r="L25" t="s">
        <v>290</v>
      </c>
      <c r="M25" t="s">
        <v>274</v>
      </c>
      <c r="N25">
        <v>6.3513000000000002</v>
      </c>
      <c r="AB25" t="str">
        <f>B2B!D22</f>
        <v>JM1</v>
      </c>
      <c r="AC25" t="str">
        <f>B2B!E22</f>
        <v>20</v>
      </c>
      <c r="AD25" t="str">
        <f t="shared" si="6"/>
        <v>JM1-20</v>
      </c>
      <c r="AE25" t="str">
        <f t="shared" si="7"/>
        <v>MGT_RX0_P</v>
      </c>
      <c r="AF25" t="str">
        <f t="shared" si="8"/>
        <v>E4</v>
      </c>
      <c r="AG25">
        <f t="shared" si="9"/>
        <v>6.8613999999999997</v>
      </c>
      <c r="AH25" t="str">
        <f>IF(IFERROR(IF(IF(AF25="--",INDEX(D:D,MATCH(AE25,INDEX(B:B,MATCH(AE25,B:B,)+1):B10539,)+MATCH(AE25,B:B,)))=D25,VLOOKUP(AE25,B:D,3,0),IF(AF25="--",INDEX(D:D,MATCH(AE25,INDEX(B:B,MATCH(AE25,B:B,)+1):B10539,)+MATCH(AE25,B:B,)),"---")),"---")=AD25,"---",IFERROR(IF(IF(AF25="--",INDEX(D:D,MATCH(AE25,INDEX(B:B,MATCH(AE25,B:B,)+1):B10539,)+MATCH(AE25,B:B,)))=AD25,VLOOKUP(AE25,B:D,3,0),IF(AF25="--",INDEX(D:D,MATCH(AE25,INDEX(B:B,MATCH(AE25,B:B,)+1):B10539,)+MATCH(AE25,B:B,)),"---")),"---"))</f>
        <v>---</v>
      </c>
      <c r="AI25" t="str">
        <f t="shared" si="10"/>
        <v>--</v>
      </c>
      <c r="AJ25" t="str">
        <f t="shared" si="11"/>
        <v>MGT_RX0_P</v>
      </c>
      <c r="AK25">
        <f t="shared" si="12"/>
        <v>2</v>
      </c>
      <c r="AT25" t="str">
        <f t="shared" si="4"/>
        <v>MGT_RX0_P</v>
      </c>
      <c r="AU25" t="str">
        <f t="shared" si="5"/>
        <v>--</v>
      </c>
    </row>
    <row r="26" spans="1:47" x14ac:dyDescent="0.25">
      <c r="A26" t="str">
        <f t="shared" si="0"/>
        <v>JM1-21</v>
      </c>
      <c r="B26" t="str">
        <f t="shared" si="1"/>
        <v>MGT_TX1_N</v>
      </c>
      <c r="C26" t="str">
        <f t="shared" si="2"/>
        <v>JM1-MGT_TX1_N</v>
      </c>
      <c r="D26" t="str">
        <f t="shared" si="3"/>
        <v>JM1-21</v>
      </c>
      <c r="E26" t="s">
        <v>158</v>
      </c>
      <c r="F26">
        <v>21</v>
      </c>
      <c r="G26" t="s">
        <v>881</v>
      </c>
      <c r="L26" t="s">
        <v>849</v>
      </c>
      <c r="M26" t="s">
        <v>274</v>
      </c>
      <c r="N26">
        <v>10.9313</v>
      </c>
      <c r="AB26" t="str">
        <f>B2B!D23</f>
        <v>JM1</v>
      </c>
      <c r="AC26" t="str">
        <f>B2B!E23</f>
        <v>21</v>
      </c>
      <c r="AD26" t="str">
        <f t="shared" si="6"/>
        <v>JM1-21</v>
      </c>
      <c r="AE26" t="str">
        <f t="shared" si="7"/>
        <v>MGT_TX1_N</v>
      </c>
      <c r="AF26" t="str">
        <f t="shared" si="8"/>
        <v>F1</v>
      </c>
      <c r="AG26">
        <f t="shared" si="9"/>
        <v>11.895300000000001</v>
      </c>
      <c r="AH26" t="str">
        <f>IF(IFERROR(IF(IF(AF26="--",INDEX(D:D,MATCH(AE26,INDEX(B:B,MATCH(AE26,B:B,)+1):B10540,)+MATCH(AE26,B:B,)))=D26,VLOOKUP(AE26,B:D,3,0),IF(AF26="--",INDEX(D:D,MATCH(AE26,INDEX(B:B,MATCH(AE26,B:B,)+1):B10540,)+MATCH(AE26,B:B,)),"---")),"---")=AD26,"---",IFERROR(IF(IF(AF26="--",INDEX(D:D,MATCH(AE26,INDEX(B:B,MATCH(AE26,B:B,)+1):B10540,)+MATCH(AE26,B:B,)))=AD26,VLOOKUP(AE26,B:D,3,0),IF(AF26="--",INDEX(D:D,MATCH(AE26,INDEX(B:B,MATCH(AE26,B:B,)+1):B10540,)+MATCH(AE26,B:B,)),"---")),"---"))</f>
        <v>---</v>
      </c>
      <c r="AI26" t="str">
        <f t="shared" si="10"/>
        <v>--</v>
      </c>
      <c r="AJ26" t="str">
        <f t="shared" si="11"/>
        <v>MGT_TX1_N</v>
      </c>
      <c r="AK26">
        <f t="shared" si="12"/>
        <v>2</v>
      </c>
      <c r="AT26" t="str">
        <f t="shared" si="4"/>
        <v>MGT_TX1_N</v>
      </c>
      <c r="AU26" t="str">
        <f t="shared" si="5"/>
        <v>--</v>
      </c>
    </row>
    <row r="27" spans="1:47" x14ac:dyDescent="0.25">
      <c r="A27" t="str">
        <f t="shared" si="0"/>
        <v>JM1-22</v>
      </c>
      <c r="B27" t="str">
        <f t="shared" si="1"/>
        <v>MGT_RX0_N</v>
      </c>
      <c r="C27" t="str">
        <f t="shared" si="2"/>
        <v>JM1-MGT_RX0_N</v>
      </c>
      <c r="D27" t="str">
        <f t="shared" si="3"/>
        <v>JM1-22</v>
      </c>
      <c r="E27" t="s">
        <v>158</v>
      </c>
      <c r="F27">
        <v>22</v>
      </c>
      <c r="G27" t="s">
        <v>878</v>
      </c>
      <c r="L27" t="s">
        <v>850</v>
      </c>
      <c r="M27" t="s">
        <v>274</v>
      </c>
      <c r="N27">
        <v>10.9313</v>
      </c>
      <c r="AB27" t="str">
        <f>B2B!D24</f>
        <v>JM1</v>
      </c>
      <c r="AC27" t="str">
        <f>B2B!E24</f>
        <v>22</v>
      </c>
      <c r="AD27" t="str">
        <f t="shared" si="6"/>
        <v>JM1-22</v>
      </c>
      <c r="AE27" t="str">
        <f t="shared" si="7"/>
        <v>MGT_RX0_N</v>
      </c>
      <c r="AF27" t="str">
        <f t="shared" si="8"/>
        <v>E3</v>
      </c>
      <c r="AG27">
        <f t="shared" si="9"/>
        <v>6.8116000000000003</v>
      </c>
      <c r="AH27" t="str">
        <f>IF(IFERROR(IF(IF(AF27="--",INDEX(D:D,MATCH(AE27,INDEX(B:B,MATCH(AE27,B:B,)+1):B10541,)+MATCH(AE27,B:B,)))=D27,VLOOKUP(AE27,B:D,3,0),IF(AF27="--",INDEX(D:D,MATCH(AE27,INDEX(B:B,MATCH(AE27,B:B,)+1):B10541,)+MATCH(AE27,B:B,)),"---")),"---")=AD27,"---",IFERROR(IF(IF(AF27="--",INDEX(D:D,MATCH(AE27,INDEX(B:B,MATCH(AE27,B:B,)+1):B10541,)+MATCH(AE27,B:B,)))=AD27,VLOOKUP(AE27,B:D,3,0),IF(AF27="--",INDEX(D:D,MATCH(AE27,INDEX(B:B,MATCH(AE27,B:B,)+1):B10541,)+MATCH(AE27,B:B,)),"---")),"---"))</f>
        <v>---</v>
      </c>
      <c r="AI27" t="str">
        <f t="shared" si="10"/>
        <v>--</v>
      </c>
      <c r="AJ27" t="str">
        <f t="shared" si="11"/>
        <v>MGT_RX0_N</v>
      </c>
      <c r="AK27">
        <f t="shared" si="12"/>
        <v>2</v>
      </c>
      <c r="AT27" t="str">
        <f t="shared" si="4"/>
        <v>MGT_RX0_N</v>
      </c>
      <c r="AU27" t="str">
        <f t="shared" si="5"/>
        <v>--</v>
      </c>
    </row>
    <row r="28" spans="1:47" x14ac:dyDescent="0.25">
      <c r="A28" t="str">
        <f t="shared" si="0"/>
        <v>JM1-23</v>
      </c>
      <c r="B28" t="str">
        <f t="shared" si="1"/>
        <v>GND</v>
      </c>
      <c r="C28" t="str">
        <f t="shared" si="2"/>
        <v>JM1-GND</v>
      </c>
      <c r="D28" t="str">
        <f t="shared" si="3"/>
        <v>JM1-23</v>
      </c>
      <c r="E28" t="s">
        <v>158</v>
      </c>
      <c r="F28">
        <v>23</v>
      </c>
      <c r="G28" t="s">
        <v>275</v>
      </c>
      <c r="L28" t="s">
        <v>851</v>
      </c>
      <c r="M28" t="s">
        <v>274</v>
      </c>
      <c r="N28">
        <v>9.6241000000000003</v>
      </c>
      <c r="AB28" t="str">
        <f>B2B!D25</f>
        <v>JM1</v>
      </c>
      <c r="AC28" t="str">
        <f>B2B!E25</f>
        <v>23</v>
      </c>
      <c r="AD28" t="str">
        <f t="shared" si="6"/>
        <v>JM1-23</v>
      </c>
      <c r="AE28" t="str">
        <f t="shared" si="7"/>
        <v>GND</v>
      </c>
      <c r="AF28" t="str">
        <f t="shared" si="8"/>
        <v>---</v>
      </c>
      <c r="AG28" t="str">
        <f t="shared" si="9"/>
        <v>---</v>
      </c>
      <c r="AH28" t="str">
        <f>IF(IFERROR(IF(IF(AF28="--",INDEX(D:D,MATCH(AE28,INDEX(B:B,MATCH(AE28,B:B,)+1):B10542,)+MATCH(AE28,B:B,)))=D28,VLOOKUP(AE28,B:D,3,0),IF(AF28="--",INDEX(D:D,MATCH(AE28,INDEX(B:B,MATCH(AE28,B:B,)+1):B10542,)+MATCH(AE28,B:B,)),"---")),"---")=AD28,"---",IFERROR(IF(IF(AF28="--",INDEX(D:D,MATCH(AE28,INDEX(B:B,MATCH(AE28,B:B,)+1):B10542,)+MATCH(AE28,B:B,)))=AD28,VLOOKUP(AE28,B:D,3,0),IF(AF28="--",INDEX(D:D,MATCH(AE28,INDEX(B:B,MATCH(AE28,B:B,)+1):B10542,)+MATCH(AE28,B:B,)),"---")),"---"))</f>
        <v>---</v>
      </c>
      <c r="AI28" t="str">
        <f t="shared" si="10"/>
        <v>--</v>
      </c>
      <c r="AJ28" t="str">
        <f t="shared" si="11"/>
        <v>GND</v>
      </c>
      <c r="AK28">
        <f t="shared" si="12"/>
        <v>197</v>
      </c>
      <c r="AT28" t="str">
        <f t="shared" si="4"/>
        <v>GND</v>
      </c>
      <c r="AU28" t="str">
        <f t="shared" si="5"/>
        <v>--</v>
      </c>
    </row>
    <row r="29" spans="1:47" x14ac:dyDescent="0.25">
      <c r="A29" t="str">
        <f t="shared" si="0"/>
        <v>JM1-24</v>
      </c>
      <c r="B29" t="str">
        <f t="shared" si="1"/>
        <v>GND</v>
      </c>
      <c r="C29" t="str">
        <f t="shared" si="2"/>
        <v>JM1-GND</v>
      </c>
      <c r="D29" t="str">
        <f t="shared" si="3"/>
        <v>JM1-24</v>
      </c>
      <c r="E29" t="s">
        <v>158</v>
      </c>
      <c r="F29">
        <v>24</v>
      </c>
      <c r="G29" t="s">
        <v>275</v>
      </c>
      <c r="L29" t="s">
        <v>852</v>
      </c>
      <c r="M29" t="s">
        <v>274</v>
      </c>
      <c r="N29">
        <v>9.6241000000000003</v>
      </c>
      <c r="AB29" t="str">
        <f>B2B!D26</f>
        <v>JM1</v>
      </c>
      <c r="AC29" t="str">
        <f>B2B!E26</f>
        <v>24</v>
      </c>
      <c r="AD29" t="str">
        <f t="shared" si="6"/>
        <v>JM1-24</v>
      </c>
      <c r="AE29" t="str">
        <f t="shared" si="7"/>
        <v>GND</v>
      </c>
      <c r="AF29" t="str">
        <f t="shared" si="8"/>
        <v>---</v>
      </c>
      <c r="AG29" t="str">
        <f t="shared" si="9"/>
        <v>---</v>
      </c>
      <c r="AH29" t="str">
        <f>IF(IFERROR(IF(IF(AF29="--",INDEX(D:D,MATCH(AE29,INDEX(B:B,MATCH(AE29,B:B,)+1):B10543,)+MATCH(AE29,B:B,)))=D29,VLOOKUP(AE29,B:D,3,0),IF(AF29="--",INDEX(D:D,MATCH(AE29,INDEX(B:B,MATCH(AE29,B:B,)+1):B10543,)+MATCH(AE29,B:B,)),"---")),"---")=AD29,"---",IFERROR(IF(IF(AF29="--",INDEX(D:D,MATCH(AE29,INDEX(B:B,MATCH(AE29,B:B,)+1):B10543,)+MATCH(AE29,B:B,)))=AD29,VLOOKUP(AE29,B:D,3,0),IF(AF29="--",INDEX(D:D,MATCH(AE29,INDEX(B:B,MATCH(AE29,B:B,)+1):B10543,)+MATCH(AE29,B:B,)),"---")),"---"))</f>
        <v>---</v>
      </c>
      <c r="AI29" t="str">
        <f t="shared" si="10"/>
        <v>--</v>
      </c>
      <c r="AJ29" t="str">
        <f t="shared" si="11"/>
        <v>GND</v>
      </c>
      <c r="AK29">
        <f t="shared" si="12"/>
        <v>197</v>
      </c>
      <c r="AT29" t="str">
        <f t="shared" si="4"/>
        <v>GND</v>
      </c>
      <c r="AU29" t="str">
        <f t="shared" si="5"/>
        <v>--</v>
      </c>
    </row>
    <row r="30" spans="1:47" x14ac:dyDescent="0.25">
      <c r="A30" t="str">
        <f t="shared" si="0"/>
        <v>JM1-25</v>
      </c>
      <c r="B30" t="str">
        <f t="shared" si="1"/>
        <v>MGT_TX0_P</v>
      </c>
      <c r="C30" t="str">
        <f t="shared" si="2"/>
        <v>JM1-MGT_TX0_P</v>
      </c>
      <c r="D30" t="str">
        <f t="shared" si="3"/>
        <v>JM1-25</v>
      </c>
      <c r="E30" t="s">
        <v>158</v>
      </c>
      <c r="F30">
        <v>25</v>
      </c>
      <c r="G30" t="s">
        <v>879</v>
      </c>
      <c r="L30" t="s">
        <v>853</v>
      </c>
      <c r="M30" t="s">
        <v>274</v>
      </c>
      <c r="N30">
        <v>12.416399999999999</v>
      </c>
      <c r="AB30" t="str">
        <f>B2B!D27</f>
        <v>JM1</v>
      </c>
      <c r="AC30" t="str">
        <f>B2B!E27</f>
        <v>25</v>
      </c>
      <c r="AD30" t="str">
        <f t="shared" si="6"/>
        <v>JM1-25</v>
      </c>
      <c r="AE30" t="str">
        <f t="shared" si="7"/>
        <v>MGT_TX0_P</v>
      </c>
      <c r="AF30" t="str">
        <f t="shared" si="8"/>
        <v>H2</v>
      </c>
      <c r="AG30">
        <f t="shared" si="9"/>
        <v>10.0471</v>
      </c>
      <c r="AH30" t="str">
        <f>IF(IFERROR(IF(IF(AF30="--",INDEX(D:D,MATCH(AE30,INDEX(B:B,MATCH(AE30,B:B,)+1):B10544,)+MATCH(AE30,B:B,)))=D30,VLOOKUP(AE30,B:D,3,0),IF(AF30="--",INDEX(D:D,MATCH(AE30,INDEX(B:B,MATCH(AE30,B:B,)+1):B10544,)+MATCH(AE30,B:B,)),"---")),"---")=AD30,"---",IFERROR(IF(IF(AF30="--",INDEX(D:D,MATCH(AE30,INDEX(B:B,MATCH(AE30,B:B,)+1):B10544,)+MATCH(AE30,B:B,)))=AD30,VLOOKUP(AE30,B:D,3,0),IF(AF30="--",INDEX(D:D,MATCH(AE30,INDEX(B:B,MATCH(AE30,B:B,)+1):B10544,)+MATCH(AE30,B:B,)),"---")),"---"))</f>
        <v>---</v>
      </c>
      <c r="AI30" t="str">
        <f t="shared" si="10"/>
        <v>--</v>
      </c>
      <c r="AJ30" t="str">
        <f t="shared" si="11"/>
        <v>MGT_TX0_P</v>
      </c>
      <c r="AK30">
        <f t="shared" si="12"/>
        <v>2</v>
      </c>
      <c r="AT30" t="str">
        <f t="shared" si="4"/>
        <v>MGT_TX0_P</v>
      </c>
      <c r="AU30" t="str">
        <f t="shared" si="5"/>
        <v>--</v>
      </c>
    </row>
    <row r="31" spans="1:47" x14ac:dyDescent="0.25">
      <c r="A31" t="str">
        <f t="shared" si="0"/>
        <v>JM1-26</v>
      </c>
      <c r="B31" t="str">
        <f t="shared" si="1"/>
        <v>ADC_P</v>
      </c>
      <c r="C31" t="str">
        <f t="shared" si="2"/>
        <v>JM1-ADC_P</v>
      </c>
      <c r="D31" t="str">
        <f t="shared" si="3"/>
        <v>JM1-26</v>
      </c>
      <c r="E31" t="s">
        <v>158</v>
      </c>
      <c r="F31">
        <v>26</v>
      </c>
      <c r="G31" t="s">
        <v>1301</v>
      </c>
      <c r="L31" t="s">
        <v>854</v>
      </c>
      <c r="M31" t="s">
        <v>274</v>
      </c>
      <c r="N31">
        <v>13.4756</v>
      </c>
      <c r="AB31" t="str">
        <f>B2B!D28</f>
        <v>JM1</v>
      </c>
      <c r="AC31" t="str">
        <f>B2B!E28</f>
        <v>26</v>
      </c>
      <c r="AD31" t="str">
        <f t="shared" si="6"/>
        <v>JM1-26</v>
      </c>
      <c r="AE31" t="str">
        <f t="shared" si="7"/>
        <v>ADC_P</v>
      </c>
      <c r="AF31" t="str">
        <f t="shared" si="8"/>
        <v>K10</v>
      </c>
      <c r="AG31">
        <f t="shared" si="9"/>
        <v>16.436900000000001</v>
      </c>
      <c r="AH31" t="str">
        <f>IF(IFERROR(IF(IF(AF31="--",INDEX(D:D,MATCH(AE31,INDEX(B:B,MATCH(AE31,B:B,)+1):B10545,)+MATCH(AE31,B:B,)))=D31,VLOOKUP(AE31,B:D,3,0),IF(AF31="--",INDEX(D:D,MATCH(AE31,INDEX(B:B,MATCH(AE31,B:B,)+1):B10545,)+MATCH(AE31,B:B,)),"---")),"---")=AD31,"---",IFERROR(IF(IF(AF31="--",INDEX(D:D,MATCH(AE31,INDEX(B:B,MATCH(AE31,B:B,)+1):B10545,)+MATCH(AE31,B:B,)))=AD31,VLOOKUP(AE31,B:D,3,0),IF(AF31="--",INDEX(D:D,MATCH(AE31,INDEX(B:B,MATCH(AE31,B:B,)+1):B10545,)+MATCH(AE31,B:B,)),"---")),"---"))</f>
        <v>---</v>
      </c>
      <c r="AI31" t="str">
        <f t="shared" si="10"/>
        <v>--</v>
      </c>
      <c r="AJ31" t="str">
        <f t="shared" si="11"/>
        <v>ADC_P</v>
      </c>
      <c r="AK31">
        <f t="shared" si="12"/>
        <v>3</v>
      </c>
      <c r="AT31" t="str">
        <f t="shared" si="4"/>
        <v>ADC_P</v>
      </c>
      <c r="AU31" t="str">
        <f t="shared" si="5"/>
        <v>--</v>
      </c>
    </row>
    <row r="32" spans="1:47" x14ac:dyDescent="0.25">
      <c r="A32" t="str">
        <f t="shared" si="0"/>
        <v>JM1-27</v>
      </c>
      <c r="B32" t="str">
        <f t="shared" si="1"/>
        <v>MGT_TX0_N</v>
      </c>
      <c r="C32" t="str">
        <f t="shared" si="2"/>
        <v>JM1-MGT_TX0_N</v>
      </c>
      <c r="D32" t="str">
        <f t="shared" si="3"/>
        <v>JM1-27</v>
      </c>
      <c r="E32" t="s">
        <v>158</v>
      </c>
      <c r="F32">
        <v>27</v>
      </c>
      <c r="G32" t="s">
        <v>877</v>
      </c>
      <c r="L32" t="s">
        <v>291</v>
      </c>
      <c r="M32" t="s">
        <v>274</v>
      </c>
      <c r="N32">
        <v>10.331300000000001</v>
      </c>
      <c r="AB32" t="str">
        <f>B2B!D29</f>
        <v>JM1</v>
      </c>
      <c r="AC32" t="str">
        <f>B2B!E29</f>
        <v>27</v>
      </c>
      <c r="AD32" t="str">
        <f t="shared" si="6"/>
        <v>JM1-27</v>
      </c>
      <c r="AE32" t="str">
        <f t="shared" si="7"/>
        <v>MGT_TX0_N</v>
      </c>
      <c r="AF32" t="str">
        <f t="shared" si="8"/>
        <v>H1</v>
      </c>
      <c r="AG32">
        <f t="shared" si="9"/>
        <v>9.9885999999999999</v>
      </c>
      <c r="AH32" t="str">
        <f>IF(IFERROR(IF(IF(AF32="--",INDEX(D:D,MATCH(AE32,INDEX(B:B,MATCH(AE32,B:B,)+1):B10546,)+MATCH(AE32,B:B,)))=D32,VLOOKUP(AE32,B:D,3,0),IF(AF32="--",INDEX(D:D,MATCH(AE32,INDEX(B:B,MATCH(AE32,B:B,)+1):B10546,)+MATCH(AE32,B:B,)),"---")),"---")=AD32,"---",IFERROR(IF(IF(AF32="--",INDEX(D:D,MATCH(AE32,INDEX(B:B,MATCH(AE32,B:B,)+1):B10546,)+MATCH(AE32,B:B,)))=AD32,VLOOKUP(AE32,B:D,3,0),IF(AF32="--",INDEX(D:D,MATCH(AE32,INDEX(B:B,MATCH(AE32,B:B,)+1):B10546,)+MATCH(AE32,B:B,)),"---")),"---"))</f>
        <v>---</v>
      </c>
      <c r="AI32" t="str">
        <f t="shared" si="10"/>
        <v>--</v>
      </c>
      <c r="AJ32" t="str">
        <f t="shared" si="11"/>
        <v>MGT_TX0_N</v>
      </c>
      <c r="AK32">
        <f t="shared" si="12"/>
        <v>2</v>
      </c>
      <c r="AT32" t="str">
        <f t="shared" si="4"/>
        <v>MGT_TX0_N</v>
      </c>
      <c r="AU32" t="str">
        <f t="shared" si="5"/>
        <v>--</v>
      </c>
    </row>
    <row r="33" spans="1:47" x14ac:dyDescent="0.25">
      <c r="A33" t="str">
        <f t="shared" si="0"/>
        <v>JM1-28</v>
      </c>
      <c r="B33" t="str">
        <f t="shared" si="1"/>
        <v>ADC_N</v>
      </c>
      <c r="C33" t="str">
        <f t="shared" si="2"/>
        <v>JM1-ADC_N</v>
      </c>
      <c r="D33" t="str">
        <f t="shared" si="3"/>
        <v>JM1-28</v>
      </c>
      <c r="E33" t="s">
        <v>158</v>
      </c>
      <c r="F33">
        <v>28</v>
      </c>
      <c r="G33" t="s">
        <v>1300</v>
      </c>
      <c r="L33" t="s">
        <v>292</v>
      </c>
      <c r="M33" t="s">
        <v>274</v>
      </c>
      <c r="N33">
        <v>10.662599999999999</v>
      </c>
      <c r="AB33" t="str">
        <f>B2B!D30</f>
        <v>JM1</v>
      </c>
      <c r="AC33" t="str">
        <f>B2B!E30</f>
        <v>28</v>
      </c>
      <c r="AD33" t="str">
        <f t="shared" si="6"/>
        <v>JM1-28</v>
      </c>
      <c r="AE33" t="str">
        <f t="shared" si="7"/>
        <v>ADC_N</v>
      </c>
      <c r="AF33" t="str">
        <f t="shared" si="8"/>
        <v>L9</v>
      </c>
      <c r="AG33">
        <f t="shared" si="9"/>
        <v>15.4155</v>
      </c>
      <c r="AH33" t="str">
        <f>IF(IFERROR(IF(IF(AF33="--",INDEX(D:D,MATCH(AE33,INDEX(B:B,MATCH(AE33,B:B,)+1):B10547,)+MATCH(AE33,B:B,)))=D33,VLOOKUP(AE33,B:D,3,0),IF(AF33="--",INDEX(D:D,MATCH(AE33,INDEX(B:B,MATCH(AE33,B:B,)+1):B10547,)+MATCH(AE33,B:B,)),"---")),"---")=AD33,"---",IFERROR(IF(IF(AF33="--",INDEX(D:D,MATCH(AE33,INDEX(B:B,MATCH(AE33,B:B,)+1):B10547,)+MATCH(AE33,B:B,)))=AD33,VLOOKUP(AE33,B:D,3,0),IF(AF33="--",INDEX(D:D,MATCH(AE33,INDEX(B:B,MATCH(AE33,B:B,)+1):B10547,)+MATCH(AE33,B:B,)),"---")),"---"))</f>
        <v>---</v>
      </c>
      <c r="AI33" t="str">
        <f t="shared" si="10"/>
        <v>--</v>
      </c>
      <c r="AJ33" t="str">
        <f t="shared" si="11"/>
        <v>ADC_N</v>
      </c>
      <c r="AK33">
        <f t="shared" si="12"/>
        <v>3</v>
      </c>
      <c r="AT33" t="str">
        <f t="shared" si="4"/>
        <v>ADC_N</v>
      </c>
      <c r="AU33" t="str">
        <f t="shared" si="5"/>
        <v>--</v>
      </c>
    </row>
    <row r="34" spans="1:47" x14ac:dyDescent="0.25">
      <c r="A34" t="str">
        <f t="shared" si="0"/>
        <v>JM1-29</v>
      </c>
      <c r="B34" t="str">
        <f t="shared" si="1"/>
        <v>GND</v>
      </c>
      <c r="C34" t="str">
        <f t="shared" si="2"/>
        <v>JM1-GND</v>
      </c>
      <c r="D34" t="str">
        <f t="shared" si="3"/>
        <v>JM1-29</v>
      </c>
      <c r="E34" t="s">
        <v>158</v>
      </c>
      <c r="F34">
        <v>29</v>
      </c>
      <c r="G34" t="s">
        <v>275</v>
      </c>
      <c r="L34" t="s">
        <v>855</v>
      </c>
      <c r="M34" t="s">
        <v>274</v>
      </c>
      <c r="N34">
        <v>14.364800000000001</v>
      </c>
      <c r="AB34" t="str">
        <f>B2B!D31</f>
        <v>JM1</v>
      </c>
      <c r="AC34" t="str">
        <f>B2B!E31</f>
        <v>29</v>
      </c>
      <c r="AD34" t="str">
        <f t="shared" si="6"/>
        <v>JM1-29</v>
      </c>
      <c r="AE34" t="str">
        <f t="shared" si="7"/>
        <v>GND</v>
      </c>
      <c r="AF34" t="str">
        <f t="shared" si="8"/>
        <v>---</v>
      </c>
      <c r="AG34" t="str">
        <f t="shared" si="9"/>
        <v>---</v>
      </c>
      <c r="AH34" t="str">
        <f>IF(IFERROR(IF(IF(AF34="--",INDEX(D:D,MATCH(AE34,INDEX(B:B,MATCH(AE34,B:B,)+1):B10548,)+MATCH(AE34,B:B,)))=D34,VLOOKUP(AE34,B:D,3,0),IF(AF34="--",INDEX(D:D,MATCH(AE34,INDEX(B:B,MATCH(AE34,B:B,)+1):B10548,)+MATCH(AE34,B:B,)),"---")),"---")=AD34,"---",IFERROR(IF(IF(AF34="--",INDEX(D:D,MATCH(AE34,INDEX(B:B,MATCH(AE34,B:B,)+1):B10548,)+MATCH(AE34,B:B,)))=AD34,VLOOKUP(AE34,B:D,3,0),IF(AF34="--",INDEX(D:D,MATCH(AE34,INDEX(B:B,MATCH(AE34,B:B,)+1):B10548,)+MATCH(AE34,B:B,)),"---")),"---"))</f>
        <v>---</v>
      </c>
      <c r="AI34" t="str">
        <f t="shared" si="10"/>
        <v>--</v>
      </c>
      <c r="AJ34" t="str">
        <f t="shared" si="11"/>
        <v>GND</v>
      </c>
      <c r="AK34">
        <f t="shared" si="12"/>
        <v>197</v>
      </c>
      <c r="AT34" t="str">
        <f t="shared" si="4"/>
        <v>GND</v>
      </c>
      <c r="AU34" t="str">
        <f t="shared" si="5"/>
        <v>--</v>
      </c>
    </row>
    <row r="35" spans="1:47" x14ac:dyDescent="0.25">
      <c r="A35" t="str">
        <f t="shared" si="0"/>
        <v>JM1-30</v>
      </c>
      <c r="B35" t="str">
        <f t="shared" si="1"/>
        <v>GND</v>
      </c>
      <c r="C35" t="str">
        <f t="shared" si="2"/>
        <v>JM1-GND</v>
      </c>
      <c r="D35" t="str">
        <f t="shared" si="3"/>
        <v>JM1-30</v>
      </c>
      <c r="E35" t="s">
        <v>158</v>
      </c>
      <c r="F35">
        <v>30</v>
      </c>
      <c r="G35" t="s">
        <v>275</v>
      </c>
      <c r="L35" t="s">
        <v>856</v>
      </c>
      <c r="M35" t="s">
        <v>274</v>
      </c>
      <c r="N35">
        <v>14.0825</v>
      </c>
      <c r="AB35" t="str">
        <f>B2B!D32</f>
        <v>JM1</v>
      </c>
      <c r="AC35" t="str">
        <f>B2B!E32</f>
        <v>30</v>
      </c>
      <c r="AD35" t="str">
        <f t="shared" si="6"/>
        <v>JM1-30</v>
      </c>
      <c r="AE35" t="str">
        <f t="shared" si="7"/>
        <v>GND</v>
      </c>
      <c r="AF35" t="str">
        <f t="shared" si="8"/>
        <v>---</v>
      </c>
      <c r="AG35" t="str">
        <f t="shared" si="9"/>
        <v>---</v>
      </c>
      <c r="AH35" t="str">
        <f>IF(IFERROR(IF(IF(AF35="--",INDEX(D:D,MATCH(AE35,INDEX(B:B,MATCH(AE35,B:B,)+1):B10549,)+MATCH(AE35,B:B,)))=D35,VLOOKUP(AE35,B:D,3,0),IF(AF35="--",INDEX(D:D,MATCH(AE35,INDEX(B:B,MATCH(AE35,B:B,)+1):B10549,)+MATCH(AE35,B:B,)),"---")),"---")=AD35,"---",IFERROR(IF(IF(AF35="--",INDEX(D:D,MATCH(AE35,INDEX(B:B,MATCH(AE35,B:B,)+1):B10549,)+MATCH(AE35,B:B,)))=AD35,VLOOKUP(AE35,B:D,3,0),IF(AF35="--",INDEX(D:D,MATCH(AE35,INDEX(B:B,MATCH(AE35,B:B,)+1):B10549,)+MATCH(AE35,B:B,)),"---")),"---"))</f>
        <v>---</v>
      </c>
      <c r="AI35" t="str">
        <f t="shared" si="10"/>
        <v>--</v>
      </c>
      <c r="AJ35" t="str">
        <f t="shared" si="11"/>
        <v>GND</v>
      </c>
      <c r="AK35">
        <f t="shared" si="12"/>
        <v>197</v>
      </c>
      <c r="AT35" t="str">
        <f t="shared" si="4"/>
        <v>GND</v>
      </c>
      <c r="AU35" t="str">
        <f t="shared" si="5"/>
        <v>--</v>
      </c>
    </row>
    <row r="36" spans="1:47" x14ac:dyDescent="0.25">
      <c r="A36" t="str">
        <f t="shared" si="0"/>
        <v>JM1-31</v>
      </c>
      <c r="B36" t="str">
        <f t="shared" si="1"/>
        <v>B34_L6_P</v>
      </c>
      <c r="C36" t="str">
        <f t="shared" si="2"/>
        <v>JM1-B34_L6_P</v>
      </c>
      <c r="D36" t="str">
        <f t="shared" si="3"/>
        <v>JM1-31</v>
      </c>
      <c r="E36" t="s">
        <v>158</v>
      </c>
      <c r="F36">
        <v>31</v>
      </c>
      <c r="G36" t="s">
        <v>393</v>
      </c>
      <c r="L36" t="s">
        <v>857</v>
      </c>
      <c r="M36" t="s">
        <v>274</v>
      </c>
      <c r="N36">
        <v>23.094100000000001</v>
      </c>
      <c r="AB36" t="str">
        <f>B2B!D33</f>
        <v>JM1</v>
      </c>
      <c r="AC36" t="str">
        <f>B2B!E33</f>
        <v>31</v>
      </c>
      <c r="AD36" t="str">
        <f t="shared" si="6"/>
        <v>JM1-31</v>
      </c>
      <c r="AE36" t="str">
        <f t="shared" si="7"/>
        <v>B34_L6_P</v>
      </c>
      <c r="AF36" t="str">
        <f t="shared" si="8"/>
        <v>L5</v>
      </c>
      <c r="AG36">
        <f t="shared" si="9"/>
        <v>13.9505</v>
      </c>
      <c r="AH36" t="str">
        <f>IF(IFERROR(IF(IF(AF36="--",INDEX(D:D,MATCH(AE36,INDEX(B:B,MATCH(AE36,B:B,)+1):B10550,)+MATCH(AE36,B:B,)))=D36,VLOOKUP(AE36,B:D,3,0),IF(AF36="--",INDEX(D:D,MATCH(AE36,INDEX(B:B,MATCH(AE36,B:B,)+1):B10550,)+MATCH(AE36,B:B,)),"---")),"---")=AD36,"---",IFERROR(IF(IF(AF36="--",INDEX(D:D,MATCH(AE36,INDEX(B:B,MATCH(AE36,B:B,)+1):B10550,)+MATCH(AE36,B:B,)))=AD36,VLOOKUP(AE36,B:D,3,0),IF(AF36="--",INDEX(D:D,MATCH(AE36,INDEX(B:B,MATCH(AE36,B:B,)+1):B10550,)+MATCH(AE36,B:B,)),"---")),"---"))</f>
        <v>---</v>
      </c>
      <c r="AI36" t="str">
        <f t="shared" si="10"/>
        <v>--</v>
      </c>
      <c r="AJ36" t="str">
        <f t="shared" si="11"/>
        <v>B34_L6_P</v>
      </c>
      <c r="AK36">
        <f t="shared" si="12"/>
        <v>2</v>
      </c>
      <c r="AT36" t="str">
        <f t="shared" si="4"/>
        <v>B34_L6_P</v>
      </c>
      <c r="AU36" t="str">
        <f t="shared" si="5"/>
        <v>--</v>
      </c>
    </row>
    <row r="37" spans="1:47" x14ac:dyDescent="0.25">
      <c r="A37" t="str">
        <f t="shared" si="0"/>
        <v>JM1-32</v>
      </c>
      <c r="B37" t="str">
        <f t="shared" si="1"/>
        <v>B34_L2_P</v>
      </c>
      <c r="C37" t="str">
        <f t="shared" si="2"/>
        <v>JM1-B34_L2_P</v>
      </c>
      <c r="D37" t="str">
        <f t="shared" si="3"/>
        <v>JM1-32</v>
      </c>
      <c r="E37" t="s">
        <v>158</v>
      </c>
      <c r="F37">
        <v>32</v>
      </c>
      <c r="G37" t="s">
        <v>385</v>
      </c>
      <c r="L37" t="s">
        <v>858</v>
      </c>
      <c r="M37" t="s">
        <v>274</v>
      </c>
      <c r="N37">
        <v>24.083600000000001</v>
      </c>
      <c r="AB37" t="str">
        <f>B2B!D34</f>
        <v>JM1</v>
      </c>
      <c r="AC37" t="str">
        <f>B2B!E34</f>
        <v>32</v>
      </c>
      <c r="AD37" t="str">
        <f t="shared" si="6"/>
        <v>JM1-32</v>
      </c>
      <c r="AE37" t="str">
        <f t="shared" si="7"/>
        <v>B34_L2_P</v>
      </c>
      <c r="AF37" t="str">
        <f t="shared" si="8"/>
        <v>J5</v>
      </c>
      <c r="AG37">
        <f t="shared" si="9"/>
        <v>8.3442000000000007</v>
      </c>
      <c r="AH37" t="str">
        <f>IF(IFERROR(IF(IF(AF37="--",INDEX(D:D,MATCH(AE37,INDEX(B:B,MATCH(AE37,B:B,)+1):B10551,)+MATCH(AE37,B:B,)))=D37,VLOOKUP(AE37,B:D,3,0),IF(AF37="--",INDEX(D:D,MATCH(AE37,INDEX(B:B,MATCH(AE37,B:B,)+1):B10551,)+MATCH(AE37,B:B,)),"---")),"---")=AD37,"---",IFERROR(IF(IF(AF37="--",INDEX(D:D,MATCH(AE37,INDEX(B:B,MATCH(AE37,B:B,)+1):B10551,)+MATCH(AE37,B:B,)))=AD37,VLOOKUP(AE37,B:D,3,0),IF(AF37="--",INDEX(D:D,MATCH(AE37,INDEX(B:B,MATCH(AE37,B:B,)+1):B10551,)+MATCH(AE37,B:B,)),"---")),"---"))</f>
        <v>---</v>
      </c>
      <c r="AI37" t="str">
        <f t="shared" si="10"/>
        <v>--</v>
      </c>
      <c r="AJ37" t="str">
        <f t="shared" si="11"/>
        <v>B34_L2_P</v>
      </c>
      <c r="AK37">
        <f t="shared" si="12"/>
        <v>2</v>
      </c>
      <c r="AT37" t="str">
        <f t="shared" si="4"/>
        <v>B34_L2_P</v>
      </c>
      <c r="AU37" t="str">
        <f t="shared" si="5"/>
        <v>--</v>
      </c>
    </row>
    <row r="38" spans="1:47" x14ac:dyDescent="0.25">
      <c r="A38" t="str">
        <f t="shared" si="0"/>
        <v>JM1-33</v>
      </c>
      <c r="B38" t="str">
        <f t="shared" si="1"/>
        <v>B34_L6_N</v>
      </c>
      <c r="C38" t="str">
        <f t="shared" si="2"/>
        <v>JM1-B34_L6_N</v>
      </c>
      <c r="D38" t="str">
        <f t="shared" si="3"/>
        <v>JM1-33</v>
      </c>
      <c r="E38" t="s">
        <v>158</v>
      </c>
      <c r="F38">
        <v>33</v>
      </c>
      <c r="G38" t="s">
        <v>392</v>
      </c>
      <c r="L38" t="s">
        <v>859</v>
      </c>
      <c r="M38" t="s">
        <v>274</v>
      </c>
      <c r="N38">
        <v>18.094899999999999</v>
      </c>
      <c r="AB38" t="str">
        <f>B2B!D35</f>
        <v>JM1</v>
      </c>
      <c r="AC38" t="str">
        <f>B2B!E35</f>
        <v>33</v>
      </c>
      <c r="AD38" t="str">
        <f t="shared" si="6"/>
        <v>JM1-33</v>
      </c>
      <c r="AE38" t="str">
        <f t="shared" si="7"/>
        <v>B34_L6_N</v>
      </c>
      <c r="AF38" t="str">
        <f t="shared" si="8"/>
        <v>M5</v>
      </c>
      <c r="AG38">
        <f t="shared" si="9"/>
        <v>14.640499999999999</v>
      </c>
      <c r="AH38" t="str">
        <f>IF(IFERROR(IF(IF(AF38="--",INDEX(D:D,MATCH(AE38,INDEX(B:B,MATCH(AE38,B:B,)+1):B10552,)+MATCH(AE38,B:B,)))=D38,VLOOKUP(AE38,B:D,3,0),IF(AF38="--",INDEX(D:D,MATCH(AE38,INDEX(B:B,MATCH(AE38,B:B,)+1):B10552,)+MATCH(AE38,B:B,)),"---")),"---")=AD38,"---",IFERROR(IF(IF(AF38="--",INDEX(D:D,MATCH(AE38,INDEX(B:B,MATCH(AE38,B:B,)+1):B10552,)+MATCH(AE38,B:B,)))=AD38,VLOOKUP(AE38,B:D,3,0),IF(AF38="--",INDEX(D:D,MATCH(AE38,INDEX(B:B,MATCH(AE38,B:B,)+1):B10552,)+MATCH(AE38,B:B,)),"---")),"---"))</f>
        <v>---</v>
      </c>
      <c r="AI38" t="str">
        <f t="shared" si="10"/>
        <v>--</v>
      </c>
      <c r="AJ38" t="str">
        <f t="shared" si="11"/>
        <v>B34_L6_N</v>
      </c>
      <c r="AK38">
        <f t="shared" si="12"/>
        <v>2</v>
      </c>
      <c r="AT38" t="str">
        <f t="shared" si="4"/>
        <v>B34_L6_N</v>
      </c>
      <c r="AU38" t="str">
        <f t="shared" si="5"/>
        <v>--</v>
      </c>
    </row>
    <row r="39" spans="1:47" x14ac:dyDescent="0.25">
      <c r="A39" t="str">
        <f t="shared" si="0"/>
        <v>JM1-34</v>
      </c>
      <c r="B39" t="str">
        <f t="shared" si="1"/>
        <v>B34_L2_N</v>
      </c>
      <c r="C39" t="str">
        <f t="shared" si="2"/>
        <v>JM1-B34_L2_N</v>
      </c>
      <c r="D39" t="str">
        <f t="shared" si="3"/>
        <v>JM1-34</v>
      </c>
      <c r="E39" t="s">
        <v>158</v>
      </c>
      <c r="F39">
        <v>34</v>
      </c>
      <c r="G39" t="s">
        <v>384</v>
      </c>
      <c r="L39" t="s">
        <v>860</v>
      </c>
      <c r="M39" t="s">
        <v>274</v>
      </c>
      <c r="N39">
        <v>17.763500000000001</v>
      </c>
      <c r="AB39" t="str">
        <f>B2B!D36</f>
        <v>JM1</v>
      </c>
      <c r="AC39" t="str">
        <f>B2B!E36</f>
        <v>34</v>
      </c>
      <c r="AD39" t="str">
        <f t="shared" si="6"/>
        <v>JM1-34</v>
      </c>
      <c r="AE39" t="str">
        <f t="shared" si="7"/>
        <v>B34_L2_N</v>
      </c>
      <c r="AF39" t="str">
        <f t="shared" si="8"/>
        <v>J4</v>
      </c>
      <c r="AG39">
        <f t="shared" si="9"/>
        <v>8.7579999999999991</v>
      </c>
      <c r="AH39" t="str">
        <f>IF(IFERROR(IF(IF(AF39="--",INDEX(D:D,MATCH(AE39,INDEX(B:B,MATCH(AE39,B:B,)+1):B10553,)+MATCH(AE39,B:B,)))=D39,VLOOKUP(AE39,B:D,3,0),IF(AF39="--",INDEX(D:D,MATCH(AE39,INDEX(B:B,MATCH(AE39,B:B,)+1):B10553,)+MATCH(AE39,B:B,)),"---")),"---")=AD39,"---",IFERROR(IF(IF(AF39="--",INDEX(D:D,MATCH(AE39,INDEX(B:B,MATCH(AE39,B:B,)+1):B10553,)+MATCH(AE39,B:B,)))=AD39,VLOOKUP(AE39,B:D,3,0),IF(AF39="--",INDEX(D:D,MATCH(AE39,INDEX(B:B,MATCH(AE39,B:B,)+1):B10553,)+MATCH(AE39,B:B,)),"---")),"---"))</f>
        <v>---</v>
      </c>
      <c r="AI39" t="str">
        <f t="shared" si="10"/>
        <v>--</v>
      </c>
      <c r="AJ39" t="str">
        <f t="shared" si="11"/>
        <v>B34_L2_N</v>
      </c>
      <c r="AK39">
        <f t="shared" si="12"/>
        <v>2</v>
      </c>
      <c r="AT39" t="str">
        <f t="shared" si="4"/>
        <v>B34_L2_N</v>
      </c>
      <c r="AU39" t="str">
        <f t="shared" si="5"/>
        <v>--</v>
      </c>
    </row>
    <row r="40" spans="1:47" x14ac:dyDescent="0.25">
      <c r="A40" t="str">
        <f t="shared" si="0"/>
        <v>JM1-35</v>
      </c>
      <c r="B40" t="str">
        <f t="shared" si="1"/>
        <v>B34_L7_P</v>
      </c>
      <c r="C40" t="str">
        <f t="shared" si="2"/>
        <v>JM1-B34_L7_P</v>
      </c>
      <c r="D40" t="str">
        <f t="shared" si="3"/>
        <v>JM1-35</v>
      </c>
      <c r="E40" t="s">
        <v>158</v>
      </c>
      <c r="F40">
        <v>35</v>
      </c>
      <c r="G40" t="s">
        <v>395</v>
      </c>
      <c r="L40" t="s">
        <v>861</v>
      </c>
      <c r="M40" t="s">
        <v>274</v>
      </c>
      <c r="N40">
        <v>14.085900000000001</v>
      </c>
      <c r="AB40" t="str">
        <f>B2B!D37</f>
        <v>JM1</v>
      </c>
      <c r="AC40" t="str">
        <f>B2B!E37</f>
        <v>35</v>
      </c>
      <c r="AD40" t="str">
        <f t="shared" si="6"/>
        <v>JM1-35</v>
      </c>
      <c r="AE40" t="str">
        <f t="shared" si="7"/>
        <v>B34_L7_P</v>
      </c>
      <c r="AF40" t="str">
        <f t="shared" si="8"/>
        <v>M2</v>
      </c>
      <c r="AG40">
        <f t="shared" si="9"/>
        <v>12.239599999999999</v>
      </c>
      <c r="AH40" t="str">
        <f>IF(IFERROR(IF(IF(AF40="--",INDEX(D:D,MATCH(AE40,INDEX(B:B,MATCH(AE40,B:B,)+1):B10554,)+MATCH(AE40,B:B,)))=D40,VLOOKUP(AE40,B:D,3,0),IF(AF40="--",INDEX(D:D,MATCH(AE40,INDEX(B:B,MATCH(AE40,B:B,)+1):B10554,)+MATCH(AE40,B:B,)),"---")),"---")=AD40,"---",IFERROR(IF(IF(AF40="--",INDEX(D:D,MATCH(AE40,INDEX(B:B,MATCH(AE40,B:B,)+1):B10554,)+MATCH(AE40,B:B,)))=AD40,VLOOKUP(AE40,B:D,3,0),IF(AF40="--",INDEX(D:D,MATCH(AE40,INDEX(B:B,MATCH(AE40,B:B,)+1):B10554,)+MATCH(AE40,B:B,)),"---")),"---"))</f>
        <v>---</v>
      </c>
      <c r="AI40" t="str">
        <f t="shared" si="10"/>
        <v>--</v>
      </c>
      <c r="AJ40" t="str">
        <f t="shared" si="11"/>
        <v>B34_L7_P</v>
      </c>
      <c r="AK40">
        <f t="shared" si="12"/>
        <v>2</v>
      </c>
      <c r="AT40" t="str">
        <f t="shared" si="4"/>
        <v>B34_L7_P</v>
      </c>
      <c r="AU40" t="str">
        <f t="shared" si="5"/>
        <v>--</v>
      </c>
    </row>
    <row r="41" spans="1:47" x14ac:dyDescent="0.25">
      <c r="A41" t="str">
        <f t="shared" si="0"/>
        <v>JM1-36</v>
      </c>
      <c r="B41" t="str">
        <f t="shared" si="1"/>
        <v>B34_L1_P</v>
      </c>
      <c r="C41" t="str">
        <f t="shared" si="2"/>
        <v>JM1-B34_L1_P</v>
      </c>
      <c r="D41" t="str">
        <f t="shared" si="3"/>
        <v>JM1-36</v>
      </c>
      <c r="E41" t="s">
        <v>158</v>
      </c>
      <c r="F41">
        <v>36</v>
      </c>
      <c r="G41" t="s">
        <v>372</v>
      </c>
      <c r="L41" t="s">
        <v>862</v>
      </c>
      <c r="M41" t="s">
        <v>274</v>
      </c>
      <c r="N41">
        <v>15.3001</v>
      </c>
      <c r="AB41" t="str">
        <f>B2B!D38</f>
        <v>JM1</v>
      </c>
      <c r="AC41" t="str">
        <f>B2B!E38</f>
        <v>36</v>
      </c>
      <c r="AD41" t="str">
        <f t="shared" si="6"/>
        <v>JM1-36</v>
      </c>
      <c r="AE41" t="str">
        <f t="shared" si="7"/>
        <v>B34_L1_P</v>
      </c>
      <c r="AF41" t="str">
        <f t="shared" si="8"/>
        <v>K6</v>
      </c>
      <c r="AG41">
        <f t="shared" si="9"/>
        <v>9.0617999999999999</v>
      </c>
      <c r="AH41" t="str">
        <f>IF(IFERROR(IF(IF(AF41="--",INDEX(D:D,MATCH(AE41,INDEX(B:B,MATCH(AE41,B:B,)+1):B10555,)+MATCH(AE41,B:B,)))=D41,VLOOKUP(AE41,B:D,3,0),IF(AF41="--",INDEX(D:D,MATCH(AE41,INDEX(B:B,MATCH(AE41,B:B,)+1):B10555,)+MATCH(AE41,B:B,)),"---")),"---")=AD41,"---",IFERROR(IF(IF(AF41="--",INDEX(D:D,MATCH(AE41,INDEX(B:B,MATCH(AE41,B:B,)+1):B10555,)+MATCH(AE41,B:B,)))=AD41,VLOOKUP(AE41,B:D,3,0),IF(AF41="--",INDEX(D:D,MATCH(AE41,INDEX(B:B,MATCH(AE41,B:B,)+1):B10555,)+MATCH(AE41,B:B,)),"---")),"---"))</f>
        <v>---</v>
      </c>
      <c r="AI41" t="str">
        <f t="shared" si="10"/>
        <v>--</v>
      </c>
      <c r="AJ41" t="str">
        <f t="shared" si="11"/>
        <v>B34_L1_P</v>
      </c>
      <c r="AK41">
        <f t="shared" si="12"/>
        <v>2</v>
      </c>
      <c r="AT41" t="str">
        <f t="shared" si="4"/>
        <v>B34_L1_P</v>
      </c>
      <c r="AU41" t="str">
        <f t="shared" si="5"/>
        <v>--</v>
      </c>
    </row>
    <row r="42" spans="1:47" x14ac:dyDescent="0.25">
      <c r="A42" t="str">
        <f t="shared" si="0"/>
        <v>JM1-37</v>
      </c>
      <c r="B42" t="str">
        <f t="shared" si="1"/>
        <v>B34_L7_N</v>
      </c>
      <c r="C42" t="str">
        <f t="shared" si="2"/>
        <v>JM1-B34_L7_N</v>
      </c>
      <c r="D42" t="str">
        <f t="shared" si="3"/>
        <v>JM1-37</v>
      </c>
      <c r="E42" t="s">
        <v>158</v>
      </c>
      <c r="F42">
        <v>37</v>
      </c>
      <c r="G42" t="s">
        <v>394</v>
      </c>
      <c r="L42" t="s">
        <v>863</v>
      </c>
      <c r="M42" t="s">
        <v>274</v>
      </c>
      <c r="N42">
        <v>15.6473</v>
      </c>
      <c r="AB42" t="str">
        <f>B2B!D39</f>
        <v>JM1</v>
      </c>
      <c r="AC42" t="str">
        <f>B2B!E39</f>
        <v>37</v>
      </c>
      <c r="AD42" t="str">
        <f t="shared" si="6"/>
        <v>JM1-37</v>
      </c>
      <c r="AE42" t="str">
        <f t="shared" si="7"/>
        <v>B34_L7_N</v>
      </c>
      <c r="AF42" t="str">
        <f t="shared" si="8"/>
        <v>M1</v>
      </c>
      <c r="AG42">
        <f t="shared" si="9"/>
        <v>11.3567</v>
      </c>
      <c r="AH42" t="str">
        <f>IF(IFERROR(IF(IF(AF42="--",INDEX(D:D,MATCH(AE42,INDEX(B:B,MATCH(AE42,B:B,)+1):B10556,)+MATCH(AE42,B:B,)))=D42,VLOOKUP(AE42,B:D,3,0),IF(AF42="--",INDEX(D:D,MATCH(AE42,INDEX(B:B,MATCH(AE42,B:B,)+1):B10556,)+MATCH(AE42,B:B,)),"---")),"---")=AD42,"---",IFERROR(IF(IF(AF42="--",INDEX(D:D,MATCH(AE42,INDEX(B:B,MATCH(AE42,B:B,)+1):B10556,)+MATCH(AE42,B:B,)))=AD42,VLOOKUP(AE42,B:D,3,0),IF(AF42="--",INDEX(D:D,MATCH(AE42,INDEX(B:B,MATCH(AE42,B:B,)+1):B10556,)+MATCH(AE42,B:B,)),"---")),"---"))</f>
        <v>---</v>
      </c>
      <c r="AI42" t="str">
        <f t="shared" si="10"/>
        <v>--</v>
      </c>
      <c r="AJ42" t="str">
        <f t="shared" si="11"/>
        <v>B34_L7_N</v>
      </c>
      <c r="AK42">
        <f t="shared" si="12"/>
        <v>2</v>
      </c>
      <c r="AT42" t="str">
        <f t="shared" si="4"/>
        <v>B34_L7_N</v>
      </c>
      <c r="AU42" t="str">
        <f t="shared" si="5"/>
        <v>--</v>
      </c>
    </row>
    <row r="43" spans="1:47" x14ac:dyDescent="0.25">
      <c r="A43" t="str">
        <f t="shared" si="0"/>
        <v>JM1-38</v>
      </c>
      <c r="B43" t="str">
        <f t="shared" si="1"/>
        <v>B34_L1_N</v>
      </c>
      <c r="C43" t="str">
        <f t="shared" si="2"/>
        <v>JM1-B34_L1_N</v>
      </c>
      <c r="D43" t="str">
        <f t="shared" si="3"/>
        <v>JM1-38</v>
      </c>
      <c r="E43" t="s">
        <v>158</v>
      </c>
      <c r="F43">
        <v>38</v>
      </c>
      <c r="G43" t="s">
        <v>370</v>
      </c>
      <c r="L43" t="s">
        <v>864</v>
      </c>
      <c r="M43" t="s">
        <v>274</v>
      </c>
      <c r="N43">
        <v>16.964300000000001</v>
      </c>
      <c r="AB43" t="str">
        <f>B2B!D40</f>
        <v>JM1</v>
      </c>
      <c r="AC43" t="str">
        <f>B2B!E40</f>
        <v>38</v>
      </c>
      <c r="AD43" t="str">
        <f t="shared" si="6"/>
        <v>JM1-38</v>
      </c>
      <c r="AE43" t="str">
        <f t="shared" si="7"/>
        <v>B34_L1_N</v>
      </c>
      <c r="AF43" t="str">
        <f t="shared" si="8"/>
        <v>K5</v>
      </c>
      <c r="AG43">
        <f t="shared" si="9"/>
        <v>9.6518999999999995</v>
      </c>
      <c r="AH43" t="str">
        <f>IF(IFERROR(IF(IF(AF43="--",INDEX(D:D,MATCH(AE43,INDEX(B:B,MATCH(AE43,B:B,)+1):B10557,)+MATCH(AE43,B:B,)))=D43,VLOOKUP(AE43,B:D,3,0),IF(AF43="--",INDEX(D:D,MATCH(AE43,INDEX(B:B,MATCH(AE43,B:B,)+1):B10557,)+MATCH(AE43,B:B,)),"---")),"---")=AD43,"---",IFERROR(IF(IF(AF43="--",INDEX(D:D,MATCH(AE43,INDEX(B:B,MATCH(AE43,B:B,)+1):B10557,)+MATCH(AE43,B:B,)))=AD43,VLOOKUP(AE43,B:D,3,0),IF(AF43="--",INDEX(D:D,MATCH(AE43,INDEX(B:B,MATCH(AE43,B:B,)+1):B10557,)+MATCH(AE43,B:B,)),"---")),"---"))</f>
        <v>---</v>
      </c>
      <c r="AI43" t="str">
        <f t="shared" si="10"/>
        <v>--</v>
      </c>
      <c r="AJ43" t="str">
        <f t="shared" si="11"/>
        <v>B34_L1_N</v>
      </c>
      <c r="AK43">
        <f t="shared" si="12"/>
        <v>2</v>
      </c>
      <c r="AT43" t="str">
        <f t="shared" si="4"/>
        <v>B34_L1_N</v>
      </c>
      <c r="AU43" t="str">
        <f t="shared" si="5"/>
        <v>--</v>
      </c>
    </row>
    <row r="44" spans="1:47" x14ac:dyDescent="0.25">
      <c r="A44" t="str">
        <f t="shared" si="0"/>
        <v>JM1-39</v>
      </c>
      <c r="B44" t="str">
        <f t="shared" si="1"/>
        <v>B34_L3_P</v>
      </c>
      <c r="C44" t="str">
        <f t="shared" si="2"/>
        <v>JM1-B34_L3_P</v>
      </c>
      <c r="D44" t="str">
        <f t="shared" si="3"/>
        <v>JM1-39</v>
      </c>
      <c r="E44" t="s">
        <v>158</v>
      </c>
      <c r="F44">
        <v>39</v>
      </c>
      <c r="G44" t="s">
        <v>387</v>
      </c>
      <c r="L44" t="s">
        <v>293</v>
      </c>
      <c r="M44" t="s">
        <v>274</v>
      </c>
      <c r="N44">
        <v>13.3421</v>
      </c>
      <c r="AB44" t="str">
        <f>B2B!D41</f>
        <v>JM1</v>
      </c>
      <c r="AC44" t="str">
        <f>B2B!E41</f>
        <v>39</v>
      </c>
      <c r="AD44" t="str">
        <f t="shared" si="6"/>
        <v>JM1-39</v>
      </c>
      <c r="AE44" t="str">
        <f t="shared" si="7"/>
        <v>B34_L3_P</v>
      </c>
      <c r="AF44" t="str">
        <f t="shared" si="8"/>
        <v>K2</v>
      </c>
      <c r="AG44">
        <f t="shared" si="9"/>
        <v>8.9199000000000002</v>
      </c>
      <c r="AH44" t="str">
        <f>IF(IFERROR(IF(IF(AF44="--",INDEX(D:D,MATCH(AE44,INDEX(B:B,MATCH(AE44,B:B,)+1):B10558,)+MATCH(AE44,B:B,)))=D44,VLOOKUP(AE44,B:D,3,0),IF(AF44="--",INDEX(D:D,MATCH(AE44,INDEX(B:B,MATCH(AE44,B:B,)+1):B10558,)+MATCH(AE44,B:B,)),"---")),"---")=AD44,"---",IFERROR(IF(IF(AF44="--",INDEX(D:D,MATCH(AE44,INDEX(B:B,MATCH(AE44,B:B,)+1):B10558,)+MATCH(AE44,B:B,)))=AD44,VLOOKUP(AE44,B:D,3,0),IF(AF44="--",INDEX(D:D,MATCH(AE44,INDEX(B:B,MATCH(AE44,B:B,)+1):B10558,)+MATCH(AE44,B:B,)),"---")),"---"))</f>
        <v>---</v>
      </c>
      <c r="AI44" t="str">
        <f t="shared" si="10"/>
        <v>--</v>
      </c>
      <c r="AJ44" t="str">
        <f t="shared" si="11"/>
        <v>B34_L3_P</v>
      </c>
      <c r="AK44">
        <f t="shared" si="12"/>
        <v>2</v>
      </c>
      <c r="AT44" t="str">
        <f t="shared" si="4"/>
        <v>B34_L3_P</v>
      </c>
      <c r="AU44" t="str">
        <f t="shared" si="5"/>
        <v>--</v>
      </c>
    </row>
    <row r="45" spans="1:47" x14ac:dyDescent="0.25">
      <c r="A45" t="str">
        <f t="shared" si="0"/>
        <v>JM1-40</v>
      </c>
      <c r="B45" t="str">
        <f t="shared" si="1"/>
        <v>B34_L4_P</v>
      </c>
      <c r="C45" t="str">
        <f t="shared" si="2"/>
        <v>JM1-B34_L4_P</v>
      </c>
      <c r="D45" t="str">
        <f t="shared" si="3"/>
        <v>JM1-40</v>
      </c>
      <c r="E45" t="s">
        <v>158</v>
      </c>
      <c r="F45">
        <v>40</v>
      </c>
      <c r="G45" t="s">
        <v>389</v>
      </c>
      <c r="L45" t="s">
        <v>294</v>
      </c>
      <c r="M45" t="s">
        <v>274</v>
      </c>
      <c r="N45">
        <v>14.6591</v>
      </c>
      <c r="AB45" t="str">
        <f>B2B!D42</f>
        <v>JM1</v>
      </c>
      <c r="AC45" t="str">
        <f>B2B!E42</f>
        <v>40</v>
      </c>
      <c r="AD45" t="str">
        <f t="shared" si="6"/>
        <v>JM1-40</v>
      </c>
      <c r="AE45" t="str">
        <f t="shared" si="7"/>
        <v>B34_L4_P</v>
      </c>
      <c r="AF45" t="str">
        <f t="shared" si="8"/>
        <v>K3</v>
      </c>
      <c r="AG45">
        <f t="shared" si="9"/>
        <v>6.0613000000000001</v>
      </c>
      <c r="AH45" t="str">
        <f>IF(IFERROR(IF(IF(AF45="--",INDEX(D:D,MATCH(AE45,INDEX(B:B,MATCH(AE45,B:B,)+1):B10559,)+MATCH(AE45,B:B,)))=D45,VLOOKUP(AE45,B:D,3,0),IF(AF45="--",INDEX(D:D,MATCH(AE45,INDEX(B:B,MATCH(AE45,B:B,)+1):B10559,)+MATCH(AE45,B:B,)),"---")),"---")=AD45,"---",IFERROR(IF(IF(AF45="--",INDEX(D:D,MATCH(AE45,INDEX(B:B,MATCH(AE45,B:B,)+1):B10559,)+MATCH(AE45,B:B,)))=AD45,VLOOKUP(AE45,B:D,3,0),IF(AF45="--",INDEX(D:D,MATCH(AE45,INDEX(B:B,MATCH(AE45,B:B,)+1):B10559,)+MATCH(AE45,B:B,)),"---")),"---"))</f>
        <v>---</v>
      </c>
      <c r="AI45" t="str">
        <f t="shared" si="10"/>
        <v>--</v>
      </c>
      <c r="AJ45" t="str">
        <f t="shared" si="11"/>
        <v>B34_L4_P</v>
      </c>
      <c r="AK45">
        <f t="shared" si="12"/>
        <v>2</v>
      </c>
      <c r="AT45" t="str">
        <f t="shared" si="4"/>
        <v>B34_L4_P</v>
      </c>
      <c r="AU45" t="str">
        <f t="shared" si="5"/>
        <v>--</v>
      </c>
    </row>
    <row r="46" spans="1:47" x14ac:dyDescent="0.25">
      <c r="A46" t="str">
        <f t="shared" si="0"/>
        <v>JM1-41</v>
      </c>
      <c r="B46" t="str">
        <f t="shared" si="1"/>
        <v>B34_L3_N</v>
      </c>
      <c r="C46" t="str">
        <f t="shared" si="2"/>
        <v>JM1-B34_L3_N</v>
      </c>
      <c r="D46" t="str">
        <f t="shared" si="3"/>
        <v>JM1-41</v>
      </c>
      <c r="E46" t="s">
        <v>158</v>
      </c>
      <c r="F46">
        <v>41</v>
      </c>
      <c r="G46" t="s">
        <v>386</v>
      </c>
      <c r="L46" t="s">
        <v>1303</v>
      </c>
      <c r="M46" t="s">
        <v>274</v>
      </c>
      <c r="N46">
        <v>27.411300000000001</v>
      </c>
      <c r="AB46" t="str">
        <f>B2B!D43</f>
        <v>JM1</v>
      </c>
      <c r="AC46" t="str">
        <f>B2B!E43</f>
        <v>41</v>
      </c>
      <c r="AD46" t="str">
        <f t="shared" si="6"/>
        <v>JM1-41</v>
      </c>
      <c r="AE46" t="str">
        <f t="shared" si="7"/>
        <v>B34_L3_N</v>
      </c>
      <c r="AF46" t="str">
        <f t="shared" si="8"/>
        <v>K1</v>
      </c>
      <c r="AG46">
        <f t="shared" si="9"/>
        <v>8.0371000000000006</v>
      </c>
      <c r="AH46" t="str">
        <f>IF(IFERROR(IF(IF(AF46="--",INDEX(D:D,MATCH(AE46,INDEX(B:B,MATCH(AE46,B:B,)+1):B10560,)+MATCH(AE46,B:B,)))=D46,VLOOKUP(AE46,B:D,3,0),IF(AF46="--",INDEX(D:D,MATCH(AE46,INDEX(B:B,MATCH(AE46,B:B,)+1):B10560,)+MATCH(AE46,B:B,)),"---")),"---")=AD46,"---",IFERROR(IF(IF(AF46="--",INDEX(D:D,MATCH(AE46,INDEX(B:B,MATCH(AE46,B:B,)+1):B10560,)+MATCH(AE46,B:B,)))=AD46,VLOOKUP(AE46,B:D,3,0),IF(AF46="--",INDEX(D:D,MATCH(AE46,INDEX(B:B,MATCH(AE46,B:B,)+1):B10560,)+MATCH(AE46,B:B,)),"---")),"---"))</f>
        <v>---</v>
      </c>
      <c r="AI46" t="str">
        <f t="shared" si="10"/>
        <v>--</v>
      </c>
      <c r="AJ46" t="str">
        <f t="shared" si="11"/>
        <v>B34_L3_N</v>
      </c>
      <c r="AK46">
        <f t="shared" si="12"/>
        <v>2</v>
      </c>
      <c r="AT46" t="str">
        <f t="shared" si="4"/>
        <v>B34_L3_N</v>
      </c>
      <c r="AU46" t="str">
        <f t="shared" si="5"/>
        <v>--</v>
      </c>
    </row>
    <row r="47" spans="1:47" x14ac:dyDescent="0.25">
      <c r="A47" t="str">
        <f t="shared" si="0"/>
        <v>JM1-42</v>
      </c>
      <c r="B47" t="str">
        <f t="shared" si="1"/>
        <v>B34_L4_N</v>
      </c>
      <c r="C47" t="str">
        <f t="shared" si="2"/>
        <v>JM1-B34_L4_N</v>
      </c>
      <c r="D47" t="str">
        <f t="shared" si="3"/>
        <v>JM1-42</v>
      </c>
      <c r="E47" t="s">
        <v>158</v>
      </c>
      <c r="F47">
        <v>42</v>
      </c>
      <c r="G47" t="s">
        <v>388</v>
      </c>
      <c r="L47" t="s">
        <v>865</v>
      </c>
      <c r="M47" t="s">
        <v>274</v>
      </c>
      <c r="N47">
        <v>8.8655000000000008</v>
      </c>
      <c r="AB47" t="str">
        <f>B2B!D44</f>
        <v>JM1</v>
      </c>
      <c r="AC47" t="str">
        <f>B2B!E44</f>
        <v>42</v>
      </c>
      <c r="AD47" t="str">
        <f t="shared" si="6"/>
        <v>JM1-42</v>
      </c>
      <c r="AE47" t="str">
        <f t="shared" si="7"/>
        <v>B34_L4_N</v>
      </c>
      <c r="AF47" t="str">
        <f t="shared" si="8"/>
        <v>L2</v>
      </c>
      <c r="AG47">
        <f t="shared" si="9"/>
        <v>5.3198999999999996</v>
      </c>
      <c r="AH47" t="str">
        <f>IF(IFERROR(IF(IF(AF47="--",INDEX(D:D,MATCH(AE47,INDEX(B:B,MATCH(AE47,B:B,)+1):B10561,)+MATCH(AE47,B:B,)))=D47,VLOOKUP(AE47,B:D,3,0),IF(AF47="--",INDEX(D:D,MATCH(AE47,INDEX(B:B,MATCH(AE47,B:B,)+1):B10561,)+MATCH(AE47,B:B,)),"---")),"---")=AD47,"---",IFERROR(IF(IF(AF47="--",INDEX(D:D,MATCH(AE47,INDEX(B:B,MATCH(AE47,B:B,)+1):B10561,)+MATCH(AE47,B:B,)))=AD47,VLOOKUP(AE47,B:D,3,0),IF(AF47="--",INDEX(D:D,MATCH(AE47,INDEX(B:B,MATCH(AE47,B:B,)+1):B10561,)+MATCH(AE47,B:B,)),"---")),"---"))</f>
        <v>---</v>
      </c>
      <c r="AI47" t="str">
        <f t="shared" si="10"/>
        <v>--</v>
      </c>
      <c r="AJ47" t="str">
        <f t="shared" si="11"/>
        <v>B34_L4_N</v>
      </c>
      <c r="AK47">
        <f t="shared" si="12"/>
        <v>2</v>
      </c>
      <c r="AT47" t="str">
        <f t="shared" si="4"/>
        <v>B34_L4_N</v>
      </c>
      <c r="AU47" t="str">
        <f t="shared" si="5"/>
        <v>--</v>
      </c>
    </row>
    <row r="48" spans="1:47" x14ac:dyDescent="0.25">
      <c r="A48" t="str">
        <f t="shared" si="0"/>
        <v>JM1-43</v>
      </c>
      <c r="B48" t="str">
        <f t="shared" si="1"/>
        <v>B34_L9_P</v>
      </c>
      <c r="C48" t="str">
        <f t="shared" si="2"/>
        <v>JM1-B34_L9_P</v>
      </c>
      <c r="D48" t="str">
        <f t="shared" si="3"/>
        <v>JM1-43</v>
      </c>
      <c r="E48" t="s">
        <v>158</v>
      </c>
      <c r="F48">
        <v>43</v>
      </c>
      <c r="G48" t="s">
        <v>400</v>
      </c>
      <c r="L48" t="s">
        <v>866</v>
      </c>
      <c r="M48" t="s">
        <v>274</v>
      </c>
      <c r="N48">
        <v>9.4169999999999998</v>
      </c>
      <c r="AB48" t="str">
        <f>B2B!D45</f>
        <v>JM1</v>
      </c>
      <c r="AC48" t="str">
        <f>B2B!E45</f>
        <v>43</v>
      </c>
      <c r="AD48" t="str">
        <f t="shared" si="6"/>
        <v>JM1-43</v>
      </c>
      <c r="AE48" t="str">
        <f t="shared" si="7"/>
        <v>B34_L9_P</v>
      </c>
      <c r="AF48" t="str">
        <f t="shared" si="8"/>
        <v>N1</v>
      </c>
      <c r="AG48">
        <f t="shared" si="9"/>
        <v>10.6998</v>
      </c>
      <c r="AH48" t="str">
        <f>IF(IFERROR(IF(IF(AF48="--",INDEX(D:D,MATCH(AE48,INDEX(B:B,MATCH(AE48,B:B,)+1):B10562,)+MATCH(AE48,B:B,)))=D48,VLOOKUP(AE48,B:D,3,0),IF(AF48="--",INDEX(D:D,MATCH(AE48,INDEX(B:B,MATCH(AE48,B:B,)+1):B10562,)+MATCH(AE48,B:B,)),"---")),"---")=AD48,"---",IFERROR(IF(IF(AF48="--",INDEX(D:D,MATCH(AE48,INDEX(B:B,MATCH(AE48,B:B,)+1):B10562,)+MATCH(AE48,B:B,)))=AD48,VLOOKUP(AE48,B:D,3,0),IF(AF48="--",INDEX(D:D,MATCH(AE48,INDEX(B:B,MATCH(AE48,B:B,)+1):B10562,)+MATCH(AE48,B:B,)),"---")),"---"))</f>
        <v>---</v>
      </c>
      <c r="AI48" t="str">
        <f t="shared" si="10"/>
        <v>--</v>
      </c>
      <c r="AJ48" t="str">
        <f t="shared" si="11"/>
        <v>B34_L9_P</v>
      </c>
      <c r="AK48">
        <f t="shared" si="12"/>
        <v>2</v>
      </c>
      <c r="AT48" t="str">
        <f t="shared" si="4"/>
        <v>B34_L9_P</v>
      </c>
      <c r="AU48" t="str">
        <f t="shared" si="5"/>
        <v>--</v>
      </c>
    </row>
    <row r="49" spans="1:47" x14ac:dyDescent="0.25">
      <c r="A49" t="str">
        <f t="shared" si="0"/>
        <v>JM1-44</v>
      </c>
      <c r="B49" t="str">
        <f t="shared" si="1"/>
        <v>B34_L5_P</v>
      </c>
      <c r="C49" t="str">
        <f t="shared" si="2"/>
        <v>JM1-B34_L5_P</v>
      </c>
      <c r="D49" t="str">
        <f t="shared" si="3"/>
        <v>JM1-44</v>
      </c>
      <c r="E49" t="s">
        <v>158</v>
      </c>
      <c r="F49">
        <v>44</v>
      </c>
      <c r="G49" t="s">
        <v>391</v>
      </c>
      <c r="L49" t="s">
        <v>295</v>
      </c>
      <c r="M49" t="s">
        <v>274</v>
      </c>
      <c r="N49">
        <v>8.1876999999999995</v>
      </c>
      <c r="AB49" t="str">
        <f>B2B!D46</f>
        <v>JM1</v>
      </c>
      <c r="AC49" t="str">
        <f>B2B!E46</f>
        <v>44</v>
      </c>
      <c r="AD49" t="str">
        <f t="shared" si="6"/>
        <v>JM1-44</v>
      </c>
      <c r="AE49" t="str">
        <f t="shared" si="7"/>
        <v>B34_L5_P</v>
      </c>
      <c r="AF49" t="str">
        <f t="shared" si="8"/>
        <v>L4</v>
      </c>
      <c r="AG49">
        <f t="shared" si="9"/>
        <v>6.7785000000000002</v>
      </c>
      <c r="AH49" t="str">
        <f>IF(IFERROR(IF(IF(AF49="--",INDEX(D:D,MATCH(AE49,INDEX(B:B,MATCH(AE49,B:B,)+1):B10563,)+MATCH(AE49,B:B,)))=D49,VLOOKUP(AE49,B:D,3,0),IF(AF49="--",INDEX(D:D,MATCH(AE49,INDEX(B:B,MATCH(AE49,B:B,)+1):B10563,)+MATCH(AE49,B:B,)),"---")),"---")=AD49,"---",IFERROR(IF(IF(AF49="--",INDEX(D:D,MATCH(AE49,INDEX(B:B,MATCH(AE49,B:B,)+1):B10563,)+MATCH(AE49,B:B,)))=AD49,VLOOKUP(AE49,B:D,3,0),IF(AF49="--",INDEX(D:D,MATCH(AE49,INDEX(B:B,MATCH(AE49,B:B,)+1):B10563,)+MATCH(AE49,B:B,)),"---")),"---"))</f>
        <v>---</v>
      </c>
      <c r="AI49" t="str">
        <f t="shared" si="10"/>
        <v>--</v>
      </c>
      <c r="AJ49" t="str">
        <f t="shared" si="11"/>
        <v>B34_L5_P</v>
      </c>
      <c r="AK49">
        <f t="shared" si="12"/>
        <v>2</v>
      </c>
      <c r="AT49" t="str">
        <f t="shared" si="4"/>
        <v>B34_L5_P</v>
      </c>
      <c r="AU49" t="str">
        <f t="shared" si="5"/>
        <v>--</v>
      </c>
    </row>
    <row r="50" spans="1:47" x14ac:dyDescent="0.25">
      <c r="A50" t="str">
        <f t="shared" si="0"/>
        <v>JM1-45</v>
      </c>
      <c r="B50" t="str">
        <f t="shared" si="1"/>
        <v>B34_L9_N</v>
      </c>
      <c r="C50" t="str">
        <f t="shared" si="2"/>
        <v>JM1-B34_L9_N</v>
      </c>
      <c r="D50" t="str">
        <f t="shared" si="3"/>
        <v>JM1-45</v>
      </c>
      <c r="E50" t="s">
        <v>158</v>
      </c>
      <c r="F50">
        <v>45</v>
      </c>
      <c r="G50" t="s">
        <v>398</v>
      </c>
      <c r="L50" t="s">
        <v>296</v>
      </c>
      <c r="M50" t="s">
        <v>274</v>
      </c>
      <c r="N50">
        <v>8.0692000000000004</v>
      </c>
      <c r="AB50" t="str">
        <f>B2B!D47</f>
        <v>JM1</v>
      </c>
      <c r="AC50" t="str">
        <f>B2B!E47</f>
        <v>45</v>
      </c>
      <c r="AD50" t="str">
        <f t="shared" si="6"/>
        <v>JM1-45</v>
      </c>
      <c r="AE50" t="str">
        <f t="shared" si="7"/>
        <v>B34_L9_N</v>
      </c>
      <c r="AF50" t="str">
        <f t="shared" si="8"/>
        <v>P1</v>
      </c>
      <c r="AG50">
        <f t="shared" si="9"/>
        <v>10.6998</v>
      </c>
      <c r="AH50" t="str">
        <f>IF(IFERROR(IF(IF(AF50="--",INDEX(D:D,MATCH(AE50,INDEX(B:B,MATCH(AE50,B:B,)+1):B10564,)+MATCH(AE50,B:B,)))=D50,VLOOKUP(AE50,B:D,3,0),IF(AF50="--",INDEX(D:D,MATCH(AE50,INDEX(B:B,MATCH(AE50,B:B,)+1):B10564,)+MATCH(AE50,B:B,)),"---")),"---")=AD50,"---",IFERROR(IF(IF(AF50="--",INDEX(D:D,MATCH(AE50,INDEX(B:B,MATCH(AE50,B:B,)+1):B10564,)+MATCH(AE50,B:B,)))=AD50,VLOOKUP(AE50,B:D,3,0),IF(AF50="--",INDEX(D:D,MATCH(AE50,INDEX(B:B,MATCH(AE50,B:B,)+1):B10564,)+MATCH(AE50,B:B,)),"---")),"---"))</f>
        <v>---</v>
      </c>
      <c r="AI50" t="str">
        <f t="shared" si="10"/>
        <v>--</v>
      </c>
      <c r="AJ50" t="str">
        <f t="shared" si="11"/>
        <v>B34_L9_N</v>
      </c>
      <c r="AK50">
        <f t="shared" si="12"/>
        <v>2</v>
      </c>
      <c r="AT50" t="str">
        <f t="shared" si="4"/>
        <v>B34_L9_N</v>
      </c>
      <c r="AU50" t="str">
        <f t="shared" si="5"/>
        <v>--</v>
      </c>
    </row>
    <row r="51" spans="1:47" x14ac:dyDescent="0.25">
      <c r="A51" t="str">
        <f t="shared" si="0"/>
        <v>JM1-46</v>
      </c>
      <c r="B51" t="str">
        <f t="shared" si="1"/>
        <v>B34_L5_N</v>
      </c>
      <c r="C51" t="str">
        <f t="shared" si="2"/>
        <v>JM1-B34_L5_N</v>
      </c>
      <c r="D51" t="str">
        <f t="shared" si="3"/>
        <v>JM1-46</v>
      </c>
      <c r="E51" t="s">
        <v>158</v>
      </c>
      <c r="F51">
        <v>46</v>
      </c>
      <c r="G51" t="s">
        <v>390</v>
      </c>
      <c r="L51" t="s">
        <v>867</v>
      </c>
      <c r="M51" t="s">
        <v>274</v>
      </c>
      <c r="N51">
        <v>12.4018</v>
      </c>
      <c r="AB51" t="str">
        <f>B2B!D48</f>
        <v>JM1</v>
      </c>
      <c r="AC51" t="str">
        <f>B2B!E48</f>
        <v>46</v>
      </c>
      <c r="AD51" t="str">
        <f t="shared" si="6"/>
        <v>JM1-46</v>
      </c>
      <c r="AE51" t="str">
        <f t="shared" si="7"/>
        <v>B34_L5_N</v>
      </c>
      <c r="AF51" t="str">
        <f t="shared" si="8"/>
        <v>L3</v>
      </c>
      <c r="AG51">
        <f t="shared" si="9"/>
        <v>5.8128000000000002</v>
      </c>
      <c r="AH51" t="str">
        <f>IF(IFERROR(IF(IF(AF51="--",INDEX(D:D,MATCH(AE51,INDEX(B:B,MATCH(AE51,B:B,)+1):B10565,)+MATCH(AE51,B:B,)))=D51,VLOOKUP(AE51,B:D,3,0),IF(AF51="--",INDEX(D:D,MATCH(AE51,INDEX(B:B,MATCH(AE51,B:B,)+1):B10565,)+MATCH(AE51,B:B,)),"---")),"---")=AD51,"---",IFERROR(IF(IF(AF51="--",INDEX(D:D,MATCH(AE51,INDEX(B:B,MATCH(AE51,B:B,)+1):B10565,)+MATCH(AE51,B:B,)))=AD51,VLOOKUP(AE51,B:D,3,0),IF(AF51="--",INDEX(D:D,MATCH(AE51,INDEX(B:B,MATCH(AE51,B:B,)+1):B10565,)+MATCH(AE51,B:B,)),"---")),"---"))</f>
        <v>---</v>
      </c>
      <c r="AI51" t="str">
        <f t="shared" si="10"/>
        <v>--</v>
      </c>
      <c r="AJ51" t="str">
        <f t="shared" si="11"/>
        <v>B34_L5_N</v>
      </c>
      <c r="AK51">
        <f t="shared" si="12"/>
        <v>2</v>
      </c>
      <c r="AT51" t="str">
        <f t="shared" si="4"/>
        <v>B34_L5_N</v>
      </c>
      <c r="AU51" t="str">
        <f t="shared" si="5"/>
        <v>--</v>
      </c>
    </row>
    <row r="52" spans="1:47" x14ac:dyDescent="0.25">
      <c r="A52" t="str">
        <f t="shared" si="0"/>
        <v>JM1-47</v>
      </c>
      <c r="B52" t="str">
        <f t="shared" si="1"/>
        <v>GND</v>
      </c>
      <c r="C52" t="str">
        <f t="shared" si="2"/>
        <v>JM1-GND</v>
      </c>
      <c r="D52" t="str">
        <f t="shared" si="3"/>
        <v>JM1-47</v>
      </c>
      <c r="E52" t="s">
        <v>158</v>
      </c>
      <c r="F52">
        <v>47</v>
      </c>
      <c r="G52" t="s">
        <v>275</v>
      </c>
      <c r="L52" t="s">
        <v>868</v>
      </c>
      <c r="M52" t="s">
        <v>274</v>
      </c>
      <c r="N52">
        <v>13.2424</v>
      </c>
      <c r="AB52" t="str">
        <f>B2B!D49</f>
        <v>JM1</v>
      </c>
      <c r="AC52" t="str">
        <f>B2B!E49</f>
        <v>47</v>
      </c>
      <c r="AD52" t="str">
        <f t="shared" si="6"/>
        <v>JM1-47</v>
      </c>
      <c r="AE52" t="str">
        <f t="shared" si="7"/>
        <v>GND</v>
      </c>
      <c r="AF52" t="str">
        <f t="shared" si="8"/>
        <v>---</v>
      </c>
      <c r="AG52" t="str">
        <f t="shared" si="9"/>
        <v>---</v>
      </c>
      <c r="AH52" t="str">
        <f>IF(IFERROR(IF(IF(AF52="--",INDEX(D:D,MATCH(AE52,INDEX(B:B,MATCH(AE52,B:B,)+1):B10566,)+MATCH(AE52,B:B,)))=D52,VLOOKUP(AE52,B:D,3,0),IF(AF52="--",INDEX(D:D,MATCH(AE52,INDEX(B:B,MATCH(AE52,B:B,)+1):B10566,)+MATCH(AE52,B:B,)),"---")),"---")=AD52,"---",IFERROR(IF(IF(AF52="--",INDEX(D:D,MATCH(AE52,INDEX(B:B,MATCH(AE52,B:B,)+1):B10566,)+MATCH(AE52,B:B,)))=AD52,VLOOKUP(AE52,B:D,3,0),IF(AF52="--",INDEX(D:D,MATCH(AE52,INDEX(B:B,MATCH(AE52,B:B,)+1):B10566,)+MATCH(AE52,B:B,)),"---")),"---"))</f>
        <v>---</v>
      </c>
      <c r="AI52" t="str">
        <f t="shared" si="10"/>
        <v>--</v>
      </c>
      <c r="AJ52" t="str">
        <f t="shared" si="11"/>
        <v>GND</v>
      </c>
      <c r="AK52">
        <f t="shared" si="12"/>
        <v>197</v>
      </c>
      <c r="AT52" t="str">
        <f t="shared" si="4"/>
        <v>GND</v>
      </c>
      <c r="AU52" t="str">
        <f t="shared" si="5"/>
        <v>--</v>
      </c>
    </row>
    <row r="53" spans="1:47" x14ac:dyDescent="0.25">
      <c r="A53" t="str">
        <f t="shared" si="0"/>
        <v>JM1-48</v>
      </c>
      <c r="B53" t="str">
        <f t="shared" si="1"/>
        <v>GND</v>
      </c>
      <c r="C53" t="str">
        <f t="shared" si="2"/>
        <v>JM1-GND</v>
      </c>
      <c r="D53" t="str">
        <f t="shared" si="3"/>
        <v>JM1-48</v>
      </c>
      <c r="E53" t="s">
        <v>158</v>
      </c>
      <c r="F53">
        <v>48</v>
      </c>
      <c r="G53" t="s">
        <v>275</v>
      </c>
      <c r="L53" t="s">
        <v>297</v>
      </c>
      <c r="M53" t="s">
        <v>274</v>
      </c>
      <c r="N53">
        <v>9.4345999999999997</v>
      </c>
      <c r="AB53" t="str">
        <f>B2B!D50</f>
        <v>JM1</v>
      </c>
      <c r="AC53" t="str">
        <f>B2B!E50</f>
        <v>48</v>
      </c>
      <c r="AD53" t="str">
        <f t="shared" si="6"/>
        <v>JM1-48</v>
      </c>
      <c r="AE53" t="str">
        <f t="shared" si="7"/>
        <v>GND</v>
      </c>
      <c r="AF53" t="str">
        <f t="shared" si="8"/>
        <v>---</v>
      </c>
      <c r="AG53" t="str">
        <f t="shared" si="9"/>
        <v>---</v>
      </c>
      <c r="AH53" t="str">
        <f>IF(IFERROR(IF(IF(AF53="--",INDEX(D:D,MATCH(AE53,INDEX(B:B,MATCH(AE53,B:B,)+1):B10567,)+MATCH(AE53,B:B,)))=D53,VLOOKUP(AE53,B:D,3,0),IF(AF53="--",INDEX(D:D,MATCH(AE53,INDEX(B:B,MATCH(AE53,B:B,)+1):B10567,)+MATCH(AE53,B:B,)),"---")),"---")=AD53,"---",IFERROR(IF(IF(AF53="--",INDEX(D:D,MATCH(AE53,INDEX(B:B,MATCH(AE53,B:B,)+1):B10567,)+MATCH(AE53,B:B,)))=AD53,VLOOKUP(AE53,B:D,3,0),IF(AF53="--",INDEX(D:D,MATCH(AE53,INDEX(B:B,MATCH(AE53,B:B,)+1):B10567,)+MATCH(AE53,B:B,)),"---")),"---"))</f>
        <v>---</v>
      </c>
      <c r="AI53" t="str">
        <f t="shared" si="10"/>
        <v>--</v>
      </c>
      <c r="AJ53" t="str">
        <f t="shared" si="11"/>
        <v>GND</v>
      </c>
      <c r="AK53">
        <f t="shared" si="12"/>
        <v>197</v>
      </c>
      <c r="AT53" t="str">
        <f t="shared" si="4"/>
        <v>GND</v>
      </c>
      <c r="AU53" t="str">
        <f t="shared" si="5"/>
        <v>--</v>
      </c>
    </row>
    <row r="54" spans="1:47" x14ac:dyDescent="0.25">
      <c r="A54" t="str">
        <f t="shared" si="0"/>
        <v>JM1-49</v>
      </c>
      <c r="B54" t="str">
        <f t="shared" si="1"/>
        <v>B34_L8_P</v>
      </c>
      <c r="C54" t="str">
        <f t="shared" si="2"/>
        <v>JM1-B34_L8_P</v>
      </c>
      <c r="D54" t="str">
        <f t="shared" si="3"/>
        <v>JM1-49</v>
      </c>
      <c r="E54" t="s">
        <v>158</v>
      </c>
      <c r="F54">
        <v>49</v>
      </c>
      <c r="G54" t="s">
        <v>397</v>
      </c>
      <c r="L54" t="s">
        <v>298</v>
      </c>
      <c r="M54" t="s">
        <v>274</v>
      </c>
      <c r="N54">
        <v>8.8404000000000007</v>
      </c>
      <c r="AB54" t="str">
        <f>B2B!D51</f>
        <v>JM1</v>
      </c>
      <c r="AC54" t="str">
        <f>B2B!E51</f>
        <v>49</v>
      </c>
      <c r="AD54" t="str">
        <f t="shared" si="6"/>
        <v>JM1-49</v>
      </c>
      <c r="AE54" t="str">
        <f t="shared" si="7"/>
        <v>B34_L8_P</v>
      </c>
      <c r="AF54" t="str">
        <f t="shared" si="8"/>
        <v>M6</v>
      </c>
      <c r="AG54">
        <f t="shared" si="9"/>
        <v>14.698</v>
      </c>
      <c r="AH54" t="str">
        <f>IF(IFERROR(IF(IF(AF54="--",INDEX(D:D,MATCH(AE54,INDEX(B:B,MATCH(AE54,B:B,)+1):B10568,)+MATCH(AE54,B:B,)))=D54,VLOOKUP(AE54,B:D,3,0),IF(AF54="--",INDEX(D:D,MATCH(AE54,INDEX(B:B,MATCH(AE54,B:B,)+1):B10568,)+MATCH(AE54,B:B,)),"---")),"---")=AD54,"---",IFERROR(IF(IF(AF54="--",INDEX(D:D,MATCH(AE54,INDEX(B:B,MATCH(AE54,B:B,)+1):B10568,)+MATCH(AE54,B:B,)))=AD54,VLOOKUP(AE54,B:D,3,0),IF(AF54="--",INDEX(D:D,MATCH(AE54,INDEX(B:B,MATCH(AE54,B:B,)+1):B10568,)+MATCH(AE54,B:B,)),"---")),"---"))</f>
        <v>---</v>
      </c>
      <c r="AI54" t="str">
        <f t="shared" si="10"/>
        <v>--</v>
      </c>
      <c r="AJ54" t="str">
        <f t="shared" si="11"/>
        <v>B34_L8_P</v>
      </c>
      <c r="AK54">
        <f t="shared" si="12"/>
        <v>2</v>
      </c>
      <c r="AT54" t="str">
        <f t="shared" si="4"/>
        <v>B34_L8_P</v>
      </c>
      <c r="AU54" t="str">
        <f t="shared" si="5"/>
        <v>--</v>
      </c>
    </row>
    <row r="55" spans="1:47" x14ac:dyDescent="0.25">
      <c r="A55" t="str">
        <f t="shared" si="0"/>
        <v>JM1-50</v>
      </c>
      <c r="B55" t="str">
        <f t="shared" si="1"/>
        <v>B34_L10_P</v>
      </c>
      <c r="C55" t="str">
        <f t="shared" si="2"/>
        <v>JM1-B34_L10_P</v>
      </c>
      <c r="D55" t="str">
        <f t="shared" si="3"/>
        <v>JM1-50</v>
      </c>
      <c r="E55" t="s">
        <v>158</v>
      </c>
      <c r="F55">
        <v>50</v>
      </c>
      <c r="G55" t="s">
        <v>348</v>
      </c>
      <c r="L55" t="s">
        <v>869</v>
      </c>
      <c r="M55" t="s">
        <v>274</v>
      </c>
      <c r="N55">
        <v>6.7488000000000001</v>
      </c>
      <c r="AB55" t="str">
        <f>B2B!D52</f>
        <v>JM1</v>
      </c>
      <c r="AC55" t="str">
        <f>B2B!E52</f>
        <v>50</v>
      </c>
      <c r="AD55" t="str">
        <f t="shared" si="6"/>
        <v>JM1-50</v>
      </c>
      <c r="AE55" t="str">
        <f t="shared" si="7"/>
        <v>B34_L10_P</v>
      </c>
      <c r="AF55" t="str">
        <f t="shared" si="8"/>
        <v>M4</v>
      </c>
      <c r="AG55">
        <f t="shared" si="9"/>
        <v>7.6765999999999996</v>
      </c>
      <c r="AH55" t="str">
        <f>IF(IFERROR(IF(IF(AF55="--",INDEX(D:D,MATCH(AE55,INDEX(B:B,MATCH(AE55,B:B,)+1):B10569,)+MATCH(AE55,B:B,)))=D55,VLOOKUP(AE55,B:D,3,0),IF(AF55="--",INDEX(D:D,MATCH(AE55,INDEX(B:B,MATCH(AE55,B:B,)+1):B10569,)+MATCH(AE55,B:B,)),"---")),"---")=AD55,"---",IFERROR(IF(IF(AF55="--",INDEX(D:D,MATCH(AE55,INDEX(B:B,MATCH(AE55,B:B,)+1):B10569,)+MATCH(AE55,B:B,)))=AD55,VLOOKUP(AE55,B:D,3,0),IF(AF55="--",INDEX(D:D,MATCH(AE55,INDEX(B:B,MATCH(AE55,B:B,)+1):B10569,)+MATCH(AE55,B:B,)),"---")),"---"))</f>
        <v>---</v>
      </c>
      <c r="AI55" t="str">
        <f t="shared" si="10"/>
        <v>--</v>
      </c>
      <c r="AJ55" t="str">
        <f t="shared" si="11"/>
        <v>B34_L10_P</v>
      </c>
      <c r="AK55">
        <f t="shared" si="12"/>
        <v>2</v>
      </c>
      <c r="AT55" t="str">
        <f t="shared" si="4"/>
        <v>B34_L10_P</v>
      </c>
      <c r="AU55" t="str">
        <f t="shared" si="5"/>
        <v>--</v>
      </c>
    </row>
    <row r="56" spans="1:47" x14ac:dyDescent="0.25">
      <c r="A56" t="str">
        <f t="shared" si="0"/>
        <v>JM1-51</v>
      </c>
      <c r="B56" t="str">
        <f t="shared" si="1"/>
        <v>B34_L8_N</v>
      </c>
      <c r="C56" t="str">
        <f t="shared" si="2"/>
        <v>JM1-B34_L8_N</v>
      </c>
      <c r="D56" t="str">
        <f t="shared" si="3"/>
        <v>JM1-51</v>
      </c>
      <c r="E56" t="s">
        <v>158</v>
      </c>
      <c r="F56">
        <v>51</v>
      </c>
      <c r="G56" t="s">
        <v>396</v>
      </c>
      <c r="L56" t="s">
        <v>870</v>
      </c>
      <c r="M56" t="s">
        <v>274</v>
      </c>
      <c r="N56">
        <v>7.0800999999999998</v>
      </c>
      <c r="AB56" t="str">
        <f>B2B!D53</f>
        <v>JM1</v>
      </c>
      <c r="AC56" t="str">
        <f>B2B!E53</f>
        <v>51</v>
      </c>
      <c r="AD56" t="str">
        <f t="shared" si="6"/>
        <v>JM1-51</v>
      </c>
      <c r="AE56" t="str">
        <f t="shared" si="7"/>
        <v>B34_L8_N</v>
      </c>
      <c r="AF56" t="str">
        <f t="shared" si="8"/>
        <v>N6</v>
      </c>
      <c r="AG56">
        <f t="shared" si="9"/>
        <v>14.491899999999999</v>
      </c>
      <c r="AH56" t="str">
        <f>IF(IFERROR(IF(IF(AF56="--",INDEX(D:D,MATCH(AE56,INDEX(B:B,MATCH(AE56,B:B,)+1):B10570,)+MATCH(AE56,B:B,)))=D56,VLOOKUP(AE56,B:D,3,0),IF(AF56="--",INDEX(D:D,MATCH(AE56,INDEX(B:B,MATCH(AE56,B:B,)+1):B10570,)+MATCH(AE56,B:B,)),"---")),"---")=AD56,"---",IFERROR(IF(IF(AF56="--",INDEX(D:D,MATCH(AE56,INDEX(B:B,MATCH(AE56,B:B,)+1):B10570,)+MATCH(AE56,B:B,)))=AD56,VLOOKUP(AE56,B:D,3,0),IF(AF56="--",INDEX(D:D,MATCH(AE56,INDEX(B:B,MATCH(AE56,B:B,)+1):B10570,)+MATCH(AE56,B:B,)),"---")),"---"))</f>
        <v>---</v>
      </c>
      <c r="AI56" t="str">
        <f t="shared" si="10"/>
        <v>--</v>
      </c>
      <c r="AJ56" t="str">
        <f t="shared" si="11"/>
        <v>B34_L8_N</v>
      </c>
      <c r="AK56">
        <f t="shared" si="12"/>
        <v>2</v>
      </c>
      <c r="AT56" t="str">
        <f t="shared" si="4"/>
        <v>B34_L8_N</v>
      </c>
      <c r="AU56" t="str">
        <f t="shared" si="5"/>
        <v>--</v>
      </c>
    </row>
    <row r="57" spans="1:47" x14ac:dyDescent="0.25">
      <c r="A57" t="str">
        <f t="shared" si="0"/>
        <v>JM1-52</v>
      </c>
      <c r="B57" t="str">
        <f t="shared" si="1"/>
        <v>B34_L10_N</v>
      </c>
      <c r="C57" t="str">
        <f t="shared" si="2"/>
        <v>JM1-B34_L10_N</v>
      </c>
      <c r="D57" t="str">
        <f t="shared" si="3"/>
        <v>JM1-52</v>
      </c>
      <c r="E57" t="s">
        <v>158</v>
      </c>
      <c r="F57">
        <v>52</v>
      </c>
      <c r="G57" t="s">
        <v>347</v>
      </c>
      <c r="L57" t="s">
        <v>299</v>
      </c>
      <c r="M57" t="s">
        <v>274</v>
      </c>
      <c r="N57">
        <v>15.523199999999999</v>
      </c>
      <c r="AB57" t="str">
        <f>B2B!D54</f>
        <v>JM1</v>
      </c>
      <c r="AC57" t="str">
        <f>B2B!E54</f>
        <v>52</v>
      </c>
      <c r="AD57" t="str">
        <f t="shared" si="6"/>
        <v>JM1-52</v>
      </c>
      <c r="AE57" t="str">
        <f t="shared" si="7"/>
        <v>B34_L10_N</v>
      </c>
      <c r="AF57" t="str">
        <f t="shared" si="8"/>
        <v>N4</v>
      </c>
      <c r="AG57">
        <f t="shared" si="9"/>
        <v>7.399</v>
      </c>
      <c r="AH57" t="str">
        <f>IF(IFERROR(IF(IF(AF57="--",INDEX(D:D,MATCH(AE57,INDEX(B:B,MATCH(AE57,B:B,)+1):B10571,)+MATCH(AE57,B:B,)))=D57,VLOOKUP(AE57,B:D,3,0),IF(AF57="--",INDEX(D:D,MATCH(AE57,INDEX(B:B,MATCH(AE57,B:B,)+1):B10571,)+MATCH(AE57,B:B,)),"---")),"---")=AD57,"---",IFERROR(IF(IF(AF57="--",INDEX(D:D,MATCH(AE57,INDEX(B:B,MATCH(AE57,B:B,)+1):B10571,)+MATCH(AE57,B:B,)))=AD57,VLOOKUP(AE57,B:D,3,0),IF(AF57="--",INDEX(D:D,MATCH(AE57,INDEX(B:B,MATCH(AE57,B:B,)+1):B10571,)+MATCH(AE57,B:B,)),"---")),"---"))</f>
        <v>---</v>
      </c>
      <c r="AI57" t="str">
        <f t="shared" si="10"/>
        <v>--</v>
      </c>
      <c r="AJ57" t="str">
        <f t="shared" si="11"/>
        <v>B34_L10_N</v>
      </c>
      <c r="AK57">
        <f t="shared" si="12"/>
        <v>2</v>
      </c>
      <c r="AT57" t="str">
        <f t="shared" si="4"/>
        <v>B34_L10_N</v>
      </c>
      <c r="AU57" t="str">
        <f t="shared" si="5"/>
        <v>--</v>
      </c>
    </row>
    <row r="58" spans="1:47" x14ac:dyDescent="0.25">
      <c r="A58" t="str">
        <f t="shared" si="0"/>
        <v>JM1-53</v>
      </c>
      <c r="B58" t="str">
        <f t="shared" si="1"/>
        <v>B34_L13_P</v>
      </c>
      <c r="C58" t="str">
        <f t="shared" si="2"/>
        <v>JM1-B34_L13_P</v>
      </c>
      <c r="D58" t="str">
        <f t="shared" si="3"/>
        <v>JM1-53</v>
      </c>
      <c r="E58" t="s">
        <v>158</v>
      </c>
      <c r="F58">
        <v>53</v>
      </c>
      <c r="G58" t="s">
        <v>354</v>
      </c>
      <c r="L58" t="s">
        <v>300</v>
      </c>
      <c r="M58" t="s">
        <v>274</v>
      </c>
      <c r="N58">
        <v>16.903099999999998</v>
      </c>
      <c r="AB58" t="str">
        <f>B2B!D55</f>
        <v>JM1</v>
      </c>
      <c r="AC58" t="str">
        <f>B2B!E55</f>
        <v>53</v>
      </c>
      <c r="AD58" t="str">
        <f t="shared" si="6"/>
        <v>JM1-53</v>
      </c>
      <c r="AE58" t="str">
        <f t="shared" si="7"/>
        <v>B34_L13_P</v>
      </c>
      <c r="AF58" t="str">
        <f t="shared" si="8"/>
        <v>R2</v>
      </c>
      <c r="AG58">
        <f t="shared" si="9"/>
        <v>8.7957000000000001</v>
      </c>
      <c r="AH58" t="str">
        <f>IF(IFERROR(IF(IF(AF58="--",INDEX(D:D,MATCH(AE58,INDEX(B:B,MATCH(AE58,B:B,)+1):B10572,)+MATCH(AE58,B:B,)))=D58,VLOOKUP(AE58,B:D,3,0),IF(AF58="--",INDEX(D:D,MATCH(AE58,INDEX(B:B,MATCH(AE58,B:B,)+1):B10572,)+MATCH(AE58,B:B,)),"---")),"---")=AD58,"---",IFERROR(IF(IF(AF58="--",INDEX(D:D,MATCH(AE58,INDEX(B:B,MATCH(AE58,B:B,)+1):B10572,)+MATCH(AE58,B:B,)))=AD58,VLOOKUP(AE58,B:D,3,0),IF(AF58="--",INDEX(D:D,MATCH(AE58,INDEX(B:B,MATCH(AE58,B:B,)+1):B10572,)+MATCH(AE58,B:B,)),"---")),"---"))</f>
        <v>---</v>
      </c>
      <c r="AI58" t="str">
        <f t="shared" si="10"/>
        <v>--</v>
      </c>
      <c r="AJ58" t="str">
        <f t="shared" si="11"/>
        <v>B34_L13_P</v>
      </c>
      <c r="AK58">
        <f t="shared" si="12"/>
        <v>2</v>
      </c>
      <c r="AT58" t="str">
        <f t="shared" si="4"/>
        <v>B34_L13_P</v>
      </c>
      <c r="AU58" t="str">
        <f t="shared" si="5"/>
        <v>--</v>
      </c>
    </row>
    <row r="59" spans="1:47" x14ac:dyDescent="0.25">
      <c r="A59" t="str">
        <f t="shared" si="0"/>
        <v>JM1-54</v>
      </c>
      <c r="B59" t="str">
        <f t="shared" si="1"/>
        <v>B34_L11_N</v>
      </c>
      <c r="C59" t="str">
        <f t="shared" si="2"/>
        <v>JM1-B34_L11_N</v>
      </c>
      <c r="D59" t="str">
        <f t="shared" si="3"/>
        <v>JM1-54</v>
      </c>
      <c r="E59" t="s">
        <v>158</v>
      </c>
      <c r="F59">
        <v>54</v>
      </c>
      <c r="G59" t="s">
        <v>349</v>
      </c>
      <c r="L59" t="s">
        <v>301</v>
      </c>
      <c r="M59" t="s">
        <v>274</v>
      </c>
      <c r="N59">
        <v>10.5083</v>
      </c>
      <c r="AB59" t="str">
        <f>B2B!D56</f>
        <v>JM1</v>
      </c>
      <c r="AC59" t="str">
        <f>B2B!E56</f>
        <v>54</v>
      </c>
      <c r="AD59" t="str">
        <f t="shared" si="6"/>
        <v>JM1-54</v>
      </c>
      <c r="AE59" t="str">
        <f t="shared" si="7"/>
        <v>B34_L11_N</v>
      </c>
      <c r="AF59" t="str">
        <f t="shared" si="8"/>
        <v>N2</v>
      </c>
      <c r="AG59">
        <f t="shared" si="9"/>
        <v>5.9021999999999997</v>
      </c>
      <c r="AH59" t="str">
        <f>IF(IFERROR(IF(IF(AF59="--",INDEX(D:D,MATCH(AE59,INDEX(B:B,MATCH(AE59,B:B,)+1):B10573,)+MATCH(AE59,B:B,)))=D59,VLOOKUP(AE59,B:D,3,0),IF(AF59="--",INDEX(D:D,MATCH(AE59,INDEX(B:B,MATCH(AE59,B:B,)+1):B10573,)+MATCH(AE59,B:B,)),"---")),"---")=AD59,"---",IFERROR(IF(IF(AF59="--",INDEX(D:D,MATCH(AE59,INDEX(B:B,MATCH(AE59,B:B,)+1):B10573,)+MATCH(AE59,B:B,)))=AD59,VLOOKUP(AE59,B:D,3,0),IF(AF59="--",INDEX(D:D,MATCH(AE59,INDEX(B:B,MATCH(AE59,B:B,)+1):B10573,)+MATCH(AE59,B:B,)),"---")),"---"))</f>
        <v>---</v>
      </c>
      <c r="AI59" t="str">
        <f t="shared" si="10"/>
        <v>--</v>
      </c>
      <c r="AJ59" t="str">
        <f t="shared" si="11"/>
        <v>B34_L11_N</v>
      </c>
      <c r="AK59">
        <f t="shared" si="12"/>
        <v>2</v>
      </c>
      <c r="AT59" t="str">
        <f t="shared" si="4"/>
        <v>B34_L11_N</v>
      </c>
      <c r="AU59" t="str">
        <f t="shared" si="5"/>
        <v>--</v>
      </c>
    </row>
    <row r="60" spans="1:47" x14ac:dyDescent="0.25">
      <c r="A60" t="str">
        <f t="shared" si="0"/>
        <v>JM1-55</v>
      </c>
      <c r="B60" t="str">
        <f t="shared" si="1"/>
        <v>B34_L13_N</v>
      </c>
      <c r="C60" t="str">
        <f t="shared" si="2"/>
        <v>JM1-B34_L13_N</v>
      </c>
      <c r="D60" t="str">
        <f t="shared" si="3"/>
        <v>JM1-55</v>
      </c>
      <c r="E60" t="s">
        <v>158</v>
      </c>
      <c r="F60">
        <v>55</v>
      </c>
      <c r="G60" t="s">
        <v>353</v>
      </c>
      <c r="L60" t="s">
        <v>302</v>
      </c>
      <c r="M60" t="s">
        <v>274</v>
      </c>
      <c r="N60">
        <v>11.780099999999999</v>
      </c>
      <c r="AB60" t="str">
        <f>B2B!D57</f>
        <v>JM1</v>
      </c>
      <c r="AC60" t="str">
        <f>B2B!E57</f>
        <v>55</v>
      </c>
      <c r="AD60" t="str">
        <f t="shared" si="6"/>
        <v>JM1-55</v>
      </c>
      <c r="AE60" t="str">
        <f t="shared" si="7"/>
        <v>B34_L13_N</v>
      </c>
      <c r="AF60" t="str">
        <f t="shared" si="8"/>
        <v>R1</v>
      </c>
      <c r="AG60">
        <f t="shared" si="9"/>
        <v>8.0916999999999994</v>
      </c>
      <c r="AH60" t="str">
        <f>IF(IFERROR(IF(IF(AF60="--",INDEX(D:D,MATCH(AE60,INDEX(B:B,MATCH(AE60,B:B,)+1):B10574,)+MATCH(AE60,B:B,)))=D60,VLOOKUP(AE60,B:D,3,0),IF(AF60="--",INDEX(D:D,MATCH(AE60,INDEX(B:B,MATCH(AE60,B:B,)+1):B10574,)+MATCH(AE60,B:B,)),"---")),"---")=AD60,"---",IFERROR(IF(IF(AF60="--",INDEX(D:D,MATCH(AE60,INDEX(B:B,MATCH(AE60,B:B,)+1):B10574,)+MATCH(AE60,B:B,)))=AD60,VLOOKUP(AE60,B:D,3,0),IF(AF60="--",INDEX(D:D,MATCH(AE60,INDEX(B:B,MATCH(AE60,B:B,)+1):B10574,)+MATCH(AE60,B:B,)),"---")),"---"))</f>
        <v>---</v>
      </c>
      <c r="AI60" t="str">
        <f t="shared" si="10"/>
        <v>--</v>
      </c>
      <c r="AJ60" t="str">
        <f t="shared" si="11"/>
        <v>B34_L13_N</v>
      </c>
      <c r="AK60">
        <f t="shared" si="12"/>
        <v>2</v>
      </c>
      <c r="AT60" t="str">
        <f t="shared" si="4"/>
        <v>B34_L13_N</v>
      </c>
      <c r="AU60" t="str">
        <f t="shared" si="5"/>
        <v>--</v>
      </c>
    </row>
    <row r="61" spans="1:47" x14ac:dyDescent="0.25">
      <c r="A61" t="str">
        <f t="shared" si="0"/>
        <v>JM1-56</v>
      </c>
      <c r="B61" t="str">
        <f t="shared" si="1"/>
        <v>B34_L11_P</v>
      </c>
      <c r="C61" t="str">
        <f t="shared" si="2"/>
        <v>JM1-B34_L11_P</v>
      </c>
      <c r="D61" t="str">
        <f t="shared" si="3"/>
        <v>JM1-56</v>
      </c>
      <c r="E61" t="s">
        <v>158</v>
      </c>
      <c r="F61">
        <v>56</v>
      </c>
      <c r="G61" t="s">
        <v>350</v>
      </c>
      <c r="L61" t="s">
        <v>303</v>
      </c>
      <c r="M61" t="s">
        <v>274</v>
      </c>
      <c r="N61">
        <v>9.7974999999999994</v>
      </c>
      <c r="AB61" t="str">
        <f>B2B!D58</f>
        <v>JM1</v>
      </c>
      <c r="AC61" t="str">
        <f>B2B!E58</f>
        <v>56</v>
      </c>
      <c r="AD61" t="str">
        <f t="shared" si="6"/>
        <v>JM1-56</v>
      </c>
      <c r="AE61" t="str">
        <f t="shared" si="7"/>
        <v>B34_L11_P</v>
      </c>
      <c r="AF61" t="str">
        <f t="shared" si="8"/>
        <v>N3</v>
      </c>
      <c r="AG61">
        <f t="shared" si="9"/>
        <v>6.1856</v>
      </c>
      <c r="AH61" t="str">
        <f>IF(IFERROR(IF(IF(AF61="--",INDEX(D:D,MATCH(AE61,INDEX(B:B,MATCH(AE61,B:B,)+1):B10575,)+MATCH(AE61,B:B,)))=D61,VLOOKUP(AE61,B:D,3,0),IF(AF61="--",INDEX(D:D,MATCH(AE61,INDEX(B:B,MATCH(AE61,B:B,)+1):B10575,)+MATCH(AE61,B:B,)),"---")),"---")=AD61,"---",IFERROR(IF(IF(AF61="--",INDEX(D:D,MATCH(AE61,INDEX(B:B,MATCH(AE61,B:B,)+1):B10575,)+MATCH(AE61,B:B,)))=AD61,VLOOKUP(AE61,B:D,3,0),IF(AF61="--",INDEX(D:D,MATCH(AE61,INDEX(B:B,MATCH(AE61,B:B,)+1):B10575,)+MATCH(AE61,B:B,)),"---")),"---"))</f>
        <v>---</v>
      </c>
      <c r="AI61" t="str">
        <f t="shared" si="10"/>
        <v>--</v>
      </c>
      <c r="AJ61" t="str">
        <f t="shared" si="11"/>
        <v>B34_L11_P</v>
      </c>
      <c r="AK61">
        <f t="shared" si="12"/>
        <v>2</v>
      </c>
      <c r="AT61" t="str">
        <f t="shared" si="4"/>
        <v>B34_L11_P</v>
      </c>
      <c r="AU61" t="str">
        <f t="shared" si="5"/>
        <v>--</v>
      </c>
    </row>
    <row r="62" spans="1:47" x14ac:dyDescent="0.25">
      <c r="A62" t="str">
        <f t="shared" si="0"/>
        <v>JM1-57</v>
      </c>
      <c r="B62" t="str">
        <f t="shared" si="1"/>
        <v>B34_L14_P</v>
      </c>
      <c r="C62" t="str">
        <f t="shared" si="2"/>
        <v>JM1-B34_L14_P</v>
      </c>
      <c r="D62" t="str">
        <f t="shared" si="3"/>
        <v>JM1-57</v>
      </c>
      <c r="E62" t="s">
        <v>158</v>
      </c>
      <c r="F62">
        <v>57</v>
      </c>
      <c r="G62" t="s">
        <v>356</v>
      </c>
      <c r="L62" t="s">
        <v>305</v>
      </c>
      <c r="M62" t="s">
        <v>274</v>
      </c>
      <c r="N62">
        <v>11.1774</v>
      </c>
      <c r="AB62" t="str">
        <f>B2B!D59</f>
        <v>JM1</v>
      </c>
      <c r="AC62" t="str">
        <f>B2B!E59</f>
        <v>57</v>
      </c>
      <c r="AD62" t="str">
        <f t="shared" si="6"/>
        <v>JM1-57</v>
      </c>
      <c r="AE62" t="str">
        <f t="shared" si="7"/>
        <v>B34_L14_P</v>
      </c>
      <c r="AF62" t="str">
        <f t="shared" si="8"/>
        <v>R3</v>
      </c>
      <c r="AG62">
        <f t="shared" si="9"/>
        <v>11.6785</v>
      </c>
      <c r="AH62" t="str">
        <f>IF(IFERROR(IF(IF(AF62="--",INDEX(D:D,MATCH(AE62,INDEX(B:B,MATCH(AE62,B:B,)+1):B10576,)+MATCH(AE62,B:B,)))=D62,VLOOKUP(AE62,B:D,3,0),IF(AF62="--",INDEX(D:D,MATCH(AE62,INDEX(B:B,MATCH(AE62,B:B,)+1):B10576,)+MATCH(AE62,B:B,)),"---")),"---")=AD62,"---",IFERROR(IF(IF(AF62="--",INDEX(D:D,MATCH(AE62,INDEX(B:B,MATCH(AE62,B:B,)+1):B10576,)+MATCH(AE62,B:B,)))=AD62,VLOOKUP(AE62,B:D,3,0),IF(AF62="--",INDEX(D:D,MATCH(AE62,INDEX(B:B,MATCH(AE62,B:B,)+1):B10576,)+MATCH(AE62,B:B,)),"---")),"---"))</f>
        <v>---</v>
      </c>
      <c r="AI62" t="str">
        <f t="shared" si="10"/>
        <v>--</v>
      </c>
      <c r="AJ62" t="str">
        <f t="shared" si="11"/>
        <v>B34_L14_P</v>
      </c>
      <c r="AK62">
        <f t="shared" si="12"/>
        <v>2</v>
      </c>
      <c r="AT62" t="str">
        <f t="shared" si="4"/>
        <v>B34_L14_P</v>
      </c>
      <c r="AU62" t="str">
        <f t="shared" si="5"/>
        <v>--</v>
      </c>
    </row>
    <row r="63" spans="1:47" x14ac:dyDescent="0.25">
      <c r="A63" t="str">
        <f t="shared" si="0"/>
        <v>JM1-58</v>
      </c>
      <c r="B63" t="str">
        <f t="shared" si="1"/>
        <v>B34_L12_N</v>
      </c>
      <c r="C63" t="str">
        <f t="shared" si="2"/>
        <v>JM1-B34_L12_N</v>
      </c>
      <c r="D63" t="str">
        <f t="shared" si="3"/>
        <v>JM1-58</v>
      </c>
      <c r="E63" t="s">
        <v>158</v>
      </c>
      <c r="F63">
        <v>58</v>
      </c>
      <c r="G63" t="s">
        <v>351</v>
      </c>
      <c r="L63" t="s">
        <v>306</v>
      </c>
      <c r="M63" t="s">
        <v>274</v>
      </c>
      <c r="N63">
        <v>7.2747000000000002</v>
      </c>
      <c r="AB63" t="str">
        <f>B2B!D60</f>
        <v>JM1</v>
      </c>
      <c r="AC63" t="str">
        <f>B2B!E60</f>
        <v>58</v>
      </c>
      <c r="AD63" t="str">
        <f t="shared" si="6"/>
        <v>JM1-58</v>
      </c>
      <c r="AE63" t="str">
        <f t="shared" si="7"/>
        <v>B34_L12_N</v>
      </c>
      <c r="AF63" t="str">
        <f t="shared" si="8"/>
        <v>P3</v>
      </c>
      <c r="AG63">
        <f t="shared" si="9"/>
        <v>6.8441999999999998</v>
      </c>
      <c r="AH63" t="str">
        <f>IF(IFERROR(IF(IF(AF63="--",INDEX(D:D,MATCH(AE63,INDEX(B:B,MATCH(AE63,B:B,)+1):B10577,)+MATCH(AE63,B:B,)))=D63,VLOOKUP(AE63,B:D,3,0),IF(AF63="--",INDEX(D:D,MATCH(AE63,INDEX(B:B,MATCH(AE63,B:B,)+1):B10577,)+MATCH(AE63,B:B,)),"---")),"---")=AD63,"---",IFERROR(IF(IF(AF63="--",INDEX(D:D,MATCH(AE63,INDEX(B:B,MATCH(AE63,B:B,)+1):B10577,)+MATCH(AE63,B:B,)))=AD63,VLOOKUP(AE63,B:D,3,0),IF(AF63="--",INDEX(D:D,MATCH(AE63,INDEX(B:B,MATCH(AE63,B:B,)+1):B10577,)+MATCH(AE63,B:B,)),"---")),"---"))</f>
        <v>---</v>
      </c>
      <c r="AI63" t="str">
        <f t="shared" si="10"/>
        <v>--</v>
      </c>
      <c r="AJ63" t="str">
        <f t="shared" si="11"/>
        <v>B34_L12_N</v>
      </c>
      <c r="AK63">
        <f t="shared" si="12"/>
        <v>2</v>
      </c>
      <c r="AT63" t="str">
        <f t="shared" si="4"/>
        <v>B34_L12_N</v>
      </c>
      <c r="AU63" t="str">
        <f t="shared" si="5"/>
        <v>--</v>
      </c>
    </row>
    <row r="64" spans="1:47" x14ac:dyDescent="0.25">
      <c r="A64" t="str">
        <f t="shared" si="0"/>
        <v>JM1-59</v>
      </c>
      <c r="B64" t="str">
        <f t="shared" si="1"/>
        <v>B34_L14_N</v>
      </c>
      <c r="C64" t="str">
        <f t="shared" si="2"/>
        <v>JM1-B34_L14_N</v>
      </c>
      <c r="D64" t="str">
        <f t="shared" si="3"/>
        <v>JM1-59</v>
      </c>
      <c r="E64" t="s">
        <v>158</v>
      </c>
      <c r="F64">
        <v>59</v>
      </c>
      <c r="G64" t="s">
        <v>355</v>
      </c>
      <c r="L64" t="s">
        <v>308</v>
      </c>
      <c r="M64" t="s">
        <v>274</v>
      </c>
      <c r="N64">
        <v>7.8262</v>
      </c>
      <c r="AB64" t="str">
        <f>B2B!D61</f>
        <v>JM1</v>
      </c>
      <c r="AC64" t="str">
        <f>B2B!E61</f>
        <v>59</v>
      </c>
      <c r="AD64" t="str">
        <f t="shared" si="6"/>
        <v>JM1-59</v>
      </c>
      <c r="AE64" t="str">
        <f t="shared" si="7"/>
        <v>B34_L14_N</v>
      </c>
      <c r="AF64" t="str">
        <f t="shared" si="8"/>
        <v>T2</v>
      </c>
      <c r="AG64">
        <f t="shared" si="9"/>
        <v>11.0442</v>
      </c>
      <c r="AH64" t="str">
        <f>IF(IFERROR(IF(IF(AF64="--",INDEX(D:D,MATCH(AE64,INDEX(B:B,MATCH(AE64,B:B,)+1):B10578,)+MATCH(AE64,B:B,)))=D64,VLOOKUP(AE64,B:D,3,0),IF(AF64="--",INDEX(D:D,MATCH(AE64,INDEX(B:B,MATCH(AE64,B:B,)+1):B10578,)+MATCH(AE64,B:B,)),"---")),"---")=AD64,"---",IFERROR(IF(IF(AF64="--",INDEX(D:D,MATCH(AE64,INDEX(B:B,MATCH(AE64,B:B,)+1):B10578,)+MATCH(AE64,B:B,)))=AD64,VLOOKUP(AE64,B:D,3,0),IF(AF64="--",INDEX(D:D,MATCH(AE64,INDEX(B:B,MATCH(AE64,B:B,)+1):B10578,)+MATCH(AE64,B:B,)),"---")),"---"))</f>
        <v>---</v>
      </c>
      <c r="AI64" t="str">
        <f t="shared" si="10"/>
        <v>--</v>
      </c>
      <c r="AJ64" t="str">
        <f t="shared" si="11"/>
        <v>B34_L14_N</v>
      </c>
      <c r="AK64">
        <f t="shared" si="12"/>
        <v>2</v>
      </c>
      <c r="AT64" t="str">
        <f t="shared" si="4"/>
        <v>B34_L14_N</v>
      </c>
      <c r="AU64" t="str">
        <f t="shared" si="5"/>
        <v>--</v>
      </c>
    </row>
    <row r="65" spans="1:47" x14ac:dyDescent="0.25">
      <c r="A65" t="str">
        <f t="shared" si="0"/>
        <v>JM1-60</v>
      </c>
      <c r="B65" t="str">
        <f t="shared" si="1"/>
        <v>B34_L12_P</v>
      </c>
      <c r="C65" t="str">
        <f t="shared" si="2"/>
        <v>JM1-B34_L12_P</v>
      </c>
      <c r="D65" t="str">
        <f t="shared" si="3"/>
        <v>JM1-60</v>
      </c>
      <c r="E65" t="s">
        <v>158</v>
      </c>
      <c r="F65">
        <v>60</v>
      </c>
      <c r="G65" t="s">
        <v>352</v>
      </c>
      <c r="L65" t="s">
        <v>309</v>
      </c>
      <c r="M65" t="s">
        <v>274</v>
      </c>
      <c r="N65">
        <v>6.4340999999999999</v>
      </c>
      <c r="AB65" t="str">
        <f>B2B!D62</f>
        <v>JM1</v>
      </c>
      <c r="AC65" t="str">
        <f>B2B!E62</f>
        <v>60</v>
      </c>
      <c r="AD65" t="str">
        <f t="shared" si="6"/>
        <v>JM1-60</v>
      </c>
      <c r="AE65" t="str">
        <f t="shared" si="7"/>
        <v>B34_L12_P</v>
      </c>
      <c r="AF65" t="str">
        <f t="shared" si="8"/>
        <v>P4</v>
      </c>
      <c r="AG65">
        <f t="shared" si="9"/>
        <v>7.1756000000000002</v>
      </c>
      <c r="AH65" t="str">
        <f>IF(IFERROR(IF(IF(AF65="--",INDEX(D:D,MATCH(AE65,INDEX(B:B,MATCH(AE65,B:B,)+1):B10579,)+MATCH(AE65,B:B,)))=D65,VLOOKUP(AE65,B:D,3,0),IF(AF65="--",INDEX(D:D,MATCH(AE65,INDEX(B:B,MATCH(AE65,B:B,)+1):B10579,)+MATCH(AE65,B:B,)),"---")),"---")=AD65,"---",IFERROR(IF(IF(AF65="--",INDEX(D:D,MATCH(AE65,INDEX(B:B,MATCH(AE65,B:B,)+1):B10579,)+MATCH(AE65,B:B,)))=AD65,VLOOKUP(AE65,B:D,3,0),IF(AF65="--",INDEX(D:D,MATCH(AE65,INDEX(B:B,MATCH(AE65,B:B,)+1):B10579,)+MATCH(AE65,B:B,)),"---")),"---"))</f>
        <v>---</v>
      </c>
      <c r="AI65" t="str">
        <f t="shared" si="10"/>
        <v>--</v>
      </c>
      <c r="AJ65" t="str">
        <f t="shared" si="11"/>
        <v>B34_L12_P</v>
      </c>
      <c r="AK65">
        <f t="shared" si="12"/>
        <v>2</v>
      </c>
      <c r="AT65" t="str">
        <f t="shared" si="4"/>
        <v>B34_L12_P</v>
      </c>
      <c r="AU65" t="str">
        <f t="shared" si="5"/>
        <v>--</v>
      </c>
    </row>
    <row r="66" spans="1:47" x14ac:dyDescent="0.25">
      <c r="A66" t="str">
        <f t="shared" si="0"/>
        <v>JM1-61</v>
      </c>
      <c r="B66" t="str">
        <f t="shared" si="1"/>
        <v>B34_L15_N</v>
      </c>
      <c r="C66" t="str">
        <f t="shared" si="2"/>
        <v>JM1-B34_L15_N</v>
      </c>
      <c r="D66" t="str">
        <f t="shared" si="3"/>
        <v>JM1-61</v>
      </c>
      <c r="E66" t="s">
        <v>158</v>
      </c>
      <c r="F66">
        <v>61</v>
      </c>
      <c r="G66" t="s">
        <v>357</v>
      </c>
      <c r="L66" t="s">
        <v>311</v>
      </c>
      <c r="M66" t="s">
        <v>274</v>
      </c>
      <c r="N66">
        <v>6.4340999999999999</v>
      </c>
      <c r="AB66" t="str">
        <f>B2B!D63</f>
        <v>JM1</v>
      </c>
      <c r="AC66" t="str">
        <f>B2B!E63</f>
        <v>61</v>
      </c>
      <c r="AD66" t="str">
        <f t="shared" si="6"/>
        <v>JM1-61</v>
      </c>
      <c r="AE66" t="str">
        <f t="shared" si="7"/>
        <v>B34_L15_N</v>
      </c>
      <c r="AF66" t="str">
        <f t="shared" si="8"/>
        <v>U1</v>
      </c>
      <c r="AG66">
        <f t="shared" si="9"/>
        <v>7.9127999999999998</v>
      </c>
      <c r="AH66" t="str">
        <f>IF(IFERROR(IF(IF(AF66="--",INDEX(D:D,MATCH(AE66,INDEX(B:B,MATCH(AE66,B:B,)+1):B10580,)+MATCH(AE66,B:B,)))=D66,VLOOKUP(AE66,B:D,3,0),IF(AF66="--",INDEX(D:D,MATCH(AE66,INDEX(B:B,MATCH(AE66,B:B,)+1):B10580,)+MATCH(AE66,B:B,)),"---")),"---")=AD66,"---",IFERROR(IF(IF(AF66="--",INDEX(D:D,MATCH(AE66,INDEX(B:B,MATCH(AE66,B:B,)+1):B10580,)+MATCH(AE66,B:B,)))=AD66,VLOOKUP(AE66,B:D,3,0),IF(AF66="--",INDEX(D:D,MATCH(AE66,INDEX(B:B,MATCH(AE66,B:B,)+1):B10580,)+MATCH(AE66,B:B,)),"---")),"---"))</f>
        <v>---</v>
      </c>
      <c r="AI66" t="str">
        <f t="shared" si="10"/>
        <v>--</v>
      </c>
      <c r="AJ66" t="str">
        <f t="shared" si="11"/>
        <v>B34_L15_N</v>
      </c>
      <c r="AK66">
        <f t="shared" si="12"/>
        <v>2</v>
      </c>
      <c r="AT66" t="str">
        <f t="shared" si="4"/>
        <v>B34_L15_N</v>
      </c>
      <c r="AU66" t="str">
        <f t="shared" si="5"/>
        <v>--</v>
      </c>
    </row>
    <row r="67" spans="1:47" x14ac:dyDescent="0.25">
      <c r="A67" t="str">
        <f t="shared" si="0"/>
        <v>JM1-62</v>
      </c>
      <c r="B67" t="str">
        <f t="shared" si="1"/>
        <v>VCCIO34</v>
      </c>
      <c r="C67" t="str">
        <f t="shared" si="2"/>
        <v>JM1-VCCIO34</v>
      </c>
      <c r="D67" t="str">
        <f t="shared" si="3"/>
        <v>JM1-62</v>
      </c>
      <c r="E67" t="s">
        <v>158</v>
      </c>
      <c r="F67">
        <v>62</v>
      </c>
      <c r="G67" t="s">
        <v>376</v>
      </c>
      <c r="L67" t="s">
        <v>304</v>
      </c>
      <c r="M67" t="s">
        <v>274</v>
      </c>
      <c r="N67">
        <v>12.2454</v>
      </c>
      <c r="AB67" t="str">
        <f>B2B!D64</f>
        <v>JM1</v>
      </c>
      <c r="AC67" t="str">
        <f>B2B!E64</f>
        <v>62</v>
      </c>
      <c r="AD67" t="str">
        <f t="shared" si="6"/>
        <v>JM1-62</v>
      </c>
      <c r="AE67" t="str">
        <f t="shared" si="7"/>
        <v>VCCIO34</v>
      </c>
      <c r="AF67" t="str">
        <f t="shared" si="8"/>
        <v>L6</v>
      </c>
      <c r="AG67">
        <f t="shared" si="9"/>
        <v>16.3734</v>
      </c>
      <c r="AH67" t="str">
        <f>IF(IFERROR(IF(IF(AF67="--",INDEX(D:D,MATCH(AE67,INDEX(B:B,MATCH(AE67,B:B,)+1):B10581,)+MATCH(AE67,B:B,)))=D67,VLOOKUP(AE67,B:D,3,0),IF(AF67="--",INDEX(D:D,MATCH(AE67,INDEX(B:B,MATCH(AE67,B:B,)+1):B10581,)+MATCH(AE67,B:B,)),"---")),"---")=AD67,"---",IFERROR(IF(IF(AF67="--",INDEX(D:D,MATCH(AE67,INDEX(B:B,MATCH(AE67,B:B,)+1):B10581,)+MATCH(AE67,B:B,)))=AD67,VLOOKUP(AE67,B:D,3,0),IF(AF67="--",INDEX(D:D,MATCH(AE67,INDEX(B:B,MATCH(AE67,B:B,)+1):B10581,)+MATCH(AE67,B:B,)),"---")),"---"))</f>
        <v>---</v>
      </c>
      <c r="AI67" t="str">
        <f t="shared" si="10"/>
        <v>--</v>
      </c>
      <c r="AJ67" t="str">
        <f t="shared" si="11"/>
        <v>VCCIO34</v>
      </c>
      <c r="AK67">
        <f t="shared" si="12"/>
        <v>10</v>
      </c>
      <c r="AT67" t="str">
        <f t="shared" si="4"/>
        <v>VCCIO34</v>
      </c>
      <c r="AU67" t="str">
        <f t="shared" si="5"/>
        <v>--</v>
      </c>
    </row>
    <row r="68" spans="1:47" x14ac:dyDescent="0.25">
      <c r="A68" t="str">
        <f t="shared" si="0"/>
        <v>JM1-63</v>
      </c>
      <c r="B68" t="str">
        <f t="shared" si="1"/>
        <v>B34_L15_P</v>
      </c>
      <c r="C68" t="str">
        <f t="shared" si="2"/>
        <v>JM1-B34_L15_P</v>
      </c>
      <c r="D68" t="str">
        <f t="shared" si="3"/>
        <v>JM1-63</v>
      </c>
      <c r="E68" t="s">
        <v>158</v>
      </c>
      <c r="F68">
        <v>63</v>
      </c>
      <c r="G68" t="s">
        <v>358</v>
      </c>
      <c r="L68" t="s">
        <v>307</v>
      </c>
      <c r="M68" t="s">
        <v>274</v>
      </c>
      <c r="N68">
        <v>13.396699999999999</v>
      </c>
      <c r="AB68" t="str">
        <f>B2B!D65</f>
        <v>JM1</v>
      </c>
      <c r="AC68" t="str">
        <f>B2B!E65</f>
        <v>63</v>
      </c>
      <c r="AD68" t="str">
        <f t="shared" si="6"/>
        <v>JM1-63</v>
      </c>
      <c r="AE68" t="str">
        <f t="shared" si="7"/>
        <v>B34_L15_P</v>
      </c>
      <c r="AF68" t="str">
        <f t="shared" si="8"/>
        <v>U2</v>
      </c>
      <c r="AG68">
        <f t="shared" si="9"/>
        <v>8.8155000000000001</v>
      </c>
      <c r="AH68" t="str">
        <f>IF(IFERROR(IF(IF(AF68="--",INDEX(D:D,MATCH(AE68,INDEX(B:B,MATCH(AE68,B:B,)+1):B10582,)+MATCH(AE68,B:B,)))=D68,VLOOKUP(AE68,B:D,3,0),IF(AF68="--",INDEX(D:D,MATCH(AE68,INDEX(B:B,MATCH(AE68,B:B,)+1):B10582,)+MATCH(AE68,B:B,)),"---")),"---")=AD68,"---",IFERROR(IF(IF(AF68="--",INDEX(D:D,MATCH(AE68,INDEX(B:B,MATCH(AE68,B:B,)+1):B10582,)+MATCH(AE68,B:B,)))=AD68,VLOOKUP(AE68,B:D,3,0),IF(AF68="--",INDEX(D:D,MATCH(AE68,INDEX(B:B,MATCH(AE68,B:B,)+1):B10582,)+MATCH(AE68,B:B,)),"---")),"---"))</f>
        <v>---</v>
      </c>
      <c r="AI68" t="str">
        <f t="shared" si="10"/>
        <v>--</v>
      </c>
      <c r="AJ68" t="str">
        <f t="shared" si="11"/>
        <v>B34_L15_P</v>
      </c>
      <c r="AK68">
        <f t="shared" si="12"/>
        <v>2</v>
      </c>
      <c r="AT68" t="str">
        <f t="shared" si="4"/>
        <v>B34_L15_P</v>
      </c>
      <c r="AU68" t="str">
        <f t="shared" si="5"/>
        <v>--</v>
      </c>
    </row>
    <row r="69" spans="1:47" x14ac:dyDescent="0.25">
      <c r="A69" t="str">
        <f t="shared" si="0"/>
        <v>JM1-64</v>
      </c>
      <c r="B69" t="str">
        <f t="shared" si="1"/>
        <v>B34_L17_N</v>
      </c>
      <c r="C69" t="str">
        <f t="shared" si="2"/>
        <v>JM1-B34_L17_N</v>
      </c>
      <c r="D69" t="str">
        <f t="shared" si="3"/>
        <v>JM1-64</v>
      </c>
      <c r="E69" t="s">
        <v>158</v>
      </c>
      <c r="F69">
        <v>64</v>
      </c>
      <c r="G69" t="s">
        <v>361</v>
      </c>
      <c r="L69" t="s">
        <v>315</v>
      </c>
      <c r="M69" t="s">
        <v>274</v>
      </c>
      <c r="N69">
        <v>10.4907</v>
      </c>
      <c r="AB69" t="str">
        <f>B2B!D66</f>
        <v>JM1</v>
      </c>
      <c r="AC69" t="str">
        <f>B2B!E66</f>
        <v>64</v>
      </c>
      <c r="AD69" t="str">
        <f t="shared" si="6"/>
        <v>JM1-64</v>
      </c>
      <c r="AE69" t="str">
        <f t="shared" si="7"/>
        <v>B34_L17_N</v>
      </c>
      <c r="AF69" t="str">
        <f t="shared" si="8"/>
        <v>T3</v>
      </c>
      <c r="AG69">
        <f t="shared" si="9"/>
        <v>7.3532999999999999</v>
      </c>
      <c r="AH69" t="str">
        <f>IF(IFERROR(IF(IF(AF69="--",INDEX(D:D,MATCH(AE69,INDEX(B:B,MATCH(AE69,B:B,)+1):B10583,)+MATCH(AE69,B:B,)))=D69,VLOOKUP(AE69,B:D,3,0),IF(AF69="--",INDEX(D:D,MATCH(AE69,INDEX(B:B,MATCH(AE69,B:B,)+1):B10583,)+MATCH(AE69,B:B,)),"---")),"---")=AD69,"---",IFERROR(IF(IF(AF69="--",INDEX(D:D,MATCH(AE69,INDEX(B:B,MATCH(AE69,B:B,)+1):B10583,)+MATCH(AE69,B:B,)))=AD69,VLOOKUP(AE69,B:D,3,0),IF(AF69="--",INDEX(D:D,MATCH(AE69,INDEX(B:B,MATCH(AE69,B:B,)+1):B10583,)+MATCH(AE69,B:B,)),"---")),"---"))</f>
        <v>---</v>
      </c>
      <c r="AI69" t="str">
        <f t="shared" si="10"/>
        <v>--</v>
      </c>
      <c r="AJ69" t="str">
        <f t="shared" si="11"/>
        <v>B34_L17_N</v>
      </c>
      <c r="AK69">
        <f t="shared" si="12"/>
        <v>2</v>
      </c>
      <c r="AT69" t="str">
        <f t="shared" si="4"/>
        <v>B34_L17_N</v>
      </c>
      <c r="AU69" t="str">
        <f t="shared" si="5"/>
        <v>--</v>
      </c>
    </row>
    <row r="70" spans="1:47" x14ac:dyDescent="0.25">
      <c r="A70" t="str">
        <f t="shared" ref="A70:A133" si="13">$E70&amp;"-"&amp;$F70</f>
        <v>JM1-65</v>
      </c>
      <c r="B70" t="str">
        <f t="shared" ref="B70:B133" si="14">IF(OR(E70=$A$2,E70=$B$2,E70=$C$2,E70=$D$2),"--",G70)</f>
        <v>GND</v>
      </c>
      <c r="C70" t="str">
        <f t="shared" ref="C70:C133" si="15">$E70&amp;"-"&amp;$G70</f>
        <v>JM1-GND</v>
      </c>
      <c r="D70" t="str">
        <f t="shared" ref="D70:D133" si="16">A70</f>
        <v>JM1-65</v>
      </c>
      <c r="E70" t="s">
        <v>158</v>
      </c>
      <c r="F70">
        <v>65</v>
      </c>
      <c r="G70" t="s">
        <v>275</v>
      </c>
      <c r="L70" t="s">
        <v>316</v>
      </c>
      <c r="M70" t="s">
        <v>274</v>
      </c>
      <c r="N70">
        <v>11.2897</v>
      </c>
      <c r="AB70" t="str">
        <f>B2B!D67</f>
        <v>JM1</v>
      </c>
      <c r="AC70" t="str">
        <f>B2B!E67</f>
        <v>65</v>
      </c>
      <c r="AD70" t="str">
        <f t="shared" si="6"/>
        <v>JM1-65</v>
      </c>
      <c r="AE70" t="str">
        <f t="shared" si="7"/>
        <v>GND</v>
      </c>
      <c r="AF70" t="str">
        <f t="shared" si="8"/>
        <v>---</v>
      </c>
      <c r="AG70" t="str">
        <f t="shared" si="9"/>
        <v>---</v>
      </c>
      <c r="AH70" t="str">
        <f>IF(IFERROR(IF(IF(AF70="--",INDEX(D:D,MATCH(AE70,INDEX(B:B,MATCH(AE70,B:B,)+1):B10584,)+MATCH(AE70,B:B,)))=D70,VLOOKUP(AE70,B:D,3,0),IF(AF70="--",INDEX(D:D,MATCH(AE70,INDEX(B:B,MATCH(AE70,B:B,)+1):B10584,)+MATCH(AE70,B:B,)),"---")),"---")=AD70,"---",IFERROR(IF(IF(AF70="--",INDEX(D:D,MATCH(AE70,INDEX(B:B,MATCH(AE70,B:B,)+1):B10584,)+MATCH(AE70,B:B,)))=AD70,VLOOKUP(AE70,B:D,3,0),IF(AF70="--",INDEX(D:D,MATCH(AE70,INDEX(B:B,MATCH(AE70,B:B,)+1):B10584,)+MATCH(AE70,B:B,)),"---")),"---"))</f>
        <v>---</v>
      </c>
      <c r="AI70" t="str">
        <f t="shared" si="10"/>
        <v>--</v>
      </c>
      <c r="AJ70" t="str">
        <f t="shared" si="11"/>
        <v>GND</v>
      </c>
      <c r="AK70">
        <f t="shared" si="12"/>
        <v>197</v>
      </c>
      <c r="AT70" t="str">
        <f t="shared" ref="AT70:AT133" si="17">IF(IF(COUNTIF($AO$6:$AQ$150,B70)&gt;0,"---","--")="---",VLOOKUP(B70,$AO$6:$AQ$150,3,0),B70)</f>
        <v>GND</v>
      </c>
      <c r="AU70" t="str">
        <f t="shared" ref="AU70:AU133" si="18">IF(IF(COUNTIF($AO$6:$AQ$150,B70)&gt;0,"---","--")="---",VLOOKUP(B70,$AO$6:$AQ$150,2,0),"--")</f>
        <v>--</v>
      </c>
    </row>
    <row r="71" spans="1:47" x14ac:dyDescent="0.25">
      <c r="A71" t="str">
        <f t="shared" si="13"/>
        <v>JM1-66</v>
      </c>
      <c r="B71" t="str">
        <f t="shared" si="14"/>
        <v>B34_L17_P</v>
      </c>
      <c r="C71" t="str">
        <f t="shared" si="15"/>
        <v>JM1-B34_L17_P</v>
      </c>
      <c r="D71" t="str">
        <f t="shared" si="16"/>
        <v>JM1-66</v>
      </c>
      <c r="E71" t="s">
        <v>158</v>
      </c>
      <c r="F71">
        <v>66</v>
      </c>
      <c r="G71" t="s">
        <v>362</v>
      </c>
      <c r="L71" t="s">
        <v>318</v>
      </c>
      <c r="M71" t="s">
        <v>274</v>
      </c>
      <c r="N71">
        <v>9.81</v>
      </c>
      <c r="AB71" t="str">
        <f>B2B!D68</f>
        <v>JM1</v>
      </c>
      <c r="AC71" t="str">
        <f>B2B!E68</f>
        <v>66</v>
      </c>
      <c r="AD71" t="str">
        <f t="shared" ref="AD71:AD134" si="19">AB71&amp;"-"&amp;AC71</f>
        <v>JM1-66</v>
      </c>
      <c r="AE71" t="str">
        <f t="shared" ref="AE71:AE134" si="20">VLOOKUP(AD71,A:G,7,0)</f>
        <v>B34_L17_P</v>
      </c>
      <c r="AF71" t="str">
        <f t="shared" ref="AF71:AF134" si="21">IF(
IF(
IFERROR(VLOOKUP(AE71,$AM$6:$AM$50,1,),1)=1,1,0),
IFERROR(VLOOKUP($F$2&amp;"-"&amp;AE71,C:G,4,0),
"--"),"---")</f>
        <v>T4</v>
      </c>
      <c r="AG71">
        <f t="shared" ref="AG71:AG134" si="22">IF(AF71&lt;&gt;"---",VLOOKUP(AE71,L:N,3,0),"---")</f>
        <v>7.1905000000000001</v>
      </c>
      <c r="AH71" t="str">
        <f>IF(IFERROR(IF(IF(AF71="--",INDEX(D:D,MATCH(AE71,INDEX(B:B,MATCH(AE71,B:B,)+1):B10585,)+MATCH(AE71,B:B,)))=D71,VLOOKUP(AE71,B:D,3,0),IF(AF71="--",INDEX(D:D,MATCH(AE71,INDEX(B:B,MATCH(AE71,B:B,)+1):B10585,)+MATCH(AE71,B:B,)),"---")),"---")=AD71,"---",IFERROR(IF(IF(AF71="--",INDEX(D:D,MATCH(AE71,INDEX(B:B,MATCH(AE71,B:B,)+1):B10585,)+MATCH(AE71,B:B,)))=AD71,VLOOKUP(AE71,B:D,3,0),IF(AF71="--",INDEX(D:D,MATCH(AE71,INDEX(B:B,MATCH(AE71,B:B,)+1):B10585,)+MATCH(AE71,B:B,)),"---")),"---"))</f>
        <v>---</v>
      </c>
      <c r="AI71" t="str">
        <f t="shared" ref="AI71:AI134" si="23">IFERROR(IF(IF(COUNTIF($Q$6:$S$150,AE71)&gt;0,"---","--")="---",VLOOKUP(AE71,$Q$6:$S$150,2,0),"--"),"---")</f>
        <v>--</v>
      </c>
      <c r="AJ71" t="str">
        <f t="shared" ref="AJ71:AJ134" si="24">IF(IF(COUNTIF($O$6:$Q$150,AE71)&gt;0,"---","--")="---",VLOOKUP(AE71,$O$6:$Q$150,3,0),AE71)</f>
        <v>B34_L17_P</v>
      </c>
      <c r="AK71">
        <f t="shared" ref="AK71:AK134" si="25">COUNTIF(B:B,AE71)</f>
        <v>2</v>
      </c>
      <c r="AT71" t="str">
        <f t="shared" si="17"/>
        <v>B34_L17_P</v>
      </c>
      <c r="AU71" t="str">
        <f t="shared" si="18"/>
        <v>--</v>
      </c>
    </row>
    <row r="72" spans="1:47" x14ac:dyDescent="0.25">
      <c r="A72" t="str">
        <f t="shared" si="13"/>
        <v>JM1-67</v>
      </c>
      <c r="B72" t="str">
        <f t="shared" si="14"/>
        <v>B34_L16_N</v>
      </c>
      <c r="C72" t="str">
        <f t="shared" si="15"/>
        <v>JM1-B34_L16_N</v>
      </c>
      <c r="D72" t="str">
        <f t="shared" si="16"/>
        <v>JM1-67</v>
      </c>
      <c r="E72" t="s">
        <v>158</v>
      </c>
      <c r="F72">
        <v>67</v>
      </c>
      <c r="G72" t="s">
        <v>359</v>
      </c>
      <c r="L72" t="s">
        <v>319</v>
      </c>
      <c r="M72" t="s">
        <v>274</v>
      </c>
      <c r="N72">
        <v>10.235200000000001</v>
      </c>
      <c r="AB72" t="str">
        <f>B2B!D69</f>
        <v>JM1</v>
      </c>
      <c r="AC72" t="str">
        <f>B2B!E69</f>
        <v>67</v>
      </c>
      <c r="AD72" t="str">
        <f t="shared" si="19"/>
        <v>JM1-67</v>
      </c>
      <c r="AE72" t="str">
        <f t="shared" si="20"/>
        <v>B34_L16_N</v>
      </c>
      <c r="AF72" t="str">
        <f t="shared" si="21"/>
        <v>V2</v>
      </c>
      <c r="AG72">
        <f t="shared" si="22"/>
        <v>9.5399999999999991</v>
      </c>
      <c r="AH72" t="str">
        <f>IF(IFERROR(IF(IF(AF72="--",INDEX(D:D,MATCH(AE72,INDEX(B:B,MATCH(AE72,B:B,)+1):B10586,)+MATCH(AE72,B:B,)))=D72,VLOOKUP(AE72,B:D,3,0),IF(AF72="--",INDEX(D:D,MATCH(AE72,INDEX(B:B,MATCH(AE72,B:B,)+1):B10586,)+MATCH(AE72,B:B,)),"---")),"---")=AD72,"---",IFERROR(IF(IF(AF72="--",INDEX(D:D,MATCH(AE72,INDEX(B:B,MATCH(AE72,B:B,)+1):B10586,)+MATCH(AE72,B:B,)))=AD72,VLOOKUP(AE72,B:D,3,0),IF(AF72="--",INDEX(D:D,MATCH(AE72,INDEX(B:B,MATCH(AE72,B:B,)+1):B10586,)+MATCH(AE72,B:B,)),"---")),"---"))</f>
        <v>---</v>
      </c>
      <c r="AI72" t="str">
        <f t="shared" si="23"/>
        <v>--</v>
      </c>
      <c r="AJ72" t="str">
        <f t="shared" si="24"/>
        <v>B34_L16_N</v>
      </c>
      <c r="AK72">
        <f t="shared" si="25"/>
        <v>2</v>
      </c>
      <c r="AT72" t="str">
        <f t="shared" si="17"/>
        <v>B34_L16_N</v>
      </c>
      <c r="AU72" t="str">
        <f t="shared" si="18"/>
        <v>--</v>
      </c>
    </row>
    <row r="73" spans="1:47" x14ac:dyDescent="0.25">
      <c r="A73" t="str">
        <f t="shared" si="13"/>
        <v>JM1-68</v>
      </c>
      <c r="B73" t="str">
        <f t="shared" si="14"/>
        <v>B34_L21_P</v>
      </c>
      <c r="C73" t="str">
        <f t="shared" si="15"/>
        <v>JM1-B34_L21_P</v>
      </c>
      <c r="D73" t="str">
        <f t="shared" si="16"/>
        <v>JM1-68</v>
      </c>
      <c r="E73" t="s">
        <v>158</v>
      </c>
      <c r="F73">
        <v>68</v>
      </c>
      <c r="G73" t="s">
        <v>377</v>
      </c>
      <c r="L73" t="s">
        <v>321</v>
      </c>
      <c r="M73" t="s">
        <v>274</v>
      </c>
      <c r="N73">
        <v>11.985799999999999</v>
      </c>
      <c r="AB73" t="str">
        <f>B2B!D70</f>
        <v>JM1</v>
      </c>
      <c r="AC73" t="str">
        <f>B2B!E70</f>
        <v>68</v>
      </c>
      <c r="AD73" t="str">
        <f t="shared" si="19"/>
        <v>JM1-68</v>
      </c>
      <c r="AE73" t="str">
        <f t="shared" si="20"/>
        <v>B34_L21_P</v>
      </c>
      <c r="AF73" t="str">
        <f t="shared" si="21"/>
        <v>R5</v>
      </c>
      <c r="AG73">
        <f t="shared" si="22"/>
        <v>8.8202999999999996</v>
      </c>
      <c r="AH73" t="str">
        <f>IF(IFERROR(IF(IF(AF73="--",INDEX(D:D,MATCH(AE73,INDEX(B:B,MATCH(AE73,B:B,)+1):B10587,)+MATCH(AE73,B:B,)))=D73,VLOOKUP(AE73,B:D,3,0),IF(AF73="--",INDEX(D:D,MATCH(AE73,INDEX(B:B,MATCH(AE73,B:B,)+1):B10587,)+MATCH(AE73,B:B,)),"---")),"---")=AD73,"---",IFERROR(IF(IF(AF73="--",INDEX(D:D,MATCH(AE73,INDEX(B:B,MATCH(AE73,B:B,)+1):B10587,)+MATCH(AE73,B:B,)))=AD73,VLOOKUP(AE73,B:D,3,0),IF(AF73="--",INDEX(D:D,MATCH(AE73,INDEX(B:B,MATCH(AE73,B:B,)+1):B10587,)+MATCH(AE73,B:B,)),"---")),"---"))</f>
        <v>---</v>
      </c>
      <c r="AI73" t="str">
        <f t="shared" si="23"/>
        <v>--</v>
      </c>
      <c r="AJ73" t="str">
        <f t="shared" si="24"/>
        <v>B34_L21_P</v>
      </c>
      <c r="AK73">
        <f t="shared" si="25"/>
        <v>2</v>
      </c>
      <c r="AT73" t="str">
        <f t="shared" si="17"/>
        <v>B34_L21_P</v>
      </c>
      <c r="AU73" t="str">
        <f t="shared" si="18"/>
        <v>--</v>
      </c>
    </row>
    <row r="74" spans="1:47" x14ac:dyDescent="0.25">
      <c r="A74" t="str">
        <f t="shared" si="13"/>
        <v>JM1-69</v>
      </c>
      <c r="B74" t="str">
        <f t="shared" si="14"/>
        <v>B34_L16_P</v>
      </c>
      <c r="C74" t="str">
        <f t="shared" si="15"/>
        <v>JM1-B34_L16_P</v>
      </c>
      <c r="D74" t="str">
        <f t="shared" si="16"/>
        <v>JM1-69</v>
      </c>
      <c r="E74" t="s">
        <v>158</v>
      </c>
      <c r="F74">
        <v>69</v>
      </c>
      <c r="G74" t="s">
        <v>360</v>
      </c>
      <c r="L74" t="s">
        <v>322</v>
      </c>
      <c r="M74" t="s">
        <v>274</v>
      </c>
      <c r="N74">
        <v>12.5672</v>
      </c>
      <c r="AB74" t="str">
        <f>B2B!D71</f>
        <v>JM1</v>
      </c>
      <c r="AC74" t="str">
        <f>B2B!E71</f>
        <v>69</v>
      </c>
      <c r="AD74" t="str">
        <f t="shared" si="19"/>
        <v>JM1-69</v>
      </c>
      <c r="AE74" t="str">
        <f t="shared" si="20"/>
        <v>B34_L16_P</v>
      </c>
      <c r="AF74" t="str">
        <f t="shared" si="21"/>
        <v>V3</v>
      </c>
      <c r="AG74">
        <f t="shared" si="22"/>
        <v>9.8713999999999995</v>
      </c>
      <c r="AH74" t="str">
        <f>IF(IFERROR(IF(IF(AF74="--",INDEX(D:D,MATCH(AE74,INDEX(B:B,MATCH(AE74,B:B,)+1):B10588,)+MATCH(AE74,B:B,)))=D74,VLOOKUP(AE74,B:D,3,0),IF(AF74="--",INDEX(D:D,MATCH(AE74,INDEX(B:B,MATCH(AE74,B:B,)+1):B10588,)+MATCH(AE74,B:B,)),"---")),"---")=AD74,"---",IFERROR(IF(IF(AF74="--",INDEX(D:D,MATCH(AE74,INDEX(B:B,MATCH(AE74,B:B,)+1):B10588,)+MATCH(AE74,B:B,)))=AD74,VLOOKUP(AE74,B:D,3,0),IF(AF74="--",INDEX(D:D,MATCH(AE74,INDEX(B:B,MATCH(AE74,B:B,)+1):B10588,)+MATCH(AE74,B:B,)),"---")),"---"))</f>
        <v>---</v>
      </c>
      <c r="AI74" t="str">
        <f t="shared" si="23"/>
        <v>--</v>
      </c>
      <c r="AJ74" t="str">
        <f t="shared" si="24"/>
        <v>B34_L16_P</v>
      </c>
      <c r="AK74">
        <f t="shared" si="25"/>
        <v>2</v>
      </c>
      <c r="AT74" t="str">
        <f t="shared" si="17"/>
        <v>B34_L16_P</v>
      </c>
      <c r="AU74" t="str">
        <f t="shared" si="18"/>
        <v>--</v>
      </c>
    </row>
    <row r="75" spans="1:47" x14ac:dyDescent="0.25">
      <c r="A75" t="str">
        <f t="shared" si="13"/>
        <v>JM1-70</v>
      </c>
      <c r="B75" t="str">
        <f t="shared" si="14"/>
        <v>B34_L21_N</v>
      </c>
      <c r="C75" t="str">
        <f t="shared" si="15"/>
        <v>JM1-B34_L21_N</v>
      </c>
      <c r="D75" t="str">
        <f t="shared" si="16"/>
        <v>JM1-70</v>
      </c>
      <c r="E75" t="s">
        <v>158</v>
      </c>
      <c r="F75">
        <v>70</v>
      </c>
      <c r="G75" t="s">
        <v>375</v>
      </c>
      <c r="L75" t="s">
        <v>323</v>
      </c>
      <c r="M75" t="s">
        <v>274</v>
      </c>
      <c r="N75">
        <v>8.7411999999999992</v>
      </c>
      <c r="AB75" t="str">
        <f>B2B!D72</f>
        <v>JM1</v>
      </c>
      <c r="AC75" t="str">
        <f>B2B!E72</f>
        <v>70</v>
      </c>
      <c r="AD75" t="str">
        <f t="shared" si="19"/>
        <v>JM1-70</v>
      </c>
      <c r="AE75" t="str">
        <f t="shared" si="20"/>
        <v>B34_L21_N</v>
      </c>
      <c r="AF75" t="str">
        <f t="shared" si="21"/>
        <v>T5</v>
      </c>
      <c r="AG75">
        <f t="shared" si="22"/>
        <v>8.0292999999999992</v>
      </c>
      <c r="AH75" t="str">
        <f>IF(IFERROR(IF(IF(AF75="--",INDEX(D:D,MATCH(AE75,INDEX(B:B,MATCH(AE75,B:B,)+1):B10589,)+MATCH(AE75,B:B,)))=D75,VLOOKUP(AE75,B:D,3,0),IF(AF75="--",INDEX(D:D,MATCH(AE75,INDEX(B:B,MATCH(AE75,B:B,)+1):B10589,)+MATCH(AE75,B:B,)),"---")),"---")=AD75,"---",IFERROR(IF(IF(AF75="--",INDEX(D:D,MATCH(AE75,INDEX(B:B,MATCH(AE75,B:B,)+1):B10589,)+MATCH(AE75,B:B,)))=AD75,VLOOKUP(AE75,B:D,3,0),IF(AF75="--",INDEX(D:D,MATCH(AE75,INDEX(B:B,MATCH(AE75,B:B,)+1):B10589,)+MATCH(AE75,B:B,)),"---")),"---"))</f>
        <v>---</v>
      </c>
      <c r="AI75" t="str">
        <f t="shared" si="23"/>
        <v>--</v>
      </c>
      <c r="AJ75" t="str">
        <f t="shared" si="24"/>
        <v>B34_L21_N</v>
      </c>
      <c r="AK75">
        <f t="shared" si="25"/>
        <v>2</v>
      </c>
      <c r="AT75" t="str">
        <f t="shared" si="17"/>
        <v>B34_L21_N</v>
      </c>
      <c r="AU75" t="str">
        <f t="shared" si="18"/>
        <v>--</v>
      </c>
    </row>
    <row r="76" spans="1:47" x14ac:dyDescent="0.25">
      <c r="A76" t="str">
        <f t="shared" si="13"/>
        <v>JM1-71</v>
      </c>
      <c r="B76" t="str">
        <f t="shared" si="14"/>
        <v>B34_L18_P</v>
      </c>
      <c r="C76" t="str">
        <f t="shared" si="15"/>
        <v>JM1-B34_L18_P</v>
      </c>
      <c r="D76" t="str">
        <f t="shared" si="16"/>
        <v>JM1-71</v>
      </c>
      <c r="E76" t="s">
        <v>158</v>
      </c>
      <c r="F76">
        <v>71</v>
      </c>
      <c r="G76" t="s">
        <v>365</v>
      </c>
      <c r="L76" t="s">
        <v>325</v>
      </c>
      <c r="M76" t="s">
        <v>274</v>
      </c>
      <c r="N76">
        <v>9.7897999999999996</v>
      </c>
      <c r="AB76" t="str">
        <f>B2B!D73</f>
        <v>JM1</v>
      </c>
      <c r="AC76" t="str">
        <f>B2B!E73</f>
        <v>71</v>
      </c>
      <c r="AD76" t="str">
        <f t="shared" si="19"/>
        <v>JM1-71</v>
      </c>
      <c r="AE76" t="str">
        <f t="shared" si="20"/>
        <v>B34_L18_P</v>
      </c>
      <c r="AF76" t="str">
        <f t="shared" si="21"/>
        <v>U4</v>
      </c>
      <c r="AG76">
        <f t="shared" si="22"/>
        <v>11.923</v>
      </c>
      <c r="AH76" t="str">
        <f>IF(IFERROR(IF(IF(AF76="--",INDEX(D:D,MATCH(AE76,INDEX(B:B,MATCH(AE76,B:B,)+1):B10590,)+MATCH(AE76,B:B,)))=D76,VLOOKUP(AE76,B:D,3,0),IF(AF76="--",INDEX(D:D,MATCH(AE76,INDEX(B:B,MATCH(AE76,B:B,)+1):B10590,)+MATCH(AE76,B:B,)),"---")),"---")=AD76,"---",IFERROR(IF(IF(AF76="--",INDEX(D:D,MATCH(AE76,INDEX(B:B,MATCH(AE76,B:B,)+1):B10590,)+MATCH(AE76,B:B,)))=AD76,VLOOKUP(AE76,B:D,3,0),IF(AF76="--",INDEX(D:D,MATCH(AE76,INDEX(B:B,MATCH(AE76,B:B,)+1):B10590,)+MATCH(AE76,B:B,)),"---")),"---"))</f>
        <v>---</v>
      </c>
      <c r="AI76" t="str">
        <f t="shared" si="23"/>
        <v>--</v>
      </c>
      <c r="AJ76" t="str">
        <f t="shared" si="24"/>
        <v>B34_L18_P</v>
      </c>
      <c r="AK76">
        <f t="shared" si="25"/>
        <v>2</v>
      </c>
      <c r="AT76" t="str">
        <f t="shared" si="17"/>
        <v>B34_L18_P</v>
      </c>
      <c r="AU76" t="str">
        <f t="shared" si="18"/>
        <v>--</v>
      </c>
    </row>
    <row r="77" spans="1:47" x14ac:dyDescent="0.25">
      <c r="A77" t="str">
        <f t="shared" si="13"/>
        <v>JM1-72</v>
      </c>
      <c r="B77" t="str">
        <f t="shared" si="14"/>
        <v>B34_L19_N</v>
      </c>
      <c r="C77" t="str">
        <f t="shared" si="15"/>
        <v>JM1-B34_L19_N</v>
      </c>
      <c r="D77" t="str">
        <f t="shared" si="16"/>
        <v>JM1-72</v>
      </c>
      <c r="E77" t="s">
        <v>158</v>
      </c>
      <c r="F77">
        <v>72</v>
      </c>
      <c r="G77" t="s">
        <v>367</v>
      </c>
      <c r="L77" t="s">
        <v>327</v>
      </c>
      <c r="M77" t="s">
        <v>274</v>
      </c>
      <c r="N77">
        <v>16.604900000000001</v>
      </c>
      <c r="AB77" t="str">
        <f>B2B!D74</f>
        <v>JM1</v>
      </c>
      <c r="AC77" t="str">
        <f>B2B!E74</f>
        <v>72</v>
      </c>
      <c r="AD77" t="str">
        <f t="shared" si="19"/>
        <v>JM1-72</v>
      </c>
      <c r="AE77" t="str">
        <f t="shared" si="20"/>
        <v>B34_L19_N</v>
      </c>
      <c r="AF77" t="str">
        <f t="shared" si="21"/>
        <v>P5</v>
      </c>
      <c r="AG77">
        <f t="shared" si="22"/>
        <v>13.136699999999999</v>
      </c>
      <c r="AH77" t="str">
        <f>IF(IFERROR(IF(IF(AF77="--",INDEX(D:D,MATCH(AE77,INDEX(B:B,MATCH(AE77,B:B,)+1):B10591,)+MATCH(AE77,B:B,)))=D77,VLOOKUP(AE77,B:D,3,0),IF(AF77="--",INDEX(D:D,MATCH(AE77,INDEX(B:B,MATCH(AE77,B:B,)+1):B10591,)+MATCH(AE77,B:B,)),"---")),"---")=AD77,"---",IFERROR(IF(IF(AF77="--",INDEX(D:D,MATCH(AE77,INDEX(B:B,MATCH(AE77,B:B,)+1):B10591,)+MATCH(AE77,B:B,)))=AD77,VLOOKUP(AE77,B:D,3,0),IF(AF77="--",INDEX(D:D,MATCH(AE77,INDEX(B:B,MATCH(AE77,B:B,)+1):B10591,)+MATCH(AE77,B:B,)),"---")),"---"))</f>
        <v>---</v>
      </c>
      <c r="AI77" t="str">
        <f t="shared" si="23"/>
        <v>--</v>
      </c>
      <c r="AJ77" t="str">
        <f t="shared" si="24"/>
        <v>B34_L19_N</v>
      </c>
      <c r="AK77">
        <f t="shared" si="25"/>
        <v>2</v>
      </c>
      <c r="AT77" t="str">
        <f t="shared" si="17"/>
        <v>B34_L19_N</v>
      </c>
      <c r="AU77" t="str">
        <f t="shared" si="18"/>
        <v>--</v>
      </c>
    </row>
    <row r="78" spans="1:47" x14ac:dyDescent="0.25">
      <c r="A78" t="str">
        <f t="shared" si="13"/>
        <v>JM1-73</v>
      </c>
      <c r="B78" t="str">
        <f t="shared" si="14"/>
        <v>B34_L18_N</v>
      </c>
      <c r="C78" t="str">
        <f t="shared" si="15"/>
        <v>JM1-B34_L18_N</v>
      </c>
      <c r="D78" t="str">
        <f t="shared" si="16"/>
        <v>JM1-73</v>
      </c>
      <c r="E78" t="s">
        <v>158</v>
      </c>
      <c r="F78">
        <v>73</v>
      </c>
      <c r="G78" t="s">
        <v>363</v>
      </c>
      <c r="L78" t="s">
        <v>329</v>
      </c>
      <c r="M78" t="s">
        <v>274</v>
      </c>
      <c r="N78">
        <v>17.156400000000001</v>
      </c>
      <c r="AB78" t="str">
        <f>B2B!D75</f>
        <v>JM1</v>
      </c>
      <c r="AC78" t="str">
        <f>B2B!E75</f>
        <v>73</v>
      </c>
      <c r="AD78" t="str">
        <f t="shared" si="19"/>
        <v>JM1-73</v>
      </c>
      <c r="AE78" t="str">
        <f t="shared" si="20"/>
        <v>B34_L18_N</v>
      </c>
      <c r="AF78" t="str">
        <f t="shared" si="21"/>
        <v>V4</v>
      </c>
      <c r="AG78">
        <f t="shared" si="22"/>
        <v>11.371499999999999</v>
      </c>
      <c r="AH78" t="str">
        <f>IF(IFERROR(IF(IF(AF78="--",INDEX(D:D,MATCH(AE78,INDEX(B:B,MATCH(AE78,B:B,)+1):B10592,)+MATCH(AE78,B:B,)))=D78,VLOOKUP(AE78,B:D,3,0),IF(AF78="--",INDEX(D:D,MATCH(AE78,INDEX(B:B,MATCH(AE78,B:B,)+1):B10592,)+MATCH(AE78,B:B,)),"---")),"---")=AD78,"---",IFERROR(IF(IF(AF78="--",INDEX(D:D,MATCH(AE78,INDEX(B:B,MATCH(AE78,B:B,)+1):B10592,)+MATCH(AE78,B:B,)))=AD78,VLOOKUP(AE78,B:D,3,0),IF(AF78="--",INDEX(D:D,MATCH(AE78,INDEX(B:B,MATCH(AE78,B:B,)+1):B10592,)+MATCH(AE78,B:B,)),"---")),"---"))</f>
        <v>---</v>
      </c>
      <c r="AI78" t="str">
        <f t="shared" si="23"/>
        <v>--</v>
      </c>
      <c r="AJ78" t="str">
        <f t="shared" si="24"/>
        <v>B34_L18_N</v>
      </c>
      <c r="AK78">
        <f t="shared" si="25"/>
        <v>2</v>
      </c>
      <c r="AT78" t="str">
        <f t="shared" si="17"/>
        <v>B34_L18_N</v>
      </c>
      <c r="AU78" t="str">
        <f t="shared" si="18"/>
        <v>--</v>
      </c>
    </row>
    <row r="79" spans="1:47" x14ac:dyDescent="0.25">
      <c r="A79" t="str">
        <f t="shared" si="13"/>
        <v>JM1-74</v>
      </c>
      <c r="B79" t="str">
        <f t="shared" si="14"/>
        <v>B34_L19_P</v>
      </c>
      <c r="C79" t="str">
        <f t="shared" si="15"/>
        <v>JM1-B34_L19_P</v>
      </c>
      <c r="D79" t="str">
        <f t="shared" si="16"/>
        <v>JM1-74</v>
      </c>
      <c r="E79" t="s">
        <v>158</v>
      </c>
      <c r="F79">
        <v>74</v>
      </c>
      <c r="G79" t="s">
        <v>369</v>
      </c>
      <c r="L79" t="s">
        <v>331</v>
      </c>
      <c r="M79" t="s">
        <v>274</v>
      </c>
      <c r="N79">
        <v>6.3513000000000002</v>
      </c>
      <c r="AB79" t="str">
        <f>B2B!D76</f>
        <v>JM1</v>
      </c>
      <c r="AC79" t="str">
        <f>B2B!E76</f>
        <v>74</v>
      </c>
      <c r="AD79" t="str">
        <f t="shared" si="19"/>
        <v>JM1-74</v>
      </c>
      <c r="AE79" t="str">
        <f t="shared" si="20"/>
        <v>B34_L19_P</v>
      </c>
      <c r="AF79" t="str">
        <f t="shared" si="21"/>
        <v>P6</v>
      </c>
      <c r="AG79">
        <f t="shared" si="22"/>
        <v>12.474299999999999</v>
      </c>
      <c r="AH79" t="str">
        <f>IF(IFERROR(IF(IF(AF79="--",INDEX(D:D,MATCH(AE79,INDEX(B:B,MATCH(AE79,B:B,)+1):B10593,)+MATCH(AE79,B:B,)))=D79,VLOOKUP(AE79,B:D,3,0),IF(AF79="--",INDEX(D:D,MATCH(AE79,INDEX(B:B,MATCH(AE79,B:B,)+1):B10593,)+MATCH(AE79,B:B,)),"---")),"---")=AD79,"---",IFERROR(IF(IF(AF79="--",INDEX(D:D,MATCH(AE79,INDEX(B:B,MATCH(AE79,B:B,)+1):B10593,)+MATCH(AE79,B:B,)))=AD79,VLOOKUP(AE79,B:D,3,0),IF(AF79="--",INDEX(D:D,MATCH(AE79,INDEX(B:B,MATCH(AE79,B:B,)+1):B10593,)+MATCH(AE79,B:B,)),"---")),"---"))</f>
        <v>---</v>
      </c>
      <c r="AI79" t="str">
        <f t="shared" si="23"/>
        <v>--</v>
      </c>
      <c r="AJ79" t="str">
        <f t="shared" si="24"/>
        <v>B34_L19_P</v>
      </c>
      <c r="AK79">
        <f t="shared" si="25"/>
        <v>2</v>
      </c>
      <c r="AT79" t="str">
        <f t="shared" si="17"/>
        <v>B34_L19_P</v>
      </c>
      <c r="AU79" t="str">
        <f t="shared" si="18"/>
        <v>--</v>
      </c>
    </row>
    <row r="80" spans="1:47" x14ac:dyDescent="0.25">
      <c r="A80" t="str">
        <f t="shared" si="13"/>
        <v>JM1-75</v>
      </c>
      <c r="B80" t="str">
        <f t="shared" si="14"/>
        <v>B34_L20_N</v>
      </c>
      <c r="C80" t="str">
        <f t="shared" si="15"/>
        <v>JM1-B34_L20_N</v>
      </c>
      <c r="D80" t="str">
        <f t="shared" si="16"/>
        <v>JM1-75</v>
      </c>
      <c r="E80" t="s">
        <v>158</v>
      </c>
      <c r="F80">
        <v>75</v>
      </c>
      <c r="G80" t="s">
        <v>373</v>
      </c>
      <c r="L80" t="s">
        <v>332</v>
      </c>
      <c r="M80" t="s">
        <v>274</v>
      </c>
      <c r="N80">
        <v>6.5998000000000001</v>
      </c>
      <c r="AB80" t="str">
        <f>B2B!D77</f>
        <v>JM1</v>
      </c>
      <c r="AC80" t="str">
        <f>B2B!E77</f>
        <v>75</v>
      </c>
      <c r="AD80" t="str">
        <f t="shared" si="19"/>
        <v>JM1-75</v>
      </c>
      <c r="AE80" t="str">
        <f t="shared" si="20"/>
        <v>B34_L20_N</v>
      </c>
      <c r="AF80" t="str">
        <f t="shared" si="21"/>
        <v>U5</v>
      </c>
      <c r="AG80">
        <f t="shared" si="22"/>
        <v>14.1349</v>
      </c>
      <c r="AH80" t="str">
        <f>IF(IFERROR(IF(IF(AF80="--",INDEX(D:D,MATCH(AE80,INDEX(B:B,MATCH(AE80,B:B,)+1):B10594,)+MATCH(AE80,B:B,)))=D80,VLOOKUP(AE80,B:D,3,0),IF(AF80="--",INDEX(D:D,MATCH(AE80,INDEX(B:B,MATCH(AE80,B:B,)+1):B10594,)+MATCH(AE80,B:B,)),"---")),"---")=AD80,"---",IFERROR(IF(IF(AF80="--",INDEX(D:D,MATCH(AE80,INDEX(B:B,MATCH(AE80,B:B,)+1):B10594,)+MATCH(AE80,B:B,)))=AD80,VLOOKUP(AE80,B:D,3,0),IF(AF80="--",INDEX(D:D,MATCH(AE80,INDEX(B:B,MATCH(AE80,B:B,)+1):B10594,)+MATCH(AE80,B:B,)),"---")),"---"))</f>
        <v>---</v>
      </c>
      <c r="AI80" t="str">
        <f t="shared" si="23"/>
        <v>--</v>
      </c>
      <c r="AJ80" t="str">
        <f t="shared" si="24"/>
        <v>B34_L20_N</v>
      </c>
      <c r="AK80">
        <f t="shared" si="25"/>
        <v>2</v>
      </c>
      <c r="AT80" t="str">
        <f t="shared" si="17"/>
        <v>B34_L20_N</v>
      </c>
      <c r="AU80" t="str">
        <f t="shared" si="18"/>
        <v>--</v>
      </c>
    </row>
    <row r="81" spans="1:47" x14ac:dyDescent="0.25">
      <c r="A81" t="str">
        <f t="shared" si="13"/>
        <v>JM1-76</v>
      </c>
      <c r="B81" t="str">
        <f t="shared" si="14"/>
        <v>B34_L22_N</v>
      </c>
      <c r="C81" t="str">
        <f t="shared" si="15"/>
        <v>JM1-B34_L22_N</v>
      </c>
      <c r="D81" t="str">
        <f t="shared" si="16"/>
        <v>JM1-76</v>
      </c>
      <c r="E81" t="s">
        <v>158</v>
      </c>
      <c r="F81">
        <v>76</v>
      </c>
      <c r="G81" t="s">
        <v>378</v>
      </c>
      <c r="L81" t="s">
        <v>314</v>
      </c>
      <c r="M81" t="s">
        <v>274</v>
      </c>
      <c r="N81">
        <v>13.2233</v>
      </c>
      <c r="AB81" t="str">
        <f>B2B!D78</f>
        <v>JM1</v>
      </c>
      <c r="AC81" t="str">
        <f>B2B!E78</f>
        <v>76</v>
      </c>
      <c r="AD81" t="str">
        <f t="shared" si="19"/>
        <v>JM1-76</v>
      </c>
      <c r="AE81" t="str">
        <f t="shared" si="20"/>
        <v>B34_L22_N</v>
      </c>
      <c r="AF81" t="str">
        <f t="shared" si="21"/>
        <v>T7</v>
      </c>
      <c r="AG81">
        <f t="shared" si="22"/>
        <v>12.0266</v>
      </c>
      <c r="AH81" t="str">
        <f>IF(IFERROR(IF(IF(AF81="--",INDEX(D:D,MATCH(AE81,INDEX(B:B,MATCH(AE81,B:B,)+1):B10595,)+MATCH(AE81,B:B,)))=D81,VLOOKUP(AE81,B:D,3,0),IF(AF81="--",INDEX(D:D,MATCH(AE81,INDEX(B:B,MATCH(AE81,B:B,)+1):B10595,)+MATCH(AE81,B:B,)),"---")),"---")=AD81,"---",IFERROR(IF(IF(AF81="--",INDEX(D:D,MATCH(AE81,INDEX(B:B,MATCH(AE81,B:B,)+1):B10595,)+MATCH(AE81,B:B,)))=AD81,VLOOKUP(AE81,B:D,3,0),IF(AF81="--",INDEX(D:D,MATCH(AE81,INDEX(B:B,MATCH(AE81,B:B,)+1):B10595,)+MATCH(AE81,B:B,)),"---")),"---"))</f>
        <v>---</v>
      </c>
      <c r="AI81" t="str">
        <f t="shared" si="23"/>
        <v>--</v>
      </c>
      <c r="AJ81" t="str">
        <f t="shared" si="24"/>
        <v>B34_L22_N</v>
      </c>
      <c r="AK81">
        <f t="shared" si="25"/>
        <v>2</v>
      </c>
      <c r="AT81" t="str">
        <f t="shared" si="17"/>
        <v>B34_L22_N</v>
      </c>
      <c r="AU81" t="str">
        <f t="shared" si="18"/>
        <v>--</v>
      </c>
    </row>
    <row r="82" spans="1:47" x14ac:dyDescent="0.25">
      <c r="A82" t="str">
        <f t="shared" si="13"/>
        <v>JM1-77</v>
      </c>
      <c r="B82" t="str">
        <f t="shared" si="14"/>
        <v>B34_L20_P</v>
      </c>
      <c r="C82" t="str">
        <f t="shared" si="15"/>
        <v>JM1-B34_L20_P</v>
      </c>
      <c r="D82" t="str">
        <f t="shared" si="16"/>
        <v>JM1-77</v>
      </c>
      <c r="E82" t="s">
        <v>158</v>
      </c>
      <c r="F82">
        <v>77</v>
      </c>
      <c r="G82" t="s">
        <v>374</v>
      </c>
      <c r="L82" t="s">
        <v>312</v>
      </c>
      <c r="M82" t="s">
        <v>274</v>
      </c>
      <c r="N82">
        <v>13.2233</v>
      </c>
      <c r="AB82" t="str">
        <f>B2B!D79</f>
        <v>JM1</v>
      </c>
      <c r="AC82" t="str">
        <f>B2B!E79</f>
        <v>77</v>
      </c>
      <c r="AD82" t="str">
        <f t="shared" si="19"/>
        <v>JM1-77</v>
      </c>
      <c r="AE82" t="str">
        <f t="shared" si="20"/>
        <v>B34_L20_P</v>
      </c>
      <c r="AF82" t="str">
        <f t="shared" si="21"/>
        <v>U6</v>
      </c>
      <c r="AG82">
        <f t="shared" si="22"/>
        <v>13.8994</v>
      </c>
      <c r="AH82" t="str">
        <f>IF(IFERROR(IF(IF(AF82="--",INDEX(D:D,MATCH(AE82,INDEX(B:B,MATCH(AE82,B:B,)+1):B10596,)+MATCH(AE82,B:B,)))=D82,VLOOKUP(AE82,B:D,3,0),IF(AF82="--",INDEX(D:D,MATCH(AE82,INDEX(B:B,MATCH(AE82,B:B,)+1):B10596,)+MATCH(AE82,B:B,)),"---")),"---")=AD82,"---",IFERROR(IF(IF(AF82="--",INDEX(D:D,MATCH(AE82,INDEX(B:B,MATCH(AE82,B:B,)+1):B10596,)+MATCH(AE82,B:B,)))=AD82,VLOOKUP(AE82,B:D,3,0),IF(AF82="--",INDEX(D:D,MATCH(AE82,INDEX(B:B,MATCH(AE82,B:B,)+1):B10596,)+MATCH(AE82,B:B,)),"---")),"---"))</f>
        <v>---</v>
      </c>
      <c r="AI82" t="str">
        <f t="shared" si="23"/>
        <v>--</v>
      </c>
      <c r="AJ82" t="str">
        <f t="shared" si="24"/>
        <v>B34_L20_P</v>
      </c>
      <c r="AK82">
        <f t="shared" si="25"/>
        <v>2</v>
      </c>
      <c r="AT82" t="str">
        <f t="shared" si="17"/>
        <v>B34_L20_P</v>
      </c>
      <c r="AU82" t="str">
        <f t="shared" si="18"/>
        <v>--</v>
      </c>
    </row>
    <row r="83" spans="1:47" x14ac:dyDescent="0.25">
      <c r="A83" t="str">
        <f t="shared" si="13"/>
        <v>JM1-78</v>
      </c>
      <c r="B83" t="str">
        <f t="shared" si="14"/>
        <v>B34_L22_P</v>
      </c>
      <c r="C83" t="str">
        <f t="shared" si="15"/>
        <v>JM1-B34_L22_P</v>
      </c>
      <c r="D83" t="str">
        <f t="shared" si="16"/>
        <v>JM1-78</v>
      </c>
      <c r="E83" t="s">
        <v>158</v>
      </c>
      <c r="F83">
        <v>78</v>
      </c>
      <c r="G83" t="s">
        <v>379</v>
      </c>
      <c r="L83" t="s">
        <v>330</v>
      </c>
      <c r="M83" t="s">
        <v>274</v>
      </c>
      <c r="N83">
        <v>8.3033999999999999</v>
      </c>
      <c r="AB83" t="str">
        <f>B2B!D80</f>
        <v>JM1</v>
      </c>
      <c r="AC83" t="str">
        <f>B2B!E80</f>
        <v>78</v>
      </c>
      <c r="AD83" t="str">
        <f t="shared" si="19"/>
        <v>JM1-78</v>
      </c>
      <c r="AE83" t="str">
        <f t="shared" si="20"/>
        <v>B34_L22_P</v>
      </c>
      <c r="AF83" t="str">
        <f t="shared" si="21"/>
        <v>R7</v>
      </c>
      <c r="AG83">
        <f t="shared" si="22"/>
        <v>13.2408</v>
      </c>
      <c r="AH83" t="str">
        <f>IF(IFERROR(IF(IF(AF83="--",INDEX(D:D,MATCH(AE83,INDEX(B:B,MATCH(AE83,B:B,)+1):B10597,)+MATCH(AE83,B:B,)))=D83,VLOOKUP(AE83,B:D,3,0),IF(AF83="--",INDEX(D:D,MATCH(AE83,INDEX(B:B,MATCH(AE83,B:B,)+1):B10597,)+MATCH(AE83,B:B,)),"---")),"---")=AD83,"---",IFERROR(IF(IF(AF83="--",INDEX(D:D,MATCH(AE83,INDEX(B:B,MATCH(AE83,B:B,)+1):B10597,)+MATCH(AE83,B:B,)))=AD83,VLOOKUP(AE83,B:D,3,0),IF(AF83="--",INDEX(D:D,MATCH(AE83,INDEX(B:B,MATCH(AE83,B:B,)+1):B10597,)+MATCH(AE83,B:B,)),"---")),"---"))</f>
        <v>---</v>
      </c>
      <c r="AI83" t="str">
        <f t="shared" si="23"/>
        <v>--</v>
      </c>
      <c r="AJ83" t="str">
        <f t="shared" si="24"/>
        <v>B34_L22_P</v>
      </c>
      <c r="AK83">
        <f t="shared" si="25"/>
        <v>2</v>
      </c>
      <c r="AT83" t="str">
        <f t="shared" si="17"/>
        <v>B34_L22_P</v>
      </c>
      <c r="AU83" t="str">
        <f t="shared" si="18"/>
        <v>--</v>
      </c>
    </row>
    <row r="84" spans="1:47" x14ac:dyDescent="0.25">
      <c r="A84" t="str">
        <f t="shared" si="13"/>
        <v>JM1-79</v>
      </c>
      <c r="B84" t="str">
        <f t="shared" si="14"/>
        <v>B34_L24_N</v>
      </c>
      <c r="C84" t="str">
        <f t="shared" si="15"/>
        <v>JM1-B34_L24_N</v>
      </c>
      <c r="D84" t="str">
        <f t="shared" si="16"/>
        <v>JM1-79</v>
      </c>
      <c r="E84" t="s">
        <v>158</v>
      </c>
      <c r="F84">
        <v>79</v>
      </c>
      <c r="G84" t="s">
        <v>382</v>
      </c>
      <c r="L84" t="s">
        <v>326</v>
      </c>
      <c r="M84" t="s">
        <v>274</v>
      </c>
      <c r="N84">
        <v>8.3646999999999991</v>
      </c>
      <c r="AB84" t="str">
        <f>B2B!D81</f>
        <v>JM1</v>
      </c>
      <c r="AC84" t="str">
        <f>B2B!E81</f>
        <v>79</v>
      </c>
      <c r="AD84" t="str">
        <f t="shared" si="19"/>
        <v>JM1-79</v>
      </c>
      <c r="AE84" t="str">
        <f t="shared" si="20"/>
        <v>B34_L24_N</v>
      </c>
      <c r="AF84" t="str">
        <f t="shared" si="21"/>
        <v>V7</v>
      </c>
      <c r="AG84">
        <f t="shared" si="22"/>
        <v>15.972</v>
      </c>
      <c r="AH84" t="str">
        <f>IF(IFERROR(IF(IF(AF84="--",INDEX(D:D,MATCH(AE84,INDEX(B:B,MATCH(AE84,B:B,)+1):B10598,)+MATCH(AE84,B:B,)))=D84,VLOOKUP(AE84,B:D,3,0),IF(AF84="--",INDEX(D:D,MATCH(AE84,INDEX(B:B,MATCH(AE84,B:B,)+1):B10598,)+MATCH(AE84,B:B,)),"---")),"---")=AD84,"---",IFERROR(IF(IF(AF84="--",INDEX(D:D,MATCH(AE84,INDEX(B:B,MATCH(AE84,B:B,)+1):B10598,)+MATCH(AE84,B:B,)))=AD84,VLOOKUP(AE84,B:D,3,0),IF(AF84="--",INDEX(D:D,MATCH(AE84,INDEX(B:B,MATCH(AE84,B:B,)+1):B10598,)+MATCH(AE84,B:B,)),"---")),"---"))</f>
        <v>---</v>
      </c>
      <c r="AI84" t="str">
        <f t="shared" si="23"/>
        <v>--</v>
      </c>
      <c r="AJ84" t="str">
        <f t="shared" si="24"/>
        <v>B34_L24_N</v>
      </c>
      <c r="AK84">
        <f t="shared" si="25"/>
        <v>2</v>
      </c>
      <c r="AT84" t="str">
        <f t="shared" si="17"/>
        <v>B34_L24_N</v>
      </c>
      <c r="AU84" t="str">
        <f t="shared" si="18"/>
        <v>--</v>
      </c>
    </row>
    <row r="85" spans="1:47" x14ac:dyDescent="0.25">
      <c r="A85" t="str">
        <f t="shared" si="13"/>
        <v>JM1-80</v>
      </c>
      <c r="B85" t="str">
        <f t="shared" si="14"/>
        <v>B34_L23_N</v>
      </c>
      <c r="C85" t="str">
        <f t="shared" si="15"/>
        <v>JM1-B34_L23_N</v>
      </c>
      <c r="D85" t="str">
        <f t="shared" si="16"/>
        <v>JM1-80</v>
      </c>
      <c r="E85" t="s">
        <v>158</v>
      </c>
      <c r="F85">
        <v>80</v>
      </c>
      <c r="G85" t="s">
        <v>380</v>
      </c>
      <c r="L85" t="s">
        <v>317</v>
      </c>
      <c r="M85" t="s">
        <v>274</v>
      </c>
      <c r="N85">
        <v>8.4926999999999992</v>
      </c>
      <c r="AB85" t="str">
        <f>B2B!D82</f>
        <v>JM1</v>
      </c>
      <c r="AC85" t="str">
        <f>B2B!E82</f>
        <v>80</v>
      </c>
      <c r="AD85" t="str">
        <f t="shared" si="19"/>
        <v>JM1-80</v>
      </c>
      <c r="AE85" t="str">
        <f t="shared" si="20"/>
        <v>B34_L23_N</v>
      </c>
      <c r="AF85" t="str">
        <f t="shared" si="21"/>
        <v>V6</v>
      </c>
      <c r="AG85">
        <f t="shared" si="22"/>
        <v>10.6655</v>
      </c>
      <c r="AH85" t="str">
        <f>IF(IFERROR(IF(IF(AF85="--",INDEX(D:D,MATCH(AE85,INDEX(B:B,MATCH(AE85,B:B,)+1):B10599,)+MATCH(AE85,B:B,)))=D85,VLOOKUP(AE85,B:D,3,0),IF(AF85="--",INDEX(D:D,MATCH(AE85,INDEX(B:B,MATCH(AE85,B:B,)+1):B10599,)+MATCH(AE85,B:B,)),"---")),"---")=AD85,"---",IFERROR(IF(IF(AF85="--",INDEX(D:D,MATCH(AE85,INDEX(B:B,MATCH(AE85,B:B,)+1):B10599,)+MATCH(AE85,B:B,)))=AD85,VLOOKUP(AE85,B:D,3,0),IF(AF85="--",INDEX(D:D,MATCH(AE85,INDEX(B:B,MATCH(AE85,B:B,)+1):B10599,)+MATCH(AE85,B:B,)),"---")),"---"))</f>
        <v>---</v>
      </c>
      <c r="AI85" t="str">
        <f t="shared" si="23"/>
        <v>--</v>
      </c>
      <c r="AJ85" t="str">
        <f t="shared" si="24"/>
        <v>B34_L23_N</v>
      </c>
      <c r="AK85">
        <f t="shared" si="25"/>
        <v>2</v>
      </c>
      <c r="AT85" t="str">
        <f t="shared" si="17"/>
        <v>B34_L23_N</v>
      </c>
      <c r="AU85" t="str">
        <f t="shared" si="18"/>
        <v>--</v>
      </c>
    </row>
    <row r="86" spans="1:47" x14ac:dyDescent="0.25">
      <c r="A86" t="str">
        <f t="shared" si="13"/>
        <v>JM1-81</v>
      </c>
      <c r="B86" t="str">
        <f t="shared" si="14"/>
        <v>B34_L24_P</v>
      </c>
      <c r="C86" t="str">
        <f t="shared" si="15"/>
        <v>JM1-B34_L24_P</v>
      </c>
      <c r="D86" t="str">
        <f t="shared" si="16"/>
        <v>JM1-81</v>
      </c>
      <c r="E86" t="s">
        <v>158</v>
      </c>
      <c r="F86">
        <v>81</v>
      </c>
      <c r="G86" t="s">
        <v>383</v>
      </c>
      <c r="L86" t="s">
        <v>320</v>
      </c>
      <c r="M86" t="s">
        <v>274</v>
      </c>
      <c r="N86">
        <v>9.3755000000000006</v>
      </c>
      <c r="AB86" t="str">
        <f>B2B!D83</f>
        <v>JM1</v>
      </c>
      <c r="AC86" t="str">
        <f>B2B!E83</f>
        <v>81</v>
      </c>
      <c r="AD86" t="str">
        <f t="shared" si="19"/>
        <v>JM1-81</v>
      </c>
      <c r="AE86" t="str">
        <f t="shared" si="20"/>
        <v>B34_L24_P</v>
      </c>
      <c r="AF86" t="str">
        <f t="shared" si="21"/>
        <v>V8</v>
      </c>
      <c r="AG86">
        <f t="shared" si="22"/>
        <v>16.3034</v>
      </c>
      <c r="AH86" t="str">
        <f>IF(IFERROR(IF(IF(AF86="--",INDEX(D:D,MATCH(AE86,INDEX(B:B,MATCH(AE86,B:B,)+1):B10600,)+MATCH(AE86,B:B,)))=D86,VLOOKUP(AE86,B:D,3,0),IF(AF86="--",INDEX(D:D,MATCH(AE86,INDEX(B:B,MATCH(AE86,B:B,)+1):B10600,)+MATCH(AE86,B:B,)),"---")),"---")=AD86,"---",IFERROR(IF(IF(AF86="--",INDEX(D:D,MATCH(AE86,INDEX(B:B,MATCH(AE86,B:B,)+1):B10600,)+MATCH(AE86,B:B,)))=AD86,VLOOKUP(AE86,B:D,3,0),IF(AF86="--",INDEX(D:D,MATCH(AE86,INDEX(B:B,MATCH(AE86,B:B,)+1):B10600,)+MATCH(AE86,B:B,)),"---")),"---"))</f>
        <v>---</v>
      </c>
      <c r="AI86" t="str">
        <f t="shared" si="23"/>
        <v>--</v>
      </c>
      <c r="AJ86" t="str">
        <f t="shared" si="24"/>
        <v>B34_L24_P</v>
      </c>
      <c r="AK86">
        <f t="shared" si="25"/>
        <v>2</v>
      </c>
      <c r="AT86" t="str">
        <f t="shared" si="17"/>
        <v>B34_L24_P</v>
      </c>
      <c r="AU86" t="str">
        <f t="shared" si="18"/>
        <v>--</v>
      </c>
    </row>
    <row r="87" spans="1:47" x14ac:dyDescent="0.25">
      <c r="A87" t="str">
        <f t="shared" si="13"/>
        <v>JM1-82</v>
      </c>
      <c r="B87" t="str">
        <f t="shared" si="14"/>
        <v>B34_L23_P</v>
      </c>
      <c r="C87" t="str">
        <f t="shared" si="15"/>
        <v>JM1-B34_L23_P</v>
      </c>
      <c r="D87" t="str">
        <f t="shared" si="16"/>
        <v>JM1-82</v>
      </c>
      <c r="E87" t="s">
        <v>158</v>
      </c>
      <c r="F87">
        <v>82</v>
      </c>
      <c r="G87" t="s">
        <v>381</v>
      </c>
      <c r="L87" t="s">
        <v>336</v>
      </c>
      <c r="M87" t="s">
        <v>274</v>
      </c>
      <c r="N87">
        <v>10.9069</v>
      </c>
      <c r="AB87" t="str">
        <f>B2B!D84</f>
        <v>JM1</v>
      </c>
      <c r="AC87" t="str">
        <f>B2B!E84</f>
        <v>82</v>
      </c>
      <c r="AD87" t="str">
        <f t="shared" si="19"/>
        <v>JM1-82</v>
      </c>
      <c r="AE87" t="str">
        <f t="shared" si="20"/>
        <v>B34_L23_P</v>
      </c>
      <c r="AF87" t="str">
        <f t="shared" si="21"/>
        <v>U7</v>
      </c>
      <c r="AG87">
        <f t="shared" si="22"/>
        <v>11.729799999999999</v>
      </c>
      <c r="AH87" t="str">
        <f>IF(IFERROR(IF(IF(AF87="--",INDEX(D:D,MATCH(AE87,INDEX(B:B,MATCH(AE87,B:B,)+1):B10601,)+MATCH(AE87,B:B,)))=D87,VLOOKUP(AE87,B:D,3,0),IF(AF87="--",INDEX(D:D,MATCH(AE87,INDEX(B:B,MATCH(AE87,B:B,)+1):B10601,)+MATCH(AE87,B:B,)),"---")),"---")=AD87,"---",IFERROR(IF(IF(AF87="--",INDEX(D:D,MATCH(AE87,INDEX(B:B,MATCH(AE87,B:B,)+1):B10601,)+MATCH(AE87,B:B,)))=AD87,VLOOKUP(AE87,B:D,3,0),IF(AF87="--",INDEX(D:D,MATCH(AE87,INDEX(B:B,MATCH(AE87,B:B,)+1):B10601,)+MATCH(AE87,B:B,)),"---")),"---"))</f>
        <v>---</v>
      </c>
      <c r="AI87" t="str">
        <f t="shared" si="23"/>
        <v>--</v>
      </c>
      <c r="AJ87" t="str">
        <f t="shared" si="24"/>
        <v>B34_L23_P</v>
      </c>
      <c r="AK87">
        <f t="shared" si="25"/>
        <v>2</v>
      </c>
      <c r="AT87" t="str">
        <f t="shared" si="17"/>
        <v>B34_L23_P</v>
      </c>
      <c r="AU87" t="str">
        <f t="shared" si="18"/>
        <v>--</v>
      </c>
    </row>
    <row r="88" spans="1:47" x14ac:dyDescent="0.25">
      <c r="A88" t="str">
        <f t="shared" si="13"/>
        <v>JM1-83</v>
      </c>
      <c r="B88" t="str">
        <f t="shared" si="14"/>
        <v>GND</v>
      </c>
      <c r="C88" t="str">
        <f t="shared" si="15"/>
        <v>JM1-GND</v>
      </c>
      <c r="D88" t="str">
        <f t="shared" si="16"/>
        <v>JM1-83</v>
      </c>
      <c r="E88" t="s">
        <v>158</v>
      </c>
      <c r="F88">
        <v>83</v>
      </c>
      <c r="G88" t="s">
        <v>275</v>
      </c>
      <c r="L88" t="s">
        <v>338</v>
      </c>
      <c r="M88" t="s">
        <v>274</v>
      </c>
      <c r="N88">
        <v>11.955500000000001</v>
      </c>
      <c r="AB88" t="str">
        <f>B2B!D85</f>
        <v>JM1</v>
      </c>
      <c r="AC88" t="str">
        <f>B2B!E85</f>
        <v>83</v>
      </c>
      <c r="AD88" t="str">
        <f t="shared" si="19"/>
        <v>JM1-83</v>
      </c>
      <c r="AE88" t="str">
        <f t="shared" si="20"/>
        <v>GND</v>
      </c>
      <c r="AF88" t="str">
        <f t="shared" si="21"/>
        <v>---</v>
      </c>
      <c r="AG88" t="str">
        <f t="shared" si="22"/>
        <v>---</v>
      </c>
      <c r="AH88" t="str">
        <f>IF(IFERROR(IF(IF(AF88="--",INDEX(D:D,MATCH(AE88,INDEX(B:B,MATCH(AE88,B:B,)+1):B10602,)+MATCH(AE88,B:B,)))=D88,VLOOKUP(AE88,B:D,3,0),IF(AF88="--",INDEX(D:D,MATCH(AE88,INDEX(B:B,MATCH(AE88,B:B,)+1):B10602,)+MATCH(AE88,B:B,)),"---")),"---")=AD88,"---",IFERROR(IF(IF(AF88="--",INDEX(D:D,MATCH(AE88,INDEX(B:B,MATCH(AE88,B:B,)+1):B10602,)+MATCH(AE88,B:B,)))=AD88,VLOOKUP(AE88,B:D,3,0),IF(AF88="--",INDEX(D:D,MATCH(AE88,INDEX(B:B,MATCH(AE88,B:B,)+1):B10602,)+MATCH(AE88,B:B,)),"---")),"---"))</f>
        <v>---</v>
      </c>
      <c r="AI88" t="str">
        <f t="shared" si="23"/>
        <v>--</v>
      </c>
      <c r="AJ88" t="str">
        <f t="shared" si="24"/>
        <v>GND</v>
      </c>
      <c r="AK88">
        <f t="shared" si="25"/>
        <v>197</v>
      </c>
      <c r="AT88" t="str">
        <f t="shared" si="17"/>
        <v>GND</v>
      </c>
      <c r="AU88" t="str">
        <f t="shared" si="18"/>
        <v>--</v>
      </c>
    </row>
    <row r="89" spans="1:47" x14ac:dyDescent="0.25">
      <c r="A89" t="str">
        <f t="shared" si="13"/>
        <v>JM1-84</v>
      </c>
      <c r="B89" t="str">
        <f t="shared" si="14"/>
        <v>3.3V</v>
      </c>
      <c r="C89" t="str">
        <f t="shared" si="15"/>
        <v>JM1-3.3V</v>
      </c>
      <c r="D89" t="str">
        <f t="shared" si="16"/>
        <v>JM1-84</v>
      </c>
      <c r="E89" t="s">
        <v>158</v>
      </c>
      <c r="F89">
        <v>84</v>
      </c>
      <c r="G89" t="s">
        <v>277</v>
      </c>
      <c r="L89" t="s">
        <v>339</v>
      </c>
      <c r="M89" t="s">
        <v>274</v>
      </c>
      <c r="N89">
        <v>14.303000000000001</v>
      </c>
      <c r="AB89" t="str">
        <f>B2B!D86</f>
        <v>JM1</v>
      </c>
      <c r="AC89" t="str">
        <f>B2B!E86</f>
        <v>84</v>
      </c>
      <c r="AD89" t="str">
        <f t="shared" si="19"/>
        <v>JM1-84</v>
      </c>
      <c r="AE89" t="str">
        <f t="shared" si="20"/>
        <v>3.3V</v>
      </c>
      <c r="AF89" t="str">
        <f t="shared" si="21"/>
        <v>--</v>
      </c>
      <c r="AG89">
        <f t="shared" si="22"/>
        <v>71.607399999999998</v>
      </c>
      <c r="AH89" t="str">
        <f>IF(IFERROR(IF(IF(AF89="--",INDEX(D:D,MATCH(AE89,INDEX(B:B,MATCH(AE89,B:B,)+1):B10603,)+MATCH(AE89,B:B,)))=D89,VLOOKUP(AE89,B:D,3,0),IF(AF89="--",INDEX(D:D,MATCH(AE89,INDEX(B:B,MATCH(AE89,B:B,)+1):B10603,)+MATCH(AE89,B:B,)),"---")),"---")=AD89,"---",IFERROR(IF(IF(AF89="--",INDEX(D:D,MATCH(AE89,INDEX(B:B,MATCH(AE89,B:B,)+1):B10603,)+MATCH(AE89,B:B,)))=AD89,VLOOKUP(AE89,B:D,3,0),IF(AF89="--",INDEX(D:D,MATCH(AE89,INDEX(B:B,MATCH(AE89,B:B,)+1):B10603,)+MATCH(AE89,B:B,)),"---")),"---"))</f>
        <v>C1-1</v>
      </c>
      <c r="AI89" t="str">
        <f t="shared" si="23"/>
        <v>--</v>
      </c>
      <c r="AJ89" t="str">
        <f t="shared" si="24"/>
        <v>3.3V</v>
      </c>
      <c r="AK89">
        <f t="shared" si="25"/>
        <v>9</v>
      </c>
      <c r="AT89" t="str">
        <f t="shared" si="17"/>
        <v>3.3V</v>
      </c>
      <c r="AU89" t="str">
        <f t="shared" si="18"/>
        <v>--</v>
      </c>
    </row>
    <row r="90" spans="1:47" x14ac:dyDescent="0.25">
      <c r="A90" t="str">
        <f t="shared" si="13"/>
        <v>JM1-85</v>
      </c>
      <c r="B90" t="str">
        <f t="shared" si="14"/>
        <v>TDI</v>
      </c>
      <c r="C90" t="str">
        <f t="shared" si="15"/>
        <v>JM1-TDI</v>
      </c>
      <c r="D90" t="str">
        <f t="shared" si="16"/>
        <v>JM1-85</v>
      </c>
      <c r="E90" t="s">
        <v>158</v>
      </c>
      <c r="F90">
        <v>85</v>
      </c>
      <c r="G90" t="s">
        <v>404</v>
      </c>
      <c r="L90" t="s">
        <v>340</v>
      </c>
      <c r="M90" t="s">
        <v>274</v>
      </c>
      <c r="N90">
        <v>14.8545</v>
      </c>
      <c r="AB90" t="str">
        <f>B2B!D87</f>
        <v>JM1</v>
      </c>
      <c r="AC90" t="str">
        <f>B2B!E87</f>
        <v>85</v>
      </c>
      <c r="AD90" t="str">
        <f t="shared" si="19"/>
        <v>JM1-85</v>
      </c>
      <c r="AE90" t="str">
        <f t="shared" si="20"/>
        <v>TDI</v>
      </c>
      <c r="AF90" t="str">
        <f t="shared" si="21"/>
        <v>T9</v>
      </c>
      <c r="AG90">
        <f t="shared" si="22"/>
        <v>17.378399999999999</v>
      </c>
      <c r="AH90" t="str">
        <f>IF(IFERROR(IF(IF(AF90="--",INDEX(D:D,MATCH(AE90,INDEX(B:B,MATCH(AE90,B:B,)+1):B10604,)+MATCH(AE90,B:B,)))=D90,VLOOKUP(AE90,B:D,3,0),IF(AF90="--",INDEX(D:D,MATCH(AE90,INDEX(B:B,MATCH(AE90,B:B,)+1):B10604,)+MATCH(AE90,B:B,)),"---")),"---")=AD90,"---",IFERROR(IF(IF(AF90="--",INDEX(D:D,MATCH(AE90,INDEX(B:B,MATCH(AE90,B:B,)+1):B10604,)+MATCH(AE90,B:B,)))=AD90,VLOOKUP(AE90,B:D,3,0),IF(AF90="--",INDEX(D:D,MATCH(AE90,INDEX(B:B,MATCH(AE90,B:B,)+1):B10604,)+MATCH(AE90,B:B,)),"---")),"---"))</f>
        <v>---</v>
      </c>
      <c r="AI90" t="str">
        <f t="shared" si="23"/>
        <v>--</v>
      </c>
      <c r="AJ90" t="str">
        <f t="shared" si="24"/>
        <v>TDI</v>
      </c>
      <c r="AK90">
        <f t="shared" si="25"/>
        <v>2</v>
      </c>
      <c r="AT90" t="str">
        <f t="shared" si="17"/>
        <v>TDI</v>
      </c>
      <c r="AU90" t="str">
        <f t="shared" si="18"/>
        <v>--</v>
      </c>
    </row>
    <row r="91" spans="1:47" x14ac:dyDescent="0.25">
      <c r="A91" t="str">
        <f t="shared" si="13"/>
        <v>JM1-86</v>
      </c>
      <c r="B91" t="str">
        <f t="shared" si="14"/>
        <v>B14_L24_N</v>
      </c>
      <c r="C91" t="str">
        <f t="shared" si="15"/>
        <v>JM1-B14_L24_N</v>
      </c>
      <c r="D91" t="str">
        <f t="shared" si="16"/>
        <v>JM1-86</v>
      </c>
      <c r="E91" t="s">
        <v>158</v>
      </c>
      <c r="F91">
        <v>86</v>
      </c>
      <c r="G91" t="s">
        <v>293</v>
      </c>
      <c r="L91" t="s">
        <v>334</v>
      </c>
      <c r="M91" t="s">
        <v>274</v>
      </c>
      <c r="N91">
        <v>18.129100000000001</v>
      </c>
      <c r="AB91" t="str">
        <f>B2B!D88</f>
        <v>JM1</v>
      </c>
      <c r="AC91" t="str">
        <f>B2B!E88</f>
        <v>86</v>
      </c>
      <c r="AD91" t="str">
        <f t="shared" si="19"/>
        <v>JM1-86</v>
      </c>
      <c r="AE91" t="str">
        <f t="shared" si="20"/>
        <v>B14_L24_N</v>
      </c>
      <c r="AF91" t="str">
        <f t="shared" si="21"/>
        <v>V9</v>
      </c>
      <c r="AG91">
        <f t="shared" si="22"/>
        <v>13.3421</v>
      </c>
      <c r="AH91" t="str">
        <f>IF(IFERROR(IF(IF(AF91="--",INDEX(D:D,MATCH(AE91,INDEX(B:B,MATCH(AE91,B:B,)+1):B10605,)+MATCH(AE91,B:B,)))=D91,VLOOKUP(AE91,B:D,3,0),IF(AF91="--",INDEX(D:D,MATCH(AE91,INDEX(B:B,MATCH(AE91,B:B,)+1):B10605,)+MATCH(AE91,B:B,)),"---")),"---")=AD91,"---",IFERROR(IF(IF(AF91="--",INDEX(D:D,MATCH(AE91,INDEX(B:B,MATCH(AE91,B:B,)+1):B10605,)+MATCH(AE91,B:B,)))=AD91,VLOOKUP(AE91,B:D,3,0),IF(AF91="--",INDEX(D:D,MATCH(AE91,INDEX(B:B,MATCH(AE91,B:B,)+1):B10605,)+MATCH(AE91,B:B,)),"---")),"---"))</f>
        <v>---</v>
      </c>
      <c r="AI91" t="str">
        <f t="shared" si="23"/>
        <v>--</v>
      </c>
      <c r="AJ91" t="str">
        <f t="shared" si="24"/>
        <v>B14_L24_N</v>
      </c>
      <c r="AK91">
        <f t="shared" si="25"/>
        <v>2</v>
      </c>
      <c r="AT91" t="str">
        <f t="shared" si="17"/>
        <v>B14_L24_N</v>
      </c>
      <c r="AU91" t="str">
        <f t="shared" si="18"/>
        <v>--</v>
      </c>
    </row>
    <row r="92" spans="1:47" x14ac:dyDescent="0.25">
      <c r="A92" t="str">
        <f t="shared" si="13"/>
        <v>JM1-87</v>
      </c>
      <c r="B92" t="str">
        <f t="shared" si="14"/>
        <v>TDO</v>
      </c>
      <c r="C92" t="str">
        <f t="shared" si="15"/>
        <v>JM1-TDO</v>
      </c>
      <c r="D92" t="str">
        <f t="shared" si="16"/>
        <v>JM1-87</v>
      </c>
      <c r="E92" t="s">
        <v>158</v>
      </c>
      <c r="F92">
        <v>87</v>
      </c>
      <c r="G92" t="s">
        <v>405</v>
      </c>
      <c r="L92" t="s">
        <v>333</v>
      </c>
      <c r="M92" t="s">
        <v>274</v>
      </c>
      <c r="N92">
        <v>19.343399999999999</v>
      </c>
      <c r="AB92" t="str">
        <f>B2B!D89</f>
        <v>JM1</v>
      </c>
      <c r="AC92" t="str">
        <f>B2B!E89</f>
        <v>87</v>
      </c>
      <c r="AD92" t="str">
        <f t="shared" si="19"/>
        <v>JM1-87</v>
      </c>
      <c r="AE92" t="str">
        <f t="shared" si="20"/>
        <v>TDO</v>
      </c>
      <c r="AF92" t="str">
        <f t="shared" si="21"/>
        <v>T8</v>
      </c>
      <c r="AG92">
        <f t="shared" si="22"/>
        <v>16.4102</v>
      </c>
      <c r="AH92" t="str">
        <f>IF(IFERROR(IF(IF(AF92="--",INDEX(D:D,MATCH(AE92,INDEX(B:B,MATCH(AE92,B:B,)+1):B10606,)+MATCH(AE92,B:B,)))=D92,VLOOKUP(AE92,B:D,3,0),IF(AF92="--",INDEX(D:D,MATCH(AE92,INDEX(B:B,MATCH(AE92,B:B,)+1):B10606,)+MATCH(AE92,B:B,)),"---")),"---")=AD92,"---",IFERROR(IF(IF(AF92="--",INDEX(D:D,MATCH(AE92,INDEX(B:B,MATCH(AE92,B:B,)+1):B10606,)+MATCH(AE92,B:B,)))=AD92,VLOOKUP(AE92,B:D,3,0),IF(AF92="--",INDEX(D:D,MATCH(AE92,INDEX(B:B,MATCH(AE92,B:B,)+1):B10606,)+MATCH(AE92,B:B,)),"---")),"---"))</f>
        <v>---</v>
      </c>
      <c r="AI92" t="str">
        <f t="shared" si="23"/>
        <v>--</v>
      </c>
      <c r="AJ92" t="str">
        <f t="shared" si="24"/>
        <v>TDO</v>
      </c>
      <c r="AK92">
        <f t="shared" si="25"/>
        <v>2</v>
      </c>
      <c r="AT92" t="str">
        <f t="shared" si="17"/>
        <v>TDO</v>
      </c>
      <c r="AU92" t="str">
        <f t="shared" si="18"/>
        <v>--</v>
      </c>
    </row>
    <row r="93" spans="1:47" x14ac:dyDescent="0.25">
      <c r="A93" t="str">
        <f t="shared" si="13"/>
        <v>JM1-88</v>
      </c>
      <c r="B93" t="str">
        <f t="shared" si="14"/>
        <v>B14_L24_P</v>
      </c>
      <c r="C93" t="str">
        <f t="shared" si="15"/>
        <v>JM1-B14_L24_P</v>
      </c>
      <c r="D93" t="str">
        <f t="shared" si="16"/>
        <v>JM1-88</v>
      </c>
      <c r="E93" t="s">
        <v>158</v>
      </c>
      <c r="F93">
        <v>88</v>
      </c>
      <c r="G93" t="s">
        <v>294</v>
      </c>
      <c r="L93" t="s">
        <v>341</v>
      </c>
      <c r="M93" t="s">
        <v>274</v>
      </c>
      <c r="N93">
        <v>14.4368</v>
      </c>
      <c r="AB93" t="str">
        <f>B2B!D90</f>
        <v>JM1</v>
      </c>
      <c r="AC93" t="str">
        <f>B2B!E90</f>
        <v>88</v>
      </c>
      <c r="AD93" t="str">
        <f t="shared" si="19"/>
        <v>JM1-88</v>
      </c>
      <c r="AE93" t="str">
        <f t="shared" si="20"/>
        <v>B14_L24_P</v>
      </c>
      <c r="AF93" t="str">
        <f t="shared" si="21"/>
        <v>U9</v>
      </c>
      <c r="AG93">
        <f t="shared" si="22"/>
        <v>14.6591</v>
      </c>
      <c r="AH93" t="str">
        <f>IF(IFERROR(IF(IF(AF93="--",INDEX(D:D,MATCH(AE93,INDEX(B:B,MATCH(AE93,B:B,)+1):B10607,)+MATCH(AE93,B:B,)))=D93,VLOOKUP(AE93,B:D,3,0),IF(AF93="--",INDEX(D:D,MATCH(AE93,INDEX(B:B,MATCH(AE93,B:B,)+1):B10607,)+MATCH(AE93,B:B,)),"---")),"---")=AD93,"---",IFERROR(IF(IF(AF93="--",INDEX(D:D,MATCH(AE93,INDEX(B:B,MATCH(AE93,B:B,)+1):B10607,)+MATCH(AE93,B:B,)))=AD93,VLOOKUP(AE93,B:D,3,0),IF(AF93="--",INDEX(D:D,MATCH(AE93,INDEX(B:B,MATCH(AE93,B:B,)+1):B10607,)+MATCH(AE93,B:B,)),"---")),"---"))</f>
        <v>---</v>
      </c>
      <c r="AI93" t="str">
        <f t="shared" si="23"/>
        <v>--</v>
      </c>
      <c r="AJ93" t="str">
        <f t="shared" si="24"/>
        <v>B14_L24_P</v>
      </c>
      <c r="AK93">
        <f t="shared" si="25"/>
        <v>2</v>
      </c>
      <c r="AT93" t="str">
        <f t="shared" si="17"/>
        <v>B14_L24_P</v>
      </c>
      <c r="AU93" t="str">
        <f t="shared" si="18"/>
        <v>--</v>
      </c>
    </row>
    <row r="94" spans="1:47" x14ac:dyDescent="0.25">
      <c r="A94" t="str">
        <f t="shared" si="13"/>
        <v>JM1-89</v>
      </c>
      <c r="B94" t="str">
        <f t="shared" si="14"/>
        <v>TCK</v>
      </c>
      <c r="C94" t="str">
        <f t="shared" si="15"/>
        <v>JM1-TCK</v>
      </c>
      <c r="D94" t="str">
        <f t="shared" si="16"/>
        <v>JM1-89</v>
      </c>
      <c r="E94" t="s">
        <v>158</v>
      </c>
      <c r="F94">
        <v>89</v>
      </c>
      <c r="G94" t="s">
        <v>407</v>
      </c>
      <c r="L94" t="s">
        <v>342</v>
      </c>
      <c r="M94" t="s">
        <v>274</v>
      </c>
      <c r="N94">
        <v>14.904</v>
      </c>
      <c r="AB94" t="str">
        <f>B2B!D91</f>
        <v>JM1</v>
      </c>
      <c r="AC94" t="str">
        <f>B2B!E91</f>
        <v>89</v>
      </c>
      <c r="AD94" t="str">
        <f t="shared" si="19"/>
        <v>JM1-89</v>
      </c>
      <c r="AE94" t="str">
        <f t="shared" si="20"/>
        <v>TCK</v>
      </c>
      <c r="AF94" t="str">
        <f t="shared" si="21"/>
        <v>F8</v>
      </c>
      <c r="AG94">
        <f t="shared" si="22"/>
        <v>30.6051</v>
      </c>
      <c r="AH94" t="str">
        <f>IF(IFERROR(IF(IF(AF94="--",INDEX(D:D,MATCH(AE94,INDEX(B:B,MATCH(AE94,B:B,)+1):B10608,)+MATCH(AE94,B:B,)))=D94,VLOOKUP(AE94,B:D,3,0),IF(AF94="--",INDEX(D:D,MATCH(AE94,INDEX(B:B,MATCH(AE94,B:B,)+1):B10608,)+MATCH(AE94,B:B,)),"---")),"---")=AD94,"---",IFERROR(IF(IF(AF94="--",INDEX(D:D,MATCH(AE94,INDEX(B:B,MATCH(AE94,B:B,)+1):B10608,)+MATCH(AE94,B:B,)))=AD94,VLOOKUP(AE94,B:D,3,0),IF(AF94="--",INDEX(D:D,MATCH(AE94,INDEX(B:B,MATCH(AE94,B:B,)+1):B10608,)+MATCH(AE94,B:B,)),"---")),"---"))</f>
        <v>---</v>
      </c>
      <c r="AI94" t="str">
        <f t="shared" si="23"/>
        <v>--</v>
      </c>
      <c r="AJ94" t="str">
        <f t="shared" si="24"/>
        <v>TCK</v>
      </c>
      <c r="AK94">
        <f t="shared" si="25"/>
        <v>2</v>
      </c>
      <c r="AT94" t="str">
        <f t="shared" si="17"/>
        <v>TCK</v>
      </c>
      <c r="AU94" t="str">
        <f t="shared" si="18"/>
        <v>--</v>
      </c>
    </row>
    <row r="95" spans="1:47" x14ac:dyDescent="0.25">
      <c r="A95" t="str">
        <f t="shared" si="13"/>
        <v>JM1-90</v>
      </c>
      <c r="B95" t="str">
        <f t="shared" si="14"/>
        <v>B14_L23_N</v>
      </c>
      <c r="C95" t="str">
        <f t="shared" si="15"/>
        <v>JM1-B14_L23_N</v>
      </c>
      <c r="D95" t="str">
        <f t="shared" si="16"/>
        <v>JM1-90</v>
      </c>
      <c r="E95" t="s">
        <v>158</v>
      </c>
      <c r="F95">
        <v>90</v>
      </c>
      <c r="G95" t="s">
        <v>863</v>
      </c>
      <c r="L95" t="s">
        <v>313</v>
      </c>
      <c r="M95" t="s">
        <v>274</v>
      </c>
      <c r="N95">
        <v>14.748799999999999</v>
      </c>
      <c r="AB95" t="str">
        <f>B2B!D92</f>
        <v>JM1</v>
      </c>
      <c r="AC95" t="str">
        <f>B2B!E92</f>
        <v>90</v>
      </c>
      <c r="AD95" t="str">
        <f t="shared" si="19"/>
        <v>JM1-90</v>
      </c>
      <c r="AE95" t="str">
        <f t="shared" si="20"/>
        <v>B14_L23_N</v>
      </c>
      <c r="AF95" t="str">
        <f t="shared" si="21"/>
        <v>V11</v>
      </c>
      <c r="AG95">
        <f t="shared" si="22"/>
        <v>15.6473</v>
      </c>
      <c r="AH95" t="str">
        <f>IF(IFERROR(IF(IF(AF95="--",INDEX(D:D,MATCH(AE95,INDEX(B:B,MATCH(AE95,B:B,)+1):B10609,)+MATCH(AE95,B:B,)))=D95,VLOOKUP(AE95,B:D,3,0),IF(AF95="--",INDEX(D:D,MATCH(AE95,INDEX(B:B,MATCH(AE95,B:B,)+1):B10609,)+MATCH(AE95,B:B,)),"---")),"---")=AD95,"---",IFERROR(IF(IF(AF95="--",INDEX(D:D,MATCH(AE95,INDEX(B:B,MATCH(AE95,B:B,)+1):B10609,)+MATCH(AE95,B:B,)))=AD95,VLOOKUP(AE95,B:D,3,0),IF(AF95="--",INDEX(D:D,MATCH(AE95,INDEX(B:B,MATCH(AE95,B:B,)+1):B10609,)+MATCH(AE95,B:B,)),"---")),"---"))</f>
        <v>---</v>
      </c>
      <c r="AI95" t="str">
        <f t="shared" si="23"/>
        <v>--</v>
      </c>
      <c r="AJ95" t="str">
        <f t="shared" si="24"/>
        <v>B14_L23_N</v>
      </c>
      <c r="AK95">
        <f t="shared" si="25"/>
        <v>2</v>
      </c>
      <c r="AT95" t="str">
        <f t="shared" si="17"/>
        <v>B14_L23_N</v>
      </c>
      <c r="AU95" t="str">
        <f t="shared" si="18"/>
        <v>--</v>
      </c>
    </row>
    <row r="96" spans="1:47" x14ac:dyDescent="0.25">
      <c r="A96" t="str">
        <f t="shared" si="13"/>
        <v>JM1-91</v>
      </c>
      <c r="B96" t="str">
        <f t="shared" si="14"/>
        <v>TMS</v>
      </c>
      <c r="C96" t="str">
        <f t="shared" si="15"/>
        <v>JM1-TMS</v>
      </c>
      <c r="D96" t="str">
        <f t="shared" si="16"/>
        <v>JM1-91</v>
      </c>
      <c r="E96" t="s">
        <v>158</v>
      </c>
      <c r="F96">
        <v>91</v>
      </c>
      <c r="G96" t="s">
        <v>403</v>
      </c>
      <c r="L96" t="s">
        <v>310</v>
      </c>
      <c r="M96" t="s">
        <v>274</v>
      </c>
      <c r="N96">
        <v>15.963100000000001</v>
      </c>
      <c r="AB96" t="str">
        <f>B2B!D93</f>
        <v>JM1</v>
      </c>
      <c r="AC96" t="str">
        <f>B2B!E93</f>
        <v>91</v>
      </c>
      <c r="AD96" t="str">
        <f t="shared" si="19"/>
        <v>JM1-91</v>
      </c>
      <c r="AE96" t="str">
        <f t="shared" si="20"/>
        <v>TMS</v>
      </c>
      <c r="AF96" t="str">
        <f t="shared" si="21"/>
        <v>R8</v>
      </c>
      <c r="AG96">
        <f t="shared" si="22"/>
        <v>20.068300000000001</v>
      </c>
      <c r="AH96" t="str">
        <f>IF(IFERROR(IF(IF(AF96="--",INDEX(D:D,MATCH(AE96,INDEX(B:B,MATCH(AE96,B:B,)+1):B10610,)+MATCH(AE96,B:B,)))=D96,VLOOKUP(AE96,B:D,3,0),IF(AF96="--",INDEX(D:D,MATCH(AE96,INDEX(B:B,MATCH(AE96,B:B,)+1):B10610,)+MATCH(AE96,B:B,)),"---")),"---")=AD96,"---",IFERROR(IF(IF(AF96="--",INDEX(D:D,MATCH(AE96,INDEX(B:B,MATCH(AE96,B:B,)+1):B10610,)+MATCH(AE96,B:B,)))=AD96,VLOOKUP(AE96,B:D,3,0),IF(AF96="--",INDEX(D:D,MATCH(AE96,INDEX(B:B,MATCH(AE96,B:B,)+1):B10610,)+MATCH(AE96,B:B,)),"---")),"---"))</f>
        <v>---</v>
      </c>
      <c r="AI96" t="str">
        <f t="shared" si="23"/>
        <v>--</v>
      </c>
      <c r="AJ96" t="str">
        <f t="shared" si="24"/>
        <v>TMS</v>
      </c>
      <c r="AK96">
        <f t="shared" si="25"/>
        <v>2</v>
      </c>
      <c r="AT96" t="str">
        <f t="shared" si="17"/>
        <v>TMS</v>
      </c>
      <c r="AU96" t="str">
        <f t="shared" si="18"/>
        <v>--</v>
      </c>
    </row>
    <row r="97" spans="1:47" x14ac:dyDescent="0.25">
      <c r="A97" t="str">
        <f t="shared" si="13"/>
        <v>JM1-92</v>
      </c>
      <c r="B97" t="str">
        <f t="shared" si="14"/>
        <v>B14_L23_P</v>
      </c>
      <c r="C97" t="str">
        <f t="shared" si="15"/>
        <v>JM1-B14_L23_P</v>
      </c>
      <c r="D97" t="str">
        <f t="shared" si="16"/>
        <v>JM1-92</v>
      </c>
      <c r="E97" t="s">
        <v>158</v>
      </c>
      <c r="F97">
        <v>92</v>
      </c>
      <c r="G97" t="s">
        <v>864</v>
      </c>
      <c r="L97" t="s">
        <v>343</v>
      </c>
      <c r="M97" t="s">
        <v>274</v>
      </c>
      <c r="N97">
        <v>11.835100000000001</v>
      </c>
      <c r="AB97" t="str">
        <f>B2B!D94</f>
        <v>JM1</v>
      </c>
      <c r="AC97" t="str">
        <f>B2B!E94</f>
        <v>92</v>
      </c>
      <c r="AD97" t="str">
        <f t="shared" si="19"/>
        <v>JM1-92</v>
      </c>
      <c r="AE97" t="str">
        <f t="shared" si="20"/>
        <v>B14_L23_P</v>
      </c>
      <c r="AF97" t="str">
        <f t="shared" si="21"/>
        <v>U11</v>
      </c>
      <c r="AG97">
        <f t="shared" si="22"/>
        <v>16.964300000000001</v>
      </c>
      <c r="AH97" t="str">
        <f>IF(IFERROR(IF(IF(AF97="--",INDEX(D:D,MATCH(AE97,INDEX(B:B,MATCH(AE97,B:B,)+1):B10611,)+MATCH(AE97,B:B,)))=D97,VLOOKUP(AE97,B:D,3,0),IF(AF97="--",INDEX(D:D,MATCH(AE97,INDEX(B:B,MATCH(AE97,B:B,)+1):B10611,)+MATCH(AE97,B:B,)),"---")),"---")=AD97,"---",IFERROR(IF(IF(AF97="--",INDEX(D:D,MATCH(AE97,INDEX(B:B,MATCH(AE97,B:B,)+1):B10611,)+MATCH(AE97,B:B,)))=AD97,VLOOKUP(AE97,B:D,3,0),IF(AF97="--",INDEX(D:D,MATCH(AE97,INDEX(B:B,MATCH(AE97,B:B,)+1):B10611,)+MATCH(AE97,B:B,)),"---")),"---"))</f>
        <v>---</v>
      </c>
      <c r="AI97" t="str">
        <f t="shared" si="23"/>
        <v>--</v>
      </c>
      <c r="AJ97" t="str">
        <f t="shared" si="24"/>
        <v>B14_L23_P</v>
      </c>
      <c r="AK97">
        <f t="shared" si="25"/>
        <v>2</v>
      </c>
      <c r="AT97" t="str">
        <f t="shared" si="17"/>
        <v>B14_L23_P</v>
      </c>
      <c r="AU97" t="str">
        <f t="shared" si="18"/>
        <v>--</v>
      </c>
    </row>
    <row r="98" spans="1:47" x14ac:dyDescent="0.25">
      <c r="A98" t="str">
        <f t="shared" si="13"/>
        <v>JM1-93</v>
      </c>
      <c r="B98" t="str">
        <f t="shared" si="14"/>
        <v>PROG_B</v>
      </c>
      <c r="C98" t="str">
        <f t="shared" si="15"/>
        <v>JM1-PROG_B</v>
      </c>
      <c r="D98" t="str">
        <f t="shared" si="16"/>
        <v>JM1-93</v>
      </c>
      <c r="E98" t="s">
        <v>158</v>
      </c>
      <c r="F98">
        <v>93</v>
      </c>
      <c r="G98" t="s">
        <v>412</v>
      </c>
      <c r="L98" t="s">
        <v>344</v>
      </c>
      <c r="M98" t="s">
        <v>274</v>
      </c>
      <c r="N98">
        <v>13.0113</v>
      </c>
      <c r="AB98" t="str">
        <f>B2B!D95</f>
        <v>JM1</v>
      </c>
      <c r="AC98" t="str">
        <f>B2B!E95</f>
        <v>93</v>
      </c>
      <c r="AD98" t="str">
        <f t="shared" si="19"/>
        <v>JM1-93</v>
      </c>
      <c r="AE98" t="str">
        <f t="shared" si="20"/>
        <v>PROG_B</v>
      </c>
      <c r="AF98" t="str">
        <f t="shared" si="21"/>
        <v>--</v>
      </c>
      <c r="AG98">
        <f t="shared" si="22"/>
        <v>12.0039</v>
      </c>
      <c r="AH98" t="str">
        <f>IF(IFERROR(IF(IF(AF98="--",INDEX(D:D,MATCH(AE98,INDEX(B:B,MATCH(AE98,B:B,)+1):B10612,)+MATCH(AE98,B:B,)))=D98,VLOOKUP(AE98,B:D,3,0),IF(AF98="--",INDEX(D:D,MATCH(AE98,INDEX(B:B,MATCH(AE98,B:B,)+1):B10612,)+MATCH(AE98,B:B,)),"---")),"---")=AD98,"---",IFERROR(IF(IF(AF98="--",INDEX(D:D,MATCH(AE98,INDEX(B:B,MATCH(AE98,B:B,)+1):B10612,)+MATCH(AE98,B:B,)))=AD98,VLOOKUP(AE98,B:D,3,0),IF(AF98="--",INDEX(D:D,MATCH(AE98,INDEX(B:B,MATCH(AE98,B:B,)+1):B10612,)+MATCH(AE98,B:B,)),"---")),"---"))</f>
        <v>D1-2</v>
      </c>
      <c r="AI98" t="str">
        <f t="shared" si="23"/>
        <v>--</v>
      </c>
      <c r="AJ98" t="str">
        <f t="shared" si="24"/>
        <v>PROG_B</v>
      </c>
      <c r="AK98">
        <f t="shared" si="25"/>
        <v>2</v>
      </c>
      <c r="AT98" t="str">
        <f t="shared" si="17"/>
        <v>PROG_B</v>
      </c>
      <c r="AU98" t="str">
        <f t="shared" si="18"/>
        <v>--</v>
      </c>
    </row>
    <row r="99" spans="1:47" x14ac:dyDescent="0.25">
      <c r="A99" t="str">
        <f t="shared" si="13"/>
        <v>JM1-94</v>
      </c>
      <c r="B99" t="str">
        <f t="shared" si="14"/>
        <v>B14_L21_P</v>
      </c>
      <c r="C99" t="str">
        <f t="shared" si="15"/>
        <v>JM1-B14_L21_P</v>
      </c>
      <c r="D99" t="str">
        <f t="shared" si="16"/>
        <v>JM1-94</v>
      </c>
      <c r="E99" t="s">
        <v>158</v>
      </c>
      <c r="F99">
        <v>94</v>
      </c>
      <c r="G99" t="s">
        <v>860</v>
      </c>
      <c r="L99" t="s">
        <v>324</v>
      </c>
      <c r="M99" t="s">
        <v>274</v>
      </c>
      <c r="N99">
        <v>18.9162</v>
      </c>
      <c r="AB99" t="str">
        <f>B2B!D96</f>
        <v>JM1</v>
      </c>
      <c r="AC99" t="str">
        <f>B2B!E96</f>
        <v>94</v>
      </c>
      <c r="AD99" t="str">
        <f t="shared" si="19"/>
        <v>JM1-94</v>
      </c>
      <c r="AE99" t="str">
        <f t="shared" si="20"/>
        <v>B14_L21_P</v>
      </c>
      <c r="AF99" t="str">
        <f t="shared" si="21"/>
        <v>V12</v>
      </c>
      <c r="AG99">
        <f t="shared" si="22"/>
        <v>17.763500000000001</v>
      </c>
      <c r="AH99" t="str">
        <f>IF(IFERROR(IF(IF(AF99="--",INDEX(D:D,MATCH(AE99,INDEX(B:B,MATCH(AE99,B:B,)+1):B10613,)+MATCH(AE99,B:B,)))=D99,VLOOKUP(AE99,B:D,3,0),IF(AF99="--",INDEX(D:D,MATCH(AE99,INDEX(B:B,MATCH(AE99,B:B,)+1):B10613,)+MATCH(AE99,B:B,)),"---")),"---")=AD99,"---",IFERROR(IF(IF(AF99="--",INDEX(D:D,MATCH(AE99,INDEX(B:B,MATCH(AE99,B:B,)+1):B10613,)+MATCH(AE99,B:B,)))=AD99,VLOOKUP(AE99,B:D,3,0),IF(AF99="--",INDEX(D:D,MATCH(AE99,INDEX(B:B,MATCH(AE99,B:B,)+1):B10613,)+MATCH(AE99,B:B,)),"---")),"---"))</f>
        <v>---</v>
      </c>
      <c r="AI99" t="str">
        <f t="shared" si="23"/>
        <v>--</v>
      </c>
      <c r="AJ99" t="str">
        <f t="shared" si="24"/>
        <v>B14_L21_P</v>
      </c>
      <c r="AK99">
        <f t="shared" si="25"/>
        <v>2</v>
      </c>
      <c r="AT99" t="str">
        <f t="shared" si="17"/>
        <v>B14_L21_P</v>
      </c>
      <c r="AU99" t="str">
        <f t="shared" si="18"/>
        <v>--</v>
      </c>
    </row>
    <row r="100" spans="1:47" x14ac:dyDescent="0.25">
      <c r="A100" t="str">
        <f t="shared" si="13"/>
        <v>JM1-95</v>
      </c>
      <c r="B100" t="str">
        <f t="shared" si="14"/>
        <v>DONE</v>
      </c>
      <c r="C100" t="str">
        <f t="shared" si="15"/>
        <v>JM1-DONE</v>
      </c>
      <c r="D100" t="str">
        <f t="shared" si="16"/>
        <v>JM1-95</v>
      </c>
      <c r="E100" t="s">
        <v>158</v>
      </c>
      <c r="F100">
        <v>95</v>
      </c>
      <c r="G100" t="s">
        <v>402</v>
      </c>
      <c r="L100" t="s">
        <v>328</v>
      </c>
      <c r="M100" t="s">
        <v>274</v>
      </c>
      <c r="N100">
        <v>19.570399999999999</v>
      </c>
      <c r="AB100" t="str">
        <f>B2B!D97</f>
        <v>JM1</v>
      </c>
      <c r="AC100" t="str">
        <f>B2B!E97</f>
        <v>95</v>
      </c>
      <c r="AD100" t="str">
        <f t="shared" si="19"/>
        <v>JM1-95</v>
      </c>
      <c r="AE100" t="str">
        <f t="shared" si="20"/>
        <v>DONE</v>
      </c>
      <c r="AF100" t="str">
        <f t="shared" si="21"/>
        <v>F12</v>
      </c>
      <c r="AG100">
        <f t="shared" si="22"/>
        <v>30.936699999999998</v>
      </c>
      <c r="AH100" t="str">
        <f>IF(IFERROR(IF(IF(AF100="--",INDEX(D:D,MATCH(AE100,INDEX(B:B,MATCH(AE100,B:B,)+1):B10614,)+MATCH(AE100,B:B,)))=D100,VLOOKUP(AE100,B:D,3,0),IF(AF100="--",INDEX(D:D,MATCH(AE100,INDEX(B:B,MATCH(AE100,B:B,)+1):B10614,)+MATCH(AE100,B:B,)),"---")),"---")=AD100,"---",IFERROR(IF(IF(AF100="--",INDEX(D:D,MATCH(AE100,INDEX(B:B,MATCH(AE100,B:B,)+1):B10614,)+MATCH(AE100,B:B,)))=AD100,VLOOKUP(AE100,B:D,3,0),IF(AF100="--",INDEX(D:D,MATCH(AE100,INDEX(B:B,MATCH(AE100,B:B,)+1):B10614,)+MATCH(AE100,B:B,)),"---")),"---"))</f>
        <v>---</v>
      </c>
      <c r="AI100" t="str">
        <f t="shared" si="23"/>
        <v>--</v>
      </c>
      <c r="AJ100" t="str">
        <f t="shared" si="24"/>
        <v>DONE</v>
      </c>
      <c r="AK100">
        <f t="shared" si="25"/>
        <v>3</v>
      </c>
      <c r="AT100" t="str">
        <f t="shared" si="17"/>
        <v>DONE</v>
      </c>
      <c r="AU100" t="str">
        <f t="shared" si="18"/>
        <v>--</v>
      </c>
    </row>
    <row r="101" spans="1:47" x14ac:dyDescent="0.25">
      <c r="A101" t="str">
        <f t="shared" si="13"/>
        <v>JM1-96</v>
      </c>
      <c r="B101" t="str">
        <f t="shared" si="14"/>
        <v>B14_L21_N</v>
      </c>
      <c r="C101" t="str">
        <f t="shared" si="15"/>
        <v>JM1-B14_L21_N</v>
      </c>
      <c r="D101" t="str">
        <f t="shared" si="16"/>
        <v>JM1-96</v>
      </c>
      <c r="E101" t="s">
        <v>158</v>
      </c>
      <c r="F101">
        <v>96</v>
      </c>
      <c r="G101" t="s">
        <v>859</v>
      </c>
      <c r="L101" t="s">
        <v>335</v>
      </c>
      <c r="M101" t="s">
        <v>274</v>
      </c>
      <c r="N101">
        <v>15.198600000000001</v>
      </c>
      <c r="AB101" t="str">
        <f>B2B!D98</f>
        <v>JM1</v>
      </c>
      <c r="AC101" t="str">
        <f>B2B!E98</f>
        <v>96</v>
      </c>
      <c r="AD101" t="str">
        <f t="shared" si="19"/>
        <v>JM1-96</v>
      </c>
      <c r="AE101" t="str">
        <f t="shared" si="20"/>
        <v>B14_L21_N</v>
      </c>
      <c r="AF101" t="str">
        <f t="shared" si="21"/>
        <v>V13</v>
      </c>
      <c r="AG101">
        <f t="shared" si="22"/>
        <v>18.094899999999999</v>
      </c>
      <c r="AH101" t="str">
        <f>IF(IFERROR(IF(IF(AF101="--",INDEX(D:D,MATCH(AE101,INDEX(B:B,MATCH(AE101,B:B,)+1):B10615,)+MATCH(AE101,B:B,)))=D101,VLOOKUP(AE101,B:D,3,0),IF(AF101="--",INDEX(D:D,MATCH(AE101,INDEX(B:B,MATCH(AE101,B:B,)+1):B10615,)+MATCH(AE101,B:B,)),"---")),"---")=AD101,"---",IFERROR(IF(IF(AF101="--",INDEX(D:D,MATCH(AE101,INDEX(B:B,MATCH(AE101,B:B,)+1):B10615,)+MATCH(AE101,B:B,)))=AD101,VLOOKUP(AE101,B:D,3,0),IF(AF101="--",INDEX(D:D,MATCH(AE101,INDEX(B:B,MATCH(AE101,B:B,)+1):B10615,)+MATCH(AE101,B:B,)),"---")),"---"))</f>
        <v>---</v>
      </c>
      <c r="AI101" t="str">
        <f t="shared" si="23"/>
        <v>--</v>
      </c>
      <c r="AJ101" t="str">
        <f t="shared" si="24"/>
        <v>B14_L21_N</v>
      </c>
      <c r="AK101">
        <f t="shared" si="25"/>
        <v>2</v>
      </c>
      <c r="AT101" t="str">
        <f t="shared" si="17"/>
        <v>B14_L21_N</v>
      </c>
      <c r="AU101" t="str">
        <f t="shared" si="18"/>
        <v>--</v>
      </c>
    </row>
    <row r="102" spans="1:47" x14ac:dyDescent="0.25">
      <c r="A102" t="str">
        <f t="shared" si="13"/>
        <v>JM1-97</v>
      </c>
      <c r="B102" t="str">
        <f t="shared" si="14"/>
        <v>GND</v>
      </c>
      <c r="C102" t="str">
        <f t="shared" si="15"/>
        <v>JM1-GND</v>
      </c>
      <c r="D102" t="str">
        <f t="shared" si="16"/>
        <v>JM1-97</v>
      </c>
      <c r="E102" t="s">
        <v>158</v>
      </c>
      <c r="F102">
        <v>97</v>
      </c>
      <c r="G102" t="s">
        <v>275</v>
      </c>
      <c r="L102" t="s">
        <v>337</v>
      </c>
      <c r="M102" t="s">
        <v>274</v>
      </c>
      <c r="N102">
        <v>15.5299</v>
      </c>
      <c r="AB102" t="str">
        <f>B2B!D99</f>
        <v>JM1</v>
      </c>
      <c r="AC102" t="str">
        <f>B2B!E99</f>
        <v>97</v>
      </c>
      <c r="AD102" t="str">
        <f t="shared" si="19"/>
        <v>JM1-97</v>
      </c>
      <c r="AE102" t="str">
        <f t="shared" si="20"/>
        <v>GND</v>
      </c>
      <c r="AF102" t="str">
        <f t="shared" si="21"/>
        <v>---</v>
      </c>
      <c r="AG102" t="str">
        <f t="shared" si="22"/>
        <v>---</v>
      </c>
      <c r="AH102" t="str">
        <f>IF(IFERROR(IF(IF(AF102="--",INDEX(D:D,MATCH(AE102,INDEX(B:B,MATCH(AE102,B:B,)+1):B10616,)+MATCH(AE102,B:B,)))=D102,VLOOKUP(AE102,B:D,3,0),IF(AF102="--",INDEX(D:D,MATCH(AE102,INDEX(B:B,MATCH(AE102,B:B,)+1):B10616,)+MATCH(AE102,B:B,)),"---")),"---")=AD102,"---",IFERROR(IF(IF(AF102="--",INDEX(D:D,MATCH(AE102,INDEX(B:B,MATCH(AE102,B:B,)+1):B10616,)+MATCH(AE102,B:B,)))=AD102,VLOOKUP(AE102,B:D,3,0),IF(AF102="--",INDEX(D:D,MATCH(AE102,INDEX(B:B,MATCH(AE102,B:B,)+1):B10616,)+MATCH(AE102,B:B,)),"---")),"---"))</f>
        <v>---</v>
      </c>
      <c r="AI102" t="str">
        <f t="shared" si="23"/>
        <v>--</v>
      </c>
      <c r="AJ102" t="str">
        <f t="shared" si="24"/>
        <v>GND</v>
      </c>
      <c r="AK102">
        <f t="shared" si="25"/>
        <v>197</v>
      </c>
      <c r="AT102" t="str">
        <f t="shared" si="17"/>
        <v>GND</v>
      </c>
      <c r="AU102" t="str">
        <f t="shared" si="18"/>
        <v>--</v>
      </c>
    </row>
    <row r="103" spans="1:47" x14ac:dyDescent="0.25">
      <c r="A103" t="str">
        <f t="shared" si="13"/>
        <v>JM1-98</v>
      </c>
      <c r="B103" t="str">
        <f t="shared" si="14"/>
        <v>VIN</v>
      </c>
      <c r="C103" t="str">
        <f t="shared" si="15"/>
        <v>JM1-VIN</v>
      </c>
      <c r="D103" t="str">
        <f t="shared" si="16"/>
        <v>JM1-98</v>
      </c>
      <c r="E103" t="s">
        <v>158</v>
      </c>
      <c r="F103">
        <v>98</v>
      </c>
      <c r="G103" t="s">
        <v>273</v>
      </c>
      <c r="L103" t="s">
        <v>345</v>
      </c>
      <c r="M103" t="s">
        <v>274</v>
      </c>
      <c r="N103">
        <v>13.7995</v>
      </c>
      <c r="AB103" t="str">
        <f>B2B!D100</f>
        <v>JM1</v>
      </c>
      <c r="AC103" t="str">
        <f>B2B!E100</f>
        <v>98</v>
      </c>
      <c r="AD103" t="str">
        <f t="shared" si="19"/>
        <v>JM1-98</v>
      </c>
      <c r="AE103" t="str">
        <f t="shared" si="20"/>
        <v>VIN</v>
      </c>
      <c r="AF103" t="str">
        <f t="shared" si="21"/>
        <v>--</v>
      </c>
      <c r="AG103">
        <f t="shared" si="22"/>
        <v>38.133400000000002</v>
      </c>
      <c r="AH103" t="str">
        <f>IF(IFERROR(IF(IF(AF103="--",INDEX(D:D,MATCH(AE103,INDEX(B:B,MATCH(AE103,B:B,)+1):B10617,)+MATCH(AE103,B:B,)))=D103,VLOOKUP(AE103,B:D,3,0),IF(AF103="--",INDEX(D:D,MATCH(AE103,INDEX(B:B,MATCH(AE103,B:B,)+1):B10617,)+MATCH(AE103,B:B,)),"---")),"---")=AD103,"---",IFERROR(IF(IF(AF103="--",INDEX(D:D,MATCH(AE103,INDEX(B:B,MATCH(AE103,B:B,)+1):B10617,)+MATCH(AE103,B:B,)))=AD103,VLOOKUP(AE103,B:D,3,0),IF(AF103="--",INDEX(D:D,MATCH(AE103,INDEX(B:B,MATCH(AE103,B:B,)+1):B10617,)+MATCH(AE103,B:B,)),"---")),"---"))</f>
        <v>JM1-100</v>
      </c>
      <c r="AI103" t="str">
        <f t="shared" si="23"/>
        <v>--</v>
      </c>
      <c r="AJ103" t="str">
        <f t="shared" si="24"/>
        <v>VIN</v>
      </c>
      <c r="AK103">
        <f t="shared" si="25"/>
        <v>25</v>
      </c>
      <c r="AT103" t="str">
        <f t="shared" si="17"/>
        <v>VIN</v>
      </c>
      <c r="AU103" t="str">
        <f t="shared" si="18"/>
        <v>--</v>
      </c>
    </row>
    <row r="104" spans="1:47" x14ac:dyDescent="0.25">
      <c r="A104" t="str">
        <f t="shared" si="13"/>
        <v>JM1-99</v>
      </c>
      <c r="B104" t="str">
        <f t="shared" si="14"/>
        <v>GND</v>
      </c>
      <c r="C104" t="str">
        <f t="shared" si="15"/>
        <v>JM1-GND</v>
      </c>
      <c r="D104" t="str">
        <f t="shared" si="16"/>
        <v>JM1-99</v>
      </c>
      <c r="E104" t="s">
        <v>158</v>
      </c>
      <c r="F104">
        <v>99</v>
      </c>
      <c r="G104" t="s">
        <v>275</v>
      </c>
      <c r="L104" t="s">
        <v>346</v>
      </c>
      <c r="M104" t="s">
        <v>274</v>
      </c>
      <c r="N104">
        <v>14.752700000000001</v>
      </c>
      <c r="AB104" t="str">
        <f>B2B!D101</f>
        <v>JM1</v>
      </c>
      <c r="AC104" t="str">
        <f>B2B!E101</f>
        <v>99</v>
      </c>
      <c r="AD104" t="str">
        <f t="shared" si="19"/>
        <v>JM1-99</v>
      </c>
      <c r="AE104" t="str">
        <f t="shared" si="20"/>
        <v>GND</v>
      </c>
      <c r="AF104" t="str">
        <f t="shared" si="21"/>
        <v>---</v>
      </c>
      <c r="AG104" t="str">
        <f t="shared" si="22"/>
        <v>---</v>
      </c>
      <c r="AH104" t="str">
        <f>IF(IFERROR(IF(IF(AF104="--",INDEX(D:D,MATCH(AE104,INDEX(B:B,MATCH(AE104,B:B,)+1):B10618,)+MATCH(AE104,B:B,)))=D104,VLOOKUP(AE104,B:D,3,0),IF(AF104="--",INDEX(D:D,MATCH(AE104,INDEX(B:B,MATCH(AE104,B:B,)+1):B10618,)+MATCH(AE104,B:B,)),"---")),"---")=AD104,"---",IFERROR(IF(IF(AF104="--",INDEX(D:D,MATCH(AE104,INDEX(B:B,MATCH(AE104,B:B,)+1):B10618,)+MATCH(AE104,B:B,)))=AD104,VLOOKUP(AE104,B:D,3,0),IF(AF104="--",INDEX(D:D,MATCH(AE104,INDEX(B:B,MATCH(AE104,B:B,)+1):B10618,)+MATCH(AE104,B:B,)),"---")),"---"))</f>
        <v>---</v>
      </c>
      <c r="AI104" t="str">
        <f t="shared" si="23"/>
        <v>--</v>
      </c>
      <c r="AJ104" t="str">
        <f t="shared" si="24"/>
        <v>GND</v>
      </c>
      <c r="AK104">
        <f t="shared" si="25"/>
        <v>197</v>
      </c>
      <c r="AT104" t="str">
        <f t="shared" si="17"/>
        <v>GND</v>
      </c>
      <c r="AU104" t="str">
        <f t="shared" si="18"/>
        <v>--</v>
      </c>
    </row>
    <row r="105" spans="1:47" x14ac:dyDescent="0.25">
      <c r="A105" t="str">
        <f t="shared" si="13"/>
        <v>JM1-100</v>
      </c>
      <c r="B105" t="str">
        <f t="shared" si="14"/>
        <v>VIN</v>
      </c>
      <c r="C105" t="str">
        <f t="shared" si="15"/>
        <v>JM1-VIN</v>
      </c>
      <c r="D105" t="str">
        <f t="shared" si="16"/>
        <v>JM1-100</v>
      </c>
      <c r="E105" t="s">
        <v>158</v>
      </c>
      <c r="F105">
        <v>100</v>
      </c>
      <c r="G105" t="s">
        <v>273</v>
      </c>
      <c r="L105" t="s">
        <v>347</v>
      </c>
      <c r="M105" t="s">
        <v>274</v>
      </c>
      <c r="N105">
        <v>7.399</v>
      </c>
      <c r="AB105" t="str">
        <f>B2B!D102</f>
        <v>JM1</v>
      </c>
      <c r="AC105" t="str">
        <f>B2B!E102</f>
        <v>100</v>
      </c>
      <c r="AD105" t="str">
        <f t="shared" si="19"/>
        <v>JM1-100</v>
      </c>
      <c r="AE105" t="str">
        <f t="shared" si="20"/>
        <v>VIN</v>
      </c>
      <c r="AF105" t="str">
        <f t="shared" si="21"/>
        <v>--</v>
      </c>
      <c r="AG105">
        <f t="shared" si="22"/>
        <v>38.133400000000002</v>
      </c>
      <c r="AH105" t="str">
        <f>IF(IFERROR(IF(IF(AF105="--",INDEX(D:D,MATCH(AE105,INDEX(B:B,MATCH(AE105,B:B,)+1):B10619,)+MATCH(AE105,B:B,)))=D105,VLOOKUP(AE105,B:D,3,0),IF(AF105="--",INDEX(D:D,MATCH(AE105,INDEX(B:B,MATCH(AE105,B:B,)+1):B10619,)+MATCH(AE105,B:B,)),"---")),"---")=AD105,"---",IFERROR(IF(IF(AF105="--",INDEX(D:D,MATCH(AE105,INDEX(B:B,MATCH(AE105,B:B,)+1):B10619,)+MATCH(AE105,B:B,)))=AD105,VLOOKUP(AE105,B:D,3,0),IF(AF105="--",INDEX(D:D,MATCH(AE105,INDEX(B:B,MATCH(AE105,B:B,)+1):B10619,)+MATCH(AE105,B:B,)),"---")),"---"))</f>
        <v>JM1-98</v>
      </c>
      <c r="AI105" t="str">
        <f t="shared" si="23"/>
        <v>--</v>
      </c>
      <c r="AJ105" t="str">
        <f t="shared" si="24"/>
        <v>VIN</v>
      </c>
      <c r="AK105">
        <f t="shared" si="25"/>
        <v>25</v>
      </c>
      <c r="AT105" t="str">
        <f t="shared" si="17"/>
        <v>VIN</v>
      </c>
      <c r="AU105" t="str">
        <f t="shared" si="18"/>
        <v>--</v>
      </c>
    </row>
    <row r="106" spans="1:47" x14ac:dyDescent="0.25">
      <c r="A106" t="str">
        <f t="shared" si="13"/>
        <v>JM1-F1</v>
      </c>
      <c r="B106" t="str">
        <f t="shared" si="14"/>
        <v>GND</v>
      </c>
      <c r="C106" t="str">
        <f t="shared" si="15"/>
        <v>JM1-GND</v>
      </c>
      <c r="D106" t="str">
        <f t="shared" si="16"/>
        <v>JM1-F1</v>
      </c>
      <c r="E106" t="s">
        <v>158</v>
      </c>
      <c r="F106" t="s">
        <v>364</v>
      </c>
      <c r="G106" t="s">
        <v>275</v>
      </c>
      <c r="L106" t="s">
        <v>348</v>
      </c>
      <c r="M106" t="s">
        <v>274</v>
      </c>
      <c r="N106">
        <v>7.6765999999999996</v>
      </c>
      <c r="AB106" t="str">
        <f>B2B!D103</f>
        <v>JM2</v>
      </c>
      <c r="AC106" t="str">
        <f>B2B!E103</f>
        <v>1</v>
      </c>
      <c r="AD106" t="str">
        <f t="shared" si="19"/>
        <v>JM2-1</v>
      </c>
      <c r="AE106" t="str">
        <f t="shared" si="20"/>
        <v>B15_L3_P</v>
      </c>
      <c r="AF106" t="str">
        <f t="shared" si="21"/>
        <v>B9</v>
      </c>
      <c r="AG106">
        <f t="shared" si="22"/>
        <v>19.343399999999999</v>
      </c>
      <c r="AH106" t="str">
        <f>IF(IFERROR(IF(IF(AF106="--",INDEX(D:D,MATCH(AE106,INDEX(B:B,MATCH(AE106,B:B,)+1):B10620,)+MATCH(AE106,B:B,)))=D106,VLOOKUP(AE106,B:D,3,0),IF(AF106="--",INDEX(D:D,MATCH(AE106,INDEX(B:B,MATCH(AE106,B:B,)+1):B10620,)+MATCH(AE106,B:B,)),"---")),"---")=AD106,"---",IFERROR(IF(IF(AF106="--",INDEX(D:D,MATCH(AE106,INDEX(B:B,MATCH(AE106,B:B,)+1):B10620,)+MATCH(AE106,B:B,)))=AD106,VLOOKUP(AE106,B:D,3,0),IF(AF106="--",INDEX(D:D,MATCH(AE106,INDEX(B:B,MATCH(AE106,B:B,)+1):B10620,)+MATCH(AE106,B:B,)),"---")),"---"))</f>
        <v>---</v>
      </c>
      <c r="AI106" t="str">
        <f t="shared" si="23"/>
        <v>--</v>
      </c>
      <c r="AJ106" t="str">
        <f t="shared" si="24"/>
        <v>B15_L3_P</v>
      </c>
      <c r="AK106">
        <f t="shared" si="25"/>
        <v>2</v>
      </c>
      <c r="AT106" t="str">
        <f t="shared" si="17"/>
        <v>GND</v>
      </c>
      <c r="AU106" t="str">
        <f t="shared" si="18"/>
        <v>--</v>
      </c>
    </row>
    <row r="107" spans="1:47" x14ac:dyDescent="0.25">
      <c r="A107" t="str">
        <f t="shared" si="13"/>
        <v>JM1-F2</v>
      </c>
      <c r="B107" t="str">
        <f t="shared" si="14"/>
        <v>GND</v>
      </c>
      <c r="C107" t="str">
        <f t="shared" si="15"/>
        <v>JM1-GND</v>
      </c>
      <c r="D107" t="str">
        <f t="shared" si="16"/>
        <v>JM1-F2</v>
      </c>
      <c r="E107" t="s">
        <v>158</v>
      </c>
      <c r="F107" t="s">
        <v>366</v>
      </c>
      <c r="G107" t="s">
        <v>275</v>
      </c>
      <c r="L107" t="s">
        <v>349</v>
      </c>
      <c r="M107" t="s">
        <v>274</v>
      </c>
      <c r="N107">
        <v>5.9021999999999997</v>
      </c>
      <c r="AB107" t="str">
        <f>B2B!D104</f>
        <v>JM2</v>
      </c>
      <c r="AC107" t="str">
        <f>B2B!E104</f>
        <v>2</v>
      </c>
      <c r="AD107" t="str">
        <f t="shared" si="19"/>
        <v>JM2-2</v>
      </c>
      <c r="AE107" t="str">
        <f t="shared" si="20"/>
        <v>B15_L7_N</v>
      </c>
      <c r="AF107" t="str">
        <f t="shared" si="21"/>
        <v>A12</v>
      </c>
      <c r="AG107">
        <f t="shared" si="22"/>
        <v>18.9162</v>
      </c>
      <c r="AH107" t="str">
        <f>IF(IFERROR(IF(IF(AF107="--",INDEX(D:D,MATCH(AE107,INDEX(B:B,MATCH(AE107,B:B,)+1):B10621,)+MATCH(AE107,B:B,)))=D107,VLOOKUP(AE107,B:D,3,0),IF(AF107="--",INDEX(D:D,MATCH(AE107,INDEX(B:B,MATCH(AE107,B:B,)+1):B10621,)+MATCH(AE107,B:B,)),"---")),"---")=AD107,"---",IFERROR(IF(IF(AF107="--",INDEX(D:D,MATCH(AE107,INDEX(B:B,MATCH(AE107,B:B,)+1):B10621,)+MATCH(AE107,B:B,)))=AD107,VLOOKUP(AE107,B:D,3,0),IF(AF107="--",INDEX(D:D,MATCH(AE107,INDEX(B:B,MATCH(AE107,B:B,)+1):B10621,)+MATCH(AE107,B:B,)),"---")),"---"))</f>
        <v>---</v>
      </c>
      <c r="AI107" t="str">
        <f t="shared" si="23"/>
        <v>--</v>
      </c>
      <c r="AJ107" t="str">
        <f t="shared" si="24"/>
        <v>B15_L7_N</v>
      </c>
      <c r="AK107">
        <f t="shared" si="25"/>
        <v>2</v>
      </c>
      <c r="AT107" t="str">
        <f t="shared" si="17"/>
        <v>GND</v>
      </c>
      <c r="AU107" t="str">
        <f t="shared" si="18"/>
        <v>--</v>
      </c>
    </row>
    <row r="108" spans="1:47" x14ac:dyDescent="0.25">
      <c r="A108" t="str">
        <f t="shared" si="13"/>
        <v>JM2-1</v>
      </c>
      <c r="B108" t="str">
        <f t="shared" si="14"/>
        <v>B15_L3_P</v>
      </c>
      <c r="C108" t="str">
        <f t="shared" si="15"/>
        <v>JM2-B15_L3_P</v>
      </c>
      <c r="D108" t="str">
        <f t="shared" si="16"/>
        <v>JM2-1</v>
      </c>
      <c r="E108" t="s">
        <v>259</v>
      </c>
      <c r="F108">
        <v>1</v>
      </c>
      <c r="G108" t="s">
        <v>333</v>
      </c>
      <c r="L108" t="s">
        <v>350</v>
      </c>
      <c r="M108" t="s">
        <v>274</v>
      </c>
      <c r="N108">
        <v>6.1856</v>
      </c>
      <c r="AB108" t="str">
        <f>B2B!D105</f>
        <v>JM2</v>
      </c>
      <c r="AC108" t="str">
        <f>B2B!E105</f>
        <v>3</v>
      </c>
      <c r="AD108" t="str">
        <f t="shared" si="19"/>
        <v>JM2-3</v>
      </c>
      <c r="AE108" t="str">
        <f t="shared" si="20"/>
        <v>B15_L3_N</v>
      </c>
      <c r="AF108" t="str">
        <f t="shared" si="21"/>
        <v>A9</v>
      </c>
      <c r="AG108">
        <f t="shared" si="22"/>
        <v>18.129100000000001</v>
      </c>
      <c r="AH108" t="str">
        <f>IF(IFERROR(IF(IF(AF108="--",INDEX(D:D,MATCH(AE108,INDEX(B:B,MATCH(AE108,B:B,)+1):B10622,)+MATCH(AE108,B:B,)))=D108,VLOOKUP(AE108,B:D,3,0),IF(AF108="--",INDEX(D:D,MATCH(AE108,INDEX(B:B,MATCH(AE108,B:B,)+1):B10622,)+MATCH(AE108,B:B,)),"---")),"---")=AD108,"---",IFERROR(IF(IF(AF108="--",INDEX(D:D,MATCH(AE108,INDEX(B:B,MATCH(AE108,B:B,)+1):B10622,)+MATCH(AE108,B:B,)))=AD108,VLOOKUP(AE108,B:D,3,0),IF(AF108="--",INDEX(D:D,MATCH(AE108,INDEX(B:B,MATCH(AE108,B:B,)+1):B10622,)+MATCH(AE108,B:B,)),"---")),"---"))</f>
        <v>---</v>
      </c>
      <c r="AI108" t="str">
        <f t="shared" si="23"/>
        <v>--</v>
      </c>
      <c r="AJ108" t="str">
        <f t="shared" si="24"/>
        <v>B15_L3_N</v>
      </c>
      <c r="AK108">
        <f t="shared" si="25"/>
        <v>2</v>
      </c>
      <c r="AT108" t="str">
        <f t="shared" si="17"/>
        <v>B15_L3_P</v>
      </c>
      <c r="AU108" t="str">
        <f t="shared" si="18"/>
        <v>--</v>
      </c>
    </row>
    <row r="109" spans="1:47" x14ac:dyDescent="0.25">
      <c r="A109" t="str">
        <f t="shared" si="13"/>
        <v>JM2-2</v>
      </c>
      <c r="B109" t="str">
        <f t="shared" si="14"/>
        <v>B15_L7_N</v>
      </c>
      <c r="C109" t="str">
        <f t="shared" si="15"/>
        <v>JM2-B15_L7_N</v>
      </c>
      <c r="D109" t="str">
        <f t="shared" si="16"/>
        <v>JM2-2</v>
      </c>
      <c r="E109" t="s">
        <v>259</v>
      </c>
      <c r="F109">
        <v>2</v>
      </c>
      <c r="G109" t="s">
        <v>324</v>
      </c>
      <c r="L109" t="s">
        <v>351</v>
      </c>
      <c r="M109" t="s">
        <v>274</v>
      </c>
      <c r="N109">
        <v>6.8441999999999998</v>
      </c>
      <c r="AB109" t="str">
        <f>B2B!D106</f>
        <v>JM2</v>
      </c>
      <c r="AC109" t="str">
        <f>B2B!E106</f>
        <v>4</v>
      </c>
      <c r="AD109" t="str">
        <f t="shared" si="19"/>
        <v>JM2-4</v>
      </c>
      <c r="AE109" t="str">
        <f t="shared" si="20"/>
        <v>B15_L7_P</v>
      </c>
      <c r="AF109" t="str">
        <f t="shared" si="21"/>
        <v>B12</v>
      </c>
      <c r="AG109">
        <f t="shared" si="22"/>
        <v>19.570399999999999</v>
      </c>
      <c r="AH109" t="str">
        <f>IF(IFERROR(IF(IF(AF109="--",INDEX(D:D,MATCH(AE109,INDEX(B:B,MATCH(AE109,B:B,)+1):B10623,)+MATCH(AE109,B:B,)))=D109,VLOOKUP(AE109,B:D,3,0),IF(AF109="--",INDEX(D:D,MATCH(AE109,INDEX(B:B,MATCH(AE109,B:B,)+1):B10623,)+MATCH(AE109,B:B,)),"---")),"---")=AD109,"---",IFERROR(IF(IF(AF109="--",INDEX(D:D,MATCH(AE109,INDEX(B:B,MATCH(AE109,B:B,)+1):B10623,)+MATCH(AE109,B:B,)))=AD109,VLOOKUP(AE109,B:D,3,0),IF(AF109="--",INDEX(D:D,MATCH(AE109,INDEX(B:B,MATCH(AE109,B:B,)+1):B10623,)+MATCH(AE109,B:B,)),"---")),"---"))</f>
        <v>---</v>
      </c>
      <c r="AI109" t="str">
        <f t="shared" si="23"/>
        <v>--</v>
      </c>
      <c r="AJ109" t="str">
        <f t="shared" si="24"/>
        <v>B15_L7_P</v>
      </c>
      <c r="AK109">
        <f t="shared" si="25"/>
        <v>2</v>
      </c>
      <c r="AT109" t="str">
        <f t="shared" si="17"/>
        <v>B15_L7_N</v>
      </c>
      <c r="AU109" t="str">
        <f t="shared" si="18"/>
        <v>--</v>
      </c>
    </row>
    <row r="110" spans="1:47" x14ac:dyDescent="0.25">
      <c r="A110" t="str">
        <f t="shared" si="13"/>
        <v>JM2-3</v>
      </c>
      <c r="B110" t="str">
        <f t="shared" si="14"/>
        <v>B15_L3_N</v>
      </c>
      <c r="C110" t="str">
        <f t="shared" si="15"/>
        <v>JM2-B15_L3_N</v>
      </c>
      <c r="D110" t="str">
        <f t="shared" si="16"/>
        <v>JM2-3</v>
      </c>
      <c r="E110" t="s">
        <v>259</v>
      </c>
      <c r="F110">
        <v>3</v>
      </c>
      <c r="G110" t="s">
        <v>334</v>
      </c>
      <c r="L110" t="s">
        <v>352</v>
      </c>
      <c r="M110" t="s">
        <v>274</v>
      </c>
      <c r="N110">
        <v>7.1756000000000002</v>
      </c>
      <c r="AB110" t="str">
        <f>B2B!D107</f>
        <v>JM2</v>
      </c>
      <c r="AC110" t="str">
        <f>B2B!E107</f>
        <v>5</v>
      </c>
      <c r="AD110" t="str">
        <f t="shared" si="19"/>
        <v>JM2-5</v>
      </c>
      <c r="AE110" t="str">
        <f t="shared" si="20"/>
        <v>B15_L5_P</v>
      </c>
      <c r="AF110" t="str">
        <f t="shared" si="21"/>
        <v>B10</v>
      </c>
      <c r="AG110">
        <f t="shared" si="22"/>
        <v>15.963100000000001</v>
      </c>
      <c r="AH110" t="str">
        <f>IF(IFERROR(IF(IF(AF110="--",INDEX(D:D,MATCH(AE110,INDEX(B:B,MATCH(AE110,B:B,)+1):B10624,)+MATCH(AE110,B:B,)))=D110,VLOOKUP(AE110,B:D,3,0),IF(AF110="--",INDEX(D:D,MATCH(AE110,INDEX(B:B,MATCH(AE110,B:B,)+1):B10624,)+MATCH(AE110,B:B,)),"---")),"---")=AD110,"---",IFERROR(IF(IF(AF110="--",INDEX(D:D,MATCH(AE110,INDEX(B:B,MATCH(AE110,B:B,)+1):B10624,)+MATCH(AE110,B:B,)))=AD110,VLOOKUP(AE110,B:D,3,0),IF(AF110="--",INDEX(D:D,MATCH(AE110,INDEX(B:B,MATCH(AE110,B:B,)+1):B10624,)+MATCH(AE110,B:B,)),"---")),"---"))</f>
        <v>---</v>
      </c>
      <c r="AI110" t="str">
        <f t="shared" si="23"/>
        <v>--</v>
      </c>
      <c r="AJ110" t="str">
        <f t="shared" si="24"/>
        <v>B15_L5_P</v>
      </c>
      <c r="AK110">
        <f t="shared" si="25"/>
        <v>2</v>
      </c>
      <c r="AT110" t="str">
        <f t="shared" si="17"/>
        <v>B15_L3_N</v>
      </c>
      <c r="AU110" t="str">
        <f t="shared" si="18"/>
        <v>--</v>
      </c>
    </row>
    <row r="111" spans="1:47" x14ac:dyDescent="0.25">
      <c r="A111" t="str">
        <f t="shared" si="13"/>
        <v>JM2-4</v>
      </c>
      <c r="B111" t="str">
        <f t="shared" si="14"/>
        <v>B15_L7_P</v>
      </c>
      <c r="C111" t="str">
        <f t="shared" si="15"/>
        <v>JM2-B15_L7_P</v>
      </c>
      <c r="D111" t="str">
        <f t="shared" si="16"/>
        <v>JM2-4</v>
      </c>
      <c r="E111" t="s">
        <v>259</v>
      </c>
      <c r="F111">
        <v>4</v>
      </c>
      <c r="G111" t="s">
        <v>328</v>
      </c>
      <c r="L111" t="s">
        <v>353</v>
      </c>
      <c r="M111" t="s">
        <v>274</v>
      </c>
      <c r="N111">
        <v>8.0916999999999994</v>
      </c>
      <c r="AB111" t="str">
        <f>B2B!D108</f>
        <v>JM2</v>
      </c>
      <c r="AC111" t="str">
        <f>B2B!E108</f>
        <v>6</v>
      </c>
      <c r="AD111" t="str">
        <f t="shared" si="19"/>
        <v>JM2-6</v>
      </c>
      <c r="AE111" t="str">
        <f t="shared" si="20"/>
        <v>B15_L8_P</v>
      </c>
      <c r="AF111" t="str">
        <f t="shared" si="21"/>
        <v>A13</v>
      </c>
      <c r="AG111">
        <f t="shared" si="22"/>
        <v>15.5299</v>
      </c>
      <c r="AH111" t="str">
        <f>IF(IFERROR(IF(IF(AF111="--",INDEX(D:D,MATCH(AE111,INDEX(B:B,MATCH(AE111,B:B,)+1):B10625,)+MATCH(AE111,B:B,)))=D111,VLOOKUP(AE111,B:D,3,0),IF(AF111="--",INDEX(D:D,MATCH(AE111,INDEX(B:B,MATCH(AE111,B:B,)+1):B10625,)+MATCH(AE111,B:B,)),"---")),"---")=AD111,"---",IFERROR(IF(IF(AF111="--",INDEX(D:D,MATCH(AE111,INDEX(B:B,MATCH(AE111,B:B,)+1):B10625,)+MATCH(AE111,B:B,)))=AD111,VLOOKUP(AE111,B:D,3,0),IF(AF111="--",INDEX(D:D,MATCH(AE111,INDEX(B:B,MATCH(AE111,B:B,)+1):B10625,)+MATCH(AE111,B:B,)),"---")),"---"))</f>
        <v>---</v>
      </c>
      <c r="AI111" t="str">
        <f t="shared" si="23"/>
        <v>--</v>
      </c>
      <c r="AJ111" t="str">
        <f t="shared" si="24"/>
        <v>B15_L8_P</v>
      </c>
      <c r="AK111">
        <f t="shared" si="25"/>
        <v>2</v>
      </c>
      <c r="AT111" t="str">
        <f t="shared" si="17"/>
        <v>B15_L7_P</v>
      </c>
      <c r="AU111" t="str">
        <f t="shared" si="18"/>
        <v>--</v>
      </c>
    </row>
    <row r="112" spans="1:47" x14ac:dyDescent="0.25">
      <c r="A112" t="str">
        <f t="shared" si="13"/>
        <v>JM2-5</v>
      </c>
      <c r="B112" t="str">
        <f t="shared" si="14"/>
        <v>B15_L5_P</v>
      </c>
      <c r="C112" t="str">
        <f t="shared" si="15"/>
        <v>JM2-B15_L5_P</v>
      </c>
      <c r="D112" t="str">
        <f t="shared" si="16"/>
        <v>JM2-5</v>
      </c>
      <c r="E112" t="s">
        <v>259</v>
      </c>
      <c r="F112">
        <v>5</v>
      </c>
      <c r="G112" t="s">
        <v>310</v>
      </c>
      <c r="L112" t="s">
        <v>354</v>
      </c>
      <c r="M112" t="s">
        <v>274</v>
      </c>
      <c r="N112">
        <v>8.7957000000000001</v>
      </c>
      <c r="AB112" t="str">
        <f>B2B!D109</f>
        <v>JM2</v>
      </c>
      <c r="AC112" t="str">
        <f>B2B!E109</f>
        <v>7</v>
      </c>
      <c r="AD112" t="str">
        <f t="shared" si="19"/>
        <v>JM2-7</v>
      </c>
      <c r="AE112" t="str">
        <f t="shared" si="20"/>
        <v>B15_L5_N</v>
      </c>
      <c r="AF112" t="str">
        <f t="shared" si="21"/>
        <v>A10</v>
      </c>
      <c r="AG112">
        <f t="shared" si="22"/>
        <v>14.748799999999999</v>
      </c>
      <c r="AH112" t="str">
        <f>IF(IFERROR(IF(IF(AF112="--",INDEX(D:D,MATCH(AE112,INDEX(B:B,MATCH(AE112,B:B,)+1):B10626,)+MATCH(AE112,B:B,)))=D112,VLOOKUP(AE112,B:D,3,0),IF(AF112="--",INDEX(D:D,MATCH(AE112,INDEX(B:B,MATCH(AE112,B:B,)+1):B10626,)+MATCH(AE112,B:B,)),"---")),"---")=AD112,"---",IFERROR(IF(IF(AF112="--",INDEX(D:D,MATCH(AE112,INDEX(B:B,MATCH(AE112,B:B,)+1):B10626,)+MATCH(AE112,B:B,)))=AD112,VLOOKUP(AE112,B:D,3,0),IF(AF112="--",INDEX(D:D,MATCH(AE112,INDEX(B:B,MATCH(AE112,B:B,)+1):B10626,)+MATCH(AE112,B:B,)),"---")),"---"))</f>
        <v>---</v>
      </c>
      <c r="AI112" t="str">
        <f t="shared" si="23"/>
        <v>--</v>
      </c>
      <c r="AJ112" t="str">
        <f t="shared" si="24"/>
        <v>B15_L5_N</v>
      </c>
      <c r="AK112">
        <f t="shared" si="25"/>
        <v>2</v>
      </c>
      <c r="AT112" t="str">
        <f t="shared" si="17"/>
        <v>B15_L5_P</v>
      </c>
      <c r="AU112" t="str">
        <f t="shared" si="18"/>
        <v>--</v>
      </c>
    </row>
    <row r="113" spans="1:47" x14ac:dyDescent="0.25">
      <c r="A113" t="str">
        <f t="shared" si="13"/>
        <v>JM2-6</v>
      </c>
      <c r="B113" t="str">
        <f t="shared" si="14"/>
        <v>B15_L8_P</v>
      </c>
      <c r="C113" t="str">
        <f t="shared" si="15"/>
        <v>JM2-B15_L8_P</v>
      </c>
      <c r="D113" t="str">
        <f t="shared" si="16"/>
        <v>JM2-6</v>
      </c>
      <c r="E113" t="s">
        <v>259</v>
      </c>
      <c r="F113">
        <v>6</v>
      </c>
      <c r="G113" t="s">
        <v>337</v>
      </c>
      <c r="L113" t="s">
        <v>355</v>
      </c>
      <c r="M113" t="s">
        <v>274</v>
      </c>
      <c r="N113">
        <v>11.0442</v>
      </c>
      <c r="AB113" t="str">
        <f>B2B!D110</f>
        <v>JM2</v>
      </c>
      <c r="AC113" t="str">
        <f>B2B!E110</f>
        <v>8</v>
      </c>
      <c r="AD113" t="str">
        <f t="shared" si="19"/>
        <v>JM2-8</v>
      </c>
      <c r="AE113" t="str">
        <f t="shared" si="20"/>
        <v>B15_L8_N</v>
      </c>
      <c r="AF113" t="str">
        <f t="shared" si="21"/>
        <v>A14</v>
      </c>
      <c r="AG113">
        <f t="shared" si="22"/>
        <v>15.198600000000001</v>
      </c>
      <c r="AH113" t="str">
        <f>IF(IFERROR(IF(IF(AF113="--",INDEX(D:D,MATCH(AE113,INDEX(B:B,MATCH(AE113,B:B,)+1):B10627,)+MATCH(AE113,B:B,)))=D113,VLOOKUP(AE113,B:D,3,0),IF(AF113="--",INDEX(D:D,MATCH(AE113,INDEX(B:B,MATCH(AE113,B:B,)+1):B10627,)+MATCH(AE113,B:B,)),"---")),"---")=AD113,"---",IFERROR(IF(IF(AF113="--",INDEX(D:D,MATCH(AE113,INDEX(B:B,MATCH(AE113,B:B,)+1):B10627,)+MATCH(AE113,B:B,)))=AD113,VLOOKUP(AE113,B:D,3,0),IF(AF113="--",INDEX(D:D,MATCH(AE113,INDEX(B:B,MATCH(AE113,B:B,)+1):B10627,)+MATCH(AE113,B:B,)),"---")),"---"))</f>
        <v>---</v>
      </c>
      <c r="AI113" t="str">
        <f t="shared" si="23"/>
        <v>--</v>
      </c>
      <c r="AJ113" t="str">
        <f t="shared" si="24"/>
        <v>B15_L8_N</v>
      </c>
      <c r="AK113">
        <f t="shared" si="25"/>
        <v>2</v>
      </c>
      <c r="AT113" t="str">
        <f t="shared" si="17"/>
        <v>B15_L8_P</v>
      </c>
      <c r="AU113" t="str">
        <f t="shared" si="18"/>
        <v>--</v>
      </c>
    </row>
    <row r="114" spans="1:47" x14ac:dyDescent="0.25">
      <c r="A114" t="str">
        <f t="shared" si="13"/>
        <v>JM2-7</v>
      </c>
      <c r="B114" t="str">
        <f t="shared" si="14"/>
        <v>B15_L5_N</v>
      </c>
      <c r="C114" t="str">
        <f t="shared" si="15"/>
        <v>JM2-B15_L5_N</v>
      </c>
      <c r="D114" t="str">
        <f t="shared" si="16"/>
        <v>JM2-7</v>
      </c>
      <c r="E114" t="s">
        <v>259</v>
      </c>
      <c r="F114">
        <v>7</v>
      </c>
      <c r="G114" t="s">
        <v>313</v>
      </c>
      <c r="L114" t="s">
        <v>356</v>
      </c>
      <c r="M114" t="s">
        <v>274</v>
      </c>
      <c r="N114">
        <v>11.6785</v>
      </c>
      <c r="AB114" t="str">
        <f>B2B!D111</f>
        <v>JM2</v>
      </c>
      <c r="AC114" t="str">
        <f>B2B!E111</f>
        <v>9</v>
      </c>
      <c r="AD114" t="str">
        <f t="shared" si="19"/>
        <v>JM2-9</v>
      </c>
      <c r="AE114" t="str">
        <f t="shared" si="20"/>
        <v>B15_L4_N</v>
      </c>
      <c r="AF114" t="str">
        <f t="shared" si="21"/>
        <v>B11</v>
      </c>
      <c r="AG114">
        <f t="shared" si="22"/>
        <v>14.4368</v>
      </c>
      <c r="AH114" t="str">
        <f>IF(IFERROR(IF(IF(AF114="--",INDEX(D:D,MATCH(AE114,INDEX(B:B,MATCH(AE114,B:B,)+1):B10628,)+MATCH(AE114,B:B,)))=D114,VLOOKUP(AE114,B:D,3,0),IF(AF114="--",INDEX(D:D,MATCH(AE114,INDEX(B:B,MATCH(AE114,B:B,)+1):B10628,)+MATCH(AE114,B:B,)),"---")),"---")=AD114,"---",IFERROR(IF(IF(AF114="--",INDEX(D:D,MATCH(AE114,INDEX(B:B,MATCH(AE114,B:B,)+1):B10628,)+MATCH(AE114,B:B,)))=AD114,VLOOKUP(AE114,B:D,3,0),IF(AF114="--",INDEX(D:D,MATCH(AE114,INDEX(B:B,MATCH(AE114,B:B,)+1):B10628,)+MATCH(AE114,B:B,)),"---")),"---"))</f>
        <v>---</v>
      </c>
      <c r="AI114" t="str">
        <f t="shared" si="23"/>
        <v>--</v>
      </c>
      <c r="AJ114" t="str">
        <f t="shared" si="24"/>
        <v>B15_L4_N</v>
      </c>
      <c r="AK114">
        <f t="shared" si="25"/>
        <v>2</v>
      </c>
      <c r="AT114" t="str">
        <f t="shared" si="17"/>
        <v>B15_L5_N</v>
      </c>
      <c r="AU114" t="str">
        <f t="shared" si="18"/>
        <v>--</v>
      </c>
    </row>
    <row r="115" spans="1:47" x14ac:dyDescent="0.25">
      <c r="A115" t="str">
        <f t="shared" si="13"/>
        <v>JM2-8</v>
      </c>
      <c r="B115" t="str">
        <f t="shared" si="14"/>
        <v>B15_L8_N</v>
      </c>
      <c r="C115" t="str">
        <f t="shared" si="15"/>
        <v>JM2-B15_L8_N</v>
      </c>
      <c r="D115" t="str">
        <f t="shared" si="16"/>
        <v>JM2-8</v>
      </c>
      <c r="E115" t="s">
        <v>259</v>
      </c>
      <c r="F115">
        <v>8</v>
      </c>
      <c r="G115" t="s">
        <v>335</v>
      </c>
      <c r="L115" t="s">
        <v>357</v>
      </c>
      <c r="M115" t="s">
        <v>274</v>
      </c>
      <c r="N115">
        <v>7.9127999999999998</v>
      </c>
      <c r="AB115" t="str">
        <f>B2B!D112</f>
        <v>JM2</v>
      </c>
      <c r="AC115" t="str">
        <f>B2B!E112</f>
        <v>10</v>
      </c>
      <c r="AD115" t="str">
        <f t="shared" si="19"/>
        <v>JM2-10</v>
      </c>
      <c r="AE115" t="str">
        <f t="shared" si="20"/>
        <v>B15_L10_P</v>
      </c>
      <c r="AF115" t="str">
        <f t="shared" si="21"/>
        <v>B14</v>
      </c>
      <c r="AG115">
        <f t="shared" si="22"/>
        <v>16.903099999999998</v>
      </c>
      <c r="AH115" t="str">
        <f>IF(IFERROR(IF(IF(AF115="--",INDEX(D:D,MATCH(AE115,INDEX(B:B,MATCH(AE115,B:B,)+1):B10629,)+MATCH(AE115,B:B,)))=D115,VLOOKUP(AE115,B:D,3,0),IF(AF115="--",INDEX(D:D,MATCH(AE115,INDEX(B:B,MATCH(AE115,B:B,)+1):B10629,)+MATCH(AE115,B:B,)),"---")),"---")=AD115,"---",IFERROR(IF(IF(AF115="--",INDEX(D:D,MATCH(AE115,INDEX(B:B,MATCH(AE115,B:B,)+1):B10629,)+MATCH(AE115,B:B,)))=AD115,VLOOKUP(AE115,B:D,3,0),IF(AF115="--",INDEX(D:D,MATCH(AE115,INDEX(B:B,MATCH(AE115,B:B,)+1):B10629,)+MATCH(AE115,B:B,)),"---")),"---"))</f>
        <v>---</v>
      </c>
      <c r="AI115" t="str">
        <f t="shared" si="23"/>
        <v>--</v>
      </c>
      <c r="AJ115" t="str">
        <f t="shared" si="24"/>
        <v>B15_L10_P</v>
      </c>
      <c r="AK115">
        <f t="shared" si="25"/>
        <v>2</v>
      </c>
      <c r="AT115" t="str">
        <f t="shared" si="17"/>
        <v>B15_L8_N</v>
      </c>
      <c r="AU115" t="str">
        <f t="shared" si="18"/>
        <v>--</v>
      </c>
    </row>
    <row r="116" spans="1:47" x14ac:dyDescent="0.25">
      <c r="A116" t="str">
        <f t="shared" si="13"/>
        <v>JM2-9</v>
      </c>
      <c r="B116" t="str">
        <f t="shared" si="14"/>
        <v>B15_L4_N</v>
      </c>
      <c r="C116" t="str">
        <f t="shared" si="15"/>
        <v>JM2-B15_L4_N</v>
      </c>
      <c r="D116" t="str">
        <f t="shared" si="16"/>
        <v>JM2-9</v>
      </c>
      <c r="E116" t="s">
        <v>259</v>
      </c>
      <c r="F116">
        <v>9</v>
      </c>
      <c r="G116" t="s">
        <v>341</v>
      </c>
      <c r="L116" t="s">
        <v>358</v>
      </c>
      <c r="M116" t="s">
        <v>274</v>
      </c>
      <c r="N116">
        <v>8.8155000000000001</v>
      </c>
      <c r="AB116" t="str">
        <f>B2B!D113</f>
        <v>JM2</v>
      </c>
      <c r="AC116" t="str">
        <f>B2B!E113</f>
        <v>11</v>
      </c>
      <c r="AD116" t="str">
        <f t="shared" si="19"/>
        <v>JM2-11</v>
      </c>
      <c r="AE116" t="str">
        <f t="shared" si="20"/>
        <v>B15_L4_P</v>
      </c>
      <c r="AF116" t="str">
        <f t="shared" si="21"/>
        <v>C11</v>
      </c>
      <c r="AG116">
        <f t="shared" si="22"/>
        <v>14.904</v>
      </c>
      <c r="AH116" t="str">
        <f>IF(IFERROR(IF(IF(AF116="--",INDEX(D:D,MATCH(AE116,INDEX(B:B,MATCH(AE116,B:B,)+1):B10630,)+MATCH(AE116,B:B,)))=D116,VLOOKUP(AE116,B:D,3,0),IF(AF116="--",INDEX(D:D,MATCH(AE116,INDEX(B:B,MATCH(AE116,B:B,)+1):B10630,)+MATCH(AE116,B:B,)),"---")),"---")=AD116,"---",IFERROR(IF(IF(AF116="--",INDEX(D:D,MATCH(AE116,INDEX(B:B,MATCH(AE116,B:B,)+1):B10630,)+MATCH(AE116,B:B,)))=AD116,VLOOKUP(AE116,B:D,3,0),IF(AF116="--",INDEX(D:D,MATCH(AE116,INDEX(B:B,MATCH(AE116,B:B,)+1):B10630,)+MATCH(AE116,B:B,)),"---")),"---"))</f>
        <v>---</v>
      </c>
      <c r="AI116" t="str">
        <f t="shared" si="23"/>
        <v>--</v>
      </c>
      <c r="AJ116" t="str">
        <f t="shared" si="24"/>
        <v>B15_L4_P</v>
      </c>
      <c r="AK116">
        <f t="shared" si="25"/>
        <v>2</v>
      </c>
      <c r="AT116" t="str">
        <f t="shared" si="17"/>
        <v>B15_L4_N</v>
      </c>
      <c r="AU116" t="str">
        <f t="shared" si="18"/>
        <v>--</v>
      </c>
    </row>
    <row r="117" spans="1:47" x14ac:dyDescent="0.25">
      <c r="A117" t="str">
        <f t="shared" si="13"/>
        <v>JM2-10</v>
      </c>
      <c r="B117" t="str">
        <f t="shared" si="14"/>
        <v>B15_L10_P</v>
      </c>
      <c r="C117" t="str">
        <f t="shared" si="15"/>
        <v>JM2-B15_L10_P</v>
      </c>
      <c r="D117" t="str">
        <f t="shared" si="16"/>
        <v>JM2-10</v>
      </c>
      <c r="E117" t="s">
        <v>259</v>
      </c>
      <c r="F117">
        <v>10</v>
      </c>
      <c r="G117" t="s">
        <v>300</v>
      </c>
      <c r="L117" t="s">
        <v>359</v>
      </c>
      <c r="M117" t="s">
        <v>274</v>
      </c>
      <c r="N117">
        <v>9.5399999999999991</v>
      </c>
      <c r="AB117" t="str">
        <f>B2B!D114</f>
        <v>JM2</v>
      </c>
      <c r="AC117" t="str">
        <f>B2B!E114</f>
        <v>12</v>
      </c>
      <c r="AD117" t="str">
        <f t="shared" si="19"/>
        <v>JM2-12</v>
      </c>
      <c r="AE117" t="str">
        <f t="shared" si="20"/>
        <v>B15_L10_N</v>
      </c>
      <c r="AF117" t="str">
        <f t="shared" si="21"/>
        <v>A15</v>
      </c>
      <c r="AG117">
        <f t="shared" si="22"/>
        <v>15.523199999999999</v>
      </c>
      <c r="AH117" t="str">
        <f>IF(IFERROR(IF(IF(AF117="--",INDEX(D:D,MATCH(AE117,INDEX(B:B,MATCH(AE117,B:B,)+1):B10631,)+MATCH(AE117,B:B,)))=D117,VLOOKUP(AE117,B:D,3,0),IF(AF117="--",INDEX(D:D,MATCH(AE117,INDEX(B:B,MATCH(AE117,B:B,)+1):B10631,)+MATCH(AE117,B:B,)),"---")),"---")=AD117,"---",IFERROR(IF(IF(AF117="--",INDEX(D:D,MATCH(AE117,INDEX(B:B,MATCH(AE117,B:B,)+1):B10631,)+MATCH(AE117,B:B,)))=AD117,VLOOKUP(AE117,B:D,3,0),IF(AF117="--",INDEX(D:D,MATCH(AE117,INDEX(B:B,MATCH(AE117,B:B,)+1):B10631,)+MATCH(AE117,B:B,)),"---")),"---"))</f>
        <v>---</v>
      </c>
      <c r="AI117" t="str">
        <f t="shared" si="23"/>
        <v>--</v>
      </c>
      <c r="AJ117" t="str">
        <f t="shared" si="24"/>
        <v>B15_L10_N</v>
      </c>
      <c r="AK117">
        <f t="shared" si="25"/>
        <v>2</v>
      </c>
      <c r="AT117" t="str">
        <f t="shared" si="17"/>
        <v>B15_L10_P</v>
      </c>
      <c r="AU117" t="str">
        <f t="shared" si="18"/>
        <v>--</v>
      </c>
    </row>
    <row r="118" spans="1:47" x14ac:dyDescent="0.25">
      <c r="A118" t="str">
        <f t="shared" si="13"/>
        <v>JM2-11</v>
      </c>
      <c r="B118" t="str">
        <f t="shared" si="14"/>
        <v>B15_L4_P</v>
      </c>
      <c r="C118" t="str">
        <f t="shared" si="15"/>
        <v>JM2-B15_L4_P</v>
      </c>
      <c r="D118" t="str">
        <f t="shared" si="16"/>
        <v>JM2-11</v>
      </c>
      <c r="E118" t="s">
        <v>259</v>
      </c>
      <c r="F118">
        <v>11</v>
      </c>
      <c r="G118" t="s">
        <v>342</v>
      </c>
      <c r="L118" t="s">
        <v>360</v>
      </c>
      <c r="M118" t="s">
        <v>274</v>
      </c>
      <c r="N118">
        <v>9.8713999999999995</v>
      </c>
      <c r="AB118" t="str">
        <f>B2B!D115</f>
        <v>JM2</v>
      </c>
      <c r="AC118" t="str">
        <f>B2B!E115</f>
        <v>13</v>
      </c>
      <c r="AD118" t="str">
        <f t="shared" si="19"/>
        <v>JM2-13</v>
      </c>
      <c r="AE118" t="str">
        <f t="shared" si="20"/>
        <v>B15_L1_N</v>
      </c>
      <c r="AF118" t="str">
        <f t="shared" si="21"/>
        <v>C8</v>
      </c>
      <c r="AG118">
        <f t="shared" si="22"/>
        <v>16.604900000000001</v>
      </c>
      <c r="AH118" t="str">
        <f>IF(IFERROR(IF(IF(AF118="--",INDEX(D:D,MATCH(AE118,INDEX(B:B,MATCH(AE118,B:B,)+1):B10632,)+MATCH(AE118,B:B,)))=D118,VLOOKUP(AE118,B:D,3,0),IF(AF118="--",INDEX(D:D,MATCH(AE118,INDEX(B:B,MATCH(AE118,B:B,)+1):B10632,)+MATCH(AE118,B:B,)),"---")),"---")=AD118,"---",IFERROR(IF(IF(AF118="--",INDEX(D:D,MATCH(AE118,INDEX(B:B,MATCH(AE118,B:B,)+1):B10632,)+MATCH(AE118,B:B,)))=AD118,VLOOKUP(AE118,B:D,3,0),IF(AF118="--",INDEX(D:D,MATCH(AE118,INDEX(B:B,MATCH(AE118,B:B,)+1):B10632,)+MATCH(AE118,B:B,)),"---")),"---"))</f>
        <v>---</v>
      </c>
      <c r="AI118" t="str">
        <f t="shared" si="23"/>
        <v>--</v>
      </c>
      <c r="AJ118" t="str">
        <f t="shared" si="24"/>
        <v>B15_L1_N</v>
      </c>
      <c r="AK118">
        <f t="shared" si="25"/>
        <v>2</v>
      </c>
      <c r="AT118" t="str">
        <f t="shared" si="17"/>
        <v>B15_L4_P</v>
      </c>
      <c r="AU118" t="str">
        <f t="shared" si="18"/>
        <v>--</v>
      </c>
    </row>
    <row r="119" spans="1:47" x14ac:dyDescent="0.25">
      <c r="A119" t="str">
        <f t="shared" si="13"/>
        <v>JM2-12</v>
      </c>
      <c r="B119" t="str">
        <f t="shared" si="14"/>
        <v>B15_L10_N</v>
      </c>
      <c r="C119" t="str">
        <f t="shared" si="15"/>
        <v>JM2-B15_L10_N</v>
      </c>
      <c r="D119" t="str">
        <f t="shared" si="16"/>
        <v>JM2-12</v>
      </c>
      <c r="E119" t="s">
        <v>259</v>
      </c>
      <c r="F119">
        <v>12</v>
      </c>
      <c r="G119" t="s">
        <v>299</v>
      </c>
      <c r="L119" t="s">
        <v>361</v>
      </c>
      <c r="M119" t="s">
        <v>274</v>
      </c>
      <c r="N119">
        <v>7.3532999999999999</v>
      </c>
      <c r="AB119" t="str">
        <f>B2B!D116</f>
        <v>JM2</v>
      </c>
      <c r="AC119" t="str">
        <f>B2B!E116</f>
        <v>14</v>
      </c>
      <c r="AD119" t="str">
        <f t="shared" si="19"/>
        <v>JM2-14</v>
      </c>
      <c r="AE119" t="str">
        <f t="shared" si="20"/>
        <v>B15_L9_P</v>
      </c>
      <c r="AF119" t="str">
        <f t="shared" si="21"/>
        <v>C14</v>
      </c>
      <c r="AG119">
        <f t="shared" si="22"/>
        <v>14.752700000000001</v>
      </c>
      <c r="AH119" t="str">
        <f>IF(IFERROR(IF(IF(AF119="--",INDEX(D:D,MATCH(AE119,INDEX(B:B,MATCH(AE119,B:B,)+1):B10633,)+MATCH(AE119,B:B,)))=D119,VLOOKUP(AE119,B:D,3,0),IF(AF119="--",INDEX(D:D,MATCH(AE119,INDEX(B:B,MATCH(AE119,B:B,)+1):B10633,)+MATCH(AE119,B:B,)),"---")),"---")=AD119,"---",IFERROR(IF(IF(AF119="--",INDEX(D:D,MATCH(AE119,INDEX(B:B,MATCH(AE119,B:B,)+1):B10633,)+MATCH(AE119,B:B,)))=AD119,VLOOKUP(AE119,B:D,3,0),IF(AF119="--",INDEX(D:D,MATCH(AE119,INDEX(B:B,MATCH(AE119,B:B,)+1):B10633,)+MATCH(AE119,B:B,)),"---")),"---"))</f>
        <v>---</v>
      </c>
      <c r="AI119" t="str">
        <f t="shared" si="23"/>
        <v>--</v>
      </c>
      <c r="AJ119" t="str">
        <f t="shared" si="24"/>
        <v>B15_L9_P</v>
      </c>
      <c r="AK119">
        <f t="shared" si="25"/>
        <v>2</v>
      </c>
      <c r="AT119" t="str">
        <f t="shared" si="17"/>
        <v>B15_L10_N</v>
      </c>
      <c r="AU119" t="str">
        <f t="shared" si="18"/>
        <v>--</v>
      </c>
    </row>
    <row r="120" spans="1:47" x14ac:dyDescent="0.25">
      <c r="A120" t="str">
        <f t="shared" si="13"/>
        <v>JM2-13</v>
      </c>
      <c r="B120" t="str">
        <f t="shared" si="14"/>
        <v>B15_L1_N</v>
      </c>
      <c r="C120" t="str">
        <f t="shared" si="15"/>
        <v>JM2-B15_L1_N</v>
      </c>
      <c r="D120" t="str">
        <f t="shared" si="16"/>
        <v>JM2-13</v>
      </c>
      <c r="E120" t="s">
        <v>259</v>
      </c>
      <c r="F120">
        <v>13</v>
      </c>
      <c r="G120" t="s">
        <v>327</v>
      </c>
      <c r="L120" t="s">
        <v>362</v>
      </c>
      <c r="M120" t="s">
        <v>274</v>
      </c>
      <c r="N120">
        <v>7.1905000000000001</v>
      </c>
      <c r="AB120" t="str">
        <f>B2B!D117</f>
        <v>JM2</v>
      </c>
      <c r="AC120" t="str">
        <f>B2B!E117</f>
        <v>15</v>
      </c>
      <c r="AD120" t="str">
        <f t="shared" si="19"/>
        <v>JM2-15</v>
      </c>
      <c r="AE120" t="str">
        <f t="shared" si="20"/>
        <v>B15_L1_P</v>
      </c>
      <c r="AF120" t="str">
        <f t="shared" si="21"/>
        <v>D8</v>
      </c>
      <c r="AG120">
        <f t="shared" si="22"/>
        <v>17.156400000000001</v>
      </c>
      <c r="AH120" t="str">
        <f>IF(IFERROR(IF(IF(AF120="--",INDEX(D:D,MATCH(AE120,INDEX(B:B,MATCH(AE120,B:B,)+1):B10634,)+MATCH(AE120,B:B,)))=D120,VLOOKUP(AE120,B:D,3,0),IF(AF120="--",INDEX(D:D,MATCH(AE120,INDEX(B:B,MATCH(AE120,B:B,)+1):B10634,)+MATCH(AE120,B:B,)),"---")),"---")=AD120,"---",IFERROR(IF(IF(AF120="--",INDEX(D:D,MATCH(AE120,INDEX(B:B,MATCH(AE120,B:B,)+1):B10634,)+MATCH(AE120,B:B,)))=AD120,VLOOKUP(AE120,B:D,3,0),IF(AF120="--",INDEX(D:D,MATCH(AE120,INDEX(B:B,MATCH(AE120,B:B,)+1):B10634,)+MATCH(AE120,B:B,)),"---")),"---"))</f>
        <v>---</v>
      </c>
      <c r="AI120" t="str">
        <f t="shared" si="23"/>
        <v>--</v>
      </c>
      <c r="AJ120" t="str">
        <f t="shared" si="24"/>
        <v>B15_L1_P</v>
      </c>
      <c r="AK120">
        <f t="shared" si="25"/>
        <v>2</v>
      </c>
      <c r="AT120" t="str">
        <f t="shared" si="17"/>
        <v>B15_L1_N</v>
      </c>
      <c r="AU120" t="str">
        <f t="shared" si="18"/>
        <v>--</v>
      </c>
    </row>
    <row r="121" spans="1:47" x14ac:dyDescent="0.25">
      <c r="A121" t="str">
        <f t="shared" si="13"/>
        <v>JM2-14</v>
      </c>
      <c r="B121" t="str">
        <f t="shared" si="14"/>
        <v>B15_L9_P</v>
      </c>
      <c r="C121" t="str">
        <f t="shared" si="15"/>
        <v>JM2-B15_L9_P</v>
      </c>
      <c r="D121" t="str">
        <f t="shared" si="16"/>
        <v>JM2-14</v>
      </c>
      <c r="E121" t="s">
        <v>259</v>
      </c>
      <c r="F121">
        <v>14</v>
      </c>
      <c r="G121" t="s">
        <v>346</v>
      </c>
      <c r="L121" t="s">
        <v>363</v>
      </c>
      <c r="M121" t="s">
        <v>274</v>
      </c>
      <c r="N121">
        <v>11.371499999999999</v>
      </c>
      <c r="AB121" t="str">
        <f>B2B!D118</f>
        <v>JM2</v>
      </c>
      <c r="AC121" t="str">
        <f>B2B!E118</f>
        <v>16</v>
      </c>
      <c r="AD121" t="str">
        <f t="shared" si="19"/>
        <v>JM2-16</v>
      </c>
      <c r="AE121" t="str">
        <f t="shared" si="20"/>
        <v>B15_L9_N</v>
      </c>
      <c r="AF121" t="str">
        <f t="shared" si="21"/>
        <v>B15</v>
      </c>
      <c r="AG121">
        <f t="shared" si="22"/>
        <v>13.7995</v>
      </c>
      <c r="AH121" t="str">
        <f>IF(IFERROR(IF(IF(AF121="--",INDEX(D:D,MATCH(AE121,INDEX(B:B,MATCH(AE121,B:B,)+1):B10635,)+MATCH(AE121,B:B,)))=D121,VLOOKUP(AE121,B:D,3,0),IF(AF121="--",INDEX(D:D,MATCH(AE121,INDEX(B:B,MATCH(AE121,B:B,)+1):B10635,)+MATCH(AE121,B:B,)),"---")),"---")=AD121,"---",IFERROR(IF(IF(AF121="--",INDEX(D:D,MATCH(AE121,INDEX(B:B,MATCH(AE121,B:B,)+1):B10635,)+MATCH(AE121,B:B,)))=AD121,VLOOKUP(AE121,B:D,3,0),IF(AF121="--",INDEX(D:D,MATCH(AE121,INDEX(B:B,MATCH(AE121,B:B,)+1):B10635,)+MATCH(AE121,B:B,)),"---")),"---"))</f>
        <v>---</v>
      </c>
      <c r="AI121" t="str">
        <f t="shared" si="23"/>
        <v>--</v>
      </c>
      <c r="AJ121" t="str">
        <f t="shared" si="24"/>
        <v>B15_L9_N</v>
      </c>
      <c r="AK121">
        <f t="shared" si="25"/>
        <v>2</v>
      </c>
      <c r="AT121" t="str">
        <f t="shared" si="17"/>
        <v>B15_L9_P</v>
      </c>
      <c r="AU121" t="str">
        <f t="shared" si="18"/>
        <v>--</v>
      </c>
    </row>
    <row r="122" spans="1:47" x14ac:dyDescent="0.25">
      <c r="A122" t="str">
        <f t="shared" si="13"/>
        <v>JM2-15</v>
      </c>
      <c r="B122" t="str">
        <f t="shared" si="14"/>
        <v>B15_L1_P</v>
      </c>
      <c r="C122" t="str">
        <f t="shared" si="15"/>
        <v>JM2-B15_L1_P</v>
      </c>
      <c r="D122" t="str">
        <f t="shared" si="16"/>
        <v>JM2-15</v>
      </c>
      <c r="E122" t="s">
        <v>259</v>
      </c>
      <c r="F122">
        <v>15</v>
      </c>
      <c r="G122" t="s">
        <v>329</v>
      </c>
      <c r="L122" t="s">
        <v>365</v>
      </c>
      <c r="M122" t="s">
        <v>274</v>
      </c>
      <c r="N122">
        <v>11.923</v>
      </c>
      <c r="AB122" t="str">
        <f>B2B!D119</f>
        <v>JM2</v>
      </c>
      <c r="AC122" t="str">
        <f>B2B!E119</f>
        <v>17</v>
      </c>
      <c r="AD122" t="str">
        <f t="shared" si="19"/>
        <v>JM2-17</v>
      </c>
      <c r="AE122" t="str">
        <f t="shared" si="20"/>
        <v>1.8V</v>
      </c>
      <c r="AF122" t="str">
        <f t="shared" si="21"/>
        <v>E11</v>
      </c>
      <c r="AG122">
        <f t="shared" si="22"/>
        <v>34.3889</v>
      </c>
      <c r="AH122" t="str">
        <f>IF(IFERROR(IF(IF(AF122="--",INDEX(D:D,MATCH(AE122,INDEX(B:B,MATCH(AE122,B:B,)+1):B10636,)+MATCH(AE122,B:B,)))=D122,VLOOKUP(AE122,B:D,3,0),IF(AF122="--",INDEX(D:D,MATCH(AE122,INDEX(B:B,MATCH(AE122,B:B,)+1):B10636,)+MATCH(AE122,B:B,)),"---")),"---")=AD122,"---",IFERROR(IF(IF(AF122="--",INDEX(D:D,MATCH(AE122,INDEX(B:B,MATCH(AE122,B:B,)+1):B10636,)+MATCH(AE122,B:B,)))=AD122,VLOOKUP(AE122,B:D,3,0),IF(AF122="--",INDEX(D:D,MATCH(AE122,INDEX(B:B,MATCH(AE122,B:B,)+1):B10636,)+MATCH(AE122,B:B,)),"---")),"---"))</f>
        <v>---</v>
      </c>
      <c r="AI122" t="str">
        <f t="shared" si="23"/>
        <v>--</v>
      </c>
      <c r="AJ122" t="str">
        <f t="shared" si="24"/>
        <v>1.8V</v>
      </c>
      <c r="AK122">
        <f t="shared" si="25"/>
        <v>23</v>
      </c>
      <c r="AT122" t="str">
        <f t="shared" si="17"/>
        <v>B15_L1_P</v>
      </c>
      <c r="AU122" t="str">
        <f t="shared" si="18"/>
        <v>--</v>
      </c>
    </row>
    <row r="123" spans="1:47" x14ac:dyDescent="0.25">
      <c r="A123" t="str">
        <f t="shared" si="13"/>
        <v>JM2-16</v>
      </c>
      <c r="B123" t="str">
        <f t="shared" si="14"/>
        <v>B15_L9_N</v>
      </c>
      <c r="C123" t="str">
        <f t="shared" si="15"/>
        <v>JM2-B15_L9_N</v>
      </c>
      <c r="D123" t="str">
        <f t="shared" si="16"/>
        <v>JM2-16</v>
      </c>
      <c r="E123" t="s">
        <v>259</v>
      </c>
      <c r="F123">
        <v>16</v>
      </c>
      <c r="G123" t="s">
        <v>345</v>
      </c>
      <c r="L123" t="s">
        <v>367</v>
      </c>
      <c r="M123" t="s">
        <v>274</v>
      </c>
      <c r="N123">
        <v>13.136699999999999</v>
      </c>
      <c r="AB123" t="str">
        <f>B2B!D120</f>
        <v>JM2</v>
      </c>
      <c r="AC123" t="str">
        <f>B2B!E120</f>
        <v>18</v>
      </c>
      <c r="AD123" t="str">
        <f t="shared" si="19"/>
        <v>JM2-18</v>
      </c>
      <c r="AE123" t="str">
        <f t="shared" si="20"/>
        <v>GND</v>
      </c>
      <c r="AF123" t="str">
        <f t="shared" si="21"/>
        <v>---</v>
      </c>
      <c r="AG123" t="str">
        <f t="shared" si="22"/>
        <v>---</v>
      </c>
      <c r="AH123" t="str">
        <f>IF(IFERROR(IF(IF(AF123="--",INDEX(D:D,MATCH(AE123,INDEX(B:B,MATCH(AE123,B:B,)+1):B10637,)+MATCH(AE123,B:B,)))=D123,VLOOKUP(AE123,B:D,3,0),IF(AF123="--",INDEX(D:D,MATCH(AE123,INDEX(B:B,MATCH(AE123,B:B,)+1):B10637,)+MATCH(AE123,B:B,)),"---")),"---")=AD123,"---",IFERROR(IF(IF(AF123="--",INDEX(D:D,MATCH(AE123,INDEX(B:B,MATCH(AE123,B:B,)+1):B10637,)+MATCH(AE123,B:B,)))=AD123,VLOOKUP(AE123,B:D,3,0),IF(AF123="--",INDEX(D:D,MATCH(AE123,INDEX(B:B,MATCH(AE123,B:B,)+1):B10637,)+MATCH(AE123,B:B,)),"---")),"---"))</f>
        <v>---</v>
      </c>
      <c r="AI123" t="str">
        <f t="shared" si="23"/>
        <v>--</v>
      </c>
      <c r="AJ123" t="str">
        <f t="shared" si="24"/>
        <v>GND</v>
      </c>
      <c r="AK123">
        <f t="shared" si="25"/>
        <v>197</v>
      </c>
      <c r="AT123" t="str">
        <f t="shared" si="17"/>
        <v>B15_L9_N</v>
      </c>
      <c r="AU123" t="str">
        <f t="shared" si="18"/>
        <v>--</v>
      </c>
    </row>
    <row r="124" spans="1:47" x14ac:dyDescent="0.25">
      <c r="A124" t="str">
        <f t="shared" si="13"/>
        <v>JM2-17</v>
      </c>
      <c r="B124" t="str">
        <f t="shared" si="14"/>
        <v>1.8V</v>
      </c>
      <c r="C124" t="str">
        <f t="shared" si="15"/>
        <v>JM2-1.8V</v>
      </c>
      <c r="D124" t="str">
        <f t="shared" si="16"/>
        <v>JM2-17</v>
      </c>
      <c r="E124" t="s">
        <v>259</v>
      </c>
      <c r="F124">
        <v>17</v>
      </c>
      <c r="G124" t="s">
        <v>276</v>
      </c>
      <c r="L124" t="s">
        <v>369</v>
      </c>
      <c r="M124" t="s">
        <v>274</v>
      </c>
      <c r="N124">
        <v>12.474299999999999</v>
      </c>
      <c r="AB124" t="str">
        <f>B2B!D121</f>
        <v>JM2</v>
      </c>
      <c r="AC124" t="str">
        <f>B2B!E121</f>
        <v>19</v>
      </c>
      <c r="AD124" t="str">
        <f t="shared" si="19"/>
        <v>JM2-19</v>
      </c>
      <c r="AE124" t="str">
        <f t="shared" si="20"/>
        <v>B15_L2_N</v>
      </c>
      <c r="AF124" t="str">
        <f t="shared" si="21"/>
        <v>C9</v>
      </c>
      <c r="AG124">
        <f t="shared" si="22"/>
        <v>14.303000000000001</v>
      </c>
      <c r="AH124" t="str">
        <f>IF(IFERROR(IF(IF(AF124="--",INDEX(D:D,MATCH(AE124,INDEX(B:B,MATCH(AE124,B:B,)+1):B10638,)+MATCH(AE124,B:B,)))=D124,VLOOKUP(AE124,B:D,3,0),IF(AF124="--",INDEX(D:D,MATCH(AE124,INDEX(B:B,MATCH(AE124,B:B,)+1):B10638,)+MATCH(AE124,B:B,)),"---")),"---")=AD124,"---",IFERROR(IF(IF(AF124="--",INDEX(D:D,MATCH(AE124,INDEX(B:B,MATCH(AE124,B:B,)+1):B10638,)+MATCH(AE124,B:B,)))=AD124,VLOOKUP(AE124,B:D,3,0),IF(AF124="--",INDEX(D:D,MATCH(AE124,INDEX(B:B,MATCH(AE124,B:B,)+1):B10638,)+MATCH(AE124,B:B,)),"---")),"---"))</f>
        <v>---</v>
      </c>
      <c r="AI124" t="str">
        <f t="shared" si="23"/>
        <v>--</v>
      </c>
      <c r="AJ124" t="str">
        <f t="shared" si="24"/>
        <v>B15_L2_N</v>
      </c>
      <c r="AK124">
        <f t="shared" si="25"/>
        <v>2</v>
      </c>
      <c r="AT124" t="str">
        <f t="shared" si="17"/>
        <v>1.8V</v>
      </c>
      <c r="AU124" t="str">
        <f t="shared" si="18"/>
        <v>--</v>
      </c>
    </row>
    <row r="125" spans="1:47" x14ac:dyDescent="0.25">
      <c r="A125" t="str">
        <f t="shared" si="13"/>
        <v>JM2-18</v>
      </c>
      <c r="B125" t="str">
        <f t="shared" si="14"/>
        <v>GND</v>
      </c>
      <c r="C125" t="str">
        <f t="shared" si="15"/>
        <v>JM2-GND</v>
      </c>
      <c r="D125" t="str">
        <f t="shared" si="16"/>
        <v>JM2-18</v>
      </c>
      <c r="E125" t="s">
        <v>259</v>
      </c>
      <c r="F125">
        <v>18</v>
      </c>
      <c r="G125" t="s">
        <v>275</v>
      </c>
      <c r="L125" t="s">
        <v>370</v>
      </c>
      <c r="M125" t="s">
        <v>274</v>
      </c>
      <c r="N125">
        <v>9.6518999999999995</v>
      </c>
      <c r="AB125" t="str">
        <f>B2B!D122</f>
        <v>JM2</v>
      </c>
      <c r="AC125" t="str">
        <f>B2B!E122</f>
        <v>20</v>
      </c>
      <c r="AD125" t="str">
        <f t="shared" si="19"/>
        <v>JM2-20</v>
      </c>
      <c r="AE125" t="str">
        <f t="shared" si="20"/>
        <v>B15_L15_N</v>
      </c>
      <c r="AF125" t="str">
        <f t="shared" si="21"/>
        <v>A17</v>
      </c>
      <c r="AG125">
        <f t="shared" si="22"/>
        <v>12.2454</v>
      </c>
      <c r="AH125" t="str">
        <f>IF(IFERROR(IF(IF(AF125="--",INDEX(D:D,MATCH(AE125,INDEX(B:B,MATCH(AE125,B:B,)+1):B10639,)+MATCH(AE125,B:B,)))=D125,VLOOKUP(AE125,B:D,3,0),IF(AF125="--",INDEX(D:D,MATCH(AE125,INDEX(B:B,MATCH(AE125,B:B,)+1):B10639,)+MATCH(AE125,B:B,)),"---")),"---")=AD125,"---",IFERROR(IF(IF(AF125="--",INDEX(D:D,MATCH(AE125,INDEX(B:B,MATCH(AE125,B:B,)+1):B10639,)+MATCH(AE125,B:B,)))=AD125,VLOOKUP(AE125,B:D,3,0),IF(AF125="--",INDEX(D:D,MATCH(AE125,INDEX(B:B,MATCH(AE125,B:B,)+1):B10639,)+MATCH(AE125,B:B,)),"---")),"---"))</f>
        <v>---</v>
      </c>
      <c r="AI125" t="str">
        <f t="shared" si="23"/>
        <v>--</v>
      </c>
      <c r="AJ125" t="str">
        <f t="shared" si="24"/>
        <v>B15_L15_N</v>
      </c>
      <c r="AK125">
        <f t="shared" si="25"/>
        <v>2</v>
      </c>
      <c r="AT125" t="str">
        <f t="shared" si="17"/>
        <v>GND</v>
      </c>
      <c r="AU125" t="str">
        <f t="shared" si="18"/>
        <v>--</v>
      </c>
    </row>
    <row r="126" spans="1:47" x14ac:dyDescent="0.25">
      <c r="A126" t="str">
        <f t="shared" si="13"/>
        <v>JM2-19</v>
      </c>
      <c r="B126" t="str">
        <f t="shared" si="14"/>
        <v>B15_L2_N</v>
      </c>
      <c r="C126" t="str">
        <f t="shared" si="15"/>
        <v>JM2-B15_L2_N</v>
      </c>
      <c r="D126" t="str">
        <f t="shared" si="16"/>
        <v>JM2-19</v>
      </c>
      <c r="E126" t="s">
        <v>259</v>
      </c>
      <c r="F126">
        <v>19</v>
      </c>
      <c r="G126" t="s">
        <v>339</v>
      </c>
      <c r="L126" t="s">
        <v>372</v>
      </c>
      <c r="M126" t="s">
        <v>274</v>
      </c>
      <c r="N126">
        <v>9.0617999999999999</v>
      </c>
      <c r="AB126" t="str">
        <f>B2B!D123</f>
        <v>JM2</v>
      </c>
      <c r="AC126" t="str">
        <f>B2B!E123</f>
        <v>21</v>
      </c>
      <c r="AD126" t="str">
        <f t="shared" si="19"/>
        <v>JM2-21</v>
      </c>
      <c r="AE126" t="str">
        <f t="shared" si="20"/>
        <v>B15_L2_P</v>
      </c>
      <c r="AF126" t="str">
        <f t="shared" si="21"/>
        <v>D9</v>
      </c>
      <c r="AG126">
        <f t="shared" si="22"/>
        <v>14.8545</v>
      </c>
      <c r="AH126" t="str">
        <f>IF(IFERROR(IF(IF(AF126="--",INDEX(D:D,MATCH(AE126,INDEX(B:B,MATCH(AE126,B:B,)+1):B10640,)+MATCH(AE126,B:B,)))=D126,VLOOKUP(AE126,B:D,3,0),IF(AF126="--",INDEX(D:D,MATCH(AE126,INDEX(B:B,MATCH(AE126,B:B,)+1):B10640,)+MATCH(AE126,B:B,)),"---")),"---")=AD126,"---",IFERROR(IF(IF(AF126="--",INDEX(D:D,MATCH(AE126,INDEX(B:B,MATCH(AE126,B:B,)+1):B10640,)+MATCH(AE126,B:B,)))=AD126,VLOOKUP(AE126,B:D,3,0),IF(AF126="--",INDEX(D:D,MATCH(AE126,INDEX(B:B,MATCH(AE126,B:B,)+1):B10640,)+MATCH(AE126,B:B,)),"---")),"---"))</f>
        <v>---</v>
      </c>
      <c r="AI126" t="str">
        <f t="shared" si="23"/>
        <v>--</v>
      </c>
      <c r="AJ126" t="str">
        <f t="shared" si="24"/>
        <v>B15_L2_P</v>
      </c>
      <c r="AK126">
        <f t="shared" si="25"/>
        <v>2</v>
      </c>
      <c r="AT126" t="str">
        <f t="shared" si="17"/>
        <v>B15_L2_N</v>
      </c>
      <c r="AU126" t="str">
        <f t="shared" si="18"/>
        <v>--</v>
      </c>
    </row>
    <row r="127" spans="1:47" x14ac:dyDescent="0.25">
      <c r="A127" t="str">
        <f t="shared" si="13"/>
        <v>JM2-20</v>
      </c>
      <c r="B127" t="str">
        <f t="shared" si="14"/>
        <v>B15_L15_N</v>
      </c>
      <c r="C127" t="str">
        <f t="shared" si="15"/>
        <v>JM2-B15_L15_N</v>
      </c>
      <c r="D127" t="str">
        <f t="shared" si="16"/>
        <v>JM2-20</v>
      </c>
      <c r="E127" t="s">
        <v>259</v>
      </c>
      <c r="F127">
        <v>20</v>
      </c>
      <c r="G127" t="s">
        <v>304</v>
      </c>
      <c r="L127" t="s">
        <v>373</v>
      </c>
      <c r="M127" t="s">
        <v>274</v>
      </c>
      <c r="N127">
        <v>14.1349</v>
      </c>
      <c r="AB127" t="str">
        <f>B2B!D124</f>
        <v>JM2</v>
      </c>
      <c r="AC127" t="str">
        <f>B2B!E124</f>
        <v>22</v>
      </c>
      <c r="AD127" t="str">
        <f t="shared" si="19"/>
        <v>JM2-22</v>
      </c>
      <c r="AE127" t="str">
        <f t="shared" si="20"/>
        <v>B15_L15_P</v>
      </c>
      <c r="AF127" t="str">
        <f t="shared" si="21"/>
        <v>B16</v>
      </c>
      <c r="AG127">
        <f t="shared" si="22"/>
        <v>13.396699999999999</v>
      </c>
      <c r="AH127" t="str">
        <f>IF(IFERROR(IF(IF(AF127="--",INDEX(D:D,MATCH(AE127,INDEX(B:B,MATCH(AE127,B:B,)+1):B10641,)+MATCH(AE127,B:B,)))=D127,VLOOKUP(AE127,B:D,3,0),IF(AF127="--",INDEX(D:D,MATCH(AE127,INDEX(B:B,MATCH(AE127,B:B,)+1):B10641,)+MATCH(AE127,B:B,)),"---")),"---")=AD127,"---",IFERROR(IF(IF(AF127="--",INDEX(D:D,MATCH(AE127,INDEX(B:B,MATCH(AE127,B:B,)+1):B10641,)+MATCH(AE127,B:B,)))=AD127,VLOOKUP(AE127,B:D,3,0),IF(AF127="--",INDEX(D:D,MATCH(AE127,INDEX(B:B,MATCH(AE127,B:B,)+1):B10641,)+MATCH(AE127,B:B,)),"---")),"---"))</f>
        <v>---</v>
      </c>
      <c r="AI127" t="str">
        <f t="shared" si="23"/>
        <v>--</v>
      </c>
      <c r="AJ127" t="str">
        <f t="shared" si="24"/>
        <v>B15_L15_P</v>
      </c>
      <c r="AK127">
        <f t="shared" si="25"/>
        <v>2</v>
      </c>
      <c r="AT127" t="str">
        <f t="shared" si="17"/>
        <v>B15_L15_N</v>
      </c>
      <c r="AU127" t="str">
        <f t="shared" si="18"/>
        <v>--</v>
      </c>
    </row>
    <row r="128" spans="1:47" x14ac:dyDescent="0.25">
      <c r="A128" t="str">
        <f t="shared" si="13"/>
        <v>JM2-21</v>
      </c>
      <c r="B128" t="str">
        <f t="shared" si="14"/>
        <v>B15_L2_P</v>
      </c>
      <c r="C128" t="str">
        <f t="shared" si="15"/>
        <v>JM2-B15_L2_P</v>
      </c>
      <c r="D128" t="str">
        <f t="shared" si="16"/>
        <v>JM2-21</v>
      </c>
      <c r="E128" t="s">
        <v>259</v>
      </c>
      <c r="F128">
        <v>21</v>
      </c>
      <c r="G128" t="s">
        <v>340</v>
      </c>
      <c r="L128" t="s">
        <v>374</v>
      </c>
      <c r="M128" t="s">
        <v>274</v>
      </c>
      <c r="N128">
        <v>13.8994</v>
      </c>
      <c r="AB128" t="str">
        <f>B2B!D125</f>
        <v>JM2</v>
      </c>
      <c r="AC128" t="str">
        <f>B2B!E125</f>
        <v>23</v>
      </c>
      <c r="AD128" t="str">
        <f t="shared" si="19"/>
        <v>JM2-23</v>
      </c>
      <c r="AE128" t="str">
        <f t="shared" si="20"/>
        <v>B15_L6_P</v>
      </c>
      <c r="AF128" t="str">
        <f t="shared" si="21"/>
        <v>D11</v>
      </c>
      <c r="AG128">
        <f t="shared" si="22"/>
        <v>13.0113</v>
      </c>
      <c r="AH128" t="str">
        <f>IF(IFERROR(IF(IF(AF128="--",INDEX(D:D,MATCH(AE128,INDEX(B:B,MATCH(AE128,B:B,)+1):B10642,)+MATCH(AE128,B:B,)))=D128,VLOOKUP(AE128,B:D,3,0),IF(AF128="--",INDEX(D:D,MATCH(AE128,INDEX(B:B,MATCH(AE128,B:B,)+1):B10642,)+MATCH(AE128,B:B,)),"---")),"---")=AD128,"---",IFERROR(IF(IF(AF128="--",INDEX(D:D,MATCH(AE128,INDEX(B:B,MATCH(AE128,B:B,)+1):B10642,)+MATCH(AE128,B:B,)))=AD128,VLOOKUP(AE128,B:D,3,0),IF(AF128="--",INDEX(D:D,MATCH(AE128,INDEX(B:B,MATCH(AE128,B:B,)+1):B10642,)+MATCH(AE128,B:B,)),"---")),"---"))</f>
        <v>---</v>
      </c>
      <c r="AI128" t="str">
        <f t="shared" si="23"/>
        <v>--</v>
      </c>
      <c r="AJ128" t="str">
        <f t="shared" si="24"/>
        <v>B15_L6_P</v>
      </c>
      <c r="AK128">
        <f t="shared" si="25"/>
        <v>2</v>
      </c>
      <c r="AT128" t="str">
        <f t="shared" si="17"/>
        <v>B15_L2_P</v>
      </c>
      <c r="AU128" t="str">
        <f t="shared" si="18"/>
        <v>--</v>
      </c>
    </row>
    <row r="129" spans="1:47" x14ac:dyDescent="0.25">
      <c r="A129" t="str">
        <f t="shared" si="13"/>
        <v>JM2-22</v>
      </c>
      <c r="B129" t="str">
        <f t="shared" si="14"/>
        <v>B15_L15_P</v>
      </c>
      <c r="C129" t="str">
        <f t="shared" si="15"/>
        <v>JM2-B15_L15_P</v>
      </c>
      <c r="D129" t="str">
        <f t="shared" si="16"/>
        <v>JM2-22</v>
      </c>
      <c r="E129" t="s">
        <v>259</v>
      </c>
      <c r="F129">
        <v>22</v>
      </c>
      <c r="G129" t="s">
        <v>307</v>
      </c>
      <c r="L129" t="s">
        <v>375</v>
      </c>
      <c r="M129" t="s">
        <v>274</v>
      </c>
      <c r="N129">
        <v>8.0292999999999992</v>
      </c>
      <c r="AB129" t="str">
        <f>B2B!D126</f>
        <v>JM2</v>
      </c>
      <c r="AC129" t="str">
        <f>B2B!E126</f>
        <v>24</v>
      </c>
      <c r="AD129" t="str">
        <f t="shared" si="19"/>
        <v>JM2-24</v>
      </c>
      <c r="AE129" t="str">
        <f t="shared" si="20"/>
        <v>B15_L16_N</v>
      </c>
      <c r="AF129" t="str">
        <f t="shared" si="21"/>
        <v>B17</v>
      </c>
      <c r="AG129">
        <f t="shared" si="22"/>
        <v>10.4907</v>
      </c>
      <c r="AH129" t="str">
        <f>IF(IFERROR(IF(IF(AF129="--",INDEX(D:D,MATCH(AE129,INDEX(B:B,MATCH(AE129,B:B,)+1):B10643,)+MATCH(AE129,B:B,)))=D129,VLOOKUP(AE129,B:D,3,0),IF(AF129="--",INDEX(D:D,MATCH(AE129,INDEX(B:B,MATCH(AE129,B:B,)+1):B10643,)+MATCH(AE129,B:B,)),"---")),"---")=AD129,"---",IFERROR(IF(IF(AF129="--",INDEX(D:D,MATCH(AE129,INDEX(B:B,MATCH(AE129,B:B,)+1):B10643,)+MATCH(AE129,B:B,)))=AD129,VLOOKUP(AE129,B:D,3,0),IF(AF129="--",INDEX(D:D,MATCH(AE129,INDEX(B:B,MATCH(AE129,B:B,)+1):B10643,)+MATCH(AE129,B:B,)),"---")),"---"))</f>
        <v>---</v>
      </c>
      <c r="AI129" t="str">
        <f t="shared" si="23"/>
        <v>--</v>
      </c>
      <c r="AJ129" t="str">
        <f t="shared" si="24"/>
        <v>B15_L16_N</v>
      </c>
      <c r="AK129">
        <f t="shared" si="25"/>
        <v>2</v>
      </c>
      <c r="AT129" t="str">
        <f t="shared" si="17"/>
        <v>B15_L15_P</v>
      </c>
      <c r="AU129" t="str">
        <f t="shared" si="18"/>
        <v>--</v>
      </c>
    </row>
    <row r="130" spans="1:47" x14ac:dyDescent="0.25">
      <c r="A130" t="str">
        <f t="shared" si="13"/>
        <v>JM2-23</v>
      </c>
      <c r="B130" t="str">
        <f t="shared" si="14"/>
        <v>B15_L6_P</v>
      </c>
      <c r="C130" t="str">
        <f t="shared" si="15"/>
        <v>JM2-B15_L6_P</v>
      </c>
      <c r="D130" t="str">
        <f t="shared" si="16"/>
        <v>JM2-23</v>
      </c>
      <c r="E130" t="s">
        <v>259</v>
      </c>
      <c r="F130">
        <v>23</v>
      </c>
      <c r="G130" t="s">
        <v>344</v>
      </c>
      <c r="L130" t="s">
        <v>377</v>
      </c>
      <c r="M130" t="s">
        <v>274</v>
      </c>
      <c r="N130">
        <v>8.8202999999999996</v>
      </c>
      <c r="AB130" t="str">
        <f>B2B!D127</f>
        <v>JM2</v>
      </c>
      <c r="AC130" t="str">
        <f>B2B!E127</f>
        <v>25</v>
      </c>
      <c r="AD130" t="str">
        <f t="shared" si="19"/>
        <v>JM2-25</v>
      </c>
      <c r="AE130" t="str">
        <f t="shared" si="20"/>
        <v>B15_L6_N</v>
      </c>
      <c r="AF130" t="str">
        <f t="shared" si="21"/>
        <v>C12</v>
      </c>
      <c r="AG130">
        <f t="shared" si="22"/>
        <v>11.835100000000001</v>
      </c>
      <c r="AH130" t="str">
        <f>IF(IFERROR(IF(IF(AF130="--",INDEX(D:D,MATCH(AE130,INDEX(B:B,MATCH(AE130,B:B,)+1):B10644,)+MATCH(AE130,B:B,)))=D130,VLOOKUP(AE130,B:D,3,0),IF(AF130="--",INDEX(D:D,MATCH(AE130,INDEX(B:B,MATCH(AE130,B:B,)+1):B10644,)+MATCH(AE130,B:B,)),"---")),"---")=AD130,"---",IFERROR(IF(IF(AF130="--",INDEX(D:D,MATCH(AE130,INDEX(B:B,MATCH(AE130,B:B,)+1):B10644,)+MATCH(AE130,B:B,)))=AD130,VLOOKUP(AE130,B:D,3,0),IF(AF130="--",INDEX(D:D,MATCH(AE130,INDEX(B:B,MATCH(AE130,B:B,)+1):B10644,)+MATCH(AE130,B:B,)),"---")),"---"))</f>
        <v>---</v>
      </c>
      <c r="AI130" t="str">
        <f t="shared" si="23"/>
        <v>--</v>
      </c>
      <c r="AJ130" t="str">
        <f t="shared" si="24"/>
        <v>B15_L6_N</v>
      </c>
      <c r="AK130">
        <f t="shared" si="25"/>
        <v>2</v>
      </c>
      <c r="AT130" t="str">
        <f t="shared" si="17"/>
        <v>B15_L6_P</v>
      </c>
      <c r="AU130" t="str">
        <f t="shared" si="18"/>
        <v>--</v>
      </c>
    </row>
    <row r="131" spans="1:47" x14ac:dyDescent="0.25">
      <c r="A131" t="str">
        <f t="shared" si="13"/>
        <v>JM2-24</v>
      </c>
      <c r="B131" t="str">
        <f t="shared" si="14"/>
        <v>B15_L16_N</v>
      </c>
      <c r="C131" t="str">
        <f t="shared" si="15"/>
        <v>JM2-B15_L16_N</v>
      </c>
      <c r="D131" t="str">
        <f t="shared" si="16"/>
        <v>JM2-24</v>
      </c>
      <c r="E131" t="s">
        <v>259</v>
      </c>
      <c r="F131">
        <v>24</v>
      </c>
      <c r="G131" t="s">
        <v>315</v>
      </c>
      <c r="L131" t="s">
        <v>378</v>
      </c>
      <c r="M131" t="s">
        <v>274</v>
      </c>
      <c r="N131">
        <v>12.0266</v>
      </c>
      <c r="AB131" t="str">
        <f>B2B!D128</f>
        <v>JM2</v>
      </c>
      <c r="AC131" t="str">
        <f>B2B!E128</f>
        <v>26</v>
      </c>
      <c r="AD131" t="str">
        <f t="shared" si="19"/>
        <v>JM2-26</v>
      </c>
      <c r="AE131" t="str">
        <f t="shared" si="20"/>
        <v>B15_L16_P</v>
      </c>
      <c r="AF131" t="str">
        <f t="shared" si="21"/>
        <v>C16</v>
      </c>
      <c r="AG131">
        <f t="shared" si="22"/>
        <v>11.2897</v>
      </c>
      <c r="AH131" t="str">
        <f>IF(IFERROR(IF(IF(AF131="--",INDEX(D:D,MATCH(AE131,INDEX(B:B,MATCH(AE131,B:B,)+1):B10645,)+MATCH(AE131,B:B,)))=D131,VLOOKUP(AE131,B:D,3,0),IF(AF131="--",INDEX(D:D,MATCH(AE131,INDEX(B:B,MATCH(AE131,B:B,)+1):B10645,)+MATCH(AE131,B:B,)),"---")),"---")=AD131,"---",IFERROR(IF(IF(AF131="--",INDEX(D:D,MATCH(AE131,INDEX(B:B,MATCH(AE131,B:B,)+1):B10645,)+MATCH(AE131,B:B,)))=AD131,VLOOKUP(AE131,B:D,3,0),IF(AF131="--",INDEX(D:D,MATCH(AE131,INDEX(B:B,MATCH(AE131,B:B,)+1):B10645,)+MATCH(AE131,B:B,)),"---")),"---"))</f>
        <v>---</v>
      </c>
      <c r="AI131" t="str">
        <f t="shared" si="23"/>
        <v>--</v>
      </c>
      <c r="AJ131" t="str">
        <f t="shared" si="24"/>
        <v>B15_L16_P</v>
      </c>
      <c r="AK131">
        <f t="shared" si="25"/>
        <v>2</v>
      </c>
      <c r="AT131" t="str">
        <f t="shared" si="17"/>
        <v>B15_L16_N</v>
      </c>
      <c r="AU131" t="str">
        <f t="shared" si="18"/>
        <v>--</v>
      </c>
    </row>
    <row r="132" spans="1:47" x14ac:dyDescent="0.25">
      <c r="A132" t="str">
        <f t="shared" si="13"/>
        <v>JM2-25</v>
      </c>
      <c r="B132" t="str">
        <f t="shared" si="14"/>
        <v>B15_L6_N</v>
      </c>
      <c r="C132" t="str">
        <f t="shared" si="15"/>
        <v>JM2-B15_L6_N</v>
      </c>
      <c r="D132" t="str">
        <f t="shared" si="16"/>
        <v>JM2-25</v>
      </c>
      <c r="E132" t="s">
        <v>259</v>
      </c>
      <c r="F132">
        <v>25</v>
      </c>
      <c r="G132" t="s">
        <v>343</v>
      </c>
      <c r="L132" t="s">
        <v>379</v>
      </c>
      <c r="M132" t="s">
        <v>274</v>
      </c>
      <c r="N132">
        <v>13.2408</v>
      </c>
      <c r="AB132" t="str">
        <f>B2B!D129</f>
        <v>JM2</v>
      </c>
      <c r="AC132" t="str">
        <f>B2B!E129</f>
        <v>27</v>
      </c>
      <c r="AD132" t="str">
        <f t="shared" si="19"/>
        <v>JM2-27</v>
      </c>
      <c r="AE132" t="str">
        <f t="shared" si="20"/>
        <v>B15_L11_P</v>
      </c>
      <c r="AF132" t="str">
        <f t="shared" si="21"/>
        <v>D13</v>
      </c>
      <c r="AG132">
        <f t="shared" si="22"/>
        <v>11.780099999999999</v>
      </c>
      <c r="AH132" t="str">
        <f>IF(IFERROR(IF(IF(AF132="--",INDEX(D:D,MATCH(AE132,INDEX(B:B,MATCH(AE132,B:B,)+1):B10646,)+MATCH(AE132,B:B,)))=D132,VLOOKUP(AE132,B:D,3,0),IF(AF132="--",INDEX(D:D,MATCH(AE132,INDEX(B:B,MATCH(AE132,B:B,)+1):B10646,)+MATCH(AE132,B:B,)),"---")),"---")=AD132,"---",IFERROR(IF(IF(AF132="--",INDEX(D:D,MATCH(AE132,INDEX(B:B,MATCH(AE132,B:B,)+1):B10646,)+MATCH(AE132,B:B,)))=AD132,VLOOKUP(AE132,B:D,3,0),IF(AF132="--",INDEX(D:D,MATCH(AE132,INDEX(B:B,MATCH(AE132,B:B,)+1):B10646,)+MATCH(AE132,B:B,)),"---")),"---"))</f>
        <v>---</v>
      </c>
      <c r="AI132" t="str">
        <f t="shared" si="23"/>
        <v>--</v>
      </c>
      <c r="AJ132" t="str">
        <f t="shared" si="24"/>
        <v>B15_L11_P</v>
      </c>
      <c r="AK132">
        <f t="shared" si="25"/>
        <v>2</v>
      </c>
      <c r="AT132" t="str">
        <f t="shared" si="17"/>
        <v>B15_L6_N</v>
      </c>
      <c r="AU132" t="str">
        <f t="shared" si="18"/>
        <v>--</v>
      </c>
    </row>
    <row r="133" spans="1:47" x14ac:dyDescent="0.25">
      <c r="A133" t="str">
        <f t="shared" si="13"/>
        <v>JM2-26</v>
      </c>
      <c r="B133" t="str">
        <f t="shared" si="14"/>
        <v>B15_L16_P</v>
      </c>
      <c r="C133" t="str">
        <f t="shared" si="15"/>
        <v>JM2-B15_L16_P</v>
      </c>
      <c r="D133" t="str">
        <f t="shared" si="16"/>
        <v>JM2-26</v>
      </c>
      <c r="E133" t="s">
        <v>259</v>
      </c>
      <c r="F133">
        <v>26</v>
      </c>
      <c r="G133" t="s">
        <v>316</v>
      </c>
      <c r="L133" t="s">
        <v>380</v>
      </c>
      <c r="M133" t="s">
        <v>274</v>
      </c>
      <c r="N133">
        <v>10.6655</v>
      </c>
      <c r="AB133" t="str">
        <f>B2B!D130</f>
        <v>JM2</v>
      </c>
      <c r="AC133" t="str">
        <f>B2B!E130</f>
        <v>28</v>
      </c>
      <c r="AD133" t="str">
        <f t="shared" si="19"/>
        <v>JM2-28</v>
      </c>
      <c r="AE133" t="str">
        <f t="shared" si="20"/>
        <v>B15_L18_N</v>
      </c>
      <c r="AF133" t="str">
        <f t="shared" si="21"/>
        <v>C18</v>
      </c>
      <c r="AG133">
        <f t="shared" si="22"/>
        <v>11.985799999999999</v>
      </c>
      <c r="AH133" t="str">
        <f>IF(IFERROR(IF(IF(AF133="--",INDEX(D:D,MATCH(AE133,INDEX(B:B,MATCH(AE133,B:B,)+1):B10647,)+MATCH(AE133,B:B,)))=D133,VLOOKUP(AE133,B:D,3,0),IF(AF133="--",INDEX(D:D,MATCH(AE133,INDEX(B:B,MATCH(AE133,B:B,)+1):B10647,)+MATCH(AE133,B:B,)),"---")),"---")=AD133,"---",IFERROR(IF(IF(AF133="--",INDEX(D:D,MATCH(AE133,INDEX(B:B,MATCH(AE133,B:B,)+1):B10647,)+MATCH(AE133,B:B,)))=AD133,VLOOKUP(AE133,B:D,3,0),IF(AF133="--",INDEX(D:D,MATCH(AE133,INDEX(B:B,MATCH(AE133,B:B,)+1):B10647,)+MATCH(AE133,B:B,)),"---")),"---"))</f>
        <v>---</v>
      </c>
      <c r="AI133" t="str">
        <f t="shared" si="23"/>
        <v>--</v>
      </c>
      <c r="AJ133" t="str">
        <f t="shared" si="24"/>
        <v>B15_L18_N</v>
      </c>
      <c r="AK133">
        <f t="shared" si="25"/>
        <v>2</v>
      </c>
      <c r="AT133" t="str">
        <f t="shared" si="17"/>
        <v>B15_L16_P</v>
      </c>
      <c r="AU133" t="str">
        <f t="shared" si="18"/>
        <v>--</v>
      </c>
    </row>
    <row r="134" spans="1:47" x14ac:dyDescent="0.25">
      <c r="A134" t="str">
        <f t="shared" ref="A134:A197" si="26">$E134&amp;"-"&amp;$F134</f>
        <v>JM2-27</v>
      </c>
      <c r="B134" t="str">
        <f t="shared" ref="B134:B197" si="27">IF(OR(E134=$A$2,E134=$B$2,E134=$C$2,E134=$D$2),"--",G134)</f>
        <v>B15_L11_P</v>
      </c>
      <c r="C134" t="str">
        <f t="shared" ref="C134:C197" si="28">$E134&amp;"-"&amp;$G134</f>
        <v>JM2-B15_L11_P</v>
      </c>
      <c r="D134" t="str">
        <f t="shared" ref="D134:D197" si="29">A134</f>
        <v>JM2-27</v>
      </c>
      <c r="E134" t="s">
        <v>259</v>
      </c>
      <c r="F134">
        <v>27</v>
      </c>
      <c r="G134" t="s">
        <v>302</v>
      </c>
      <c r="L134" t="s">
        <v>381</v>
      </c>
      <c r="M134" t="s">
        <v>274</v>
      </c>
      <c r="N134">
        <v>11.729799999999999</v>
      </c>
      <c r="AB134" t="str">
        <f>B2B!D131</f>
        <v>JM2</v>
      </c>
      <c r="AC134" t="str">
        <f>B2B!E131</f>
        <v>29</v>
      </c>
      <c r="AD134" t="str">
        <f t="shared" si="19"/>
        <v>JM2-29</v>
      </c>
      <c r="AE134" t="str">
        <f t="shared" si="20"/>
        <v>B15_L11_N</v>
      </c>
      <c r="AF134" t="str">
        <f t="shared" si="21"/>
        <v>C13</v>
      </c>
      <c r="AG134">
        <f t="shared" si="22"/>
        <v>10.5083</v>
      </c>
      <c r="AH134" t="str">
        <f>IF(IFERROR(IF(IF(AF134="--",INDEX(D:D,MATCH(AE134,INDEX(B:B,MATCH(AE134,B:B,)+1):B10648,)+MATCH(AE134,B:B,)))=D134,VLOOKUP(AE134,B:D,3,0),IF(AF134="--",INDEX(D:D,MATCH(AE134,INDEX(B:B,MATCH(AE134,B:B,)+1):B10648,)+MATCH(AE134,B:B,)),"---")),"---")=AD134,"---",IFERROR(IF(IF(AF134="--",INDEX(D:D,MATCH(AE134,INDEX(B:B,MATCH(AE134,B:B,)+1):B10648,)+MATCH(AE134,B:B,)))=AD134,VLOOKUP(AE134,B:D,3,0),IF(AF134="--",INDEX(D:D,MATCH(AE134,INDEX(B:B,MATCH(AE134,B:B,)+1):B10648,)+MATCH(AE134,B:B,)),"---")),"---"))</f>
        <v>---</v>
      </c>
      <c r="AI134" t="str">
        <f t="shared" si="23"/>
        <v>--</v>
      </c>
      <c r="AJ134" t="str">
        <f t="shared" si="24"/>
        <v>B15_L11_N</v>
      </c>
      <c r="AK134">
        <f t="shared" si="25"/>
        <v>2</v>
      </c>
      <c r="AT134" t="str">
        <f t="shared" ref="AT134:AT197" si="30">IF(IF(COUNTIF($AO$6:$AQ$150,B134)&gt;0,"---","--")="---",VLOOKUP(B134,$AO$6:$AQ$150,3,0),B134)</f>
        <v>B15_L11_P</v>
      </c>
      <c r="AU134" t="str">
        <f t="shared" ref="AU134:AU197" si="31">IF(IF(COUNTIF($AO$6:$AQ$150,B134)&gt;0,"---","--")="---",VLOOKUP(B134,$AO$6:$AQ$150,2,0),"--")</f>
        <v>--</v>
      </c>
    </row>
    <row r="135" spans="1:47" x14ac:dyDescent="0.25">
      <c r="A135" t="str">
        <f t="shared" si="26"/>
        <v>JM2-28</v>
      </c>
      <c r="B135" t="str">
        <f t="shared" si="27"/>
        <v>B15_L18_N</v>
      </c>
      <c r="C135" t="str">
        <f t="shared" si="28"/>
        <v>JM2-B15_L18_N</v>
      </c>
      <c r="D135" t="str">
        <f t="shared" si="29"/>
        <v>JM2-28</v>
      </c>
      <c r="E135" t="s">
        <v>259</v>
      </c>
      <c r="F135">
        <v>28</v>
      </c>
      <c r="G135" t="s">
        <v>321</v>
      </c>
      <c r="L135" t="s">
        <v>382</v>
      </c>
      <c r="M135" t="s">
        <v>274</v>
      </c>
      <c r="N135">
        <v>15.972</v>
      </c>
      <c r="AB135" t="str">
        <f>B2B!D132</f>
        <v>JM2</v>
      </c>
      <c r="AC135" t="str">
        <f>B2B!E132</f>
        <v>30</v>
      </c>
      <c r="AD135" t="str">
        <f t="shared" ref="AD135:AD198" si="32">AB135&amp;"-"&amp;AC135</f>
        <v>JM2-30</v>
      </c>
      <c r="AE135" t="str">
        <f t="shared" ref="AE135:AE198" si="33">VLOOKUP(AD135,A:G,7,0)</f>
        <v>B15_L18_P</v>
      </c>
      <c r="AF135" t="str">
        <f t="shared" ref="AF135:AF198" si="34">IF(
IF(
IFERROR(VLOOKUP(AE135,$AM$6:$AM$50,1,),1)=1,1,0),
IFERROR(VLOOKUP($F$2&amp;"-"&amp;AE135,C:G,4,0),
"--"),"---")</f>
        <v>C17</v>
      </c>
      <c r="AG135">
        <f t="shared" ref="AG135:AG198" si="35">IF(AF135&lt;&gt;"---",VLOOKUP(AE135,L:N,3,0),"---")</f>
        <v>12.5672</v>
      </c>
      <c r="AH135" t="str">
        <f>IF(IFERROR(IF(IF(AF135="--",INDEX(D:D,MATCH(AE135,INDEX(B:B,MATCH(AE135,B:B,)+1):B10649,)+MATCH(AE135,B:B,)))=D135,VLOOKUP(AE135,B:D,3,0),IF(AF135="--",INDEX(D:D,MATCH(AE135,INDEX(B:B,MATCH(AE135,B:B,)+1):B10649,)+MATCH(AE135,B:B,)),"---")),"---")=AD135,"---",IFERROR(IF(IF(AF135="--",INDEX(D:D,MATCH(AE135,INDEX(B:B,MATCH(AE135,B:B,)+1):B10649,)+MATCH(AE135,B:B,)))=AD135,VLOOKUP(AE135,B:D,3,0),IF(AF135="--",INDEX(D:D,MATCH(AE135,INDEX(B:B,MATCH(AE135,B:B,)+1):B10649,)+MATCH(AE135,B:B,)),"---")),"---"))</f>
        <v>---</v>
      </c>
      <c r="AI135" t="str">
        <f t="shared" ref="AI135:AI198" si="36">IFERROR(IF(IF(COUNTIF($Q$6:$S$150,AE135)&gt;0,"---","--")="---",VLOOKUP(AE135,$Q$6:$S$150,2,0),"--"),"---")</f>
        <v>--</v>
      </c>
      <c r="AJ135" t="str">
        <f t="shared" ref="AJ135:AJ198" si="37">IF(IF(COUNTIF($O$6:$Q$150,AE135)&gt;0,"---","--")="---",VLOOKUP(AE135,$O$6:$Q$150,3,0),AE135)</f>
        <v>B15_L18_P</v>
      </c>
      <c r="AK135">
        <f t="shared" ref="AK135:AK198" si="38">COUNTIF(B:B,AE135)</f>
        <v>2</v>
      </c>
      <c r="AT135" t="str">
        <f t="shared" si="30"/>
        <v>B15_L18_N</v>
      </c>
      <c r="AU135" t="str">
        <f t="shared" si="31"/>
        <v>--</v>
      </c>
    </row>
    <row r="136" spans="1:47" x14ac:dyDescent="0.25">
      <c r="A136" t="str">
        <f t="shared" si="26"/>
        <v>JM2-29</v>
      </c>
      <c r="B136" t="str">
        <f t="shared" si="27"/>
        <v>B15_L11_N</v>
      </c>
      <c r="C136" t="str">
        <f t="shared" si="28"/>
        <v>JM2-B15_L11_N</v>
      </c>
      <c r="D136" t="str">
        <f t="shared" si="29"/>
        <v>JM2-29</v>
      </c>
      <c r="E136" t="s">
        <v>259</v>
      </c>
      <c r="F136">
        <v>29</v>
      </c>
      <c r="G136" t="s">
        <v>301</v>
      </c>
      <c r="L136" t="s">
        <v>383</v>
      </c>
      <c r="M136" t="s">
        <v>274</v>
      </c>
      <c r="N136">
        <v>16.3034</v>
      </c>
      <c r="AB136" t="str">
        <f>B2B!D133</f>
        <v>JM2</v>
      </c>
      <c r="AC136" t="str">
        <f>B2B!E133</f>
        <v>31</v>
      </c>
      <c r="AD136" t="str">
        <f t="shared" si="32"/>
        <v>JM2-31</v>
      </c>
      <c r="AE136" t="str">
        <f t="shared" si="33"/>
        <v>B15_L12_P</v>
      </c>
      <c r="AF136" t="str">
        <f t="shared" si="34"/>
        <v>E13</v>
      </c>
      <c r="AG136">
        <f t="shared" si="35"/>
        <v>11.1774</v>
      </c>
      <c r="AH136" t="str">
        <f>IF(IFERROR(IF(IF(AF136="--",INDEX(D:D,MATCH(AE136,INDEX(B:B,MATCH(AE136,B:B,)+1):B10650,)+MATCH(AE136,B:B,)))=D136,VLOOKUP(AE136,B:D,3,0),IF(AF136="--",INDEX(D:D,MATCH(AE136,INDEX(B:B,MATCH(AE136,B:B,)+1):B10650,)+MATCH(AE136,B:B,)),"---")),"---")=AD136,"---",IFERROR(IF(IF(AF136="--",INDEX(D:D,MATCH(AE136,INDEX(B:B,MATCH(AE136,B:B,)+1):B10650,)+MATCH(AE136,B:B,)))=AD136,VLOOKUP(AE136,B:D,3,0),IF(AF136="--",INDEX(D:D,MATCH(AE136,INDEX(B:B,MATCH(AE136,B:B,)+1):B10650,)+MATCH(AE136,B:B,)),"---")),"---"))</f>
        <v>---</v>
      </c>
      <c r="AI136" t="str">
        <f t="shared" si="36"/>
        <v>--</v>
      </c>
      <c r="AJ136" t="str">
        <f t="shared" si="37"/>
        <v>B15_L12_P</v>
      </c>
      <c r="AK136">
        <f t="shared" si="38"/>
        <v>2</v>
      </c>
      <c r="AT136" t="str">
        <f t="shared" si="30"/>
        <v>B15_L11_N</v>
      </c>
      <c r="AU136" t="str">
        <f t="shared" si="31"/>
        <v>--</v>
      </c>
    </row>
    <row r="137" spans="1:47" x14ac:dyDescent="0.25">
      <c r="A137" t="str">
        <f t="shared" si="26"/>
        <v>JM2-30</v>
      </c>
      <c r="B137" t="str">
        <f t="shared" si="27"/>
        <v>B15_L18_P</v>
      </c>
      <c r="C137" t="str">
        <f t="shared" si="28"/>
        <v>JM2-B15_L18_P</v>
      </c>
      <c r="D137" t="str">
        <f t="shared" si="29"/>
        <v>JM2-30</v>
      </c>
      <c r="E137" t="s">
        <v>259</v>
      </c>
      <c r="F137">
        <v>30</v>
      </c>
      <c r="G137" t="s">
        <v>322</v>
      </c>
      <c r="L137" t="s">
        <v>384</v>
      </c>
      <c r="M137" t="s">
        <v>274</v>
      </c>
      <c r="N137">
        <v>8.7579999999999991</v>
      </c>
      <c r="AB137" t="str">
        <f>B2B!D134</f>
        <v>JM2</v>
      </c>
      <c r="AC137" t="str">
        <f>B2B!E134</f>
        <v>32</v>
      </c>
      <c r="AD137" t="str">
        <f t="shared" si="32"/>
        <v>JM2-32</v>
      </c>
      <c r="AE137" t="str">
        <f t="shared" si="33"/>
        <v>B15_L17_N</v>
      </c>
      <c r="AF137" t="str">
        <f t="shared" si="34"/>
        <v>D18</v>
      </c>
      <c r="AG137">
        <f t="shared" si="35"/>
        <v>9.81</v>
      </c>
      <c r="AH137" t="str">
        <f>IF(IFERROR(IF(IF(AF137="--",INDEX(D:D,MATCH(AE137,INDEX(B:B,MATCH(AE137,B:B,)+1):B10651,)+MATCH(AE137,B:B,)))=D137,VLOOKUP(AE137,B:D,3,0),IF(AF137="--",INDEX(D:D,MATCH(AE137,INDEX(B:B,MATCH(AE137,B:B,)+1):B10651,)+MATCH(AE137,B:B,)),"---")),"---")=AD137,"---",IFERROR(IF(IF(AF137="--",INDEX(D:D,MATCH(AE137,INDEX(B:B,MATCH(AE137,B:B,)+1):B10651,)+MATCH(AE137,B:B,)))=AD137,VLOOKUP(AE137,B:D,3,0),IF(AF137="--",INDEX(D:D,MATCH(AE137,INDEX(B:B,MATCH(AE137,B:B,)+1):B10651,)+MATCH(AE137,B:B,)),"---")),"---"))</f>
        <v>---</v>
      </c>
      <c r="AI137" t="str">
        <f t="shared" si="36"/>
        <v>--</v>
      </c>
      <c r="AJ137" t="str">
        <f t="shared" si="37"/>
        <v>B15_L17_N</v>
      </c>
      <c r="AK137">
        <f t="shared" si="38"/>
        <v>2</v>
      </c>
      <c r="AT137" t="str">
        <f t="shared" si="30"/>
        <v>B15_L18_P</v>
      </c>
      <c r="AU137" t="str">
        <f t="shared" si="31"/>
        <v>--</v>
      </c>
    </row>
    <row r="138" spans="1:47" x14ac:dyDescent="0.25">
      <c r="A138" t="str">
        <f t="shared" si="26"/>
        <v>JM2-31</v>
      </c>
      <c r="B138" t="str">
        <f t="shared" si="27"/>
        <v>B15_L12_P</v>
      </c>
      <c r="C138" t="str">
        <f t="shared" si="28"/>
        <v>JM2-B15_L12_P</v>
      </c>
      <c r="D138" t="str">
        <f t="shared" si="29"/>
        <v>JM2-31</v>
      </c>
      <c r="E138" t="s">
        <v>259</v>
      </c>
      <c r="F138">
        <v>31</v>
      </c>
      <c r="G138" t="s">
        <v>305</v>
      </c>
      <c r="L138" t="s">
        <v>385</v>
      </c>
      <c r="M138" t="s">
        <v>274</v>
      </c>
      <c r="N138">
        <v>8.3442000000000007</v>
      </c>
      <c r="AB138" t="str">
        <f>B2B!D135</f>
        <v>JM2</v>
      </c>
      <c r="AC138" t="str">
        <f>B2B!E135</f>
        <v>33</v>
      </c>
      <c r="AD138" t="str">
        <f t="shared" si="32"/>
        <v>JM2-33</v>
      </c>
      <c r="AE138" t="str">
        <f t="shared" si="33"/>
        <v>B15_L12_N</v>
      </c>
      <c r="AF138" t="str">
        <f t="shared" si="34"/>
        <v>D14</v>
      </c>
      <c r="AG138">
        <f t="shared" si="35"/>
        <v>9.7974999999999994</v>
      </c>
      <c r="AH138" t="str">
        <f>IF(IFERROR(IF(IF(AF138="--",INDEX(D:D,MATCH(AE138,INDEX(B:B,MATCH(AE138,B:B,)+1):B10652,)+MATCH(AE138,B:B,)))=D138,VLOOKUP(AE138,B:D,3,0),IF(AF138="--",INDEX(D:D,MATCH(AE138,INDEX(B:B,MATCH(AE138,B:B,)+1):B10652,)+MATCH(AE138,B:B,)),"---")),"---")=AD138,"---",IFERROR(IF(IF(AF138="--",INDEX(D:D,MATCH(AE138,INDEX(B:B,MATCH(AE138,B:B,)+1):B10652,)+MATCH(AE138,B:B,)))=AD138,VLOOKUP(AE138,B:D,3,0),IF(AF138="--",INDEX(D:D,MATCH(AE138,INDEX(B:B,MATCH(AE138,B:B,)+1):B10652,)+MATCH(AE138,B:B,)),"---")),"---"))</f>
        <v>---</v>
      </c>
      <c r="AI138" t="str">
        <f t="shared" si="36"/>
        <v>--</v>
      </c>
      <c r="AJ138" t="str">
        <f t="shared" si="37"/>
        <v>B15_L12_N</v>
      </c>
      <c r="AK138">
        <f t="shared" si="38"/>
        <v>2</v>
      </c>
      <c r="AT138" t="str">
        <f t="shared" si="30"/>
        <v>B15_L12_P</v>
      </c>
      <c r="AU138" t="str">
        <f t="shared" si="31"/>
        <v>--</v>
      </c>
    </row>
    <row r="139" spans="1:47" x14ac:dyDescent="0.25">
      <c r="A139" t="str">
        <f t="shared" si="26"/>
        <v>JM2-32</v>
      </c>
      <c r="B139" t="str">
        <f t="shared" si="27"/>
        <v>B15_L17_N</v>
      </c>
      <c r="C139" t="str">
        <f t="shared" si="28"/>
        <v>JM2-B15_L17_N</v>
      </c>
      <c r="D139" t="str">
        <f t="shared" si="29"/>
        <v>JM2-32</v>
      </c>
      <c r="E139" t="s">
        <v>259</v>
      </c>
      <c r="F139">
        <v>32</v>
      </c>
      <c r="G139" t="s">
        <v>318</v>
      </c>
      <c r="L139" t="s">
        <v>386</v>
      </c>
      <c r="M139" t="s">
        <v>274</v>
      </c>
      <c r="N139">
        <v>8.0371000000000006</v>
      </c>
      <c r="AB139" t="str">
        <f>B2B!D136</f>
        <v>JM2</v>
      </c>
      <c r="AC139" t="str">
        <f>B2B!E136</f>
        <v>34</v>
      </c>
      <c r="AD139" t="str">
        <f t="shared" si="32"/>
        <v>JM2-34</v>
      </c>
      <c r="AE139" t="str">
        <f t="shared" si="33"/>
        <v>B15_L17_P</v>
      </c>
      <c r="AF139" t="str">
        <f t="shared" si="34"/>
        <v>E17</v>
      </c>
      <c r="AG139">
        <f t="shared" si="35"/>
        <v>10.235200000000001</v>
      </c>
      <c r="AH139" t="str">
        <f>IF(IFERROR(IF(IF(AF139="--",INDEX(D:D,MATCH(AE139,INDEX(B:B,MATCH(AE139,B:B,)+1):B10653,)+MATCH(AE139,B:B,)))=D139,VLOOKUP(AE139,B:D,3,0),IF(AF139="--",INDEX(D:D,MATCH(AE139,INDEX(B:B,MATCH(AE139,B:B,)+1):B10653,)+MATCH(AE139,B:B,)),"---")),"---")=AD139,"---",IFERROR(IF(IF(AF139="--",INDEX(D:D,MATCH(AE139,INDEX(B:B,MATCH(AE139,B:B,)+1):B10653,)+MATCH(AE139,B:B,)))=AD139,VLOOKUP(AE139,B:D,3,0),IF(AF139="--",INDEX(D:D,MATCH(AE139,INDEX(B:B,MATCH(AE139,B:B,)+1):B10653,)+MATCH(AE139,B:B,)),"---")),"---"))</f>
        <v>---</v>
      </c>
      <c r="AI139" t="str">
        <f t="shared" si="36"/>
        <v>--</v>
      </c>
      <c r="AJ139" t="str">
        <f t="shared" si="37"/>
        <v>B15_L17_P</v>
      </c>
      <c r="AK139">
        <f t="shared" si="38"/>
        <v>2</v>
      </c>
      <c r="AT139" t="str">
        <f t="shared" si="30"/>
        <v>B15_L17_N</v>
      </c>
      <c r="AU139" t="str">
        <f t="shared" si="31"/>
        <v>--</v>
      </c>
    </row>
    <row r="140" spans="1:47" x14ac:dyDescent="0.25">
      <c r="A140" t="str">
        <f t="shared" si="26"/>
        <v>JM2-33</v>
      </c>
      <c r="B140" t="str">
        <f t="shared" si="27"/>
        <v>B15_L12_N</v>
      </c>
      <c r="C140" t="str">
        <f t="shared" si="28"/>
        <v>JM2-B15_L12_N</v>
      </c>
      <c r="D140" t="str">
        <f t="shared" si="29"/>
        <v>JM2-33</v>
      </c>
      <c r="E140" t="s">
        <v>259</v>
      </c>
      <c r="F140">
        <v>33</v>
      </c>
      <c r="G140" t="s">
        <v>303</v>
      </c>
      <c r="L140" t="s">
        <v>387</v>
      </c>
      <c r="M140" t="s">
        <v>274</v>
      </c>
      <c r="N140">
        <v>8.9199000000000002</v>
      </c>
      <c r="AB140" t="str">
        <f>B2B!D137</f>
        <v>JM2</v>
      </c>
      <c r="AC140" t="str">
        <f>B2B!E137</f>
        <v>35</v>
      </c>
      <c r="AD140" t="str">
        <f t="shared" si="32"/>
        <v>JM2-35</v>
      </c>
      <c r="AE140" t="str">
        <f t="shared" si="33"/>
        <v>GND</v>
      </c>
      <c r="AF140" t="str">
        <f t="shared" si="34"/>
        <v>---</v>
      </c>
      <c r="AG140" t="str">
        <f t="shared" si="35"/>
        <v>---</v>
      </c>
      <c r="AH140" t="str">
        <f>IF(IFERROR(IF(IF(AF140="--",INDEX(D:D,MATCH(AE140,INDEX(B:B,MATCH(AE140,B:B,)+1):B10654,)+MATCH(AE140,B:B,)))=D140,VLOOKUP(AE140,B:D,3,0),IF(AF140="--",INDEX(D:D,MATCH(AE140,INDEX(B:B,MATCH(AE140,B:B,)+1):B10654,)+MATCH(AE140,B:B,)),"---")),"---")=AD140,"---",IFERROR(IF(IF(AF140="--",INDEX(D:D,MATCH(AE140,INDEX(B:B,MATCH(AE140,B:B,)+1):B10654,)+MATCH(AE140,B:B,)))=AD140,VLOOKUP(AE140,B:D,3,0),IF(AF140="--",INDEX(D:D,MATCH(AE140,INDEX(B:B,MATCH(AE140,B:B,)+1):B10654,)+MATCH(AE140,B:B,)),"---")),"---"))</f>
        <v>---</v>
      </c>
      <c r="AI140" t="str">
        <f t="shared" si="36"/>
        <v>--</v>
      </c>
      <c r="AJ140" t="str">
        <f t="shared" si="37"/>
        <v>GND</v>
      </c>
      <c r="AK140">
        <f t="shared" si="38"/>
        <v>197</v>
      </c>
      <c r="AT140" t="str">
        <f t="shared" si="30"/>
        <v>B15_L12_N</v>
      </c>
      <c r="AU140" t="str">
        <f t="shared" si="31"/>
        <v>--</v>
      </c>
    </row>
    <row r="141" spans="1:47" x14ac:dyDescent="0.25">
      <c r="A141" t="str">
        <f t="shared" si="26"/>
        <v>JM2-34</v>
      </c>
      <c r="B141" t="str">
        <f t="shared" si="27"/>
        <v>B15_L17_P</v>
      </c>
      <c r="C141" t="str">
        <f t="shared" si="28"/>
        <v>JM2-B15_L17_P</v>
      </c>
      <c r="D141" t="str">
        <f t="shared" si="29"/>
        <v>JM2-34</v>
      </c>
      <c r="E141" t="s">
        <v>259</v>
      </c>
      <c r="F141">
        <v>34</v>
      </c>
      <c r="G141" t="s">
        <v>319</v>
      </c>
      <c r="L141" t="s">
        <v>388</v>
      </c>
      <c r="M141" t="s">
        <v>274</v>
      </c>
      <c r="N141">
        <v>5.3198999999999996</v>
      </c>
      <c r="AB141" t="str">
        <f>B2B!D138</f>
        <v>JM2</v>
      </c>
      <c r="AC141" t="str">
        <f>B2B!E138</f>
        <v>36</v>
      </c>
      <c r="AD141" t="str">
        <f t="shared" si="32"/>
        <v>JM2-36</v>
      </c>
      <c r="AE141" t="str">
        <f t="shared" si="33"/>
        <v>GND</v>
      </c>
      <c r="AF141" t="str">
        <f t="shared" si="34"/>
        <v>---</v>
      </c>
      <c r="AG141" t="str">
        <f t="shared" si="35"/>
        <v>---</v>
      </c>
      <c r="AH141" t="str">
        <f>IF(IFERROR(IF(IF(AF141="--",INDEX(D:D,MATCH(AE141,INDEX(B:B,MATCH(AE141,B:B,)+1):B10655,)+MATCH(AE141,B:B,)))=D141,VLOOKUP(AE141,B:D,3,0),IF(AF141="--",INDEX(D:D,MATCH(AE141,INDEX(B:B,MATCH(AE141,B:B,)+1):B10655,)+MATCH(AE141,B:B,)),"---")),"---")=AD141,"---",IFERROR(IF(IF(AF141="--",INDEX(D:D,MATCH(AE141,INDEX(B:B,MATCH(AE141,B:B,)+1):B10655,)+MATCH(AE141,B:B,)))=AD141,VLOOKUP(AE141,B:D,3,0),IF(AF141="--",INDEX(D:D,MATCH(AE141,INDEX(B:B,MATCH(AE141,B:B,)+1):B10655,)+MATCH(AE141,B:B,)),"---")),"---"))</f>
        <v>---</v>
      </c>
      <c r="AI141" t="str">
        <f t="shared" si="36"/>
        <v>--</v>
      </c>
      <c r="AJ141" t="str">
        <f t="shared" si="37"/>
        <v>GND</v>
      </c>
      <c r="AK141">
        <f t="shared" si="38"/>
        <v>197</v>
      </c>
      <c r="AT141" t="str">
        <f t="shared" si="30"/>
        <v>B15_L17_P</v>
      </c>
      <c r="AU141" t="str">
        <f t="shared" si="31"/>
        <v>--</v>
      </c>
    </row>
    <row r="142" spans="1:47" x14ac:dyDescent="0.25">
      <c r="A142" t="str">
        <f t="shared" si="26"/>
        <v>JM2-35</v>
      </c>
      <c r="B142" t="str">
        <f t="shared" si="27"/>
        <v>GND</v>
      </c>
      <c r="C142" t="str">
        <f t="shared" si="28"/>
        <v>JM2-GND</v>
      </c>
      <c r="D142" t="str">
        <f t="shared" si="29"/>
        <v>JM2-35</v>
      </c>
      <c r="E142" t="s">
        <v>259</v>
      </c>
      <c r="F142">
        <v>35</v>
      </c>
      <c r="G142" t="s">
        <v>275</v>
      </c>
      <c r="L142" t="s">
        <v>389</v>
      </c>
      <c r="M142" t="s">
        <v>274</v>
      </c>
      <c r="N142">
        <v>6.0613000000000001</v>
      </c>
      <c r="AB142" t="str">
        <f>B2B!D139</f>
        <v>JM2</v>
      </c>
      <c r="AC142" t="str">
        <f>B2B!E139</f>
        <v>37</v>
      </c>
      <c r="AD142" t="str">
        <f t="shared" si="32"/>
        <v>JM2-37</v>
      </c>
      <c r="AE142" t="str">
        <f t="shared" si="33"/>
        <v>B15_L13_N</v>
      </c>
      <c r="AF142" t="str">
        <f t="shared" si="34"/>
        <v>D15</v>
      </c>
      <c r="AG142">
        <f t="shared" si="35"/>
        <v>7.2747000000000002</v>
      </c>
      <c r="AH142" t="str">
        <f>IF(IFERROR(IF(IF(AF142="--",INDEX(D:D,MATCH(AE142,INDEX(B:B,MATCH(AE142,B:B,)+1):B10656,)+MATCH(AE142,B:B,)))=D142,VLOOKUP(AE142,B:D,3,0),IF(AF142="--",INDEX(D:D,MATCH(AE142,INDEX(B:B,MATCH(AE142,B:B,)+1):B10656,)+MATCH(AE142,B:B,)),"---")),"---")=AD142,"---",IFERROR(IF(IF(AF142="--",INDEX(D:D,MATCH(AE142,INDEX(B:B,MATCH(AE142,B:B,)+1):B10656,)+MATCH(AE142,B:B,)))=AD142,VLOOKUP(AE142,B:D,3,0),IF(AF142="--",INDEX(D:D,MATCH(AE142,INDEX(B:B,MATCH(AE142,B:B,)+1):B10656,)+MATCH(AE142,B:B,)),"---")),"---"))</f>
        <v>---</v>
      </c>
      <c r="AI142" t="str">
        <f t="shared" si="36"/>
        <v>--</v>
      </c>
      <c r="AJ142" t="str">
        <f t="shared" si="37"/>
        <v>B15_L13_N</v>
      </c>
      <c r="AK142">
        <f t="shared" si="38"/>
        <v>2</v>
      </c>
      <c r="AT142" t="str">
        <f t="shared" si="30"/>
        <v>GND</v>
      </c>
      <c r="AU142" t="str">
        <f t="shared" si="31"/>
        <v>--</v>
      </c>
    </row>
    <row r="143" spans="1:47" x14ac:dyDescent="0.25">
      <c r="A143" t="str">
        <f t="shared" si="26"/>
        <v>JM2-36</v>
      </c>
      <c r="B143" t="str">
        <f t="shared" si="27"/>
        <v>GND</v>
      </c>
      <c r="C143" t="str">
        <f t="shared" si="28"/>
        <v>JM2-GND</v>
      </c>
      <c r="D143" t="str">
        <f t="shared" si="29"/>
        <v>JM2-36</v>
      </c>
      <c r="E143" t="s">
        <v>259</v>
      </c>
      <c r="F143">
        <v>36</v>
      </c>
      <c r="G143" t="s">
        <v>275</v>
      </c>
      <c r="L143" t="s">
        <v>390</v>
      </c>
      <c r="M143" t="s">
        <v>274</v>
      </c>
      <c r="N143">
        <v>5.8128000000000002</v>
      </c>
      <c r="AB143" t="str">
        <f>B2B!D140</f>
        <v>JM2</v>
      </c>
      <c r="AC143" t="str">
        <f>B2B!E140</f>
        <v>38</v>
      </c>
      <c r="AD143" t="str">
        <f t="shared" si="32"/>
        <v>JM2-38</v>
      </c>
      <c r="AE143" t="str">
        <f t="shared" si="33"/>
        <v>B15_L24_N</v>
      </c>
      <c r="AF143" t="str">
        <f t="shared" si="34"/>
        <v>E18</v>
      </c>
      <c r="AG143">
        <f t="shared" si="35"/>
        <v>10.9069</v>
      </c>
      <c r="AH143" t="str">
        <f>IF(IFERROR(IF(IF(AF143="--",INDEX(D:D,MATCH(AE143,INDEX(B:B,MATCH(AE143,B:B,)+1):B10657,)+MATCH(AE143,B:B,)))=D143,VLOOKUP(AE143,B:D,3,0),IF(AF143="--",INDEX(D:D,MATCH(AE143,INDEX(B:B,MATCH(AE143,B:B,)+1):B10657,)+MATCH(AE143,B:B,)),"---")),"---")=AD143,"---",IFERROR(IF(IF(AF143="--",INDEX(D:D,MATCH(AE143,INDEX(B:B,MATCH(AE143,B:B,)+1):B10657,)+MATCH(AE143,B:B,)))=AD143,VLOOKUP(AE143,B:D,3,0),IF(AF143="--",INDEX(D:D,MATCH(AE143,INDEX(B:B,MATCH(AE143,B:B,)+1):B10657,)+MATCH(AE143,B:B,)),"---")),"---"))</f>
        <v>---</v>
      </c>
      <c r="AI143" t="str">
        <f t="shared" si="36"/>
        <v>--</v>
      </c>
      <c r="AJ143" t="str">
        <f t="shared" si="37"/>
        <v>B15_L24_N</v>
      </c>
      <c r="AK143">
        <f t="shared" si="38"/>
        <v>2</v>
      </c>
      <c r="AT143" t="str">
        <f t="shared" si="30"/>
        <v>GND</v>
      </c>
      <c r="AU143" t="str">
        <f t="shared" si="31"/>
        <v>--</v>
      </c>
    </row>
    <row r="144" spans="1:47" x14ac:dyDescent="0.25">
      <c r="A144" t="str">
        <f t="shared" si="26"/>
        <v>JM2-37</v>
      </c>
      <c r="B144" t="str">
        <f t="shared" si="27"/>
        <v>B15_L13_N</v>
      </c>
      <c r="C144" t="str">
        <f t="shared" si="28"/>
        <v>JM2-B15_L13_N</v>
      </c>
      <c r="D144" t="str">
        <f t="shared" si="29"/>
        <v>JM2-37</v>
      </c>
      <c r="E144" t="s">
        <v>259</v>
      </c>
      <c r="F144">
        <v>37</v>
      </c>
      <c r="G144" t="s">
        <v>306</v>
      </c>
      <c r="L144" t="s">
        <v>391</v>
      </c>
      <c r="M144" t="s">
        <v>274</v>
      </c>
      <c r="N144">
        <v>6.7785000000000002</v>
      </c>
      <c r="AB144" t="str">
        <f>B2B!D141</f>
        <v>JM2</v>
      </c>
      <c r="AC144" t="str">
        <f>B2B!E141</f>
        <v>39</v>
      </c>
      <c r="AD144" t="str">
        <f t="shared" si="32"/>
        <v>JM2-39</v>
      </c>
      <c r="AE144" t="str">
        <f t="shared" si="33"/>
        <v>B15_L13_P</v>
      </c>
      <c r="AF144" t="str">
        <f t="shared" si="34"/>
        <v>E15</v>
      </c>
      <c r="AG144">
        <f t="shared" si="35"/>
        <v>7.8262</v>
      </c>
      <c r="AH144" t="str">
        <f>IF(IFERROR(IF(IF(AF144="--",INDEX(D:D,MATCH(AE144,INDEX(B:B,MATCH(AE144,B:B,)+1):B10658,)+MATCH(AE144,B:B,)))=D144,VLOOKUP(AE144,B:D,3,0),IF(AF144="--",INDEX(D:D,MATCH(AE144,INDEX(B:B,MATCH(AE144,B:B,)+1):B10658,)+MATCH(AE144,B:B,)),"---")),"---")=AD144,"---",IFERROR(IF(IF(AF144="--",INDEX(D:D,MATCH(AE144,INDEX(B:B,MATCH(AE144,B:B,)+1):B10658,)+MATCH(AE144,B:B,)))=AD144,VLOOKUP(AE144,B:D,3,0),IF(AF144="--",INDEX(D:D,MATCH(AE144,INDEX(B:B,MATCH(AE144,B:B,)+1):B10658,)+MATCH(AE144,B:B,)),"---")),"---"))</f>
        <v>---</v>
      </c>
      <c r="AI144" t="str">
        <f t="shared" si="36"/>
        <v>--</v>
      </c>
      <c r="AJ144" t="str">
        <f t="shared" si="37"/>
        <v>B15_L13_P</v>
      </c>
      <c r="AK144">
        <f t="shared" si="38"/>
        <v>2</v>
      </c>
      <c r="AT144" t="str">
        <f t="shared" si="30"/>
        <v>B15_L13_N</v>
      </c>
      <c r="AU144" t="str">
        <f t="shared" si="31"/>
        <v>--</v>
      </c>
    </row>
    <row r="145" spans="1:47" x14ac:dyDescent="0.25">
      <c r="A145" t="str">
        <f t="shared" si="26"/>
        <v>JM2-38</v>
      </c>
      <c r="B145" t="str">
        <f t="shared" si="27"/>
        <v>B15_L24_N</v>
      </c>
      <c r="C145" t="str">
        <f t="shared" si="28"/>
        <v>JM2-B15_L24_N</v>
      </c>
      <c r="D145" t="str">
        <f t="shared" si="29"/>
        <v>JM2-38</v>
      </c>
      <c r="E145" t="s">
        <v>259</v>
      </c>
      <c r="F145">
        <v>38</v>
      </c>
      <c r="G145" t="s">
        <v>336</v>
      </c>
      <c r="L145" t="s">
        <v>392</v>
      </c>
      <c r="M145" t="s">
        <v>274</v>
      </c>
      <c r="N145">
        <v>14.640499999999999</v>
      </c>
      <c r="AB145" t="str">
        <f>B2B!D142</f>
        <v>JM2</v>
      </c>
      <c r="AC145" t="str">
        <f>B2B!E142</f>
        <v>40</v>
      </c>
      <c r="AD145" t="str">
        <f t="shared" si="32"/>
        <v>JM2-40</v>
      </c>
      <c r="AE145" t="str">
        <f t="shared" si="33"/>
        <v>B15_L24_P</v>
      </c>
      <c r="AF145" t="str">
        <f t="shared" si="34"/>
        <v>F17</v>
      </c>
      <c r="AG145">
        <f t="shared" si="35"/>
        <v>11.955500000000001</v>
      </c>
      <c r="AH145" t="str">
        <f>IF(IFERROR(IF(IF(AF145="--",INDEX(D:D,MATCH(AE145,INDEX(B:B,MATCH(AE145,B:B,)+1):B10659,)+MATCH(AE145,B:B,)))=D145,VLOOKUP(AE145,B:D,3,0),IF(AF145="--",INDEX(D:D,MATCH(AE145,INDEX(B:B,MATCH(AE145,B:B,)+1):B10659,)+MATCH(AE145,B:B,)),"---")),"---")=AD145,"---",IFERROR(IF(IF(AF145="--",INDEX(D:D,MATCH(AE145,INDEX(B:B,MATCH(AE145,B:B,)+1):B10659,)+MATCH(AE145,B:B,)))=AD145,VLOOKUP(AE145,B:D,3,0),IF(AF145="--",INDEX(D:D,MATCH(AE145,INDEX(B:B,MATCH(AE145,B:B,)+1):B10659,)+MATCH(AE145,B:B,)),"---")),"---"))</f>
        <v>---</v>
      </c>
      <c r="AI145" t="str">
        <f t="shared" si="36"/>
        <v>--</v>
      </c>
      <c r="AJ145" t="str">
        <f t="shared" si="37"/>
        <v>B15_L24_P</v>
      </c>
      <c r="AK145">
        <f t="shared" si="38"/>
        <v>2</v>
      </c>
      <c r="AT145" t="str">
        <f t="shared" si="30"/>
        <v>B15_L24_N</v>
      </c>
      <c r="AU145" t="str">
        <f t="shared" si="31"/>
        <v>--</v>
      </c>
    </row>
    <row r="146" spans="1:47" x14ac:dyDescent="0.25">
      <c r="A146" t="str">
        <f t="shared" si="26"/>
        <v>JM2-39</v>
      </c>
      <c r="B146" t="str">
        <f t="shared" si="27"/>
        <v>B15_L13_P</v>
      </c>
      <c r="C146" t="str">
        <f t="shared" si="28"/>
        <v>JM2-B15_L13_P</v>
      </c>
      <c r="D146" t="str">
        <f t="shared" si="29"/>
        <v>JM2-39</v>
      </c>
      <c r="E146" t="s">
        <v>259</v>
      </c>
      <c r="F146">
        <v>39</v>
      </c>
      <c r="G146" t="s">
        <v>308</v>
      </c>
      <c r="L146" t="s">
        <v>393</v>
      </c>
      <c r="M146" t="s">
        <v>274</v>
      </c>
      <c r="N146">
        <v>13.9505</v>
      </c>
      <c r="AB146" t="str">
        <f>B2B!D143</f>
        <v>JM2</v>
      </c>
      <c r="AC146" t="str">
        <f>B2B!E143</f>
        <v>41</v>
      </c>
      <c r="AD146" t="str">
        <f t="shared" si="32"/>
        <v>JM2-41</v>
      </c>
      <c r="AE146" t="str">
        <f t="shared" si="33"/>
        <v>B15_L14_N</v>
      </c>
      <c r="AF146" t="str">
        <f t="shared" si="34"/>
        <v>D16</v>
      </c>
      <c r="AG146">
        <f t="shared" si="35"/>
        <v>6.4340999999999999</v>
      </c>
      <c r="AH146" t="str">
        <f>IF(IFERROR(IF(IF(AF146="--",INDEX(D:D,MATCH(AE146,INDEX(B:B,MATCH(AE146,B:B,)+1):B10660,)+MATCH(AE146,B:B,)))=D146,VLOOKUP(AE146,B:D,3,0),IF(AF146="--",INDEX(D:D,MATCH(AE146,INDEX(B:B,MATCH(AE146,B:B,)+1):B10660,)+MATCH(AE146,B:B,)),"---")),"---")=AD146,"---",IFERROR(IF(IF(AF146="--",INDEX(D:D,MATCH(AE146,INDEX(B:B,MATCH(AE146,B:B,)+1):B10660,)+MATCH(AE146,B:B,)))=AD146,VLOOKUP(AE146,B:D,3,0),IF(AF146="--",INDEX(D:D,MATCH(AE146,INDEX(B:B,MATCH(AE146,B:B,)+1):B10660,)+MATCH(AE146,B:B,)),"---")),"---"))</f>
        <v>---</v>
      </c>
      <c r="AI146" t="str">
        <f t="shared" si="36"/>
        <v>--</v>
      </c>
      <c r="AJ146" t="str">
        <f t="shared" si="37"/>
        <v>B15_L14_N</v>
      </c>
      <c r="AK146">
        <f t="shared" si="38"/>
        <v>2</v>
      </c>
      <c r="AT146" t="str">
        <f t="shared" si="30"/>
        <v>B15_L13_P</v>
      </c>
      <c r="AU146" t="str">
        <f t="shared" si="31"/>
        <v>--</v>
      </c>
    </row>
    <row r="147" spans="1:47" x14ac:dyDescent="0.25">
      <c r="A147" t="str">
        <f t="shared" si="26"/>
        <v>JM2-40</v>
      </c>
      <c r="B147" t="str">
        <f t="shared" si="27"/>
        <v>B15_L24_P</v>
      </c>
      <c r="C147" t="str">
        <f t="shared" si="28"/>
        <v>JM2-B15_L24_P</v>
      </c>
      <c r="D147" t="str">
        <f t="shared" si="29"/>
        <v>JM2-40</v>
      </c>
      <c r="E147" t="s">
        <v>259</v>
      </c>
      <c r="F147">
        <v>40</v>
      </c>
      <c r="G147" t="s">
        <v>338</v>
      </c>
      <c r="L147" t="s">
        <v>394</v>
      </c>
      <c r="M147" t="s">
        <v>274</v>
      </c>
      <c r="N147">
        <v>11.3567</v>
      </c>
      <c r="AB147" t="str">
        <f>B2B!D144</f>
        <v>JM2</v>
      </c>
      <c r="AC147" t="str">
        <f>B2B!E144</f>
        <v>42</v>
      </c>
      <c r="AD147" t="str">
        <f t="shared" si="32"/>
        <v>JM2-42</v>
      </c>
      <c r="AE147" t="str">
        <f t="shared" si="33"/>
        <v>B15_L19_N</v>
      </c>
      <c r="AF147" t="str">
        <f t="shared" si="34"/>
        <v>F18</v>
      </c>
      <c r="AG147">
        <f t="shared" si="35"/>
        <v>8.7411999999999992</v>
      </c>
      <c r="AH147" t="str">
        <f>IF(IFERROR(IF(IF(AF147="--",INDEX(D:D,MATCH(AE147,INDEX(B:B,MATCH(AE147,B:B,)+1):B10661,)+MATCH(AE147,B:B,)))=D147,VLOOKUP(AE147,B:D,3,0),IF(AF147="--",INDEX(D:D,MATCH(AE147,INDEX(B:B,MATCH(AE147,B:B,)+1):B10661,)+MATCH(AE147,B:B,)),"---")),"---")=AD147,"---",IFERROR(IF(IF(AF147="--",INDEX(D:D,MATCH(AE147,INDEX(B:B,MATCH(AE147,B:B,)+1):B10661,)+MATCH(AE147,B:B,)))=AD147,VLOOKUP(AE147,B:D,3,0),IF(AF147="--",INDEX(D:D,MATCH(AE147,INDEX(B:B,MATCH(AE147,B:B,)+1):B10661,)+MATCH(AE147,B:B,)),"---")),"---"))</f>
        <v>---</v>
      </c>
      <c r="AI147" t="str">
        <f t="shared" si="36"/>
        <v>--</v>
      </c>
      <c r="AJ147" t="str">
        <f t="shared" si="37"/>
        <v>B15_L19_N</v>
      </c>
      <c r="AK147">
        <f t="shared" si="38"/>
        <v>2</v>
      </c>
      <c r="AT147" t="str">
        <f t="shared" si="30"/>
        <v>B15_L24_P</v>
      </c>
      <c r="AU147" t="str">
        <f t="shared" si="31"/>
        <v>--</v>
      </c>
    </row>
    <row r="148" spans="1:47" x14ac:dyDescent="0.25">
      <c r="A148" t="str">
        <f t="shared" si="26"/>
        <v>JM2-41</v>
      </c>
      <c r="B148" t="str">
        <f t="shared" si="27"/>
        <v>B15_L14_N</v>
      </c>
      <c r="C148" t="str">
        <f t="shared" si="28"/>
        <v>JM2-B15_L14_N</v>
      </c>
      <c r="D148" t="str">
        <f t="shared" si="29"/>
        <v>JM2-41</v>
      </c>
      <c r="E148" t="s">
        <v>259</v>
      </c>
      <c r="F148">
        <v>41</v>
      </c>
      <c r="G148" t="s">
        <v>309</v>
      </c>
      <c r="L148" t="s">
        <v>395</v>
      </c>
      <c r="M148" t="s">
        <v>274</v>
      </c>
      <c r="N148">
        <v>12.239599999999999</v>
      </c>
      <c r="AB148" t="str">
        <f>B2B!D145</f>
        <v>JM2</v>
      </c>
      <c r="AC148" t="str">
        <f>B2B!E145</f>
        <v>43</v>
      </c>
      <c r="AD148" t="str">
        <f t="shared" si="32"/>
        <v>JM2-43</v>
      </c>
      <c r="AE148" t="str">
        <f t="shared" si="33"/>
        <v>B15_L14_P</v>
      </c>
      <c r="AF148" t="str">
        <f t="shared" si="34"/>
        <v>E16</v>
      </c>
      <c r="AG148">
        <f t="shared" si="35"/>
        <v>6.4340999999999999</v>
      </c>
      <c r="AH148" t="str">
        <f>IF(IFERROR(IF(IF(AF148="--",INDEX(D:D,MATCH(AE148,INDEX(B:B,MATCH(AE148,B:B,)+1):B10662,)+MATCH(AE148,B:B,)))=D148,VLOOKUP(AE148,B:D,3,0),IF(AF148="--",INDEX(D:D,MATCH(AE148,INDEX(B:B,MATCH(AE148,B:B,)+1):B10662,)+MATCH(AE148,B:B,)),"---")),"---")=AD148,"---",IFERROR(IF(IF(AF148="--",INDEX(D:D,MATCH(AE148,INDEX(B:B,MATCH(AE148,B:B,)+1):B10662,)+MATCH(AE148,B:B,)))=AD148,VLOOKUP(AE148,B:D,3,0),IF(AF148="--",INDEX(D:D,MATCH(AE148,INDEX(B:B,MATCH(AE148,B:B,)+1):B10662,)+MATCH(AE148,B:B,)),"---")),"---"))</f>
        <v>---</v>
      </c>
      <c r="AI148" t="str">
        <f t="shared" si="36"/>
        <v>--</v>
      </c>
      <c r="AJ148" t="str">
        <f t="shared" si="37"/>
        <v>B15_L14_P</v>
      </c>
      <c r="AK148">
        <f t="shared" si="38"/>
        <v>2</v>
      </c>
      <c r="AT148" t="str">
        <f t="shared" si="30"/>
        <v>B15_L14_N</v>
      </c>
      <c r="AU148" t="str">
        <f t="shared" si="31"/>
        <v>--</v>
      </c>
    </row>
    <row r="149" spans="1:47" x14ac:dyDescent="0.25">
      <c r="A149" t="str">
        <f t="shared" si="26"/>
        <v>JM2-42</v>
      </c>
      <c r="B149" t="str">
        <f t="shared" si="27"/>
        <v>B15_L19_N</v>
      </c>
      <c r="C149" t="str">
        <f t="shared" si="28"/>
        <v>JM2-B15_L19_N</v>
      </c>
      <c r="D149" t="str">
        <f t="shared" si="29"/>
        <v>JM2-42</v>
      </c>
      <c r="E149" t="s">
        <v>259</v>
      </c>
      <c r="F149">
        <v>42</v>
      </c>
      <c r="G149" t="s">
        <v>323</v>
      </c>
      <c r="L149" t="s">
        <v>396</v>
      </c>
      <c r="M149" t="s">
        <v>274</v>
      </c>
      <c r="N149">
        <v>14.491899999999999</v>
      </c>
      <c r="AB149" t="str">
        <f>B2B!D146</f>
        <v>JM2</v>
      </c>
      <c r="AC149" t="str">
        <f>B2B!E146</f>
        <v>44</v>
      </c>
      <c r="AD149" t="str">
        <f t="shared" si="32"/>
        <v>JM2-44</v>
      </c>
      <c r="AE149" t="str">
        <f t="shared" si="33"/>
        <v>B15_L19_P</v>
      </c>
      <c r="AF149" t="str">
        <f t="shared" si="34"/>
        <v>G17</v>
      </c>
      <c r="AG149">
        <f t="shared" si="35"/>
        <v>9.7897999999999996</v>
      </c>
      <c r="AH149" t="str">
        <f>IF(IFERROR(IF(IF(AF149="--",INDEX(D:D,MATCH(AE149,INDEX(B:B,MATCH(AE149,B:B,)+1):B10663,)+MATCH(AE149,B:B,)))=D149,VLOOKUP(AE149,B:D,3,0),IF(AF149="--",INDEX(D:D,MATCH(AE149,INDEX(B:B,MATCH(AE149,B:B,)+1):B10663,)+MATCH(AE149,B:B,)),"---")),"---")=AD149,"---",IFERROR(IF(IF(AF149="--",INDEX(D:D,MATCH(AE149,INDEX(B:B,MATCH(AE149,B:B,)+1):B10663,)+MATCH(AE149,B:B,)))=AD149,VLOOKUP(AE149,B:D,3,0),IF(AF149="--",INDEX(D:D,MATCH(AE149,INDEX(B:B,MATCH(AE149,B:B,)+1):B10663,)+MATCH(AE149,B:B,)),"---")),"---"))</f>
        <v>---</v>
      </c>
      <c r="AI149" t="str">
        <f t="shared" si="36"/>
        <v>--</v>
      </c>
      <c r="AJ149" t="str">
        <f t="shared" si="37"/>
        <v>B15_L19_P</v>
      </c>
      <c r="AK149">
        <f t="shared" si="38"/>
        <v>2</v>
      </c>
      <c r="AT149" t="str">
        <f t="shared" si="30"/>
        <v>B15_L19_N</v>
      </c>
      <c r="AU149" t="str">
        <f t="shared" si="31"/>
        <v>--</v>
      </c>
    </row>
    <row r="150" spans="1:47" x14ac:dyDescent="0.25">
      <c r="A150" t="str">
        <f t="shared" si="26"/>
        <v>JM2-43</v>
      </c>
      <c r="B150" t="str">
        <f t="shared" si="27"/>
        <v>B15_L14_P</v>
      </c>
      <c r="C150" t="str">
        <f t="shared" si="28"/>
        <v>JM2-B15_L14_P</v>
      </c>
      <c r="D150" t="str">
        <f t="shared" si="29"/>
        <v>JM2-43</v>
      </c>
      <c r="E150" t="s">
        <v>259</v>
      </c>
      <c r="F150">
        <v>43</v>
      </c>
      <c r="G150" t="s">
        <v>311</v>
      </c>
      <c r="L150" t="s">
        <v>397</v>
      </c>
      <c r="M150" t="s">
        <v>274</v>
      </c>
      <c r="N150">
        <v>14.698</v>
      </c>
      <c r="AB150" t="str">
        <f>B2B!D147</f>
        <v>JM2</v>
      </c>
      <c r="AC150" t="str">
        <f>B2B!E147</f>
        <v>45</v>
      </c>
      <c r="AD150" t="str">
        <f t="shared" si="32"/>
        <v>JM2-45</v>
      </c>
      <c r="AE150" t="str">
        <f t="shared" si="33"/>
        <v>B15_L22_N</v>
      </c>
      <c r="AF150" t="str">
        <f t="shared" si="34"/>
        <v>F14</v>
      </c>
      <c r="AG150">
        <f t="shared" si="35"/>
        <v>8.3033999999999999</v>
      </c>
      <c r="AH150" t="str">
        <f>IF(IFERROR(IF(IF(AF150="--",INDEX(D:D,MATCH(AE150,INDEX(B:B,MATCH(AE150,B:B,)+1):B10664,)+MATCH(AE150,B:B,)))=D150,VLOOKUP(AE150,B:D,3,0),IF(AF150="--",INDEX(D:D,MATCH(AE150,INDEX(B:B,MATCH(AE150,B:B,)+1):B10664,)+MATCH(AE150,B:B,)),"---")),"---")=AD150,"---",IFERROR(IF(IF(AF150="--",INDEX(D:D,MATCH(AE150,INDEX(B:B,MATCH(AE150,B:B,)+1):B10664,)+MATCH(AE150,B:B,)))=AD150,VLOOKUP(AE150,B:D,3,0),IF(AF150="--",INDEX(D:D,MATCH(AE150,INDEX(B:B,MATCH(AE150,B:B,)+1):B10664,)+MATCH(AE150,B:B,)),"---")),"---"))</f>
        <v>---</v>
      </c>
      <c r="AI150" t="str">
        <f t="shared" si="36"/>
        <v>--</v>
      </c>
      <c r="AJ150" t="str">
        <f t="shared" si="37"/>
        <v>B15_L22_N</v>
      </c>
      <c r="AK150">
        <f t="shared" si="38"/>
        <v>2</v>
      </c>
      <c r="AT150" t="str">
        <f t="shared" si="30"/>
        <v>B15_L14_P</v>
      </c>
      <c r="AU150" t="str">
        <f t="shared" si="31"/>
        <v>--</v>
      </c>
    </row>
    <row r="151" spans="1:47" x14ac:dyDescent="0.25">
      <c r="A151" t="str">
        <f t="shared" si="26"/>
        <v>JM2-44</v>
      </c>
      <c r="B151" t="str">
        <f t="shared" si="27"/>
        <v>B15_L19_P</v>
      </c>
      <c r="C151" t="str">
        <f t="shared" si="28"/>
        <v>JM2-B15_L19_P</v>
      </c>
      <c r="D151" t="str">
        <f t="shared" si="29"/>
        <v>JM2-44</v>
      </c>
      <c r="E151" t="s">
        <v>259</v>
      </c>
      <c r="F151">
        <v>44</v>
      </c>
      <c r="G151" t="s">
        <v>325</v>
      </c>
      <c r="L151" t="s">
        <v>398</v>
      </c>
      <c r="M151" t="s">
        <v>274</v>
      </c>
      <c r="N151">
        <v>10.6998</v>
      </c>
      <c r="AB151" t="str">
        <f>B2B!D148</f>
        <v>JM2</v>
      </c>
      <c r="AC151" t="str">
        <f>B2B!E148</f>
        <v>46</v>
      </c>
      <c r="AD151" t="str">
        <f t="shared" si="32"/>
        <v>JM2-46</v>
      </c>
      <c r="AE151" t="str">
        <f t="shared" si="33"/>
        <v>B15_L21_N</v>
      </c>
      <c r="AF151" t="str">
        <f t="shared" si="34"/>
        <v>F15</v>
      </c>
      <c r="AG151">
        <f t="shared" si="35"/>
        <v>13.2233</v>
      </c>
      <c r="AH151" t="str">
        <f>IF(IFERROR(IF(IF(AF151="--",INDEX(D:D,MATCH(AE151,INDEX(B:B,MATCH(AE151,B:B,)+1):B10665,)+MATCH(AE151,B:B,)))=D151,VLOOKUP(AE151,B:D,3,0),IF(AF151="--",INDEX(D:D,MATCH(AE151,INDEX(B:B,MATCH(AE151,B:B,)+1):B10665,)+MATCH(AE151,B:B,)),"---")),"---")=AD151,"---",IFERROR(IF(IF(AF151="--",INDEX(D:D,MATCH(AE151,INDEX(B:B,MATCH(AE151,B:B,)+1):B10665,)+MATCH(AE151,B:B,)))=AD151,VLOOKUP(AE151,B:D,3,0),IF(AF151="--",INDEX(D:D,MATCH(AE151,INDEX(B:B,MATCH(AE151,B:B,)+1):B10665,)+MATCH(AE151,B:B,)),"---")),"---"))</f>
        <v>---</v>
      </c>
      <c r="AI151" t="str">
        <f t="shared" si="36"/>
        <v>--</v>
      </c>
      <c r="AJ151" t="str">
        <f t="shared" si="37"/>
        <v>B15_L21_N</v>
      </c>
      <c r="AK151">
        <f t="shared" si="38"/>
        <v>2</v>
      </c>
      <c r="AT151" t="str">
        <f t="shared" si="30"/>
        <v>B15_L19_P</v>
      </c>
      <c r="AU151" t="str">
        <f t="shared" si="31"/>
        <v>--</v>
      </c>
    </row>
    <row r="152" spans="1:47" x14ac:dyDescent="0.25">
      <c r="A152" t="str">
        <f t="shared" si="26"/>
        <v>JM2-45</v>
      </c>
      <c r="B152" t="str">
        <f t="shared" si="27"/>
        <v>B15_L22_N</v>
      </c>
      <c r="C152" t="str">
        <f t="shared" si="28"/>
        <v>JM2-B15_L22_N</v>
      </c>
      <c r="D152" t="str">
        <f t="shared" si="29"/>
        <v>JM2-45</v>
      </c>
      <c r="E152" t="s">
        <v>259</v>
      </c>
      <c r="F152">
        <v>45</v>
      </c>
      <c r="G152" t="s">
        <v>330</v>
      </c>
      <c r="L152" t="s">
        <v>400</v>
      </c>
      <c r="M152" t="s">
        <v>274</v>
      </c>
      <c r="N152">
        <v>10.6998</v>
      </c>
      <c r="AB152" t="str">
        <f>B2B!D149</f>
        <v>JM2</v>
      </c>
      <c r="AC152" t="str">
        <f>B2B!E149</f>
        <v>47</v>
      </c>
      <c r="AD152" t="str">
        <f t="shared" si="32"/>
        <v>JM2-47</v>
      </c>
      <c r="AE152" t="str">
        <f t="shared" si="33"/>
        <v>B15_L22_P</v>
      </c>
      <c r="AF152" t="str">
        <f t="shared" si="34"/>
        <v>G14</v>
      </c>
      <c r="AG152">
        <f t="shared" si="35"/>
        <v>8.3646999999999991</v>
      </c>
      <c r="AH152" t="str">
        <f>IF(IFERROR(IF(IF(AF152="--",INDEX(D:D,MATCH(AE152,INDEX(B:B,MATCH(AE152,B:B,)+1):B10666,)+MATCH(AE152,B:B,)))=D152,VLOOKUP(AE152,B:D,3,0),IF(AF152="--",INDEX(D:D,MATCH(AE152,INDEX(B:B,MATCH(AE152,B:B,)+1):B10666,)+MATCH(AE152,B:B,)),"---")),"---")=AD152,"---",IFERROR(IF(IF(AF152="--",INDEX(D:D,MATCH(AE152,INDEX(B:B,MATCH(AE152,B:B,)+1):B10666,)+MATCH(AE152,B:B,)))=AD152,VLOOKUP(AE152,B:D,3,0),IF(AF152="--",INDEX(D:D,MATCH(AE152,INDEX(B:B,MATCH(AE152,B:B,)+1):B10666,)+MATCH(AE152,B:B,)),"---")),"---"))</f>
        <v>---</v>
      </c>
      <c r="AI152" t="str">
        <f t="shared" si="36"/>
        <v>--</v>
      </c>
      <c r="AJ152" t="str">
        <f t="shared" si="37"/>
        <v>B15_L22_P</v>
      </c>
      <c r="AK152">
        <f t="shared" si="38"/>
        <v>2</v>
      </c>
      <c r="AT152" t="str">
        <f t="shared" si="30"/>
        <v>B15_L22_N</v>
      </c>
      <c r="AU152" t="str">
        <f t="shared" si="31"/>
        <v>--</v>
      </c>
    </row>
    <row r="153" spans="1:47" x14ac:dyDescent="0.25">
      <c r="A153" t="str">
        <f t="shared" si="26"/>
        <v>JM2-46</v>
      </c>
      <c r="B153" t="str">
        <f t="shared" si="27"/>
        <v>B15_L21_N</v>
      </c>
      <c r="C153" t="str">
        <f t="shared" si="28"/>
        <v>JM2-B15_L21_N</v>
      </c>
      <c r="D153" t="str">
        <f t="shared" si="29"/>
        <v>JM2-46</v>
      </c>
      <c r="E153" t="s">
        <v>259</v>
      </c>
      <c r="F153">
        <v>46</v>
      </c>
      <c r="G153" t="s">
        <v>314</v>
      </c>
      <c r="L153" t="s">
        <v>1267</v>
      </c>
      <c r="M153" t="s">
        <v>274</v>
      </c>
      <c r="N153">
        <v>24.1919</v>
      </c>
      <c r="AB153" t="str">
        <f>B2B!D150</f>
        <v>JM2</v>
      </c>
      <c r="AC153" t="str">
        <f>B2B!E150</f>
        <v>48</v>
      </c>
      <c r="AD153" t="str">
        <f t="shared" si="32"/>
        <v>JM2-48</v>
      </c>
      <c r="AE153" t="str">
        <f t="shared" si="33"/>
        <v>B15_L21_P</v>
      </c>
      <c r="AF153" t="str">
        <f t="shared" si="34"/>
        <v>G15</v>
      </c>
      <c r="AG153">
        <f t="shared" si="35"/>
        <v>13.2233</v>
      </c>
      <c r="AH153" t="str">
        <f>IF(IFERROR(IF(IF(AF153="--",INDEX(D:D,MATCH(AE153,INDEX(B:B,MATCH(AE153,B:B,)+1):B10667,)+MATCH(AE153,B:B,)))=D153,VLOOKUP(AE153,B:D,3,0),IF(AF153="--",INDEX(D:D,MATCH(AE153,INDEX(B:B,MATCH(AE153,B:B,)+1):B10667,)+MATCH(AE153,B:B,)),"---")),"---")=AD153,"---",IFERROR(IF(IF(AF153="--",INDEX(D:D,MATCH(AE153,INDEX(B:B,MATCH(AE153,B:B,)+1):B10667,)+MATCH(AE153,B:B,)))=AD153,VLOOKUP(AE153,B:D,3,0),IF(AF153="--",INDEX(D:D,MATCH(AE153,INDEX(B:B,MATCH(AE153,B:B,)+1):B10667,)+MATCH(AE153,B:B,)),"---")),"---"))</f>
        <v>---</v>
      </c>
      <c r="AI153" t="str">
        <f t="shared" si="36"/>
        <v>--</v>
      </c>
      <c r="AJ153" t="str">
        <f t="shared" si="37"/>
        <v>B15_L21_P</v>
      </c>
      <c r="AK153">
        <f t="shared" si="38"/>
        <v>2</v>
      </c>
      <c r="AT153" t="str">
        <f t="shared" si="30"/>
        <v>B15_L21_N</v>
      </c>
      <c r="AU153" t="str">
        <f t="shared" si="31"/>
        <v>--</v>
      </c>
    </row>
    <row r="154" spans="1:47" x14ac:dyDescent="0.25">
      <c r="A154" t="str">
        <f t="shared" si="26"/>
        <v>JM2-47</v>
      </c>
      <c r="B154" t="str">
        <f t="shared" si="27"/>
        <v>B15_L22_P</v>
      </c>
      <c r="C154" t="str">
        <f t="shared" si="28"/>
        <v>JM2-B15_L22_P</v>
      </c>
      <c r="D154" t="str">
        <f t="shared" si="29"/>
        <v>JM2-47</v>
      </c>
      <c r="E154" t="s">
        <v>259</v>
      </c>
      <c r="F154">
        <v>47</v>
      </c>
      <c r="G154" t="s">
        <v>326</v>
      </c>
      <c r="L154" t="s">
        <v>1304</v>
      </c>
      <c r="M154" t="s">
        <v>274</v>
      </c>
      <c r="N154">
        <v>21.559100000000001</v>
      </c>
      <c r="AB154" t="str">
        <f>B2B!D151</f>
        <v>JM2</v>
      </c>
      <c r="AC154" t="str">
        <f>B2B!E151</f>
        <v>49</v>
      </c>
      <c r="AD154" t="str">
        <f t="shared" si="32"/>
        <v>JM2-49</v>
      </c>
      <c r="AE154" t="str">
        <f t="shared" si="33"/>
        <v>B15_L20_N</v>
      </c>
      <c r="AF154" t="str">
        <f t="shared" si="34"/>
        <v>G16</v>
      </c>
      <c r="AG154">
        <f t="shared" si="35"/>
        <v>6.3513000000000002</v>
      </c>
      <c r="AH154" t="str">
        <f>IF(IFERROR(IF(IF(AF154="--",INDEX(D:D,MATCH(AE154,INDEX(B:B,MATCH(AE154,B:B,)+1):B10668,)+MATCH(AE154,B:B,)))=D154,VLOOKUP(AE154,B:D,3,0),IF(AF154="--",INDEX(D:D,MATCH(AE154,INDEX(B:B,MATCH(AE154,B:B,)+1):B10668,)+MATCH(AE154,B:B,)),"---")),"---")=AD154,"---",IFERROR(IF(IF(AF154="--",INDEX(D:D,MATCH(AE154,INDEX(B:B,MATCH(AE154,B:B,)+1):B10668,)+MATCH(AE154,B:B,)))=AD154,VLOOKUP(AE154,B:D,3,0),IF(AF154="--",INDEX(D:D,MATCH(AE154,INDEX(B:B,MATCH(AE154,B:B,)+1):B10668,)+MATCH(AE154,B:B,)),"---")),"---"))</f>
        <v>---</v>
      </c>
      <c r="AI154" t="str">
        <f t="shared" si="36"/>
        <v>--</v>
      </c>
      <c r="AJ154" t="str">
        <f t="shared" si="37"/>
        <v>B15_L20_N</v>
      </c>
      <c r="AK154">
        <f t="shared" si="38"/>
        <v>2</v>
      </c>
      <c r="AT154" t="str">
        <f t="shared" si="30"/>
        <v>B15_L22_P</v>
      </c>
      <c r="AU154" t="str">
        <f t="shared" si="31"/>
        <v>--</v>
      </c>
    </row>
    <row r="155" spans="1:47" x14ac:dyDescent="0.25">
      <c r="A155" t="str">
        <f t="shared" si="26"/>
        <v>JM2-48</v>
      </c>
      <c r="B155" t="str">
        <f t="shared" si="27"/>
        <v>B15_L21_P</v>
      </c>
      <c r="C155" t="str">
        <f t="shared" si="28"/>
        <v>JM2-B15_L21_P</v>
      </c>
      <c r="D155" t="str">
        <f t="shared" si="29"/>
        <v>JM2-48</v>
      </c>
      <c r="E155" t="s">
        <v>259</v>
      </c>
      <c r="F155">
        <v>48</v>
      </c>
      <c r="G155" t="s">
        <v>312</v>
      </c>
      <c r="L155" t="s">
        <v>923</v>
      </c>
      <c r="M155" t="s">
        <v>274</v>
      </c>
      <c r="N155">
        <v>1.9982</v>
      </c>
      <c r="AB155" t="str">
        <f>B2B!D152</f>
        <v>JM2</v>
      </c>
      <c r="AC155" t="str">
        <f>B2B!E152</f>
        <v>50</v>
      </c>
      <c r="AD155" t="str">
        <f t="shared" si="32"/>
        <v>JM2-50</v>
      </c>
      <c r="AE155" t="str">
        <f t="shared" si="33"/>
        <v>B15_L23_P</v>
      </c>
      <c r="AF155" t="str">
        <f t="shared" si="34"/>
        <v>H17</v>
      </c>
      <c r="AG155">
        <f t="shared" si="35"/>
        <v>9.3755000000000006</v>
      </c>
      <c r="AH155" t="str">
        <f>IF(IFERROR(IF(IF(AF155="--",INDEX(D:D,MATCH(AE155,INDEX(B:B,MATCH(AE155,B:B,)+1):B10669,)+MATCH(AE155,B:B,)))=D155,VLOOKUP(AE155,B:D,3,0),IF(AF155="--",INDEX(D:D,MATCH(AE155,INDEX(B:B,MATCH(AE155,B:B,)+1):B10669,)+MATCH(AE155,B:B,)),"---")),"---")=AD155,"---",IFERROR(IF(IF(AF155="--",INDEX(D:D,MATCH(AE155,INDEX(B:B,MATCH(AE155,B:B,)+1):B10669,)+MATCH(AE155,B:B,)))=AD155,VLOOKUP(AE155,B:D,3,0),IF(AF155="--",INDEX(D:D,MATCH(AE155,INDEX(B:B,MATCH(AE155,B:B,)+1):B10669,)+MATCH(AE155,B:B,)),"---")),"---"))</f>
        <v>---</v>
      </c>
      <c r="AI155" t="str">
        <f t="shared" si="36"/>
        <v>--</v>
      </c>
      <c r="AJ155" t="str">
        <f t="shared" si="37"/>
        <v>B15_L23_P</v>
      </c>
      <c r="AK155">
        <f t="shared" si="38"/>
        <v>2</v>
      </c>
      <c r="AT155" t="str">
        <f t="shared" si="30"/>
        <v>B15_L21_P</v>
      </c>
      <c r="AU155" t="str">
        <f t="shared" si="31"/>
        <v>--</v>
      </c>
    </row>
    <row r="156" spans="1:47" x14ac:dyDescent="0.25">
      <c r="A156" t="str">
        <f t="shared" si="26"/>
        <v>JM2-49</v>
      </c>
      <c r="B156" t="str">
        <f t="shared" si="27"/>
        <v>B15_L20_N</v>
      </c>
      <c r="C156" t="str">
        <f t="shared" si="28"/>
        <v>JM2-B15_L20_N</v>
      </c>
      <c r="D156" t="str">
        <f t="shared" si="29"/>
        <v>JM2-49</v>
      </c>
      <c r="E156" t="s">
        <v>259</v>
      </c>
      <c r="F156">
        <v>49</v>
      </c>
      <c r="G156" t="s">
        <v>331</v>
      </c>
      <c r="L156" t="s">
        <v>875</v>
      </c>
      <c r="M156" t="s">
        <v>274</v>
      </c>
      <c r="N156">
        <v>1.8872</v>
      </c>
      <c r="AB156" t="str">
        <f>B2B!D153</f>
        <v>JM2</v>
      </c>
      <c r="AC156" t="str">
        <f>B2B!E153</f>
        <v>51</v>
      </c>
      <c r="AD156" t="str">
        <f t="shared" si="32"/>
        <v>JM2-51</v>
      </c>
      <c r="AE156" t="str">
        <f t="shared" si="33"/>
        <v>B15_L20_P</v>
      </c>
      <c r="AF156" t="str">
        <f t="shared" si="34"/>
        <v>H16</v>
      </c>
      <c r="AG156">
        <f t="shared" si="35"/>
        <v>6.5998000000000001</v>
      </c>
      <c r="AH156" t="str">
        <f>IF(IFERROR(IF(IF(AF156="--",INDEX(D:D,MATCH(AE156,INDEX(B:B,MATCH(AE156,B:B,)+1):B10670,)+MATCH(AE156,B:B,)))=D156,VLOOKUP(AE156,B:D,3,0),IF(AF156="--",INDEX(D:D,MATCH(AE156,INDEX(B:B,MATCH(AE156,B:B,)+1):B10670,)+MATCH(AE156,B:B,)),"---")),"---")=AD156,"---",IFERROR(IF(IF(AF156="--",INDEX(D:D,MATCH(AE156,INDEX(B:B,MATCH(AE156,B:B,)+1):B10670,)+MATCH(AE156,B:B,)))=AD156,VLOOKUP(AE156,B:D,3,0),IF(AF156="--",INDEX(D:D,MATCH(AE156,INDEX(B:B,MATCH(AE156,B:B,)+1):B10670,)+MATCH(AE156,B:B,)),"---")),"---"))</f>
        <v>---</v>
      </c>
      <c r="AI156" t="str">
        <f t="shared" si="36"/>
        <v>--</v>
      </c>
      <c r="AJ156" t="str">
        <f t="shared" si="37"/>
        <v>B15_L20_P</v>
      </c>
      <c r="AK156">
        <f t="shared" si="38"/>
        <v>2</v>
      </c>
      <c r="AT156" t="str">
        <f t="shared" si="30"/>
        <v>B15_L20_N</v>
      </c>
      <c r="AU156" t="str">
        <f t="shared" si="31"/>
        <v>--</v>
      </c>
    </row>
    <row r="157" spans="1:47" x14ac:dyDescent="0.25">
      <c r="A157" t="str">
        <f t="shared" si="26"/>
        <v>JM2-50</v>
      </c>
      <c r="B157" t="str">
        <f t="shared" si="27"/>
        <v>B15_L23_P</v>
      </c>
      <c r="C157" t="str">
        <f t="shared" si="28"/>
        <v>JM2-B15_L23_P</v>
      </c>
      <c r="D157" t="str">
        <f t="shared" si="29"/>
        <v>JM2-50</v>
      </c>
      <c r="E157" t="s">
        <v>259</v>
      </c>
      <c r="F157">
        <v>50</v>
      </c>
      <c r="G157" t="s">
        <v>320</v>
      </c>
      <c r="L157" t="s">
        <v>876</v>
      </c>
      <c r="M157" t="s">
        <v>274</v>
      </c>
      <c r="N157">
        <v>1.8851</v>
      </c>
      <c r="AB157" t="str">
        <f>B2B!D154</f>
        <v>JM2</v>
      </c>
      <c r="AC157" t="str">
        <f>B2B!E154</f>
        <v>52</v>
      </c>
      <c r="AD157" t="str">
        <f t="shared" si="32"/>
        <v>JM2-52</v>
      </c>
      <c r="AE157" t="str">
        <f t="shared" si="33"/>
        <v>B15_L23_N</v>
      </c>
      <c r="AF157" t="str">
        <f t="shared" si="34"/>
        <v>H18</v>
      </c>
      <c r="AG157">
        <f t="shared" si="35"/>
        <v>8.4926999999999992</v>
      </c>
      <c r="AH157" t="str">
        <f>IF(IFERROR(IF(IF(AF157="--",INDEX(D:D,MATCH(AE157,INDEX(B:B,MATCH(AE157,B:B,)+1):B10671,)+MATCH(AE157,B:B,)))=D157,VLOOKUP(AE157,B:D,3,0),IF(AF157="--",INDEX(D:D,MATCH(AE157,INDEX(B:B,MATCH(AE157,B:B,)+1):B10671,)+MATCH(AE157,B:B,)),"---")),"---")=AD157,"---",IFERROR(IF(IF(AF157="--",INDEX(D:D,MATCH(AE157,INDEX(B:B,MATCH(AE157,B:B,)+1):B10671,)+MATCH(AE157,B:B,)))=AD157,VLOOKUP(AE157,B:D,3,0),IF(AF157="--",INDEX(D:D,MATCH(AE157,INDEX(B:B,MATCH(AE157,B:B,)+1):B10671,)+MATCH(AE157,B:B,)),"---")),"---"))</f>
        <v>---</v>
      </c>
      <c r="AI157" t="str">
        <f t="shared" si="36"/>
        <v>--</v>
      </c>
      <c r="AJ157" t="str">
        <f t="shared" si="37"/>
        <v>B15_L23_N</v>
      </c>
      <c r="AK157">
        <f t="shared" si="38"/>
        <v>2</v>
      </c>
      <c r="AT157" t="str">
        <f t="shared" si="30"/>
        <v>B15_L23_P</v>
      </c>
      <c r="AU157" t="str">
        <f t="shared" si="31"/>
        <v>--</v>
      </c>
    </row>
    <row r="158" spans="1:47" x14ac:dyDescent="0.25">
      <c r="A158" t="str">
        <f t="shared" si="26"/>
        <v>JM2-51</v>
      </c>
      <c r="B158" t="str">
        <f t="shared" si="27"/>
        <v>B15_L20_P</v>
      </c>
      <c r="C158" t="str">
        <f t="shared" si="28"/>
        <v>JM2-B15_L20_P</v>
      </c>
      <c r="D158" t="str">
        <f t="shared" si="29"/>
        <v>JM2-51</v>
      </c>
      <c r="E158" t="s">
        <v>259</v>
      </c>
      <c r="F158">
        <v>51</v>
      </c>
      <c r="G158" t="s">
        <v>332</v>
      </c>
      <c r="L158" t="s">
        <v>402</v>
      </c>
      <c r="M158" t="s">
        <v>274</v>
      </c>
      <c r="N158">
        <v>30.936699999999998</v>
      </c>
      <c r="AB158" t="str">
        <f>B2B!D155</f>
        <v>JM2</v>
      </c>
      <c r="AC158" t="str">
        <f>B2B!E155</f>
        <v>53</v>
      </c>
      <c r="AD158" t="str">
        <f t="shared" si="32"/>
        <v>JM2-53</v>
      </c>
      <c r="AE158" t="str">
        <f t="shared" si="33"/>
        <v>VCCIO15</v>
      </c>
      <c r="AF158" t="str">
        <f t="shared" si="34"/>
        <v>A16</v>
      </c>
      <c r="AG158">
        <f t="shared" si="35"/>
        <v>18.433499999999999</v>
      </c>
      <c r="AH158" t="str">
        <f>IF(IFERROR(IF(IF(AF158="--",INDEX(D:D,MATCH(AE158,INDEX(B:B,MATCH(AE158,B:B,)+1):B10672,)+MATCH(AE158,B:B,)))=D158,VLOOKUP(AE158,B:D,3,0),IF(AF158="--",INDEX(D:D,MATCH(AE158,INDEX(B:B,MATCH(AE158,B:B,)+1):B10672,)+MATCH(AE158,B:B,)),"---")),"---")=AD158,"---",IFERROR(IF(IF(AF158="--",INDEX(D:D,MATCH(AE158,INDEX(B:B,MATCH(AE158,B:B,)+1):B10672,)+MATCH(AE158,B:B,)))=AD158,VLOOKUP(AE158,B:D,3,0),IF(AF158="--",INDEX(D:D,MATCH(AE158,INDEX(B:B,MATCH(AE158,B:B,)+1):B10672,)+MATCH(AE158,B:B,)),"---")),"---"))</f>
        <v>---</v>
      </c>
      <c r="AI158" t="str">
        <f t="shared" si="36"/>
        <v>--</v>
      </c>
      <c r="AJ158" t="str">
        <f t="shared" si="37"/>
        <v>VCCIO15</v>
      </c>
      <c r="AK158">
        <f t="shared" si="38"/>
        <v>11</v>
      </c>
      <c r="AT158" t="str">
        <f t="shared" si="30"/>
        <v>B15_L20_P</v>
      </c>
      <c r="AU158" t="str">
        <f t="shared" si="31"/>
        <v>--</v>
      </c>
    </row>
    <row r="159" spans="1:47" x14ac:dyDescent="0.25">
      <c r="A159" t="str">
        <f t="shared" si="26"/>
        <v>JM2-52</v>
      </c>
      <c r="B159" t="str">
        <f t="shared" si="27"/>
        <v>B15_L23_N</v>
      </c>
      <c r="C159" t="str">
        <f t="shared" si="28"/>
        <v>JM2-B15_L23_N</v>
      </c>
      <c r="D159" t="str">
        <f t="shared" si="29"/>
        <v>JM2-52</v>
      </c>
      <c r="E159" t="s">
        <v>259</v>
      </c>
      <c r="F159">
        <v>52</v>
      </c>
      <c r="G159" t="s">
        <v>317</v>
      </c>
      <c r="L159" t="s">
        <v>1305</v>
      </c>
      <c r="M159" t="s">
        <v>274</v>
      </c>
      <c r="N159">
        <v>62.589700000000001</v>
      </c>
      <c r="AB159" t="str">
        <f>B2B!D156</f>
        <v>JM2</v>
      </c>
      <c r="AC159" t="str">
        <f>B2B!E156</f>
        <v>54</v>
      </c>
      <c r="AD159" t="str">
        <f t="shared" si="32"/>
        <v>JM2-54</v>
      </c>
      <c r="AE159" t="str">
        <f t="shared" si="33"/>
        <v>NetJM2_54</v>
      </c>
      <c r="AF159" t="str">
        <f t="shared" si="34"/>
        <v>--</v>
      </c>
      <c r="AG159">
        <f t="shared" si="35"/>
        <v>9.0678999999999998</v>
      </c>
      <c r="AH159" t="str">
        <f>IF(IFERROR(IF(IF(AF159="--",INDEX(D:D,MATCH(AE159,INDEX(B:B,MATCH(AE159,B:B,)+1):B10673,)+MATCH(AE159,B:B,)))=D159,VLOOKUP(AE159,B:D,3,0),IF(AF159="--",INDEX(D:D,MATCH(AE159,INDEX(B:B,MATCH(AE159,B:B,)+1):B10673,)+MATCH(AE159,B:B,)),"---")),"---")=AD159,"---",IFERROR(IF(IF(AF159="--",INDEX(D:D,MATCH(AE159,INDEX(B:B,MATCH(AE159,B:B,)+1):B10673,)+MATCH(AE159,B:B,)))=AD159,VLOOKUP(AE159,B:D,3,0),IF(AF159="--",INDEX(D:D,MATCH(AE159,INDEX(B:B,MATCH(AE159,B:B,)+1):B10673,)+MATCH(AE159,B:B,)),"---")),"---"))</f>
        <v>R27-1</v>
      </c>
      <c r="AI159" t="str">
        <f t="shared" si="36"/>
        <v>--</v>
      </c>
      <c r="AJ159" t="str">
        <f t="shared" si="37"/>
        <v>NetJM2_54</v>
      </c>
      <c r="AK159">
        <f t="shared" si="38"/>
        <v>2</v>
      </c>
      <c r="AT159" t="str">
        <f t="shared" si="30"/>
        <v>B15_L23_N</v>
      </c>
      <c r="AU159" t="str">
        <f t="shared" si="31"/>
        <v>--</v>
      </c>
    </row>
    <row r="160" spans="1:47" x14ac:dyDescent="0.25">
      <c r="A160" t="str">
        <f t="shared" si="26"/>
        <v>JM2-53</v>
      </c>
      <c r="B160" t="str">
        <f t="shared" si="27"/>
        <v>VCCIO15</v>
      </c>
      <c r="C160" t="str">
        <f t="shared" si="28"/>
        <v>JM2-VCCIO15</v>
      </c>
      <c r="D160" t="str">
        <f t="shared" si="29"/>
        <v>JM2-53</v>
      </c>
      <c r="E160" t="s">
        <v>259</v>
      </c>
      <c r="F160">
        <v>53</v>
      </c>
      <c r="G160" t="s">
        <v>281</v>
      </c>
      <c r="L160" t="s">
        <v>275</v>
      </c>
      <c r="M160" t="s">
        <v>274</v>
      </c>
      <c r="N160">
        <v>404.34649999999999</v>
      </c>
      <c r="AB160" t="str">
        <f>B2B!D157</f>
        <v>JM2</v>
      </c>
      <c r="AC160" t="str">
        <f>B2B!E157</f>
        <v>55</v>
      </c>
      <c r="AD160" t="str">
        <f t="shared" si="32"/>
        <v>JM2-55</v>
      </c>
      <c r="AE160" t="str">
        <f t="shared" si="33"/>
        <v>B14_L5_P</v>
      </c>
      <c r="AF160" t="str">
        <f t="shared" si="34"/>
        <v>J14</v>
      </c>
      <c r="AG160">
        <f t="shared" si="35"/>
        <v>8.0692000000000004</v>
      </c>
      <c r="AH160" t="str">
        <f>IF(IFERROR(IF(IF(AF160="--",INDEX(D:D,MATCH(AE160,INDEX(B:B,MATCH(AE160,B:B,)+1):B10674,)+MATCH(AE160,B:B,)))=D160,VLOOKUP(AE160,B:D,3,0),IF(AF160="--",INDEX(D:D,MATCH(AE160,INDEX(B:B,MATCH(AE160,B:B,)+1):B10674,)+MATCH(AE160,B:B,)),"---")),"---")=AD160,"---",IFERROR(IF(IF(AF160="--",INDEX(D:D,MATCH(AE160,INDEX(B:B,MATCH(AE160,B:B,)+1):B10674,)+MATCH(AE160,B:B,)))=AD160,VLOOKUP(AE160,B:D,3,0),IF(AF160="--",INDEX(D:D,MATCH(AE160,INDEX(B:B,MATCH(AE160,B:B,)+1):B10674,)+MATCH(AE160,B:B,)),"---")),"---"))</f>
        <v>---</v>
      </c>
      <c r="AI160" t="str">
        <f t="shared" si="36"/>
        <v>--</v>
      </c>
      <c r="AJ160" t="str">
        <f t="shared" si="37"/>
        <v>B14_L5_P</v>
      </c>
      <c r="AK160">
        <f t="shared" si="38"/>
        <v>2</v>
      </c>
      <c r="AT160" t="str">
        <f t="shared" si="30"/>
        <v>VCCIO15</v>
      </c>
      <c r="AU160" t="str">
        <f t="shared" si="31"/>
        <v>--</v>
      </c>
    </row>
    <row r="161" spans="1:47" x14ac:dyDescent="0.25">
      <c r="A161" t="str">
        <f t="shared" si="26"/>
        <v>JM2-54</v>
      </c>
      <c r="B161" t="str">
        <f t="shared" si="27"/>
        <v>NetJM2_54</v>
      </c>
      <c r="C161" t="str">
        <f t="shared" si="28"/>
        <v>JM2-NetJM2_54</v>
      </c>
      <c r="D161" t="str">
        <f t="shared" si="29"/>
        <v>JM2-54</v>
      </c>
      <c r="E161" t="s">
        <v>259</v>
      </c>
      <c r="F161">
        <v>54</v>
      </c>
      <c r="G161" t="s">
        <v>1321</v>
      </c>
      <c r="L161" t="s">
        <v>406</v>
      </c>
      <c r="M161" t="s">
        <v>274</v>
      </c>
      <c r="N161">
        <v>2.8649</v>
      </c>
      <c r="AB161" t="str">
        <f>B2B!D158</f>
        <v>JM2</v>
      </c>
      <c r="AC161" t="str">
        <f>B2B!E158</f>
        <v>56</v>
      </c>
      <c r="AD161" t="str">
        <f t="shared" si="32"/>
        <v>JM2-56</v>
      </c>
      <c r="AE161" t="str">
        <f t="shared" si="33"/>
        <v>B14_L4_P</v>
      </c>
      <c r="AF161" t="str">
        <f t="shared" si="34"/>
        <v>K17</v>
      </c>
      <c r="AG161">
        <f t="shared" si="35"/>
        <v>9.4169999999999998</v>
      </c>
      <c r="AH161" t="str">
        <f>IF(IFERROR(IF(IF(AF161="--",INDEX(D:D,MATCH(AE161,INDEX(B:B,MATCH(AE161,B:B,)+1):B10675,)+MATCH(AE161,B:B,)))=D161,VLOOKUP(AE161,B:D,3,0),IF(AF161="--",INDEX(D:D,MATCH(AE161,INDEX(B:B,MATCH(AE161,B:B,)+1):B10675,)+MATCH(AE161,B:B,)),"---")),"---")=AD161,"---",IFERROR(IF(IF(AF161="--",INDEX(D:D,MATCH(AE161,INDEX(B:B,MATCH(AE161,B:B,)+1):B10675,)+MATCH(AE161,B:B,)))=AD161,VLOOKUP(AE161,B:D,3,0),IF(AF161="--",INDEX(D:D,MATCH(AE161,INDEX(B:B,MATCH(AE161,B:B,)+1):B10675,)+MATCH(AE161,B:B,)),"---")),"---"))</f>
        <v>---</v>
      </c>
      <c r="AI161" t="str">
        <f t="shared" si="36"/>
        <v>--</v>
      </c>
      <c r="AJ161" t="str">
        <f t="shared" si="37"/>
        <v>B14_L4_P</v>
      </c>
      <c r="AK161">
        <f t="shared" si="38"/>
        <v>2</v>
      </c>
      <c r="AT161" t="str">
        <f t="shared" si="30"/>
        <v>NetJM2_54</v>
      </c>
      <c r="AU161" t="str">
        <f t="shared" si="31"/>
        <v>--</v>
      </c>
    </row>
    <row r="162" spans="1:47" x14ac:dyDescent="0.25">
      <c r="A162" t="str">
        <f t="shared" si="26"/>
        <v>JM2-55</v>
      </c>
      <c r="B162" t="str">
        <f t="shared" si="27"/>
        <v>B14_L5_P</v>
      </c>
      <c r="C162" t="str">
        <f t="shared" si="28"/>
        <v>JM2-B14_L5_P</v>
      </c>
      <c r="D162" t="str">
        <f t="shared" si="29"/>
        <v>JM2-55</v>
      </c>
      <c r="E162" t="s">
        <v>259</v>
      </c>
      <c r="F162">
        <v>55</v>
      </c>
      <c r="G162" t="s">
        <v>296</v>
      </c>
      <c r="L162" t="s">
        <v>1285</v>
      </c>
      <c r="M162" t="s">
        <v>274</v>
      </c>
      <c r="N162">
        <v>9.1989999999999998</v>
      </c>
      <c r="AB162" t="str">
        <f>B2B!D159</f>
        <v>JM2</v>
      </c>
      <c r="AC162" t="str">
        <f>B2B!E159</f>
        <v>57</v>
      </c>
      <c r="AD162" t="str">
        <f t="shared" si="32"/>
        <v>JM2-57</v>
      </c>
      <c r="AE162" t="str">
        <f t="shared" si="33"/>
        <v>B14_L5_N</v>
      </c>
      <c r="AF162" t="str">
        <f t="shared" si="34"/>
        <v>K15</v>
      </c>
      <c r="AG162">
        <f t="shared" si="35"/>
        <v>8.1876999999999995</v>
      </c>
      <c r="AH162" t="str">
        <f>IF(IFERROR(IF(IF(AF162="--",INDEX(D:D,MATCH(AE162,INDEX(B:B,MATCH(AE162,B:B,)+1):B10676,)+MATCH(AE162,B:B,)))=D162,VLOOKUP(AE162,B:D,3,0),IF(AF162="--",INDEX(D:D,MATCH(AE162,INDEX(B:B,MATCH(AE162,B:B,)+1):B10676,)+MATCH(AE162,B:B,)),"---")),"---")=AD162,"---",IFERROR(IF(IF(AF162="--",INDEX(D:D,MATCH(AE162,INDEX(B:B,MATCH(AE162,B:B,)+1):B10676,)+MATCH(AE162,B:B,)))=AD162,VLOOKUP(AE162,B:D,3,0),IF(AF162="--",INDEX(D:D,MATCH(AE162,INDEX(B:B,MATCH(AE162,B:B,)+1):B10676,)+MATCH(AE162,B:B,)),"---")),"---"))</f>
        <v>---</v>
      </c>
      <c r="AI162" t="str">
        <f t="shared" si="36"/>
        <v>--</v>
      </c>
      <c r="AJ162" t="str">
        <f t="shared" si="37"/>
        <v>B14_L5_N</v>
      </c>
      <c r="AK162">
        <f t="shared" si="38"/>
        <v>2</v>
      </c>
      <c r="AT162" t="str">
        <f t="shared" si="30"/>
        <v>B14_L5_P</v>
      </c>
      <c r="AU162" t="str">
        <f t="shared" si="31"/>
        <v>--</v>
      </c>
    </row>
    <row r="163" spans="1:47" x14ac:dyDescent="0.25">
      <c r="A163" t="str">
        <f t="shared" si="26"/>
        <v>JM2-56</v>
      </c>
      <c r="B163" t="str">
        <f t="shared" si="27"/>
        <v>B14_L4_P</v>
      </c>
      <c r="C163" t="str">
        <f t="shared" si="28"/>
        <v>JM2-B14_L4_P</v>
      </c>
      <c r="D163" t="str">
        <f t="shared" si="29"/>
        <v>JM2-56</v>
      </c>
      <c r="E163" t="s">
        <v>259</v>
      </c>
      <c r="F163">
        <v>56</v>
      </c>
      <c r="G163" t="s">
        <v>866</v>
      </c>
      <c r="L163" t="s">
        <v>896</v>
      </c>
      <c r="M163" t="s">
        <v>274</v>
      </c>
      <c r="N163">
        <v>21.0976</v>
      </c>
      <c r="AB163" t="str">
        <f>B2B!D160</f>
        <v>JM2</v>
      </c>
      <c r="AC163" t="str">
        <f>B2B!E160</f>
        <v>58</v>
      </c>
      <c r="AD163" t="str">
        <f t="shared" si="32"/>
        <v>JM2-58</v>
      </c>
      <c r="AE163" t="str">
        <f t="shared" si="33"/>
        <v>B14_L4_N</v>
      </c>
      <c r="AF163" t="str">
        <f t="shared" si="34"/>
        <v>L18</v>
      </c>
      <c r="AG163">
        <f t="shared" si="35"/>
        <v>8.8655000000000008</v>
      </c>
      <c r="AH163" t="str">
        <f>IF(IFERROR(IF(IF(AF163="--",INDEX(D:D,MATCH(AE163,INDEX(B:B,MATCH(AE163,B:B,)+1):B10677,)+MATCH(AE163,B:B,)))=D163,VLOOKUP(AE163,B:D,3,0),IF(AF163="--",INDEX(D:D,MATCH(AE163,INDEX(B:B,MATCH(AE163,B:B,)+1):B10677,)+MATCH(AE163,B:B,)),"---")),"---")=AD163,"---",IFERROR(IF(IF(AF163="--",INDEX(D:D,MATCH(AE163,INDEX(B:B,MATCH(AE163,B:B,)+1):B10677,)+MATCH(AE163,B:B,)))=AD163,VLOOKUP(AE163,B:D,3,0),IF(AF163="--",INDEX(D:D,MATCH(AE163,INDEX(B:B,MATCH(AE163,B:B,)+1):B10677,)+MATCH(AE163,B:B,)),"---")),"---"))</f>
        <v>---</v>
      </c>
      <c r="AI163" t="str">
        <f t="shared" si="36"/>
        <v>--</v>
      </c>
      <c r="AJ163" t="str">
        <f t="shared" si="37"/>
        <v>B14_L4_N</v>
      </c>
      <c r="AK163">
        <f t="shared" si="38"/>
        <v>2</v>
      </c>
      <c r="AT163" t="str">
        <f t="shared" si="30"/>
        <v>B14_L4_P</v>
      </c>
      <c r="AU163" t="str">
        <f t="shared" si="31"/>
        <v>--</v>
      </c>
    </row>
    <row r="164" spans="1:47" x14ac:dyDescent="0.25">
      <c r="A164" t="str">
        <f t="shared" si="26"/>
        <v>JM2-57</v>
      </c>
      <c r="B164" t="str">
        <f t="shared" si="27"/>
        <v>B14_L5_N</v>
      </c>
      <c r="C164" t="str">
        <f t="shared" si="28"/>
        <v>JM2-B14_L5_N</v>
      </c>
      <c r="D164" t="str">
        <f t="shared" si="29"/>
        <v>JM2-57</v>
      </c>
      <c r="E164" t="s">
        <v>259</v>
      </c>
      <c r="F164">
        <v>57</v>
      </c>
      <c r="G164" t="s">
        <v>295</v>
      </c>
      <c r="L164" t="s">
        <v>897</v>
      </c>
      <c r="M164" t="s">
        <v>274</v>
      </c>
      <c r="N164">
        <v>20.9725</v>
      </c>
      <c r="AB164" t="str">
        <f>B2B!D161</f>
        <v>JM2</v>
      </c>
      <c r="AC164" t="str">
        <f>B2B!E161</f>
        <v>59</v>
      </c>
      <c r="AD164" t="str">
        <f t="shared" si="32"/>
        <v>JM2-59</v>
      </c>
      <c r="AE164" t="str">
        <f t="shared" si="33"/>
        <v>B14_L8_P</v>
      </c>
      <c r="AF164" t="str">
        <f t="shared" si="34"/>
        <v>M14</v>
      </c>
      <c r="AG164">
        <f t="shared" si="35"/>
        <v>8.8404000000000007</v>
      </c>
      <c r="AH164" t="str">
        <f>IF(IFERROR(IF(IF(AF164="--",INDEX(D:D,MATCH(AE164,INDEX(B:B,MATCH(AE164,B:B,)+1):B10678,)+MATCH(AE164,B:B,)))=D164,VLOOKUP(AE164,B:D,3,0),IF(AF164="--",INDEX(D:D,MATCH(AE164,INDEX(B:B,MATCH(AE164,B:B,)+1):B10678,)+MATCH(AE164,B:B,)),"---")),"---")=AD164,"---",IFERROR(IF(IF(AF164="--",INDEX(D:D,MATCH(AE164,INDEX(B:B,MATCH(AE164,B:B,)+1):B10678,)+MATCH(AE164,B:B,)))=AD164,VLOOKUP(AE164,B:D,3,0),IF(AF164="--",INDEX(D:D,MATCH(AE164,INDEX(B:B,MATCH(AE164,B:B,)+1):B10678,)+MATCH(AE164,B:B,)),"---")),"---"))</f>
        <v>---</v>
      </c>
      <c r="AI164" t="str">
        <f t="shared" si="36"/>
        <v>--</v>
      </c>
      <c r="AJ164" t="str">
        <f t="shared" si="37"/>
        <v>B14_L8_P</v>
      </c>
      <c r="AK164">
        <f t="shared" si="38"/>
        <v>2</v>
      </c>
      <c r="AT164" t="str">
        <f t="shared" si="30"/>
        <v>B14_L5_N</v>
      </c>
      <c r="AU164" t="str">
        <f t="shared" si="31"/>
        <v>--</v>
      </c>
    </row>
    <row r="165" spans="1:47" x14ac:dyDescent="0.25">
      <c r="A165" t="str">
        <f t="shared" si="26"/>
        <v>JM2-58</v>
      </c>
      <c r="B165" t="str">
        <f t="shared" si="27"/>
        <v>B14_L4_N</v>
      </c>
      <c r="C165" t="str">
        <f t="shared" si="28"/>
        <v>JM2-B14_L4_N</v>
      </c>
      <c r="D165" t="str">
        <f t="shared" si="29"/>
        <v>JM2-58</v>
      </c>
      <c r="E165" t="s">
        <v>259</v>
      </c>
      <c r="F165">
        <v>58</v>
      </c>
      <c r="G165" t="s">
        <v>865</v>
      </c>
      <c r="L165" t="s">
        <v>893</v>
      </c>
      <c r="M165" t="s">
        <v>274</v>
      </c>
      <c r="N165">
        <v>2.6732999999999998</v>
      </c>
      <c r="AB165" t="str">
        <f>B2B!D162</f>
        <v>JM2</v>
      </c>
      <c r="AC165" t="str">
        <f>B2B!E162</f>
        <v>60</v>
      </c>
      <c r="AD165" t="str">
        <f t="shared" si="32"/>
        <v>JM2-60</v>
      </c>
      <c r="AE165" t="str">
        <f t="shared" si="33"/>
        <v>B14_L7_N</v>
      </c>
      <c r="AF165" t="str">
        <f t="shared" si="34"/>
        <v>M17</v>
      </c>
      <c r="AG165">
        <f t="shared" si="35"/>
        <v>12.4018</v>
      </c>
      <c r="AH165" t="str">
        <f>IF(IFERROR(IF(IF(AF165="--",INDEX(D:D,MATCH(AE165,INDEX(B:B,MATCH(AE165,B:B,)+1):B10679,)+MATCH(AE165,B:B,)))=D165,VLOOKUP(AE165,B:D,3,0),IF(AF165="--",INDEX(D:D,MATCH(AE165,INDEX(B:B,MATCH(AE165,B:B,)+1):B10679,)+MATCH(AE165,B:B,)),"---")),"---")=AD165,"---",IFERROR(IF(IF(AF165="--",INDEX(D:D,MATCH(AE165,INDEX(B:B,MATCH(AE165,B:B,)+1):B10679,)+MATCH(AE165,B:B,)))=AD165,VLOOKUP(AE165,B:D,3,0),IF(AF165="--",INDEX(D:D,MATCH(AE165,INDEX(B:B,MATCH(AE165,B:B,)+1):B10679,)+MATCH(AE165,B:B,)),"---")),"---"))</f>
        <v>---</v>
      </c>
      <c r="AI165" t="str">
        <f t="shared" si="36"/>
        <v>--</v>
      </c>
      <c r="AJ165" t="str">
        <f t="shared" si="37"/>
        <v>B14_L7_N</v>
      </c>
      <c r="AK165">
        <f t="shared" si="38"/>
        <v>2</v>
      </c>
      <c r="AT165" t="str">
        <f t="shared" si="30"/>
        <v>B14_L4_N</v>
      </c>
      <c r="AU165" t="str">
        <f t="shared" si="31"/>
        <v>--</v>
      </c>
    </row>
    <row r="166" spans="1:47" x14ac:dyDescent="0.25">
      <c r="A166" t="str">
        <f t="shared" si="26"/>
        <v>JM2-59</v>
      </c>
      <c r="B166" t="str">
        <f t="shared" si="27"/>
        <v>B14_L8_P</v>
      </c>
      <c r="C166" t="str">
        <f t="shared" si="28"/>
        <v>JM2-B14_L8_P</v>
      </c>
      <c r="D166" t="str">
        <f t="shared" si="29"/>
        <v>JM2-59</v>
      </c>
      <c r="E166" t="s">
        <v>259</v>
      </c>
      <c r="F166">
        <v>59</v>
      </c>
      <c r="G166" t="s">
        <v>298</v>
      </c>
      <c r="L166" t="s">
        <v>894</v>
      </c>
      <c r="M166" t="s">
        <v>274</v>
      </c>
      <c r="N166">
        <v>2.6173999999999999</v>
      </c>
      <c r="AB166" t="str">
        <f>B2B!D163</f>
        <v>JM2</v>
      </c>
      <c r="AC166" t="str">
        <f>B2B!E163</f>
        <v>61</v>
      </c>
      <c r="AD166" t="str">
        <f t="shared" si="32"/>
        <v>JM2-61</v>
      </c>
      <c r="AE166" t="str">
        <f t="shared" si="33"/>
        <v>B14_L8_N</v>
      </c>
      <c r="AF166" t="str">
        <f t="shared" si="34"/>
        <v>N14</v>
      </c>
      <c r="AG166">
        <f t="shared" si="35"/>
        <v>9.4345999999999997</v>
      </c>
      <c r="AH166" t="str">
        <f>IF(IFERROR(IF(IF(AF166="--",INDEX(D:D,MATCH(AE166,INDEX(B:B,MATCH(AE166,B:B,)+1):B10680,)+MATCH(AE166,B:B,)))=D166,VLOOKUP(AE166,B:D,3,0),IF(AF166="--",INDEX(D:D,MATCH(AE166,INDEX(B:B,MATCH(AE166,B:B,)+1):B10680,)+MATCH(AE166,B:B,)),"---")),"---")=AD166,"---",IFERROR(IF(IF(AF166="--",INDEX(D:D,MATCH(AE166,INDEX(B:B,MATCH(AE166,B:B,)+1):B10680,)+MATCH(AE166,B:B,)))=AD166,VLOOKUP(AE166,B:D,3,0),IF(AF166="--",INDEX(D:D,MATCH(AE166,INDEX(B:B,MATCH(AE166,B:B,)+1):B10680,)+MATCH(AE166,B:B,)),"---")),"---"))</f>
        <v>---</v>
      </c>
      <c r="AI166" t="str">
        <f t="shared" si="36"/>
        <v>--</v>
      </c>
      <c r="AJ166" t="str">
        <f t="shared" si="37"/>
        <v>B14_L8_N</v>
      </c>
      <c r="AK166">
        <f t="shared" si="38"/>
        <v>2</v>
      </c>
      <c r="AT166" t="str">
        <f t="shared" si="30"/>
        <v>B14_L8_P</v>
      </c>
      <c r="AU166" t="str">
        <f t="shared" si="31"/>
        <v>--</v>
      </c>
    </row>
    <row r="167" spans="1:47" x14ac:dyDescent="0.25">
      <c r="A167" t="str">
        <f t="shared" si="26"/>
        <v>JM2-60</v>
      </c>
      <c r="B167" t="str">
        <f t="shared" si="27"/>
        <v>B14_L7_N</v>
      </c>
      <c r="C167" t="str">
        <f t="shared" si="28"/>
        <v>JM2-B14_L7_N</v>
      </c>
      <c r="D167" t="str">
        <f t="shared" si="29"/>
        <v>JM2-60</v>
      </c>
      <c r="E167" t="s">
        <v>259</v>
      </c>
      <c r="F167">
        <v>60</v>
      </c>
      <c r="G167" t="s">
        <v>867</v>
      </c>
      <c r="L167" t="s">
        <v>878</v>
      </c>
      <c r="M167" t="s">
        <v>274</v>
      </c>
      <c r="N167">
        <v>6.8116000000000003</v>
      </c>
      <c r="AB167" t="str">
        <f>B2B!D164</f>
        <v>JM2</v>
      </c>
      <c r="AC167" t="str">
        <f>B2B!E164</f>
        <v>62</v>
      </c>
      <c r="AD167" t="str">
        <f t="shared" si="32"/>
        <v>JM2-62</v>
      </c>
      <c r="AE167" t="str">
        <f t="shared" si="33"/>
        <v>B14_L7_P</v>
      </c>
      <c r="AF167" t="str">
        <f t="shared" si="34"/>
        <v>M16</v>
      </c>
      <c r="AG167">
        <f t="shared" si="35"/>
        <v>13.2424</v>
      </c>
      <c r="AH167" t="str">
        <f>IF(IFERROR(IF(IF(AF167="--",INDEX(D:D,MATCH(AE167,INDEX(B:B,MATCH(AE167,B:B,)+1):B10681,)+MATCH(AE167,B:B,)))=D167,VLOOKUP(AE167,B:D,3,0),IF(AF167="--",INDEX(D:D,MATCH(AE167,INDEX(B:B,MATCH(AE167,B:B,)+1):B10681,)+MATCH(AE167,B:B,)),"---")),"---")=AD167,"---",IFERROR(IF(IF(AF167="--",INDEX(D:D,MATCH(AE167,INDEX(B:B,MATCH(AE167,B:B,)+1):B10681,)+MATCH(AE167,B:B,)))=AD167,VLOOKUP(AE167,B:D,3,0),IF(AF167="--",INDEX(D:D,MATCH(AE167,INDEX(B:B,MATCH(AE167,B:B,)+1):B10681,)+MATCH(AE167,B:B,)),"---")),"---"))</f>
        <v>---</v>
      </c>
      <c r="AI167" t="str">
        <f t="shared" si="36"/>
        <v>--</v>
      </c>
      <c r="AJ167" t="str">
        <f t="shared" si="37"/>
        <v>B14_L7_P</v>
      </c>
      <c r="AK167">
        <f t="shared" si="38"/>
        <v>2</v>
      </c>
      <c r="AT167" t="str">
        <f t="shared" si="30"/>
        <v>B14_L7_N</v>
      </c>
      <c r="AU167" t="str">
        <f t="shared" si="31"/>
        <v>--</v>
      </c>
    </row>
    <row r="168" spans="1:47" x14ac:dyDescent="0.25">
      <c r="A168" t="str">
        <f t="shared" si="26"/>
        <v>JM2-61</v>
      </c>
      <c r="B168" t="str">
        <f t="shared" si="27"/>
        <v>B14_L8_N</v>
      </c>
      <c r="C168" t="str">
        <f t="shared" si="28"/>
        <v>JM2-B14_L8_N</v>
      </c>
      <c r="D168" t="str">
        <f t="shared" si="29"/>
        <v>JM2-61</v>
      </c>
      <c r="E168" t="s">
        <v>259</v>
      </c>
      <c r="F168">
        <v>61</v>
      </c>
      <c r="G168" t="s">
        <v>297</v>
      </c>
      <c r="L168" t="s">
        <v>880</v>
      </c>
      <c r="M168" t="s">
        <v>274</v>
      </c>
      <c r="N168">
        <v>6.8613999999999997</v>
      </c>
      <c r="AB168" t="str">
        <f>B2B!D165</f>
        <v>JM2</v>
      </c>
      <c r="AC168" t="str">
        <f>B2B!E165</f>
        <v>63</v>
      </c>
      <c r="AD168" t="str">
        <f t="shared" si="32"/>
        <v>JM2-63</v>
      </c>
      <c r="AE168" t="str">
        <f t="shared" si="33"/>
        <v>B14_L9_P</v>
      </c>
      <c r="AF168" t="str">
        <f t="shared" si="34"/>
        <v>N16</v>
      </c>
      <c r="AG168">
        <f t="shared" si="35"/>
        <v>7.0800999999999998</v>
      </c>
      <c r="AH168" t="str">
        <f>IF(IFERROR(IF(IF(AF168="--",INDEX(D:D,MATCH(AE168,INDEX(B:B,MATCH(AE168,B:B,)+1):B10682,)+MATCH(AE168,B:B,)))=D168,VLOOKUP(AE168,B:D,3,0),IF(AF168="--",INDEX(D:D,MATCH(AE168,INDEX(B:B,MATCH(AE168,B:B,)+1):B10682,)+MATCH(AE168,B:B,)),"---")),"---")=AD168,"---",IFERROR(IF(IF(AF168="--",INDEX(D:D,MATCH(AE168,INDEX(B:B,MATCH(AE168,B:B,)+1):B10682,)+MATCH(AE168,B:B,)))=AD168,VLOOKUP(AE168,B:D,3,0),IF(AF168="--",INDEX(D:D,MATCH(AE168,INDEX(B:B,MATCH(AE168,B:B,)+1):B10682,)+MATCH(AE168,B:B,)),"---")),"---"))</f>
        <v>---</v>
      </c>
      <c r="AI168" t="str">
        <f t="shared" si="36"/>
        <v>--</v>
      </c>
      <c r="AJ168" t="str">
        <f t="shared" si="37"/>
        <v>B14_L9_P</v>
      </c>
      <c r="AK168">
        <f t="shared" si="38"/>
        <v>2</v>
      </c>
      <c r="AT168" t="str">
        <f t="shared" si="30"/>
        <v>B14_L8_N</v>
      </c>
      <c r="AU168" t="str">
        <f t="shared" si="31"/>
        <v>--</v>
      </c>
    </row>
    <row r="169" spans="1:47" x14ac:dyDescent="0.25">
      <c r="A169" t="str">
        <f t="shared" si="26"/>
        <v>JM2-62</v>
      </c>
      <c r="B169" t="str">
        <f t="shared" si="27"/>
        <v>B14_L7_P</v>
      </c>
      <c r="C169" t="str">
        <f t="shared" si="28"/>
        <v>JM2-B14_L7_P</v>
      </c>
      <c r="D169" t="str">
        <f t="shared" si="29"/>
        <v>JM2-62</v>
      </c>
      <c r="E169" t="s">
        <v>259</v>
      </c>
      <c r="F169">
        <v>62</v>
      </c>
      <c r="G169" t="s">
        <v>868</v>
      </c>
      <c r="L169" t="s">
        <v>882</v>
      </c>
      <c r="M169" t="s">
        <v>274</v>
      </c>
      <c r="N169">
        <v>13.1968</v>
      </c>
      <c r="AB169" t="str">
        <f>B2B!D166</f>
        <v>JM2</v>
      </c>
      <c r="AC169" t="str">
        <f>B2B!E166</f>
        <v>64</v>
      </c>
      <c r="AD169" t="str">
        <f t="shared" si="32"/>
        <v>JM2-64</v>
      </c>
      <c r="AE169" t="str">
        <f t="shared" si="33"/>
        <v>B14_L15_P</v>
      </c>
      <c r="AF169" t="str">
        <f t="shared" si="34"/>
        <v>R18</v>
      </c>
      <c r="AG169">
        <f t="shared" si="35"/>
        <v>10.9313</v>
      </c>
      <c r="AH169" t="str">
        <f>IF(IFERROR(IF(IF(AF169="--",INDEX(D:D,MATCH(AE169,INDEX(B:B,MATCH(AE169,B:B,)+1):B10683,)+MATCH(AE169,B:B,)))=D169,VLOOKUP(AE169,B:D,3,0),IF(AF169="--",INDEX(D:D,MATCH(AE169,INDEX(B:B,MATCH(AE169,B:B,)+1):B10683,)+MATCH(AE169,B:B,)),"---")),"---")=AD169,"---",IFERROR(IF(IF(AF169="--",INDEX(D:D,MATCH(AE169,INDEX(B:B,MATCH(AE169,B:B,)+1):B10683,)+MATCH(AE169,B:B,)))=AD169,VLOOKUP(AE169,B:D,3,0),IF(AF169="--",INDEX(D:D,MATCH(AE169,INDEX(B:B,MATCH(AE169,B:B,)+1):B10683,)+MATCH(AE169,B:B,)),"---")),"---"))</f>
        <v>---</v>
      </c>
      <c r="AI169" t="str">
        <f t="shared" si="36"/>
        <v>--</v>
      </c>
      <c r="AJ169" t="str">
        <f t="shared" si="37"/>
        <v>B14_L15_P</v>
      </c>
      <c r="AK169">
        <f t="shared" si="38"/>
        <v>2</v>
      </c>
      <c r="AT169" t="str">
        <f t="shared" si="30"/>
        <v>B14_L7_P</v>
      </c>
      <c r="AU169" t="str">
        <f t="shared" si="31"/>
        <v>--</v>
      </c>
    </row>
    <row r="170" spans="1:47" x14ac:dyDescent="0.25">
      <c r="A170" t="str">
        <f t="shared" si="26"/>
        <v>JM2-63</v>
      </c>
      <c r="B170" t="str">
        <f t="shared" si="27"/>
        <v>B14_L9_P</v>
      </c>
      <c r="C170" t="str">
        <f t="shared" si="28"/>
        <v>JM2-B14_L9_P</v>
      </c>
      <c r="D170" t="str">
        <f t="shared" si="29"/>
        <v>JM2-63</v>
      </c>
      <c r="E170" t="s">
        <v>259</v>
      </c>
      <c r="F170">
        <v>63</v>
      </c>
      <c r="G170" t="s">
        <v>870</v>
      </c>
      <c r="L170" t="s">
        <v>884</v>
      </c>
      <c r="M170" t="s">
        <v>274</v>
      </c>
      <c r="N170">
        <v>13.1</v>
      </c>
      <c r="AB170" t="str">
        <f>B2B!D167</f>
        <v>JM2</v>
      </c>
      <c r="AC170" t="str">
        <f>B2B!E167</f>
        <v>65</v>
      </c>
      <c r="AD170" t="str">
        <f t="shared" si="32"/>
        <v>JM2-65</v>
      </c>
      <c r="AE170" t="str">
        <f t="shared" si="33"/>
        <v>B14_L9_N</v>
      </c>
      <c r="AF170" t="str">
        <f t="shared" si="34"/>
        <v>N17</v>
      </c>
      <c r="AG170">
        <f t="shared" si="35"/>
        <v>6.7488000000000001</v>
      </c>
      <c r="AH170" t="str">
        <f>IF(IFERROR(IF(IF(AF170="--",INDEX(D:D,MATCH(AE170,INDEX(B:B,MATCH(AE170,B:B,)+1):B10684,)+MATCH(AE170,B:B,)))=D170,VLOOKUP(AE170,B:D,3,0),IF(AF170="--",INDEX(D:D,MATCH(AE170,INDEX(B:B,MATCH(AE170,B:B,)+1):B10684,)+MATCH(AE170,B:B,)),"---")),"---")=AD170,"---",IFERROR(IF(IF(AF170="--",INDEX(D:D,MATCH(AE170,INDEX(B:B,MATCH(AE170,B:B,)+1):B10684,)+MATCH(AE170,B:B,)))=AD170,VLOOKUP(AE170,B:D,3,0),IF(AF170="--",INDEX(D:D,MATCH(AE170,INDEX(B:B,MATCH(AE170,B:B,)+1):B10684,)+MATCH(AE170,B:B,)),"---")),"---"))</f>
        <v>---</v>
      </c>
      <c r="AI170" t="str">
        <f t="shared" si="36"/>
        <v>--</v>
      </c>
      <c r="AJ170" t="str">
        <f t="shared" si="37"/>
        <v>B14_L9_N</v>
      </c>
      <c r="AK170">
        <f t="shared" si="38"/>
        <v>2</v>
      </c>
      <c r="AT170" t="str">
        <f t="shared" si="30"/>
        <v>B14_L9_P</v>
      </c>
      <c r="AU170" t="str">
        <f t="shared" si="31"/>
        <v>--</v>
      </c>
    </row>
    <row r="171" spans="1:47" x14ac:dyDescent="0.25">
      <c r="A171" t="str">
        <f t="shared" si="26"/>
        <v>JM2-64</v>
      </c>
      <c r="B171" t="str">
        <f t="shared" si="27"/>
        <v>B14_L15_P</v>
      </c>
      <c r="C171" t="str">
        <f t="shared" si="28"/>
        <v>JM2-B14_L15_P</v>
      </c>
      <c r="D171" t="str">
        <f t="shared" si="29"/>
        <v>JM2-64</v>
      </c>
      <c r="E171" t="s">
        <v>259</v>
      </c>
      <c r="F171">
        <v>64</v>
      </c>
      <c r="G171" t="s">
        <v>850</v>
      </c>
      <c r="L171" t="s">
        <v>886</v>
      </c>
      <c r="M171" t="s">
        <v>274</v>
      </c>
      <c r="N171">
        <v>7.5810000000000004</v>
      </c>
      <c r="AB171" t="str">
        <f>B2B!D168</f>
        <v>JM2</v>
      </c>
      <c r="AC171" t="str">
        <f>B2B!E168</f>
        <v>66</v>
      </c>
      <c r="AD171" t="str">
        <f t="shared" si="32"/>
        <v>JM2-66</v>
      </c>
      <c r="AE171" t="str">
        <f t="shared" si="33"/>
        <v>B14_L15_N</v>
      </c>
      <c r="AF171" t="str">
        <f t="shared" si="34"/>
        <v>T18</v>
      </c>
      <c r="AG171">
        <f t="shared" si="35"/>
        <v>10.9313</v>
      </c>
      <c r="AH171" t="str">
        <f>IF(IFERROR(IF(IF(AF171="--",INDEX(D:D,MATCH(AE171,INDEX(B:B,MATCH(AE171,B:B,)+1):B10685,)+MATCH(AE171,B:B,)))=D171,VLOOKUP(AE171,B:D,3,0),IF(AF171="--",INDEX(D:D,MATCH(AE171,INDEX(B:B,MATCH(AE171,B:B,)+1):B10685,)+MATCH(AE171,B:B,)),"---")),"---")=AD171,"---",IFERROR(IF(IF(AF171="--",INDEX(D:D,MATCH(AE171,INDEX(B:B,MATCH(AE171,B:B,)+1):B10685,)+MATCH(AE171,B:B,)))=AD171,VLOOKUP(AE171,B:D,3,0),IF(AF171="--",INDEX(D:D,MATCH(AE171,INDEX(B:B,MATCH(AE171,B:B,)+1):B10685,)+MATCH(AE171,B:B,)),"---")),"---"))</f>
        <v>---</v>
      </c>
      <c r="AI171" t="str">
        <f t="shared" si="36"/>
        <v>--</v>
      </c>
      <c r="AJ171" t="str">
        <f t="shared" si="37"/>
        <v>B14_L15_N</v>
      </c>
      <c r="AK171">
        <f t="shared" si="38"/>
        <v>2</v>
      </c>
      <c r="AT171" t="str">
        <f t="shared" si="30"/>
        <v>B14_L15_P</v>
      </c>
      <c r="AU171" t="str">
        <f t="shared" si="31"/>
        <v>--</v>
      </c>
    </row>
    <row r="172" spans="1:47" x14ac:dyDescent="0.25">
      <c r="A172" t="str">
        <f t="shared" si="26"/>
        <v>JM2-65</v>
      </c>
      <c r="B172" t="str">
        <f t="shared" si="27"/>
        <v>B14_L9_N</v>
      </c>
      <c r="C172" t="str">
        <f t="shared" si="28"/>
        <v>JM2-B14_L9_N</v>
      </c>
      <c r="D172" t="str">
        <f t="shared" si="29"/>
        <v>JM2-65</v>
      </c>
      <c r="E172" t="s">
        <v>259</v>
      </c>
      <c r="F172">
        <v>65</v>
      </c>
      <c r="G172" t="s">
        <v>869</v>
      </c>
      <c r="L172" t="s">
        <v>888</v>
      </c>
      <c r="M172" t="s">
        <v>274</v>
      </c>
      <c r="N172">
        <v>7.6901999999999999</v>
      </c>
      <c r="AB172" t="str">
        <f>B2B!D169</f>
        <v>JM2</v>
      </c>
      <c r="AC172" t="str">
        <f>B2B!E169</f>
        <v>67</v>
      </c>
      <c r="AD172" t="str">
        <f t="shared" si="32"/>
        <v>JM2-67</v>
      </c>
      <c r="AE172" t="str">
        <f t="shared" si="33"/>
        <v>SPI-DQO</v>
      </c>
      <c r="AF172" t="str">
        <f t="shared" si="34"/>
        <v>K16</v>
      </c>
      <c r="AG172">
        <f t="shared" si="35"/>
        <v>14.571999999999999</v>
      </c>
      <c r="AH172" t="str">
        <f>IF(IFERROR(IF(IF(AF172="--",INDEX(D:D,MATCH(AE172,INDEX(B:B,MATCH(AE172,B:B,)+1):B10686,)+MATCH(AE172,B:B,)))=D172,VLOOKUP(AE172,B:D,3,0),IF(AF172="--",INDEX(D:D,MATCH(AE172,INDEX(B:B,MATCH(AE172,B:B,)+1):B10686,)+MATCH(AE172,B:B,)),"---")),"---")=AD172,"---",IFERROR(IF(IF(AF172="--",INDEX(D:D,MATCH(AE172,INDEX(B:B,MATCH(AE172,B:B,)+1):B10686,)+MATCH(AE172,B:B,)))=AD172,VLOOKUP(AE172,B:D,3,0),IF(AF172="--",INDEX(D:D,MATCH(AE172,INDEX(B:B,MATCH(AE172,B:B,)+1):B10686,)+MATCH(AE172,B:B,)),"---")),"---"))</f>
        <v>---</v>
      </c>
      <c r="AI172" t="str">
        <f t="shared" si="36"/>
        <v>--</v>
      </c>
      <c r="AJ172" t="str">
        <f t="shared" si="37"/>
        <v>SPI-DQO</v>
      </c>
      <c r="AK172">
        <f t="shared" si="38"/>
        <v>3</v>
      </c>
      <c r="AT172" t="str">
        <f t="shared" si="30"/>
        <v>B14_L9_N</v>
      </c>
      <c r="AU172" t="str">
        <f t="shared" si="31"/>
        <v>--</v>
      </c>
    </row>
    <row r="173" spans="1:47" x14ac:dyDescent="0.25">
      <c r="A173" t="str">
        <f t="shared" si="26"/>
        <v>JM2-66</v>
      </c>
      <c r="B173" t="str">
        <f t="shared" si="27"/>
        <v>B14_L15_N</v>
      </c>
      <c r="C173" t="str">
        <f t="shared" si="28"/>
        <v>JM2-B14_L15_N</v>
      </c>
      <c r="D173" t="str">
        <f t="shared" si="29"/>
        <v>JM2-66</v>
      </c>
      <c r="E173" t="s">
        <v>259</v>
      </c>
      <c r="F173">
        <v>66</v>
      </c>
      <c r="G173" t="s">
        <v>849</v>
      </c>
      <c r="L173" t="s">
        <v>890</v>
      </c>
      <c r="M173" t="s">
        <v>274</v>
      </c>
      <c r="N173">
        <v>12.8299</v>
      </c>
      <c r="AB173" t="str">
        <f>B2B!D170</f>
        <v>JM2</v>
      </c>
      <c r="AC173" t="str">
        <f>B2B!E170</f>
        <v>68</v>
      </c>
      <c r="AD173" t="str">
        <f t="shared" si="32"/>
        <v>JM2-68</v>
      </c>
      <c r="AE173" t="str">
        <f t="shared" si="33"/>
        <v>SPI-CLK</v>
      </c>
      <c r="AF173" t="str">
        <f t="shared" si="34"/>
        <v>E8</v>
      </c>
      <c r="AG173">
        <f t="shared" si="35"/>
        <v>26.687100000000001</v>
      </c>
      <c r="AH173" t="str">
        <f>IF(IFERROR(IF(IF(AF173="--",INDEX(D:D,MATCH(AE173,INDEX(B:B,MATCH(AE173,B:B,)+1):B10687,)+MATCH(AE173,B:B,)))=D173,VLOOKUP(AE173,B:D,3,0),IF(AF173="--",INDEX(D:D,MATCH(AE173,INDEX(B:B,MATCH(AE173,B:B,)+1):B10687,)+MATCH(AE173,B:B,)),"---")),"---")=AD173,"---",IFERROR(IF(IF(AF173="--",INDEX(D:D,MATCH(AE173,INDEX(B:B,MATCH(AE173,B:B,)+1):B10687,)+MATCH(AE173,B:B,)))=AD173,VLOOKUP(AE173,B:D,3,0),IF(AF173="--",INDEX(D:D,MATCH(AE173,INDEX(B:B,MATCH(AE173,B:B,)+1):B10687,)+MATCH(AE173,B:B,)),"---")),"---"))</f>
        <v>---</v>
      </c>
      <c r="AI173" t="str">
        <f t="shared" si="36"/>
        <v>--</v>
      </c>
      <c r="AJ173" t="str">
        <f t="shared" si="37"/>
        <v>SPI-CLK</v>
      </c>
      <c r="AK173">
        <f t="shared" si="38"/>
        <v>3</v>
      </c>
      <c r="AT173" t="str">
        <f t="shared" si="30"/>
        <v>B14_L15_N</v>
      </c>
      <c r="AU173" t="str">
        <f t="shared" si="31"/>
        <v>--</v>
      </c>
    </row>
    <row r="174" spans="1:47" x14ac:dyDescent="0.25">
      <c r="A174" t="str">
        <f t="shared" si="26"/>
        <v>JM2-67</v>
      </c>
      <c r="B174" t="str">
        <f t="shared" si="27"/>
        <v>SPI-DQO</v>
      </c>
      <c r="C174" t="str">
        <f t="shared" si="28"/>
        <v>JM2-SPI-DQO</v>
      </c>
      <c r="D174" t="str">
        <f t="shared" si="29"/>
        <v>JM2-67</v>
      </c>
      <c r="E174" t="s">
        <v>259</v>
      </c>
      <c r="F174">
        <v>67</v>
      </c>
      <c r="G174" t="s">
        <v>418</v>
      </c>
      <c r="L174" t="s">
        <v>892</v>
      </c>
      <c r="M174" t="s">
        <v>274</v>
      </c>
      <c r="N174">
        <v>12.912800000000001</v>
      </c>
      <c r="AB174" t="str">
        <f>B2B!D171</f>
        <v>JM2</v>
      </c>
      <c r="AC174" t="str">
        <f>B2B!E171</f>
        <v>69</v>
      </c>
      <c r="AD174" t="str">
        <f t="shared" si="32"/>
        <v>JM2-69</v>
      </c>
      <c r="AE174" t="str">
        <f t="shared" si="33"/>
        <v>SPI-DQ3</v>
      </c>
      <c r="AF174" t="str">
        <f t="shared" si="34"/>
        <v>J16</v>
      </c>
      <c r="AG174">
        <f t="shared" si="35"/>
        <v>12.096299999999999</v>
      </c>
      <c r="AH174" t="str">
        <f>IF(IFERROR(IF(IF(AF174="--",INDEX(D:D,MATCH(AE174,INDEX(B:B,MATCH(AE174,B:B,)+1):B10688,)+MATCH(AE174,B:B,)))=D174,VLOOKUP(AE174,B:D,3,0),IF(AF174="--",INDEX(D:D,MATCH(AE174,INDEX(B:B,MATCH(AE174,B:B,)+1):B10688,)+MATCH(AE174,B:B,)),"---")),"---")=AD174,"---",IFERROR(IF(IF(AF174="--",INDEX(D:D,MATCH(AE174,INDEX(B:B,MATCH(AE174,B:B,)+1):B10688,)+MATCH(AE174,B:B,)))=AD174,VLOOKUP(AE174,B:D,3,0),IF(AF174="--",INDEX(D:D,MATCH(AE174,INDEX(B:B,MATCH(AE174,B:B,)+1):B10688,)+MATCH(AE174,B:B,)),"---")),"---"))</f>
        <v>---</v>
      </c>
      <c r="AI174" t="str">
        <f t="shared" si="36"/>
        <v>--</v>
      </c>
      <c r="AJ174" t="str">
        <f t="shared" si="37"/>
        <v>SPI-DQ3</v>
      </c>
      <c r="AK174">
        <f t="shared" si="38"/>
        <v>3</v>
      </c>
      <c r="AT174" t="str">
        <f t="shared" si="30"/>
        <v>SPI-DQO</v>
      </c>
      <c r="AU174" t="str">
        <f t="shared" si="31"/>
        <v>--</v>
      </c>
    </row>
    <row r="175" spans="1:47" x14ac:dyDescent="0.25">
      <c r="A175" t="str">
        <f t="shared" si="26"/>
        <v>JM2-68</v>
      </c>
      <c r="B175" t="str">
        <f t="shared" si="27"/>
        <v>SPI-CLK</v>
      </c>
      <c r="C175" t="str">
        <f t="shared" si="28"/>
        <v>JM2-SPI-CLK</v>
      </c>
      <c r="D175" t="str">
        <f t="shared" si="29"/>
        <v>JM2-68</v>
      </c>
      <c r="E175" t="s">
        <v>259</v>
      </c>
      <c r="F175">
        <v>68</v>
      </c>
      <c r="G175" t="s">
        <v>1306</v>
      </c>
      <c r="L175" t="s">
        <v>877</v>
      </c>
      <c r="M175" t="s">
        <v>274</v>
      </c>
      <c r="N175">
        <v>9.9885999999999999</v>
      </c>
      <c r="AB175" t="str">
        <f>B2B!D172</f>
        <v>JM2</v>
      </c>
      <c r="AC175" t="str">
        <f>B2B!E172</f>
        <v>70</v>
      </c>
      <c r="AD175" t="str">
        <f t="shared" si="32"/>
        <v>JM2-70</v>
      </c>
      <c r="AE175" t="str">
        <f t="shared" si="33"/>
        <v>SPI-CS</v>
      </c>
      <c r="AF175" t="str">
        <f t="shared" si="34"/>
        <v>L15</v>
      </c>
      <c r="AG175">
        <f t="shared" si="35"/>
        <v>28.251999999999999</v>
      </c>
      <c r="AH175" t="str">
        <f>IF(IFERROR(IF(IF(AF175="--",INDEX(D:D,MATCH(AE175,INDEX(B:B,MATCH(AE175,B:B,)+1):B10689,)+MATCH(AE175,B:B,)))=D175,VLOOKUP(AE175,B:D,3,0),IF(AF175="--",INDEX(D:D,MATCH(AE175,INDEX(B:B,MATCH(AE175,B:B,)+1):B10689,)+MATCH(AE175,B:B,)),"---")),"---")=AD175,"---",IFERROR(IF(IF(AF175="--",INDEX(D:D,MATCH(AE175,INDEX(B:B,MATCH(AE175,B:B,)+1):B10689,)+MATCH(AE175,B:B,)))=AD175,VLOOKUP(AE175,B:D,3,0),IF(AF175="--",INDEX(D:D,MATCH(AE175,INDEX(B:B,MATCH(AE175,B:B,)+1):B10689,)+MATCH(AE175,B:B,)),"---")),"---"))</f>
        <v>---</v>
      </c>
      <c r="AI175" t="str">
        <f t="shared" si="36"/>
        <v>--</v>
      </c>
      <c r="AJ175" t="str">
        <f t="shared" si="37"/>
        <v>SPI-CS</v>
      </c>
      <c r="AK175">
        <f t="shared" si="38"/>
        <v>4</v>
      </c>
      <c r="AT175" t="str">
        <f t="shared" si="30"/>
        <v>SPI-CLK</v>
      </c>
      <c r="AU175" t="str">
        <f t="shared" si="31"/>
        <v>--</v>
      </c>
    </row>
    <row r="176" spans="1:47" x14ac:dyDescent="0.25">
      <c r="A176" t="str">
        <f t="shared" si="26"/>
        <v>JM2-69</v>
      </c>
      <c r="B176" t="str">
        <f t="shared" si="27"/>
        <v>SPI-DQ3</v>
      </c>
      <c r="C176" t="str">
        <f t="shared" si="28"/>
        <v>JM2-SPI-DQ3</v>
      </c>
      <c r="D176" t="str">
        <f t="shared" si="29"/>
        <v>JM2-69</v>
      </c>
      <c r="E176" t="s">
        <v>259</v>
      </c>
      <c r="F176">
        <v>69</v>
      </c>
      <c r="G176" t="s">
        <v>417</v>
      </c>
      <c r="L176" t="s">
        <v>879</v>
      </c>
      <c r="M176" t="s">
        <v>274</v>
      </c>
      <c r="N176">
        <v>10.0471</v>
      </c>
      <c r="AB176" t="str">
        <f>B2B!D173</f>
        <v>JM2</v>
      </c>
      <c r="AC176" t="str">
        <f>B2B!E173</f>
        <v>71</v>
      </c>
      <c r="AD176" t="str">
        <f t="shared" si="32"/>
        <v>JM2-71</v>
      </c>
      <c r="AE176" t="str">
        <f t="shared" si="33"/>
        <v>GND</v>
      </c>
      <c r="AF176" t="str">
        <f t="shared" si="34"/>
        <v>---</v>
      </c>
      <c r="AG176" t="str">
        <f t="shared" si="35"/>
        <v>---</v>
      </c>
      <c r="AH176" t="str">
        <f>IF(IFERROR(IF(IF(AF176="--",INDEX(D:D,MATCH(AE176,INDEX(B:B,MATCH(AE176,B:B,)+1):B10690,)+MATCH(AE176,B:B,)))=D176,VLOOKUP(AE176,B:D,3,0),IF(AF176="--",INDEX(D:D,MATCH(AE176,INDEX(B:B,MATCH(AE176,B:B,)+1):B10690,)+MATCH(AE176,B:B,)),"---")),"---")=AD176,"---",IFERROR(IF(IF(AF176="--",INDEX(D:D,MATCH(AE176,INDEX(B:B,MATCH(AE176,B:B,)+1):B10690,)+MATCH(AE176,B:B,)))=AD176,VLOOKUP(AE176,B:D,3,0),IF(AF176="--",INDEX(D:D,MATCH(AE176,INDEX(B:B,MATCH(AE176,B:B,)+1):B10690,)+MATCH(AE176,B:B,)),"---")),"---"))</f>
        <v>---</v>
      </c>
      <c r="AI176" t="str">
        <f t="shared" si="36"/>
        <v>--</v>
      </c>
      <c r="AJ176" t="str">
        <f t="shared" si="37"/>
        <v>GND</v>
      </c>
      <c r="AK176">
        <f t="shared" si="38"/>
        <v>197</v>
      </c>
      <c r="AT176" t="str">
        <f t="shared" si="30"/>
        <v>SPI-DQ3</v>
      </c>
      <c r="AU176" t="str">
        <f t="shared" si="31"/>
        <v>--</v>
      </c>
    </row>
    <row r="177" spans="1:47" x14ac:dyDescent="0.25">
      <c r="A177" t="str">
        <f t="shared" si="26"/>
        <v>JM2-70</v>
      </c>
      <c r="B177" t="str">
        <f t="shared" si="27"/>
        <v>SPI-CS</v>
      </c>
      <c r="C177" t="str">
        <f t="shared" si="28"/>
        <v>JM2-SPI-CS</v>
      </c>
      <c r="D177" t="str">
        <f t="shared" si="29"/>
        <v>JM2-70</v>
      </c>
      <c r="E177" t="s">
        <v>259</v>
      </c>
      <c r="F177">
        <v>70</v>
      </c>
      <c r="G177" t="s">
        <v>414</v>
      </c>
      <c r="L177" t="s">
        <v>881</v>
      </c>
      <c r="M177" t="s">
        <v>274</v>
      </c>
      <c r="N177">
        <v>11.895300000000001</v>
      </c>
      <c r="AB177" t="str">
        <f>B2B!D174</f>
        <v>JM2</v>
      </c>
      <c r="AC177" t="str">
        <f>B2B!E174</f>
        <v>72</v>
      </c>
      <c r="AD177" t="str">
        <f t="shared" si="32"/>
        <v>JM2-72</v>
      </c>
      <c r="AE177" t="str">
        <f t="shared" si="33"/>
        <v>SPI-DQ1</v>
      </c>
      <c r="AF177" t="str">
        <f t="shared" si="34"/>
        <v>L17</v>
      </c>
      <c r="AG177">
        <f t="shared" si="35"/>
        <v>16.917200000000001</v>
      </c>
      <c r="AH177" t="str">
        <f>IF(IFERROR(IF(IF(AF177="--",INDEX(D:D,MATCH(AE177,INDEX(B:B,MATCH(AE177,B:B,)+1):B10691,)+MATCH(AE177,B:B,)))=D177,VLOOKUP(AE177,B:D,3,0),IF(AF177="--",INDEX(D:D,MATCH(AE177,INDEX(B:B,MATCH(AE177,B:B,)+1):B10691,)+MATCH(AE177,B:B,)),"---")),"---")=AD177,"---",IFERROR(IF(IF(AF177="--",INDEX(D:D,MATCH(AE177,INDEX(B:B,MATCH(AE177,B:B,)+1):B10691,)+MATCH(AE177,B:B,)))=AD177,VLOOKUP(AE177,B:D,3,0),IF(AF177="--",INDEX(D:D,MATCH(AE177,INDEX(B:B,MATCH(AE177,B:B,)+1):B10691,)+MATCH(AE177,B:B,)),"---")),"---"))</f>
        <v>---</v>
      </c>
      <c r="AI177" t="str">
        <f t="shared" si="36"/>
        <v>--</v>
      </c>
      <c r="AJ177" t="str">
        <f t="shared" si="37"/>
        <v>SPI-DQ1</v>
      </c>
      <c r="AK177">
        <f t="shared" si="38"/>
        <v>3</v>
      </c>
      <c r="AT177" t="str">
        <f t="shared" si="30"/>
        <v>SPI-CS</v>
      </c>
      <c r="AU177" t="str">
        <f t="shared" si="31"/>
        <v>--</v>
      </c>
    </row>
    <row r="178" spans="1:47" x14ac:dyDescent="0.25">
      <c r="A178" t="str">
        <f t="shared" si="26"/>
        <v>JM2-71</v>
      </c>
      <c r="B178" t="str">
        <f t="shared" si="27"/>
        <v>GND</v>
      </c>
      <c r="C178" t="str">
        <f t="shared" si="28"/>
        <v>JM2-GND</v>
      </c>
      <c r="D178" t="str">
        <f t="shared" si="29"/>
        <v>JM2-71</v>
      </c>
      <c r="E178" t="s">
        <v>259</v>
      </c>
      <c r="F178">
        <v>71</v>
      </c>
      <c r="G178" t="s">
        <v>275</v>
      </c>
      <c r="L178" t="s">
        <v>883</v>
      </c>
      <c r="M178" t="s">
        <v>274</v>
      </c>
      <c r="N178">
        <v>11.968500000000001</v>
      </c>
      <c r="AB178" t="str">
        <f>B2B!D175</f>
        <v>JM2</v>
      </c>
      <c r="AC178" t="str">
        <f>B2B!E175</f>
        <v>73</v>
      </c>
      <c r="AD178" t="str">
        <f t="shared" si="32"/>
        <v>JM2-73</v>
      </c>
      <c r="AE178" t="str">
        <f t="shared" si="33"/>
        <v>B14_L11_N</v>
      </c>
      <c r="AF178" t="str">
        <f t="shared" si="34"/>
        <v>P16</v>
      </c>
      <c r="AG178">
        <f t="shared" si="35"/>
        <v>6.1856</v>
      </c>
      <c r="AH178" t="str">
        <f>IF(IFERROR(IF(IF(AF178="--",INDEX(D:D,MATCH(AE178,INDEX(B:B,MATCH(AE178,B:B,)+1):B10692,)+MATCH(AE178,B:B,)))=D178,VLOOKUP(AE178,B:D,3,0),IF(AF178="--",INDEX(D:D,MATCH(AE178,INDEX(B:B,MATCH(AE178,B:B,)+1):B10692,)+MATCH(AE178,B:B,)),"---")),"---")=AD178,"---",IFERROR(IF(IF(AF178="--",INDEX(D:D,MATCH(AE178,INDEX(B:B,MATCH(AE178,B:B,)+1):B10692,)+MATCH(AE178,B:B,)))=AD178,VLOOKUP(AE178,B:D,3,0),IF(AF178="--",INDEX(D:D,MATCH(AE178,INDEX(B:B,MATCH(AE178,B:B,)+1):B10692,)+MATCH(AE178,B:B,)),"---")),"---"))</f>
        <v>---</v>
      </c>
      <c r="AI178" t="str">
        <f t="shared" si="36"/>
        <v>--</v>
      </c>
      <c r="AJ178" t="str">
        <f t="shared" si="37"/>
        <v>B14_L11_N</v>
      </c>
      <c r="AK178">
        <f t="shared" si="38"/>
        <v>2</v>
      </c>
      <c r="AT178" t="str">
        <f t="shared" si="30"/>
        <v>GND</v>
      </c>
      <c r="AU178" t="str">
        <f t="shared" si="31"/>
        <v>--</v>
      </c>
    </row>
    <row r="179" spans="1:47" x14ac:dyDescent="0.25">
      <c r="A179" t="str">
        <f t="shared" si="26"/>
        <v>JM2-72</v>
      </c>
      <c r="B179" t="str">
        <f t="shared" si="27"/>
        <v>SPI-DQ1</v>
      </c>
      <c r="C179" t="str">
        <f t="shared" si="28"/>
        <v>JM2-SPI-DQ1</v>
      </c>
      <c r="D179" t="str">
        <f t="shared" si="29"/>
        <v>JM2-72</v>
      </c>
      <c r="E179" t="s">
        <v>259</v>
      </c>
      <c r="F179">
        <v>72</v>
      </c>
      <c r="G179" t="s">
        <v>415</v>
      </c>
      <c r="L179" t="s">
        <v>885</v>
      </c>
      <c r="M179" t="s">
        <v>274</v>
      </c>
      <c r="N179">
        <v>10.1313</v>
      </c>
      <c r="AB179" t="str">
        <f>B2B!D176</f>
        <v>JM2</v>
      </c>
      <c r="AC179" t="str">
        <f>B2B!E176</f>
        <v>74</v>
      </c>
      <c r="AD179" t="str">
        <f t="shared" si="32"/>
        <v>JM2-74</v>
      </c>
      <c r="AE179" t="str">
        <f t="shared" si="33"/>
        <v>SPI-DQ2</v>
      </c>
      <c r="AF179" t="str">
        <f t="shared" si="34"/>
        <v>J15</v>
      </c>
      <c r="AG179">
        <f t="shared" si="35"/>
        <v>21.127700000000001</v>
      </c>
      <c r="AH179" t="str">
        <f>IF(IFERROR(IF(IF(AF179="--",INDEX(D:D,MATCH(AE179,INDEX(B:B,MATCH(AE179,B:B,)+1):B10693,)+MATCH(AE179,B:B,)))=D179,VLOOKUP(AE179,B:D,3,0),IF(AF179="--",INDEX(D:D,MATCH(AE179,INDEX(B:B,MATCH(AE179,B:B,)+1):B10693,)+MATCH(AE179,B:B,)),"---")),"---")=AD179,"---",IFERROR(IF(IF(AF179="--",INDEX(D:D,MATCH(AE179,INDEX(B:B,MATCH(AE179,B:B,)+1):B10693,)+MATCH(AE179,B:B,)))=AD179,VLOOKUP(AE179,B:D,3,0),IF(AF179="--",INDEX(D:D,MATCH(AE179,INDEX(B:B,MATCH(AE179,B:B,)+1):B10693,)+MATCH(AE179,B:B,)),"---")),"---"))</f>
        <v>---</v>
      </c>
      <c r="AI179" t="str">
        <f t="shared" si="36"/>
        <v>--</v>
      </c>
      <c r="AJ179" t="str">
        <f t="shared" si="37"/>
        <v>SPI-DQ2</v>
      </c>
      <c r="AK179">
        <f t="shared" si="38"/>
        <v>3</v>
      </c>
      <c r="AT179" t="str">
        <f t="shared" si="30"/>
        <v>SPI-DQ1</v>
      </c>
      <c r="AU179" t="str">
        <f t="shared" si="31"/>
        <v>--</v>
      </c>
    </row>
    <row r="180" spans="1:47" x14ac:dyDescent="0.25">
      <c r="A180" t="str">
        <f t="shared" si="26"/>
        <v>JM2-73</v>
      </c>
      <c r="B180" t="str">
        <f t="shared" si="27"/>
        <v>B14_L11_N</v>
      </c>
      <c r="C180" t="str">
        <f t="shared" si="28"/>
        <v>JM2-B14_L11_N</v>
      </c>
      <c r="D180" t="str">
        <f t="shared" si="29"/>
        <v>JM2-73</v>
      </c>
      <c r="E180" t="s">
        <v>259</v>
      </c>
      <c r="F180">
        <v>73</v>
      </c>
      <c r="G180" t="s">
        <v>283</v>
      </c>
      <c r="L180" t="s">
        <v>887</v>
      </c>
      <c r="M180" t="s">
        <v>274</v>
      </c>
      <c r="N180">
        <v>10.127800000000001</v>
      </c>
      <c r="AB180" t="str">
        <f>B2B!D177</f>
        <v>JM2</v>
      </c>
      <c r="AC180" t="str">
        <f>B2B!E177</f>
        <v>75</v>
      </c>
      <c r="AD180" t="str">
        <f t="shared" si="32"/>
        <v>JM2-75</v>
      </c>
      <c r="AE180" t="str">
        <f t="shared" si="33"/>
        <v>B14_L11_P</v>
      </c>
      <c r="AF180" t="str">
        <f t="shared" si="34"/>
        <v>P15</v>
      </c>
      <c r="AG180">
        <f t="shared" si="35"/>
        <v>7.2340999999999998</v>
      </c>
      <c r="AH180" t="str">
        <f>IF(IFERROR(IF(IF(AF180="--",INDEX(D:D,MATCH(AE180,INDEX(B:B,MATCH(AE180,B:B,)+1):B10694,)+MATCH(AE180,B:B,)))=D180,VLOOKUP(AE180,B:D,3,0),IF(AF180="--",INDEX(D:D,MATCH(AE180,INDEX(B:B,MATCH(AE180,B:B,)+1):B10694,)+MATCH(AE180,B:B,)),"---")),"---")=AD180,"---",IFERROR(IF(IF(AF180="--",INDEX(D:D,MATCH(AE180,INDEX(B:B,MATCH(AE180,B:B,)+1):B10694,)+MATCH(AE180,B:B,)))=AD180,VLOOKUP(AE180,B:D,3,0),IF(AF180="--",INDEX(D:D,MATCH(AE180,INDEX(B:B,MATCH(AE180,B:B,)+1):B10694,)+MATCH(AE180,B:B,)),"---")),"---"))</f>
        <v>---</v>
      </c>
      <c r="AI180" t="str">
        <f t="shared" si="36"/>
        <v>--</v>
      </c>
      <c r="AJ180" t="str">
        <f t="shared" si="37"/>
        <v>B14_L11_P</v>
      </c>
      <c r="AK180">
        <f t="shared" si="38"/>
        <v>2</v>
      </c>
      <c r="AT180" t="str">
        <f t="shared" si="30"/>
        <v>B14_L11_N</v>
      </c>
      <c r="AU180" t="str">
        <f t="shared" si="31"/>
        <v>--</v>
      </c>
    </row>
    <row r="181" spans="1:47" x14ac:dyDescent="0.25">
      <c r="A181" t="str">
        <f t="shared" si="26"/>
        <v>JM2-74</v>
      </c>
      <c r="B181" t="str">
        <f t="shared" si="27"/>
        <v>SPI-DQ2</v>
      </c>
      <c r="C181" t="str">
        <f t="shared" si="28"/>
        <v>JM2-SPI-DQ2</v>
      </c>
      <c r="D181" t="str">
        <f t="shared" si="29"/>
        <v>JM2-74</v>
      </c>
      <c r="E181" t="s">
        <v>259</v>
      </c>
      <c r="F181">
        <v>74</v>
      </c>
      <c r="G181" t="s">
        <v>416</v>
      </c>
      <c r="L181" t="s">
        <v>889</v>
      </c>
      <c r="M181" t="s">
        <v>274</v>
      </c>
      <c r="N181">
        <v>11.8306</v>
      </c>
      <c r="AB181" t="str">
        <f>B2B!D178</f>
        <v>JM2</v>
      </c>
      <c r="AC181" t="str">
        <f>B2B!E178</f>
        <v>76</v>
      </c>
      <c r="AD181" t="str">
        <f t="shared" si="32"/>
        <v>JM2-76</v>
      </c>
      <c r="AE181" t="str">
        <f t="shared" si="33"/>
        <v>B14_L10_P</v>
      </c>
      <c r="AF181" t="str">
        <f t="shared" si="34"/>
        <v>N18</v>
      </c>
      <c r="AG181">
        <f t="shared" si="35"/>
        <v>8.4099000000000004</v>
      </c>
      <c r="AH181" t="str">
        <f>IF(IFERROR(IF(IF(AF181="--",INDEX(D:D,MATCH(AE181,INDEX(B:B,MATCH(AE181,B:B,)+1):B10695,)+MATCH(AE181,B:B,)))=D181,VLOOKUP(AE181,B:D,3,0),IF(AF181="--",INDEX(D:D,MATCH(AE181,INDEX(B:B,MATCH(AE181,B:B,)+1):B10695,)+MATCH(AE181,B:B,)),"---")),"---")=AD181,"---",IFERROR(IF(IF(AF181="--",INDEX(D:D,MATCH(AE181,INDEX(B:B,MATCH(AE181,B:B,)+1):B10695,)+MATCH(AE181,B:B,)))=AD181,VLOOKUP(AE181,B:D,3,0),IF(AF181="--",INDEX(D:D,MATCH(AE181,INDEX(B:B,MATCH(AE181,B:B,)+1):B10695,)+MATCH(AE181,B:B,)),"---")),"---"))</f>
        <v>---</v>
      </c>
      <c r="AI181" t="str">
        <f t="shared" si="36"/>
        <v>--</v>
      </c>
      <c r="AJ181" t="str">
        <f t="shared" si="37"/>
        <v>B14_L10_P</v>
      </c>
      <c r="AK181">
        <f t="shared" si="38"/>
        <v>2</v>
      </c>
      <c r="AT181" t="str">
        <f t="shared" si="30"/>
        <v>SPI-DQ2</v>
      </c>
      <c r="AU181" t="str">
        <f t="shared" si="31"/>
        <v>--</v>
      </c>
    </row>
    <row r="182" spans="1:47" x14ac:dyDescent="0.25">
      <c r="A182" t="str">
        <f t="shared" si="26"/>
        <v>JM2-75</v>
      </c>
      <c r="B182" t="str">
        <f t="shared" si="27"/>
        <v>B14_L11_P</v>
      </c>
      <c r="C182" t="str">
        <f t="shared" si="28"/>
        <v>JM2-B14_L11_P</v>
      </c>
      <c r="D182" t="str">
        <f t="shared" si="29"/>
        <v>JM2-75</v>
      </c>
      <c r="E182" t="s">
        <v>259</v>
      </c>
      <c r="F182">
        <v>75</v>
      </c>
      <c r="G182" t="s">
        <v>284</v>
      </c>
      <c r="L182" t="s">
        <v>891</v>
      </c>
      <c r="M182" t="s">
        <v>274</v>
      </c>
      <c r="N182">
        <v>11.8857</v>
      </c>
      <c r="AB182" t="str">
        <f>B2B!D179</f>
        <v>JM2</v>
      </c>
      <c r="AC182" t="str">
        <f>B2B!E179</f>
        <v>77</v>
      </c>
      <c r="AD182" t="str">
        <f t="shared" si="32"/>
        <v>JM2-77</v>
      </c>
      <c r="AE182" t="str">
        <f t="shared" si="33"/>
        <v>B14_L14_N</v>
      </c>
      <c r="AF182" t="str">
        <f t="shared" si="34"/>
        <v>R17</v>
      </c>
      <c r="AG182">
        <f t="shared" si="35"/>
        <v>5.3028000000000004</v>
      </c>
      <c r="AH182" t="str">
        <f>IF(IFERROR(IF(IF(AF182="--",INDEX(D:D,MATCH(AE182,INDEX(B:B,MATCH(AE182,B:B,)+1):B10696,)+MATCH(AE182,B:B,)))=D182,VLOOKUP(AE182,B:D,3,0),IF(AF182="--",INDEX(D:D,MATCH(AE182,INDEX(B:B,MATCH(AE182,B:B,)+1):B10696,)+MATCH(AE182,B:B,)),"---")),"---")=AD182,"---",IFERROR(IF(IF(AF182="--",INDEX(D:D,MATCH(AE182,INDEX(B:B,MATCH(AE182,B:B,)+1):B10696,)+MATCH(AE182,B:B,)))=AD182,VLOOKUP(AE182,B:D,3,0),IF(AF182="--",INDEX(D:D,MATCH(AE182,INDEX(B:B,MATCH(AE182,B:B,)+1):B10696,)+MATCH(AE182,B:B,)),"---")),"---"))</f>
        <v>---</v>
      </c>
      <c r="AI182" t="str">
        <f t="shared" si="36"/>
        <v>--</v>
      </c>
      <c r="AJ182" t="str">
        <f t="shared" si="37"/>
        <v>B14_L14_N</v>
      </c>
      <c r="AK182">
        <f t="shared" si="38"/>
        <v>2</v>
      </c>
      <c r="AT182" t="str">
        <f t="shared" si="30"/>
        <v>B14_L11_P</v>
      </c>
      <c r="AU182" t="str">
        <f t="shared" si="31"/>
        <v>--</v>
      </c>
    </row>
    <row r="183" spans="1:47" x14ac:dyDescent="0.25">
      <c r="A183" t="str">
        <f t="shared" si="26"/>
        <v>JM2-76</v>
      </c>
      <c r="B183" t="str">
        <f t="shared" si="27"/>
        <v>B14_L10_P</v>
      </c>
      <c r="C183" t="str">
        <f t="shared" si="28"/>
        <v>JM2-B14_L10_P</v>
      </c>
      <c r="D183" t="str">
        <f t="shared" si="29"/>
        <v>JM2-76</v>
      </c>
      <c r="E183" t="s">
        <v>259</v>
      </c>
      <c r="F183">
        <v>76</v>
      </c>
      <c r="G183" t="s">
        <v>282</v>
      </c>
      <c r="L183" t="s">
        <v>926</v>
      </c>
      <c r="M183" t="s">
        <v>274</v>
      </c>
      <c r="N183">
        <v>2.0684</v>
      </c>
      <c r="AB183" t="str">
        <f>B2B!D180</f>
        <v>JM2</v>
      </c>
      <c r="AC183" t="str">
        <f>B2B!E180</f>
        <v>78</v>
      </c>
      <c r="AD183" t="str">
        <f t="shared" si="32"/>
        <v>JM2-78</v>
      </c>
      <c r="AE183" t="str">
        <f t="shared" si="33"/>
        <v>B14_L10_N</v>
      </c>
      <c r="AF183" t="str">
        <f t="shared" si="34"/>
        <v>P18</v>
      </c>
      <c r="AG183">
        <f t="shared" si="35"/>
        <v>8.4099000000000004</v>
      </c>
      <c r="AH183" t="str">
        <f>IF(IFERROR(IF(IF(AF183="--",INDEX(D:D,MATCH(AE183,INDEX(B:B,MATCH(AE183,B:B,)+1):B10697,)+MATCH(AE183,B:B,)))=D183,VLOOKUP(AE183,B:D,3,0),IF(AF183="--",INDEX(D:D,MATCH(AE183,INDEX(B:B,MATCH(AE183,B:B,)+1):B10697,)+MATCH(AE183,B:B,)),"---")),"---")=AD183,"---",IFERROR(IF(IF(AF183="--",INDEX(D:D,MATCH(AE183,INDEX(B:B,MATCH(AE183,B:B,)+1):B10697,)+MATCH(AE183,B:B,)))=AD183,VLOOKUP(AE183,B:D,3,0),IF(AF183="--",INDEX(D:D,MATCH(AE183,INDEX(B:B,MATCH(AE183,B:B,)+1):B10697,)+MATCH(AE183,B:B,)),"---")),"---"))</f>
        <v>---</v>
      </c>
      <c r="AI183" t="str">
        <f t="shared" si="36"/>
        <v>--</v>
      </c>
      <c r="AJ183" t="str">
        <f t="shared" si="37"/>
        <v>B14_L10_N</v>
      </c>
      <c r="AK183">
        <f t="shared" si="38"/>
        <v>2</v>
      </c>
      <c r="AT183" t="str">
        <f t="shared" si="30"/>
        <v>B14_L10_P</v>
      </c>
      <c r="AU183" t="str">
        <f t="shared" si="31"/>
        <v>--</v>
      </c>
    </row>
    <row r="184" spans="1:47" x14ac:dyDescent="0.25">
      <c r="A184" t="str">
        <f t="shared" si="26"/>
        <v>JM2-77</v>
      </c>
      <c r="B184" t="str">
        <f t="shared" si="27"/>
        <v>B14_L14_N</v>
      </c>
      <c r="C184" t="str">
        <f t="shared" si="28"/>
        <v>JM2-B14_L14_N</v>
      </c>
      <c r="D184" t="str">
        <f t="shared" si="29"/>
        <v>JM2-77</v>
      </c>
      <c r="E184" t="s">
        <v>259</v>
      </c>
      <c r="F184">
        <v>77</v>
      </c>
      <c r="G184" t="s">
        <v>289</v>
      </c>
      <c r="L184" t="s">
        <v>1307</v>
      </c>
      <c r="M184" t="s">
        <v>274</v>
      </c>
      <c r="N184">
        <v>4.0518999999999998</v>
      </c>
      <c r="AB184" t="str">
        <f>B2B!D181</f>
        <v>JM2</v>
      </c>
      <c r="AC184" t="str">
        <f>B2B!E181</f>
        <v>79</v>
      </c>
      <c r="AD184" t="str">
        <f t="shared" si="32"/>
        <v>JM2-79</v>
      </c>
      <c r="AE184" t="str">
        <f t="shared" si="33"/>
        <v>B14_L14_P</v>
      </c>
      <c r="AF184" t="str">
        <f t="shared" si="34"/>
        <v>R16</v>
      </c>
      <c r="AG184">
        <f t="shared" si="35"/>
        <v>6.3513000000000002</v>
      </c>
      <c r="AH184" t="str">
        <f>IF(IFERROR(IF(IF(AF184="--",INDEX(D:D,MATCH(AE184,INDEX(B:B,MATCH(AE184,B:B,)+1):B10698,)+MATCH(AE184,B:B,)))=D184,VLOOKUP(AE184,B:D,3,0),IF(AF184="--",INDEX(D:D,MATCH(AE184,INDEX(B:B,MATCH(AE184,B:B,)+1):B10698,)+MATCH(AE184,B:B,)),"---")),"---")=AD184,"---",IFERROR(IF(IF(AF184="--",INDEX(D:D,MATCH(AE184,INDEX(B:B,MATCH(AE184,B:B,)+1):B10698,)+MATCH(AE184,B:B,)))=AD184,VLOOKUP(AE184,B:D,3,0),IF(AF184="--",INDEX(D:D,MATCH(AE184,INDEX(B:B,MATCH(AE184,B:B,)+1):B10698,)+MATCH(AE184,B:B,)),"---")),"---"))</f>
        <v>---</v>
      </c>
      <c r="AI184" t="str">
        <f t="shared" si="36"/>
        <v>--</v>
      </c>
      <c r="AJ184" t="str">
        <f t="shared" si="37"/>
        <v>B14_L14_P</v>
      </c>
      <c r="AK184">
        <f t="shared" si="38"/>
        <v>2</v>
      </c>
      <c r="AT184" t="str">
        <f t="shared" si="30"/>
        <v>B14_L14_N</v>
      </c>
      <c r="AU184" t="str">
        <f t="shared" si="31"/>
        <v>--</v>
      </c>
    </row>
    <row r="185" spans="1:47" x14ac:dyDescent="0.25">
      <c r="A185" t="str">
        <f t="shared" si="26"/>
        <v>JM2-78</v>
      </c>
      <c r="B185" t="str">
        <f t="shared" si="27"/>
        <v>B14_L10_N</v>
      </c>
      <c r="C185" t="str">
        <f t="shared" si="28"/>
        <v>JM2-B14_L10_N</v>
      </c>
      <c r="D185" t="str">
        <f t="shared" si="29"/>
        <v>JM2-78</v>
      </c>
      <c r="E185" t="s">
        <v>259</v>
      </c>
      <c r="F185">
        <v>78</v>
      </c>
      <c r="G185" t="s">
        <v>280</v>
      </c>
      <c r="L185" t="s">
        <v>916</v>
      </c>
      <c r="M185" t="s">
        <v>274</v>
      </c>
      <c r="N185">
        <v>3.1242000000000001</v>
      </c>
      <c r="AB185" t="str">
        <f>B2B!D182</f>
        <v>JM2</v>
      </c>
      <c r="AC185" t="str">
        <f>B2B!E182</f>
        <v>80</v>
      </c>
      <c r="AD185" t="str">
        <f t="shared" si="32"/>
        <v>JM2-80</v>
      </c>
      <c r="AE185" t="str">
        <f t="shared" si="33"/>
        <v>B14_L16_P</v>
      </c>
      <c r="AF185" t="str">
        <f t="shared" si="34"/>
        <v>T17</v>
      </c>
      <c r="AG185">
        <f t="shared" si="35"/>
        <v>9.6241000000000003</v>
      </c>
      <c r="AH185" t="str">
        <f>IF(IFERROR(IF(IF(AF185="--",INDEX(D:D,MATCH(AE185,INDEX(B:B,MATCH(AE185,B:B,)+1):B10699,)+MATCH(AE185,B:B,)))=D185,VLOOKUP(AE185,B:D,3,0),IF(AF185="--",INDEX(D:D,MATCH(AE185,INDEX(B:B,MATCH(AE185,B:B,)+1):B10699,)+MATCH(AE185,B:B,)),"---")),"---")=AD185,"---",IFERROR(IF(IF(AF185="--",INDEX(D:D,MATCH(AE185,INDEX(B:B,MATCH(AE185,B:B,)+1):B10699,)+MATCH(AE185,B:B,)))=AD185,VLOOKUP(AE185,B:D,3,0),IF(AF185="--",INDEX(D:D,MATCH(AE185,INDEX(B:B,MATCH(AE185,B:B,)+1):B10699,)+MATCH(AE185,B:B,)),"---")),"---"))</f>
        <v>---</v>
      </c>
      <c r="AI185" t="str">
        <f t="shared" si="36"/>
        <v>--</v>
      </c>
      <c r="AJ185" t="str">
        <f t="shared" si="37"/>
        <v>B14_L16_P</v>
      </c>
      <c r="AK185">
        <f t="shared" si="38"/>
        <v>2</v>
      </c>
      <c r="AT185" t="str">
        <f t="shared" si="30"/>
        <v>B14_L10_N</v>
      </c>
      <c r="AU185" t="str">
        <f t="shared" si="31"/>
        <v>--</v>
      </c>
    </row>
    <row r="186" spans="1:47" x14ac:dyDescent="0.25">
      <c r="A186" t="str">
        <f t="shared" si="26"/>
        <v>JM2-79</v>
      </c>
      <c r="B186" t="str">
        <f t="shared" si="27"/>
        <v>B14_L14_P</v>
      </c>
      <c r="C186" t="str">
        <f t="shared" si="28"/>
        <v>JM2-B14_L14_P</v>
      </c>
      <c r="D186" t="str">
        <f t="shared" si="29"/>
        <v>JM2-79</v>
      </c>
      <c r="E186" t="s">
        <v>259</v>
      </c>
      <c r="F186">
        <v>79</v>
      </c>
      <c r="G186" t="s">
        <v>290</v>
      </c>
      <c r="L186" t="s">
        <v>1308</v>
      </c>
      <c r="M186" t="s">
        <v>274</v>
      </c>
      <c r="N186">
        <v>2.8711000000000002</v>
      </c>
      <c r="AB186" t="str">
        <f>B2B!D183</f>
        <v>JM2</v>
      </c>
      <c r="AC186" t="str">
        <f>B2B!E183</f>
        <v>81</v>
      </c>
      <c r="AD186" t="str">
        <f t="shared" si="32"/>
        <v>JM2-81</v>
      </c>
      <c r="AE186" t="str">
        <f t="shared" si="33"/>
        <v>B14_L12_P</v>
      </c>
      <c r="AF186" t="str">
        <f t="shared" si="34"/>
        <v>P14</v>
      </c>
      <c r="AG186">
        <f t="shared" si="35"/>
        <v>8.3386999999999993</v>
      </c>
      <c r="AH186" t="str">
        <f>IF(IFERROR(IF(IF(AF186="--",INDEX(D:D,MATCH(AE186,INDEX(B:B,MATCH(AE186,B:B,)+1):B10700,)+MATCH(AE186,B:B,)))=D186,VLOOKUP(AE186,B:D,3,0),IF(AF186="--",INDEX(D:D,MATCH(AE186,INDEX(B:B,MATCH(AE186,B:B,)+1):B10700,)+MATCH(AE186,B:B,)),"---")),"---")=AD186,"---",IFERROR(IF(IF(AF186="--",INDEX(D:D,MATCH(AE186,INDEX(B:B,MATCH(AE186,B:B,)+1):B10700,)+MATCH(AE186,B:B,)))=AD186,VLOOKUP(AE186,B:D,3,0),IF(AF186="--",INDEX(D:D,MATCH(AE186,INDEX(B:B,MATCH(AE186,B:B,)+1):B10700,)+MATCH(AE186,B:B,)),"---")),"---"))</f>
        <v>---</v>
      </c>
      <c r="AI186" t="str">
        <f t="shared" si="36"/>
        <v>--</v>
      </c>
      <c r="AJ186" t="str">
        <f t="shared" si="37"/>
        <v>B14_L12_P</v>
      </c>
      <c r="AK186">
        <f t="shared" si="38"/>
        <v>2</v>
      </c>
      <c r="AT186" t="str">
        <f t="shared" si="30"/>
        <v>B14_L14_P</v>
      </c>
      <c r="AU186" t="str">
        <f t="shared" si="31"/>
        <v>--</v>
      </c>
    </row>
    <row r="187" spans="1:47" x14ac:dyDescent="0.25">
      <c r="A187" t="str">
        <f t="shared" si="26"/>
        <v>JM2-80</v>
      </c>
      <c r="B187" t="str">
        <f t="shared" si="27"/>
        <v>B14_L16_P</v>
      </c>
      <c r="C187" t="str">
        <f t="shared" si="28"/>
        <v>JM2-B14_L16_P</v>
      </c>
      <c r="D187" t="str">
        <f t="shared" si="29"/>
        <v>JM2-80</v>
      </c>
      <c r="E187" t="s">
        <v>259</v>
      </c>
      <c r="F187">
        <v>80</v>
      </c>
      <c r="G187" t="s">
        <v>852</v>
      </c>
      <c r="L187" t="s">
        <v>1309</v>
      </c>
      <c r="M187" t="s">
        <v>274</v>
      </c>
      <c r="N187">
        <v>2.1856</v>
      </c>
      <c r="AB187" t="str">
        <f>B2B!D184</f>
        <v>JM2</v>
      </c>
      <c r="AC187" t="str">
        <f>B2B!E184</f>
        <v>82</v>
      </c>
      <c r="AD187" t="str">
        <f t="shared" si="32"/>
        <v>JM2-82</v>
      </c>
      <c r="AE187" t="str">
        <f t="shared" si="33"/>
        <v>B14_L16_N</v>
      </c>
      <c r="AF187" t="str">
        <f t="shared" si="34"/>
        <v>U17</v>
      </c>
      <c r="AG187">
        <f t="shared" si="35"/>
        <v>9.6241000000000003</v>
      </c>
      <c r="AH187" t="str">
        <f>IF(IFERROR(IF(IF(AF187="--",INDEX(D:D,MATCH(AE187,INDEX(B:B,MATCH(AE187,B:B,)+1):B10701,)+MATCH(AE187,B:B,)))=D187,VLOOKUP(AE187,B:D,3,0),IF(AF187="--",INDEX(D:D,MATCH(AE187,INDEX(B:B,MATCH(AE187,B:B,)+1):B10701,)+MATCH(AE187,B:B,)),"---")),"---")=AD187,"---",IFERROR(IF(IF(AF187="--",INDEX(D:D,MATCH(AE187,INDEX(B:B,MATCH(AE187,B:B,)+1):B10701,)+MATCH(AE187,B:B,)))=AD187,VLOOKUP(AE187,B:D,3,0),IF(AF187="--",INDEX(D:D,MATCH(AE187,INDEX(B:B,MATCH(AE187,B:B,)+1):B10701,)+MATCH(AE187,B:B,)),"---")),"---"))</f>
        <v>---</v>
      </c>
      <c r="AI187" t="str">
        <f t="shared" si="36"/>
        <v>--</v>
      </c>
      <c r="AJ187" t="str">
        <f t="shared" si="37"/>
        <v>B14_L16_N</v>
      </c>
      <c r="AK187">
        <f t="shared" si="38"/>
        <v>2</v>
      </c>
      <c r="AT187" t="str">
        <f t="shared" si="30"/>
        <v>B14_L16_P</v>
      </c>
      <c r="AU187" t="str">
        <f t="shared" si="31"/>
        <v>--</v>
      </c>
    </row>
    <row r="188" spans="1:47" x14ac:dyDescent="0.25">
      <c r="A188" t="str">
        <f t="shared" si="26"/>
        <v>JM2-81</v>
      </c>
      <c r="B188" t="str">
        <f t="shared" si="27"/>
        <v>B14_L12_P</v>
      </c>
      <c r="C188" t="str">
        <f t="shared" si="28"/>
        <v>JM2-B14_L12_P</v>
      </c>
      <c r="D188" t="str">
        <f t="shared" si="29"/>
        <v>JM2-81</v>
      </c>
      <c r="E188" t="s">
        <v>259</v>
      </c>
      <c r="F188">
        <v>81</v>
      </c>
      <c r="G188" t="s">
        <v>286</v>
      </c>
      <c r="L188" t="s">
        <v>410</v>
      </c>
      <c r="M188" t="s">
        <v>274</v>
      </c>
      <c r="N188">
        <v>3.7035</v>
      </c>
      <c r="AB188" t="str">
        <f>B2B!D185</f>
        <v>JM2</v>
      </c>
      <c r="AC188" t="str">
        <f>B2B!E185</f>
        <v>83</v>
      </c>
      <c r="AD188" t="str">
        <f t="shared" si="32"/>
        <v>JM2-83</v>
      </c>
      <c r="AE188" t="str">
        <f t="shared" si="33"/>
        <v>B14_L12_N</v>
      </c>
      <c r="AF188" t="str">
        <f t="shared" si="34"/>
        <v>R15</v>
      </c>
      <c r="AG188">
        <f t="shared" si="35"/>
        <v>7.7294999999999998</v>
      </c>
      <c r="AH188" t="str">
        <f>IF(IFERROR(IF(IF(AF188="--",INDEX(D:D,MATCH(AE188,INDEX(B:B,MATCH(AE188,B:B,)+1):B10702,)+MATCH(AE188,B:B,)))=D188,VLOOKUP(AE188,B:D,3,0),IF(AF188="--",INDEX(D:D,MATCH(AE188,INDEX(B:B,MATCH(AE188,B:B,)+1):B10702,)+MATCH(AE188,B:B,)),"---")),"---")=AD188,"---",IFERROR(IF(IF(AF188="--",INDEX(D:D,MATCH(AE188,INDEX(B:B,MATCH(AE188,B:B,)+1):B10702,)+MATCH(AE188,B:B,)))=AD188,VLOOKUP(AE188,B:D,3,0),IF(AF188="--",INDEX(D:D,MATCH(AE188,INDEX(B:B,MATCH(AE188,B:B,)+1):B10702,)+MATCH(AE188,B:B,)),"---")),"---"))</f>
        <v>---</v>
      </c>
      <c r="AI188" t="str">
        <f t="shared" si="36"/>
        <v>--</v>
      </c>
      <c r="AJ188" t="str">
        <f t="shared" si="37"/>
        <v>B14_L12_N</v>
      </c>
      <c r="AK188">
        <f t="shared" si="38"/>
        <v>2</v>
      </c>
      <c r="AT188" t="str">
        <f t="shared" si="30"/>
        <v>B14_L12_P</v>
      </c>
      <c r="AU188" t="str">
        <f t="shared" si="31"/>
        <v>--</v>
      </c>
    </row>
    <row r="189" spans="1:47" x14ac:dyDescent="0.25">
      <c r="A189" t="str">
        <f t="shared" si="26"/>
        <v>JM2-82</v>
      </c>
      <c r="B189" t="str">
        <f t="shared" si="27"/>
        <v>B14_L16_N</v>
      </c>
      <c r="C189" t="str">
        <f t="shared" si="28"/>
        <v>JM2-B14_L16_N</v>
      </c>
      <c r="D189" t="str">
        <f t="shared" si="29"/>
        <v>JM2-82</v>
      </c>
      <c r="E189" t="s">
        <v>259</v>
      </c>
      <c r="F189">
        <v>82</v>
      </c>
      <c r="G189" t="s">
        <v>851</v>
      </c>
      <c r="L189" t="s">
        <v>1321</v>
      </c>
      <c r="M189" t="s">
        <v>274</v>
      </c>
      <c r="N189">
        <v>9.0678999999999998</v>
      </c>
      <c r="AB189" t="str">
        <f>B2B!D186</f>
        <v>JM2</v>
      </c>
      <c r="AC189" t="str">
        <f>B2B!E186</f>
        <v>84</v>
      </c>
      <c r="AD189" t="str">
        <f t="shared" si="32"/>
        <v>JM2-84</v>
      </c>
      <c r="AE189" t="str">
        <f t="shared" si="33"/>
        <v>GND</v>
      </c>
      <c r="AF189" t="str">
        <f t="shared" si="34"/>
        <v>---</v>
      </c>
      <c r="AG189" t="str">
        <f t="shared" si="35"/>
        <v>---</v>
      </c>
      <c r="AH189" t="str">
        <f>IF(IFERROR(IF(IF(AF189="--",INDEX(D:D,MATCH(AE189,INDEX(B:B,MATCH(AE189,B:B,)+1):B10703,)+MATCH(AE189,B:B,)))=D189,VLOOKUP(AE189,B:D,3,0),IF(AF189="--",INDEX(D:D,MATCH(AE189,INDEX(B:B,MATCH(AE189,B:B,)+1):B10703,)+MATCH(AE189,B:B,)),"---")),"---")=AD189,"---",IFERROR(IF(IF(AF189="--",INDEX(D:D,MATCH(AE189,INDEX(B:B,MATCH(AE189,B:B,)+1):B10703,)+MATCH(AE189,B:B,)))=AD189,VLOOKUP(AE189,B:D,3,0),IF(AF189="--",INDEX(D:D,MATCH(AE189,INDEX(B:B,MATCH(AE189,B:B,)+1):B10703,)+MATCH(AE189,B:B,)),"---")),"---"))</f>
        <v>---</v>
      </c>
      <c r="AI189" t="str">
        <f t="shared" si="36"/>
        <v>--</v>
      </c>
      <c r="AJ189" t="str">
        <f t="shared" si="37"/>
        <v>GND</v>
      </c>
      <c r="AK189">
        <f t="shared" si="38"/>
        <v>197</v>
      </c>
      <c r="AT189" t="str">
        <f t="shared" si="30"/>
        <v>B14_L16_N</v>
      </c>
      <c r="AU189" t="str">
        <f t="shared" si="31"/>
        <v>--</v>
      </c>
    </row>
    <row r="190" spans="1:47" x14ac:dyDescent="0.25">
      <c r="A190" t="str">
        <f t="shared" si="26"/>
        <v>JM2-83</v>
      </c>
      <c r="B190" t="str">
        <f t="shared" si="27"/>
        <v>B14_L12_N</v>
      </c>
      <c r="C190" t="str">
        <f t="shared" si="28"/>
        <v>JM2-B14_L12_N</v>
      </c>
      <c r="D190" t="str">
        <f t="shared" si="29"/>
        <v>JM2-83</v>
      </c>
      <c r="E190" t="s">
        <v>259</v>
      </c>
      <c r="F190">
        <v>83</v>
      </c>
      <c r="G190" t="s">
        <v>285</v>
      </c>
      <c r="L190" t="s">
        <v>913</v>
      </c>
      <c r="M190" t="s">
        <v>274</v>
      </c>
      <c r="N190">
        <v>2.8626</v>
      </c>
      <c r="AB190" t="str">
        <f>B2B!D187</f>
        <v>JM2</v>
      </c>
      <c r="AC190" t="str">
        <f>B2B!E187</f>
        <v>85</v>
      </c>
      <c r="AD190" t="str">
        <f t="shared" si="32"/>
        <v>JM2-85</v>
      </c>
      <c r="AE190" t="str">
        <f t="shared" si="33"/>
        <v>B14_L13_N</v>
      </c>
      <c r="AF190" t="str">
        <f t="shared" si="34"/>
        <v>T15</v>
      </c>
      <c r="AG190">
        <f t="shared" si="35"/>
        <v>7.9851000000000001</v>
      </c>
      <c r="AH190" t="str">
        <f>IF(IFERROR(IF(IF(AF190="--",INDEX(D:D,MATCH(AE190,INDEX(B:B,MATCH(AE190,B:B,)+1):B10704,)+MATCH(AE190,B:B,)))=D190,VLOOKUP(AE190,B:D,3,0),IF(AF190="--",INDEX(D:D,MATCH(AE190,INDEX(B:B,MATCH(AE190,B:B,)+1):B10704,)+MATCH(AE190,B:B,)),"---")),"---")=AD190,"---",IFERROR(IF(IF(AF190="--",INDEX(D:D,MATCH(AE190,INDEX(B:B,MATCH(AE190,B:B,)+1):B10704,)+MATCH(AE190,B:B,)))=AD190,VLOOKUP(AE190,B:D,3,0),IF(AF190="--",INDEX(D:D,MATCH(AE190,INDEX(B:B,MATCH(AE190,B:B,)+1):B10704,)+MATCH(AE190,B:B,)),"---")),"---"))</f>
        <v>---</v>
      </c>
      <c r="AI190" t="str">
        <f t="shared" si="36"/>
        <v>--</v>
      </c>
      <c r="AJ190" t="str">
        <f t="shared" si="37"/>
        <v>B14_L13_N</v>
      </c>
      <c r="AK190">
        <f t="shared" si="38"/>
        <v>2</v>
      </c>
      <c r="AT190" t="str">
        <f t="shared" si="30"/>
        <v>B14_L12_N</v>
      </c>
      <c r="AU190" t="str">
        <f t="shared" si="31"/>
        <v>--</v>
      </c>
    </row>
    <row r="191" spans="1:47" x14ac:dyDescent="0.25">
      <c r="A191" t="str">
        <f t="shared" si="26"/>
        <v>JM2-84</v>
      </c>
      <c r="B191" t="str">
        <f t="shared" si="27"/>
        <v>GND</v>
      </c>
      <c r="C191" t="str">
        <f t="shared" si="28"/>
        <v>JM2-GND</v>
      </c>
      <c r="D191" t="str">
        <f t="shared" si="29"/>
        <v>JM2-84</v>
      </c>
      <c r="E191" t="s">
        <v>259</v>
      </c>
      <c r="F191">
        <v>84</v>
      </c>
      <c r="G191" t="s">
        <v>275</v>
      </c>
      <c r="L191" t="s">
        <v>914</v>
      </c>
      <c r="M191" t="s">
        <v>274</v>
      </c>
      <c r="N191">
        <v>2.1343000000000001</v>
      </c>
      <c r="AB191" t="str">
        <f>B2B!D188</f>
        <v>JM2</v>
      </c>
      <c r="AC191" t="str">
        <f>B2B!E188</f>
        <v>86</v>
      </c>
      <c r="AD191" t="str">
        <f t="shared" si="32"/>
        <v>JM2-86</v>
      </c>
      <c r="AE191" t="str">
        <f t="shared" si="33"/>
        <v>B14_L18_N</v>
      </c>
      <c r="AF191" t="str">
        <f t="shared" si="34"/>
        <v>V17</v>
      </c>
      <c r="AG191">
        <f t="shared" si="35"/>
        <v>10.331300000000001</v>
      </c>
      <c r="AH191" t="str">
        <f>IF(IFERROR(IF(IF(AF191="--",INDEX(D:D,MATCH(AE191,INDEX(B:B,MATCH(AE191,B:B,)+1):B10705,)+MATCH(AE191,B:B,)))=D191,VLOOKUP(AE191,B:D,3,0),IF(AF191="--",INDEX(D:D,MATCH(AE191,INDEX(B:B,MATCH(AE191,B:B,)+1):B10705,)+MATCH(AE191,B:B,)),"---")),"---")=AD191,"---",IFERROR(IF(IF(AF191="--",INDEX(D:D,MATCH(AE191,INDEX(B:B,MATCH(AE191,B:B,)+1):B10705,)+MATCH(AE191,B:B,)))=AD191,VLOOKUP(AE191,B:D,3,0),IF(AF191="--",INDEX(D:D,MATCH(AE191,INDEX(B:B,MATCH(AE191,B:B,)+1):B10705,)+MATCH(AE191,B:B,)),"---")),"---"))</f>
        <v>---</v>
      </c>
      <c r="AI191" t="str">
        <f t="shared" si="36"/>
        <v>--</v>
      </c>
      <c r="AJ191" t="str">
        <f t="shared" si="37"/>
        <v>B14_L18_N</v>
      </c>
      <c r="AK191">
        <f t="shared" si="38"/>
        <v>2</v>
      </c>
      <c r="AT191" t="str">
        <f t="shared" si="30"/>
        <v>GND</v>
      </c>
      <c r="AU191" t="str">
        <f t="shared" si="31"/>
        <v>--</v>
      </c>
    </row>
    <row r="192" spans="1:47" x14ac:dyDescent="0.25">
      <c r="A192" t="str">
        <f t="shared" si="26"/>
        <v>JM2-85</v>
      </c>
      <c r="B192" t="str">
        <f t="shared" si="27"/>
        <v>B14_L13_N</v>
      </c>
      <c r="C192" t="str">
        <f t="shared" si="28"/>
        <v>JM2-B14_L13_N</v>
      </c>
      <c r="D192" t="str">
        <f t="shared" si="29"/>
        <v>JM2-85</v>
      </c>
      <c r="E192" t="s">
        <v>259</v>
      </c>
      <c r="F192">
        <v>85</v>
      </c>
      <c r="G192" t="s">
        <v>287</v>
      </c>
      <c r="L192" t="s">
        <v>1286</v>
      </c>
      <c r="M192" t="s">
        <v>274</v>
      </c>
      <c r="N192">
        <v>13.5609</v>
      </c>
      <c r="AB192" t="str">
        <f>B2B!D189</f>
        <v>JM2</v>
      </c>
      <c r="AC192" t="str">
        <f>B2B!E189</f>
        <v>87</v>
      </c>
      <c r="AD192" t="str">
        <f t="shared" si="32"/>
        <v>JM2-87</v>
      </c>
      <c r="AE192" t="str">
        <f t="shared" si="33"/>
        <v>B14_L13_P</v>
      </c>
      <c r="AF192" t="str">
        <f t="shared" si="34"/>
        <v>T14</v>
      </c>
      <c r="AG192">
        <f t="shared" si="35"/>
        <v>8.1186000000000007</v>
      </c>
      <c r="AH192" t="str">
        <f>IF(IFERROR(IF(IF(AF192="--",INDEX(D:D,MATCH(AE192,INDEX(B:B,MATCH(AE192,B:B,)+1):B10706,)+MATCH(AE192,B:B,)))=D192,VLOOKUP(AE192,B:D,3,0),IF(AF192="--",INDEX(D:D,MATCH(AE192,INDEX(B:B,MATCH(AE192,B:B,)+1):B10706,)+MATCH(AE192,B:B,)),"---")),"---")=AD192,"---",IFERROR(IF(IF(AF192="--",INDEX(D:D,MATCH(AE192,INDEX(B:B,MATCH(AE192,B:B,)+1):B10706,)+MATCH(AE192,B:B,)))=AD192,VLOOKUP(AE192,B:D,3,0),IF(AF192="--",INDEX(D:D,MATCH(AE192,INDEX(B:B,MATCH(AE192,B:B,)+1):B10706,)+MATCH(AE192,B:B,)),"---")),"---"))</f>
        <v>---</v>
      </c>
      <c r="AI192" t="str">
        <f t="shared" si="36"/>
        <v>--</v>
      </c>
      <c r="AJ192" t="str">
        <f t="shared" si="37"/>
        <v>B14_L13_P</v>
      </c>
      <c r="AK192">
        <f t="shared" si="38"/>
        <v>3</v>
      </c>
      <c r="AT192" t="str">
        <f t="shared" si="30"/>
        <v>B14_L13_N</v>
      </c>
      <c r="AU192" t="str">
        <f t="shared" si="31"/>
        <v>--</v>
      </c>
    </row>
    <row r="193" spans="1:47" x14ac:dyDescent="0.25">
      <c r="A193" t="str">
        <f t="shared" si="26"/>
        <v>JM2-86</v>
      </c>
      <c r="B193" t="str">
        <f t="shared" si="27"/>
        <v>B14_L18_N</v>
      </c>
      <c r="C193" t="str">
        <f t="shared" si="28"/>
        <v>JM2-B14_L18_N</v>
      </c>
      <c r="D193" t="str">
        <f t="shared" si="29"/>
        <v>JM2-86</v>
      </c>
      <c r="E193" t="s">
        <v>259</v>
      </c>
      <c r="F193">
        <v>86</v>
      </c>
      <c r="G193" t="s">
        <v>291</v>
      </c>
      <c r="L193" t="s">
        <v>927</v>
      </c>
      <c r="M193" t="s">
        <v>274</v>
      </c>
      <c r="N193">
        <v>21.266100000000002</v>
      </c>
      <c r="AB193" t="str">
        <f>B2B!D190</f>
        <v>JM2</v>
      </c>
      <c r="AC193" t="str">
        <f>B2B!E190</f>
        <v>88</v>
      </c>
      <c r="AD193" t="str">
        <f t="shared" si="32"/>
        <v>JM2-88</v>
      </c>
      <c r="AE193" t="str">
        <f t="shared" si="33"/>
        <v>B14_L18_P</v>
      </c>
      <c r="AF193" t="str">
        <f t="shared" si="34"/>
        <v>V16</v>
      </c>
      <c r="AG193">
        <f t="shared" si="35"/>
        <v>10.662599999999999</v>
      </c>
      <c r="AH193" t="str">
        <f>IF(IFERROR(IF(IF(AF193="--",INDEX(D:D,MATCH(AE193,INDEX(B:B,MATCH(AE193,B:B,)+1):B10707,)+MATCH(AE193,B:B,)))=D193,VLOOKUP(AE193,B:D,3,0),IF(AF193="--",INDEX(D:D,MATCH(AE193,INDEX(B:B,MATCH(AE193,B:B,)+1):B10707,)+MATCH(AE193,B:B,)),"---")),"---")=AD193,"---",IFERROR(IF(IF(AF193="--",INDEX(D:D,MATCH(AE193,INDEX(B:B,MATCH(AE193,B:B,)+1):B10707,)+MATCH(AE193,B:B,)))=AD193,VLOOKUP(AE193,B:D,3,0),IF(AF193="--",INDEX(D:D,MATCH(AE193,INDEX(B:B,MATCH(AE193,B:B,)+1):B10707,)+MATCH(AE193,B:B,)),"---")),"---"))</f>
        <v>---</v>
      </c>
      <c r="AI193" t="str">
        <f t="shared" si="36"/>
        <v>--</v>
      </c>
      <c r="AJ193" t="str">
        <f t="shared" si="37"/>
        <v>B14_L18_P</v>
      </c>
      <c r="AK193">
        <f t="shared" si="38"/>
        <v>2</v>
      </c>
      <c r="AT193" t="str">
        <f t="shared" si="30"/>
        <v>B14_L18_N</v>
      </c>
      <c r="AU193" t="str">
        <f t="shared" si="31"/>
        <v>--</v>
      </c>
    </row>
    <row r="194" spans="1:47" x14ac:dyDescent="0.25">
      <c r="A194" t="str">
        <f t="shared" si="26"/>
        <v>JM2-87</v>
      </c>
      <c r="B194" t="str">
        <f t="shared" si="27"/>
        <v>B14_L13_P</v>
      </c>
      <c r="C194" t="str">
        <f t="shared" si="28"/>
        <v>JM2-B14_L13_P</v>
      </c>
      <c r="D194" t="str">
        <f t="shared" si="29"/>
        <v>JM2-87</v>
      </c>
      <c r="E194" t="s">
        <v>259</v>
      </c>
      <c r="F194">
        <v>87</v>
      </c>
      <c r="G194" t="s">
        <v>288</v>
      </c>
      <c r="L194" t="s">
        <v>915</v>
      </c>
      <c r="M194" t="s">
        <v>274</v>
      </c>
      <c r="N194">
        <v>1.9182999999999999</v>
      </c>
      <c r="AB194" t="str">
        <f>B2B!D191</f>
        <v>JM2</v>
      </c>
      <c r="AC194" t="str">
        <f>B2B!E191</f>
        <v>89</v>
      </c>
      <c r="AD194" t="str">
        <f t="shared" si="32"/>
        <v>JM2-89</v>
      </c>
      <c r="AE194" t="str">
        <f t="shared" si="33"/>
        <v>GND</v>
      </c>
      <c r="AF194" t="str">
        <f t="shared" si="34"/>
        <v>---</v>
      </c>
      <c r="AG194" t="str">
        <f t="shared" si="35"/>
        <v>---</v>
      </c>
      <c r="AH194" t="str">
        <f>IF(IFERROR(IF(IF(AF194="--",INDEX(D:D,MATCH(AE194,INDEX(B:B,MATCH(AE194,B:B,)+1):B10708,)+MATCH(AE194,B:B,)))=D194,VLOOKUP(AE194,B:D,3,0),IF(AF194="--",INDEX(D:D,MATCH(AE194,INDEX(B:B,MATCH(AE194,B:B,)+1):B10708,)+MATCH(AE194,B:B,)),"---")),"---")=AD194,"---",IFERROR(IF(IF(AF194="--",INDEX(D:D,MATCH(AE194,INDEX(B:B,MATCH(AE194,B:B,)+1):B10708,)+MATCH(AE194,B:B,)))=AD194,VLOOKUP(AE194,B:D,3,0),IF(AF194="--",INDEX(D:D,MATCH(AE194,INDEX(B:B,MATCH(AE194,B:B,)+1):B10708,)+MATCH(AE194,B:B,)),"---")),"---"))</f>
        <v>---</v>
      </c>
      <c r="AI194" t="str">
        <f t="shared" si="36"/>
        <v>--</v>
      </c>
      <c r="AJ194" t="str">
        <f t="shared" si="37"/>
        <v>GND</v>
      </c>
      <c r="AK194">
        <f t="shared" si="38"/>
        <v>197</v>
      </c>
      <c r="AT194" t="str">
        <f t="shared" si="30"/>
        <v>CLK25M</v>
      </c>
      <c r="AU194" t="str">
        <f t="shared" si="31"/>
        <v>R23</v>
      </c>
    </row>
    <row r="195" spans="1:47" x14ac:dyDescent="0.25">
      <c r="A195" t="str">
        <f t="shared" si="26"/>
        <v>JM2-88</v>
      </c>
      <c r="B195" t="str">
        <f t="shared" si="27"/>
        <v>B14_L18_P</v>
      </c>
      <c r="C195" t="str">
        <f t="shared" si="28"/>
        <v>JM2-B14_L18_P</v>
      </c>
      <c r="D195" t="str">
        <f t="shared" si="29"/>
        <v>JM2-88</v>
      </c>
      <c r="E195" t="s">
        <v>259</v>
      </c>
      <c r="F195">
        <v>88</v>
      </c>
      <c r="G195" t="s">
        <v>292</v>
      </c>
      <c r="L195" t="s">
        <v>921</v>
      </c>
      <c r="M195" t="s">
        <v>274</v>
      </c>
      <c r="N195">
        <v>1.9368000000000001</v>
      </c>
      <c r="AB195" t="str">
        <f>B2B!D192</f>
        <v>JM2</v>
      </c>
      <c r="AC195" t="str">
        <f>B2B!E192</f>
        <v>90</v>
      </c>
      <c r="AD195" t="str">
        <f t="shared" si="32"/>
        <v>JM2-90</v>
      </c>
      <c r="AE195" t="str">
        <f t="shared" si="33"/>
        <v>B14_L17_N</v>
      </c>
      <c r="AF195" t="str">
        <f t="shared" si="34"/>
        <v>U16</v>
      </c>
      <c r="AG195">
        <f t="shared" si="35"/>
        <v>12.416399999999999</v>
      </c>
      <c r="AH195" t="str">
        <f>IF(IFERROR(IF(IF(AF195="--",INDEX(D:D,MATCH(AE195,INDEX(B:B,MATCH(AE195,B:B,)+1):B10709,)+MATCH(AE195,B:B,)))=D195,VLOOKUP(AE195,B:D,3,0),IF(AF195="--",INDEX(D:D,MATCH(AE195,INDEX(B:B,MATCH(AE195,B:B,)+1):B10709,)+MATCH(AE195,B:B,)),"---")),"---")=AD195,"---",IFERROR(IF(IF(AF195="--",INDEX(D:D,MATCH(AE195,INDEX(B:B,MATCH(AE195,B:B,)+1):B10709,)+MATCH(AE195,B:B,)))=AD195,VLOOKUP(AE195,B:D,3,0),IF(AF195="--",INDEX(D:D,MATCH(AE195,INDEX(B:B,MATCH(AE195,B:B,)+1):B10709,)+MATCH(AE195,B:B,)),"---")),"---"))</f>
        <v>---</v>
      </c>
      <c r="AI195" t="str">
        <f t="shared" si="36"/>
        <v>--</v>
      </c>
      <c r="AJ195" t="str">
        <f t="shared" si="37"/>
        <v>B14_L17_N</v>
      </c>
      <c r="AK195">
        <f t="shared" si="38"/>
        <v>2</v>
      </c>
      <c r="AT195" t="str">
        <f t="shared" si="30"/>
        <v>B14_L18_P</v>
      </c>
      <c r="AU195" t="str">
        <f t="shared" si="31"/>
        <v>--</v>
      </c>
    </row>
    <row r="196" spans="1:47" x14ac:dyDescent="0.25">
      <c r="A196" t="str">
        <f t="shared" si="26"/>
        <v>JM2-89</v>
      </c>
      <c r="B196" t="str">
        <f t="shared" si="27"/>
        <v>GND</v>
      </c>
      <c r="C196" t="str">
        <f t="shared" si="28"/>
        <v>JM2-GND</v>
      </c>
      <c r="D196" t="str">
        <f t="shared" si="29"/>
        <v>JM2-89</v>
      </c>
      <c r="E196" t="s">
        <v>259</v>
      </c>
      <c r="F196">
        <v>89</v>
      </c>
      <c r="G196" t="s">
        <v>275</v>
      </c>
      <c r="L196" t="s">
        <v>922</v>
      </c>
      <c r="M196" t="s">
        <v>274</v>
      </c>
      <c r="N196">
        <v>2.1172</v>
      </c>
      <c r="AB196" t="str">
        <f>B2B!D193</f>
        <v>JM2</v>
      </c>
      <c r="AC196" t="str">
        <f>B2B!E193</f>
        <v>91</v>
      </c>
      <c r="AD196" t="str">
        <f t="shared" si="32"/>
        <v>JM2-91</v>
      </c>
      <c r="AE196" t="str">
        <f t="shared" si="33"/>
        <v>B14_L19_P</v>
      </c>
      <c r="AF196" t="str">
        <f t="shared" si="34"/>
        <v>R13</v>
      </c>
      <c r="AG196">
        <f t="shared" si="35"/>
        <v>14.0825</v>
      </c>
      <c r="AH196" t="str">
        <f>IF(IFERROR(IF(IF(AF196="--",INDEX(D:D,MATCH(AE196,INDEX(B:B,MATCH(AE196,B:B,)+1):B10710,)+MATCH(AE196,B:B,)))=D196,VLOOKUP(AE196,B:D,3,0),IF(AF196="--",INDEX(D:D,MATCH(AE196,INDEX(B:B,MATCH(AE196,B:B,)+1):B10710,)+MATCH(AE196,B:B,)),"---")),"---")=AD196,"---",IFERROR(IF(IF(AF196="--",INDEX(D:D,MATCH(AE196,INDEX(B:B,MATCH(AE196,B:B,)+1):B10710,)+MATCH(AE196,B:B,)))=AD196,VLOOKUP(AE196,B:D,3,0),IF(AF196="--",INDEX(D:D,MATCH(AE196,INDEX(B:B,MATCH(AE196,B:B,)+1):B10710,)+MATCH(AE196,B:B,)),"---")),"---"))</f>
        <v>---</v>
      </c>
      <c r="AI196" t="str">
        <f t="shared" si="36"/>
        <v>--</v>
      </c>
      <c r="AJ196" t="str">
        <f t="shared" si="37"/>
        <v>B14_L19_P</v>
      </c>
      <c r="AK196">
        <f t="shared" si="38"/>
        <v>2</v>
      </c>
      <c r="AT196" t="str">
        <f t="shared" si="30"/>
        <v>GND</v>
      </c>
      <c r="AU196" t="str">
        <f t="shared" si="31"/>
        <v>--</v>
      </c>
    </row>
    <row r="197" spans="1:47" x14ac:dyDescent="0.25">
      <c r="A197" t="str">
        <f t="shared" si="26"/>
        <v>JM2-90</v>
      </c>
      <c r="B197" t="str">
        <f t="shared" si="27"/>
        <v>B14_L17_N</v>
      </c>
      <c r="C197" t="str">
        <f t="shared" si="28"/>
        <v>JM2-B14_L17_N</v>
      </c>
      <c r="D197" t="str">
        <f t="shared" si="29"/>
        <v>JM2-90</v>
      </c>
      <c r="E197" t="s">
        <v>259</v>
      </c>
      <c r="F197">
        <v>90</v>
      </c>
      <c r="G197" t="s">
        <v>853</v>
      </c>
      <c r="L197" t="s">
        <v>847</v>
      </c>
      <c r="M197" t="s">
        <v>274</v>
      </c>
      <c r="N197">
        <v>4.3471000000000002</v>
      </c>
      <c r="AB197" t="str">
        <f>B2B!D194</f>
        <v>JM2</v>
      </c>
      <c r="AC197" t="str">
        <f>B2B!E194</f>
        <v>92</v>
      </c>
      <c r="AD197" t="str">
        <f t="shared" si="32"/>
        <v>JM2-92</v>
      </c>
      <c r="AE197" t="str">
        <f t="shared" si="33"/>
        <v>B14_L17_P</v>
      </c>
      <c r="AF197" t="str">
        <f t="shared" si="34"/>
        <v>U15</v>
      </c>
      <c r="AG197">
        <f t="shared" si="35"/>
        <v>13.4756</v>
      </c>
      <c r="AH197" t="str">
        <f>IF(IFERROR(IF(IF(AF197="--",INDEX(D:D,MATCH(AE197,INDEX(B:B,MATCH(AE197,B:B,)+1):B10711,)+MATCH(AE197,B:B,)))=D197,VLOOKUP(AE197,B:D,3,0),IF(AF197="--",INDEX(D:D,MATCH(AE197,INDEX(B:B,MATCH(AE197,B:B,)+1):B10711,)+MATCH(AE197,B:B,)),"---")),"---")=AD197,"---",IFERROR(IF(IF(AF197="--",INDEX(D:D,MATCH(AE197,INDEX(B:B,MATCH(AE197,B:B,)+1):B10711,)+MATCH(AE197,B:B,)))=AD197,VLOOKUP(AE197,B:D,3,0),IF(AF197="--",INDEX(D:D,MATCH(AE197,INDEX(B:B,MATCH(AE197,B:B,)+1):B10711,)+MATCH(AE197,B:B,)),"---")),"---"))</f>
        <v>---</v>
      </c>
      <c r="AI197" t="str">
        <f t="shared" si="36"/>
        <v>--</v>
      </c>
      <c r="AJ197" t="str">
        <f t="shared" si="37"/>
        <v>B14_L17_P</v>
      </c>
      <c r="AK197">
        <f t="shared" si="38"/>
        <v>2</v>
      </c>
      <c r="AT197" t="str">
        <f t="shared" si="30"/>
        <v>B14_L17_N</v>
      </c>
      <c r="AU197" t="str">
        <f t="shared" si="31"/>
        <v>--</v>
      </c>
    </row>
    <row r="198" spans="1:47" x14ac:dyDescent="0.25">
      <c r="A198" t="str">
        <f t="shared" ref="A198:A261" si="39">$E198&amp;"-"&amp;$F198</f>
        <v>JM2-91</v>
      </c>
      <c r="B198" t="str">
        <f t="shared" ref="B198:B261" si="40">IF(OR(E198=$A$2,E198=$B$2,E198=$C$2,E198=$D$2),"--",G198)</f>
        <v>B14_L19_P</v>
      </c>
      <c r="C198" t="str">
        <f t="shared" ref="C198:C261" si="41">$E198&amp;"-"&amp;$G198</f>
        <v>JM2-B14_L19_P</v>
      </c>
      <c r="D198" t="str">
        <f t="shared" ref="D198:D261" si="42">A198</f>
        <v>JM2-91</v>
      </c>
      <c r="E198" t="s">
        <v>259</v>
      </c>
      <c r="F198">
        <v>91</v>
      </c>
      <c r="G198" t="s">
        <v>856</v>
      </c>
      <c r="L198" t="s">
        <v>928</v>
      </c>
      <c r="M198" t="s">
        <v>274</v>
      </c>
      <c r="N198">
        <v>2.8235000000000001</v>
      </c>
      <c r="AB198" t="str">
        <f>B2B!D195</f>
        <v>JM2</v>
      </c>
      <c r="AC198" t="str">
        <f>B2B!E195</f>
        <v>93</v>
      </c>
      <c r="AD198" t="str">
        <f t="shared" si="32"/>
        <v>JM2-93</v>
      </c>
      <c r="AE198" t="str">
        <f t="shared" si="33"/>
        <v>B14_L19_N</v>
      </c>
      <c r="AF198" t="str">
        <f t="shared" si="34"/>
        <v>T13</v>
      </c>
      <c r="AG198">
        <f t="shared" si="35"/>
        <v>14.364800000000001</v>
      </c>
      <c r="AH198" t="str">
        <f>IF(IFERROR(IF(IF(AF198="--",INDEX(D:D,MATCH(AE198,INDEX(B:B,MATCH(AE198,B:B,)+1):B10712,)+MATCH(AE198,B:B,)))=D198,VLOOKUP(AE198,B:D,3,0),IF(AF198="--",INDEX(D:D,MATCH(AE198,INDEX(B:B,MATCH(AE198,B:B,)+1):B10712,)+MATCH(AE198,B:B,)),"---")),"---")=AD198,"---",IFERROR(IF(IF(AF198="--",INDEX(D:D,MATCH(AE198,INDEX(B:B,MATCH(AE198,B:B,)+1):B10712,)+MATCH(AE198,B:B,)))=AD198,VLOOKUP(AE198,B:D,3,0),IF(AF198="--",INDEX(D:D,MATCH(AE198,INDEX(B:B,MATCH(AE198,B:B,)+1):B10712,)+MATCH(AE198,B:B,)),"---")),"---"))</f>
        <v>---</v>
      </c>
      <c r="AI198" t="str">
        <f t="shared" si="36"/>
        <v>--</v>
      </c>
      <c r="AJ198" t="str">
        <f t="shared" si="37"/>
        <v>B14_L19_N</v>
      </c>
      <c r="AK198">
        <f t="shared" si="38"/>
        <v>2</v>
      </c>
      <c r="AT198" t="str">
        <f t="shared" ref="AT198:AT261" si="43">IF(IF(COUNTIF($AO$6:$AQ$150,B198)&gt;0,"---","--")="---",VLOOKUP(B198,$AO$6:$AQ$150,3,0),B198)</f>
        <v>B14_L19_P</v>
      </c>
      <c r="AU198" t="str">
        <f t="shared" ref="AU198:AU261" si="44">IF(IF(COUNTIF($AO$6:$AQ$150,B198)&gt;0,"---","--")="---",VLOOKUP(B198,$AO$6:$AQ$150,2,0),"--")</f>
        <v>--</v>
      </c>
    </row>
    <row r="199" spans="1:47" x14ac:dyDescent="0.25">
      <c r="A199" t="str">
        <f t="shared" si="39"/>
        <v>JM2-92</v>
      </c>
      <c r="B199" t="str">
        <f t="shared" si="40"/>
        <v>B14_L17_P</v>
      </c>
      <c r="C199" t="str">
        <f t="shared" si="41"/>
        <v>JM2-B14_L17_P</v>
      </c>
      <c r="D199" t="str">
        <f t="shared" si="42"/>
        <v>JM2-92</v>
      </c>
      <c r="E199" t="s">
        <v>259</v>
      </c>
      <c r="F199">
        <v>92</v>
      </c>
      <c r="G199" t="s">
        <v>854</v>
      </c>
      <c r="L199" t="s">
        <v>1310</v>
      </c>
      <c r="M199" t="s">
        <v>274</v>
      </c>
      <c r="N199">
        <v>26.647200000000002</v>
      </c>
      <c r="AB199" t="str">
        <f>B2B!D196</f>
        <v>JM2</v>
      </c>
      <c r="AC199" t="str">
        <f>B2B!E196</f>
        <v>94</v>
      </c>
      <c r="AD199" t="str">
        <f t="shared" ref="AD199:AD205" si="45">AB199&amp;"-"&amp;AC199</f>
        <v>JM2-94</v>
      </c>
      <c r="AE199" t="str">
        <f t="shared" ref="AE199:AE205" si="46">VLOOKUP(AD199,A:G,7,0)</f>
        <v>B14_L20_P</v>
      </c>
      <c r="AF199" t="str">
        <f t="shared" ref="AF199:AF205" si="47">IF(
IF(
IFERROR(VLOOKUP(AE199,$AM$6:$AM$50,1,),1)=1,1,0),
IFERROR(VLOOKUP($F$2&amp;"-"&amp;AE199,C:G,4,0),
"--"),"---")</f>
        <v>U14</v>
      </c>
      <c r="AG199">
        <f t="shared" ref="AG199:AG205" si="48">IF(AF199&lt;&gt;"---",VLOOKUP(AE199,L:N,3,0),"---")</f>
        <v>24.083600000000001</v>
      </c>
      <c r="AH199" t="str">
        <f>IF(IFERROR(IF(IF(AF199="--",INDEX(D:D,MATCH(AE199,INDEX(B:B,MATCH(AE199,B:B,)+1):B10713,)+MATCH(AE199,B:B,)))=D199,VLOOKUP(AE199,B:D,3,0),IF(AF199="--",INDEX(D:D,MATCH(AE199,INDEX(B:B,MATCH(AE199,B:B,)+1):B10713,)+MATCH(AE199,B:B,)),"---")),"---")=AD199,"---",IFERROR(IF(IF(AF199="--",INDEX(D:D,MATCH(AE199,INDEX(B:B,MATCH(AE199,B:B,)+1):B10713,)+MATCH(AE199,B:B,)))=AD199,VLOOKUP(AE199,B:D,3,0),IF(AF199="--",INDEX(D:D,MATCH(AE199,INDEX(B:B,MATCH(AE199,B:B,)+1):B10713,)+MATCH(AE199,B:B,)),"---")),"---"))</f>
        <v>---</v>
      </c>
      <c r="AI199" t="str">
        <f t="shared" ref="AI199:AI205" si="49">IFERROR(IF(IF(COUNTIF($Q$6:$S$150,AE199)&gt;0,"---","--")="---",VLOOKUP(AE199,$Q$6:$S$150,2,0),"--"),"---")</f>
        <v>--</v>
      </c>
      <c r="AJ199" t="str">
        <f t="shared" ref="AJ199:AJ205" si="50">IF(IF(COUNTIF($O$6:$Q$150,AE199)&gt;0,"---","--")="---",VLOOKUP(AE199,$O$6:$Q$150,3,0),AE199)</f>
        <v>B14_L20_P</v>
      </c>
      <c r="AK199">
        <f t="shared" ref="AK199:AK205" si="51">COUNTIF(B:B,AE199)</f>
        <v>2</v>
      </c>
      <c r="AT199" t="str">
        <f t="shared" si="43"/>
        <v>B14_L17_P</v>
      </c>
      <c r="AU199" t="str">
        <f t="shared" si="44"/>
        <v>--</v>
      </c>
    </row>
    <row r="200" spans="1:47" x14ac:dyDescent="0.25">
      <c r="A200" t="str">
        <f t="shared" si="39"/>
        <v>JM2-93</v>
      </c>
      <c r="B200" t="str">
        <f t="shared" si="40"/>
        <v>B14_L19_N</v>
      </c>
      <c r="C200" t="str">
        <f t="shared" si="41"/>
        <v>JM2-B14_L19_N</v>
      </c>
      <c r="D200" t="str">
        <f t="shared" si="42"/>
        <v>JM2-93</v>
      </c>
      <c r="E200" t="s">
        <v>259</v>
      </c>
      <c r="F200">
        <v>93</v>
      </c>
      <c r="G200" t="s">
        <v>855</v>
      </c>
      <c r="L200" t="s">
        <v>411</v>
      </c>
      <c r="M200" t="s">
        <v>274</v>
      </c>
      <c r="N200">
        <v>31.742999999999999</v>
      </c>
      <c r="AB200" t="str">
        <f>B2B!D197</f>
        <v>JM2</v>
      </c>
      <c r="AC200" t="str">
        <f>B2B!E197</f>
        <v>95</v>
      </c>
      <c r="AD200" t="str">
        <f t="shared" si="45"/>
        <v>JM2-95</v>
      </c>
      <c r="AE200" t="str">
        <f t="shared" si="46"/>
        <v>B14_L22_N</v>
      </c>
      <c r="AF200" t="str">
        <f t="shared" si="47"/>
        <v>U12</v>
      </c>
      <c r="AG200">
        <f t="shared" si="48"/>
        <v>14.085900000000001</v>
      </c>
      <c r="AH200" t="str">
        <f>IF(IFERROR(IF(IF(AF200="--",INDEX(D:D,MATCH(AE200,INDEX(B:B,MATCH(AE200,B:B,)+1):B10714,)+MATCH(AE200,B:B,)))=D200,VLOOKUP(AE200,B:D,3,0),IF(AF200="--",INDEX(D:D,MATCH(AE200,INDEX(B:B,MATCH(AE200,B:B,)+1):B10714,)+MATCH(AE200,B:B,)),"---")),"---")=AD200,"---",IFERROR(IF(IF(AF200="--",INDEX(D:D,MATCH(AE200,INDEX(B:B,MATCH(AE200,B:B,)+1):B10714,)+MATCH(AE200,B:B,)))=AD200,VLOOKUP(AE200,B:D,3,0),IF(AF200="--",INDEX(D:D,MATCH(AE200,INDEX(B:B,MATCH(AE200,B:B,)+1):B10714,)+MATCH(AE200,B:B,)),"---")),"---"))</f>
        <v>---</v>
      </c>
      <c r="AI200" t="str">
        <f t="shared" si="49"/>
        <v>--</v>
      </c>
      <c r="AJ200" t="str">
        <f t="shared" si="50"/>
        <v>B14_L22_N</v>
      </c>
      <c r="AK200">
        <f t="shared" si="51"/>
        <v>2</v>
      </c>
      <c r="AT200" t="str">
        <f t="shared" si="43"/>
        <v>B14_L19_N</v>
      </c>
      <c r="AU200" t="str">
        <f t="shared" si="44"/>
        <v>--</v>
      </c>
    </row>
    <row r="201" spans="1:47" x14ac:dyDescent="0.25">
      <c r="A201" t="str">
        <f t="shared" si="39"/>
        <v>JM2-94</v>
      </c>
      <c r="B201" t="str">
        <f t="shared" si="40"/>
        <v>B14_L20_P</v>
      </c>
      <c r="C201" t="str">
        <f t="shared" si="41"/>
        <v>JM2-B14_L20_P</v>
      </c>
      <c r="D201" t="str">
        <f t="shared" si="42"/>
        <v>JM2-94</v>
      </c>
      <c r="E201" t="s">
        <v>259</v>
      </c>
      <c r="F201">
        <v>94</v>
      </c>
      <c r="G201" t="s">
        <v>858</v>
      </c>
      <c r="L201" t="s">
        <v>412</v>
      </c>
      <c r="M201" t="s">
        <v>274</v>
      </c>
      <c r="N201">
        <v>12.0039</v>
      </c>
      <c r="AB201" t="str">
        <f>B2B!D198</f>
        <v>JM2</v>
      </c>
      <c r="AC201" t="str">
        <f>B2B!E198</f>
        <v>96</v>
      </c>
      <c r="AD201" t="str">
        <f t="shared" si="45"/>
        <v>JM2-96</v>
      </c>
      <c r="AE201" t="str">
        <f t="shared" si="46"/>
        <v>B14_L20_N</v>
      </c>
      <c r="AF201" t="str">
        <f t="shared" si="47"/>
        <v>V14</v>
      </c>
      <c r="AG201">
        <f t="shared" si="48"/>
        <v>23.094100000000001</v>
      </c>
      <c r="AH201" t="str">
        <f>IF(IFERROR(IF(IF(AF201="--",INDEX(D:D,MATCH(AE201,INDEX(B:B,MATCH(AE201,B:B,)+1):B10715,)+MATCH(AE201,B:B,)))=D201,VLOOKUP(AE201,B:D,3,0),IF(AF201="--",INDEX(D:D,MATCH(AE201,INDEX(B:B,MATCH(AE201,B:B,)+1):B10715,)+MATCH(AE201,B:B,)),"---")),"---")=AD201,"---",IFERROR(IF(IF(AF201="--",INDEX(D:D,MATCH(AE201,INDEX(B:B,MATCH(AE201,B:B,)+1):B10715,)+MATCH(AE201,B:B,)))=AD201,VLOOKUP(AE201,B:D,3,0),IF(AF201="--",INDEX(D:D,MATCH(AE201,INDEX(B:B,MATCH(AE201,B:B,)+1):B10715,)+MATCH(AE201,B:B,)),"---")),"---"))</f>
        <v>---</v>
      </c>
      <c r="AI201" t="str">
        <f t="shared" si="49"/>
        <v>--</v>
      </c>
      <c r="AJ201" t="str">
        <f t="shared" si="50"/>
        <v>B14_L20_N</v>
      </c>
      <c r="AK201">
        <f t="shared" si="51"/>
        <v>2</v>
      </c>
      <c r="AT201" t="str">
        <f t="shared" si="43"/>
        <v>B14_L20_P</v>
      </c>
      <c r="AU201" t="str">
        <f t="shared" si="44"/>
        <v>--</v>
      </c>
    </row>
    <row r="202" spans="1:47" x14ac:dyDescent="0.25">
      <c r="A202" t="str">
        <f t="shared" si="39"/>
        <v>JM2-95</v>
      </c>
      <c r="B202" t="str">
        <f t="shared" si="40"/>
        <v>B14_L22_N</v>
      </c>
      <c r="C202" t="str">
        <f t="shared" si="41"/>
        <v>JM2-B14_L22_N</v>
      </c>
      <c r="D202" t="str">
        <f t="shared" si="42"/>
        <v>JM2-95</v>
      </c>
      <c r="E202" t="s">
        <v>259</v>
      </c>
      <c r="F202">
        <v>95</v>
      </c>
      <c r="G202" t="s">
        <v>861</v>
      </c>
      <c r="L202" t="s">
        <v>1322</v>
      </c>
      <c r="M202" t="s">
        <v>274</v>
      </c>
      <c r="N202">
        <v>17.446000000000002</v>
      </c>
      <c r="AB202" t="str">
        <f>B2B!D199</f>
        <v>JM2</v>
      </c>
      <c r="AC202" t="str">
        <f>B2B!E199</f>
        <v>97</v>
      </c>
      <c r="AD202" t="str">
        <f t="shared" si="45"/>
        <v>JM2-97</v>
      </c>
      <c r="AE202" t="str">
        <f t="shared" si="46"/>
        <v>B14_L22_P</v>
      </c>
      <c r="AF202" t="str">
        <f t="shared" si="47"/>
        <v>T12</v>
      </c>
      <c r="AG202">
        <f t="shared" si="48"/>
        <v>15.3001</v>
      </c>
      <c r="AH202" t="str">
        <f>IF(IFERROR(IF(IF(AF202="--",INDEX(D:D,MATCH(AE202,INDEX(B:B,MATCH(AE202,B:B,)+1):B10716,)+MATCH(AE202,B:B,)))=D202,VLOOKUP(AE202,B:D,3,0),IF(AF202="--",INDEX(D:D,MATCH(AE202,INDEX(B:B,MATCH(AE202,B:B,)+1):B10716,)+MATCH(AE202,B:B,)),"---")),"---")=AD202,"---",IFERROR(IF(IF(AF202="--",INDEX(D:D,MATCH(AE202,INDEX(B:B,MATCH(AE202,B:B,)+1):B10716,)+MATCH(AE202,B:B,)))=AD202,VLOOKUP(AE202,B:D,3,0),IF(AF202="--",INDEX(D:D,MATCH(AE202,INDEX(B:B,MATCH(AE202,B:B,)+1):B10716,)+MATCH(AE202,B:B,)),"---")),"---"))</f>
        <v>---</v>
      </c>
      <c r="AI202" t="str">
        <f t="shared" si="49"/>
        <v>--</v>
      </c>
      <c r="AJ202" t="str">
        <f t="shared" si="50"/>
        <v>B14_L22_P</v>
      </c>
      <c r="AK202">
        <f t="shared" si="51"/>
        <v>2</v>
      </c>
      <c r="AT202" t="str">
        <f t="shared" si="43"/>
        <v>B14_L22_N</v>
      </c>
      <c r="AU202" t="str">
        <f t="shared" si="44"/>
        <v>--</v>
      </c>
    </row>
    <row r="203" spans="1:47" x14ac:dyDescent="0.25">
      <c r="A203" t="str">
        <f t="shared" si="39"/>
        <v>JM2-96</v>
      </c>
      <c r="B203" t="str">
        <f t="shared" si="40"/>
        <v>B14_L20_N</v>
      </c>
      <c r="C203" t="str">
        <f t="shared" si="41"/>
        <v>JM2-B14_L20_N</v>
      </c>
      <c r="D203" t="str">
        <f t="shared" si="42"/>
        <v>JM2-96</v>
      </c>
      <c r="E203" t="s">
        <v>259</v>
      </c>
      <c r="F203">
        <v>96</v>
      </c>
      <c r="G203" t="s">
        <v>857</v>
      </c>
      <c r="L203" t="s">
        <v>1311</v>
      </c>
      <c r="M203" t="s">
        <v>274</v>
      </c>
      <c r="N203">
        <v>7.3358999999999996</v>
      </c>
      <c r="AB203" t="str">
        <f>B2B!D200</f>
        <v>JM2</v>
      </c>
      <c r="AC203" t="str">
        <f>B2B!E200</f>
        <v>98</v>
      </c>
      <c r="AD203" t="str">
        <f t="shared" si="45"/>
        <v>JM2-98</v>
      </c>
      <c r="AE203" t="str">
        <f t="shared" si="46"/>
        <v>B14_L25</v>
      </c>
      <c r="AF203" t="str">
        <f t="shared" si="47"/>
        <v>U10</v>
      </c>
      <c r="AG203">
        <f t="shared" si="48"/>
        <v>27.411300000000001</v>
      </c>
      <c r="AH203" t="str">
        <f>IF(IFERROR(IF(IF(AF203="--",INDEX(D:D,MATCH(AE203,INDEX(B:B,MATCH(AE203,B:B,)+1):B10717,)+MATCH(AE203,B:B,)))=D203,VLOOKUP(AE203,B:D,3,0),IF(AF203="--",INDEX(D:D,MATCH(AE203,INDEX(B:B,MATCH(AE203,B:B,)+1):B10717,)+MATCH(AE203,B:B,)),"---")),"---")=AD203,"---",IFERROR(IF(IF(AF203="--",INDEX(D:D,MATCH(AE203,INDEX(B:B,MATCH(AE203,B:B,)+1):B10717,)+MATCH(AE203,B:B,)))=AD203,VLOOKUP(AE203,B:D,3,0),IF(AF203="--",INDEX(D:D,MATCH(AE203,INDEX(B:B,MATCH(AE203,B:B,)+1):B10717,)+MATCH(AE203,B:B,)),"---")),"---"))</f>
        <v>---</v>
      </c>
      <c r="AI203" t="str">
        <f t="shared" si="49"/>
        <v>--</v>
      </c>
      <c r="AJ203" t="str">
        <f t="shared" si="50"/>
        <v>B14_L25</v>
      </c>
      <c r="AK203">
        <f t="shared" si="51"/>
        <v>2</v>
      </c>
      <c r="AT203" t="str">
        <f t="shared" si="43"/>
        <v>B14_L20_N</v>
      </c>
      <c r="AU203" t="str">
        <f t="shared" si="44"/>
        <v>--</v>
      </c>
    </row>
    <row r="204" spans="1:47" x14ac:dyDescent="0.25">
      <c r="A204" t="str">
        <f t="shared" si="39"/>
        <v>JM2-97</v>
      </c>
      <c r="B204" t="str">
        <f t="shared" si="40"/>
        <v>B14_L22_P</v>
      </c>
      <c r="C204" t="str">
        <f t="shared" si="41"/>
        <v>JM2-B14_L22_P</v>
      </c>
      <c r="D204" t="str">
        <f t="shared" si="42"/>
        <v>JM2-97</v>
      </c>
      <c r="E204" t="s">
        <v>259</v>
      </c>
      <c r="F204">
        <v>97</v>
      </c>
      <c r="G204" t="s">
        <v>862</v>
      </c>
      <c r="L204" t="s">
        <v>1323</v>
      </c>
      <c r="M204" t="s">
        <v>274</v>
      </c>
      <c r="N204">
        <v>4.3357000000000001</v>
      </c>
      <c r="AB204" t="str">
        <f>B2B!D201</f>
        <v>JM2</v>
      </c>
      <c r="AC204" t="str">
        <f>B2B!E201</f>
        <v>99</v>
      </c>
      <c r="AD204" t="str">
        <f t="shared" si="45"/>
        <v>JM2-99</v>
      </c>
      <c r="AE204" t="str">
        <f t="shared" si="46"/>
        <v>BOOTMODE</v>
      </c>
      <c r="AF204" t="str">
        <f t="shared" si="47"/>
        <v>R12</v>
      </c>
      <c r="AG204">
        <f t="shared" si="48"/>
        <v>24.1919</v>
      </c>
      <c r="AH204" t="str">
        <f>IF(IFERROR(IF(IF(AF204="--",INDEX(D:D,MATCH(AE204,INDEX(B:B,MATCH(AE204,B:B,)+1):B10718,)+MATCH(AE204,B:B,)))=D204,VLOOKUP(AE204,B:D,3,0),IF(AF204="--",INDEX(D:D,MATCH(AE204,INDEX(B:B,MATCH(AE204,B:B,)+1):B10718,)+MATCH(AE204,B:B,)),"---")),"---")=AD204,"---",IFERROR(IF(IF(AF204="--",INDEX(D:D,MATCH(AE204,INDEX(B:B,MATCH(AE204,B:B,)+1):B10718,)+MATCH(AE204,B:B,)))=AD204,VLOOKUP(AE204,B:D,3,0),IF(AF204="--",INDEX(D:D,MATCH(AE204,INDEX(B:B,MATCH(AE204,B:B,)+1):B10718,)+MATCH(AE204,B:B,)),"---")),"---"))</f>
        <v>---</v>
      </c>
      <c r="AI204" t="str">
        <f t="shared" si="49"/>
        <v>--</v>
      </c>
      <c r="AJ204" t="str">
        <f t="shared" si="50"/>
        <v>BOOTMODE</v>
      </c>
      <c r="AK204">
        <f t="shared" si="51"/>
        <v>4</v>
      </c>
      <c r="AT204" t="str">
        <f t="shared" si="43"/>
        <v>B14_L22_P</v>
      </c>
      <c r="AU204" t="str">
        <f t="shared" si="44"/>
        <v>--</v>
      </c>
    </row>
    <row r="205" spans="1:47" x14ac:dyDescent="0.25">
      <c r="A205" t="str">
        <f t="shared" si="39"/>
        <v>JM2-98</v>
      </c>
      <c r="B205" t="str">
        <f t="shared" si="40"/>
        <v>B14_L25</v>
      </c>
      <c r="C205" t="str">
        <f t="shared" si="41"/>
        <v>JM2-B14_L25</v>
      </c>
      <c r="D205" t="str">
        <f t="shared" si="42"/>
        <v>JM2-98</v>
      </c>
      <c r="E205" t="s">
        <v>259</v>
      </c>
      <c r="F205">
        <v>98</v>
      </c>
      <c r="G205" t="s">
        <v>1303</v>
      </c>
      <c r="L205" t="s">
        <v>1312</v>
      </c>
      <c r="M205" t="s">
        <v>274</v>
      </c>
      <c r="N205">
        <v>22.833300000000001</v>
      </c>
      <c r="AB205" t="str">
        <f>B2B!D202</f>
        <v>JM2</v>
      </c>
      <c r="AC205" t="str">
        <f>B2B!E202</f>
        <v>100</v>
      </c>
      <c r="AD205" t="str">
        <f t="shared" si="45"/>
        <v>JM2-100</v>
      </c>
      <c r="AE205" t="str">
        <f t="shared" si="46"/>
        <v>B14_L0</v>
      </c>
      <c r="AF205" t="str">
        <f t="shared" si="47"/>
        <v>L14</v>
      </c>
      <c r="AG205">
        <f t="shared" si="48"/>
        <v>32.348300000000002</v>
      </c>
      <c r="AH205" t="str">
        <f>IF(IFERROR(IF(IF(AF205="--",INDEX(D:D,MATCH(AE205,INDEX(B:B,MATCH(AE205,B:B,)+1):B10719,)+MATCH(AE205,B:B,)))=D205,VLOOKUP(AE205,B:D,3,0),IF(AF205="--",INDEX(D:D,MATCH(AE205,INDEX(B:B,MATCH(AE205,B:B,)+1):B10719,)+MATCH(AE205,B:B,)),"---")),"---")=AD205,"---",IFERROR(IF(IF(AF205="--",INDEX(D:D,MATCH(AE205,INDEX(B:B,MATCH(AE205,B:B,)+1):B10719,)+MATCH(AE205,B:B,)))=AD205,VLOOKUP(AE205,B:D,3,0),IF(AF205="--",INDEX(D:D,MATCH(AE205,INDEX(B:B,MATCH(AE205,B:B,)+1):B10719,)+MATCH(AE205,B:B,)),"---")),"---"))</f>
        <v>---</v>
      </c>
      <c r="AI205" t="str">
        <f t="shared" si="49"/>
        <v>--</v>
      </c>
      <c r="AJ205" t="str">
        <f t="shared" si="50"/>
        <v>B14_L0</v>
      </c>
      <c r="AK205">
        <f t="shared" si="51"/>
        <v>2</v>
      </c>
      <c r="AT205" t="str">
        <f t="shared" si="43"/>
        <v>B14_L25</v>
      </c>
      <c r="AU205" t="str">
        <f t="shared" si="44"/>
        <v>--</v>
      </c>
    </row>
    <row r="206" spans="1:47" x14ac:dyDescent="0.25">
      <c r="A206" t="str">
        <f t="shared" si="39"/>
        <v>JM2-99</v>
      </c>
      <c r="B206" t="str">
        <f t="shared" si="40"/>
        <v>BOOTMODE</v>
      </c>
      <c r="C206" t="str">
        <f t="shared" si="41"/>
        <v>JM2-BOOTMODE</v>
      </c>
      <c r="D206" t="str">
        <f t="shared" si="42"/>
        <v>JM2-99</v>
      </c>
      <c r="E206" t="s">
        <v>259</v>
      </c>
      <c r="F206">
        <v>99</v>
      </c>
      <c r="G206" t="s">
        <v>1267</v>
      </c>
      <c r="L206" t="s">
        <v>1306</v>
      </c>
      <c r="M206" t="s">
        <v>274</v>
      </c>
      <c r="N206">
        <v>26.687100000000001</v>
      </c>
      <c r="AT206" t="str">
        <f t="shared" si="43"/>
        <v>BOOTMODE</v>
      </c>
      <c r="AU206" t="str">
        <f t="shared" si="44"/>
        <v>--</v>
      </c>
    </row>
    <row r="207" spans="1:47" x14ac:dyDescent="0.25">
      <c r="A207" t="str">
        <f t="shared" si="39"/>
        <v>JM2-100</v>
      </c>
      <c r="B207" t="str">
        <f t="shared" si="40"/>
        <v>B14_L0</v>
      </c>
      <c r="C207" t="str">
        <f t="shared" si="41"/>
        <v>JM2-B14_L0</v>
      </c>
      <c r="D207" t="str">
        <f t="shared" si="42"/>
        <v>JM2-100</v>
      </c>
      <c r="E207" t="s">
        <v>259</v>
      </c>
      <c r="F207">
        <v>100</v>
      </c>
      <c r="G207" t="s">
        <v>1302</v>
      </c>
      <c r="L207" t="s">
        <v>414</v>
      </c>
      <c r="M207" t="s">
        <v>274</v>
      </c>
      <c r="N207">
        <v>28.251999999999999</v>
      </c>
      <c r="AT207" t="str">
        <f t="shared" si="43"/>
        <v>B14_L0</v>
      </c>
      <c r="AU207" t="str">
        <f t="shared" si="44"/>
        <v>--</v>
      </c>
    </row>
    <row r="208" spans="1:47" x14ac:dyDescent="0.25">
      <c r="A208" t="str">
        <f t="shared" si="39"/>
        <v>JM2-F1</v>
      </c>
      <c r="B208" t="str">
        <f t="shared" si="40"/>
        <v>GND</v>
      </c>
      <c r="C208" t="str">
        <f t="shared" si="41"/>
        <v>JM2-GND</v>
      </c>
      <c r="D208" t="str">
        <f t="shared" si="42"/>
        <v>JM2-F1</v>
      </c>
      <c r="E208" t="s">
        <v>259</v>
      </c>
      <c r="F208" t="s">
        <v>364</v>
      </c>
      <c r="G208" t="s">
        <v>275</v>
      </c>
      <c r="L208" t="s">
        <v>415</v>
      </c>
      <c r="M208" t="s">
        <v>274</v>
      </c>
      <c r="N208">
        <v>16.917200000000001</v>
      </c>
      <c r="AT208" t="str">
        <f t="shared" si="43"/>
        <v>GND</v>
      </c>
      <c r="AU208" t="str">
        <f t="shared" si="44"/>
        <v>--</v>
      </c>
    </row>
    <row r="209" spans="1:47" x14ac:dyDescent="0.25">
      <c r="A209" t="str">
        <f t="shared" si="39"/>
        <v>JM2-F2</v>
      </c>
      <c r="B209" t="str">
        <f t="shared" si="40"/>
        <v>GND</v>
      </c>
      <c r="C209" t="str">
        <f t="shared" si="41"/>
        <v>JM2-GND</v>
      </c>
      <c r="D209" t="str">
        <f t="shared" si="42"/>
        <v>JM2-F2</v>
      </c>
      <c r="E209" t="s">
        <v>259</v>
      </c>
      <c r="F209" t="s">
        <v>366</v>
      </c>
      <c r="G209" t="s">
        <v>275</v>
      </c>
      <c r="L209" t="s">
        <v>416</v>
      </c>
      <c r="M209" t="s">
        <v>274</v>
      </c>
      <c r="N209">
        <v>21.127700000000001</v>
      </c>
      <c r="AT209" t="str">
        <f t="shared" si="43"/>
        <v>GND</v>
      </c>
      <c r="AU209" t="str">
        <f t="shared" si="44"/>
        <v>--</v>
      </c>
    </row>
    <row r="210" spans="1:47" x14ac:dyDescent="0.25">
      <c r="A210" t="str">
        <f t="shared" si="39"/>
        <v>U1-1</v>
      </c>
      <c r="B210" t="str">
        <f t="shared" si="40"/>
        <v>VIN</v>
      </c>
      <c r="C210" t="str">
        <f t="shared" si="41"/>
        <v>U1-VIN</v>
      </c>
      <c r="D210" t="str">
        <f t="shared" si="42"/>
        <v>U1-1</v>
      </c>
      <c r="E210" t="s">
        <v>408</v>
      </c>
      <c r="F210">
        <v>1</v>
      </c>
      <c r="G210" t="s">
        <v>273</v>
      </c>
      <c r="L210" t="s">
        <v>417</v>
      </c>
      <c r="M210" t="s">
        <v>274</v>
      </c>
      <c r="N210">
        <v>12.096299999999999</v>
      </c>
      <c r="AT210" t="str">
        <f t="shared" si="43"/>
        <v>VIN</v>
      </c>
      <c r="AU210" t="str">
        <f t="shared" si="44"/>
        <v>--</v>
      </c>
    </row>
    <row r="211" spans="1:47" x14ac:dyDescent="0.25">
      <c r="A211" t="str">
        <f t="shared" si="39"/>
        <v>U1-2</v>
      </c>
      <c r="B211" t="str">
        <f t="shared" si="40"/>
        <v>PG_1V0</v>
      </c>
      <c r="C211" t="str">
        <f t="shared" si="41"/>
        <v>U1-PG_1V0</v>
      </c>
      <c r="D211" t="str">
        <f t="shared" si="42"/>
        <v>U1-2</v>
      </c>
      <c r="E211" t="s">
        <v>408</v>
      </c>
      <c r="F211">
        <v>2</v>
      </c>
      <c r="G211" t="s">
        <v>411</v>
      </c>
      <c r="L211" t="s">
        <v>418</v>
      </c>
      <c r="M211" t="s">
        <v>274</v>
      </c>
      <c r="N211">
        <v>14.571999999999999</v>
      </c>
      <c r="AT211" t="str">
        <f t="shared" si="43"/>
        <v>PG_1V0</v>
      </c>
      <c r="AU211" t="str">
        <f t="shared" si="44"/>
        <v>--</v>
      </c>
    </row>
    <row r="212" spans="1:47" x14ac:dyDescent="0.25">
      <c r="A212" t="str">
        <f t="shared" si="39"/>
        <v>U1-3</v>
      </c>
      <c r="B212" t="str">
        <f t="shared" si="40"/>
        <v>VIN</v>
      </c>
      <c r="C212" t="str">
        <f t="shared" si="41"/>
        <v>U1-VIN</v>
      </c>
      <c r="D212" t="str">
        <f t="shared" si="42"/>
        <v>U1-3</v>
      </c>
      <c r="E212" t="s">
        <v>408</v>
      </c>
      <c r="F212">
        <v>3</v>
      </c>
      <c r="G212" t="s">
        <v>273</v>
      </c>
      <c r="L212" t="s">
        <v>407</v>
      </c>
      <c r="M212" t="s">
        <v>274</v>
      </c>
      <c r="N212">
        <v>30.6051</v>
      </c>
      <c r="AT212" t="str">
        <f t="shared" si="43"/>
        <v>VIN</v>
      </c>
      <c r="AU212" t="str">
        <f t="shared" si="44"/>
        <v>--</v>
      </c>
    </row>
    <row r="213" spans="1:47" x14ac:dyDescent="0.25">
      <c r="A213" t="str">
        <f t="shared" si="39"/>
        <v>U1-4</v>
      </c>
      <c r="B213" t="str">
        <f t="shared" si="40"/>
        <v>VIN</v>
      </c>
      <c r="C213" t="str">
        <f t="shared" si="41"/>
        <v>U1-VIN</v>
      </c>
      <c r="D213" t="str">
        <f t="shared" si="42"/>
        <v>U1-4</v>
      </c>
      <c r="E213" t="s">
        <v>408</v>
      </c>
      <c r="F213">
        <v>4</v>
      </c>
      <c r="G213" t="s">
        <v>273</v>
      </c>
      <c r="L213" t="s">
        <v>404</v>
      </c>
      <c r="M213" t="s">
        <v>274</v>
      </c>
      <c r="N213">
        <v>17.378399999999999</v>
      </c>
      <c r="AT213" t="str">
        <f t="shared" si="43"/>
        <v>VIN</v>
      </c>
      <c r="AU213" t="str">
        <f t="shared" si="44"/>
        <v>--</v>
      </c>
    </row>
    <row r="214" spans="1:47" x14ac:dyDescent="0.25">
      <c r="A214" t="str">
        <f t="shared" si="39"/>
        <v>U1-5</v>
      </c>
      <c r="B214" t="str">
        <f t="shared" si="40"/>
        <v>GND</v>
      </c>
      <c r="C214" t="str">
        <f t="shared" si="41"/>
        <v>U1-GND</v>
      </c>
      <c r="D214" t="str">
        <f t="shared" si="42"/>
        <v>U1-5</v>
      </c>
      <c r="E214" t="s">
        <v>408</v>
      </c>
      <c r="F214">
        <v>5</v>
      </c>
      <c r="G214" t="s">
        <v>275</v>
      </c>
      <c r="L214" t="s">
        <v>405</v>
      </c>
      <c r="M214" t="s">
        <v>274</v>
      </c>
      <c r="N214">
        <v>16.4102</v>
      </c>
      <c r="AT214" t="str">
        <f t="shared" si="43"/>
        <v>GND</v>
      </c>
      <c r="AU214" t="str">
        <f t="shared" si="44"/>
        <v>--</v>
      </c>
    </row>
    <row r="215" spans="1:47" x14ac:dyDescent="0.25">
      <c r="A215" t="str">
        <f t="shared" si="39"/>
        <v>U1-6</v>
      </c>
      <c r="B215" t="str">
        <f t="shared" si="40"/>
        <v>GND</v>
      </c>
      <c r="C215" t="str">
        <f t="shared" si="41"/>
        <v>U1-GND</v>
      </c>
      <c r="D215" t="str">
        <f t="shared" si="42"/>
        <v>U1-6</v>
      </c>
      <c r="E215" t="s">
        <v>408</v>
      </c>
      <c r="F215">
        <v>6</v>
      </c>
      <c r="G215" t="s">
        <v>275</v>
      </c>
      <c r="L215" t="s">
        <v>403</v>
      </c>
      <c r="M215" t="s">
        <v>274</v>
      </c>
      <c r="N215">
        <v>20.068300000000001</v>
      </c>
      <c r="AT215" t="str">
        <f t="shared" si="43"/>
        <v>GND</v>
      </c>
      <c r="AU215" t="str">
        <f t="shared" si="44"/>
        <v>--</v>
      </c>
    </row>
    <row r="216" spans="1:47" x14ac:dyDescent="0.25">
      <c r="A216" t="str">
        <f t="shared" si="39"/>
        <v>U1-7</v>
      </c>
      <c r="B216" t="str">
        <f t="shared" si="40"/>
        <v>NetR15_1</v>
      </c>
      <c r="C216" t="str">
        <f t="shared" si="41"/>
        <v>U1-NetR15_1</v>
      </c>
      <c r="D216" t="str">
        <f t="shared" si="42"/>
        <v>U1-7</v>
      </c>
      <c r="E216" t="s">
        <v>408</v>
      </c>
      <c r="F216">
        <v>7</v>
      </c>
      <c r="G216" t="s">
        <v>915</v>
      </c>
      <c r="L216" t="s">
        <v>281</v>
      </c>
      <c r="M216" t="s">
        <v>274</v>
      </c>
      <c r="N216">
        <v>18.433499999999999</v>
      </c>
      <c r="AT216" t="str">
        <f t="shared" si="43"/>
        <v>NetR15_1</v>
      </c>
      <c r="AU216" t="str">
        <f t="shared" si="44"/>
        <v>--</v>
      </c>
    </row>
    <row r="217" spans="1:47" x14ac:dyDescent="0.25">
      <c r="A217" t="str">
        <f t="shared" si="39"/>
        <v>U1-8</v>
      </c>
      <c r="B217" t="str">
        <f t="shared" si="40"/>
        <v>1.0V</v>
      </c>
      <c r="C217" t="str">
        <f t="shared" si="41"/>
        <v>U1-1.0V</v>
      </c>
      <c r="D217" t="str">
        <f t="shared" si="42"/>
        <v>U1-8</v>
      </c>
      <c r="E217" t="s">
        <v>408</v>
      </c>
      <c r="F217">
        <v>8</v>
      </c>
      <c r="G217" t="s">
        <v>1297</v>
      </c>
      <c r="L217" t="s">
        <v>376</v>
      </c>
      <c r="M217" t="s">
        <v>274</v>
      </c>
      <c r="N217">
        <v>16.3734</v>
      </c>
      <c r="AT217" t="str">
        <f t="shared" si="43"/>
        <v>1.0V</v>
      </c>
      <c r="AU217" t="str">
        <f t="shared" si="44"/>
        <v>--</v>
      </c>
    </row>
    <row r="218" spans="1:47" x14ac:dyDescent="0.25">
      <c r="A218" t="str">
        <f t="shared" si="39"/>
        <v>U1-9</v>
      </c>
      <c r="B218" t="str">
        <f t="shared" si="40"/>
        <v>GND</v>
      </c>
      <c r="C218" t="str">
        <f t="shared" si="41"/>
        <v>U1-GND</v>
      </c>
      <c r="D218" t="str">
        <f t="shared" si="42"/>
        <v>U1-9</v>
      </c>
      <c r="E218" t="s">
        <v>408</v>
      </c>
      <c r="F218">
        <v>9</v>
      </c>
      <c r="G218" t="s">
        <v>275</v>
      </c>
      <c r="L218" t="s">
        <v>1287</v>
      </c>
      <c r="M218" t="s">
        <v>274</v>
      </c>
      <c r="N218">
        <v>51.9908</v>
      </c>
      <c r="AT218" t="str">
        <f t="shared" si="43"/>
        <v>GND</v>
      </c>
      <c r="AU218" t="str">
        <f t="shared" si="44"/>
        <v>--</v>
      </c>
    </row>
    <row r="219" spans="1:47" x14ac:dyDescent="0.25">
      <c r="A219" t="str">
        <f t="shared" si="39"/>
        <v>U2-1</v>
      </c>
      <c r="B219" t="str">
        <f t="shared" si="40"/>
        <v>EN_GTPWR</v>
      </c>
      <c r="C219" t="str">
        <f t="shared" si="41"/>
        <v>U2-EN_GTPWR</v>
      </c>
      <c r="D219" t="str">
        <f t="shared" si="42"/>
        <v>U2-1</v>
      </c>
      <c r="E219" t="s">
        <v>413</v>
      </c>
      <c r="F219">
        <v>1</v>
      </c>
      <c r="G219" t="s">
        <v>1305</v>
      </c>
      <c r="L219" t="s">
        <v>273</v>
      </c>
      <c r="M219" t="s">
        <v>274</v>
      </c>
      <c r="N219">
        <v>38.133400000000002</v>
      </c>
      <c r="AT219" t="str">
        <f t="shared" si="43"/>
        <v>EN_GTPWR</v>
      </c>
      <c r="AU219" t="str">
        <f t="shared" si="44"/>
        <v>--</v>
      </c>
    </row>
    <row r="220" spans="1:47" x14ac:dyDescent="0.25">
      <c r="A220" t="str">
        <f t="shared" si="39"/>
        <v>U2-2</v>
      </c>
      <c r="B220" t="str">
        <f t="shared" si="40"/>
        <v>NetU2_2</v>
      </c>
      <c r="C220" t="str">
        <f t="shared" si="41"/>
        <v>U2-NetU2_2</v>
      </c>
      <c r="D220" t="str">
        <f t="shared" si="42"/>
        <v>U2-2</v>
      </c>
      <c r="E220" t="s">
        <v>413</v>
      </c>
      <c r="F220">
        <v>2</v>
      </c>
      <c r="G220" t="s">
        <v>1314</v>
      </c>
      <c r="L220" t="s">
        <v>1325</v>
      </c>
      <c r="M220" t="s">
        <v>1325</v>
      </c>
      <c r="N220" t="s">
        <v>1325</v>
      </c>
      <c r="AT220" t="str">
        <f t="shared" si="43"/>
        <v>NetU2_2</v>
      </c>
      <c r="AU220" t="str">
        <f t="shared" si="44"/>
        <v>--</v>
      </c>
    </row>
    <row r="221" spans="1:47" x14ac:dyDescent="0.25">
      <c r="A221" t="str">
        <f t="shared" si="39"/>
        <v>U2-3</v>
      </c>
      <c r="B221" t="str">
        <f t="shared" si="40"/>
        <v>GND</v>
      </c>
      <c r="C221" t="str">
        <f t="shared" si="41"/>
        <v>U2-GND</v>
      </c>
      <c r="D221" t="str">
        <f t="shared" si="42"/>
        <v>U2-3</v>
      </c>
      <c r="E221" t="s">
        <v>413</v>
      </c>
      <c r="F221">
        <v>3</v>
      </c>
      <c r="G221" t="s">
        <v>275</v>
      </c>
      <c r="AT221" t="str">
        <f t="shared" si="43"/>
        <v>GND</v>
      </c>
      <c r="AU221" t="str">
        <f t="shared" si="44"/>
        <v>--</v>
      </c>
    </row>
    <row r="222" spans="1:47" x14ac:dyDescent="0.25">
      <c r="A222" t="str">
        <f t="shared" si="39"/>
        <v>U2-4</v>
      </c>
      <c r="B222" t="str">
        <f t="shared" si="40"/>
        <v>CLK2_N</v>
      </c>
      <c r="C222" t="str">
        <f t="shared" si="41"/>
        <v>U2-CLK2_N</v>
      </c>
      <c r="D222" t="str">
        <f t="shared" si="42"/>
        <v>U2-4</v>
      </c>
      <c r="E222" t="s">
        <v>413</v>
      </c>
      <c r="F222">
        <v>4</v>
      </c>
      <c r="G222" t="s">
        <v>875</v>
      </c>
      <c r="AT222" t="str">
        <f t="shared" si="43"/>
        <v>MGT_CLK1_N</v>
      </c>
      <c r="AU222" t="str">
        <f t="shared" si="44"/>
        <v>C135</v>
      </c>
    </row>
    <row r="223" spans="1:47" x14ac:dyDescent="0.25">
      <c r="A223" t="str">
        <f t="shared" si="39"/>
        <v>U2-5</v>
      </c>
      <c r="B223" t="str">
        <f t="shared" si="40"/>
        <v>CLK2_P</v>
      </c>
      <c r="C223" t="str">
        <f t="shared" si="41"/>
        <v>U2-CLK2_P</v>
      </c>
      <c r="D223" t="str">
        <f t="shared" si="42"/>
        <v>U2-5</v>
      </c>
      <c r="E223" t="s">
        <v>413</v>
      </c>
      <c r="F223">
        <v>5</v>
      </c>
      <c r="G223" t="s">
        <v>876</v>
      </c>
      <c r="AT223" t="str">
        <f t="shared" si="43"/>
        <v>MGT_CLK1_P</v>
      </c>
      <c r="AU223" t="str">
        <f t="shared" si="44"/>
        <v>C134</v>
      </c>
    </row>
    <row r="224" spans="1:47" x14ac:dyDescent="0.25">
      <c r="A224" t="str">
        <f t="shared" si="39"/>
        <v>U2-6</v>
      </c>
      <c r="B224" t="str">
        <f t="shared" si="40"/>
        <v>NetC10_2</v>
      </c>
      <c r="C224" t="str">
        <f t="shared" si="41"/>
        <v>U2-NetC10_2</v>
      </c>
      <c r="D224" t="str">
        <f t="shared" si="42"/>
        <v>U2-6</v>
      </c>
      <c r="E224" t="s">
        <v>413</v>
      </c>
      <c r="F224">
        <v>6</v>
      </c>
      <c r="G224" t="s">
        <v>926</v>
      </c>
      <c r="AT224" t="str">
        <f t="shared" si="43"/>
        <v>NetC10_2</v>
      </c>
      <c r="AU224" t="str">
        <f t="shared" si="44"/>
        <v>--</v>
      </c>
    </row>
    <row r="225" spans="1:47" x14ac:dyDescent="0.25">
      <c r="A225" t="str">
        <f t="shared" si="39"/>
        <v>U3-1</v>
      </c>
      <c r="B225" t="str">
        <f t="shared" si="40"/>
        <v>NetU3_1</v>
      </c>
      <c r="C225" t="str">
        <f t="shared" si="41"/>
        <v>U3-NetU3_1</v>
      </c>
      <c r="D225" t="str">
        <f t="shared" si="42"/>
        <v>U3-1</v>
      </c>
      <c r="E225" t="s">
        <v>419</v>
      </c>
      <c r="F225">
        <v>1</v>
      </c>
      <c r="G225" t="s">
        <v>839</v>
      </c>
      <c r="AT225" t="str">
        <f t="shared" si="43"/>
        <v>NetU3_1</v>
      </c>
      <c r="AU225" t="str">
        <f t="shared" si="44"/>
        <v>--</v>
      </c>
    </row>
    <row r="226" spans="1:47" x14ac:dyDescent="0.25">
      <c r="A226" t="str">
        <f t="shared" si="39"/>
        <v>U3-2</v>
      </c>
      <c r="B226" t="str">
        <f t="shared" si="40"/>
        <v>GND</v>
      </c>
      <c r="C226" t="str">
        <f t="shared" si="41"/>
        <v>U3-GND</v>
      </c>
      <c r="D226" t="str">
        <f t="shared" si="42"/>
        <v>U3-2</v>
      </c>
      <c r="E226" t="s">
        <v>419</v>
      </c>
      <c r="F226">
        <v>2</v>
      </c>
      <c r="G226" t="s">
        <v>275</v>
      </c>
      <c r="AT226" t="str">
        <f t="shared" si="43"/>
        <v>GND</v>
      </c>
      <c r="AU226" t="str">
        <f t="shared" si="44"/>
        <v>--</v>
      </c>
    </row>
    <row r="227" spans="1:47" x14ac:dyDescent="0.25">
      <c r="A227" t="str">
        <f t="shared" si="39"/>
        <v>U3-3</v>
      </c>
      <c r="B227" t="str">
        <f t="shared" si="40"/>
        <v>GND</v>
      </c>
      <c r="C227" t="str">
        <f t="shared" si="41"/>
        <v>U3-GND</v>
      </c>
      <c r="D227" t="str">
        <f t="shared" si="42"/>
        <v>U3-3</v>
      </c>
      <c r="E227" t="s">
        <v>419</v>
      </c>
      <c r="F227">
        <v>3</v>
      </c>
      <c r="G227" t="s">
        <v>275</v>
      </c>
      <c r="AT227" t="str">
        <f t="shared" si="43"/>
        <v>GND</v>
      </c>
      <c r="AU227" t="str">
        <f t="shared" si="44"/>
        <v>--</v>
      </c>
    </row>
    <row r="228" spans="1:47" x14ac:dyDescent="0.25">
      <c r="A228" t="str">
        <f t="shared" si="39"/>
        <v>U3-4</v>
      </c>
      <c r="B228" t="str">
        <f t="shared" si="40"/>
        <v>NetU3_4</v>
      </c>
      <c r="C228" t="str">
        <f t="shared" si="41"/>
        <v>U3-NetU3_4</v>
      </c>
      <c r="D228" t="str">
        <f t="shared" si="42"/>
        <v>U3-4</v>
      </c>
      <c r="E228" t="s">
        <v>419</v>
      </c>
      <c r="F228">
        <v>4</v>
      </c>
      <c r="G228" t="s">
        <v>1251</v>
      </c>
      <c r="AT228" t="str">
        <f t="shared" si="43"/>
        <v>NetU3_4</v>
      </c>
      <c r="AU228" t="str">
        <f t="shared" si="44"/>
        <v>--</v>
      </c>
    </row>
    <row r="229" spans="1:47" x14ac:dyDescent="0.25">
      <c r="A229" t="str">
        <f t="shared" si="39"/>
        <v>U3-5</v>
      </c>
      <c r="B229" t="str">
        <f t="shared" si="40"/>
        <v>1.8V</v>
      </c>
      <c r="C229" t="str">
        <f t="shared" si="41"/>
        <v>U3-1.8V</v>
      </c>
      <c r="D229" t="str">
        <f t="shared" si="42"/>
        <v>U3-5</v>
      </c>
      <c r="E229" t="s">
        <v>419</v>
      </c>
      <c r="F229">
        <v>5</v>
      </c>
      <c r="G229" t="s">
        <v>276</v>
      </c>
      <c r="AT229" t="str">
        <f t="shared" si="43"/>
        <v>1.8V</v>
      </c>
      <c r="AU229" t="str">
        <f t="shared" si="44"/>
        <v>--</v>
      </c>
    </row>
    <row r="230" spans="1:47" x14ac:dyDescent="0.25">
      <c r="A230" t="str">
        <f t="shared" si="39"/>
        <v>U3-6</v>
      </c>
      <c r="B230" t="str">
        <f t="shared" si="40"/>
        <v>GND</v>
      </c>
      <c r="C230" t="str">
        <f t="shared" si="41"/>
        <v>U3-GND</v>
      </c>
      <c r="D230" t="str">
        <f t="shared" si="42"/>
        <v>U3-6</v>
      </c>
      <c r="E230" t="s">
        <v>419</v>
      </c>
      <c r="F230">
        <v>6</v>
      </c>
      <c r="G230" t="s">
        <v>275</v>
      </c>
      <c r="AT230" t="str">
        <f t="shared" si="43"/>
        <v>GND</v>
      </c>
      <c r="AU230" t="str">
        <f t="shared" si="44"/>
        <v>--</v>
      </c>
    </row>
    <row r="231" spans="1:47" x14ac:dyDescent="0.25">
      <c r="A231" t="str">
        <f t="shared" si="39"/>
        <v>U3-7</v>
      </c>
      <c r="B231" t="str">
        <f t="shared" si="40"/>
        <v>1.8V</v>
      </c>
      <c r="C231" t="str">
        <f t="shared" si="41"/>
        <v>U3-1.8V</v>
      </c>
      <c r="D231" t="str">
        <f t="shared" si="42"/>
        <v>U3-7</v>
      </c>
      <c r="E231" t="s">
        <v>419</v>
      </c>
      <c r="F231">
        <v>7</v>
      </c>
      <c r="G231" t="s">
        <v>276</v>
      </c>
      <c r="AT231" t="str">
        <f t="shared" si="43"/>
        <v>1.8V</v>
      </c>
      <c r="AU231" t="str">
        <f t="shared" si="44"/>
        <v>--</v>
      </c>
    </row>
    <row r="232" spans="1:47" x14ac:dyDescent="0.25">
      <c r="A232" t="str">
        <f t="shared" si="39"/>
        <v>U3-8</v>
      </c>
      <c r="B232" t="str">
        <f t="shared" si="40"/>
        <v>1.8V</v>
      </c>
      <c r="C232" t="str">
        <f t="shared" si="41"/>
        <v>U3-1.8V</v>
      </c>
      <c r="D232" t="str">
        <f t="shared" si="42"/>
        <v>U3-8</v>
      </c>
      <c r="E232" t="s">
        <v>419</v>
      </c>
      <c r="F232">
        <v>8</v>
      </c>
      <c r="G232" t="s">
        <v>276</v>
      </c>
      <c r="AT232" t="str">
        <f t="shared" si="43"/>
        <v>1.8V</v>
      </c>
      <c r="AU232" t="str">
        <f t="shared" si="44"/>
        <v>--</v>
      </c>
    </row>
    <row r="233" spans="1:47" x14ac:dyDescent="0.25">
      <c r="A233" t="str">
        <f t="shared" si="39"/>
        <v>U3-9</v>
      </c>
      <c r="B233" t="str">
        <f t="shared" si="40"/>
        <v>VIN</v>
      </c>
      <c r="C233" t="str">
        <f t="shared" si="41"/>
        <v>U3-VIN</v>
      </c>
      <c r="D233" t="str">
        <f t="shared" si="42"/>
        <v>U3-9</v>
      </c>
      <c r="E233" t="s">
        <v>419</v>
      </c>
      <c r="F233">
        <v>9</v>
      </c>
      <c r="G233" t="s">
        <v>273</v>
      </c>
      <c r="AT233" t="str">
        <f t="shared" si="43"/>
        <v>VIN</v>
      </c>
      <c r="AU233" t="str">
        <f t="shared" si="44"/>
        <v>--</v>
      </c>
    </row>
    <row r="234" spans="1:47" x14ac:dyDescent="0.25">
      <c r="A234" t="str">
        <f t="shared" si="39"/>
        <v>U3-10</v>
      </c>
      <c r="B234" t="str">
        <f t="shared" si="40"/>
        <v>VIN</v>
      </c>
      <c r="C234" t="str">
        <f t="shared" si="41"/>
        <v>U3-VIN</v>
      </c>
      <c r="D234" t="str">
        <f t="shared" si="42"/>
        <v>U3-10</v>
      </c>
      <c r="E234" t="s">
        <v>419</v>
      </c>
      <c r="F234">
        <v>10</v>
      </c>
      <c r="G234" t="s">
        <v>273</v>
      </c>
      <c r="AT234" t="str">
        <f t="shared" si="43"/>
        <v>VIN</v>
      </c>
      <c r="AU234" t="str">
        <f t="shared" si="44"/>
        <v>--</v>
      </c>
    </row>
    <row r="235" spans="1:47" x14ac:dyDescent="0.25">
      <c r="A235" t="str">
        <f t="shared" si="39"/>
        <v>U3-11</v>
      </c>
      <c r="B235" t="str">
        <f t="shared" si="40"/>
        <v>VIN</v>
      </c>
      <c r="C235" t="str">
        <f t="shared" si="41"/>
        <v>U3-VIN</v>
      </c>
      <c r="D235" t="str">
        <f t="shared" si="42"/>
        <v>U3-11</v>
      </c>
      <c r="E235" t="s">
        <v>419</v>
      </c>
      <c r="F235">
        <v>11</v>
      </c>
      <c r="G235" t="s">
        <v>273</v>
      </c>
      <c r="AT235" t="str">
        <f t="shared" si="43"/>
        <v>VIN</v>
      </c>
      <c r="AU235" t="str">
        <f t="shared" si="44"/>
        <v>--</v>
      </c>
    </row>
    <row r="236" spans="1:47" x14ac:dyDescent="0.25">
      <c r="A236" t="str">
        <f t="shared" si="39"/>
        <v>U3-12</v>
      </c>
      <c r="B236" t="str">
        <f t="shared" si="40"/>
        <v>PG_1V0</v>
      </c>
      <c r="C236" t="str">
        <f t="shared" si="41"/>
        <v>U3-PG_1V0</v>
      </c>
      <c r="D236" t="str">
        <f t="shared" si="42"/>
        <v>U3-12</v>
      </c>
      <c r="E236" t="s">
        <v>419</v>
      </c>
      <c r="F236">
        <v>12</v>
      </c>
      <c r="G236" t="s">
        <v>411</v>
      </c>
      <c r="AT236" t="str">
        <f t="shared" si="43"/>
        <v>PG_1V0</v>
      </c>
      <c r="AU236" t="str">
        <f t="shared" si="44"/>
        <v>--</v>
      </c>
    </row>
    <row r="237" spans="1:47" x14ac:dyDescent="0.25">
      <c r="A237" t="str">
        <f t="shared" si="39"/>
        <v>U3-13</v>
      </c>
      <c r="B237" t="str">
        <f t="shared" si="40"/>
        <v>VIN</v>
      </c>
      <c r="C237" t="str">
        <f t="shared" si="41"/>
        <v>U3-VIN</v>
      </c>
      <c r="D237" t="str">
        <f t="shared" si="42"/>
        <v>U3-13</v>
      </c>
      <c r="E237" t="s">
        <v>419</v>
      </c>
      <c r="F237">
        <v>13</v>
      </c>
      <c r="G237" t="s">
        <v>273</v>
      </c>
      <c r="AT237" t="str">
        <f t="shared" si="43"/>
        <v>VIN</v>
      </c>
      <c r="AU237" t="str">
        <f t="shared" si="44"/>
        <v>--</v>
      </c>
    </row>
    <row r="238" spans="1:47" x14ac:dyDescent="0.25">
      <c r="A238" t="str">
        <f t="shared" si="39"/>
        <v>U3-14</v>
      </c>
      <c r="B238" t="str">
        <f t="shared" si="40"/>
        <v>VIN</v>
      </c>
      <c r="C238" t="str">
        <f t="shared" si="41"/>
        <v>U3-VIN</v>
      </c>
      <c r="D238" t="str">
        <f t="shared" si="42"/>
        <v>U3-14</v>
      </c>
      <c r="E238" t="s">
        <v>419</v>
      </c>
      <c r="F238">
        <v>14</v>
      </c>
      <c r="G238" t="s">
        <v>273</v>
      </c>
      <c r="AT238" t="str">
        <f t="shared" si="43"/>
        <v>VIN</v>
      </c>
      <c r="AU238" t="str">
        <f t="shared" si="44"/>
        <v>--</v>
      </c>
    </row>
    <row r="239" spans="1:47" x14ac:dyDescent="0.25">
      <c r="A239" t="str">
        <f t="shared" si="39"/>
        <v>U3-15</v>
      </c>
      <c r="B239" t="str">
        <f t="shared" si="40"/>
        <v>NetU3_15</v>
      </c>
      <c r="C239" t="str">
        <f t="shared" si="41"/>
        <v>U3-NetU3_15</v>
      </c>
      <c r="D239" t="str">
        <f t="shared" si="42"/>
        <v>U3-15</v>
      </c>
      <c r="E239" t="s">
        <v>419</v>
      </c>
      <c r="F239">
        <v>15</v>
      </c>
      <c r="G239" t="s">
        <v>871</v>
      </c>
      <c r="AT239" t="str">
        <f t="shared" si="43"/>
        <v>NetU3_15</v>
      </c>
      <c r="AU239" t="str">
        <f t="shared" si="44"/>
        <v>--</v>
      </c>
    </row>
    <row r="240" spans="1:47" x14ac:dyDescent="0.25">
      <c r="A240" t="str">
        <f t="shared" si="39"/>
        <v>U3-16</v>
      </c>
      <c r="B240" t="str">
        <f t="shared" si="40"/>
        <v>NetU3_16</v>
      </c>
      <c r="C240" t="str">
        <f t="shared" si="41"/>
        <v>U3-NetU3_16</v>
      </c>
      <c r="D240" t="str">
        <f t="shared" si="42"/>
        <v>U3-16</v>
      </c>
      <c r="E240" t="s">
        <v>419</v>
      </c>
      <c r="F240">
        <v>16</v>
      </c>
      <c r="G240" t="s">
        <v>872</v>
      </c>
      <c r="AT240" t="str">
        <f t="shared" si="43"/>
        <v>NetU3_16</v>
      </c>
      <c r="AU240" t="str">
        <f t="shared" si="44"/>
        <v>--</v>
      </c>
    </row>
    <row r="241" spans="1:47" x14ac:dyDescent="0.25">
      <c r="A241" t="str">
        <f t="shared" si="39"/>
        <v>U4-A2</v>
      </c>
      <c r="B241" t="str">
        <f t="shared" si="40"/>
        <v>1.2V_MGT</v>
      </c>
      <c r="C241" t="str">
        <f t="shared" si="41"/>
        <v>U4-1.2V_MGT</v>
      </c>
      <c r="D241" t="str">
        <f t="shared" si="42"/>
        <v>U4-A2</v>
      </c>
      <c r="E241" t="s">
        <v>420</v>
      </c>
      <c r="F241" t="s">
        <v>664</v>
      </c>
      <c r="G241" t="s">
        <v>874</v>
      </c>
      <c r="AT241" t="str">
        <f t="shared" si="43"/>
        <v>1.2V_MGT</v>
      </c>
      <c r="AU241" t="str">
        <f t="shared" si="44"/>
        <v>--</v>
      </c>
    </row>
    <row r="242" spans="1:47" x14ac:dyDescent="0.25">
      <c r="A242" t="str">
        <f t="shared" si="39"/>
        <v>U4-A3</v>
      </c>
      <c r="B242" t="str">
        <f t="shared" si="40"/>
        <v>MGT_RX1_N</v>
      </c>
      <c r="C242" t="str">
        <f t="shared" si="41"/>
        <v>U4-MGT_RX1_N</v>
      </c>
      <c r="D242" t="str">
        <f t="shared" si="42"/>
        <v>U4-A3</v>
      </c>
      <c r="E242" t="s">
        <v>420</v>
      </c>
      <c r="F242" t="s">
        <v>544</v>
      </c>
      <c r="G242" t="s">
        <v>882</v>
      </c>
      <c r="AT242" t="str">
        <f t="shared" si="43"/>
        <v>MGT_RX1_N</v>
      </c>
      <c r="AU242" t="str">
        <f t="shared" si="44"/>
        <v>--</v>
      </c>
    </row>
    <row r="243" spans="1:47" x14ac:dyDescent="0.25">
      <c r="A243" t="str">
        <f t="shared" si="39"/>
        <v>U4-A4</v>
      </c>
      <c r="B243" t="str">
        <f t="shared" si="40"/>
        <v>MGT_RX1_P</v>
      </c>
      <c r="C243" t="str">
        <f t="shared" si="41"/>
        <v>U4-MGT_RX1_P</v>
      </c>
      <c r="D243" t="str">
        <f t="shared" si="42"/>
        <v>U4-A4</v>
      </c>
      <c r="E243" t="s">
        <v>420</v>
      </c>
      <c r="F243" t="s">
        <v>545</v>
      </c>
      <c r="G243" t="s">
        <v>884</v>
      </c>
      <c r="AT243" t="str">
        <f t="shared" si="43"/>
        <v>MGT_RX1_P</v>
      </c>
      <c r="AU243" t="str">
        <f t="shared" si="44"/>
        <v>--</v>
      </c>
    </row>
    <row r="244" spans="1:47" x14ac:dyDescent="0.25">
      <c r="A244" t="str">
        <f t="shared" si="39"/>
        <v>U4-A6</v>
      </c>
      <c r="B244" t="str">
        <f t="shared" si="40"/>
        <v>NetR9_2</v>
      </c>
      <c r="C244" t="str">
        <f t="shared" si="41"/>
        <v>U4-NetR9_2</v>
      </c>
      <c r="D244" t="str">
        <f t="shared" si="42"/>
        <v>U4-A6</v>
      </c>
      <c r="E244" t="s">
        <v>420</v>
      </c>
      <c r="F244" t="s">
        <v>547</v>
      </c>
      <c r="G244" t="s">
        <v>928</v>
      </c>
      <c r="AT244" t="str">
        <f t="shared" si="43"/>
        <v>NetR9_2</v>
      </c>
      <c r="AU244" t="str">
        <f t="shared" si="44"/>
        <v>--</v>
      </c>
    </row>
    <row r="245" spans="1:47" x14ac:dyDescent="0.25">
      <c r="A245" t="str">
        <f t="shared" si="39"/>
        <v>U4-B1</v>
      </c>
      <c r="B245" t="str">
        <f t="shared" si="40"/>
        <v>MGT_TX3_N</v>
      </c>
      <c r="C245" t="str">
        <f t="shared" si="41"/>
        <v>U4-MGT_TX3_N</v>
      </c>
      <c r="D245" t="str">
        <f t="shared" si="42"/>
        <v>U4-B1</v>
      </c>
      <c r="E245" t="s">
        <v>420</v>
      </c>
      <c r="F245" t="s">
        <v>549</v>
      </c>
      <c r="G245" t="s">
        <v>889</v>
      </c>
      <c r="AT245" t="str">
        <f t="shared" si="43"/>
        <v>MGT_TX3_N</v>
      </c>
      <c r="AU245" t="str">
        <f t="shared" si="44"/>
        <v>--</v>
      </c>
    </row>
    <row r="246" spans="1:47" x14ac:dyDescent="0.25">
      <c r="A246" t="str">
        <f t="shared" si="39"/>
        <v>U4-B2</v>
      </c>
      <c r="B246" t="str">
        <f t="shared" si="40"/>
        <v>MGT_TX3_P</v>
      </c>
      <c r="C246" t="str">
        <f t="shared" si="41"/>
        <v>U4-MGT_TX3_P</v>
      </c>
      <c r="D246" t="str">
        <f t="shared" si="42"/>
        <v>U4-B2</v>
      </c>
      <c r="E246" t="s">
        <v>420</v>
      </c>
      <c r="F246" t="s">
        <v>550</v>
      </c>
      <c r="G246" t="s">
        <v>891</v>
      </c>
      <c r="AT246" t="str">
        <f t="shared" si="43"/>
        <v>MGT_TX3_P</v>
      </c>
      <c r="AU246" t="str">
        <f t="shared" si="44"/>
        <v>--</v>
      </c>
    </row>
    <row r="247" spans="1:47" x14ac:dyDescent="0.25">
      <c r="A247" t="str">
        <f t="shared" si="39"/>
        <v>U4-B4</v>
      </c>
      <c r="B247" t="str">
        <f t="shared" si="40"/>
        <v>1.0V_MGT</v>
      </c>
      <c r="C247" t="str">
        <f t="shared" si="41"/>
        <v>U4-1.0V_MGT</v>
      </c>
      <c r="D247" t="str">
        <f t="shared" si="42"/>
        <v>U4-B4</v>
      </c>
      <c r="E247" t="s">
        <v>420</v>
      </c>
      <c r="F247" t="s">
        <v>552</v>
      </c>
      <c r="G247" t="s">
        <v>1298</v>
      </c>
      <c r="AT247" t="str">
        <f t="shared" si="43"/>
        <v>1.0V_MGT</v>
      </c>
      <c r="AU247" t="str">
        <f t="shared" si="44"/>
        <v>--</v>
      </c>
    </row>
    <row r="248" spans="1:47" x14ac:dyDescent="0.25">
      <c r="A248" t="str">
        <f t="shared" si="39"/>
        <v>U4-B5</v>
      </c>
      <c r="B248" t="str">
        <f t="shared" si="40"/>
        <v>MGT_CLK1_N</v>
      </c>
      <c r="C248" t="str">
        <f t="shared" si="41"/>
        <v>U4-MGT_CLK1_N</v>
      </c>
      <c r="D248" t="str">
        <f t="shared" si="42"/>
        <v>U4-B5</v>
      </c>
      <c r="E248" t="s">
        <v>420</v>
      </c>
      <c r="F248" t="s">
        <v>666</v>
      </c>
      <c r="G248" t="s">
        <v>893</v>
      </c>
      <c r="AT248" t="str">
        <f t="shared" si="43"/>
        <v>CLK2_N</v>
      </c>
      <c r="AU248" t="str">
        <f t="shared" si="44"/>
        <v>C135</v>
      </c>
    </row>
    <row r="249" spans="1:47" x14ac:dyDescent="0.25">
      <c r="A249" t="str">
        <f t="shared" si="39"/>
        <v>U4-B6</v>
      </c>
      <c r="B249" t="str">
        <f t="shared" si="40"/>
        <v>MGT_CLK1_P</v>
      </c>
      <c r="C249" t="str">
        <f t="shared" si="41"/>
        <v>U4-MGT_CLK1_P</v>
      </c>
      <c r="D249" t="str">
        <f t="shared" si="42"/>
        <v>U4-B6</v>
      </c>
      <c r="E249" t="s">
        <v>420</v>
      </c>
      <c r="F249" t="s">
        <v>553</v>
      </c>
      <c r="G249" t="s">
        <v>894</v>
      </c>
      <c r="AT249" t="str">
        <f t="shared" si="43"/>
        <v>CLK2_P</v>
      </c>
      <c r="AU249" t="str">
        <f t="shared" si="44"/>
        <v>C134</v>
      </c>
    </row>
    <row r="250" spans="1:47" x14ac:dyDescent="0.25">
      <c r="A250" t="str">
        <f t="shared" si="39"/>
        <v>U4-C1</v>
      </c>
      <c r="B250" t="str">
        <f t="shared" si="40"/>
        <v>1.2V_MGT</v>
      </c>
      <c r="C250" t="str">
        <f t="shared" si="41"/>
        <v>U4-1.2V_MGT</v>
      </c>
      <c r="D250" t="str">
        <f t="shared" si="42"/>
        <v>U4-C1</v>
      </c>
      <c r="E250" t="s">
        <v>420</v>
      </c>
      <c r="F250" t="s">
        <v>555</v>
      </c>
      <c r="G250" t="s">
        <v>874</v>
      </c>
      <c r="AT250" t="str">
        <f t="shared" si="43"/>
        <v>1.2V_MGT</v>
      </c>
      <c r="AU250" t="str">
        <f t="shared" si="44"/>
        <v>--</v>
      </c>
    </row>
    <row r="251" spans="1:47" x14ac:dyDescent="0.25">
      <c r="A251" t="str">
        <f t="shared" si="39"/>
        <v>U4-C3</v>
      </c>
      <c r="B251" t="str">
        <f t="shared" si="40"/>
        <v>MGT_RX2_N</v>
      </c>
      <c r="C251" t="str">
        <f t="shared" si="41"/>
        <v>U4-MGT_RX2_N</v>
      </c>
      <c r="D251" t="str">
        <f t="shared" si="42"/>
        <v>U4-C3</v>
      </c>
      <c r="E251" t="s">
        <v>420</v>
      </c>
      <c r="F251" t="s">
        <v>557</v>
      </c>
      <c r="G251" t="s">
        <v>886</v>
      </c>
      <c r="AT251" t="str">
        <f t="shared" si="43"/>
        <v>MGT_RX2_N</v>
      </c>
      <c r="AU251" t="str">
        <f t="shared" si="44"/>
        <v>--</v>
      </c>
    </row>
    <row r="252" spans="1:47" x14ac:dyDescent="0.25">
      <c r="A252" t="str">
        <f t="shared" si="39"/>
        <v>U4-C4</v>
      </c>
      <c r="B252" t="str">
        <f t="shared" si="40"/>
        <v>MGT_RX2_P</v>
      </c>
      <c r="C252" t="str">
        <f t="shared" si="41"/>
        <v>U4-MGT_RX2_P</v>
      </c>
      <c r="D252" t="str">
        <f t="shared" si="42"/>
        <v>U4-C4</v>
      </c>
      <c r="E252" t="s">
        <v>420</v>
      </c>
      <c r="F252" t="s">
        <v>558</v>
      </c>
      <c r="G252" t="s">
        <v>888</v>
      </c>
      <c r="AT252" t="str">
        <f t="shared" si="43"/>
        <v>MGT_RX2_P</v>
      </c>
      <c r="AU252" t="str">
        <f t="shared" si="44"/>
        <v>--</v>
      </c>
    </row>
    <row r="253" spans="1:47" x14ac:dyDescent="0.25">
      <c r="A253" t="str">
        <f t="shared" si="39"/>
        <v>U4-C5</v>
      </c>
      <c r="B253" t="str">
        <f t="shared" si="40"/>
        <v>1.0V_MGT</v>
      </c>
      <c r="C253" t="str">
        <f t="shared" si="41"/>
        <v>U4-1.0V_MGT</v>
      </c>
      <c r="D253" t="str">
        <f t="shared" si="42"/>
        <v>U4-C5</v>
      </c>
      <c r="E253" t="s">
        <v>420</v>
      </c>
      <c r="F253" t="s">
        <v>559</v>
      </c>
      <c r="G253" t="s">
        <v>1298</v>
      </c>
      <c r="AT253" t="str">
        <f t="shared" si="43"/>
        <v>1.0V_MGT</v>
      </c>
      <c r="AU253" t="str">
        <f t="shared" si="44"/>
        <v>--</v>
      </c>
    </row>
    <row r="254" spans="1:47" x14ac:dyDescent="0.25">
      <c r="A254" t="str">
        <f t="shared" si="39"/>
        <v>U4-D1</v>
      </c>
      <c r="B254" t="str">
        <f t="shared" si="40"/>
        <v>MGT_TX2_N</v>
      </c>
      <c r="C254" t="str">
        <f t="shared" si="41"/>
        <v>U4-MGT_TX2_N</v>
      </c>
      <c r="D254" t="str">
        <f t="shared" si="42"/>
        <v>U4-D1</v>
      </c>
      <c r="E254" t="s">
        <v>420</v>
      </c>
      <c r="F254" t="s">
        <v>670</v>
      </c>
      <c r="G254" t="s">
        <v>885</v>
      </c>
      <c r="AT254" t="str">
        <f t="shared" si="43"/>
        <v>MGT_TX2_N</v>
      </c>
      <c r="AU254" t="str">
        <f t="shared" si="44"/>
        <v>--</v>
      </c>
    </row>
    <row r="255" spans="1:47" x14ac:dyDescent="0.25">
      <c r="A255" t="str">
        <f t="shared" si="39"/>
        <v>U4-D2</v>
      </c>
      <c r="B255" t="str">
        <f t="shared" si="40"/>
        <v>MGT_TX2_P</v>
      </c>
      <c r="C255" t="str">
        <f t="shared" si="41"/>
        <v>U4-MGT_TX2_P</v>
      </c>
      <c r="D255" t="str">
        <f t="shared" si="42"/>
        <v>U4-D2</v>
      </c>
      <c r="E255" t="s">
        <v>420</v>
      </c>
      <c r="F255" t="s">
        <v>562</v>
      </c>
      <c r="G255" t="s">
        <v>887</v>
      </c>
      <c r="AT255" t="str">
        <f t="shared" si="43"/>
        <v>MGT_TX2_P</v>
      </c>
      <c r="AU255" t="str">
        <f t="shared" si="44"/>
        <v>--</v>
      </c>
    </row>
    <row r="256" spans="1:47" x14ac:dyDescent="0.25">
      <c r="A256" t="str">
        <f t="shared" si="39"/>
        <v>U4-D5</v>
      </c>
      <c r="B256" t="str">
        <f t="shared" si="40"/>
        <v>MGT_CLK0_N</v>
      </c>
      <c r="C256" t="str">
        <f t="shared" si="41"/>
        <v>U4-MGT_CLK0_N</v>
      </c>
      <c r="D256" t="str">
        <f t="shared" si="42"/>
        <v>U4-D5</v>
      </c>
      <c r="E256" t="s">
        <v>420</v>
      </c>
      <c r="F256" t="s">
        <v>565</v>
      </c>
      <c r="G256" t="s">
        <v>896</v>
      </c>
      <c r="AT256" t="str">
        <f t="shared" si="43"/>
        <v>MGT_CLK0_N</v>
      </c>
      <c r="AU256" t="str">
        <f t="shared" si="44"/>
        <v>--</v>
      </c>
    </row>
    <row r="257" spans="1:47" x14ac:dyDescent="0.25">
      <c r="A257" t="str">
        <f t="shared" si="39"/>
        <v>U4-D6</v>
      </c>
      <c r="B257" t="str">
        <f t="shared" si="40"/>
        <v>MGT_CLK0_P</v>
      </c>
      <c r="C257" t="str">
        <f t="shared" si="41"/>
        <v>U4-MGT_CLK0_P</v>
      </c>
      <c r="D257" t="str">
        <f t="shared" si="42"/>
        <v>U4-D6</v>
      </c>
      <c r="E257" t="s">
        <v>420</v>
      </c>
      <c r="F257" t="s">
        <v>566</v>
      </c>
      <c r="G257" t="s">
        <v>897</v>
      </c>
      <c r="AT257" t="str">
        <f t="shared" si="43"/>
        <v>MGT_CLK0_P</v>
      </c>
      <c r="AU257" t="str">
        <f t="shared" si="44"/>
        <v>--</v>
      </c>
    </row>
    <row r="258" spans="1:47" x14ac:dyDescent="0.25">
      <c r="A258" t="str">
        <f t="shared" si="39"/>
        <v>U4-E1</v>
      </c>
      <c r="B258" t="str">
        <f t="shared" si="40"/>
        <v>1.2V_MGT</v>
      </c>
      <c r="C258" t="str">
        <f t="shared" si="41"/>
        <v>U4-1.2V_MGT</v>
      </c>
      <c r="D258" t="str">
        <f t="shared" si="42"/>
        <v>U4-E1</v>
      </c>
      <c r="E258" t="s">
        <v>420</v>
      </c>
      <c r="F258" t="s">
        <v>569</v>
      </c>
      <c r="G258" t="s">
        <v>874</v>
      </c>
      <c r="AT258" t="str">
        <f t="shared" si="43"/>
        <v>1.2V_MGT</v>
      </c>
      <c r="AU258" t="str">
        <f t="shared" si="44"/>
        <v>--</v>
      </c>
    </row>
    <row r="259" spans="1:47" x14ac:dyDescent="0.25">
      <c r="A259" t="str">
        <f t="shared" si="39"/>
        <v>U4-E3</v>
      </c>
      <c r="B259" t="str">
        <f t="shared" si="40"/>
        <v>MGT_RX0_N</v>
      </c>
      <c r="C259" t="str">
        <f t="shared" si="41"/>
        <v>U4-MGT_RX0_N</v>
      </c>
      <c r="D259" t="str">
        <f t="shared" si="42"/>
        <v>U4-E3</v>
      </c>
      <c r="E259" t="s">
        <v>420</v>
      </c>
      <c r="F259" t="s">
        <v>571</v>
      </c>
      <c r="G259" t="s">
        <v>878</v>
      </c>
      <c r="AT259" t="str">
        <f t="shared" si="43"/>
        <v>MGT_RX0_N</v>
      </c>
      <c r="AU259" t="str">
        <f t="shared" si="44"/>
        <v>--</v>
      </c>
    </row>
    <row r="260" spans="1:47" x14ac:dyDescent="0.25">
      <c r="A260" t="str">
        <f t="shared" si="39"/>
        <v>U4-E4</v>
      </c>
      <c r="B260" t="str">
        <f t="shared" si="40"/>
        <v>MGT_RX0_P</v>
      </c>
      <c r="C260" t="str">
        <f t="shared" si="41"/>
        <v>U4-MGT_RX0_P</v>
      </c>
      <c r="D260" t="str">
        <f t="shared" si="42"/>
        <v>U4-E4</v>
      </c>
      <c r="E260" t="s">
        <v>420</v>
      </c>
      <c r="F260" t="s">
        <v>672</v>
      </c>
      <c r="G260" t="s">
        <v>880</v>
      </c>
      <c r="AT260" t="str">
        <f t="shared" si="43"/>
        <v>MGT_RX0_P</v>
      </c>
      <c r="AU260" t="str">
        <f t="shared" si="44"/>
        <v>--</v>
      </c>
    </row>
    <row r="261" spans="1:47" x14ac:dyDescent="0.25">
      <c r="A261" t="str">
        <f t="shared" si="39"/>
        <v>U4-E5</v>
      </c>
      <c r="B261" t="str">
        <f t="shared" si="40"/>
        <v>1.0V_MGT</v>
      </c>
      <c r="C261" t="str">
        <f t="shared" si="41"/>
        <v>U4-1.0V_MGT</v>
      </c>
      <c r="D261" t="str">
        <f t="shared" si="42"/>
        <v>U4-E5</v>
      </c>
      <c r="E261" t="s">
        <v>420</v>
      </c>
      <c r="F261" t="s">
        <v>572</v>
      </c>
      <c r="G261" t="s">
        <v>1298</v>
      </c>
      <c r="AT261" t="str">
        <f t="shared" si="43"/>
        <v>1.0V_MGT</v>
      </c>
      <c r="AU261" t="str">
        <f t="shared" si="44"/>
        <v>--</v>
      </c>
    </row>
    <row r="262" spans="1:47" x14ac:dyDescent="0.25">
      <c r="A262" t="str">
        <f t="shared" ref="A262:A325" si="52">$E262&amp;"-"&amp;$F262</f>
        <v>U4-F1</v>
      </c>
      <c r="B262" t="str">
        <f t="shared" ref="B262:B325" si="53">IF(OR(E262=$A$2,E262=$B$2,E262=$C$2,E262=$D$2),"--",G262)</f>
        <v>MGT_TX1_N</v>
      </c>
      <c r="C262" t="str">
        <f t="shared" ref="C262:C325" si="54">$E262&amp;"-"&amp;$G262</f>
        <v>U4-MGT_TX1_N</v>
      </c>
      <c r="D262" t="str">
        <f t="shared" ref="D262:D325" si="55">A262</f>
        <v>U4-F1</v>
      </c>
      <c r="E262" t="s">
        <v>420</v>
      </c>
      <c r="F262" t="s">
        <v>364</v>
      </c>
      <c r="G262" t="s">
        <v>881</v>
      </c>
      <c r="AT262" t="str">
        <f t="shared" ref="AT262:AT325" si="56">IF(IF(COUNTIF($AO$6:$AQ$150,B262)&gt;0,"---","--")="---",VLOOKUP(B262,$AO$6:$AQ$150,3,0),B262)</f>
        <v>MGT_TX1_N</v>
      </c>
      <c r="AU262" t="str">
        <f t="shared" ref="AU262:AU325" si="57">IF(IF(COUNTIF($AO$6:$AQ$150,B262)&gt;0,"---","--")="---",VLOOKUP(B262,$AO$6:$AQ$150,2,0),"--")</f>
        <v>--</v>
      </c>
    </row>
    <row r="263" spans="1:47" x14ac:dyDescent="0.25">
      <c r="A263" t="str">
        <f t="shared" si="52"/>
        <v>U4-F2</v>
      </c>
      <c r="B263" t="str">
        <f t="shared" si="53"/>
        <v>MGT_TX1_P</v>
      </c>
      <c r="C263" t="str">
        <f t="shared" si="54"/>
        <v>U4-MGT_TX1_P</v>
      </c>
      <c r="D263" t="str">
        <f t="shared" si="55"/>
        <v>U4-F2</v>
      </c>
      <c r="E263" t="s">
        <v>420</v>
      </c>
      <c r="F263" t="s">
        <v>366</v>
      </c>
      <c r="G263" t="s">
        <v>883</v>
      </c>
      <c r="AT263" t="str">
        <f t="shared" si="56"/>
        <v>MGT_TX1_P</v>
      </c>
      <c r="AU263" t="str">
        <f t="shared" si="57"/>
        <v>--</v>
      </c>
    </row>
    <row r="264" spans="1:47" x14ac:dyDescent="0.25">
      <c r="A264" t="str">
        <f t="shared" si="52"/>
        <v>U4-F3</v>
      </c>
      <c r="B264" t="str">
        <f t="shared" si="53"/>
        <v>1.2V_MGT</v>
      </c>
      <c r="C264" t="str">
        <f t="shared" si="54"/>
        <v>U4-1.2V_MGT</v>
      </c>
      <c r="D264" t="str">
        <f t="shared" si="55"/>
        <v>U4-F3</v>
      </c>
      <c r="E264" t="s">
        <v>420</v>
      </c>
      <c r="F264" t="s">
        <v>575</v>
      </c>
      <c r="G264" t="s">
        <v>874</v>
      </c>
      <c r="AT264" t="str">
        <f t="shared" si="56"/>
        <v>1.2V_MGT</v>
      </c>
      <c r="AU264" t="str">
        <f t="shared" si="57"/>
        <v>--</v>
      </c>
    </row>
    <row r="265" spans="1:47" x14ac:dyDescent="0.25">
      <c r="A265" t="str">
        <f t="shared" si="52"/>
        <v>U4-F5</v>
      </c>
      <c r="B265" t="str">
        <f t="shared" si="53"/>
        <v>1.0V_MGT</v>
      </c>
      <c r="C265" t="str">
        <f t="shared" si="54"/>
        <v>U4-1.0V_MGT</v>
      </c>
      <c r="D265" t="str">
        <f t="shared" si="55"/>
        <v>U4-F5</v>
      </c>
      <c r="E265" t="s">
        <v>420</v>
      </c>
      <c r="F265" t="s">
        <v>577</v>
      </c>
      <c r="G265" t="s">
        <v>1298</v>
      </c>
      <c r="AT265" t="str">
        <f t="shared" si="56"/>
        <v>1.0V_MGT</v>
      </c>
      <c r="AU265" t="str">
        <f t="shared" si="57"/>
        <v>--</v>
      </c>
    </row>
    <row r="266" spans="1:47" x14ac:dyDescent="0.25">
      <c r="A266" t="str">
        <f t="shared" si="52"/>
        <v>U4-G2</v>
      </c>
      <c r="B266" t="str">
        <f t="shared" si="53"/>
        <v>1.2V_MGT</v>
      </c>
      <c r="C266" t="str">
        <f t="shared" si="54"/>
        <v>U4-1.2V_MGT</v>
      </c>
      <c r="D266" t="str">
        <f t="shared" si="55"/>
        <v>U4-G2</v>
      </c>
      <c r="E266" t="s">
        <v>420</v>
      </c>
      <c r="F266" t="s">
        <v>580</v>
      </c>
      <c r="G266" t="s">
        <v>874</v>
      </c>
      <c r="AT266" t="str">
        <f t="shared" si="56"/>
        <v>1.2V_MGT</v>
      </c>
      <c r="AU266" t="str">
        <f t="shared" si="57"/>
        <v>--</v>
      </c>
    </row>
    <row r="267" spans="1:47" x14ac:dyDescent="0.25">
      <c r="A267" t="str">
        <f t="shared" si="52"/>
        <v>U4-G3</v>
      </c>
      <c r="B267" t="str">
        <f t="shared" si="53"/>
        <v>MGT_RX3_N</v>
      </c>
      <c r="C267" t="str">
        <f t="shared" si="54"/>
        <v>U4-MGT_RX3_N</v>
      </c>
      <c r="D267" t="str">
        <f t="shared" si="55"/>
        <v>U4-G3</v>
      </c>
      <c r="E267" t="s">
        <v>420</v>
      </c>
      <c r="F267" t="s">
        <v>581</v>
      </c>
      <c r="G267" t="s">
        <v>890</v>
      </c>
      <c r="AT267" t="str">
        <f t="shared" si="56"/>
        <v>MGT_RX3_N</v>
      </c>
      <c r="AU267" t="str">
        <f t="shared" si="57"/>
        <v>--</v>
      </c>
    </row>
    <row r="268" spans="1:47" x14ac:dyDescent="0.25">
      <c r="A268" t="str">
        <f t="shared" si="52"/>
        <v>U4-G4</v>
      </c>
      <c r="B268" t="str">
        <f t="shared" si="53"/>
        <v>MGT_RX3_P</v>
      </c>
      <c r="C268" t="str">
        <f t="shared" si="54"/>
        <v>U4-MGT_RX3_P</v>
      </c>
      <c r="D268" t="str">
        <f t="shared" si="55"/>
        <v>U4-G4</v>
      </c>
      <c r="E268" t="s">
        <v>420</v>
      </c>
      <c r="F268" t="s">
        <v>582</v>
      </c>
      <c r="G268" t="s">
        <v>892</v>
      </c>
      <c r="AT268" t="str">
        <f t="shared" si="56"/>
        <v>MGT_RX3_P</v>
      </c>
      <c r="AU268" t="str">
        <f t="shared" si="57"/>
        <v>--</v>
      </c>
    </row>
    <row r="269" spans="1:47" x14ac:dyDescent="0.25">
      <c r="A269" t="str">
        <f t="shared" si="52"/>
        <v>U4-H1</v>
      </c>
      <c r="B269" t="str">
        <f t="shared" si="53"/>
        <v>MGT_TX0_N</v>
      </c>
      <c r="C269" t="str">
        <f t="shared" si="54"/>
        <v>U4-MGT_TX0_N</v>
      </c>
      <c r="D269" t="str">
        <f t="shared" si="55"/>
        <v>U4-H1</v>
      </c>
      <c r="E269" t="s">
        <v>420</v>
      </c>
      <c r="F269" t="s">
        <v>585</v>
      </c>
      <c r="G269" t="s">
        <v>877</v>
      </c>
      <c r="AT269" t="str">
        <f t="shared" si="56"/>
        <v>MGT_TX0_N</v>
      </c>
      <c r="AU269" t="str">
        <f t="shared" si="57"/>
        <v>--</v>
      </c>
    </row>
    <row r="270" spans="1:47" x14ac:dyDescent="0.25">
      <c r="A270" t="str">
        <f t="shared" si="52"/>
        <v>U4-H2</v>
      </c>
      <c r="B270" t="str">
        <f t="shared" si="53"/>
        <v>MGT_TX0_P</v>
      </c>
      <c r="C270" t="str">
        <f t="shared" si="54"/>
        <v>U4-MGT_TX0_P</v>
      </c>
      <c r="D270" t="str">
        <f t="shared" si="55"/>
        <v>U4-H2</v>
      </c>
      <c r="E270" t="s">
        <v>420</v>
      </c>
      <c r="F270" t="s">
        <v>586</v>
      </c>
      <c r="G270" t="s">
        <v>879</v>
      </c>
      <c r="AT270" t="str">
        <f t="shared" si="56"/>
        <v>MGT_TX0_P</v>
      </c>
      <c r="AU270" t="str">
        <f t="shared" si="57"/>
        <v>--</v>
      </c>
    </row>
    <row r="271" spans="1:47" x14ac:dyDescent="0.25">
      <c r="A271" t="str">
        <f t="shared" si="52"/>
        <v>U4-A1</v>
      </c>
      <c r="B271" t="str">
        <f t="shared" si="53"/>
        <v>GND</v>
      </c>
      <c r="C271" t="str">
        <f t="shared" si="54"/>
        <v>U4-GND</v>
      </c>
      <c r="D271" t="str">
        <f t="shared" si="55"/>
        <v>U4-A1</v>
      </c>
      <c r="E271" t="s">
        <v>420</v>
      </c>
      <c r="F271" t="s">
        <v>543</v>
      </c>
      <c r="G271" t="s">
        <v>275</v>
      </c>
      <c r="AT271" t="str">
        <f t="shared" si="56"/>
        <v>GND</v>
      </c>
      <c r="AU271" t="str">
        <f t="shared" si="57"/>
        <v>--</v>
      </c>
    </row>
    <row r="272" spans="1:47" x14ac:dyDescent="0.25">
      <c r="A272" t="str">
        <f t="shared" si="52"/>
        <v>U4-A5</v>
      </c>
      <c r="B272" t="str">
        <f t="shared" si="53"/>
        <v>GND</v>
      </c>
      <c r="C272" t="str">
        <f t="shared" si="54"/>
        <v>U4-GND</v>
      </c>
      <c r="D272" t="str">
        <f t="shared" si="55"/>
        <v>U4-A5</v>
      </c>
      <c r="E272" t="s">
        <v>420</v>
      </c>
      <c r="F272" t="s">
        <v>546</v>
      </c>
      <c r="G272" t="s">
        <v>275</v>
      </c>
      <c r="AT272" t="str">
        <f t="shared" si="56"/>
        <v>GND</v>
      </c>
      <c r="AU272" t="str">
        <f t="shared" si="57"/>
        <v>--</v>
      </c>
    </row>
    <row r="273" spans="1:47" x14ac:dyDescent="0.25">
      <c r="A273" t="str">
        <f t="shared" si="52"/>
        <v>U4-A7</v>
      </c>
      <c r="B273" t="str">
        <f t="shared" si="53"/>
        <v>GND</v>
      </c>
      <c r="C273" t="str">
        <f t="shared" si="54"/>
        <v>U4-GND</v>
      </c>
      <c r="D273" t="str">
        <f t="shared" si="55"/>
        <v>U4-A7</v>
      </c>
      <c r="E273" t="s">
        <v>420</v>
      </c>
      <c r="F273" t="s">
        <v>548</v>
      </c>
      <c r="G273" t="s">
        <v>275</v>
      </c>
      <c r="AT273" t="str">
        <f t="shared" si="56"/>
        <v>GND</v>
      </c>
      <c r="AU273" t="str">
        <f t="shared" si="57"/>
        <v>--</v>
      </c>
    </row>
    <row r="274" spans="1:47" x14ac:dyDescent="0.25">
      <c r="A274" t="str">
        <f t="shared" si="52"/>
        <v>U4-A8</v>
      </c>
      <c r="B274" t="str">
        <f t="shared" si="53"/>
        <v>GND</v>
      </c>
      <c r="C274" t="str">
        <f t="shared" si="54"/>
        <v>U4-GND</v>
      </c>
      <c r="D274" t="str">
        <f t="shared" si="55"/>
        <v>U4-A8</v>
      </c>
      <c r="E274" t="s">
        <v>420</v>
      </c>
      <c r="F274" t="s">
        <v>597</v>
      </c>
      <c r="G274" t="s">
        <v>275</v>
      </c>
      <c r="AT274" t="str">
        <f t="shared" si="56"/>
        <v>GND</v>
      </c>
      <c r="AU274" t="str">
        <f t="shared" si="57"/>
        <v>--</v>
      </c>
    </row>
    <row r="275" spans="1:47" x14ac:dyDescent="0.25">
      <c r="A275" t="str">
        <f t="shared" si="52"/>
        <v>U4-A11</v>
      </c>
      <c r="B275" t="str">
        <f t="shared" si="53"/>
        <v>GND</v>
      </c>
      <c r="C275" t="str">
        <f t="shared" si="54"/>
        <v>U4-GND</v>
      </c>
      <c r="D275" t="str">
        <f t="shared" si="55"/>
        <v>U4-A11</v>
      </c>
      <c r="E275" t="s">
        <v>420</v>
      </c>
      <c r="F275" t="s">
        <v>487</v>
      </c>
      <c r="G275" t="s">
        <v>275</v>
      </c>
      <c r="AT275" t="str">
        <f t="shared" si="56"/>
        <v>GND</v>
      </c>
      <c r="AU275" t="str">
        <f t="shared" si="57"/>
        <v>--</v>
      </c>
    </row>
    <row r="276" spans="1:47" x14ac:dyDescent="0.25">
      <c r="A276" t="str">
        <f t="shared" si="52"/>
        <v>U4-A16</v>
      </c>
      <c r="B276" t="str">
        <f t="shared" si="53"/>
        <v>VCCIO15</v>
      </c>
      <c r="C276" t="str">
        <f t="shared" si="54"/>
        <v>U4-VCCIO15</v>
      </c>
      <c r="D276" t="str">
        <f t="shared" si="55"/>
        <v>U4-A16</v>
      </c>
      <c r="E276" t="s">
        <v>420</v>
      </c>
      <c r="F276" t="s">
        <v>491</v>
      </c>
      <c r="G276" t="s">
        <v>281</v>
      </c>
      <c r="AT276" t="str">
        <f t="shared" si="56"/>
        <v>VCCIO15</v>
      </c>
      <c r="AU276" t="str">
        <f t="shared" si="57"/>
        <v>--</v>
      </c>
    </row>
    <row r="277" spans="1:47" x14ac:dyDescent="0.25">
      <c r="A277" t="str">
        <f t="shared" si="52"/>
        <v>U4-A18</v>
      </c>
      <c r="B277" t="str">
        <f t="shared" si="53"/>
        <v>GND</v>
      </c>
      <c r="C277" t="str">
        <f t="shared" si="54"/>
        <v>U4-GND</v>
      </c>
      <c r="D277" t="str">
        <f t="shared" si="55"/>
        <v>U4-A18</v>
      </c>
      <c r="E277" t="s">
        <v>420</v>
      </c>
      <c r="F277" t="s">
        <v>493</v>
      </c>
      <c r="G277" t="s">
        <v>275</v>
      </c>
      <c r="AT277" t="str">
        <f t="shared" si="56"/>
        <v>GND</v>
      </c>
      <c r="AU277" t="str">
        <f t="shared" si="57"/>
        <v>--</v>
      </c>
    </row>
    <row r="278" spans="1:47" x14ac:dyDescent="0.25">
      <c r="A278" t="str">
        <f t="shared" si="52"/>
        <v>U4-B3</v>
      </c>
      <c r="B278" t="str">
        <f t="shared" si="53"/>
        <v>GND</v>
      </c>
      <c r="C278" t="str">
        <f t="shared" si="54"/>
        <v>U4-GND</v>
      </c>
      <c r="D278" t="str">
        <f t="shared" si="55"/>
        <v>U4-B3</v>
      </c>
      <c r="E278" t="s">
        <v>420</v>
      </c>
      <c r="F278" t="s">
        <v>551</v>
      </c>
      <c r="G278" t="s">
        <v>275</v>
      </c>
      <c r="AT278" t="str">
        <f t="shared" si="56"/>
        <v>GND</v>
      </c>
      <c r="AU278" t="str">
        <f t="shared" si="57"/>
        <v>--</v>
      </c>
    </row>
    <row r="279" spans="1:47" x14ac:dyDescent="0.25">
      <c r="A279" t="str">
        <f t="shared" si="52"/>
        <v>U4-B7</v>
      </c>
      <c r="B279" t="str">
        <f t="shared" si="53"/>
        <v>GND</v>
      </c>
      <c r="C279" t="str">
        <f t="shared" si="54"/>
        <v>U4-GND</v>
      </c>
      <c r="D279" t="str">
        <f t="shared" si="55"/>
        <v>U4-B7</v>
      </c>
      <c r="E279" t="s">
        <v>420</v>
      </c>
      <c r="F279" t="s">
        <v>554</v>
      </c>
      <c r="G279" t="s">
        <v>275</v>
      </c>
      <c r="AT279" t="str">
        <f t="shared" si="56"/>
        <v>GND</v>
      </c>
      <c r="AU279" t="str">
        <f t="shared" si="57"/>
        <v>--</v>
      </c>
    </row>
    <row r="280" spans="1:47" x14ac:dyDescent="0.25">
      <c r="A280" t="str">
        <f t="shared" si="52"/>
        <v>U4-B8</v>
      </c>
      <c r="B280" t="str">
        <f t="shared" si="53"/>
        <v>GND</v>
      </c>
      <c r="C280" t="str">
        <f t="shared" si="54"/>
        <v>U4-GND</v>
      </c>
      <c r="D280" t="str">
        <f t="shared" si="55"/>
        <v>U4-B8</v>
      </c>
      <c r="E280" t="s">
        <v>420</v>
      </c>
      <c r="F280" t="s">
        <v>600</v>
      </c>
      <c r="G280" t="s">
        <v>275</v>
      </c>
      <c r="AT280" t="str">
        <f t="shared" si="56"/>
        <v>GND</v>
      </c>
      <c r="AU280" t="str">
        <f t="shared" si="57"/>
        <v>--</v>
      </c>
    </row>
    <row r="281" spans="1:47" x14ac:dyDescent="0.25">
      <c r="A281" t="str">
        <f t="shared" si="52"/>
        <v>U4-B13</v>
      </c>
      <c r="B281" t="str">
        <f t="shared" si="53"/>
        <v>VCCIO15</v>
      </c>
      <c r="C281" t="str">
        <f t="shared" si="54"/>
        <v>U4-VCCIO15</v>
      </c>
      <c r="D281" t="str">
        <f t="shared" si="55"/>
        <v>U4-B13</v>
      </c>
      <c r="E281" t="s">
        <v>420</v>
      </c>
      <c r="F281" t="s">
        <v>496</v>
      </c>
      <c r="G281" t="s">
        <v>281</v>
      </c>
      <c r="AT281" t="str">
        <f t="shared" si="56"/>
        <v>VCCIO15</v>
      </c>
      <c r="AU281" t="str">
        <f t="shared" si="57"/>
        <v>--</v>
      </c>
    </row>
    <row r="282" spans="1:47" x14ac:dyDescent="0.25">
      <c r="A282" t="str">
        <f t="shared" si="52"/>
        <v>U4-B18</v>
      </c>
      <c r="B282" t="str">
        <f t="shared" si="53"/>
        <v>GND</v>
      </c>
      <c r="C282" t="str">
        <f t="shared" si="54"/>
        <v>U4-GND</v>
      </c>
      <c r="D282" t="str">
        <f t="shared" si="55"/>
        <v>U4-B18</v>
      </c>
      <c r="E282" t="s">
        <v>420</v>
      </c>
      <c r="F282" t="s">
        <v>500</v>
      </c>
      <c r="G282" t="s">
        <v>275</v>
      </c>
      <c r="AT282" t="str">
        <f t="shared" si="56"/>
        <v>GND</v>
      </c>
      <c r="AU282" t="str">
        <f t="shared" si="57"/>
        <v>--</v>
      </c>
    </row>
    <row r="283" spans="1:47" x14ac:dyDescent="0.25">
      <c r="A283" t="str">
        <f t="shared" si="52"/>
        <v>U4-C2</v>
      </c>
      <c r="B283" t="str">
        <f t="shared" si="53"/>
        <v>GND</v>
      </c>
      <c r="C283" t="str">
        <f t="shared" si="54"/>
        <v>U4-GND</v>
      </c>
      <c r="D283" t="str">
        <f t="shared" si="55"/>
        <v>U4-C2</v>
      </c>
      <c r="E283" t="s">
        <v>420</v>
      </c>
      <c r="F283" t="s">
        <v>556</v>
      </c>
      <c r="G283" t="s">
        <v>275</v>
      </c>
      <c r="AT283" t="str">
        <f t="shared" si="56"/>
        <v>GND</v>
      </c>
      <c r="AU283" t="str">
        <f t="shared" si="57"/>
        <v>--</v>
      </c>
    </row>
    <row r="284" spans="1:47" x14ac:dyDescent="0.25">
      <c r="A284" t="str">
        <f t="shared" si="52"/>
        <v>U4-C6</v>
      </c>
      <c r="B284" t="str">
        <f t="shared" si="53"/>
        <v>GND</v>
      </c>
      <c r="C284" t="str">
        <f t="shared" si="54"/>
        <v>U4-GND</v>
      </c>
      <c r="D284" t="str">
        <f t="shared" si="55"/>
        <v>U4-C6</v>
      </c>
      <c r="E284" t="s">
        <v>420</v>
      </c>
      <c r="F284" t="s">
        <v>560</v>
      </c>
      <c r="G284" t="s">
        <v>275</v>
      </c>
      <c r="AT284" t="str">
        <f t="shared" si="56"/>
        <v>GND</v>
      </c>
      <c r="AU284" t="str">
        <f t="shared" si="57"/>
        <v>--</v>
      </c>
    </row>
    <row r="285" spans="1:47" x14ac:dyDescent="0.25">
      <c r="A285" t="str">
        <f t="shared" si="52"/>
        <v>U4-C7</v>
      </c>
      <c r="B285" t="str">
        <f t="shared" si="53"/>
        <v>GND</v>
      </c>
      <c r="C285" t="str">
        <f t="shared" si="54"/>
        <v>U4-GND</v>
      </c>
      <c r="D285" t="str">
        <f t="shared" si="55"/>
        <v>U4-C7</v>
      </c>
      <c r="E285" t="s">
        <v>420</v>
      </c>
      <c r="F285" t="s">
        <v>561</v>
      </c>
      <c r="G285" t="s">
        <v>275</v>
      </c>
      <c r="AT285" t="str">
        <f t="shared" si="56"/>
        <v>GND</v>
      </c>
      <c r="AU285" t="str">
        <f t="shared" si="57"/>
        <v>--</v>
      </c>
    </row>
    <row r="286" spans="1:47" x14ac:dyDescent="0.25">
      <c r="A286" t="str">
        <f t="shared" si="52"/>
        <v>U4-C10</v>
      </c>
      <c r="B286" t="str">
        <f t="shared" si="53"/>
        <v>VCCIO15</v>
      </c>
      <c r="C286" t="str">
        <f t="shared" si="54"/>
        <v>U4-VCCIO15</v>
      </c>
      <c r="D286" t="str">
        <f t="shared" si="55"/>
        <v>U4-C10</v>
      </c>
      <c r="E286" t="s">
        <v>420</v>
      </c>
      <c r="F286" t="s">
        <v>604</v>
      </c>
      <c r="G286" t="s">
        <v>281</v>
      </c>
      <c r="AT286" t="str">
        <f t="shared" si="56"/>
        <v>VCCIO15</v>
      </c>
      <c r="AU286" t="str">
        <f t="shared" si="57"/>
        <v>--</v>
      </c>
    </row>
    <row r="287" spans="1:47" x14ac:dyDescent="0.25">
      <c r="A287" t="str">
        <f t="shared" si="52"/>
        <v>U4-C15</v>
      </c>
      <c r="B287" t="str">
        <f t="shared" si="53"/>
        <v>GND</v>
      </c>
      <c r="C287" t="str">
        <f t="shared" si="54"/>
        <v>U4-GND</v>
      </c>
      <c r="D287" t="str">
        <f t="shared" si="55"/>
        <v>U4-C15</v>
      </c>
      <c r="E287" t="s">
        <v>420</v>
      </c>
      <c r="F287" t="s">
        <v>504</v>
      </c>
      <c r="G287" t="s">
        <v>275</v>
      </c>
      <c r="AT287" t="str">
        <f t="shared" si="56"/>
        <v>GND</v>
      </c>
      <c r="AU287" t="str">
        <f t="shared" si="57"/>
        <v>--</v>
      </c>
    </row>
    <row r="288" spans="1:47" x14ac:dyDescent="0.25">
      <c r="A288" t="str">
        <f t="shared" si="52"/>
        <v>U4-D3</v>
      </c>
      <c r="B288" t="str">
        <f t="shared" si="53"/>
        <v>GND</v>
      </c>
      <c r="C288" t="str">
        <f t="shared" si="54"/>
        <v>U4-GND</v>
      </c>
      <c r="D288" t="str">
        <f t="shared" si="55"/>
        <v>U4-D3</v>
      </c>
      <c r="E288" t="s">
        <v>420</v>
      </c>
      <c r="F288" t="s">
        <v>563</v>
      </c>
      <c r="G288" t="s">
        <v>275</v>
      </c>
      <c r="AT288" t="str">
        <f t="shared" si="56"/>
        <v>GND</v>
      </c>
      <c r="AU288" t="str">
        <f t="shared" si="57"/>
        <v>--</v>
      </c>
    </row>
    <row r="289" spans="1:47" x14ac:dyDescent="0.25">
      <c r="A289" t="str">
        <f t="shared" si="52"/>
        <v>U4-D4</v>
      </c>
      <c r="B289" t="str">
        <f t="shared" si="53"/>
        <v>GND</v>
      </c>
      <c r="C289" t="str">
        <f t="shared" si="54"/>
        <v>U4-GND</v>
      </c>
      <c r="D289" t="str">
        <f t="shared" si="55"/>
        <v>U4-D4</v>
      </c>
      <c r="E289" t="s">
        <v>420</v>
      </c>
      <c r="F289" t="s">
        <v>564</v>
      </c>
      <c r="G289" t="s">
        <v>275</v>
      </c>
      <c r="AT289" t="str">
        <f t="shared" si="56"/>
        <v>GND</v>
      </c>
      <c r="AU289" t="str">
        <f t="shared" si="57"/>
        <v>--</v>
      </c>
    </row>
    <row r="290" spans="1:47" x14ac:dyDescent="0.25">
      <c r="A290" t="str">
        <f t="shared" si="52"/>
        <v>U4-D7</v>
      </c>
      <c r="B290" t="str">
        <f t="shared" si="53"/>
        <v>GND</v>
      </c>
      <c r="C290" t="str">
        <f t="shared" si="54"/>
        <v>U4-GND</v>
      </c>
      <c r="D290" t="str">
        <f t="shared" si="55"/>
        <v>U4-D7</v>
      </c>
      <c r="E290" t="s">
        <v>420</v>
      </c>
      <c r="F290" t="s">
        <v>567</v>
      </c>
      <c r="G290" t="s">
        <v>275</v>
      </c>
      <c r="AT290" t="str">
        <f t="shared" si="56"/>
        <v>GND</v>
      </c>
      <c r="AU290" t="str">
        <f t="shared" si="57"/>
        <v>--</v>
      </c>
    </row>
    <row r="291" spans="1:47" x14ac:dyDescent="0.25">
      <c r="A291" t="str">
        <f t="shared" si="52"/>
        <v>U4-D12</v>
      </c>
      <c r="B291" t="str">
        <f t="shared" si="53"/>
        <v>GND</v>
      </c>
      <c r="C291" t="str">
        <f t="shared" si="54"/>
        <v>U4-GND</v>
      </c>
      <c r="D291" t="str">
        <f t="shared" si="55"/>
        <v>U4-D12</v>
      </c>
      <c r="E291" t="s">
        <v>420</v>
      </c>
      <c r="F291" t="s">
        <v>507</v>
      </c>
      <c r="G291" t="s">
        <v>275</v>
      </c>
      <c r="AT291" t="str">
        <f t="shared" si="56"/>
        <v>GND</v>
      </c>
      <c r="AU291" t="str">
        <f t="shared" si="57"/>
        <v>--</v>
      </c>
    </row>
    <row r="292" spans="1:47" x14ac:dyDescent="0.25">
      <c r="A292" t="str">
        <f t="shared" si="52"/>
        <v>U4-D17</v>
      </c>
      <c r="B292" t="str">
        <f t="shared" si="53"/>
        <v>VCCIO15</v>
      </c>
      <c r="C292" t="str">
        <f t="shared" si="54"/>
        <v>U4-VCCIO15</v>
      </c>
      <c r="D292" t="str">
        <f t="shared" si="55"/>
        <v>U4-D17</v>
      </c>
      <c r="E292" t="s">
        <v>420</v>
      </c>
      <c r="F292" t="s">
        <v>512</v>
      </c>
      <c r="G292" t="s">
        <v>281</v>
      </c>
      <c r="AT292" t="str">
        <f t="shared" si="56"/>
        <v>VCCIO15</v>
      </c>
      <c r="AU292" t="str">
        <f t="shared" si="57"/>
        <v>--</v>
      </c>
    </row>
    <row r="293" spans="1:47" x14ac:dyDescent="0.25">
      <c r="A293" t="str">
        <f t="shared" si="52"/>
        <v>U4-E2</v>
      </c>
      <c r="B293" t="str">
        <f t="shared" si="53"/>
        <v>GND</v>
      </c>
      <c r="C293" t="str">
        <f t="shared" si="54"/>
        <v>U4-GND</v>
      </c>
      <c r="D293" t="str">
        <f t="shared" si="55"/>
        <v>U4-E2</v>
      </c>
      <c r="E293" t="s">
        <v>420</v>
      </c>
      <c r="F293" t="s">
        <v>570</v>
      </c>
      <c r="G293" t="s">
        <v>275</v>
      </c>
      <c r="AT293" t="str">
        <f t="shared" si="56"/>
        <v>GND</v>
      </c>
      <c r="AU293" t="str">
        <f t="shared" si="57"/>
        <v>--</v>
      </c>
    </row>
    <row r="294" spans="1:47" x14ac:dyDescent="0.25">
      <c r="A294" t="str">
        <f t="shared" si="52"/>
        <v>U4-E6</v>
      </c>
      <c r="B294" t="str">
        <f t="shared" si="53"/>
        <v>GND</v>
      </c>
      <c r="C294" t="str">
        <f t="shared" si="54"/>
        <v>U4-GND</v>
      </c>
      <c r="D294" t="str">
        <f t="shared" si="55"/>
        <v>U4-E6</v>
      </c>
      <c r="E294" t="s">
        <v>420</v>
      </c>
      <c r="F294" t="s">
        <v>573</v>
      </c>
      <c r="G294" t="s">
        <v>275</v>
      </c>
      <c r="AT294" t="str">
        <f t="shared" si="56"/>
        <v>GND</v>
      </c>
      <c r="AU294" t="str">
        <f t="shared" si="57"/>
        <v>--</v>
      </c>
    </row>
    <row r="295" spans="1:47" x14ac:dyDescent="0.25">
      <c r="A295" t="str">
        <f t="shared" si="52"/>
        <v>U4-E7</v>
      </c>
      <c r="B295" t="str">
        <f t="shared" si="53"/>
        <v>GND</v>
      </c>
      <c r="C295" t="str">
        <f t="shared" si="54"/>
        <v>U4-GND</v>
      </c>
      <c r="D295" t="str">
        <f t="shared" si="55"/>
        <v>U4-E7</v>
      </c>
      <c r="E295" t="s">
        <v>420</v>
      </c>
      <c r="F295" t="s">
        <v>574</v>
      </c>
      <c r="G295" t="s">
        <v>275</v>
      </c>
      <c r="AT295" t="str">
        <f t="shared" si="56"/>
        <v>GND</v>
      </c>
      <c r="AU295" t="str">
        <f t="shared" si="57"/>
        <v>--</v>
      </c>
    </row>
    <row r="296" spans="1:47" x14ac:dyDescent="0.25">
      <c r="A296" t="str">
        <f t="shared" si="52"/>
        <v>U4-E8</v>
      </c>
      <c r="B296" t="str">
        <f t="shared" si="53"/>
        <v>SPI-CLK</v>
      </c>
      <c r="C296" t="str">
        <f t="shared" si="54"/>
        <v>U4-SPI-CLK</v>
      </c>
      <c r="D296" t="str">
        <f t="shared" si="55"/>
        <v>U4-E8</v>
      </c>
      <c r="E296" t="s">
        <v>420</v>
      </c>
      <c r="F296" t="s">
        <v>422</v>
      </c>
      <c r="G296" t="s">
        <v>1306</v>
      </c>
      <c r="AT296" t="str">
        <f t="shared" si="56"/>
        <v>SPI-CLK</v>
      </c>
      <c r="AU296" t="str">
        <f t="shared" si="57"/>
        <v>--</v>
      </c>
    </row>
    <row r="297" spans="1:47" x14ac:dyDescent="0.25">
      <c r="A297" t="str">
        <f t="shared" si="52"/>
        <v>U4-E9</v>
      </c>
      <c r="B297" t="str">
        <f t="shared" si="53"/>
        <v>GND</v>
      </c>
      <c r="C297" t="str">
        <f t="shared" si="54"/>
        <v>U4-GND</v>
      </c>
      <c r="D297" t="str">
        <f t="shared" si="55"/>
        <v>U4-E9</v>
      </c>
      <c r="E297" t="s">
        <v>420</v>
      </c>
      <c r="F297" t="s">
        <v>423</v>
      </c>
      <c r="G297" t="s">
        <v>275</v>
      </c>
      <c r="AT297" t="str">
        <f t="shared" si="56"/>
        <v>GND</v>
      </c>
      <c r="AU297" t="str">
        <f t="shared" si="57"/>
        <v>--</v>
      </c>
    </row>
    <row r="298" spans="1:47" x14ac:dyDescent="0.25">
      <c r="A298" t="str">
        <f t="shared" si="52"/>
        <v>U4-E10</v>
      </c>
      <c r="B298" t="str">
        <f t="shared" si="53"/>
        <v>VCCIO_0</v>
      </c>
      <c r="C298" t="str">
        <f t="shared" si="54"/>
        <v>U4-VCCIO_0</v>
      </c>
      <c r="D298" t="str">
        <f t="shared" si="55"/>
        <v>U4-E10</v>
      </c>
      <c r="E298" t="s">
        <v>420</v>
      </c>
      <c r="F298" t="s">
        <v>424</v>
      </c>
      <c r="G298" t="s">
        <v>1287</v>
      </c>
      <c r="AT298" t="str">
        <f t="shared" si="56"/>
        <v>VCCIO_0</v>
      </c>
      <c r="AU298" t="str">
        <f t="shared" si="57"/>
        <v>--</v>
      </c>
    </row>
    <row r="299" spans="1:47" x14ac:dyDescent="0.25">
      <c r="A299" t="str">
        <f t="shared" si="52"/>
        <v>U4-E11</v>
      </c>
      <c r="B299" t="str">
        <f t="shared" si="53"/>
        <v>1.8V</v>
      </c>
      <c r="C299" t="str">
        <f t="shared" si="54"/>
        <v>U4-1.8V</v>
      </c>
      <c r="D299" t="str">
        <f t="shared" si="55"/>
        <v>U4-E11</v>
      </c>
      <c r="E299" t="s">
        <v>420</v>
      </c>
      <c r="F299" t="s">
        <v>425</v>
      </c>
      <c r="G299" t="s">
        <v>276</v>
      </c>
      <c r="AT299" t="str">
        <f t="shared" si="56"/>
        <v>1.8V</v>
      </c>
      <c r="AU299" t="str">
        <f t="shared" si="57"/>
        <v>--</v>
      </c>
    </row>
    <row r="300" spans="1:47" x14ac:dyDescent="0.25">
      <c r="A300" t="str">
        <f t="shared" si="52"/>
        <v>U4-E12</v>
      </c>
      <c r="B300" t="str">
        <f t="shared" si="53"/>
        <v>CFGVBS</v>
      </c>
      <c r="C300" t="str">
        <f t="shared" si="54"/>
        <v>U4-CFGVBS</v>
      </c>
      <c r="D300" t="str">
        <f t="shared" si="55"/>
        <v>U4-E12</v>
      </c>
      <c r="E300" t="s">
        <v>420</v>
      </c>
      <c r="F300" t="s">
        <v>426</v>
      </c>
      <c r="G300" t="s">
        <v>1304</v>
      </c>
      <c r="AT300" t="str">
        <f t="shared" si="56"/>
        <v>CFGVBS</v>
      </c>
      <c r="AU300" t="str">
        <f t="shared" si="57"/>
        <v>--</v>
      </c>
    </row>
    <row r="301" spans="1:47" x14ac:dyDescent="0.25">
      <c r="A301" t="str">
        <f t="shared" si="52"/>
        <v>U4-E14</v>
      </c>
      <c r="B301" t="str">
        <f t="shared" si="53"/>
        <v>VCCIO15</v>
      </c>
      <c r="C301" t="str">
        <f t="shared" si="54"/>
        <v>U4-VCCIO15</v>
      </c>
      <c r="D301" t="str">
        <f t="shared" si="55"/>
        <v>U4-E14</v>
      </c>
      <c r="E301" t="s">
        <v>420</v>
      </c>
      <c r="F301" t="s">
        <v>673</v>
      </c>
      <c r="G301" t="s">
        <v>281</v>
      </c>
      <c r="AT301" t="str">
        <f t="shared" si="56"/>
        <v>VCCIO15</v>
      </c>
      <c r="AU301" t="str">
        <f t="shared" si="57"/>
        <v>--</v>
      </c>
    </row>
    <row r="302" spans="1:47" x14ac:dyDescent="0.25">
      <c r="A302" t="str">
        <f t="shared" si="52"/>
        <v>U4-F4</v>
      </c>
      <c r="B302" t="str">
        <f t="shared" si="53"/>
        <v>GND</v>
      </c>
      <c r="C302" t="str">
        <f t="shared" si="54"/>
        <v>U4-GND</v>
      </c>
      <c r="D302" t="str">
        <f t="shared" si="55"/>
        <v>U4-F4</v>
      </c>
      <c r="E302" t="s">
        <v>420</v>
      </c>
      <c r="F302" t="s">
        <v>576</v>
      </c>
      <c r="G302" t="s">
        <v>275</v>
      </c>
      <c r="AT302" t="str">
        <f t="shared" si="56"/>
        <v>GND</v>
      </c>
      <c r="AU302" t="str">
        <f t="shared" si="57"/>
        <v>--</v>
      </c>
    </row>
    <row r="303" spans="1:47" x14ac:dyDescent="0.25">
      <c r="A303" t="str">
        <f t="shared" si="52"/>
        <v>U4-F6</v>
      </c>
      <c r="B303" t="str">
        <f t="shared" si="53"/>
        <v>GND</v>
      </c>
      <c r="C303" t="str">
        <f t="shared" si="54"/>
        <v>U4-GND</v>
      </c>
      <c r="D303" t="str">
        <f t="shared" si="55"/>
        <v>U4-F6</v>
      </c>
      <c r="E303" t="s">
        <v>420</v>
      </c>
      <c r="F303" t="s">
        <v>578</v>
      </c>
      <c r="G303" t="s">
        <v>275</v>
      </c>
      <c r="AT303" t="str">
        <f t="shared" si="56"/>
        <v>GND</v>
      </c>
      <c r="AU303" t="str">
        <f t="shared" si="57"/>
        <v>--</v>
      </c>
    </row>
    <row r="304" spans="1:47" x14ac:dyDescent="0.25">
      <c r="A304" t="str">
        <f t="shared" si="52"/>
        <v>U4-F7</v>
      </c>
      <c r="B304" t="str">
        <f t="shared" si="53"/>
        <v>1.0V</v>
      </c>
      <c r="C304" t="str">
        <f t="shared" si="54"/>
        <v>U4-1.0V</v>
      </c>
      <c r="D304" t="str">
        <f t="shared" si="55"/>
        <v>U4-F7</v>
      </c>
      <c r="E304" t="s">
        <v>420</v>
      </c>
      <c r="F304" t="s">
        <v>674</v>
      </c>
      <c r="G304" t="s">
        <v>1297</v>
      </c>
      <c r="AT304" t="str">
        <f t="shared" si="56"/>
        <v>1.0V</v>
      </c>
      <c r="AU304" t="str">
        <f t="shared" si="57"/>
        <v>--</v>
      </c>
    </row>
    <row r="305" spans="1:47" x14ac:dyDescent="0.25">
      <c r="A305" t="str">
        <f t="shared" si="52"/>
        <v>U4-F8</v>
      </c>
      <c r="B305" t="str">
        <f t="shared" si="53"/>
        <v>TCK</v>
      </c>
      <c r="C305" t="str">
        <f t="shared" si="54"/>
        <v>U4-TCK</v>
      </c>
      <c r="D305" t="str">
        <f t="shared" si="55"/>
        <v>U4-F8</v>
      </c>
      <c r="E305" t="s">
        <v>420</v>
      </c>
      <c r="F305" t="s">
        <v>675</v>
      </c>
      <c r="G305" t="s">
        <v>407</v>
      </c>
      <c r="AT305" t="str">
        <f t="shared" si="56"/>
        <v>TCK</v>
      </c>
      <c r="AU305" t="str">
        <f t="shared" si="57"/>
        <v>--</v>
      </c>
    </row>
    <row r="306" spans="1:47" x14ac:dyDescent="0.25">
      <c r="A306" t="str">
        <f t="shared" si="52"/>
        <v>U4-F9</v>
      </c>
      <c r="B306" t="str">
        <f t="shared" si="53"/>
        <v>1.0V</v>
      </c>
      <c r="C306" t="str">
        <f t="shared" si="54"/>
        <v>U4-1.0V</v>
      </c>
      <c r="D306" t="str">
        <f t="shared" si="55"/>
        <v>U4-F9</v>
      </c>
      <c r="E306" t="s">
        <v>420</v>
      </c>
      <c r="F306" t="s">
        <v>676</v>
      </c>
      <c r="G306" t="s">
        <v>1297</v>
      </c>
      <c r="AT306" t="str">
        <f t="shared" si="56"/>
        <v>1.0V</v>
      </c>
      <c r="AU306" t="str">
        <f t="shared" si="57"/>
        <v>--</v>
      </c>
    </row>
    <row r="307" spans="1:47" x14ac:dyDescent="0.25">
      <c r="A307" t="str">
        <f t="shared" si="52"/>
        <v>U4-F10</v>
      </c>
      <c r="B307" t="str">
        <f t="shared" si="53"/>
        <v>GND</v>
      </c>
      <c r="C307" t="str">
        <f t="shared" si="54"/>
        <v>U4-GND</v>
      </c>
      <c r="D307" t="str">
        <f t="shared" si="55"/>
        <v>U4-F10</v>
      </c>
      <c r="E307" t="s">
        <v>420</v>
      </c>
      <c r="F307" t="s">
        <v>677</v>
      </c>
      <c r="G307" t="s">
        <v>275</v>
      </c>
      <c r="AT307" t="str">
        <f t="shared" si="56"/>
        <v>GND</v>
      </c>
      <c r="AU307" t="str">
        <f t="shared" si="57"/>
        <v>--</v>
      </c>
    </row>
    <row r="308" spans="1:47" x14ac:dyDescent="0.25">
      <c r="A308" t="str">
        <f t="shared" si="52"/>
        <v>U4-F11</v>
      </c>
      <c r="B308" t="str">
        <f t="shared" si="53"/>
        <v>1.0V</v>
      </c>
      <c r="C308" t="str">
        <f t="shared" si="54"/>
        <v>U4-1.0V</v>
      </c>
      <c r="D308" t="str">
        <f t="shared" si="55"/>
        <v>U4-F11</v>
      </c>
      <c r="E308" t="s">
        <v>420</v>
      </c>
      <c r="F308" t="s">
        <v>678</v>
      </c>
      <c r="G308" t="s">
        <v>1297</v>
      </c>
      <c r="AT308" t="str">
        <f t="shared" si="56"/>
        <v>1.0V</v>
      </c>
      <c r="AU308" t="str">
        <f t="shared" si="57"/>
        <v>--</v>
      </c>
    </row>
    <row r="309" spans="1:47" x14ac:dyDescent="0.25">
      <c r="A309" t="str">
        <f t="shared" si="52"/>
        <v>U4-F12</v>
      </c>
      <c r="B309" t="str">
        <f t="shared" si="53"/>
        <v>DONE</v>
      </c>
      <c r="C309" t="str">
        <f t="shared" si="54"/>
        <v>U4-DONE</v>
      </c>
      <c r="D309" t="str">
        <f t="shared" si="55"/>
        <v>U4-F12</v>
      </c>
      <c r="E309" t="s">
        <v>420</v>
      </c>
      <c r="F309" t="s">
        <v>679</v>
      </c>
      <c r="G309" t="s">
        <v>402</v>
      </c>
      <c r="AT309" t="str">
        <f t="shared" si="56"/>
        <v>DONE</v>
      </c>
      <c r="AU309" t="str">
        <f t="shared" si="57"/>
        <v>--</v>
      </c>
    </row>
    <row r="310" spans="1:47" x14ac:dyDescent="0.25">
      <c r="A310" t="str">
        <f t="shared" si="52"/>
        <v>U4-F13</v>
      </c>
      <c r="B310" t="str">
        <f t="shared" si="53"/>
        <v>NetU4_F13</v>
      </c>
      <c r="C310" t="str">
        <f t="shared" si="54"/>
        <v>U4-NetU4_F13</v>
      </c>
      <c r="D310" t="str">
        <f t="shared" si="55"/>
        <v>U4-F13</v>
      </c>
      <c r="E310" t="s">
        <v>420</v>
      </c>
      <c r="F310" t="s">
        <v>518</v>
      </c>
      <c r="G310" t="s">
        <v>1310</v>
      </c>
      <c r="AT310" t="str">
        <f t="shared" si="56"/>
        <v>NetU4_F13</v>
      </c>
      <c r="AU310" t="str">
        <f t="shared" si="57"/>
        <v>--</v>
      </c>
    </row>
    <row r="311" spans="1:47" x14ac:dyDescent="0.25">
      <c r="A311" t="str">
        <f t="shared" si="52"/>
        <v>U4-F16</v>
      </c>
      <c r="B311" t="str">
        <f t="shared" si="53"/>
        <v>GND</v>
      </c>
      <c r="C311" t="str">
        <f t="shared" si="54"/>
        <v>U4-GND</v>
      </c>
      <c r="D311" t="str">
        <f t="shared" si="55"/>
        <v>U4-F16</v>
      </c>
      <c r="E311" t="s">
        <v>420</v>
      </c>
      <c r="F311" t="s">
        <v>521</v>
      </c>
      <c r="G311" t="s">
        <v>275</v>
      </c>
      <c r="AT311" t="str">
        <f t="shared" si="56"/>
        <v>GND</v>
      </c>
      <c r="AU311" t="str">
        <f t="shared" si="57"/>
        <v>--</v>
      </c>
    </row>
    <row r="312" spans="1:47" x14ac:dyDescent="0.25">
      <c r="A312" t="str">
        <f t="shared" si="52"/>
        <v>U4-G1</v>
      </c>
      <c r="B312" t="str">
        <f t="shared" si="53"/>
        <v>GND</v>
      </c>
      <c r="C312" t="str">
        <f t="shared" si="54"/>
        <v>U4-GND</v>
      </c>
      <c r="D312" t="str">
        <f t="shared" si="55"/>
        <v>U4-G1</v>
      </c>
      <c r="E312" t="s">
        <v>420</v>
      </c>
      <c r="F312" t="s">
        <v>579</v>
      </c>
      <c r="G312" t="s">
        <v>275</v>
      </c>
      <c r="AT312" t="str">
        <f t="shared" si="56"/>
        <v>GND</v>
      </c>
      <c r="AU312" t="str">
        <f t="shared" si="57"/>
        <v>--</v>
      </c>
    </row>
    <row r="313" spans="1:47" x14ac:dyDescent="0.25">
      <c r="A313" t="str">
        <f t="shared" si="52"/>
        <v>U4-G5</v>
      </c>
      <c r="B313" t="str">
        <f t="shared" si="53"/>
        <v>GND</v>
      </c>
      <c r="C313" t="str">
        <f t="shared" si="54"/>
        <v>U4-GND</v>
      </c>
      <c r="D313" t="str">
        <f t="shared" si="55"/>
        <v>U4-G5</v>
      </c>
      <c r="E313" t="s">
        <v>420</v>
      </c>
      <c r="F313" t="s">
        <v>583</v>
      </c>
      <c r="G313" t="s">
        <v>275</v>
      </c>
      <c r="AT313" t="str">
        <f t="shared" si="56"/>
        <v>GND</v>
      </c>
      <c r="AU313" t="str">
        <f t="shared" si="57"/>
        <v>--</v>
      </c>
    </row>
    <row r="314" spans="1:47" x14ac:dyDescent="0.25">
      <c r="A314" t="str">
        <f t="shared" si="52"/>
        <v>U4-G6</v>
      </c>
      <c r="B314" t="str">
        <f t="shared" si="53"/>
        <v>GND</v>
      </c>
      <c r="C314" t="str">
        <f t="shared" si="54"/>
        <v>U4-GND</v>
      </c>
      <c r="D314" t="str">
        <f t="shared" si="55"/>
        <v>U4-G6</v>
      </c>
      <c r="E314" t="s">
        <v>420</v>
      </c>
      <c r="F314" t="s">
        <v>584</v>
      </c>
      <c r="G314" t="s">
        <v>275</v>
      </c>
      <c r="AT314" t="str">
        <f t="shared" si="56"/>
        <v>GND</v>
      </c>
      <c r="AU314" t="str">
        <f t="shared" si="57"/>
        <v>--</v>
      </c>
    </row>
    <row r="315" spans="1:47" x14ac:dyDescent="0.25">
      <c r="A315" t="str">
        <f t="shared" si="52"/>
        <v>U4-G7</v>
      </c>
      <c r="B315" t="str">
        <f t="shared" si="53"/>
        <v>GND</v>
      </c>
      <c r="C315" t="str">
        <f t="shared" si="54"/>
        <v>U4-GND</v>
      </c>
      <c r="D315" t="str">
        <f t="shared" si="55"/>
        <v>U4-G7</v>
      </c>
      <c r="E315" t="s">
        <v>420</v>
      </c>
      <c r="F315" t="s">
        <v>681</v>
      </c>
      <c r="G315" t="s">
        <v>275</v>
      </c>
      <c r="AT315" t="str">
        <f t="shared" si="56"/>
        <v>GND</v>
      </c>
      <c r="AU315" t="str">
        <f t="shared" si="57"/>
        <v>--</v>
      </c>
    </row>
    <row r="316" spans="1:47" x14ac:dyDescent="0.25">
      <c r="A316" t="str">
        <f t="shared" si="52"/>
        <v>U4-G8</v>
      </c>
      <c r="B316" t="str">
        <f t="shared" si="53"/>
        <v>1.0V</v>
      </c>
      <c r="C316" t="str">
        <f t="shared" si="54"/>
        <v>U4-1.0V</v>
      </c>
      <c r="D316" t="str">
        <f t="shared" si="55"/>
        <v>U4-G8</v>
      </c>
      <c r="E316" t="s">
        <v>420</v>
      </c>
      <c r="F316" t="s">
        <v>682</v>
      </c>
      <c r="G316" t="s">
        <v>1297</v>
      </c>
      <c r="AT316" t="str">
        <f t="shared" si="56"/>
        <v>1.0V</v>
      </c>
      <c r="AU316" t="str">
        <f t="shared" si="57"/>
        <v>--</v>
      </c>
    </row>
    <row r="317" spans="1:47" x14ac:dyDescent="0.25">
      <c r="A317" t="str">
        <f t="shared" si="52"/>
        <v>U4-G9</v>
      </c>
      <c r="B317" t="str">
        <f t="shared" si="53"/>
        <v>GND</v>
      </c>
      <c r="C317" t="str">
        <f t="shared" si="54"/>
        <v>U4-GND</v>
      </c>
      <c r="D317" t="str">
        <f t="shared" si="55"/>
        <v>U4-G9</v>
      </c>
      <c r="E317" t="s">
        <v>420</v>
      </c>
      <c r="F317" t="s">
        <v>683</v>
      </c>
      <c r="G317" t="s">
        <v>275</v>
      </c>
      <c r="AT317" t="str">
        <f t="shared" si="56"/>
        <v>GND</v>
      </c>
      <c r="AU317" t="str">
        <f t="shared" si="57"/>
        <v>--</v>
      </c>
    </row>
    <row r="318" spans="1:47" x14ac:dyDescent="0.25">
      <c r="A318" t="str">
        <f t="shared" si="52"/>
        <v>U4-G10</v>
      </c>
      <c r="B318" t="str">
        <f t="shared" si="53"/>
        <v>1.0V</v>
      </c>
      <c r="C318" t="str">
        <f t="shared" si="54"/>
        <v>U4-1.0V</v>
      </c>
      <c r="D318" t="str">
        <f t="shared" si="55"/>
        <v>U4-G10</v>
      </c>
      <c r="E318" t="s">
        <v>420</v>
      </c>
      <c r="F318" t="s">
        <v>684</v>
      </c>
      <c r="G318" t="s">
        <v>1297</v>
      </c>
      <c r="AT318" t="str">
        <f t="shared" si="56"/>
        <v>1.0V</v>
      </c>
      <c r="AU318" t="str">
        <f t="shared" si="57"/>
        <v>--</v>
      </c>
    </row>
    <row r="319" spans="1:47" x14ac:dyDescent="0.25">
      <c r="A319" t="str">
        <f t="shared" si="52"/>
        <v>U4-G11</v>
      </c>
      <c r="B319" t="str">
        <f t="shared" si="53"/>
        <v>GND</v>
      </c>
      <c r="C319" t="str">
        <f t="shared" si="54"/>
        <v>U4-GND</v>
      </c>
      <c r="D319" t="str">
        <f t="shared" si="55"/>
        <v>U4-G11</v>
      </c>
      <c r="E319" t="s">
        <v>420</v>
      </c>
      <c r="F319" t="s">
        <v>685</v>
      </c>
      <c r="G319" t="s">
        <v>275</v>
      </c>
      <c r="AT319" t="str">
        <f t="shared" si="56"/>
        <v>GND</v>
      </c>
      <c r="AU319" t="str">
        <f t="shared" si="57"/>
        <v>--</v>
      </c>
    </row>
    <row r="320" spans="1:47" x14ac:dyDescent="0.25">
      <c r="A320" t="str">
        <f t="shared" si="52"/>
        <v>U4-G12</v>
      </c>
      <c r="B320" t="str">
        <f t="shared" si="53"/>
        <v>1.8V</v>
      </c>
      <c r="C320" t="str">
        <f t="shared" si="54"/>
        <v>U4-1.8V</v>
      </c>
      <c r="D320" t="str">
        <f t="shared" si="55"/>
        <v>U4-G12</v>
      </c>
      <c r="E320" t="s">
        <v>420</v>
      </c>
      <c r="F320" t="s">
        <v>686</v>
      </c>
      <c r="G320" t="s">
        <v>276</v>
      </c>
      <c r="AT320" t="str">
        <f t="shared" si="56"/>
        <v>1.8V</v>
      </c>
      <c r="AU320" t="str">
        <f t="shared" si="57"/>
        <v>--</v>
      </c>
    </row>
    <row r="321" spans="1:47" x14ac:dyDescent="0.25">
      <c r="A321" t="str">
        <f t="shared" si="52"/>
        <v>U4-G13</v>
      </c>
      <c r="B321" t="str">
        <f t="shared" si="53"/>
        <v>GND</v>
      </c>
      <c r="C321" t="str">
        <f t="shared" si="54"/>
        <v>U4-GND</v>
      </c>
      <c r="D321" t="str">
        <f t="shared" si="55"/>
        <v>U4-G13</v>
      </c>
      <c r="E321" t="s">
        <v>420</v>
      </c>
      <c r="F321" t="s">
        <v>523</v>
      </c>
      <c r="G321" t="s">
        <v>275</v>
      </c>
      <c r="AT321" t="str">
        <f t="shared" si="56"/>
        <v>GND</v>
      </c>
      <c r="AU321" t="str">
        <f t="shared" si="57"/>
        <v>--</v>
      </c>
    </row>
    <row r="322" spans="1:47" x14ac:dyDescent="0.25">
      <c r="A322" t="str">
        <f t="shared" si="52"/>
        <v>U4-G18</v>
      </c>
      <c r="B322" t="str">
        <f t="shared" si="53"/>
        <v>VCCIO15</v>
      </c>
      <c r="C322" t="str">
        <f t="shared" si="54"/>
        <v>U4-VCCIO15</v>
      </c>
      <c r="D322" t="str">
        <f t="shared" si="55"/>
        <v>U4-G18</v>
      </c>
      <c r="E322" t="s">
        <v>420</v>
      </c>
      <c r="F322" t="s">
        <v>528</v>
      </c>
      <c r="G322" t="s">
        <v>281</v>
      </c>
      <c r="AT322" t="str">
        <f t="shared" si="56"/>
        <v>VCCIO15</v>
      </c>
      <c r="AU322" t="str">
        <f t="shared" si="57"/>
        <v>--</v>
      </c>
    </row>
    <row r="323" spans="1:47" x14ac:dyDescent="0.25">
      <c r="A323" t="str">
        <f t="shared" si="52"/>
        <v>U4-H3</v>
      </c>
      <c r="B323" t="str">
        <f t="shared" si="53"/>
        <v>GND</v>
      </c>
      <c r="C323" t="str">
        <f t="shared" si="54"/>
        <v>U4-GND</v>
      </c>
      <c r="D323" t="str">
        <f t="shared" si="55"/>
        <v>U4-H3</v>
      </c>
      <c r="E323" t="s">
        <v>420</v>
      </c>
      <c r="F323" t="s">
        <v>687</v>
      </c>
      <c r="G323" t="s">
        <v>275</v>
      </c>
      <c r="AT323" t="str">
        <f t="shared" si="56"/>
        <v>GND</v>
      </c>
      <c r="AU323" t="str">
        <f t="shared" si="57"/>
        <v>--</v>
      </c>
    </row>
    <row r="324" spans="1:47" x14ac:dyDescent="0.25">
      <c r="A324" t="str">
        <f t="shared" si="52"/>
        <v>U4-H4</v>
      </c>
      <c r="B324" t="str">
        <f t="shared" si="53"/>
        <v>GND</v>
      </c>
      <c r="C324" t="str">
        <f t="shared" si="54"/>
        <v>U4-GND</v>
      </c>
      <c r="D324" t="str">
        <f t="shared" si="55"/>
        <v>U4-H4</v>
      </c>
      <c r="E324" t="s">
        <v>420</v>
      </c>
      <c r="F324" t="s">
        <v>587</v>
      </c>
      <c r="G324" t="s">
        <v>275</v>
      </c>
      <c r="AT324" t="str">
        <f t="shared" si="56"/>
        <v>GND</v>
      </c>
      <c r="AU324" t="str">
        <f t="shared" si="57"/>
        <v>--</v>
      </c>
    </row>
    <row r="325" spans="1:47" x14ac:dyDescent="0.25">
      <c r="A325" t="str">
        <f t="shared" si="52"/>
        <v>U4-H5</v>
      </c>
      <c r="B325" t="str">
        <f t="shared" si="53"/>
        <v>GND</v>
      </c>
      <c r="C325" t="str">
        <f t="shared" si="54"/>
        <v>U4-GND</v>
      </c>
      <c r="D325" t="str">
        <f t="shared" si="55"/>
        <v>U4-H5</v>
      </c>
      <c r="E325" t="s">
        <v>420</v>
      </c>
      <c r="F325" t="s">
        <v>588</v>
      </c>
      <c r="G325" t="s">
        <v>275</v>
      </c>
      <c r="AT325" t="str">
        <f t="shared" si="56"/>
        <v>GND</v>
      </c>
      <c r="AU325" t="str">
        <f t="shared" si="57"/>
        <v>--</v>
      </c>
    </row>
    <row r="326" spans="1:47" x14ac:dyDescent="0.25">
      <c r="A326" t="str">
        <f t="shared" ref="A326:A389" si="58">$E326&amp;"-"&amp;$F326</f>
        <v>U4-H6</v>
      </c>
      <c r="B326" t="str">
        <f t="shared" ref="B326:B389" si="59">IF(OR(E326=$A$2,E326=$B$2,E326=$C$2,E326=$D$2),"--",G326)</f>
        <v>GND</v>
      </c>
      <c r="C326" t="str">
        <f t="shared" ref="C326:C389" si="60">$E326&amp;"-"&amp;$G326</f>
        <v>U4-GND</v>
      </c>
      <c r="D326" t="str">
        <f t="shared" ref="D326:D389" si="61">A326</f>
        <v>U4-H6</v>
      </c>
      <c r="E326" t="s">
        <v>420</v>
      </c>
      <c r="F326" t="s">
        <v>589</v>
      </c>
      <c r="G326" t="s">
        <v>275</v>
      </c>
      <c r="AT326" t="str">
        <f t="shared" ref="AT326:AT389" si="62">IF(IF(COUNTIF($AO$6:$AQ$150,B326)&gt;0,"---","--")="---",VLOOKUP(B326,$AO$6:$AQ$150,3,0),B326)</f>
        <v>GND</v>
      </c>
      <c r="AU326" t="str">
        <f t="shared" ref="AU326:AU389" si="63">IF(IF(COUNTIF($AO$6:$AQ$150,B326)&gt;0,"---","--")="---",VLOOKUP(B326,$AO$6:$AQ$150,2,0),"--")</f>
        <v>--</v>
      </c>
    </row>
    <row r="327" spans="1:47" x14ac:dyDescent="0.25">
      <c r="A327" t="str">
        <f t="shared" si="58"/>
        <v>U4-H7</v>
      </c>
      <c r="B327" t="str">
        <f t="shared" si="59"/>
        <v>1.0V</v>
      </c>
      <c r="C327" t="str">
        <f t="shared" si="60"/>
        <v>U4-1.0V</v>
      </c>
      <c r="D327" t="str">
        <f t="shared" si="61"/>
        <v>U4-H7</v>
      </c>
      <c r="E327" t="s">
        <v>420</v>
      </c>
      <c r="F327" t="s">
        <v>688</v>
      </c>
      <c r="G327" t="s">
        <v>1297</v>
      </c>
      <c r="AT327" t="str">
        <f t="shared" si="62"/>
        <v>1.0V</v>
      </c>
      <c r="AU327" t="str">
        <f t="shared" si="63"/>
        <v>--</v>
      </c>
    </row>
    <row r="328" spans="1:47" x14ac:dyDescent="0.25">
      <c r="A328" t="str">
        <f t="shared" si="58"/>
        <v>U4-H8</v>
      </c>
      <c r="B328" t="str">
        <f t="shared" si="59"/>
        <v>GND</v>
      </c>
      <c r="C328" t="str">
        <f t="shared" si="60"/>
        <v>U4-GND</v>
      </c>
      <c r="D328" t="str">
        <f t="shared" si="61"/>
        <v>U4-H8</v>
      </c>
      <c r="E328" t="s">
        <v>420</v>
      </c>
      <c r="F328" t="s">
        <v>689</v>
      </c>
      <c r="G328" t="s">
        <v>275</v>
      </c>
      <c r="AT328" t="str">
        <f t="shared" si="62"/>
        <v>GND</v>
      </c>
      <c r="AU328" t="str">
        <f t="shared" si="63"/>
        <v>--</v>
      </c>
    </row>
    <row r="329" spans="1:47" x14ac:dyDescent="0.25">
      <c r="A329" t="str">
        <f t="shared" si="58"/>
        <v>U4-H9</v>
      </c>
      <c r="B329" t="str">
        <f t="shared" si="59"/>
        <v>1.0V</v>
      </c>
      <c r="C329" t="str">
        <f t="shared" si="60"/>
        <v>U4-1.0V</v>
      </c>
      <c r="D329" t="str">
        <f t="shared" si="61"/>
        <v>U4-H9</v>
      </c>
      <c r="E329" t="s">
        <v>420</v>
      </c>
      <c r="F329" t="s">
        <v>690</v>
      </c>
      <c r="G329" t="s">
        <v>1297</v>
      </c>
      <c r="AT329" t="str">
        <f t="shared" si="62"/>
        <v>1.0V</v>
      </c>
      <c r="AU329" t="str">
        <f t="shared" si="63"/>
        <v>--</v>
      </c>
    </row>
    <row r="330" spans="1:47" x14ac:dyDescent="0.25">
      <c r="A330" t="str">
        <f t="shared" si="58"/>
        <v>U4-H10</v>
      </c>
      <c r="B330" t="str">
        <f t="shared" si="59"/>
        <v>GND</v>
      </c>
      <c r="C330" t="str">
        <f t="shared" si="60"/>
        <v>U4-GND</v>
      </c>
      <c r="D330" t="str">
        <f t="shared" si="61"/>
        <v>U4-H10</v>
      </c>
      <c r="E330" t="s">
        <v>420</v>
      </c>
      <c r="F330" t="s">
        <v>691</v>
      </c>
      <c r="G330" t="s">
        <v>275</v>
      </c>
      <c r="AT330" t="str">
        <f t="shared" si="62"/>
        <v>GND</v>
      </c>
      <c r="AU330" t="str">
        <f t="shared" si="63"/>
        <v>--</v>
      </c>
    </row>
    <row r="331" spans="1:47" x14ac:dyDescent="0.25">
      <c r="A331" t="str">
        <f t="shared" si="58"/>
        <v>U4-H11</v>
      </c>
      <c r="B331" t="str">
        <f t="shared" si="59"/>
        <v>1.0V</v>
      </c>
      <c r="C331" t="str">
        <f t="shared" si="60"/>
        <v>U4-1.0V</v>
      </c>
      <c r="D331" t="str">
        <f t="shared" si="61"/>
        <v>U4-H11</v>
      </c>
      <c r="E331" t="s">
        <v>420</v>
      </c>
      <c r="F331" t="s">
        <v>692</v>
      </c>
      <c r="G331" t="s">
        <v>1297</v>
      </c>
      <c r="AT331" t="str">
        <f t="shared" si="62"/>
        <v>1.0V</v>
      </c>
      <c r="AU331" t="str">
        <f t="shared" si="63"/>
        <v>--</v>
      </c>
    </row>
    <row r="332" spans="1:47" x14ac:dyDescent="0.25">
      <c r="A332" t="str">
        <f t="shared" si="58"/>
        <v>U4-H12</v>
      </c>
      <c r="B332" t="str">
        <f t="shared" si="59"/>
        <v>GND</v>
      </c>
      <c r="C332" t="str">
        <f t="shared" si="60"/>
        <v>U4-GND</v>
      </c>
      <c r="D332" t="str">
        <f t="shared" si="61"/>
        <v>U4-H12</v>
      </c>
      <c r="E332" t="s">
        <v>420</v>
      </c>
      <c r="F332" t="s">
        <v>693</v>
      </c>
      <c r="G332" t="s">
        <v>275</v>
      </c>
      <c r="AT332" t="str">
        <f t="shared" si="62"/>
        <v>GND</v>
      </c>
      <c r="AU332" t="str">
        <f t="shared" si="63"/>
        <v>--</v>
      </c>
    </row>
    <row r="333" spans="1:47" x14ac:dyDescent="0.25">
      <c r="A333" t="str">
        <f t="shared" si="58"/>
        <v>U4-H13</v>
      </c>
      <c r="B333" t="str">
        <f t="shared" si="59"/>
        <v>1.8V</v>
      </c>
      <c r="C333" t="str">
        <f t="shared" si="60"/>
        <v>U4-1.8V</v>
      </c>
      <c r="D333" t="str">
        <f t="shared" si="61"/>
        <v>U4-H13</v>
      </c>
      <c r="E333" t="s">
        <v>420</v>
      </c>
      <c r="F333" t="s">
        <v>694</v>
      </c>
      <c r="G333" t="s">
        <v>276</v>
      </c>
      <c r="AT333" t="str">
        <f t="shared" si="62"/>
        <v>1.8V</v>
      </c>
      <c r="AU333" t="str">
        <f t="shared" si="63"/>
        <v>--</v>
      </c>
    </row>
    <row r="334" spans="1:47" x14ac:dyDescent="0.25">
      <c r="A334" t="str">
        <f t="shared" si="58"/>
        <v>U4-H15</v>
      </c>
      <c r="B334" t="str">
        <f t="shared" si="59"/>
        <v>VCCIO15</v>
      </c>
      <c r="C334" t="str">
        <f t="shared" si="60"/>
        <v>U4-VCCIO15</v>
      </c>
      <c r="D334" t="str">
        <f t="shared" si="61"/>
        <v>U4-H15</v>
      </c>
      <c r="E334" t="s">
        <v>420</v>
      </c>
      <c r="F334" t="s">
        <v>530</v>
      </c>
      <c r="G334" t="s">
        <v>281</v>
      </c>
      <c r="AT334" t="str">
        <f t="shared" si="62"/>
        <v>VCCIO15</v>
      </c>
      <c r="AU334" t="str">
        <f t="shared" si="63"/>
        <v>--</v>
      </c>
    </row>
    <row r="335" spans="1:47" x14ac:dyDescent="0.25">
      <c r="A335" t="str">
        <f t="shared" si="58"/>
        <v>U4-J1</v>
      </c>
      <c r="B335" t="str">
        <f t="shared" si="59"/>
        <v>GND</v>
      </c>
      <c r="C335" t="str">
        <f t="shared" si="60"/>
        <v>U4-GND</v>
      </c>
      <c r="D335" t="str">
        <f t="shared" si="61"/>
        <v>U4-J1</v>
      </c>
      <c r="E335" t="s">
        <v>420</v>
      </c>
      <c r="F335" t="s">
        <v>590</v>
      </c>
      <c r="G335" t="s">
        <v>275</v>
      </c>
      <c r="AT335" t="str">
        <f t="shared" si="62"/>
        <v>GND</v>
      </c>
      <c r="AU335" t="str">
        <f t="shared" si="63"/>
        <v>--</v>
      </c>
    </row>
    <row r="336" spans="1:47" x14ac:dyDescent="0.25">
      <c r="A336" t="str">
        <f t="shared" si="58"/>
        <v>U4-J2</v>
      </c>
      <c r="B336" t="str">
        <f t="shared" si="59"/>
        <v>GND</v>
      </c>
      <c r="C336" t="str">
        <f t="shared" si="60"/>
        <v>U4-GND</v>
      </c>
      <c r="D336" t="str">
        <f t="shared" si="61"/>
        <v>U4-J2</v>
      </c>
      <c r="E336" t="s">
        <v>420</v>
      </c>
      <c r="F336" t="s">
        <v>591</v>
      </c>
      <c r="G336" t="s">
        <v>275</v>
      </c>
      <c r="AT336" t="str">
        <f t="shared" si="62"/>
        <v>GND</v>
      </c>
      <c r="AU336" t="str">
        <f t="shared" si="63"/>
        <v>--</v>
      </c>
    </row>
    <row r="337" spans="1:47" x14ac:dyDescent="0.25">
      <c r="A337" t="str">
        <f t="shared" si="58"/>
        <v>U4-J3</v>
      </c>
      <c r="B337" t="str">
        <f t="shared" si="59"/>
        <v>GND</v>
      </c>
      <c r="C337" t="str">
        <f t="shared" si="60"/>
        <v>U4-GND</v>
      </c>
      <c r="D337" t="str">
        <f t="shared" si="61"/>
        <v>U4-J3</v>
      </c>
      <c r="E337" t="s">
        <v>420</v>
      </c>
      <c r="F337" t="s">
        <v>592</v>
      </c>
      <c r="G337" t="s">
        <v>275</v>
      </c>
      <c r="AT337" t="str">
        <f t="shared" si="62"/>
        <v>GND</v>
      </c>
      <c r="AU337" t="str">
        <f t="shared" si="63"/>
        <v>--</v>
      </c>
    </row>
    <row r="338" spans="1:47" x14ac:dyDescent="0.25">
      <c r="A338" t="str">
        <f t="shared" si="58"/>
        <v>U4-J7</v>
      </c>
      <c r="B338" t="str">
        <f t="shared" si="59"/>
        <v>GND</v>
      </c>
      <c r="C338" t="str">
        <f t="shared" si="60"/>
        <v>U4-GND</v>
      </c>
      <c r="D338" t="str">
        <f t="shared" si="61"/>
        <v>U4-J7</v>
      </c>
      <c r="E338" t="s">
        <v>420</v>
      </c>
      <c r="F338" t="s">
        <v>696</v>
      </c>
      <c r="G338" t="s">
        <v>275</v>
      </c>
      <c r="AT338" t="str">
        <f t="shared" si="62"/>
        <v>GND</v>
      </c>
      <c r="AU338" t="str">
        <f t="shared" si="63"/>
        <v>--</v>
      </c>
    </row>
    <row r="339" spans="1:47" x14ac:dyDescent="0.25">
      <c r="A339" t="str">
        <f t="shared" si="58"/>
        <v>U4-J8</v>
      </c>
      <c r="B339" t="str">
        <f t="shared" si="59"/>
        <v>1.0V</v>
      </c>
      <c r="C339" t="str">
        <f t="shared" si="60"/>
        <v>U4-1.0V</v>
      </c>
      <c r="D339" t="str">
        <f t="shared" si="61"/>
        <v>U4-J8</v>
      </c>
      <c r="E339" t="s">
        <v>420</v>
      </c>
      <c r="F339" t="s">
        <v>697</v>
      </c>
      <c r="G339" t="s">
        <v>1297</v>
      </c>
      <c r="AT339" t="str">
        <f t="shared" si="62"/>
        <v>1.0V</v>
      </c>
      <c r="AU339" t="str">
        <f t="shared" si="63"/>
        <v>--</v>
      </c>
    </row>
    <row r="340" spans="1:47" x14ac:dyDescent="0.25">
      <c r="A340" t="str">
        <f t="shared" si="58"/>
        <v>U4-J9</v>
      </c>
      <c r="B340" t="str">
        <f t="shared" si="59"/>
        <v>AGND</v>
      </c>
      <c r="C340" t="str">
        <f t="shared" si="60"/>
        <v>U4-AGND</v>
      </c>
      <c r="D340" t="str">
        <f t="shared" si="61"/>
        <v>U4-J9</v>
      </c>
      <c r="E340" t="s">
        <v>420</v>
      </c>
      <c r="F340" t="s">
        <v>698</v>
      </c>
      <c r="G340" t="s">
        <v>278</v>
      </c>
      <c r="AT340" t="str">
        <f t="shared" si="62"/>
        <v>AGND</v>
      </c>
      <c r="AU340" t="str">
        <f t="shared" si="63"/>
        <v>--</v>
      </c>
    </row>
    <row r="341" spans="1:47" x14ac:dyDescent="0.25">
      <c r="A341" t="str">
        <f t="shared" si="58"/>
        <v>U4-J10</v>
      </c>
      <c r="B341" t="str">
        <f t="shared" si="59"/>
        <v>AVCC</v>
      </c>
      <c r="C341" t="str">
        <f t="shared" si="60"/>
        <v>U4-AVCC</v>
      </c>
      <c r="D341" t="str">
        <f t="shared" si="61"/>
        <v>U4-J10</v>
      </c>
      <c r="E341" t="s">
        <v>420</v>
      </c>
      <c r="F341" t="s">
        <v>699</v>
      </c>
      <c r="G341" t="s">
        <v>279</v>
      </c>
      <c r="AT341" t="str">
        <f t="shared" si="62"/>
        <v>AVCC</v>
      </c>
      <c r="AU341" t="str">
        <f t="shared" si="63"/>
        <v>--</v>
      </c>
    </row>
    <row r="342" spans="1:47" x14ac:dyDescent="0.25">
      <c r="A342" t="str">
        <f t="shared" si="58"/>
        <v>U4-J11</v>
      </c>
      <c r="B342" t="str">
        <f t="shared" si="59"/>
        <v>GND</v>
      </c>
      <c r="C342" t="str">
        <f t="shared" si="60"/>
        <v>U4-GND</v>
      </c>
      <c r="D342" t="str">
        <f t="shared" si="61"/>
        <v>U4-J11</v>
      </c>
      <c r="E342" t="s">
        <v>420</v>
      </c>
      <c r="F342" t="s">
        <v>700</v>
      </c>
      <c r="G342" t="s">
        <v>275</v>
      </c>
      <c r="AT342" t="str">
        <f t="shared" si="62"/>
        <v>GND</v>
      </c>
      <c r="AU342" t="str">
        <f t="shared" si="63"/>
        <v>--</v>
      </c>
    </row>
    <row r="343" spans="1:47" x14ac:dyDescent="0.25">
      <c r="A343" t="str">
        <f t="shared" si="58"/>
        <v>U4-J12</v>
      </c>
      <c r="B343" t="str">
        <f t="shared" si="59"/>
        <v>1.0V</v>
      </c>
      <c r="C343" t="str">
        <f t="shared" si="60"/>
        <v>U4-1.0V</v>
      </c>
      <c r="D343" t="str">
        <f t="shared" si="61"/>
        <v>U4-J12</v>
      </c>
      <c r="E343" t="s">
        <v>420</v>
      </c>
      <c r="F343" t="s">
        <v>701</v>
      </c>
      <c r="G343" t="s">
        <v>1297</v>
      </c>
      <c r="AT343" t="str">
        <f t="shared" si="62"/>
        <v>1.0V</v>
      </c>
      <c r="AU343" t="str">
        <f t="shared" si="63"/>
        <v>--</v>
      </c>
    </row>
    <row r="344" spans="1:47" x14ac:dyDescent="0.25">
      <c r="A344" t="str">
        <f t="shared" si="58"/>
        <v>U4-J13</v>
      </c>
      <c r="B344" t="str">
        <f t="shared" si="59"/>
        <v>GND</v>
      </c>
      <c r="C344" t="str">
        <f t="shared" si="60"/>
        <v>U4-GND</v>
      </c>
      <c r="D344" t="str">
        <f t="shared" si="61"/>
        <v>U4-J13</v>
      </c>
      <c r="E344" t="s">
        <v>420</v>
      </c>
      <c r="F344" t="s">
        <v>534</v>
      </c>
      <c r="G344" t="s">
        <v>275</v>
      </c>
      <c r="AT344" t="str">
        <f t="shared" si="62"/>
        <v>GND</v>
      </c>
      <c r="AU344" t="str">
        <f t="shared" si="63"/>
        <v>--</v>
      </c>
    </row>
    <row r="345" spans="1:47" x14ac:dyDescent="0.25">
      <c r="A345" t="str">
        <f t="shared" si="58"/>
        <v>U4-J17</v>
      </c>
      <c r="B345" t="str">
        <f t="shared" si="59"/>
        <v>GND</v>
      </c>
      <c r="C345" t="str">
        <f t="shared" si="60"/>
        <v>U4-GND</v>
      </c>
      <c r="D345" t="str">
        <f t="shared" si="61"/>
        <v>U4-J17</v>
      </c>
      <c r="E345" t="s">
        <v>420</v>
      </c>
      <c r="F345" t="s">
        <v>537</v>
      </c>
      <c r="G345" t="s">
        <v>275</v>
      </c>
      <c r="AT345" t="str">
        <f t="shared" si="62"/>
        <v>GND</v>
      </c>
      <c r="AU345" t="str">
        <f t="shared" si="63"/>
        <v>--</v>
      </c>
    </row>
    <row r="346" spans="1:47" x14ac:dyDescent="0.25">
      <c r="A346" t="str">
        <f t="shared" si="58"/>
        <v>U4-K4</v>
      </c>
      <c r="B346" t="str">
        <f t="shared" si="59"/>
        <v>GND</v>
      </c>
      <c r="C346" t="str">
        <f t="shared" si="60"/>
        <v>U4-GND</v>
      </c>
      <c r="D346" t="str">
        <f t="shared" si="61"/>
        <v>U4-K4</v>
      </c>
      <c r="E346" t="s">
        <v>420</v>
      </c>
      <c r="F346" t="s">
        <v>437</v>
      </c>
      <c r="G346" t="s">
        <v>275</v>
      </c>
      <c r="AT346" t="str">
        <f t="shared" si="62"/>
        <v>GND</v>
      </c>
      <c r="AU346" t="str">
        <f t="shared" si="63"/>
        <v>--</v>
      </c>
    </row>
    <row r="347" spans="1:47" x14ac:dyDescent="0.25">
      <c r="A347" t="str">
        <f t="shared" si="58"/>
        <v>U4-K7</v>
      </c>
      <c r="B347" t="str">
        <f t="shared" si="59"/>
        <v>1.0V</v>
      </c>
      <c r="C347" t="str">
        <f t="shared" si="60"/>
        <v>U4-1.0V</v>
      </c>
      <c r="D347" t="str">
        <f t="shared" si="61"/>
        <v>U4-K7</v>
      </c>
      <c r="E347" t="s">
        <v>420</v>
      </c>
      <c r="F347" t="s">
        <v>703</v>
      </c>
      <c r="G347" t="s">
        <v>1297</v>
      </c>
      <c r="AT347" t="str">
        <f t="shared" si="62"/>
        <v>1.0V</v>
      </c>
      <c r="AU347" t="str">
        <f t="shared" si="63"/>
        <v>--</v>
      </c>
    </row>
    <row r="348" spans="1:47" x14ac:dyDescent="0.25">
      <c r="A348" t="str">
        <f t="shared" si="58"/>
        <v>U4-K8</v>
      </c>
      <c r="B348" t="str">
        <f t="shared" si="59"/>
        <v>GND</v>
      </c>
      <c r="C348" t="str">
        <f t="shared" si="60"/>
        <v>U4-GND</v>
      </c>
      <c r="D348" t="str">
        <f t="shared" si="61"/>
        <v>U4-K8</v>
      </c>
      <c r="E348" t="s">
        <v>420</v>
      </c>
      <c r="F348" t="s">
        <v>704</v>
      </c>
      <c r="G348" t="s">
        <v>275</v>
      </c>
      <c r="AT348" t="str">
        <f t="shared" si="62"/>
        <v>GND</v>
      </c>
      <c r="AU348" t="str">
        <f t="shared" si="63"/>
        <v>--</v>
      </c>
    </row>
    <row r="349" spans="1:47" x14ac:dyDescent="0.25">
      <c r="A349" t="str">
        <f t="shared" si="58"/>
        <v>U4-K9</v>
      </c>
      <c r="B349" t="str">
        <f t="shared" si="59"/>
        <v>AGND</v>
      </c>
      <c r="C349" t="str">
        <f t="shared" si="60"/>
        <v>U4-AGND</v>
      </c>
      <c r="D349" t="str">
        <f t="shared" si="61"/>
        <v>U4-K9</v>
      </c>
      <c r="E349" t="s">
        <v>420</v>
      </c>
      <c r="F349" t="s">
        <v>705</v>
      </c>
      <c r="G349" t="s">
        <v>278</v>
      </c>
      <c r="AT349" t="str">
        <f t="shared" si="62"/>
        <v>AGND</v>
      </c>
      <c r="AU349" t="str">
        <f t="shared" si="63"/>
        <v>--</v>
      </c>
    </row>
    <row r="350" spans="1:47" x14ac:dyDescent="0.25">
      <c r="A350" t="str">
        <f t="shared" si="58"/>
        <v>U4-K10</v>
      </c>
      <c r="B350" t="str">
        <f t="shared" si="59"/>
        <v>ADC_P</v>
      </c>
      <c r="C350" t="str">
        <f t="shared" si="60"/>
        <v>U4-ADC_P</v>
      </c>
      <c r="D350" t="str">
        <f t="shared" si="61"/>
        <v>U4-K10</v>
      </c>
      <c r="E350" t="s">
        <v>420</v>
      </c>
      <c r="F350" t="s">
        <v>706</v>
      </c>
      <c r="G350" t="s">
        <v>1301</v>
      </c>
      <c r="AT350" t="str">
        <f t="shared" si="62"/>
        <v>ADC_P</v>
      </c>
      <c r="AU350" t="str">
        <f t="shared" si="63"/>
        <v>--</v>
      </c>
    </row>
    <row r="351" spans="1:47" x14ac:dyDescent="0.25">
      <c r="A351" t="str">
        <f t="shared" si="58"/>
        <v>U4-K11</v>
      </c>
      <c r="B351" t="str">
        <f t="shared" si="59"/>
        <v>1.0V</v>
      </c>
      <c r="C351" t="str">
        <f t="shared" si="60"/>
        <v>U4-1.0V</v>
      </c>
      <c r="D351" t="str">
        <f t="shared" si="61"/>
        <v>U4-K11</v>
      </c>
      <c r="E351" t="s">
        <v>420</v>
      </c>
      <c r="F351" t="s">
        <v>707</v>
      </c>
      <c r="G351" t="s">
        <v>1297</v>
      </c>
      <c r="AT351" t="str">
        <f t="shared" si="62"/>
        <v>1.0V</v>
      </c>
      <c r="AU351" t="str">
        <f t="shared" si="63"/>
        <v>--</v>
      </c>
    </row>
    <row r="352" spans="1:47" x14ac:dyDescent="0.25">
      <c r="A352" t="str">
        <f t="shared" si="58"/>
        <v>U4-K12</v>
      </c>
      <c r="B352" t="str">
        <f t="shared" si="59"/>
        <v>GND</v>
      </c>
      <c r="C352" t="str">
        <f t="shared" si="60"/>
        <v>U4-GND</v>
      </c>
      <c r="D352" t="str">
        <f t="shared" si="61"/>
        <v>U4-K12</v>
      </c>
      <c r="E352" t="s">
        <v>420</v>
      </c>
      <c r="F352" t="s">
        <v>708</v>
      </c>
      <c r="G352" t="s">
        <v>275</v>
      </c>
      <c r="AT352" t="str">
        <f t="shared" si="62"/>
        <v>GND</v>
      </c>
      <c r="AU352" t="str">
        <f t="shared" si="63"/>
        <v>--</v>
      </c>
    </row>
    <row r="353" spans="1:47" x14ac:dyDescent="0.25">
      <c r="A353" t="str">
        <f t="shared" si="58"/>
        <v>U4-K13</v>
      </c>
      <c r="B353" t="str">
        <f t="shared" si="59"/>
        <v>1.8V</v>
      </c>
      <c r="C353" t="str">
        <f t="shared" si="60"/>
        <v>U4-1.8V</v>
      </c>
      <c r="D353" t="str">
        <f t="shared" si="61"/>
        <v>U4-K13</v>
      </c>
      <c r="E353" t="s">
        <v>420</v>
      </c>
      <c r="F353" t="s">
        <v>539</v>
      </c>
      <c r="G353" t="s">
        <v>276</v>
      </c>
      <c r="AT353" t="str">
        <f t="shared" si="62"/>
        <v>1.8V</v>
      </c>
      <c r="AU353" t="str">
        <f t="shared" si="63"/>
        <v>--</v>
      </c>
    </row>
    <row r="354" spans="1:47" x14ac:dyDescent="0.25">
      <c r="A354" t="str">
        <f t="shared" si="58"/>
        <v>U4-K14</v>
      </c>
      <c r="B354" t="str">
        <f t="shared" si="59"/>
        <v>GND</v>
      </c>
      <c r="C354" t="str">
        <f t="shared" si="60"/>
        <v>U4-GND</v>
      </c>
      <c r="D354" t="str">
        <f t="shared" si="61"/>
        <v>U4-K14</v>
      </c>
      <c r="E354" t="s">
        <v>420</v>
      </c>
      <c r="F354" t="s">
        <v>540</v>
      </c>
      <c r="G354" t="s">
        <v>275</v>
      </c>
      <c r="AT354" t="str">
        <f t="shared" si="62"/>
        <v>GND</v>
      </c>
      <c r="AU354" t="str">
        <f t="shared" si="63"/>
        <v>--</v>
      </c>
    </row>
    <row r="355" spans="1:47" x14ac:dyDescent="0.25">
      <c r="A355" t="str">
        <f t="shared" si="58"/>
        <v>U4-L1</v>
      </c>
      <c r="B355" t="str">
        <f t="shared" si="59"/>
        <v>GND</v>
      </c>
      <c r="C355" t="str">
        <f t="shared" si="60"/>
        <v>U4-GND</v>
      </c>
      <c r="D355" t="str">
        <f t="shared" si="61"/>
        <v>U4-L1</v>
      </c>
      <c r="E355" t="s">
        <v>420</v>
      </c>
      <c r="F355" t="s">
        <v>440</v>
      </c>
      <c r="G355" t="s">
        <v>275</v>
      </c>
      <c r="AT355" t="str">
        <f t="shared" si="62"/>
        <v>GND</v>
      </c>
      <c r="AU355" t="str">
        <f t="shared" si="63"/>
        <v>--</v>
      </c>
    </row>
    <row r="356" spans="1:47" x14ac:dyDescent="0.25">
      <c r="A356" t="str">
        <f t="shared" si="58"/>
        <v>U4-L6</v>
      </c>
      <c r="B356" t="str">
        <f t="shared" si="59"/>
        <v>VCCIO34</v>
      </c>
      <c r="C356" t="str">
        <f t="shared" si="60"/>
        <v>U4-VCCIO34</v>
      </c>
      <c r="D356" t="str">
        <f t="shared" si="61"/>
        <v>U4-L6</v>
      </c>
      <c r="E356" t="s">
        <v>420</v>
      </c>
      <c r="F356" t="s">
        <v>444</v>
      </c>
      <c r="G356" t="s">
        <v>376</v>
      </c>
      <c r="AT356" t="str">
        <f t="shared" si="62"/>
        <v>VCCIO34</v>
      </c>
      <c r="AU356" t="str">
        <f t="shared" si="63"/>
        <v>--</v>
      </c>
    </row>
    <row r="357" spans="1:47" x14ac:dyDescent="0.25">
      <c r="A357" t="str">
        <f t="shared" si="58"/>
        <v>U4-L7</v>
      </c>
      <c r="B357" t="str">
        <f t="shared" si="59"/>
        <v>GND</v>
      </c>
      <c r="C357" t="str">
        <f t="shared" si="60"/>
        <v>U4-GND</v>
      </c>
      <c r="D357" t="str">
        <f t="shared" si="61"/>
        <v>U4-L7</v>
      </c>
      <c r="E357" t="s">
        <v>420</v>
      </c>
      <c r="F357" t="s">
        <v>710</v>
      </c>
      <c r="G357" t="s">
        <v>275</v>
      </c>
      <c r="AT357" t="str">
        <f t="shared" si="62"/>
        <v>GND</v>
      </c>
      <c r="AU357" t="str">
        <f t="shared" si="63"/>
        <v>--</v>
      </c>
    </row>
    <row r="358" spans="1:47" x14ac:dyDescent="0.25">
      <c r="A358" t="str">
        <f t="shared" si="58"/>
        <v>U4-L8</v>
      </c>
      <c r="B358" t="str">
        <f t="shared" si="59"/>
        <v>1.0V</v>
      </c>
      <c r="C358" t="str">
        <f t="shared" si="60"/>
        <v>U4-1.0V</v>
      </c>
      <c r="D358" t="str">
        <f t="shared" si="61"/>
        <v>U4-L8</v>
      </c>
      <c r="E358" t="s">
        <v>420</v>
      </c>
      <c r="F358" t="s">
        <v>711</v>
      </c>
      <c r="G358" t="s">
        <v>1297</v>
      </c>
      <c r="AT358" t="str">
        <f t="shared" si="62"/>
        <v>1.0V</v>
      </c>
      <c r="AU358" t="str">
        <f t="shared" si="63"/>
        <v>--</v>
      </c>
    </row>
    <row r="359" spans="1:47" x14ac:dyDescent="0.25">
      <c r="A359" t="str">
        <f t="shared" si="58"/>
        <v>U4-L9</v>
      </c>
      <c r="B359" t="str">
        <f t="shared" si="59"/>
        <v>ADC_N</v>
      </c>
      <c r="C359" t="str">
        <f t="shared" si="60"/>
        <v>U4-ADC_N</v>
      </c>
      <c r="D359" t="str">
        <f t="shared" si="61"/>
        <v>U4-L9</v>
      </c>
      <c r="E359" t="s">
        <v>420</v>
      </c>
      <c r="F359" t="s">
        <v>712</v>
      </c>
      <c r="G359" t="s">
        <v>1300</v>
      </c>
      <c r="AT359" t="str">
        <f t="shared" si="62"/>
        <v>ADC_N</v>
      </c>
      <c r="AU359" t="str">
        <f t="shared" si="63"/>
        <v>--</v>
      </c>
    </row>
    <row r="360" spans="1:47" x14ac:dyDescent="0.25">
      <c r="A360" t="str">
        <f t="shared" si="58"/>
        <v>U4-L10</v>
      </c>
      <c r="B360" t="str">
        <f t="shared" si="59"/>
        <v>AGND</v>
      </c>
      <c r="C360" t="str">
        <f t="shared" si="60"/>
        <v>U4-AGND</v>
      </c>
      <c r="D360" t="str">
        <f t="shared" si="61"/>
        <v>U4-L10</v>
      </c>
      <c r="E360" t="s">
        <v>420</v>
      </c>
      <c r="F360" t="s">
        <v>713</v>
      </c>
      <c r="G360" t="s">
        <v>278</v>
      </c>
      <c r="AT360" t="str">
        <f t="shared" si="62"/>
        <v>AGND</v>
      </c>
      <c r="AU360" t="str">
        <f t="shared" si="63"/>
        <v>--</v>
      </c>
    </row>
    <row r="361" spans="1:47" x14ac:dyDescent="0.25">
      <c r="A361" t="str">
        <f t="shared" si="58"/>
        <v>U4-L11</v>
      </c>
      <c r="B361" t="str">
        <f t="shared" si="59"/>
        <v>GND</v>
      </c>
      <c r="C361" t="str">
        <f t="shared" si="60"/>
        <v>U4-GND</v>
      </c>
      <c r="D361" t="str">
        <f t="shared" si="61"/>
        <v>U4-L11</v>
      </c>
      <c r="E361" t="s">
        <v>420</v>
      </c>
      <c r="F361" t="s">
        <v>714</v>
      </c>
      <c r="G361" t="s">
        <v>275</v>
      </c>
      <c r="AT361" t="str">
        <f t="shared" si="62"/>
        <v>GND</v>
      </c>
      <c r="AU361" t="str">
        <f t="shared" si="63"/>
        <v>--</v>
      </c>
    </row>
    <row r="362" spans="1:47" x14ac:dyDescent="0.25">
      <c r="A362" t="str">
        <f t="shared" si="58"/>
        <v>U4-L12</v>
      </c>
      <c r="B362" t="str">
        <f t="shared" si="59"/>
        <v>1.0V</v>
      </c>
      <c r="C362" t="str">
        <f t="shared" si="60"/>
        <v>U4-1.0V</v>
      </c>
      <c r="D362" t="str">
        <f t="shared" si="61"/>
        <v>U4-L12</v>
      </c>
      <c r="E362" t="s">
        <v>420</v>
      </c>
      <c r="F362" t="s">
        <v>715</v>
      </c>
      <c r="G362" t="s">
        <v>1297</v>
      </c>
      <c r="AT362" t="str">
        <f t="shared" si="62"/>
        <v>1.0V</v>
      </c>
      <c r="AU362" t="str">
        <f t="shared" si="63"/>
        <v>--</v>
      </c>
    </row>
    <row r="363" spans="1:47" x14ac:dyDescent="0.25">
      <c r="A363" t="str">
        <f t="shared" si="58"/>
        <v>U4-L13</v>
      </c>
      <c r="B363" t="str">
        <f t="shared" si="59"/>
        <v>GND</v>
      </c>
      <c r="C363" t="str">
        <f t="shared" si="60"/>
        <v>U4-GND</v>
      </c>
      <c r="D363" t="str">
        <f t="shared" si="61"/>
        <v>U4-L13</v>
      </c>
      <c r="E363" t="s">
        <v>420</v>
      </c>
      <c r="F363" t="s">
        <v>610</v>
      </c>
      <c r="G363" t="s">
        <v>275</v>
      </c>
      <c r="AT363" t="str">
        <f t="shared" si="62"/>
        <v>GND</v>
      </c>
      <c r="AU363" t="str">
        <f t="shared" si="63"/>
        <v>--</v>
      </c>
    </row>
    <row r="364" spans="1:47" x14ac:dyDescent="0.25">
      <c r="A364" t="str">
        <f t="shared" si="58"/>
        <v>U4-L16</v>
      </c>
      <c r="B364" t="str">
        <f t="shared" si="59"/>
        <v>VCCIO_0</v>
      </c>
      <c r="C364" t="str">
        <f t="shared" si="60"/>
        <v>U4-VCCIO_0</v>
      </c>
      <c r="D364" t="str">
        <f t="shared" si="61"/>
        <v>U4-L16</v>
      </c>
      <c r="E364" t="s">
        <v>420</v>
      </c>
      <c r="F364" t="s">
        <v>613</v>
      </c>
      <c r="G364" t="s">
        <v>1287</v>
      </c>
      <c r="AT364" t="str">
        <f t="shared" si="62"/>
        <v>VCCIO_0</v>
      </c>
      <c r="AU364" t="str">
        <f t="shared" si="63"/>
        <v>--</v>
      </c>
    </row>
    <row r="365" spans="1:47" x14ac:dyDescent="0.25">
      <c r="A365" t="str">
        <f t="shared" si="58"/>
        <v>U4-M3</v>
      </c>
      <c r="B365" t="str">
        <f t="shared" si="59"/>
        <v>VCCIO34</v>
      </c>
      <c r="C365" t="str">
        <f t="shared" si="60"/>
        <v>U4-VCCIO34</v>
      </c>
      <c r="D365" t="str">
        <f t="shared" si="61"/>
        <v>U4-M3</v>
      </c>
      <c r="E365" t="s">
        <v>420</v>
      </c>
      <c r="F365" t="s">
        <v>447</v>
      </c>
      <c r="G365" t="s">
        <v>376</v>
      </c>
      <c r="AT365" t="str">
        <f t="shared" si="62"/>
        <v>VCCIO34</v>
      </c>
      <c r="AU365" t="str">
        <f t="shared" si="63"/>
        <v>--</v>
      </c>
    </row>
    <row r="366" spans="1:47" x14ac:dyDescent="0.25">
      <c r="A366" t="str">
        <f t="shared" si="58"/>
        <v>U4-M7</v>
      </c>
      <c r="B366" t="str">
        <f t="shared" si="59"/>
        <v>1.0V</v>
      </c>
      <c r="C366" t="str">
        <f t="shared" si="60"/>
        <v>U4-1.0V</v>
      </c>
      <c r="D366" t="str">
        <f t="shared" si="61"/>
        <v>U4-M7</v>
      </c>
      <c r="E366" t="s">
        <v>420</v>
      </c>
      <c r="F366" t="s">
        <v>717</v>
      </c>
      <c r="G366" t="s">
        <v>1297</v>
      </c>
      <c r="AT366" t="str">
        <f t="shared" si="62"/>
        <v>1.0V</v>
      </c>
      <c r="AU366" t="str">
        <f t="shared" si="63"/>
        <v>--</v>
      </c>
    </row>
    <row r="367" spans="1:47" x14ac:dyDescent="0.25">
      <c r="A367" t="str">
        <f t="shared" si="58"/>
        <v>U4-M8</v>
      </c>
      <c r="B367" t="str">
        <f t="shared" si="59"/>
        <v>GND</v>
      </c>
      <c r="C367" t="str">
        <f t="shared" si="60"/>
        <v>U4-GND</v>
      </c>
      <c r="D367" t="str">
        <f t="shared" si="61"/>
        <v>U4-M8</v>
      </c>
      <c r="E367" t="s">
        <v>420</v>
      </c>
      <c r="F367" t="s">
        <v>718</v>
      </c>
      <c r="G367" t="s">
        <v>275</v>
      </c>
      <c r="AT367" t="str">
        <f t="shared" si="62"/>
        <v>GND</v>
      </c>
      <c r="AU367" t="str">
        <f t="shared" si="63"/>
        <v>--</v>
      </c>
    </row>
    <row r="368" spans="1:47" x14ac:dyDescent="0.25">
      <c r="A368" t="str">
        <f t="shared" si="58"/>
        <v>U4-M9</v>
      </c>
      <c r="B368" t="str">
        <f t="shared" si="59"/>
        <v>GND</v>
      </c>
      <c r="C368" t="str">
        <f t="shared" si="60"/>
        <v>U4-GND</v>
      </c>
      <c r="D368" t="str">
        <f t="shared" si="61"/>
        <v>U4-M9</v>
      </c>
      <c r="E368" t="s">
        <v>420</v>
      </c>
      <c r="F368" t="s">
        <v>719</v>
      </c>
      <c r="G368" t="s">
        <v>275</v>
      </c>
      <c r="AT368" t="str">
        <f t="shared" si="62"/>
        <v>GND</v>
      </c>
      <c r="AU368" t="str">
        <f t="shared" si="63"/>
        <v>--</v>
      </c>
    </row>
    <row r="369" spans="1:47" x14ac:dyDescent="0.25">
      <c r="A369" t="str">
        <f t="shared" si="58"/>
        <v>U4-M10</v>
      </c>
      <c r="B369" t="str">
        <f t="shared" si="59"/>
        <v>GND</v>
      </c>
      <c r="C369" t="str">
        <f t="shared" si="60"/>
        <v>U4-GND</v>
      </c>
      <c r="D369" t="str">
        <f t="shared" si="61"/>
        <v>U4-M10</v>
      </c>
      <c r="E369" t="s">
        <v>420</v>
      </c>
      <c r="F369" t="s">
        <v>720</v>
      </c>
      <c r="G369" t="s">
        <v>275</v>
      </c>
      <c r="AT369" t="str">
        <f t="shared" si="62"/>
        <v>GND</v>
      </c>
      <c r="AU369" t="str">
        <f t="shared" si="63"/>
        <v>--</v>
      </c>
    </row>
    <row r="370" spans="1:47" x14ac:dyDescent="0.25">
      <c r="A370" t="str">
        <f t="shared" si="58"/>
        <v>U4-M11</v>
      </c>
      <c r="B370" t="str">
        <f t="shared" si="59"/>
        <v>1.0V</v>
      </c>
      <c r="C370" t="str">
        <f t="shared" si="60"/>
        <v>U4-1.0V</v>
      </c>
      <c r="D370" t="str">
        <f t="shared" si="61"/>
        <v>U4-M11</v>
      </c>
      <c r="E370" t="s">
        <v>420</v>
      </c>
      <c r="F370" t="s">
        <v>721</v>
      </c>
      <c r="G370" t="s">
        <v>1297</v>
      </c>
      <c r="AT370" t="str">
        <f t="shared" si="62"/>
        <v>1.0V</v>
      </c>
      <c r="AU370" t="str">
        <f t="shared" si="63"/>
        <v>--</v>
      </c>
    </row>
    <row r="371" spans="1:47" x14ac:dyDescent="0.25">
      <c r="A371" t="str">
        <f t="shared" si="58"/>
        <v>U4-M12</v>
      </c>
      <c r="B371" t="str">
        <f t="shared" si="59"/>
        <v>GND</v>
      </c>
      <c r="C371" t="str">
        <f t="shared" si="60"/>
        <v>U4-GND</v>
      </c>
      <c r="D371" t="str">
        <f t="shared" si="61"/>
        <v>U4-M12</v>
      </c>
      <c r="E371" t="s">
        <v>420</v>
      </c>
      <c r="F371" t="s">
        <v>722</v>
      </c>
      <c r="G371" t="s">
        <v>275</v>
      </c>
      <c r="AT371" t="str">
        <f t="shared" si="62"/>
        <v>GND</v>
      </c>
      <c r="AU371" t="str">
        <f t="shared" si="63"/>
        <v>--</v>
      </c>
    </row>
    <row r="372" spans="1:47" x14ac:dyDescent="0.25">
      <c r="A372" t="str">
        <f t="shared" si="58"/>
        <v>U4-M13</v>
      </c>
      <c r="B372" t="str">
        <f t="shared" si="59"/>
        <v>1.8V</v>
      </c>
      <c r="C372" t="str">
        <f t="shared" si="60"/>
        <v>U4-1.8V</v>
      </c>
      <c r="D372" t="str">
        <f t="shared" si="61"/>
        <v>U4-M13</v>
      </c>
      <c r="E372" t="s">
        <v>420</v>
      </c>
      <c r="F372" t="s">
        <v>616</v>
      </c>
      <c r="G372" t="s">
        <v>276</v>
      </c>
      <c r="AT372" t="str">
        <f t="shared" si="62"/>
        <v>1.8V</v>
      </c>
      <c r="AU372" t="str">
        <f t="shared" si="63"/>
        <v>--</v>
      </c>
    </row>
    <row r="373" spans="1:47" x14ac:dyDescent="0.25">
      <c r="A373" t="str">
        <f t="shared" si="58"/>
        <v>U4-M18</v>
      </c>
      <c r="B373" t="str">
        <f t="shared" si="59"/>
        <v>GND</v>
      </c>
      <c r="C373" t="str">
        <f t="shared" si="60"/>
        <v>U4-GND</v>
      </c>
      <c r="D373" t="str">
        <f t="shared" si="61"/>
        <v>U4-M18</v>
      </c>
      <c r="E373" t="s">
        <v>420</v>
      </c>
      <c r="F373" t="s">
        <v>620</v>
      </c>
      <c r="G373" t="s">
        <v>275</v>
      </c>
      <c r="AT373" t="str">
        <f t="shared" si="62"/>
        <v>GND</v>
      </c>
      <c r="AU373" t="str">
        <f t="shared" si="63"/>
        <v>--</v>
      </c>
    </row>
    <row r="374" spans="1:47" x14ac:dyDescent="0.25">
      <c r="A374" t="str">
        <f t="shared" si="58"/>
        <v>U4-N5</v>
      </c>
      <c r="B374" t="str">
        <f t="shared" si="59"/>
        <v>GND</v>
      </c>
      <c r="C374" t="str">
        <f t="shared" si="60"/>
        <v>U4-GND</v>
      </c>
      <c r="D374" t="str">
        <f t="shared" si="61"/>
        <v>U4-N5</v>
      </c>
      <c r="E374" t="s">
        <v>420</v>
      </c>
      <c r="F374" t="s">
        <v>454</v>
      </c>
      <c r="G374" t="s">
        <v>275</v>
      </c>
      <c r="AT374" t="str">
        <f t="shared" si="62"/>
        <v>GND</v>
      </c>
      <c r="AU374" t="str">
        <f t="shared" si="63"/>
        <v>--</v>
      </c>
    </row>
    <row r="375" spans="1:47" x14ac:dyDescent="0.25">
      <c r="A375" t="str">
        <f t="shared" si="58"/>
        <v>U4-N7</v>
      </c>
      <c r="B375" t="str">
        <f t="shared" si="59"/>
        <v>GND</v>
      </c>
      <c r="C375" t="str">
        <f t="shared" si="60"/>
        <v>U4-GND</v>
      </c>
      <c r="D375" t="str">
        <f t="shared" si="61"/>
        <v>U4-N7</v>
      </c>
      <c r="E375" t="s">
        <v>420</v>
      </c>
      <c r="F375" t="s">
        <v>724</v>
      </c>
      <c r="G375" t="s">
        <v>275</v>
      </c>
      <c r="AT375" t="str">
        <f t="shared" si="62"/>
        <v>GND</v>
      </c>
      <c r="AU375" t="str">
        <f t="shared" si="63"/>
        <v>--</v>
      </c>
    </row>
    <row r="376" spans="1:47" x14ac:dyDescent="0.25">
      <c r="A376" t="str">
        <f t="shared" si="58"/>
        <v>U4-N8</v>
      </c>
      <c r="B376" t="str">
        <f t="shared" si="59"/>
        <v>1.0V</v>
      </c>
      <c r="C376" t="str">
        <f t="shared" si="60"/>
        <v>U4-1.0V</v>
      </c>
      <c r="D376" t="str">
        <f t="shared" si="61"/>
        <v>U4-N8</v>
      </c>
      <c r="E376" t="s">
        <v>420</v>
      </c>
      <c r="F376" t="s">
        <v>725</v>
      </c>
      <c r="G376" t="s">
        <v>1297</v>
      </c>
      <c r="AT376" t="str">
        <f t="shared" si="62"/>
        <v>1.0V</v>
      </c>
      <c r="AU376" t="str">
        <f t="shared" si="63"/>
        <v>--</v>
      </c>
    </row>
    <row r="377" spans="1:47" x14ac:dyDescent="0.25">
      <c r="A377" t="str">
        <f t="shared" si="58"/>
        <v>U4-N9</v>
      </c>
      <c r="B377" t="str">
        <f t="shared" si="59"/>
        <v>GND</v>
      </c>
      <c r="C377" t="str">
        <f t="shared" si="60"/>
        <v>U4-GND</v>
      </c>
      <c r="D377" t="str">
        <f t="shared" si="61"/>
        <v>U4-N9</v>
      </c>
      <c r="E377" t="s">
        <v>420</v>
      </c>
      <c r="F377" t="s">
        <v>726</v>
      </c>
      <c r="G377" t="s">
        <v>275</v>
      </c>
      <c r="AT377" t="str">
        <f t="shared" si="62"/>
        <v>GND</v>
      </c>
      <c r="AU377" t="str">
        <f t="shared" si="63"/>
        <v>--</v>
      </c>
    </row>
    <row r="378" spans="1:47" x14ac:dyDescent="0.25">
      <c r="A378" t="str">
        <f t="shared" si="58"/>
        <v>U4-N10</v>
      </c>
      <c r="B378" t="str">
        <f t="shared" si="59"/>
        <v>1.0V</v>
      </c>
      <c r="C378" t="str">
        <f t="shared" si="60"/>
        <v>U4-1.0V</v>
      </c>
      <c r="D378" t="str">
        <f t="shared" si="61"/>
        <v>U4-N10</v>
      </c>
      <c r="E378" t="s">
        <v>420</v>
      </c>
      <c r="F378" t="s">
        <v>727</v>
      </c>
      <c r="G378" t="s">
        <v>1297</v>
      </c>
      <c r="AT378" t="str">
        <f t="shared" si="62"/>
        <v>1.0V</v>
      </c>
      <c r="AU378" t="str">
        <f t="shared" si="63"/>
        <v>--</v>
      </c>
    </row>
    <row r="379" spans="1:47" x14ac:dyDescent="0.25">
      <c r="A379" t="str">
        <f t="shared" si="58"/>
        <v>U4-N11</v>
      </c>
      <c r="B379" t="str">
        <f t="shared" si="59"/>
        <v>GND</v>
      </c>
      <c r="C379" t="str">
        <f t="shared" si="60"/>
        <v>U4-GND</v>
      </c>
      <c r="D379" t="str">
        <f t="shared" si="61"/>
        <v>U4-N11</v>
      </c>
      <c r="E379" t="s">
        <v>420</v>
      </c>
      <c r="F379" t="s">
        <v>728</v>
      </c>
      <c r="G379" t="s">
        <v>275</v>
      </c>
      <c r="AT379" t="str">
        <f t="shared" si="62"/>
        <v>GND</v>
      </c>
      <c r="AU379" t="str">
        <f t="shared" si="63"/>
        <v>--</v>
      </c>
    </row>
    <row r="380" spans="1:47" x14ac:dyDescent="0.25">
      <c r="A380" t="str">
        <f t="shared" si="58"/>
        <v>U4-N12</v>
      </c>
      <c r="B380" t="str">
        <f t="shared" si="59"/>
        <v>1.0V</v>
      </c>
      <c r="C380" t="str">
        <f t="shared" si="60"/>
        <v>U4-1.0V</v>
      </c>
      <c r="D380" t="str">
        <f t="shared" si="61"/>
        <v>U4-N12</v>
      </c>
      <c r="E380" t="s">
        <v>420</v>
      </c>
      <c r="F380" t="s">
        <v>729</v>
      </c>
      <c r="G380" t="s">
        <v>1297</v>
      </c>
      <c r="AT380" t="str">
        <f t="shared" si="62"/>
        <v>1.0V</v>
      </c>
      <c r="AU380" t="str">
        <f t="shared" si="63"/>
        <v>--</v>
      </c>
    </row>
    <row r="381" spans="1:47" x14ac:dyDescent="0.25">
      <c r="A381" t="str">
        <f t="shared" si="58"/>
        <v>U4-N13</v>
      </c>
      <c r="B381" t="str">
        <f t="shared" si="59"/>
        <v>GND</v>
      </c>
      <c r="C381" t="str">
        <f t="shared" si="60"/>
        <v>U4-GND</v>
      </c>
      <c r="D381" t="str">
        <f t="shared" si="61"/>
        <v>U4-N13</v>
      </c>
      <c r="E381" t="s">
        <v>420</v>
      </c>
      <c r="F381" t="s">
        <v>621</v>
      </c>
      <c r="G381" t="s">
        <v>275</v>
      </c>
      <c r="AT381" t="str">
        <f t="shared" si="62"/>
        <v>GND</v>
      </c>
      <c r="AU381" t="str">
        <f t="shared" si="63"/>
        <v>--</v>
      </c>
    </row>
    <row r="382" spans="1:47" x14ac:dyDescent="0.25">
      <c r="A382" t="str">
        <f t="shared" si="58"/>
        <v>U4-N15</v>
      </c>
      <c r="B382" t="str">
        <f t="shared" si="59"/>
        <v>GND</v>
      </c>
      <c r="C382" t="str">
        <f t="shared" si="60"/>
        <v>U4-GND</v>
      </c>
      <c r="D382" t="str">
        <f t="shared" si="61"/>
        <v>U4-N15</v>
      </c>
      <c r="E382" t="s">
        <v>420</v>
      </c>
      <c r="F382" t="s">
        <v>623</v>
      </c>
      <c r="G382" t="s">
        <v>275</v>
      </c>
      <c r="AT382" t="str">
        <f t="shared" si="62"/>
        <v>GND</v>
      </c>
      <c r="AU382" t="str">
        <f t="shared" si="63"/>
        <v>--</v>
      </c>
    </row>
    <row r="383" spans="1:47" x14ac:dyDescent="0.25">
      <c r="A383" t="str">
        <f t="shared" si="58"/>
        <v>U4-P2</v>
      </c>
      <c r="B383" t="str">
        <f t="shared" si="59"/>
        <v>GND</v>
      </c>
      <c r="C383" t="str">
        <f t="shared" si="60"/>
        <v>U4-GND</v>
      </c>
      <c r="D383" t="str">
        <f t="shared" si="61"/>
        <v>U4-P2</v>
      </c>
      <c r="E383" t="s">
        <v>420</v>
      </c>
      <c r="F383" t="s">
        <v>456</v>
      </c>
      <c r="G383" t="s">
        <v>275</v>
      </c>
      <c r="AT383" t="str">
        <f t="shared" si="62"/>
        <v>GND</v>
      </c>
      <c r="AU383" t="str">
        <f t="shared" si="63"/>
        <v>--</v>
      </c>
    </row>
    <row r="384" spans="1:47" x14ac:dyDescent="0.25">
      <c r="A384" t="str">
        <f t="shared" si="58"/>
        <v>U4-P7</v>
      </c>
      <c r="B384" t="str">
        <f t="shared" si="59"/>
        <v>VCCIO34</v>
      </c>
      <c r="C384" t="str">
        <f t="shared" si="60"/>
        <v>U4-VCCIO34</v>
      </c>
      <c r="D384" t="str">
        <f t="shared" si="61"/>
        <v>U4-P7</v>
      </c>
      <c r="E384" t="s">
        <v>420</v>
      </c>
      <c r="F384" t="s">
        <v>428</v>
      </c>
      <c r="G384" t="s">
        <v>376</v>
      </c>
      <c r="AT384" t="str">
        <f t="shared" si="62"/>
        <v>VCCIO34</v>
      </c>
      <c r="AU384" t="str">
        <f t="shared" si="63"/>
        <v>--</v>
      </c>
    </row>
    <row r="385" spans="1:47" x14ac:dyDescent="0.25">
      <c r="A385" t="str">
        <f t="shared" si="58"/>
        <v>U4-P8</v>
      </c>
      <c r="B385" t="str">
        <f t="shared" si="59"/>
        <v>GND</v>
      </c>
      <c r="C385" t="str">
        <f t="shared" si="60"/>
        <v>U4-GND</v>
      </c>
      <c r="D385" t="str">
        <f t="shared" si="61"/>
        <v>U4-P8</v>
      </c>
      <c r="E385" t="s">
        <v>420</v>
      </c>
      <c r="F385" t="s">
        <v>429</v>
      </c>
      <c r="G385" t="s">
        <v>275</v>
      </c>
      <c r="AT385" t="str">
        <f t="shared" si="62"/>
        <v>GND</v>
      </c>
      <c r="AU385" t="str">
        <f t="shared" si="63"/>
        <v>--</v>
      </c>
    </row>
    <row r="386" spans="1:47" x14ac:dyDescent="0.25">
      <c r="A386" t="str">
        <f t="shared" si="58"/>
        <v>U4-P9</v>
      </c>
      <c r="B386" t="str">
        <f t="shared" si="59"/>
        <v>1.0V</v>
      </c>
      <c r="C386" t="str">
        <f t="shared" si="60"/>
        <v>U4-1.0V</v>
      </c>
      <c r="D386" t="str">
        <f t="shared" si="61"/>
        <v>U4-P9</v>
      </c>
      <c r="E386" t="s">
        <v>420</v>
      </c>
      <c r="F386" t="s">
        <v>430</v>
      </c>
      <c r="G386" t="s">
        <v>1297</v>
      </c>
      <c r="AT386" t="str">
        <f t="shared" si="62"/>
        <v>1.0V</v>
      </c>
      <c r="AU386" t="str">
        <f t="shared" si="63"/>
        <v>--</v>
      </c>
    </row>
    <row r="387" spans="1:47" x14ac:dyDescent="0.25">
      <c r="A387" t="str">
        <f t="shared" si="58"/>
        <v>U4-P10</v>
      </c>
      <c r="B387" t="str">
        <f t="shared" si="59"/>
        <v>PROG_BD</v>
      </c>
      <c r="C387" t="str">
        <f t="shared" si="60"/>
        <v>U4-PROG_BD</v>
      </c>
      <c r="D387" t="str">
        <f t="shared" si="61"/>
        <v>U4-P10</v>
      </c>
      <c r="E387" t="s">
        <v>420</v>
      </c>
      <c r="F387" t="s">
        <v>431</v>
      </c>
      <c r="G387" t="s">
        <v>1322</v>
      </c>
      <c r="AT387" t="str">
        <f t="shared" si="62"/>
        <v>PROG_BD</v>
      </c>
      <c r="AU387" t="str">
        <f t="shared" si="63"/>
        <v>--</v>
      </c>
    </row>
    <row r="388" spans="1:47" x14ac:dyDescent="0.25">
      <c r="A388" t="str">
        <f t="shared" si="58"/>
        <v>U4-P11</v>
      </c>
      <c r="B388" t="str">
        <f t="shared" si="59"/>
        <v>1.0V</v>
      </c>
      <c r="C388" t="str">
        <f t="shared" si="60"/>
        <v>U4-1.0V</v>
      </c>
      <c r="D388" t="str">
        <f t="shared" si="61"/>
        <v>U4-P11</v>
      </c>
      <c r="E388" t="s">
        <v>420</v>
      </c>
      <c r="F388" t="s">
        <v>432</v>
      </c>
      <c r="G388" t="s">
        <v>1297</v>
      </c>
      <c r="AT388" t="str">
        <f t="shared" si="62"/>
        <v>1.0V</v>
      </c>
      <c r="AU388" t="str">
        <f t="shared" si="63"/>
        <v>--</v>
      </c>
    </row>
    <row r="389" spans="1:47" x14ac:dyDescent="0.25">
      <c r="A389" t="str">
        <f t="shared" si="58"/>
        <v>U4-P12</v>
      </c>
      <c r="B389" t="str">
        <f t="shared" si="59"/>
        <v>GND</v>
      </c>
      <c r="C389" t="str">
        <f t="shared" si="60"/>
        <v>U4-GND</v>
      </c>
      <c r="D389" t="str">
        <f t="shared" si="61"/>
        <v>U4-P12</v>
      </c>
      <c r="E389" t="s">
        <v>420</v>
      </c>
      <c r="F389" t="s">
        <v>433</v>
      </c>
      <c r="G389" t="s">
        <v>275</v>
      </c>
      <c r="AT389" t="str">
        <f t="shared" si="62"/>
        <v>GND</v>
      </c>
      <c r="AU389" t="str">
        <f t="shared" si="63"/>
        <v>--</v>
      </c>
    </row>
    <row r="390" spans="1:47" x14ac:dyDescent="0.25">
      <c r="A390" t="str">
        <f t="shared" ref="A390:A453" si="64">$E390&amp;"-"&amp;$F390</f>
        <v>U4-P13</v>
      </c>
      <c r="B390" t="str">
        <f t="shared" ref="B390:B453" si="65">IF(OR(E390=$A$2,E390=$B$2,E390=$C$2,E390=$D$2),"--",G390)</f>
        <v>1.8V</v>
      </c>
      <c r="C390" t="str">
        <f t="shared" ref="C390:C453" si="66">$E390&amp;"-"&amp;$G390</f>
        <v>U4-1.8V</v>
      </c>
      <c r="D390" t="str">
        <f t="shared" ref="D390:D453" si="67">A390</f>
        <v>U4-P13</v>
      </c>
      <c r="E390" t="s">
        <v>420</v>
      </c>
      <c r="F390" t="s">
        <v>434</v>
      </c>
      <c r="G390" t="s">
        <v>276</v>
      </c>
      <c r="AT390" t="str">
        <f t="shared" ref="AT390:AT453" si="68">IF(IF(COUNTIF($AO$6:$AQ$150,B390)&gt;0,"---","--")="---",VLOOKUP(B390,$AO$6:$AQ$150,3,0),B390)</f>
        <v>1.8V</v>
      </c>
      <c r="AU390" t="str">
        <f t="shared" ref="AU390:AU453" si="69">IF(IF(COUNTIF($AO$6:$AQ$150,B390)&gt;0,"---","--")="---",VLOOKUP(B390,$AO$6:$AQ$150,2,0),"--")</f>
        <v>--</v>
      </c>
    </row>
    <row r="391" spans="1:47" x14ac:dyDescent="0.25">
      <c r="A391" t="str">
        <f t="shared" si="64"/>
        <v>U4-P17</v>
      </c>
      <c r="B391" t="str">
        <f t="shared" si="65"/>
        <v>VCCIO_0</v>
      </c>
      <c r="C391" t="str">
        <f t="shared" si="66"/>
        <v>U4-VCCIO_0</v>
      </c>
      <c r="D391" t="str">
        <f t="shared" si="67"/>
        <v>U4-P17</v>
      </c>
      <c r="E391" t="s">
        <v>420</v>
      </c>
      <c r="F391" t="s">
        <v>629</v>
      </c>
      <c r="G391" t="s">
        <v>1287</v>
      </c>
      <c r="AT391" t="str">
        <f t="shared" si="68"/>
        <v>VCCIO_0</v>
      </c>
      <c r="AU391" t="str">
        <f t="shared" si="69"/>
        <v>--</v>
      </c>
    </row>
    <row r="392" spans="1:47" x14ac:dyDescent="0.25">
      <c r="A392" t="str">
        <f t="shared" si="64"/>
        <v>U4-R4</v>
      </c>
      <c r="B392" t="str">
        <f t="shared" si="65"/>
        <v>VCCIO34</v>
      </c>
      <c r="C392" t="str">
        <f t="shared" si="66"/>
        <v>U4-VCCIO34</v>
      </c>
      <c r="D392" t="str">
        <f t="shared" si="67"/>
        <v>U4-R4</v>
      </c>
      <c r="E392" t="s">
        <v>420</v>
      </c>
      <c r="F392" t="s">
        <v>732</v>
      </c>
      <c r="G392" t="s">
        <v>376</v>
      </c>
      <c r="AT392" t="str">
        <f t="shared" si="68"/>
        <v>VCCIO34</v>
      </c>
      <c r="AU392" t="str">
        <f t="shared" si="69"/>
        <v>--</v>
      </c>
    </row>
    <row r="393" spans="1:47" x14ac:dyDescent="0.25">
      <c r="A393" t="str">
        <f t="shared" si="64"/>
        <v>U4-R8</v>
      </c>
      <c r="B393" t="str">
        <f t="shared" si="65"/>
        <v>TMS</v>
      </c>
      <c r="C393" t="str">
        <f t="shared" si="66"/>
        <v>U4-TMS</v>
      </c>
      <c r="D393" t="str">
        <f t="shared" si="67"/>
        <v>U4-R8</v>
      </c>
      <c r="E393" t="s">
        <v>420</v>
      </c>
      <c r="F393" t="s">
        <v>467</v>
      </c>
      <c r="G393" t="s">
        <v>403</v>
      </c>
      <c r="AT393" t="str">
        <f t="shared" si="68"/>
        <v>TMS</v>
      </c>
      <c r="AU393" t="str">
        <f t="shared" si="69"/>
        <v>--</v>
      </c>
    </row>
    <row r="394" spans="1:47" x14ac:dyDescent="0.25">
      <c r="A394" t="str">
        <f t="shared" si="64"/>
        <v>U4-R9</v>
      </c>
      <c r="B394" t="str">
        <f t="shared" si="65"/>
        <v>GND</v>
      </c>
      <c r="C394" t="str">
        <f t="shared" si="66"/>
        <v>U4-GND</v>
      </c>
      <c r="D394" t="str">
        <f t="shared" si="67"/>
        <v>U4-R9</v>
      </c>
      <c r="E394" t="s">
        <v>420</v>
      </c>
      <c r="F394" t="s">
        <v>435</v>
      </c>
      <c r="G394" t="s">
        <v>275</v>
      </c>
      <c r="AT394" t="str">
        <f t="shared" si="68"/>
        <v>GND</v>
      </c>
      <c r="AU394" t="str">
        <f t="shared" si="69"/>
        <v>--</v>
      </c>
    </row>
    <row r="395" spans="1:47" x14ac:dyDescent="0.25">
      <c r="A395" t="str">
        <f t="shared" si="64"/>
        <v>U4-R10</v>
      </c>
      <c r="B395" t="str">
        <f t="shared" si="65"/>
        <v>VCCIO_0</v>
      </c>
      <c r="C395" t="str">
        <f t="shared" si="66"/>
        <v>U4-VCCIO_0</v>
      </c>
      <c r="D395" t="str">
        <f t="shared" si="67"/>
        <v>U4-R10</v>
      </c>
      <c r="E395" t="s">
        <v>420</v>
      </c>
      <c r="F395" t="s">
        <v>631</v>
      </c>
      <c r="G395" t="s">
        <v>1287</v>
      </c>
      <c r="AT395" t="str">
        <f t="shared" si="68"/>
        <v>VCCIO_0</v>
      </c>
      <c r="AU395" t="str">
        <f t="shared" si="69"/>
        <v>--</v>
      </c>
    </row>
    <row r="396" spans="1:47" x14ac:dyDescent="0.25">
      <c r="A396" t="str">
        <f t="shared" si="64"/>
        <v>U4-R11</v>
      </c>
      <c r="B396" t="str">
        <f t="shared" si="65"/>
        <v>NetU4_F13</v>
      </c>
      <c r="C396" t="str">
        <f t="shared" si="66"/>
        <v>U4-NetU4_F13</v>
      </c>
      <c r="D396" t="str">
        <f t="shared" si="67"/>
        <v>U4-R11</v>
      </c>
      <c r="E396" t="s">
        <v>420</v>
      </c>
      <c r="F396" t="s">
        <v>632</v>
      </c>
      <c r="G396" t="s">
        <v>1310</v>
      </c>
      <c r="AT396" t="str">
        <f t="shared" si="68"/>
        <v>NetU4_F13</v>
      </c>
      <c r="AU396" t="str">
        <f t="shared" si="69"/>
        <v>--</v>
      </c>
    </row>
    <row r="397" spans="1:47" x14ac:dyDescent="0.25">
      <c r="A397" t="str">
        <f t="shared" si="64"/>
        <v>U4-R12</v>
      </c>
      <c r="B397" t="str">
        <f t="shared" si="65"/>
        <v>BOOTMODE</v>
      </c>
      <c r="C397" t="str">
        <f t="shared" si="66"/>
        <v>U4-BOOTMODE</v>
      </c>
      <c r="D397" t="str">
        <f t="shared" si="67"/>
        <v>U4-R12</v>
      </c>
      <c r="E397" t="s">
        <v>420</v>
      </c>
      <c r="F397" t="s">
        <v>633</v>
      </c>
      <c r="G397" t="s">
        <v>1267</v>
      </c>
      <c r="AT397" t="str">
        <f t="shared" si="68"/>
        <v>BOOTMODE</v>
      </c>
      <c r="AU397" t="str">
        <f t="shared" si="69"/>
        <v>--</v>
      </c>
    </row>
    <row r="398" spans="1:47" x14ac:dyDescent="0.25">
      <c r="A398" t="str">
        <f t="shared" si="64"/>
        <v>U4-R14</v>
      </c>
      <c r="B398" t="str">
        <f t="shared" si="65"/>
        <v>VCCIO_0</v>
      </c>
      <c r="C398" t="str">
        <f t="shared" si="66"/>
        <v>U4-VCCIO_0</v>
      </c>
      <c r="D398" t="str">
        <f t="shared" si="67"/>
        <v>U4-R14</v>
      </c>
      <c r="E398" t="s">
        <v>420</v>
      </c>
      <c r="F398" t="s">
        <v>733</v>
      </c>
      <c r="G398" t="s">
        <v>1287</v>
      </c>
      <c r="AT398" t="str">
        <f t="shared" si="68"/>
        <v>VCCIO_0</v>
      </c>
      <c r="AU398" t="str">
        <f t="shared" si="69"/>
        <v>--</v>
      </c>
    </row>
    <row r="399" spans="1:47" x14ac:dyDescent="0.25">
      <c r="A399" t="str">
        <f t="shared" si="64"/>
        <v>U4-T1</v>
      </c>
      <c r="B399" t="str">
        <f t="shared" si="65"/>
        <v>VCCIO34</v>
      </c>
      <c r="C399" t="str">
        <f t="shared" si="66"/>
        <v>U4-VCCIO34</v>
      </c>
      <c r="D399" t="str">
        <f t="shared" si="67"/>
        <v>U4-T1</v>
      </c>
      <c r="E399" t="s">
        <v>420</v>
      </c>
      <c r="F399" t="s">
        <v>468</v>
      </c>
      <c r="G399" t="s">
        <v>376</v>
      </c>
      <c r="AT399" t="str">
        <f t="shared" si="68"/>
        <v>VCCIO34</v>
      </c>
      <c r="AU399" t="str">
        <f t="shared" si="69"/>
        <v>--</v>
      </c>
    </row>
    <row r="400" spans="1:47" x14ac:dyDescent="0.25">
      <c r="A400" t="str">
        <f t="shared" si="64"/>
        <v>U4-T6</v>
      </c>
      <c r="B400" t="str">
        <f t="shared" si="65"/>
        <v>GND</v>
      </c>
      <c r="C400" t="str">
        <f t="shared" si="66"/>
        <v>U4-GND</v>
      </c>
      <c r="D400" t="str">
        <f t="shared" si="67"/>
        <v>U4-T6</v>
      </c>
      <c r="E400" t="s">
        <v>420</v>
      </c>
      <c r="F400" t="s">
        <v>473</v>
      </c>
      <c r="G400" t="s">
        <v>275</v>
      </c>
      <c r="AT400" t="str">
        <f t="shared" si="68"/>
        <v>GND</v>
      </c>
      <c r="AU400" t="str">
        <f t="shared" si="69"/>
        <v>--</v>
      </c>
    </row>
    <row r="401" spans="1:47" x14ac:dyDescent="0.25">
      <c r="A401" t="str">
        <f t="shared" si="64"/>
        <v>U4-T8</v>
      </c>
      <c r="B401" t="str">
        <f t="shared" si="65"/>
        <v>TDO</v>
      </c>
      <c r="C401" t="str">
        <f t="shared" si="66"/>
        <v>U4-TDO</v>
      </c>
      <c r="D401" t="str">
        <f t="shared" si="67"/>
        <v>U4-T8</v>
      </c>
      <c r="E401" t="s">
        <v>420</v>
      </c>
      <c r="F401" t="s">
        <v>474</v>
      </c>
      <c r="G401" t="s">
        <v>405</v>
      </c>
      <c r="AT401" t="str">
        <f t="shared" si="68"/>
        <v>TDO</v>
      </c>
      <c r="AU401" t="str">
        <f t="shared" si="69"/>
        <v>--</v>
      </c>
    </row>
    <row r="402" spans="1:47" x14ac:dyDescent="0.25">
      <c r="A402" t="str">
        <f t="shared" si="64"/>
        <v>U4-T9</v>
      </c>
      <c r="B402" t="str">
        <f t="shared" si="65"/>
        <v>TDI</v>
      </c>
      <c r="C402" t="str">
        <f t="shared" si="66"/>
        <v>U4-TDI</v>
      </c>
      <c r="D402" t="str">
        <f t="shared" si="67"/>
        <v>U4-T9</v>
      </c>
      <c r="E402" t="s">
        <v>420</v>
      </c>
      <c r="F402" t="s">
        <v>639</v>
      </c>
      <c r="G402" t="s">
        <v>404</v>
      </c>
      <c r="AT402" t="str">
        <f t="shared" si="68"/>
        <v>TDI</v>
      </c>
      <c r="AU402" t="str">
        <f t="shared" si="69"/>
        <v>--</v>
      </c>
    </row>
    <row r="403" spans="1:47" x14ac:dyDescent="0.25">
      <c r="A403" t="str">
        <f t="shared" si="64"/>
        <v>U4-T10</v>
      </c>
      <c r="B403" t="str">
        <f t="shared" si="65"/>
        <v>INIT</v>
      </c>
      <c r="C403" t="str">
        <f t="shared" si="66"/>
        <v>U4-INIT</v>
      </c>
      <c r="D403" t="str">
        <f t="shared" si="67"/>
        <v>U4-T10</v>
      </c>
      <c r="E403" t="s">
        <v>420</v>
      </c>
      <c r="F403" t="s">
        <v>640</v>
      </c>
      <c r="G403" t="s">
        <v>406</v>
      </c>
      <c r="AT403" t="str">
        <f t="shared" si="68"/>
        <v>INIT</v>
      </c>
      <c r="AU403" t="str">
        <f t="shared" si="69"/>
        <v>--</v>
      </c>
    </row>
    <row r="404" spans="1:47" x14ac:dyDescent="0.25">
      <c r="A404" t="str">
        <f t="shared" si="64"/>
        <v>U4-T11</v>
      </c>
      <c r="B404" t="str">
        <f t="shared" si="65"/>
        <v>VCCIO_0</v>
      </c>
      <c r="C404" t="str">
        <f t="shared" si="66"/>
        <v>U4-VCCIO_0</v>
      </c>
      <c r="D404" t="str">
        <f t="shared" si="67"/>
        <v>U4-T11</v>
      </c>
      <c r="E404" t="s">
        <v>420</v>
      </c>
      <c r="F404" t="s">
        <v>641</v>
      </c>
      <c r="G404" t="s">
        <v>1287</v>
      </c>
      <c r="AT404" t="str">
        <f t="shared" si="68"/>
        <v>VCCIO_0</v>
      </c>
      <c r="AU404" t="str">
        <f t="shared" si="69"/>
        <v>--</v>
      </c>
    </row>
    <row r="405" spans="1:47" x14ac:dyDescent="0.25">
      <c r="A405" t="str">
        <f t="shared" si="64"/>
        <v>U4-T16</v>
      </c>
      <c r="B405" t="str">
        <f t="shared" si="65"/>
        <v>GND</v>
      </c>
      <c r="C405" t="str">
        <f t="shared" si="66"/>
        <v>U4-GND</v>
      </c>
      <c r="D405" t="str">
        <f t="shared" si="67"/>
        <v>U4-T16</v>
      </c>
      <c r="E405" t="s">
        <v>420</v>
      </c>
      <c r="F405" t="s">
        <v>646</v>
      </c>
      <c r="G405" t="s">
        <v>275</v>
      </c>
      <c r="AT405" t="str">
        <f t="shared" si="68"/>
        <v>GND</v>
      </c>
      <c r="AU405" t="str">
        <f t="shared" si="69"/>
        <v>--</v>
      </c>
    </row>
    <row r="406" spans="1:47" x14ac:dyDescent="0.25">
      <c r="A406" t="str">
        <f t="shared" si="64"/>
        <v>U4-U3</v>
      </c>
      <c r="B406" t="str">
        <f t="shared" si="65"/>
        <v>GND</v>
      </c>
      <c r="C406" t="str">
        <f t="shared" si="66"/>
        <v>U4-GND</v>
      </c>
      <c r="D406" t="str">
        <f t="shared" si="67"/>
        <v>U4-U3</v>
      </c>
      <c r="E406" t="s">
        <v>420</v>
      </c>
      <c r="F406" t="s">
        <v>419</v>
      </c>
      <c r="G406" t="s">
        <v>275</v>
      </c>
      <c r="AT406" t="str">
        <f t="shared" si="68"/>
        <v>GND</v>
      </c>
      <c r="AU406" t="str">
        <f t="shared" si="69"/>
        <v>--</v>
      </c>
    </row>
    <row r="407" spans="1:47" x14ac:dyDescent="0.25">
      <c r="A407" t="str">
        <f t="shared" si="64"/>
        <v>U4-U8</v>
      </c>
      <c r="B407" t="str">
        <f t="shared" si="65"/>
        <v>VCCIO_0</v>
      </c>
      <c r="C407" t="str">
        <f t="shared" si="66"/>
        <v>U4-VCCIO_0</v>
      </c>
      <c r="D407" t="str">
        <f t="shared" si="67"/>
        <v>U4-U8</v>
      </c>
      <c r="E407" t="s">
        <v>420</v>
      </c>
      <c r="F407" t="s">
        <v>477</v>
      </c>
      <c r="G407" t="s">
        <v>1287</v>
      </c>
      <c r="AT407" t="str">
        <f t="shared" si="68"/>
        <v>VCCIO_0</v>
      </c>
      <c r="AU407" t="str">
        <f t="shared" si="69"/>
        <v>--</v>
      </c>
    </row>
    <row r="408" spans="1:47" x14ac:dyDescent="0.25">
      <c r="A408" t="str">
        <f t="shared" si="64"/>
        <v>U4-U13</v>
      </c>
      <c r="B408" t="str">
        <f t="shared" si="65"/>
        <v>GND</v>
      </c>
      <c r="C408" t="str">
        <f t="shared" si="66"/>
        <v>U4-GND</v>
      </c>
      <c r="D408" t="str">
        <f t="shared" si="67"/>
        <v>U4-U13</v>
      </c>
      <c r="E408" t="s">
        <v>420</v>
      </c>
      <c r="F408" t="s">
        <v>650</v>
      </c>
      <c r="G408" t="s">
        <v>275</v>
      </c>
      <c r="AT408" t="str">
        <f t="shared" si="68"/>
        <v>GND</v>
      </c>
      <c r="AU408" t="str">
        <f t="shared" si="69"/>
        <v>--</v>
      </c>
    </row>
    <row r="409" spans="1:47" x14ac:dyDescent="0.25">
      <c r="A409" t="str">
        <f t="shared" si="64"/>
        <v>U4-U18</v>
      </c>
      <c r="B409" t="str">
        <f t="shared" si="65"/>
        <v>VCCIO_0</v>
      </c>
      <c r="C409" t="str">
        <f t="shared" si="66"/>
        <v>U4-VCCIO_0</v>
      </c>
      <c r="D409" t="str">
        <f t="shared" si="67"/>
        <v>U4-U18</v>
      </c>
      <c r="E409" t="s">
        <v>420</v>
      </c>
      <c r="F409" t="s">
        <v>655</v>
      </c>
      <c r="G409" t="s">
        <v>1287</v>
      </c>
      <c r="AT409" t="str">
        <f t="shared" si="68"/>
        <v>VCCIO_0</v>
      </c>
      <c r="AU409" t="str">
        <f t="shared" si="69"/>
        <v>--</v>
      </c>
    </row>
    <row r="410" spans="1:47" x14ac:dyDescent="0.25">
      <c r="A410" t="str">
        <f t="shared" si="64"/>
        <v>U4-V1</v>
      </c>
      <c r="B410" t="str">
        <f t="shared" si="65"/>
        <v>GND</v>
      </c>
      <c r="C410" t="str">
        <f t="shared" si="66"/>
        <v>U4-GND</v>
      </c>
      <c r="D410" t="str">
        <f t="shared" si="67"/>
        <v>U4-V1</v>
      </c>
      <c r="E410" t="s">
        <v>420</v>
      </c>
      <c r="F410" t="s">
        <v>479</v>
      </c>
      <c r="G410" t="s">
        <v>275</v>
      </c>
      <c r="AT410" t="str">
        <f t="shared" si="68"/>
        <v>GND</v>
      </c>
      <c r="AU410" t="str">
        <f t="shared" si="69"/>
        <v>--</v>
      </c>
    </row>
    <row r="411" spans="1:47" x14ac:dyDescent="0.25">
      <c r="A411" t="str">
        <f t="shared" si="64"/>
        <v>U4-V5</v>
      </c>
      <c r="B411" t="str">
        <f t="shared" si="65"/>
        <v>VCCIO34</v>
      </c>
      <c r="C411" t="str">
        <f t="shared" si="66"/>
        <v>U4-VCCIO34</v>
      </c>
      <c r="D411" t="str">
        <f t="shared" si="67"/>
        <v>U4-V5</v>
      </c>
      <c r="E411" t="s">
        <v>420</v>
      </c>
      <c r="F411" t="s">
        <v>482</v>
      </c>
      <c r="G411" t="s">
        <v>376</v>
      </c>
      <c r="AT411" t="str">
        <f t="shared" si="68"/>
        <v>VCCIO34</v>
      </c>
      <c r="AU411" t="str">
        <f t="shared" si="69"/>
        <v>--</v>
      </c>
    </row>
    <row r="412" spans="1:47" x14ac:dyDescent="0.25">
      <c r="A412" t="str">
        <f t="shared" si="64"/>
        <v>U4-V10</v>
      </c>
      <c r="B412" t="str">
        <f t="shared" si="65"/>
        <v>GND</v>
      </c>
      <c r="C412" t="str">
        <f t="shared" si="66"/>
        <v>U4-GND</v>
      </c>
      <c r="D412" t="str">
        <f t="shared" si="67"/>
        <v>U4-V10</v>
      </c>
      <c r="E412" t="s">
        <v>420</v>
      </c>
      <c r="F412" t="s">
        <v>656</v>
      </c>
      <c r="G412" t="s">
        <v>275</v>
      </c>
      <c r="AT412" t="str">
        <f t="shared" si="68"/>
        <v>GND</v>
      </c>
      <c r="AU412" t="str">
        <f t="shared" si="69"/>
        <v>--</v>
      </c>
    </row>
    <row r="413" spans="1:47" x14ac:dyDescent="0.25">
      <c r="A413" t="str">
        <f t="shared" si="64"/>
        <v>U4-V15</v>
      </c>
      <c r="B413" t="str">
        <f t="shared" si="65"/>
        <v>VCCIO_0</v>
      </c>
      <c r="C413" t="str">
        <f t="shared" si="66"/>
        <v>U4-VCCIO_0</v>
      </c>
      <c r="D413" t="str">
        <f t="shared" si="67"/>
        <v>U4-V15</v>
      </c>
      <c r="E413" t="s">
        <v>420</v>
      </c>
      <c r="F413" t="s">
        <v>660</v>
      </c>
      <c r="G413" t="s">
        <v>1287</v>
      </c>
      <c r="AT413" t="str">
        <f t="shared" si="68"/>
        <v>VCCIO_0</v>
      </c>
      <c r="AU413" t="str">
        <f t="shared" si="69"/>
        <v>--</v>
      </c>
    </row>
    <row r="414" spans="1:47" x14ac:dyDescent="0.25">
      <c r="A414" t="str">
        <f t="shared" si="64"/>
        <v>U4-V18</v>
      </c>
      <c r="B414" t="str">
        <f t="shared" si="65"/>
        <v>GND</v>
      </c>
      <c r="C414" t="str">
        <f t="shared" si="66"/>
        <v>U4-GND</v>
      </c>
      <c r="D414" t="str">
        <f t="shared" si="67"/>
        <v>U4-V18</v>
      </c>
      <c r="E414" t="s">
        <v>420</v>
      </c>
      <c r="F414" t="s">
        <v>663</v>
      </c>
      <c r="G414" t="s">
        <v>275</v>
      </c>
      <c r="AT414" t="str">
        <f t="shared" si="68"/>
        <v>GND</v>
      </c>
      <c r="AU414" t="str">
        <f t="shared" si="69"/>
        <v>--</v>
      </c>
    </row>
    <row r="415" spans="1:47" x14ac:dyDescent="0.25">
      <c r="A415" t="str">
        <f t="shared" si="64"/>
        <v>U4-A9</v>
      </c>
      <c r="B415" t="str">
        <f t="shared" si="65"/>
        <v>B15_L3_N</v>
      </c>
      <c r="C415" t="str">
        <f t="shared" si="66"/>
        <v>U4-B15_L3_N</v>
      </c>
      <c r="D415" t="str">
        <f t="shared" si="67"/>
        <v>U4-A9</v>
      </c>
      <c r="E415" t="s">
        <v>420</v>
      </c>
      <c r="F415" t="s">
        <v>598</v>
      </c>
      <c r="G415" t="s">
        <v>334</v>
      </c>
      <c r="AT415" t="str">
        <f t="shared" si="68"/>
        <v>B15_L3_N</v>
      </c>
      <c r="AU415" t="str">
        <f t="shared" si="69"/>
        <v>--</v>
      </c>
    </row>
    <row r="416" spans="1:47" x14ac:dyDescent="0.25">
      <c r="A416" t="str">
        <f t="shared" si="64"/>
        <v>U4-A10</v>
      </c>
      <c r="B416" t="str">
        <f t="shared" si="65"/>
        <v>B15_L5_N</v>
      </c>
      <c r="C416" t="str">
        <f t="shared" si="66"/>
        <v>U4-B15_L5_N</v>
      </c>
      <c r="D416" t="str">
        <f t="shared" si="67"/>
        <v>U4-A10</v>
      </c>
      <c r="E416" t="s">
        <v>420</v>
      </c>
      <c r="F416" t="s">
        <v>599</v>
      </c>
      <c r="G416" t="s">
        <v>313</v>
      </c>
      <c r="AT416" t="str">
        <f t="shared" si="68"/>
        <v>B15_L5_N</v>
      </c>
      <c r="AU416" t="str">
        <f t="shared" si="69"/>
        <v>--</v>
      </c>
    </row>
    <row r="417" spans="1:47" x14ac:dyDescent="0.25">
      <c r="A417" t="str">
        <f t="shared" si="64"/>
        <v>U4-A12</v>
      </c>
      <c r="B417" t="str">
        <f t="shared" si="65"/>
        <v>B15_L7_N</v>
      </c>
      <c r="C417" t="str">
        <f t="shared" si="66"/>
        <v>U4-B15_L7_N</v>
      </c>
      <c r="D417" t="str">
        <f t="shared" si="67"/>
        <v>U4-A12</v>
      </c>
      <c r="E417" t="s">
        <v>420</v>
      </c>
      <c r="F417" t="s">
        <v>665</v>
      </c>
      <c r="G417" t="s">
        <v>324</v>
      </c>
      <c r="AT417" t="str">
        <f t="shared" si="68"/>
        <v>B15_L7_N</v>
      </c>
      <c r="AU417" t="str">
        <f t="shared" si="69"/>
        <v>--</v>
      </c>
    </row>
    <row r="418" spans="1:47" x14ac:dyDescent="0.25">
      <c r="A418" t="str">
        <f t="shared" si="64"/>
        <v>U4-A13</v>
      </c>
      <c r="B418" t="str">
        <f t="shared" si="65"/>
        <v>B15_L8_P</v>
      </c>
      <c r="C418" t="str">
        <f t="shared" si="66"/>
        <v>U4-B15_L8_P</v>
      </c>
      <c r="D418" t="str">
        <f t="shared" si="67"/>
        <v>U4-A13</v>
      </c>
      <c r="E418" t="s">
        <v>420</v>
      </c>
      <c r="F418" t="s">
        <v>488</v>
      </c>
      <c r="G418" t="s">
        <v>337</v>
      </c>
      <c r="AT418" t="str">
        <f t="shared" si="68"/>
        <v>B15_L8_P</v>
      </c>
      <c r="AU418" t="str">
        <f t="shared" si="69"/>
        <v>--</v>
      </c>
    </row>
    <row r="419" spans="1:47" x14ac:dyDescent="0.25">
      <c r="A419" t="str">
        <f t="shared" si="64"/>
        <v>U4-A14</v>
      </c>
      <c r="B419" t="str">
        <f t="shared" si="65"/>
        <v>B15_L8_N</v>
      </c>
      <c r="C419" t="str">
        <f t="shared" si="66"/>
        <v>U4-B15_L8_N</v>
      </c>
      <c r="D419" t="str">
        <f t="shared" si="67"/>
        <v>U4-A14</v>
      </c>
      <c r="E419" t="s">
        <v>420</v>
      </c>
      <c r="F419" t="s">
        <v>489</v>
      </c>
      <c r="G419" t="s">
        <v>335</v>
      </c>
      <c r="AT419" t="str">
        <f t="shared" si="68"/>
        <v>B15_L8_N</v>
      </c>
      <c r="AU419" t="str">
        <f t="shared" si="69"/>
        <v>--</v>
      </c>
    </row>
    <row r="420" spans="1:47" x14ac:dyDescent="0.25">
      <c r="A420" t="str">
        <f t="shared" si="64"/>
        <v>U4-A15</v>
      </c>
      <c r="B420" t="str">
        <f t="shared" si="65"/>
        <v>B15_L10_N</v>
      </c>
      <c r="C420" t="str">
        <f t="shared" si="66"/>
        <v>U4-B15_L10_N</v>
      </c>
      <c r="D420" t="str">
        <f t="shared" si="67"/>
        <v>U4-A15</v>
      </c>
      <c r="E420" t="s">
        <v>420</v>
      </c>
      <c r="F420" t="s">
        <v>490</v>
      </c>
      <c r="G420" t="s">
        <v>299</v>
      </c>
      <c r="AT420" t="str">
        <f t="shared" si="68"/>
        <v>B15_L10_N</v>
      </c>
      <c r="AU420" t="str">
        <f t="shared" si="69"/>
        <v>--</v>
      </c>
    </row>
    <row r="421" spans="1:47" x14ac:dyDescent="0.25">
      <c r="A421" t="str">
        <f t="shared" si="64"/>
        <v>U4-A17</v>
      </c>
      <c r="B421" t="str">
        <f t="shared" si="65"/>
        <v>B15_L15_N</v>
      </c>
      <c r="C421" t="str">
        <f t="shared" si="66"/>
        <v>U4-B15_L15_N</v>
      </c>
      <c r="D421" t="str">
        <f t="shared" si="67"/>
        <v>U4-A17</v>
      </c>
      <c r="E421" t="s">
        <v>420</v>
      </c>
      <c r="F421" t="s">
        <v>492</v>
      </c>
      <c r="G421" t="s">
        <v>304</v>
      </c>
      <c r="AT421" t="str">
        <f t="shared" si="68"/>
        <v>B15_L15_N</v>
      </c>
      <c r="AU421" t="str">
        <f t="shared" si="69"/>
        <v>--</v>
      </c>
    </row>
    <row r="422" spans="1:47" x14ac:dyDescent="0.25">
      <c r="A422" t="str">
        <f t="shared" si="64"/>
        <v>U4-B9</v>
      </c>
      <c r="B422" t="str">
        <f t="shared" si="65"/>
        <v>B15_L3_P</v>
      </c>
      <c r="C422" t="str">
        <f t="shared" si="66"/>
        <v>U4-B15_L3_P</v>
      </c>
      <c r="D422" t="str">
        <f t="shared" si="67"/>
        <v>U4-B9</v>
      </c>
      <c r="E422" t="s">
        <v>420</v>
      </c>
      <c r="F422" t="s">
        <v>601</v>
      </c>
      <c r="G422" t="s">
        <v>333</v>
      </c>
      <c r="AT422" t="str">
        <f t="shared" si="68"/>
        <v>B15_L3_P</v>
      </c>
      <c r="AU422" t="str">
        <f t="shared" si="69"/>
        <v>--</v>
      </c>
    </row>
    <row r="423" spans="1:47" x14ac:dyDescent="0.25">
      <c r="A423" t="str">
        <f t="shared" si="64"/>
        <v>U4-B10</v>
      </c>
      <c r="B423" t="str">
        <f t="shared" si="65"/>
        <v>B15_L5_P</v>
      </c>
      <c r="C423" t="str">
        <f t="shared" si="66"/>
        <v>U4-B15_L5_P</v>
      </c>
      <c r="D423" t="str">
        <f t="shared" si="67"/>
        <v>U4-B10</v>
      </c>
      <c r="E423" t="s">
        <v>420</v>
      </c>
      <c r="F423" t="s">
        <v>602</v>
      </c>
      <c r="G423" t="s">
        <v>310</v>
      </c>
      <c r="AT423" t="str">
        <f t="shared" si="68"/>
        <v>B15_L5_P</v>
      </c>
      <c r="AU423" t="str">
        <f t="shared" si="69"/>
        <v>--</v>
      </c>
    </row>
    <row r="424" spans="1:47" x14ac:dyDescent="0.25">
      <c r="A424" t="str">
        <f t="shared" si="64"/>
        <v>U4-B11</v>
      </c>
      <c r="B424" t="str">
        <f t="shared" si="65"/>
        <v>B15_L4_N</v>
      </c>
      <c r="C424" t="str">
        <f t="shared" si="66"/>
        <v>U4-B15_L4_N</v>
      </c>
      <c r="D424" t="str">
        <f t="shared" si="67"/>
        <v>U4-B11</v>
      </c>
      <c r="E424" t="s">
        <v>420</v>
      </c>
      <c r="F424" t="s">
        <v>494</v>
      </c>
      <c r="G424" t="s">
        <v>341</v>
      </c>
      <c r="AT424" t="str">
        <f t="shared" si="68"/>
        <v>B15_L4_N</v>
      </c>
      <c r="AU424" t="str">
        <f t="shared" si="69"/>
        <v>--</v>
      </c>
    </row>
    <row r="425" spans="1:47" x14ac:dyDescent="0.25">
      <c r="A425" t="str">
        <f t="shared" si="64"/>
        <v>U4-B12</v>
      </c>
      <c r="B425" t="str">
        <f t="shared" si="65"/>
        <v>B15_L7_P</v>
      </c>
      <c r="C425" t="str">
        <f t="shared" si="66"/>
        <v>U4-B15_L7_P</v>
      </c>
      <c r="D425" t="str">
        <f t="shared" si="67"/>
        <v>U4-B12</v>
      </c>
      <c r="E425" t="s">
        <v>420</v>
      </c>
      <c r="F425" t="s">
        <v>495</v>
      </c>
      <c r="G425" t="s">
        <v>328</v>
      </c>
      <c r="AT425" t="str">
        <f t="shared" si="68"/>
        <v>B15_L7_P</v>
      </c>
      <c r="AU425" t="str">
        <f t="shared" si="69"/>
        <v>--</v>
      </c>
    </row>
    <row r="426" spans="1:47" x14ac:dyDescent="0.25">
      <c r="A426" t="str">
        <f t="shared" si="64"/>
        <v>U4-B14</v>
      </c>
      <c r="B426" t="str">
        <f t="shared" si="65"/>
        <v>B15_L10_P</v>
      </c>
      <c r="C426" t="str">
        <f t="shared" si="66"/>
        <v>U4-B15_L10_P</v>
      </c>
      <c r="D426" t="str">
        <f t="shared" si="67"/>
        <v>U4-B14</v>
      </c>
      <c r="E426" t="s">
        <v>420</v>
      </c>
      <c r="F426" t="s">
        <v>497</v>
      </c>
      <c r="G426" t="s">
        <v>300</v>
      </c>
      <c r="AT426" t="str">
        <f t="shared" si="68"/>
        <v>B15_L10_P</v>
      </c>
      <c r="AU426" t="str">
        <f t="shared" si="69"/>
        <v>--</v>
      </c>
    </row>
    <row r="427" spans="1:47" x14ac:dyDescent="0.25">
      <c r="A427" t="str">
        <f t="shared" si="64"/>
        <v>U4-B15</v>
      </c>
      <c r="B427" t="str">
        <f t="shared" si="65"/>
        <v>B15_L9_N</v>
      </c>
      <c r="C427" t="str">
        <f t="shared" si="66"/>
        <v>U4-B15_L9_N</v>
      </c>
      <c r="D427" t="str">
        <f t="shared" si="67"/>
        <v>U4-B15</v>
      </c>
      <c r="E427" t="s">
        <v>420</v>
      </c>
      <c r="F427" t="s">
        <v>667</v>
      </c>
      <c r="G427" t="s">
        <v>345</v>
      </c>
      <c r="AT427" t="str">
        <f t="shared" si="68"/>
        <v>B15_L9_N</v>
      </c>
      <c r="AU427" t="str">
        <f t="shared" si="69"/>
        <v>--</v>
      </c>
    </row>
    <row r="428" spans="1:47" x14ac:dyDescent="0.25">
      <c r="A428" t="str">
        <f t="shared" si="64"/>
        <v>U4-B16</v>
      </c>
      <c r="B428" t="str">
        <f t="shared" si="65"/>
        <v>B15_L15_P</v>
      </c>
      <c r="C428" t="str">
        <f t="shared" si="66"/>
        <v>U4-B15_L15_P</v>
      </c>
      <c r="D428" t="str">
        <f t="shared" si="67"/>
        <v>U4-B16</v>
      </c>
      <c r="E428" t="s">
        <v>420</v>
      </c>
      <c r="F428" t="s">
        <v>498</v>
      </c>
      <c r="G428" t="s">
        <v>307</v>
      </c>
      <c r="AT428" t="str">
        <f t="shared" si="68"/>
        <v>B15_L15_P</v>
      </c>
      <c r="AU428" t="str">
        <f t="shared" si="69"/>
        <v>--</v>
      </c>
    </row>
    <row r="429" spans="1:47" x14ac:dyDescent="0.25">
      <c r="A429" t="str">
        <f t="shared" si="64"/>
        <v>U4-B17</v>
      </c>
      <c r="B429" t="str">
        <f t="shared" si="65"/>
        <v>B15_L16_N</v>
      </c>
      <c r="C429" t="str">
        <f t="shared" si="66"/>
        <v>U4-B15_L16_N</v>
      </c>
      <c r="D429" t="str">
        <f t="shared" si="67"/>
        <v>U4-B17</v>
      </c>
      <c r="E429" t="s">
        <v>420</v>
      </c>
      <c r="F429" t="s">
        <v>499</v>
      </c>
      <c r="G429" t="s">
        <v>315</v>
      </c>
      <c r="AT429" t="str">
        <f t="shared" si="68"/>
        <v>B15_L16_N</v>
      </c>
      <c r="AU429" t="str">
        <f t="shared" si="69"/>
        <v>--</v>
      </c>
    </row>
    <row r="430" spans="1:47" x14ac:dyDescent="0.25">
      <c r="A430" t="str">
        <f t="shared" si="64"/>
        <v>U4-C8</v>
      </c>
      <c r="B430" t="str">
        <f t="shared" si="65"/>
        <v>B15_L1_N</v>
      </c>
      <c r="C430" t="str">
        <f t="shared" si="66"/>
        <v>U4-B15_L1_N</v>
      </c>
      <c r="D430" t="str">
        <f t="shared" si="67"/>
        <v>U4-C8</v>
      </c>
      <c r="E430" t="s">
        <v>420</v>
      </c>
      <c r="F430" t="s">
        <v>668</v>
      </c>
      <c r="G430" t="s">
        <v>327</v>
      </c>
      <c r="AT430" t="str">
        <f t="shared" si="68"/>
        <v>B15_L1_N</v>
      </c>
      <c r="AU430" t="str">
        <f t="shared" si="69"/>
        <v>--</v>
      </c>
    </row>
    <row r="431" spans="1:47" x14ac:dyDescent="0.25">
      <c r="A431" t="str">
        <f t="shared" si="64"/>
        <v>U4-C9</v>
      </c>
      <c r="B431" t="str">
        <f t="shared" si="65"/>
        <v>B15_L2_N</v>
      </c>
      <c r="C431" t="str">
        <f t="shared" si="66"/>
        <v>U4-B15_L2_N</v>
      </c>
      <c r="D431" t="str">
        <f t="shared" si="67"/>
        <v>U4-C9</v>
      </c>
      <c r="E431" t="s">
        <v>420</v>
      </c>
      <c r="F431" t="s">
        <v>603</v>
      </c>
      <c r="G431" t="s">
        <v>339</v>
      </c>
      <c r="AT431" t="str">
        <f t="shared" si="68"/>
        <v>B15_L2_N</v>
      </c>
      <c r="AU431" t="str">
        <f t="shared" si="69"/>
        <v>--</v>
      </c>
    </row>
    <row r="432" spans="1:47" x14ac:dyDescent="0.25">
      <c r="A432" t="str">
        <f t="shared" si="64"/>
        <v>U4-C11</v>
      </c>
      <c r="B432" t="str">
        <f t="shared" si="65"/>
        <v>B15_L4_P</v>
      </c>
      <c r="C432" t="str">
        <f t="shared" si="66"/>
        <v>U4-B15_L4_P</v>
      </c>
      <c r="D432" t="str">
        <f t="shared" si="67"/>
        <v>U4-C11</v>
      </c>
      <c r="E432" t="s">
        <v>420</v>
      </c>
      <c r="F432" t="s">
        <v>605</v>
      </c>
      <c r="G432" t="s">
        <v>342</v>
      </c>
      <c r="AT432" t="str">
        <f t="shared" si="68"/>
        <v>B15_L4_P</v>
      </c>
      <c r="AU432" t="str">
        <f t="shared" si="69"/>
        <v>--</v>
      </c>
    </row>
    <row r="433" spans="1:47" x14ac:dyDescent="0.25">
      <c r="A433" t="str">
        <f t="shared" si="64"/>
        <v>U4-C12</v>
      </c>
      <c r="B433" t="str">
        <f t="shared" si="65"/>
        <v>B15_L6_N</v>
      </c>
      <c r="C433" t="str">
        <f t="shared" si="66"/>
        <v>U4-B15_L6_N</v>
      </c>
      <c r="D433" t="str">
        <f t="shared" si="67"/>
        <v>U4-C12</v>
      </c>
      <c r="E433" t="s">
        <v>420</v>
      </c>
      <c r="F433" t="s">
        <v>501</v>
      </c>
      <c r="G433" t="s">
        <v>343</v>
      </c>
      <c r="AT433" t="str">
        <f t="shared" si="68"/>
        <v>B15_L6_N</v>
      </c>
      <c r="AU433" t="str">
        <f t="shared" si="69"/>
        <v>--</v>
      </c>
    </row>
    <row r="434" spans="1:47" x14ac:dyDescent="0.25">
      <c r="A434" t="str">
        <f t="shared" si="64"/>
        <v>U4-C13</v>
      </c>
      <c r="B434" t="str">
        <f t="shared" si="65"/>
        <v>B15_L11_N</v>
      </c>
      <c r="C434" t="str">
        <f t="shared" si="66"/>
        <v>U4-B15_L11_N</v>
      </c>
      <c r="D434" t="str">
        <f t="shared" si="67"/>
        <v>U4-C13</v>
      </c>
      <c r="E434" t="s">
        <v>420</v>
      </c>
      <c r="F434" t="s">
        <v>502</v>
      </c>
      <c r="G434" t="s">
        <v>301</v>
      </c>
      <c r="AT434" t="str">
        <f t="shared" si="68"/>
        <v>B15_L11_N</v>
      </c>
      <c r="AU434" t="str">
        <f t="shared" si="69"/>
        <v>--</v>
      </c>
    </row>
    <row r="435" spans="1:47" x14ac:dyDescent="0.25">
      <c r="A435" t="str">
        <f t="shared" si="64"/>
        <v>U4-C14</v>
      </c>
      <c r="B435" t="str">
        <f t="shared" si="65"/>
        <v>B15_L9_P</v>
      </c>
      <c r="C435" t="str">
        <f t="shared" si="66"/>
        <v>U4-B15_L9_P</v>
      </c>
      <c r="D435" t="str">
        <f t="shared" si="67"/>
        <v>U4-C14</v>
      </c>
      <c r="E435" t="s">
        <v>420</v>
      </c>
      <c r="F435" t="s">
        <v>503</v>
      </c>
      <c r="G435" t="s">
        <v>346</v>
      </c>
      <c r="AT435" t="str">
        <f t="shared" si="68"/>
        <v>B15_L9_P</v>
      </c>
      <c r="AU435" t="str">
        <f t="shared" si="69"/>
        <v>--</v>
      </c>
    </row>
    <row r="436" spans="1:47" x14ac:dyDescent="0.25">
      <c r="A436" t="str">
        <f t="shared" si="64"/>
        <v>U4-C16</v>
      </c>
      <c r="B436" t="str">
        <f t="shared" si="65"/>
        <v>B15_L16_P</v>
      </c>
      <c r="C436" t="str">
        <f t="shared" si="66"/>
        <v>U4-B15_L16_P</v>
      </c>
      <c r="D436" t="str">
        <f t="shared" si="67"/>
        <v>U4-C16</v>
      </c>
      <c r="E436" t="s">
        <v>420</v>
      </c>
      <c r="F436" t="s">
        <v>505</v>
      </c>
      <c r="G436" t="s">
        <v>316</v>
      </c>
      <c r="AT436" t="str">
        <f t="shared" si="68"/>
        <v>B15_L16_P</v>
      </c>
      <c r="AU436" t="str">
        <f t="shared" si="69"/>
        <v>--</v>
      </c>
    </row>
    <row r="437" spans="1:47" x14ac:dyDescent="0.25">
      <c r="A437" t="str">
        <f t="shared" si="64"/>
        <v>U4-C17</v>
      </c>
      <c r="B437" t="str">
        <f t="shared" si="65"/>
        <v>B15_L18_P</v>
      </c>
      <c r="C437" t="str">
        <f t="shared" si="66"/>
        <v>U4-B15_L18_P</v>
      </c>
      <c r="D437" t="str">
        <f t="shared" si="67"/>
        <v>U4-C17</v>
      </c>
      <c r="E437" t="s">
        <v>420</v>
      </c>
      <c r="F437" t="s">
        <v>506</v>
      </c>
      <c r="G437" t="s">
        <v>322</v>
      </c>
      <c r="AT437" t="str">
        <f t="shared" si="68"/>
        <v>B15_L18_P</v>
      </c>
      <c r="AU437" t="str">
        <f t="shared" si="69"/>
        <v>--</v>
      </c>
    </row>
    <row r="438" spans="1:47" x14ac:dyDescent="0.25">
      <c r="A438" t="str">
        <f t="shared" si="64"/>
        <v>U4-C18</v>
      </c>
      <c r="B438" t="str">
        <f t="shared" si="65"/>
        <v>B15_L18_N</v>
      </c>
      <c r="C438" t="str">
        <f t="shared" si="66"/>
        <v>U4-B15_L18_N</v>
      </c>
      <c r="D438" t="str">
        <f t="shared" si="67"/>
        <v>U4-C18</v>
      </c>
      <c r="E438" t="s">
        <v>420</v>
      </c>
      <c r="F438" t="s">
        <v>669</v>
      </c>
      <c r="G438" t="s">
        <v>321</v>
      </c>
      <c r="AT438" t="str">
        <f t="shared" si="68"/>
        <v>B15_L18_N</v>
      </c>
      <c r="AU438" t="str">
        <f t="shared" si="69"/>
        <v>--</v>
      </c>
    </row>
    <row r="439" spans="1:47" x14ac:dyDescent="0.25">
      <c r="A439" t="str">
        <f t="shared" si="64"/>
        <v>U4-D8</v>
      </c>
      <c r="B439" t="str">
        <f t="shared" si="65"/>
        <v>B15_L1_P</v>
      </c>
      <c r="C439" t="str">
        <f t="shared" si="66"/>
        <v>U4-B15_L1_P</v>
      </c>
      <c r="D439" t="str">
        <f t="shared" si="67"/>
        <v>U4-D8</v>
      </c>
      <c r="E439" t="s">
        <v>420</v>
      </c>
      <c r="F439" t="s">
        <v>568</v>
      </c>
      <c r="G439" t="s">
        <v>329</v>
      </c>
      <c r="AT439" t="str">
        <f t="shared" si="68"/>
        <v>B15_L1_P</v>
      </c>
      <c r="AU439" t="str">
        <f t="shared" si="69"/>
        <v>--</v>
      </c>
    </row>
    <row r="440" spans="1:47" x14ac:dyDescent="0.25">
      <c r="A440" t="str">
        <f t="shared" si="64"/>
        <v>U4-D9</v>
      </c>
      <c r="B440" t="str">
        <f t="shared" si="65"/>
        <v>B15_L2_P</v>
      </c>
      <c r="C440" t="str">
        <f t="shared" si="66"/>
        <v>U4-B15_L2_P</v>
      </c>
      <c r="D440" t="str">
        <f t="shared" si="67"/>
        <v>U4-D9</v>
      </c>
      <c r="E440" t="s">
        <v>420</v>
      </c>
      <c r="F440" t="s">
        <v>606</v>
      </c>
      <c r="G440" t="s">
        <v>340</v>
      </c>
      <c r="AT440" t="str">
        <f t="shared" si="68"/>
        <v>B15_L2_P</v>
      </c>
      <c r="AU440" t="str">
        <f t="shared" si="69"/>
        <v>--</v>
      </c>
    </row>
    <row r="441" spans="1:47" x14ac:dyDescent="0.25">
      <c r="A441" t="str">
        <f t="shared" si="64"/>
        <v>U4-D10</v>
      </c>
      <c r="B441" t="str">
        <f t="shared" si="65"/>
        <v>NetU4_D10</v>
      </c>
      <c r="C441" t="str">
        <f t="shared" si="66"/>
        <v>U4-NetU4_D10</v>
      </c>
      <c r="D441" t="str">
        <f t="shared" si="67"/>
        <v>U4-D10</v>
      </c>
      <c r="E441" t="s">
        <v>420</v>
      </c>
      <c r="F441" t="s">
        <v>607</v>
      </c>
      <c r="G441" t="s">
        <v>1317</v>
      </c>
      <c r="AT441" t="str">
        <f t="shared" si="68"/>
        <v>NetU4_D10</v>
      </c>
      <c r="AU441" t="str">
        <f t="shared" si="69"/>
        <v>--</v>
      </c>
    </row>
    <row r="442" spans="1:47" x14ac:dyDescent="0.25">
      <c r="A442" t="str">
        <f t="shared" si="64"/>
        <v>U4-D11</v>
      </c>
      <c r="B442" t="str">
        <f t="shared" si="65"/>
        <v>B15_L6_P</v>
      </c>
      <c r="C442" t="str">
        <f t="shared" si="66"/>
        <v>U4-B15_L6_P</v>
      </c>
      <c r="D442" t="str">
        <f t="shared" si="67"/>
        <v>U4-D11</v>
      </c>
      <c r="E442" t="s">
        <v>420</v>
      </c>
      <c r="F442" t="s">
        <v>671</v>
      </c>
      <c r="G442" t="s">
        <v>344</v>
      </c>
      <c r="AT442" t="str">
        <f t="shared" si="68"/>
        <v>B15_L6_P</v>
      </c>
      <c r="AU442" t="str">
        <f t="shared" si="69"/>
        <v>--</v>
      </c>
    </row>
    <row r="443" spans="1:47" x14ac:dyDescent="0.25">
      <c r="A443" t="str">
        <f t="shared" si="64"/>
        <v>U4-D13</v>
      </c>
      <c r="B443" t="str">
        <f t="shared" si="65"/>
        <v>B15_L11_P</v>
      </c>
      <c r="C443" t="str">
        <f t="shared" si="66"/>
        <v>U4-B15_L11_P</v>
      </c>
      <c r="D443" t="str">
        <f t="shared" si="67"/>
        <v>U4-D13</v>
      </c>
      <c r="E443" t="s">
        <v>420</v>
      </c>
      <c r="F443" t="s">
        <v>508</v>
      </c>
      <c r="G443" t="s">
        <v>302</v>
      </c>
      <c r="AT443" t="str">
        <f t="shared" si="68"/>
        <v>B15_L11_P</v>
      </c>
      <c r="AU443" t="str">
        <f t="shared" si="69"/>
        <v>--</v>
      </c>
    </row>
    <row r="444" spans="1:47" x14ac:dyDescent="0.25">
      <c r="A444" t="str">
        <f t="shared" si="64"/>
        <v>U4-D14</v>
      </c>
      <c r="B444" t="str">
        <f t="shared" si="65"/>
        <v>B15_L12_N</v>
      </c>
      <c r="C444" t="str">
        <f t="shared" si="66"/>
        <v>U4-B15_L12_N</v>
      </c>
      <c r="D444" t="str">
        <f t="shared" si="67"/>
        <v>U4-D14</v>
      </c>
      <c r="E444" t="s">
        <v>420</v>
      </c>
      <c r="F444" t="s">
        <v>509</v>
      </c>
      <c r="G444" t="s">
        <v>303</v>
      </c>
      <c r="AT444" t="str">
        <f t="shared" si="68"/>
        <v>B15_L12_N</v>
      </c>
      <c r="AU444" t="str">
        <f t="shared" si="69"/>
        <v>--</v>
      </c>
    </row>
    <row r="445" spans="1:47" x14ac:dyDescent="0.25">
      <c r="A445" t="str">
        <f t="shared" si="64"/>
        <v>U4-D15</v>
      </c>
      <c r="B445" t="str">
        <f t="shared" si="65"/>
        <v>B15_L13_N</v>
      </c>
      <c r="C445" t="str">
        <f t="shared" si="66"/>
        <v>U4-B15_L13_N</v>
      </c>
      <c r="D445" t="str">
        <f t="shared" si="67"/>
        <v>U4-D15</v>
      </c>
      <c r="E445" t="s">
        <v>420</v>
      </c>
      <c r="F445" t="s">
        <v>510</v>
      </c>
      <c r="G445" t="s">
        <v>306</v>
      </c>
      <c r="AT445" t="str">
        <f t="shared" si="68"/>
        <v>B15_L13_N</v>
      </c>
      <c r="AU445" t="str">
        <f t="shared" si="69"/>
        <v>--</v>
      </c>
    </row>
    <row r="446" spans="1:47" x14ac:dyDescent="0.25">
      <c r="A446" t="str">
        <f t="shared" si="64"/>
        <v>U4-D16</v>
      </c>
      <c r="B446" t="str">
        <f t="shared" si="65"/>
        <v>B15_L14_N</v>
      </c>
      <c r="C446" t="str">
        <f t="shared" si="66"/>
        <v>U4-B15_L14_N</v>
      </c>
      <c r="D446" t="str">
        <f t="shared" si="67"/>
        <v>U4-D16</v>
      </c>
      <c r="E446" t="s">
        <v>420</v>
      </c>
      <c r="F446" t="s">
        <v>511</v>
      </c>
      <c r="G446" t="s">
        <v>309</v>
      </c>
      <c r="AT446" t="str">
        <f t="shared" si="68"/>
        <v>B15_L14_N</v>
      </c>
      <c r="AU446" t="str">
        <f t="shared" si="69"/>
        <v>--</v>
      </c>
    </row>
    <row r="447" spans="1:47" x14ac:dyDescent="0.25">
      <c r="A447" t="str">
        <f t="shared" si="64"/>
        <v>U4-D18</v>
      </c>
      <c r="B447" t="str">
        <f t="shared" si="65"/>
        <v>B15_L17_N</v>
      </c>
      <c r="C447" t="str">
        <f t="shared" si="66"/>
        <v>U4-B15_L17_N</v>
      </c>
      <c r="D447" t="str">
        <f t="shared" si="67"/>
        <v>U4-D18</v>
      </c>
      <c r="E447" t="s">
        <v>420</v>
      </c>
      <c r="F447" t="s">
        <v>513</v>
      </c>
      <c r="G447" t="s">
        <v>318</v>
      </c>
      <c r="AT447" t="str">
        <f t="shared" si="68"/>
        <v>B15_L17_N</v>
      </c>
      <c r="AU447" t="str">
        <f t="shared" si="69"/>
        <v>--</v>
      </c>
    </row>
    <row r="448" spans="1:47" x14ac:dyDescent="0.25">
      <c r="A448" t="str">
        <f t="shared" si="64"/>
        <v>U4-E13</v>
      </c>
      <c r="B448" t="str">
        <f t="shared" si="65"/>
        <v>B15_L12_P</v>
      </c>
      <c r="C448" t="str">
        <f t="shared" si="66"/>
        <v>U4-B15_L12_P</v>
      </c>
      <c r="D448" t="str">
        <f t="shared" si="67"/>
        <v>U4-E13</v>
      </c>
      <c r="E448" t="s">
        <v>420</v>
      </c>
      <c r="F448" t="s">
        <v>427</v>
      </c>
      <c r="G448" t="s">
        <v>305</v>
      </c>
      <c r="AT448" t="str">
        <f t="shared" si="68"/>
        <v>B15_L12_P</v>
      </c>
      <c r="AU448" t="str">
        <f t="shared" si="69"/>
        <v>--</v>
      </c>
    </row>
    <row r="449" spans="1:47" x14ac:dyDescent="0.25">
      <c r="A449" t="str">
        <f t="shared" si="64"/>
        <v>U4-E15</v>
      </c>
      <c r="B449" t="str">
        <f t="shared" si="65"/>
        <v>B15_L13_P</v>
      </c>
      <c r="C449" t="str">
        <f t="shared" si="66"/>
        <v>U4-B15_L13_P</v>
      </c>
      <c r="D449" t="str">
        <f t="shared" si="67"/>
        <v>U4-E15</v>
      </c>
      <c r="E449" t="s">
        <v>420</v>
      </c>
      <c r="F449" t="s">
        <v>514</v>
      </c>
      <c r="G449" t="s">
        <v>308</v>
      </c>
      <c r="AT449" t="str">
        <f t="shared" si="68"/>
        <v>B15_L13_P</v>
      </c>
      <c r="AU449" t="str">
        <f t="shared" si="69"/>
        <v>--</v>
      </c>
    </row>
    <row r="450" spans="1:47" x14ac:dyDescent="0.25">
      <c r="A450" t="str">
        <f t="shared" si="64"/>
        <v>U4-E16</v>
      </c>
      <c r="B450" t="str">
        <f t="shared" si="65"/>
        <v>B15_L14_P</v>
      </c>
      <c r="C450" t="str">
        <f t="shared" si="66"/>
        <v>U4-B15_L14_P</v>
      </c>
      <c r="D450" t="str">
        <f t="shared" si="67"/>
        <v>U4-E16</v>
      </c>
      <c r="E450" t="s">
        <v>420</v>
      </c>
      <c r="F450" t="s">
        <v>515</v>
      </c>
      <c r="G450" t="s">
        <v>311</v>
      </c>
      <c r="AT450" t="str">
        <f t="shared" si="68"/>
        <v>B15_L14_P</v>
      </c>
      <c r="AU450" t="str">
        <f t="shared" si="69"/>
        <v>--</v>
      </c>
    </row>
    <row r="451" spans="1:47" x14ac:dyDescent="0.25">
      <c r="A451" t="str">
        <f t="shared" si="64"/>
        <v>U4-E17</v>
      </c>
      <c r="B451" t="str">
        <f t="shared" si="65"/>
        <v>B15_L17_P</v>
      </c>
      <c r="C451" t="str">
        <f t="shared" si="66"/>
        <v>U4-B15_L17_P</v>
      </c>
      <c r="D451" t="str">
        <f t="shared" si="67"/>
        <v>U4-E17</v>
      </c>
      <c r="E451" t="s">
        <v>420</v>
      </c>
      <c r="F451" t="s">
        <v>516</v>
      </c>
      <c r="G451" t="s">
        <v>319</v>
      </c>
      <c r="AT451" t="str">
        <f t="shared" si="68"/>
        <v>B15_L17_P</v>
      </c>
      <c r="AU451" t="str">
        <f t="shared" si="69"/>
        <v>--</v>
      </c>
    </row>
    <row r="452" spans="1:47" x14ac:dyDescent="0.25">
      <c r="A452" t="str">
        <f t="shared" si="64"/>
        <v>U4-E18</v>
      </c>
      <c r="B452" t="str">
        <f t="shared" si="65"/>
        <v>B15_L24_N</v>
      </c>
      <c r="C452" t="str">
        <f t="shared" si="66"/>
        <v>U4-B15_L24_N</v>
      </c>
      <c r="D452" t="str">
        <f t="shared" si="67"/>
        <v>U4-E18</v>
      </c>
      <c r="E452" t="s">
        <v>420</v>
      </c>
      <c r="F452" t="s">
        <v>517</v>
      </c>
      <c r="G452" t="s">
        <v>336</v>
      </c>
      <c r="AT452" t="str">
        <f t="shared" si="68"/>
        <v>B15_L24_N</v>
      </c>
      <c r="AU452" t="str">
        <f t="shared" si="69"/>
        <v>--</v>
      </c>
    </row>
    <row r="453" spans="1:47" x14ac:dyDescent="0.25">
      <c r="A453" t="str">
        <f t="shared" si="64"/>
        <v>U4-F14</v>
      </c>
      <c r="B453" t="str">
        <f t="shared" si="65"/>
        <v>B15_L22_N</v>
      </c>
      <c r="C453" t="str">
        <f t="shared" si="66"/>
        <v>U4-B15_L22_N</v>
      </c>
      <c r="D453" t="str">
        <f t="shared" si="67"/>
        <v>U4-F14</v>
      </c>
      <c r="E453" t="s">
        <v>420</v>
      </c>
      <c r="F453" t="s">
        <v>519</v>
      </c>
      <c r="G453" t="s">
        <v>330</v>
      </c>
      <c r="AT453" t="str">
        <f t="shared" si="68"/>
        <v>B15_L22_N</v>
      </c>
      <c r="AU453" t="str">
        <f t="shared" si="69"/>
        <v>--</v>
      </c>
    </row>
    <row r="454" spans="1:47" x14ac:dyDescent="0.25">
      <c r="A454" t="str">
        <f t="shared" ref="A454:A517" si="70">$E454&amp;"-"&amp;$F454</f>
        <v>U4-F15</v>
      </c>
      <c r="B454" t="str">
        <f t="shared" ref="B454:B517" si="71">IF(OR(E454=$A$2,E454=$B$2,E454=$C$2,E454=$D$2),"--",G454)</f>
        <v>B15_L21_N</v>
      </c>
      <c r="C454" t="str">
        <f t="shared" ref="C454:C517" si="72">$E454&amp;"-"&amp;$G454</f>
        <v>U4-B15_L21_N</v>
      </c>
      <c r="D454" t="str">
        <f t="shared" ref="D454:D517" si="73">A454</f>
        <v>U4-F15</v>
      </c>
      <c r="E454" t="s">
        <v>420</v>
      </c>
      <c r="F454" t="s">
        <v>520</v>
      </c>
      <c r="G454" t="s">
        <v>314</v>
      </c>
      <c r="AT454" t="str">
        <f t="shared" ref="AT454:AT517" si="74">IF(IF(COUNTIF($AO$6:$AQ$150,B454)&gt;0,"---","--")="---",VLOOKUP(B454,$AO$6:$AQ$150,3,0),B454)</f>
        <v>B15_L21_N</v>
      </c>
      <c r="AU454" t="str">
        <f t="shared" ref="AU454:AU517" si="75">IF(IF(COUNTIF($AO$6:$AQ$150,B454)&gt;0,"---","--")="---",VLOOKUP(B454,$AO$6:$AQ$150,2,0),"--")</f>
        <v>--</v>
      </c>
    </row>
    <row r="455" spans="1:47" x14ac:dyDescent="0.25">
      <c r="A455" t="str">
        <f t="shared" si="70"/>
        <v>U4-F17</v>
      </c>
      <c r="B455" t="str">
        <f t="shared" si="71"/>
        <v>B15_L24_P</v>
      </c>
      <c r="C455" t="str">
        <f t="shared" si="72"/>
        <v>U4-B15_L24_P</v>
      </c>
      <c r="D455" t="str">
        <f t="shared" si="73"/>
        <v>U4-F17</v>
      </c>
      <c r="E455" t="s">
        <v>420</v>
      </c>
      <c r="F455" t="s">
        <v>680</v>
      </c>
      <c r="G455" t="s">
        <v>338</v>
      </c>
      <c r="AT455" t="str">
        <f t="shared" si="74"/>
        <v>B15_L24_P</v>
      </c>
      <c r="AU455" t="str">
        <f t="shared" si="75"/>
        <v>--</v>
      </c>
    </row>
    <row r="456" spans="1:47" x14ac:dyDescent="0.25">
      <c r="A456" t="str">
        <f t="shared" si="70"/>
        <v>U4-F18</v>
      </c>
      <c r="B456" t="str">
        <f t="shared" si="71"/>
        <v>B15_L19_N</v>
      </c>
      <c r="C456" t="str">
        <f t="shared" si="72"/>
        <v>U4-B15_L19_N</v>
      </c>
      <c r="D456" t="str">
        <f t="shared" si="73"/>
        <v>U4-F18</v>
      </c>
      <c r="E456" t="s">
        <v>420</v>
      </c>
      <c r="F456" t="s">
        <v>522</v>
      </c>
      <c r="G456" t="s">
        <v>323</v>
      </c>
      <c r="AT456" t="str">
        <f t="shared" si="74"/>
        <v>B15_L19_N</v>
      </c>
      <c r="AU456" t="str">
        <f t="shared" si="75"/>
        <v>--</v>
      </c>
    </row>
    <row r="457" spans="1:47" x14ac:dyDescent="0.25">
      <c r="A457" t="str">
        <f t="shared" si="70"/>
        <v>U4-G14</v>
      </c>
      <c r="B457" t="str">
        <f t="shared" si="71"/>
        <v>B15_L22_P</v>
      </c>
      <c r="C457" t="str">
        <f t="shared" si="72"/>
        <v>U4-B15_L22_P</v>
      </c>
      <c r="D457" t="str">
        <f t="shared" si="73"/>
        <v>U4-G14</v>
      </c>
      <c r="E457" t="s">
        <v>420</v>
      </c>
      <c r="F457" t="s">
        <v>524</v>
      </c>
      <c r="G457" t="s">
        <v>326</v>
      </c>
      <c r="AT457" t="str">
        <f t="shared" si="74"/>
        <v>B15_L22_P</v>
      </c>
      <c r="AU457" t="str">
        <f t="shared" si="75"/>
        <v>--</v>
      </c>
    </row>
    <row r="458" spans="1:47" x14ac:dyDescent="0.25">
      <c r="A458" t="str">
        <f t="shared" si="70"/>
        <v>U4-G15</v>
      </c>
      <c r="B458" t="str">
        <f t="shared" si="71"/>
        <v>B15_L21_P</v>
      </c>
      <c r="C458" t="str">
        <f t="shared" si="72"/>
        <v>U4-B15_L21_P</v>
      </c>
      <c r="D458" t="str">
        <f t="shared" si="73"/>
        <v>U4-G15</v>
      </c>
      <c r="E458" t="s">
        <v>420</v>
      </c>
      <c r="F458" t="s">
        <v>525</v>
      </c>
      <c r="G458" t="s">
        <v>312</v>
      </c>
      <c r="AT458" t="str">
        <f t="shared" si="74"/>
        <v>B15_L21_P</v>
      </c>
      <c r="AU458" t="str">
        <f t="shared" si="75"/>
        <v>--</v>
      </c>
    </row>
    <row r="459" spans="1:47" x14ac:dyDescent="0.25">
      <c r="A459" t="str">
        <f t="shared" si="70"/>
        <v>U4-G16</v>
      </c>
      <c r="B459" t="str">
        <f t="shared" si="71"/>
        <v>B15_L20_N</v>
      </c>
      <c r="C459" t="str">
        <f t="shared" si="72"/>
        <v>U4-B15_L20_N</v>
      </c>
      <c r="D459" t="str">
        <f t="shared" si="73"/>
        <v>U4-G16</v>
      </c>
      <c r="E459" t="s">
        <v>420</v>
      </c>
      <c r="F459" t="s">
        <v>526</v>
      </c>
      <c r="G459" t="s">
        <v>331</v>
      </c>
      <c r="AT459" t="str">
        <f t="shared" si="74"/>
        <v>B15_L20_N</v>
      </c>
      <c r="AU459" t="str">
        <f t="shared" si="75"/>
        <v>--</v>
      </c>
    </row>
    <row r="460" spans="1:47" x14ac:dyDescent="0.25">
      <c r="A460" t="str">
        <f t="shared" si="70"/>
        <v>U4-G17</v>
      </c>
      <c r="B460" t="str">
        <f t="shared" si="71"/>
        <v>B15_L19_P</v>
      </c>
      <c r="C460" t="str">
        <f t="shared" si="72"/>
        <v>U4-B15_L19_P</v>
      </c>
      <c r="D460" t="str">
        <f t="shared" si="73"/>
        <v>U4-G17</v>
      </c>
      <c r="E460" t="s">
        <v>420</v>
      </c>
      <c r="F460" t="s">
        <v>527</v>
      </c>
      <c r="G460" t="s">
        <v>325</v>
      </c>
      <c r="AT460" t="str">
        <f t="shared" si="74"/>
        <v>B15_L19_P</v>
      </c>
      <c r="AU460" t="str">
        <f t="shared" si="75"/>
        <v>--</v>
      </c>
    </row>
    <row r="461" spans="1:47" x14ac:dyDescent="0.25">
      <c r="A461" t="str">
        <f t="shared" si="70"/>
        <v>U4-H14</v>
      </c>
      <c r="B461" t="str">
        <f t="shared" si="71"/>
        <v>NetU4_H14</v>
      </c>
      <c r="C461" t="str">
        <f t="shared" si="72"/>
        <v>U4-NetU4_H14</v>
      </c>
      <c r="D461" t="str">
        <f t="shared" si="73"/>
        <v>U4-H14</v>
      </c>
      <c r="E461" t="s">
        <v>420</v>
      </c>
      <c r="F461" t="s">
        <v>529</v>
      </c>
      <c r="G461" t="s">
        <v>1318</v>
      </c>
      <c r="AT461" t="str">
        <f t="shared" si="74"/>
        <v>NetU4_H14</v>
      </c>
      <c r="AU461" t="str">
        <f t="shared" si="75"/>
        <v>--</v>
      </c>
    </row>
    <row r="462" spans="1:47" x14ac:dyDescent="0.25">
      <c r="A462" t="str">
        <f t="shared" si="70"/>
        <v>U4-H16</v>
      </c>
      <c r="B462" t="str">
        <f t="shared" si="71"/>
        <v>B15_L20_P</v>
      </c>
      <c r="C462" t="str">
        <f t="shared" si="72"/>
        <v>U4-B15_L20_P</v>
      </c>
      <c r="D462" t="str">
        <f t="shared" si="73"/>
        <v>U4-H16</v>
      </c>
      <c r="E462" t="s">
        <v>420</v>
      </c>
      <c r="F462" t="s">
        <v>531</v>
      </c>
      <c r="G462" t="s">
        <v>332</v>
      </c>
      <c r="AT462" t="str">
        <f t="shared" si="74"/>
        <v>B15_L20_P</v>
      </c>
      <c r="AU462" t="str">
        <f t="shared" si="75"/>
        <v>--</v>
      </c>
    </row>
    <row r="463" spans="1:47" x14ac:dyDescent="0.25">
      <c r="A463" t="str">
        <f t="shared" si="70"/>
        <v>U4-H17</v>
      </c>
      <c r="B463" t="str">
        <f t="shared" si="71"/>
        <v>B15_L23_P</v>
      </c>
      <c r="C463" t="str">
        <f t="shared" si="72"/>
        <v>U4-B15_L23_P</v>
      </c>
      <c r="D463" t="str">
        <f t="shared" si="73"/>
        <v>U4-H17</v>
      </c>
      <c r="E463" t="s">
        <v>420</v>
      </c>
      <c r="F463" t="s">
        <v>532</v>
      </c>
      <c r="G463" t="s">
        <v>320</v>
      </c>
      <c r="AT463" t="str">
        <f t="shared" si="74"/>
        <v>B15_L23_P</v>
      </c>
      <c r="AU463" t="str">
        <f t="shared" si="75"/>
        <v>--</v>
      </c>
    </row>
    <row r="464" spans="1:47" x14ac:dyDescent="0.25">
      <c r="A464" t="str">
        <f t="shared" si="70"/>
        <v>U4-H18</v>
      </c>
      <c r="B464" t="str">
        <f t="shared" si="71"/>
        <v>B15_L23_N</v>
      </c>
      <c r="C464" t="str">
        <f t="shared" si="72"/>
        <v>U4-B15_L23_N</v>
      </c>
      <c r="D464" t="str">
        <f t="shared" si="73"/>
        <v>U4-H18</v>
      </c>
      <c r="E464" t="s">
        <v>420</v>
      </c>
      <c r="F464" t="s">
        <v>533</v>
      </c>
      <c r="G464" t="s">
        <v>317</v>
      </c>
      <c r="AT464" t="str">
        <f t="shared" si="74"/>
        <v>B15_L23_N</v>
      </c>
      <c r="AU464" t="str">
        <f t="shared" si="75"/>
        <v>--</v>
      </c>
    </row>
    <row r="465" spans="1:47" x14ac:dyDescent="0.25">
      <c r="A465" t="str">
        <f t="shared" si="70"/>
        <v>U4-J4</v>
      </c>
      <c r="B465" t="str">
        <f t="shared" si="71"/>
        <v>B34_L2_N</v>
      </c>
      <c r="C465" t="str">
        <f t="shared" si="72"/>
        <v>U4-B34_L2_N</v>
      </c>
      <c r="D465" t="str">
        <f t="shared" si="73"/>
        <v>U4-J4</v>
      </c>
      <c r="E465" t="s">
        <v>420</v>
      </c>
      <c r="F465" t="s">
        <v>593</v>
      </c>
      <c r="G465" t="s">
        <v>384</v>
      </c>
      <c r="AT465" t="str">
        <f t="shared" si="74"/>
        <v>B34_L2_N</v>
      </c>
      <c r="AU465" t="str">
        <f t="shared" si="75"/>
        <v>--</v>
      </c>
    </row>
    <row r="466" spans="1:47" x14ac:dyDescent="0.25">
      <c r="A466" t="str">
        <f t="shared" si="70"/>
        <v>U4-J5</v>
      </c>
      <c r="B466" t="str">
        <f t="shared" si="71"/>
        <v>B34_L2_P</v>
      </c>
      <c r="C466" t="str">
        <f t="shared" si="72"/>
        <v>U4-B34_L2_P</v>
      </c>
      <c r="D466" t="str">
        <f t="shared" si="73"/>
        <v>U4-J5</v>
      </c>
      <c r="E466" t="s">
        <v>420</v>
      </c>
      <c r="F466" t="s">
        <v>594</v>
      </c>
      <c r="G466" t="s">
        <v>385</v>
      </c>
      <c r="AT466" t="str">
        <f t="shared" si="74"/>
        <v>B34_L2_P</v>
      </c>
      <c r="AU466" t="str">
        <f t="shared" si="75"/>
        <v>--</v>
      </c>
    </row>
    <row r="467" spans="1:47" x14ac:dyDescent="0.25">
      <c r="A467" t="str">
        <f t="shared" si="70"/>
        <v>U4-J6</v>
      </c>
      <c r="B467" t="str">
        <f t="shared" si="71"/>
        <v>GND</v>
      </c>
      <c r="C467" t="str">
        <f t="shared" si="72"/>
        <v>U4-GND</v>
      </c>
      <c r="D467" t="str">
        <f t="shared" si="73"/>
        <v>U4-J6</v>
      </c>
      <c r="E467" t="s">
        <v>420</v>
      </c>
      <c r="F467" t="s">
        <v>695</v>
      </c>
      <c r="G467" t="s">
        <v>275</v>
      </c>
      <c r="AT467" t="str">
        <f t="shared" si="74"/>
        <v>GND</v>
      </c>
      <c r="AU467" t="str">
        <f t="shared" si="75"/>
        <v>--</v>
      </c>
    </row>
    <row r="468" spans="1:47" x14ac:dyDescent="0.25">
      <c r="A468" t="str">
        <f t="shared" si="70"/>
        <v>U4-J14</v>
      </c>
      <c r="B468" t="str">
        <f t="shared" si="71"/>
        <v>B14_L5_P</v>
      </c>
      <c r="C468" t="str">
        <f t="shared" si="72"/>
        <v>U4-B14_L5_P</v>
      </c>
      <c r="D468" t="str">
        <f t="shared" si="73"/>
        <v>U4-J14</v>
      </c>
      <c r="E468" t="s">
        <v>420</v>
      </c>
      <c r="F468" t="s">
        <v>535</v>
      </c>
      <c r="G468" t="s">
        <v>296</v>
      </c>
      <c r="AT468" t="str">
        <f t="shared" si="74"/>
        <v>B14_L5_P</v>
      </c>
      <c r="AU468" t="str">
        <f t="shared" si="75"/>
        <v>--</v>
      </c>
    </row>
    <row r="469" spans="1:47" x14ac:dyDescent="0.25">
      <c r="A469" t="str">
        <f t="shared" si="70"/>
        <v>U4-J15</v>
      </c>
      <c r="B469" t="str">
        <f t="shared" si="71"/>
        <v>SPI-DQ2</v>
      </c>
      <c r="C469" t="str">
        <f t="shared" si="72"/>
        <v>U4-SPI-DQ2</v>
      </c>
      <c r="D469" t="str">
        <f t="shared" si="73"/>
        <v>U4-J15</v>
      </c>
      <c r="E469" t="s">
        <v>420</v>
      </c>
      <c r="F469" t="s">
        <v>536</v>
      </c>
      <c r="G469" t="s">
        <v>416</v>
      </c>
      <c r="AT469" t="str">
        <f t="shared" si="74"/>
        <v>SPI-DQ2</v>
      </c>
      <c r="AU469" t="str">
        <f t="shared" si="75"/>
        <v>--</v>
      </c>
    </row>
    <row r="470" spans="1:47" x14ac:dyDescent="0.25">
      <c r="A470" t="str">
        <f t="shared" si="70"/>
        <v>U4-J16</v>
      </c>
      <c r="B470" t="str">
        <f t="shared" si="71"/>
        <v>SPI-DQ3</v>
      </c>
      <c r="C470" t="str">
        <f t="shared" si="72"/>
        <v>U4-SPI-DQ3</v>
      </c>
      <c r="D470" t="str">
        <f t="shared" si="73"/>
        <v>U4-J16</v>
      </c>
      <c r="E470" t="s">
        <v>420</v>
      </c>
      <c r="F470" t="s">
        <v>702</v>
      </c>
      <c r="G470" t="s">
        <v>417</v>
      </c>
      <c r="AT470" t="str">
        <f t="shared" si="74"/>
        <v>SPI-DQ3</v>
      </c>
      <c r="AU470" t="str">
        <f t="shared" si="75"/>
        <v>--</v>
      </c>
    </row>
    <row r="471" spans="1:47" x14ac:dyDescent="0.25">
      <c r="A471" t="str">
        <f t="shared" si="70"/>
        <v>U4-J18</v>
      </c>
      <c r="B471" t="str">
        <f t="shared" si="71"/>
        <v>PUDC</v>
      </c>
      <c r="C471" t="str">
        <f t="shared" si="72"/>
        <v>U4-PUDC</v>
      </c>
      <c r="D471" t="str">
        <f t="shared" si="73"/>
        <v>U4-J18</v>
      </c>
      <c r="E471" t="s">
        <v>420</v>
      </c>
      <c r="F471" t="s">
        <v>538</v>
      </c>
      <c r="G471" t="s">
        <v>1311</v>
      </c>
      <c r="AT471" t="str">
        <f t="shared" si="74"/>
        <v>PUDC</v>
      </c>
      <c r="AU471" t="str">
        <f t="shared" si="75"/>
        <v>--</v>
      </c>
    </row>
    <row r="472" spans="1:47" x14ac:dyDescent="0.25">
      <c r="A472" t="str">
        <f t="shared" si="70"/>
        <v>U4-K1</v>
      </c>
      <c r="B472" t="str">
        <f t="shared" si="71"/>
        <v>B34_L3_N</v>
      </c>
      <c r="C472" t="str">
        <f t="shared" si="72"/>
        <v>U4-B34_L3_N</v>
      </c>
      <c r="D472" t="str">
        <f t="shared" si="73"/>
        <v>U4-K1</v>
      </c>
      <c r="E472" t="s">
        <v>420</v>
      </c>
      <c r="F472" t="s">
        <v>595</v>
      </c>
      <c r="G472" t="s">
        <v>386</v>
      </c>
      <c r="AT472" t="str">
        <f t="shared" si="74"/>
        <v>B34_L3_N</v>
      </c>
      <c r="AU472" t="str">
        <f t="shared" si="75"/>
        <v>--</v>
      </c>
    </row>
    <row r="473" spans="1:47" x14ac:dyDescent="0.25">
      <c r="A473" t="str">
        <f t="shared" si="70"/>
        <v>U4-K2</v>
      </c>
      <c r="B473" t="str">
        <f t="shared" si="71"/>
        <v>B34_L3_P</v>
      </c>
      <c r="C473" t="str">
        <f t="shared" si="72"/>
        <v>U4-B34_L3_P</v>
      </c>
      <c r="D473" t="str">
        <f t="shared" si="73"/>
        <v>U4-K2</v>
      </c>
      <c r="E473" t="s">
        <v>420</v>
      </c>
      <c r="F473" t="s">
        <v>596</v>
      </c>
      <c r="G473" t="s">
        <v>387</v>
      </c>
      <c r="AT473" t="str">
        <f t="shared" si="74"/>
        <v>B34_L3_P</v>
      </c>
      <c r="AU473" t="str">
        <f t="shared" si="75"/>
        <v>--</v>
      </c>
    </row>
    <row r="474" spans="1:47" x14ac:dyDescent="0.25">
      <c r="A474" t="str">
        <f t="shared" si="70"/>
        <v>U4-K3</v>
      </c>
      <c r="B474" t="str">
        <f t="shared" si="71"/>
        <v>B34_L4_P</v>
      </c>
      <c r="C474" t="str">
        <f t="shared" si="72"/>
        <v>U4-B34_L4_P</v>
      </c>
      <c r="D474" t="str">
        <f t="shared" si="73"/>
        <v>U4-K3</v>
      </c>
      <c r="E474" t="s">
        <v>420</v>
      </c>
      <c r="F474" t="s">
        <v>436</v>
      </c>
      <c r="G474" t="s">
        <v>389</v>
      </c>
      <c r="AT474" t="str">
        <f t="shared" si="74"/>
        <v>B34_L4_P</v>
      </c>
      <c r="AU474" t="str">
        <f t="shared" si="75"/>
        <v>--</v>
      </c>
    </row>
    <row r="475" spans="1:47" x14ac:dyDescent="0.25">
      <c r="A475" t="str">
        <f t="shared" si="70"/>
        <v>U4-K5</v>
      </c>
      <c r="B475" t="str">
        <f t="shared" si="71"/>
        <v>B34_L1_N</v>
      </c>
      <c r="C475" t="str">
        <f t="shared" si="72"/>
        <v>U4-B34_L1_N</v>
      </c>
      <c r="D475" t="str">
        <f t="shared" si="73"/>
        <v>U4-K5</v>
      </c>
      <c r="E475" t="s">
        <v>420</v>
      </c>
      <c r="F475" t="s">
        <v>438</v>
      </c>
      <c r="G475" t="s">
        <v>370</v>
      </c>
      <c r="AT475" t="str">
        <f t="shared" si="74"/>
        <v>B34_L1_N</v>
      </c>
      <c r="AU475" t="str">
        <f t="shared" si="75"/>
        <v>--</v>
      </c>
    </row>
    <row r="476" spans="1:47" x14ac:dyDescent="0.25">
      <c r="A476" t="str">
        <f t="shared" si="70"/>
        <v>U4-K6</v>
      </c>
      <c r="B476" t="str">
        <f t="shared" si="71"/>
        <v>B34_L1_P</v>
      </c>
      <c r="C476" t="str">
        <f t="shared" si="72"/>
        <v>U4-B34_L1_P</v>
      </c>
      <c r="D476" t="str">
        <f t="shared" si="73"/>
        <v>U4-K6</v>
      </c>
      <c r="E476" t="s">
        <v>420</v>
      </c>
      <c r="F476" t="s">
        <v>439</v>
      </c>
      <c r="G476" t="s">
        <v>372</v>
      </c>
      <c r="AT476" t="str">
        <f t="shared" si="74"/>
        <v>B34_L1_P</v>
      </c>
      <c r="AU476" t="str">
        <f t="shared" si="75"/>
        <v>--</v>
      </c>
    </row>
    <row r="477" spans="1:47" x14ac:dyDescent="0.25">
      <c r="A477" t="str">
        <f t="shared" si="70"/>
        <v>U4-K15</v>
      </c>
      <c r="B477" t="str">
        <f t="shared" si="71"/>
        <v>B14_L5_N</v>
      </c>
      <c r="C477" t="str">
        <f t="shared" si="72"/>
        <v>U4-B14_L5_N</v>
      </c>
      <c r="D477" t="str">
        <f t="shared" si="73"/>
        <v>U4-K15</v>
      </c>
      <c r="E477" t="s">
        <v>420</v>
      </c>
      <c r="F477" t="s">
        <v>541</v>
      </c>
      <c r="G477" t="s">
        <v>295</v>
      </c>
      <c r="AT477" t="str">
        <f t="shared" si="74"/>
        <v>B14_L5_N</v>
      </c>
      <c r="AU477" t="str">
        <f t="shared" si="75"/>
        <v>--</v>
      </c>
    </row>
    <row r="478" spans="1:47" x14ac:dyDescent="0.25">
      <c r="A478" t="str">
        <f t="shared" si="70"/>
        <v>U4-K16</v>
      </c>
      <c r="B478" t="str">
        <f t="shared" si="71"/>
        <v>SPI-DQO</v>
      </c>
      <c r="C478" t="str">
        <f t="shared" si="72"/>
        <v>U4-SPI-DQO</v>
      </c>
      <c r="D478" t="str">
        <f t="shared" si="73"/>
        <v>U4-K16</v>
      </c>
      <c r="E478" t="s">
        <v>420</v>
      </c>
      <c r="F478" t="s">
        <v>542</v>
      </c>
      <c r="G478" t="s">
        <v>418</v>
      </c>
      <c r="AT478" t="str">
        <f t="shared" si="74"/>
        <v>SPI-DQO</v>
      </c>
      <c r="AU478" t="str">
        <f t="shared" si="75"/>
        <v>--</v>
      </c>
    </row>
    <row r="479" spans="1:47" x14ac:dyDescent="0.25">
      <c r="A479" t="str">
        <f t="shared" si="70"/>
        <v>U4-K17</v>
      </c>
      <c r="B479" t="str">
        <f t="shared" si="71"/>
        <v>B14_L4_P</v>
      </c>
      <c r="C479" t="str">
        <f t="shared" si="72"/>
        <v>U4-B14_L4_P</v>
      </c>
      <c r="D479" t="str">
        <f t="shared" si="73"/>
        <v>U4-K17</v>
      </c>
      <c r="E479" t="s">
        <v>420</v>
      </c>
      <c r="F479" t="s">
        <v>608</v>
      </c>
      <c r="G479" t="s">
        <v>866</v>
      </c>
      <c r="AT479" t="str">
        <f t="shared" si="74"/>
        <v>B14_L4_P</v>
      </c>
      <c r="AU479" t="str">
        <f t="shared" si="75"/>
        <v>--</v>
      </c>
    </row>
    <row r="480" spans="1:47" x14ac:dyDescent="0.25">
      <c r="A480" t="str">
        <f t="shared" si="70"/>
        <v>U4-K18</v>
      </c>
      <c r="B480" t="str">
        <f t="shared" si="71"/>
        <v>LED</v>
      </c>
      <c r="C480" t="str">
        <f t="shared" si="72"/>
        <v>U4-LED</v>
      </c>
      <c r="D480" t="str">
        <f t="shared" si="73"/>
        <v>U4-K18</v>
      </c>
      <c r="E480" t="s">
        <v>420</v>
      </c>
      <c r="F480" t="s">
        <v>609</v>
      </c>
      <c r="G480" t="s">
        <v>1285</v>
      </c>
      <c r="AT480" t="str">
        <f t="shared" si="74"/>
        <v>LED</v>
      </c>
      <c r="AU480" t="str">
        <f t="shared" si="75"/>
        <v>--</v>
      </c>
    </row>
    <row r="481" spans="1:47" x14ac:dyDescent="0.25">
      <c r="A481" t="str">
        <f t="shared" si="70"/>
        <v>U4-L2</v>
      </c>
      <c r="B481" t="str">
        <f t="shared" si="71"/>
        <v>B34_L4_N</v>
      </c>
      <c r="C481" t="str">
        <f t="shared" si="72"/>
        <v>U4-B34_L4_N</v>
      </c>
      <c r="D481" t="str">
        <f t="shared" si="73"/>
        <v>U4-L2</v>
      </c>
      <c r="E481" t="s">
        <v>420</v>
      </c>
      <c r="F481" t="s">
        <v>709</v>
      </c>
      <c r="G481" t="s">
        <v>388</v>
      </c>
      <c r="AT481" t="str">
        <f t="shared" si="74"/>
        <v>B34_L4_N</v>
      </c>
      <c r="AU481" t="str">
        <f t="shared" si="75"/>
        <v>--</v>
      </c>
    </row>
    <row r="482" spans="1:47" x14ac:dyDescent="0.25">
      <c r="A482" t="str">
        <f t="shared" si="70"/>
        <v>U4-L3</v>
      </c>
      <c r="B482" t="str">
        <f t="shared" si="71"/>
        <v>B34_L5_N</v>
      </c>
      <c r="C482" t="str">
        <f t="shared" si="72"/>
        <v>U4-B34_L5_N</v>
      </c>
      <c r="D482" t="str">
        <f t="shared" si="73"/>
        <v>U4-L3</v>
      </c>
      <c r="E482" t="s">
        <v>420</v>
      </c>
      <c r="F482" t="s">
        <v>441</v>
      </c>
      <c r="G482" t="s">
        <v>390</v>
      </c>
      <c r="AT482" t="str">
        <f t="shared" si="74"/>
        <v>B34_L5_N</v>
      </c>
      <c r="AU482" t="str">
        <f t="shared" si="75"/>
        <v>--</v>
      </c>
    </row>
    <row r="483" spans="1:47" x14ac:dyDescent="0.25">
      <c r="A483" t="str">
        <f t="shared" si="70"/>
        <v>U4-L4</v>
      </c>
      <c r="B483" t="str">
        <f t="shared" si="71"/>
        <v>B34_L5_P</v>
      </c>
      <c r="C483" t="str">
        <f t="shared" si="72"/>
        <v>U4-B34_L5_P</v>
      </c>
      <c r="D483" t="str">
        <f t="shared" si="73"/>
        <v>U4-L4</v>
      </c>
      <c r="E483" t="s">
        <v>420</v>
      </c>
      <c r="F483" t="s">
        <v>442</v>
      </c>
      <c r="G483" t="s">
        <v>391</v>
      </c>
      <c r="AT483" t="str">
        <f t="shared" si="74"/>
        <v>B34_L5_P</v>
      </c>
      <c r="AU483" t="str">
        <f t="shared" si="75"/>
        <v>--</v>
      </c>
    </row>
    <row r="484" spans="1:47" x14ac:dyDescent="0.25">
      <c r="A484" t="str">
        <f t="shared" si="70"/>
        <v>U4-L5</v>
      </c>
      <c r="B484" t="str">
        <f t="shared" si="71"/>
        <v>B34_L6_P</v>
      </c>
      <c r="C484" t="str">
        <f t="shared" si="72"/>
        <v>U4-B34_L6_P</v>
      </c>
      <c r="D484" t="str">
        <f t="shared" si="73"/>
        <v>U4-L5</v>
      </c>
      <c r="E484" t="s">
        <v>420</v>
      </c>
      <c r="F484" t="s">
        <v>443</v>
      </c>
      <c r="G484" t="s">
        <v>393</v>
      </c>
      <c r="AT484" t="str">
        <f t="shared" si="74"/>
        <v>B34_L6_P</v>
      </c>
      <c r="AU484" t="str">
        <f t="shared" si="75"/>
        <v>--</v>
      </c>
    </row>
    <row r="485" spans="1:47" x14ac:dyDescent="0.25">
      <c r="A485" t="str">
        <f t="shared" si="70"/>
        <v>U4-L14</v>
      </c>
      <c r="B485" t="str">
        <f t="shared" si="71"/>
        <v>B14_L0</v>
      </c>
      <c r="C485" t="str">
        <f t="shared" si="72"/>
        <v>U4-B14_L0</v>
      </c>
      <c r="D485" t="str">
        <f t="shared" si="73"/>
        <v>U4-L14</v>
      </c>
      <c r="E485" t="s">
        <v>420</v>
      </c>
      <c r="F485" t="s">
        <v>611</v>
      </c>
      <c r="G485" t="s">
        <v>1302</v>
      </c>
      <c r="AT485" t="str">
        <f t="shared" si="74"/>
        <v>B14_L0</v>
      </c>
      <c r="AU485" t="str">
        <f t="shared" si="75"/>
        <v>--</v>
      </c>
    </row>
    <row r="486" spans="1:47" x14ac:dyDescent="0.25">
      <c r="A486" t="str">
        <f t="shared" si="70"/>
        <v>U4-L15</v>
      </c>
      <c r="B486" t="str">
        <f t="shared" si="71"/>
        <v>SPI-CS</v>
      </c>
      <c r="C486" t="str">
        <f t="shared" si="72"/>
        <v>U4-SPI-CS</v>
      </c>
      <c r="D486" t="str">
        <f t="shared" si="73"/>
        <v>U4-L15</v>
      </c>
      <c r="E486" t="s">
        <v>420</v>
      </c>
      <c r="F486" t="s">
        <v>612</v>
      </c>
      <c r="G486" t="s">
        <v>414</v>
      </c>
      <c r="AT486" t="str">
        <f t="shared" si="74"/>
        <v>SPI-CS</v>
      </c>
      <c r="AU486" t="str">
        <f t="shared" si="75"/>
        <v>--</v>
      </c>
    </row>
    <row r="487" spans="1:47" x14ac:dyDescent="0.25">
      <c r="A487" t="str">
        <f t="shared" si="70"/>
        <v>U4-L17</v>
      </c>
      <c r="B487" t="str">
        <f t="shared" si="71"/>
        <v>SPI-DQ1</v>
      </c>
      <c r="C487" t="str">
        <f t="shared" si="72"/>
        <v>U4-SPI-DQ1</v>
      </c>
      <c r="D487" t="str">
        <f t="shared" si="73"/>
        <v>U4-L17</v>
      </c>
      <c r="E487" t="s">
        <v>420</v>
      </c>
      <c r="F487" t="s">
        <v>614</v>
      </c>
      <c r="G487" t="s">
        <v>415</v>
      </c>
      <c r="AT487" t="str">
        <f t="shared" si="74"/>
        <v>SPI-DQ1</v>
      </c>
      <c r="AU487" t="str">
        <f t="shared" si="75"/>
        <v>--</v>
      </c>
    </row>
    <row r="488" spans="1:47" x14ac:dyDescent="0.25">
      <c r="A488" t="str">
        <f t="shared" si="70"/>
        <v>U4-L18</v>
      </c>
      <c r="B488" t="str">
        <f t="shared" si="71"/>
        <v>B14_L4_N</v>
      </c>
      <c r="C488" t="str">
        <f t="shared" si="72"/>
        <v>U4-B14_L4_N</v>
      </c>
      <c r="D488" t="str">
        <f t="shared" si="73"/>
        <v>U4-L18</v>
      </c>
      <c r="E488" t="s">
        <v>420</v>
      </c>
      <c r="F488" t="s">
        <v>615</v>
      </c>
      <c r="G488" t="s">
        <v>865</v>
      </c>
      <c r="AT488" t="str">
        <f t="shared" si="74"/>
        <v>B14_L4_N</v>
      </c>
      <c r="AU488" t="str">
        <f t="shared" si="75"/>
        <v>--</v>
      </c>
    </row>
    <row r="489" spans="1:47" x14ac:dyDescent="0.25">
      <c r="A489" t="str">
        <f t="shared" si="70"/>
        <v>U4-M1</v>
      </c>
      <c r="B489" t="str">
        <f t="shared" si="71"/>
        <v>B34_L7_N</v>
      </c>
      <c r="C489" t="str">
        <f t="shared" si="72"/>
        <v>U4-B34_L7_N</v>
      </c>
      <c r="D489" t="str">
        <f t="shared" si="73"/>
        <v>U4-M1</v>
      </c>
      <c r="E489" t="s">
        <v>420</v>
      </c>
      <c r="F489" t="s">
        <v>445</v>
      </c>
      <c r="G489" t="s">
        <v>394</v>
      </c>
      <c r="AT489" t="str">
        <f t="shared" si="74"/>
        <v>B34_L7_N</v>
      </c>
      <c r="AU489" t="str">
        <f t="shared" si="75"/>
        <v>--</v>
      </c>
    </row>
    <row r="490" spans="1:47" x14ac:dyDescent="0.25">
      <c r="A490" t="str">
        <f t="shared" si="70"/>
        <v>U4-M2</v>
      </c>
      <c r="B490" t="str">
        <f t="shared" si="71"/>
        <v>B34_L7_P</v>
      </c>
      <c r="C490" t="str">
        <f t="shared" si="72"/>
        <v>U4-B34_L7_P</v>
      </c>
      <c r="D490" t="str">
        <f t="shared" si="73"/>
        <v>U4-M2</v>
      </c>
      <c r="E490" t="s">
        <v>420</v>
      </c>
      <c r="F490" t="s">
        <v>446</v>
      </c>
      <c r="G490" t="s">
        <v>395</v>
      </c>
      <c r="AT490" t="str">
        <f t="shared" si="74"/>
        <v>B34_L7_P</v>
      </c>
      <c r="AU490" t="str">
        <f t="shared" si="75"/>
        <v>--</v>
      </c>
    </row>
    <row r="491" spans="1:47" x14ac:dyDescent="0.25">
      <c r="A491" t="str">
        <f t="shared" si="70"/>
        <v>U4-M4</v>
      </c>
      <c r="B491" t="str">
        <f t="shared" si="71"/>
        <v>B34_L10_P</v>
      </c>
      <c r="C491" t="str">
        <f t="shared" si="72"/>
        <v>U4-B34_L10_P</v>
      </c>
      <c r="D491" t="str">
        <f t="shared" si="73"/>
        <v>U4-M4</v>
      </c>
      <c r="E491" t="s">
        <v>420</v>
      </c>
      <c r="F491" t="s">
        <v>448</v>
      </c>
      <c r="G491" t="s">
        <v>348</v>
      </c>
      <c r="AT491" t="str">
        <f t="shared" si="74"/>
        <v>B34_L10_P</v>
      </c>
      <c r="AU491" t="str">
        <f t="shared" si="75"/>
        <v>--</v>
      </c>
    </row>
    <row r="492" spans="1:47" x14ac:dyDescent="0.25">
      <c r="A492" t="str">
        <f t="shared" si="70"/>
        <v>U4-M5</v>
      </c>
      <c r="B492" t="str">
        <f t="shared" si="71"/>
        <v>B34_L6_N</v>
      </c>
      <c r="C492" t="str">
        <f t="shared" si="72"/>
        <v>U4-B34_L6_N</v>
      </c>
      <c r="D492" t="str">
        <f t="shared" si="73"/>
        <v>U4-M5</v>
      </c>
      <c r="E492" t="s">
        <v>420</v>
      </c>
      <c r="F492" t="s">
        <v>716</v>
      </c>
      <c r="G492" t="s">
        <v>392</v>
      </c>
      <c r="AT492" t="str">
        <f t="shared" si="74"/>
        <v>B34_L6_N</v>
      </c>
      <c r="AU492" t="str">
        <f t="shared" si="75"/>
        <v>--</v>
      </c>
    </row>
    <row r="493" spans="1:47" x14ac:dyDescent="0.25">
      <c r="A493" t="str">
        <f t="shared" si="70"/>
        <v>U4-M6</v>
      </c>
      <c r="B493" t="str">
        <f t="shared" si="71"/>
        <v>B34_L8_P</v>
      </c>
      <c r="C493" t="str">
        <f t="shared" si="72"/>
        <v>U4-B34_L8_P</v>
      </c>
      <c r="D493" t="str">
        <f t="shared" si="73"/>
        <v>U4-M6</v>
      </c>
      <c r="E493" t="s">
        <v>420</v>
      </c>
      <c r="F493" t="s">
        <v>449</v>
      </c>
      <c r="G493" t="s">
        <v>397</v>
      </c>
      <c r="AT493" t="str">
        <f t="shared" si="74"/>
        <v>B34_L8_P</v>
      </c>
      <c r="AU493" t="str">
        <f t="shared" si="75"/>
        <v>--</v>
      </c>
    </row>
    <row r="494" spans="1:47" x14ac:dyDescent="0.25">
      <c r="A494" t="str">
        <f t="shared" si="70"/>
        <v>U4-M14</v>
      </c>
      <c r="B494" t="str">
        <f t="shared" si="71"/>
        <v>B14_L8_P</v>
      </c>
      <c r="C494" t="str">
        <f t="shared" si="72"/>
        <v>U4-B14_L8_P</v>
      </c>
      <c r="D494" t="str">
        <f t="shared" si="73"/>
        <v>U4-M14</v>
      </c>
      <c r="E494" t="s">
        <v>420</v>
      </c>
      <c r="F494" t="s">
        <v>617</v>
      </c>
      <c r="G494" t="s">
        <v>298</v>
      </c>
      <c r="AT494" t="str">
        <f t="shared" si="74"/>
        <v>B14_L8_P</v>
      </c>
      <c r="AU494" t="str">
        <f t="shared" si="75"/>
        <v>--</v>
      </c>
    </row>
    <row r="495" spans="1:47" x14ac:dyDescent="0.25">
      <c r="A495" t="str">
        <f t="shared" si="70"/>
        <v>U4-M15</v>
      </c>
      <c r="B495" t="str">
        <f t="shared" si="71"/>
        <v>EN_GTPWR</v>
      </c>
      <c r="C495" t="str">
        <f t="shared" si="72"/>
        <v>U4-EN_GTPWR</v>
      </c>
      <c r="D495" t="str">
        <f t="shared" si="73"/>
        <v>U4-M15</v>
      </c>
      <c r="E495" t="s">
        <v>420</v>
      </c>
      <c r="F495" t="s">
        <v>723</v>
      </c>
      <c r="G495" t="s">
        <v>1305</v>
      </c>
      <c r="AT495" t="str">
        <f t="shared" si="74"/>
        <v>EN_GTPWR</v>
      </c>
      <c r="AU495" t="str">
        <f t="shared" si="75"/>
        <v>--</v>
      </c>
    </row>
    <row r="496" spans="1:47" x14ac:dyDescent="0.25">
      <c r="A496" t="str">
        <f t="shared" si="70"/>
        <v>U4-M16</v>
      </c>
      <c r="B496" t="str">
        <f t="shared" si="71"/>
        <v>B14_L7_P</v>
      </c>
      <c r="C496" t="str">
        <f t="shared" si="72"/>
        <v>U4-B14_L7_P</v>
      </c>
      <c r="D496" t="str">
        <f t="shared" si="73"/>
        <v>U4-M16</v>
      </c>
      <c r="E496" t="s">
        <v>420</v>
      </c>
      <c r="F496" t="s">
        <v>618</v>
      </c>
      <c r="G496" t="s">
        <v>868</v>
      </c>
      <c r="AT496" t="str">
        <f t="shared" si="74"/>
        <v>B14_L7_P</v>
      </c>
      <c r="AU496" t="str">
        <f t="shared" si="75"/>
        <v>--</v>
      </c>
    </row>
    <row r="497" spans="1:47" x14ac:dyDescent="0.25">
      <c r="A497" t="str">
        <f t="shared" si="70"/>
        <v>U4-M17</v>
      </c>
      <c r="B497" t="str">
        <f t="shared" si="71"/>
        <v>B14_L7_N</v>
      </c>
      <c r="C497" t="str">
        <f t="shared" si="72"/>
        <v>U4-B14_L7_N</v>
      </c>
      <c r="D497" t="str">
        <f t="shared" si="73"/>
        <v>U4-M17</v>
      </c>
      <c r="E497" t="s">
        <v>420</v>
      </c>
      <c r="F497" t="s">
        <v>619</v>
      </c>
      <c r="G497" t="s">
        <v>867</v>
      </c>
      <c r="AT497" t="str">
        <f t="shared" si="74"/>
        <v>B14_L7_N</v>
      </c>
      <c r="AU497" t="str">
        <f t="shared" si="75"/>
        <v>--</v>
      </c>
    </row>
    <row r="498" spans="1:47" x14ac:dyDescent="0.25">
      <c r="A498" t="str">
        <f t="shared" si="70"/>
        <v>U4-N1</v>
      </c>
      <c r="B498" t="str">
        <f t="shared" si="71"/>
        <v>B34_L9_P</v>
      </c>
      <c r="C498" t="str">
        <f t="shared" si="72"/>
        <v>U4-B34_L9_P</v>
      </c>
      <c r="D498" t="str">
        <f t="shared" si="73"/>
        <v>U4-N1</v>
      </c>
      <c r="E498" t="s">
        <v>420</v>
      </c>
      <c r="F498" t="s">
        <v>450</v>
      </c>
      <c r="G498" t="s">
        <v>400</v>
      </c>
      <c r="AT498" t="str">
        <f t="shared" si="74"/>
        <v>B34_L9_P</v>
      </c>
      <c r="AU498" t="str">
        <f t="shared" si="75"/>
        <v>--</v>
      </c>
    </row>
    <row r="499" spans="1:47" x14ac:dyDescent="0.25">
      <c r="A499" t="str">
        <f t="shared" si="70"/>
        <v>U4-N2</v>
      </c>
      <c r="B499" t="str">
        <f t="shared" si="71"/>
        <v>B34_L11_N</v>
      </c>
      <c r="C499" t="str">
        <f t="shared" si="72"/>
        <v>U4-B34_L11_N</v>
      </c>
      <c r="D499" t="str">
        <f t="shared" si="73"/>
        <v>U4-N2</v>
      </c>
      <c r="E499" t="s">
        <v>420</v>
      </c>
      <c r="F499" t="s">
        <v>451</v>
      </c>
      <c r="G499" t="s">
        <v>349</v>
      </c>
      <c r="AT499" t="str">
        <f t="shared" si="74"/>
        <v>B34_L11_N</v>
      </c>
      <c r="AU499" t="str">
        <f t="shared" si="75"/>
        <v>--</v>
      </c>
    </row>
    <row r="500" spans="1:47" x14ac:dyDescent="0.25">
      <c r="A500" t="str">
        <f t="shared" si="70"/>
        <v>U4-N3</v>
      </c>
      <c r="B500" t="str">
        <f t="shared" si="71"/>
        <v>B34_L11_P</v>
      </c>
      <c r="C500" t="str">
        <f t="shared" si="72"/>
        <v>U4-B34_L11_P</v>
      </c>
      <c r="D500" t="str">
        <f t="shared" si="73"/>
        <v>U4-N3</v>
      </c>
      <c r="E500" t="s">
        <v>420</v>
      </c>
      <c r="F500" t="s">
        <v>452</v>
      </c>
      <c r="G500" t="s">
        <v>350</v>
      </c>
      <c r="AT500" t="str">
        <f t="shared" si="74"/>
        <v>B34_L11_P</v>
      </c>
      <c r="AU500" t="str">
        <f t="shared" si="75"/>
        <v>--</v>
      </c>
    </row>
    <row r="501" spans="1:47" x14ac:dyDescent="0.25">
      <c r="A501" t="str">
        <f t="shared" si="70"/>
        <v>U4-N4</v>
      </c>
      <c r="B501" t="str">
        <f t="shared" si="71"/>
        <v>B34_L10_N</v>
      </c>
      <c r="C501" t="str">
        <f t="shared" si="72"/>
        <v>U4-B34_L10_N</v>
      </c>
      <c r="D501" t="str">
        <f t="shared" si="73"/>
        <v>U4-N4</v>
      </c>
      <c r="E501" t="s">
        <v>420</v>
      </c>
      <c r="F501" t="s">
        <v>453</v>
      </c>
      <c r="G501" t="s">
        <v>347</v>
      </c>
      <c r="AT501" t="str">
        <f t="shared" si="74"/>
        <v>B34_L10_N</v>
      </c>
      <c r="AU501" t="str">
        <f t="shared" si="75"/>
        <v>--</v>
      </c>
    </row>
    <row r="502" spans="1:47" x14ac:dyDescent="0.25">
      <c r="A502" t="str">
        <f t="shared" si="70"/>
        <v>U4-N6</v>
      </c>
      <c r="B502" t="str">
        <f t="shared" si="71"/>
        <v>B34_L8_N</v>
      </c>
      <c r="C502" t="str">
        <f t="shared" si="72"/>
        <v>U4-B34_L8_N</v>
      </c>
      <c r="D502" t="str">
        <f t="shared" si="73"/>
        <v>U4-N6</v>
      </c>
      <c r="E502" t="s">
        <v>420</v>
      </c>
      <c r="F502" t="s">
        <v>455</v>
      </c>
      <c r="G502" t="s">
        <v>396</v>
      </c>
      <c r="AT502" t="str">
        <f t="shared" si="74"/>
        <v>B34_L8_N</v>
      </c>
      <c r="AU502" t="str">
        <f t="shared" si="75"/>
        <v>--</v>
      </c>
    </row>
    <row r="503" spans="1:47" x14ac:dyDescent="0.25">
      <c r="A503" t="str">
        <f t="shared" si="70"/>
        <v>U4-N14</v>
      </c>
      <c r="B503" t="str">
        <f t="shared" si="71"/>
        <v>B14_L8_N</v>
      </c>
      <c r="C503" t="str">
        <f t="shared" si="72"/>
        <v>U4-B14_L8_N</v>
      </c>
      <c r="D503" t="str">
        <f t="shared" si="73"/>
        <v>U4-N14</v>
      </c>
      <c r="E503" t="s">
        <v>420</v>
      </c>
      <c r="F503" t="s">
        <v>622</v>
      </c>
      <c r="G503" t="s">
        <v>297</v>
      </c>
      <c r="AT503" t="str">
        <f t="shared" si="74"/>
        <v>B14_L8_N</v>
      </c>
      <c r="AU503" t="str">
        <f t="shared" si="75"/>
        <v>--</v>
      </c>
    </row>
    <row r="504" spans="1:47" x14ac:dyDescent="0.25">
      <c r="A504" t="str">
        <f t="shared" si="70"/>
        <v>U4-N16</v>
      </c>
      <c r="B504" t="str">
        <f t="shared" si="71"/>
        <v>B14_L9_P</v>
      </c>
      <c r="C504" t="str">
        <f t="shared" si="72"/>
        <v>U4-B14_L9_P</v>
      </c>
      <c r="D504" t="str">
        <f t="shared" si="73"/>
        <v>U4-N16</v>
      </c>
      <c r="E504" t="s">
        <v>420</v>
      </c>
      <c r="F504" t="s">
        <v>624</v>
      </c>
      <c r="G504" t="s">
        <v>870</v>
      </c>
      <c r="AT504" t="str">
        <f t="shared" si="74"/>
        <v>B14_L9_P</v>
      </c>
      <c r="AU504" t="str">
        <f t="shared" si="75"/>
        <v>--</v>
      </c>
    </row>
    <row r="505" spans="1:47" x14ac:dyDescent="0.25">
      <c r="A505" t="str">
        <f t="shared" si="70"/>
        <v>U4-N17</v>
      </c>
      <c r="B505" t="str">
        <f t="shared" si="71"/>
        <v>B14_L9_N</v>
      </c>
      <c r="C505" t="str">
        <f t="shared" si="72"/>
        <v>U4-B14_L9_N</v>
      </c>
      <c r="D505" t="str">
        <f t="shared" si="73"/>
        <v>U4-N17</v>
      </c>
      <c r="E505" t="s">
        <v>420</v>
      </c>
      <c r="F505" t="s">
        <v>625</v>
      </c>
      <c r="G505" t="s">
        <v>869</v>
      </c>
      <c r="AT505" t="str">
        <f t="shared" si="74"/>
        <v>B14_L9_N</v>
      </c>
      <c r="AU505" t="str">
        <f t="shared" si="75"/>
        <v>--</v>
      </c>
    </row>
    <row r="506" spans="1:47" x14ac:dyDescent="0.25">
      <c r="A506" t="str">
        <f t="shared" si="70"/>
        <v>U4-N18</v>
      </c>
      <c r="B506" t="str">
        <f t="shared" si="71"/>
        <v>B14_L10_P</v>
      </c>
      <c r="C506" t="str">
        <f t="shared" si="72"/>
        <v>U4-B14_L10_P</v>
      </c>
      <c r="D506" t="str">
        <f t="shared" si="73"/>
        <v>U4-N18</v>
      </c>
      <c r="E506" t="s">
        <v>420</v>
      </c>
      <c r="F506" t="s">
        <v>730</v>
      </c>
      <c r="G506" t="s">
        <v>282</v>
      </c>
      <c r="AT506" t="str">
        <f t="shared" si="74"/>
        <v>B14_L10_P</v>
      </c>
      <c r="AU506" t="str">
        <f t="shared" si="75"/>
        <v>--</v>
      </c>
    </row>
    <row r="507" spans="1:47" x14ac:dyDescent="0.25">
      <c r="A507" t="str">
        <f t="shared" si="70"/>
        <v>U4-P1</v>
      </c>
      <c r="B507" t="str">
        <f t="shared" si="71"/>
        <v>B34_L9_N</v>
      </c>
      <c r="C507" t="str">
        <f t="shared" si="72"/>
        <v>U4-B34_L9_N</v>
      </c>
      <c r="D507" t="str">
        <f t="shared" si="73"/>
        <v>U4-P1</v>
      </c>
      <c r="E507" t="s">
        <v>420</v>
      </c>
      <c r="F507" t="s">
        <v>731</v>
      </c>
      <c r="G507" t="s">
        <v>398</v>
      </c>
      <c r="AT507" t="str">
        <f t="shared" si="74"/>
        <v>B34_L9_N</v>
      </c>
      <c r="AU507" t="str">
        <f t="shared" si="75"/>
        <v>--</v>
      </c>
    </row>
    <row r="508" spans="1:47" x14ac:dyDescent="0.25">
      <c r="A508" t="str">
        <f t="shared" si="70"/>
        <v>U4-P3</v>
      </c>
      <c r="B508" t="str">
        <f t="shared" si="71"/>
        <v>B34_L12_N</v>
      </c>
      <c r="C508" t="str">
        <f t="shared" si="72"/>
        <v>U4-B34_L12_N</v>
      </c>
      <c r="D508" t="str">
        <f t="shared" si="73"/>
        <v>U4-P3</v>
      </c>
      <c r="E508" t="s">
        <v>420</v>
      </c>
      <c r="F508" t="s">
        <v>457</v>
      </c>
      <c r="G508" t="s">
        <v>351</v>
      </c>
      <c r="AT508" t="str">
        <f t="shared" si="74"/>
        <v>B34_L12_N</v>
      </c>
      <c r="AU508" t="str">
        <f t="shared" si="75"/>
        <v>--</v>
      </c>
    </row>
    <row r="509" spans="1:47" x14ac:dyDescent="0.25">
      <c r="A509" t="str">
        <f t="shared" si="70"/>
        <v>U4-P4</v>
      </c>
      <c r="B509" t="str">
        <f t="shared" si="71"/>
        <v>B34_L12_P</v>
      </c>
      <c r="C509" t="str">
        <f t="shared" si="72"/>
        <v>U4-B34_L12_P</v>
      </c>
      <c r="D509" t="str">
        <f t="shared" si="73"/>
        <v>U4-P4</v>
      </c>
      <c r="E509" t="s">
        <v>420</v>
      </c>
      <c r="F509" t="s">
        <v>458</v>
      </c>
      <c r="G509" t="s">
        <v>352</v>
      </c>
      <c r="AT509" t="str">
        <f t="shared" si="74"/>
        <v>B34_L12_P</v>
      </c>
      <c r="AU509" t="str">
        <f t="shared" si="75"/>
        <v>--</v>
      </c>
    </row>
    <row r="510" spans="1:47" x14ac:dyDescent="0.25">
      <c r="A510" t="str">
        <f t="shared" si="70"/>
        <v>U4-P5</v>
      </c>
      <c r="B510" t="str">
        <f t="shared" si="71"/>
        <v>B34_L19_N</v>
      </c>
      <c r="C510" t="str">
        <f t="shared" si="72"/>
        <v>U4-B34_L19_N</v>
      </c>
      <c r="D510" t="str">
        <f t="shared" si="73"/>
        <v>U4-P5</v>
      </c>
      <c r="E510" t="s">
        <v>420</v>
      </c>
      <c r="F510" t="s">
        <v>459</v>
      </c>
      <c r="G510" t="s">
        <v>367</v>
      </c>
      <c r="AT510" t="str">
        <f t="shared" si="74"/>
        <v>B34_L19_N</v>
      </c>
      <c r="AU510" t="str">
        <f t="shared" si="75"/>
        <v>--</v>
      </c>
    </row>
    <row r="511" spans="1:47" x14ac:dyDescent="0.25">
      <c r="A511" t="str">
        <f t="shared" si="70"/>
        <v>U4-P6</v>
      </c>
      <c r="B511" t="str">
        <f t="shared" si="71"/>
        <v>B34_L19_P</v>
      </c>
      <c r="C511" t="str">
        <f t="shared" si="72"/>
        <v>U4-B34_L19_P</v>
      </c>
      <c r="D511" t="str">
        <f t="shared" si="73"/>
        <v>U4-P6</v>
      </c>
      <c r="E511" t="s">
        <v>420</v>
      </c>
      <c r="F511" t="s">
        <v>460</v>
      </c>
      <c r="G511" t="s">
        <v>369</v>
      </c>
      <c r="AT511" t="str">
        <f t="shared" si="74"/>
        <v>B34_L19_P</v>
      </c>
      <c r="AU511" t="str">
        <f t="shared" si="75"/>
        <v>--</v>
      </c>
    </row>
    <row r="512" spans="1:47" x14ac:dyDescent="0.25">
      <c r="A512" t="str">
        <f t="shared" si="70"/>
        <v>U4-P14</v>
      </c>
      <c r="B512" t="str">
        <f t="shared" si="71"/>
        <v>B14_L12_P</v>
      </c>
      <c r="C512" t="str">
        <f t="shared" si="72"/>
        <v>U4-B14_L12_P</v>
      </c>
      <c r="D512" t="str">
        <f t="shared" si="73"/>
        <v>U4-P14</v>
      </c>
      <c r="E512" t="s">
        <v>420</v>
      </c>
      <c r="F512" t="s">
        <v>626</v>
      </c>
      <c r="G512" t="s">
        <v>286</v>
      </c>
      <c r="AT512" t="str">
        <f t="shared" si="74"/>
        <v>B14_L12_P</v>
      </c>
      <c r="AU512" t="str">
        <f t="shared" si="75"/>
        <v>--</v>
      </c>
    </row>
    <row r="513" spans="1:47" x14ac:dyDescent="0.25">
      <c r="A513" t="str">
        <f t="shared" si="70"/>
        <v>U4-P15</v>
      </c>
      <c r="B513" t="str">
        <f t="shared" si="71"/>
        <v>B14_L11_P</v>
      </c>
      <c r="C513" t="str">
        <f t="shared" si="72"/>
        <v>U4-B14_L11_P</v>
      </c>
      <c r="D513" t="str">
        <f t="shared" si="73"/>
        <v>U4-P15</v>
      </c>
      <c r="E513" t="s">
        <v>420</v>
      </c>
      <c r="F513" t="s">
        <v>627</v>
      </c>
      <c r="G513" t="s">
        <v>284</v>
      </c>
      <c r="AT513" t="str">
        <f t="shared" si="74"/>
        <v>B14_L11_P</v>
      </c>
      <c r="AU513" t="str">
        <f t="shared" si="75"/>
        <v>--</v>
      </c>
    </row>
    <row r="514" spans="1:47" x14ac:dyDescent="0.25">
      <c r="A514" t="str">
        <f t="shared" si="70"/>
        <v>U4-P16</v>
      </c>
      <c r="B514" t="str">
        <f t="shared" si="71"/>
        <v>B14_L11_N</v>
      </c>
      <c r="C514" t="str">
        <f t="shared" si="72"/>
        <v>U4-B14_L11_N</v>
      </c>
      <c r="D514" t="str">
        <f t="shared" si="73"/>
        <v>U4-P16</v>
      </c>
      <c r="E514" t="s">
        <v>420</v>
      </c>
      <c r="F514" t="s">
        <v>628</v>
      </c>
      <c r="G514" t="s">
        <v>283</v>
      </c>
      <c r="AT514" t="str">
        <f t="shared" si="74"/>
        <v>B14_L11_N</v>
      </c>
      <c r="AU514" t="str">
        <f t="shared" si="75"/>
        <v>--</v>
      </c>
    </row>
    <row r="515" spans="1:47" x14ac:dyDescent="0.25">
      <c r="A515" t="str">
        <f t="shared" si="70"/>
        <v>U4-P18</v>
      </c>
      <c r="B515" t="str">
        <f t="shared" si="71"/>
        <v>B14_L10_N</v>
      </c>
      <c r="C515" t="str">
        <f t="shared" si="72"/>
        <v>U4-B14_L10_N</v>
      </c>
      <c r="D515" t="str">
        <f t="shared" si="73"/>
        <v>U4-P18</v>
      </c>
      <c r="E515" t="s">
        <v>420</v>
      </c>
      <c r="F515" t="s">
        <v>630</v>
      </c>
      <c r="G515" t="s">
        <v>280</v>
      </c>
      <c r="AT515" t="str">
        <f t="shared" si="74"/>
        <v>B14_L10_N</v>
      </c>
      <c r="AU515" t="str">
        <f t="shared" si="75"/>
        <v>--</v>
      </c>
    </row>
    <row r="516" spans="1:47" x14ac:dyDescent="0.25">
      <c r="A516" t="str">
        <f t="shared" si="70"/>
        <v>U4-R1</v>
      </c>
      <c r="B516" t="str">
        <f t="shared" si="71"/>
        <v>B34_L13_N</v>
      </c>
      <c r="C516" t="str">
        <f t="shared" si="72"/>
        <v>U4-B34_L13_N</v>
      </c>
      <c r="D516" t="str">
        <f t="shared" si="73"/>
        <v>U4-R1</v>
      </c>
      <c r="E516" t="s">
        <v>420</v>
      </c>
      <c r="F516" t="s">
        <v>461</v>
      </c>
      <c r="G516" t="s">
        <v>353</v>
      </c>
      <c r="AT516" t="str">
        <f t="shared" si="74"/>
        <v>B34_L13_N</v>
      </c>
      <c r="AU516" t="str">
        <f t="shared" si="75"/>
        <v>--</v>
      </c>
    </row>
    <row r="517" spans="1:47" x14ac:dyDescent="0.25">
      <c r="A517" t="str">
        <f t="shared" si="70"/>
        <v>U4-R2</v>
      </c>
      <c r="B517" t="str">
        <f t="shared" si="71"/>
        <v>B34_L13_P</v>
      </c>
      <c r="C517" t="str">
        <f t="shared" si="72"/>
        <v>U4-B34_L13_P</v>
      </c>
      <c r="D517" t="str">
        <f t="shared" si="73"/>
        <v>U4-R2</v>
      </c>
      <c r="E517" t="s">
        <v>420</v>
      </c>
      <c r="F517" t="s">
        <v>462</v>
      </c>
      <c r="G517" t="s">
        <v>354</v>
      </c>
      <c r="AT517" t="str">
        <f t="shared" si="74"/>
        <v>B34_L13_P</v>
      </c>
      <c r="AU517" t="str">
        <f t="shared" si="75"/>
        <v>--</v>
      </c>
    </row>
    <row r="518" spans="1:47" x14ac:dyDescent="0.25">
      <c r="A518" t="str">
        <f t="shared" ref="A518:A581" si="76">$E518&amp;"-"&amp;$F518</f>
        <v>U4-R3</v>
      </c>
      <c r="B518" t="str">
        <f t="shared" ref="B518:B581" si="77">IF(OR(E518=$A$2,E518=$B$2,E518=$C$2,E518=$D$2),"--",G518)</f>
        <v>B34_L14_P</v>
      </c>
      <c r="C518" t="str">
        <f t="shared" ref="C518:C581" si="78">$E518&amp;"-"&amp;$G518</f>
        <v>U4-B34_L14_P</v>
      </c>
      <c r="D518" t="str">
        <f t="shared" ref="D518:D581" si="79">A518</f>
        <v>U4-R3</v>
      </c>
      <c r="E518" t="s">
        <v>420</v>
      </c>
      <c r="F518" t="s">
        <v>463</v>
      </c>
      <c r="G518" t="s">
        <v>356</v>
      </c>
      <c r="AT518" t="str">
        <f t="shared" ref="AT518:AT581" si="80">IF(IF(COUNTIF($AO$6:$AQ$150,B518)&gt;0,"---","--")="---",VLOOKUP(B518,$AO$6:$AQ$150,3,0),B518)</f>
        <v>B34_L14_P</v>
      </c>
      <c r="AU518" t="str">
        <f t="shared" ref="AU518:AU581" si="81">IF(IF(COUNTIF($AO$6:$AQ$150,B518)&gt;0,"---","--")="---",VLOOKUP(B518,$AO$6:$AQ$150,2,0),"--")</f>
        <v>--</v>
      </c>
    </row>
    <row r="519" spans="1:47" x14ac:dyDescent="0.25">
      <c r="A519" t="str">
        <f t="shared" si="76"/>
        <v>U4-R5</v>
      </c>
      <c r="B519" t="str">
        <f t="shared" si="77"/>
        <v>B34_L21_P</v>
      </c>
      <c r="C519" t="str">
        <f t="shared" si="78"/>
        <v>U4-B34_L21_P</v>
      </c>
      <c r="D519" t="str">
        <f t="shared" si="79"/>
        <v>U4-R5</v>
      </c>
      <c r="E519" t="s">
        <v>420</v>
      </c>
      <c r="F519" t="s">
        <v>464</v>
      </c>
      <c r="G519" t="s">
        <v>377</v>
      </c>
      <c r="AT519" t="str">
        <f t="shared" si="80"/>
        <v>B34_L21_P</v>
      </c>
      <c r="AU519" t="str">
        <f t="shared" si="81"/>
        <v>--</v>
      </c>
    </row>
    <row r="520" spans="1:47" x14ac:dyDescent="0.25">
      <c r="A520" t="str">
        <f t="shared" si="76"/>
        <v>U4-R6</v>
      </c>
      <c r="B520" t="str">
        <f t="shared" si="77"/>
        <v>SN</v>
      </c>
      <c r="C520" t="str">
        <f t="shared" si="78"/>
        <v>U4-SN</v>
      </c>
      <c r="D520" t="str">
        <f t="shared" si="79"/>
        <v>U4-R6</v>
      </c>
      <c r="E520" t="s">
        <v>420</v>
      </c>
      <c r="F520" t="s">
        <v>465</v>
      </c>
      <c r="G520" t="s">
        <v>1312</v>
      </c>
      <c r="AT520" t="str">
        <f t="shared" si="80"/>
        <v>SN</v>
      </c>
      <c r="AU520" t="str">
        <f t="shared" si="81"/>
        <v>--</v>
      </c>
    </row>
    <row r="521" spans="1:47" x14ac:dyDescent="0.25">
      <c r="A521" t="str">
        <f t="shared" si="76"/>
        <v>U4-R7</v>
      </c>
      <c r="B521" t="str">
        <f t="shared" si="77"/>
        <v>B34_L22_P</v>
      </c>
      <c r="C521" t="str">
        <f t="shared" si="78"/>
        <v>U4-B34_L22_P</v>
      </c>
      <c r="D521" t="str">
        <f t="shared" si="79"/>
        <v>U4-R7</v>
      </c>
      <c r="E521" t="s">
        <v>420</v>
      </c>
      <c r="F521" t="s">
        <v>466</v>
      </c>
      <c r="G521" t="s">
        <v>379</v>
      </c>
      <c r="AT521" t="str">
        <f t="shared" si="80"/>
        <v>B34_L22_P</v>
      </c>
      <c r="AU521" t="str">
        <f t="shared" si="81"/>
        <v>--</v>
      </c>
    </row>
    <row r="522" spans="1:47" x14ac:dyDescent="0.25">
      <c r="A522" t="str">
        <f t="shared" si="76"/>
        <v>U4-R13</v>
      </c>
      <c r="B522" t="str">
        <f t="shared" si="77"/>
        <v>B14_L19_P</v>
      </c>
      <c r="C522" t="str">
        <f t="shared" si="78"/>
        <v>U4-B14_L19_P</v>
      </c>
      <c r="D522" t="str">
        <f t="shared" si="79"/>
        <v>U4-R13</v>
      </c>
      <c r="E522" t="s">
        <v>420</v>
      </c>
      <c r="F522" t="s">
        <v>634</v>
      </c>
      <c r="G522" t="s">
        <v>856</v>
      </c>
      <c r="AT522" t="str">
        <f t="shared" si="80"/>
        <v>B14_L19_P</v>
      </c>
      <c r="AU522" t="str">
        <f t="shared" si="81"/>
        <v>--</v>
      </c>
    </row>
    <row r="523" spans="1:47" x14ac:dyDescent="0.25">
      <c r="A523" t="str">
        <f t="shared" si="76"/>
        <v>U4-R15</v>
      </c>
      <c r="B523" t="str">
        <f t="shared" si="77"/>
        <v>B14_L12_N</v>
      </c>
      <c r="C523" t="str">
        <f t="shared" si="78"/>
        <v>U4-B14_L12_N</v>
      </c>
      <c r="D523" t="str">
        <f t="shared" si="79"/>
        <v>U4-R15</v>
      </c>
      <c r="E523" t="s">
        <v>420</v>
      </c>
      <c r="F523" t="s">
        <v>635</v>
      </c>
      <c r="G523" t="s">
        <v>285</v>
      </c>
      <c r="AT523" t="str">
        <f t="shared" si="80"/>
        <v>B14_L12_N</v>
      </c>
      <c r="AU523" t="str">
        <f t="shared" si="81"/>
        <v>--</v>
      </c>
    </row>
    <row r="524" spans="1:47" x14ac:dyDescent="0.25">
      <c r="A524" t="str">
        <f t="shared" si="76"/>
        <v>U4-R16</v>
      </c>
      <c r="B524" t="str">
        <f t="shared" si="77"/>
        <v>B14_L14_P</v>
      </c>
      <c r="C524" t="str">
        <f t="shared" si="78"/>
        <v>U4-B14_L14_P</v>
      </c>
      <c r="D524" t="str">
        <f t="shared" si="79"/>
        <v>U4-R16</v>
      </c>
      <c r="E524" t="s">
        <v>420</v>
      </c>
      <c r="F524" t="s">
        <v>636</v>
      </c>
      <c r="G524" t="s">
        <v>290</v>
      </c>
      <c r="AT524" t="str">
        <f t="shared" si="80"/>
        <v>B14_L14_P</v>
      </c>
      <c r="AU524" t="str">
        <f t="shared" si="81"/>
        <v>--</v>
      </c>
    </row>
    <row r="525" spans="1:47" x14ac:dyDescent="0.25">
      <c r="A525" t="str">
        <f t="shared" si="76"/>
        <v>U4-R17</v>
      </c>
      <c r="B525" t="str">
        <f t="shared" si="77"/>
        <v>B14_L14_N</v>
      </c>
      <c r="C525" t="str">
        <f t="shared" si="78"/>
        <v>U4-B14_L14_N</v>
      </c>
      <c r="D525" t="str">
        <f t="shared" si="79"/>
        <v>U4-R17</v>
      </c>
      <c r="E525" t="s">
        <v>420</v>
      </c>
      <c r="F525" t="s">
        <v>637</v>
      </c>
      <c r="G525" t="s">
        <v>289</v>
      </c>
      <c r="AT525" t="str">
        <f t="shared" si="80"/>
        <v>B14_L14_N</v>
      </c>
      <c r="AU525" t="str">
        <f t="shared" si="81"/>
        <v>--</v>
      </c>
    </row>
    <row r="526" spans="1:47" x14ac:dyDescent="0.25">
      <c r="A526" t="str">
        <f t="shared" si="76"/>
        <v>U4-R18</v>
      </c>
      <c r="B526" t="str">
        <f t="shared" si="77"/>
        <v>B14_L15_P</v>
      </c>
      <c r="C526" t="str">
        <f t="shared" si="78"/>
        <v>U4-B14_L15_P</v>
      </c>
      <c r="D526" t="str">
        <f t="shared" si="79"/>
        <v>U4-R18</v>
      </c>
      <c r="E526" t="s">
        <v>420</v>
      </c>
      <c r="F526" t="s">
        <v>638</v>
      </c>
      <c r="G526" t="s">
        <v>850</v>
      </c>
      <c r="AT526" t="str">
        <f t="shared" si="80"/>
        <v>B14_L15_P</v>
      </c>
      <c r="AU526" t="str">
        <f t="shared" si="81"/>
        <v>--</v>
      </c>
    </row>
    <row r="527" spans="1:47" x14ac:dyDescent="0.25">
      <c r="A527" t="str">
        <f t="shared" si="76"/>
        <v>U4-T2</v>
      </c>
      <c r="B527" t="str">
        <f t="shared" si="77"/>
        <v>B34_L14_N</v>
      </c>
      <c r="C527" t="str">
        <f t="shared" si="78"/>
        <v>U4-B34_L14_N</v>
      </c>
      <c r="D527" t="str">
        <f t="shared" si="79"/>
        <v>U4-T2</v>
      </c>
      <c r="E527" t="s">
        <v>420</v>
      </c>
      <c r="F527" t="s">
        <v>469</v>
      </c>
      <c r="G527" t="s">
        <v>355</v>
      </c>
      <c r="AT527" t="str">
        <f t="shared" si="80"/>
        <v>B34_L14_N</v>
      </c>
      <c r="AU527" t="str">
        <f t="shared" si="81"/>
        <v>--</v>
      </c>
    </row>
    <row r="528" spans="1:47" x14ac:dyDescent="0.25">
      <c r="A528" t="str">
        <f t="shared" si="76"/>
        <v>U4-T3</v>
      </c>
      <c r="B528" t="str">
        <f t="shared" si="77"/>
        <v>B34_L17_N</v>
      </c>
      <c r="C528" t="str">
        <f t="shared" si="78"/>
        <v>U4-B34_L17_N</v>
      </c>
      <c r="D528" t="str">
        <f t="shared" si="79"/>
        <v>U4-T3</v>
      </c>
      <c r="E528" t="s">
        <v>420</v>
      </c>
      <c r="F528" t="s">
        <v>470</v>
      </c>
      <c r="G528" t="s">
        <v>361</v>
      </c>
      <c r="AT528" t="str">
        <f t="shared" si="80"/>
        <v>B34_L17_N</v>
      </c>
      <c r="AU528" t="str">
        <f t="shared" si="81"/>
        <v>--</v>
      </c>
    </row>
    <row r="529" spans="1:47" x14ac:dyDescent="0.25">
      <c r="A529" t="str">
        <f t="shared" si="76"/>
        <v>U4-T4</v>
      </c>
      <c r="B529" t="str">
        <f t="shared" si="77"/>
        <v>B34_L17_P</v>
      </c>
      <c r="C529" t="str">
        <f t="shared" si="78"/>
        <v>U4-B34_L17_P</v>
      </c>
      <c r="D529" t="str">
        <f t="shared" si="79"/>
        <v>U4-T4</v>
      </c>
      <c r="E529" t="s">
        <v>420</v>
      </c>
      <c r="F529" t="s">
        <v>471</v>
      </c>
      <c r="G529" t="s">
        <v>362</v>
      </c>
      <c r="AT529" t="str">
        <f t="shared" si="80"/>
        <v>B34_L17_P</v>
      </c>
      <c r="AU529" t="str">
        <f t="shared" si="81"/>
        <v>--</v>
      </c>
    </row>
    <row r="530" spans="1:47" x14ac:dyDescent="0.25">
      <c r="A530" t="str">
        <f t="shared" si="76"/>
        <v>U4-T5</v>
      </c>
      <c r="B530" t="str">
        <f t="shared" si="77"/>
        <v>B34_L21_N</v>
      </c>
      <c r="C530" t="str">
        <f t="shared" si="78"/>
        <v>U4-B34_L21_N</v>
      </c>
      <c r="D530" t="str">
        <f t="shared" si="79"/>
        <v>U4-T5</v>
      </c>
      <c r="E530" t="s">
        <v>420</v>
      </c>
      <c r="F530" t="s">
        <v>472</v>
      </c>
      <c r="G530" t="s">
        <v>375</v>
      </c>
      <c r="AT530" t="str">
        <f t="shared" si="80"/>
        <v>B34_L21_N</v>
      </c>
      <c r="AU530" t="str">
        <f t="shared" si="81"/>
        <v>--</v>
      </c>
    </row>
    <row r="531" spans="1:47" x14ac:dyDescent="0.25">
      <c r="A531" t="str">
        <f t="shared" si="76"/>
        <v>U4-T7</v>
      </c>
      <c r="B531" t="str">
        <f t="shared" si="77"/>
        <v>B34_L22_N</v>
      </c>
      <c r="C531" t="str">
        <f t="shared" si="78"/>
        <v>U4-B34_L22_N</v>
      </c>
      <c r="D531" t="str">
        <f t="shared" si="79"/>
        <v>U4-T7</v>
      </c>
      <c r="E531" t="s">
        <v>420</v>
      </c>
      <c r="F531" t="s">
        <v>734</v>
      </c>
      <c r="G531" t="s">
        <v>378</v>
      </c>
      <c r="AT531" t="str">
        <f t="shared" si="80"/>
        <v>B34_L22_N</v>
      </c>
      <c r="AU531" t="str">
        <f t="shared" si="81"/>
        <v>--</v>
      </c>
    </row>
    <row r="532" spans="1:47" x14ac:dyDescent="0.25">
      <c r="A532" t="str">
        <f t="shared" si="76"/>
        <v>U4-T12</v>
      </c>
      <c r="B532" t="str">
        <f t="shared" si="77"/>
        <v>B14_L22_P</v>
      </c>
      <c r="C532" t="str">
        <f t="shared" si="78"/>
        <v>U4-B14_L22_P</v>
      </c>
      <c r="D532" t="str">
        <f t="shared" si="79"/>
        <v>U4-T12</v>
      </c>
      <c r="E532" t="s">
        <v>420</v>
      </c>
      <c r="F532" t="s">
        <v>642</v>
      </c>
      <c r="G532" t="s">
        <v>862</v>
      </c>
      <c r="AT532" t="str">
        <f t="shared" si="80"/>
        <v>B14_L22_P</v>
      </c>
      <c r="AU532" t="str">
        <f t="shared" si="81"/>
        <v>--</v>
      </c>
    </row>
    <row r="533" spans="1:47" x14ac:dyDescent="0.25">
      <c r="A533" t="str">
        <f t="shared" si="76"/>
        <v>U4-T13</v>
      </c>
      <c r="B533" t="str">
        <f t="shared" si="77"/>
        <v>B14_L19_N</v>
      </c>
      <c r="C533" t="str">
        <f t="shared" si="78"/>
        <v>U4-B14_L19_N</v>
      </c>
      <c r="D533" t="str">
        <f t="shared" si="79"/>
        <v>U4-T13</v>
      </c>
      <c r="E533" t="s">
        <v>420</v>
      </c>
      <c r="F533" t="s">
        <v>643</v>
      </c>
      <c r="G533" t="s">
        <v>855</v>
      </c>
      <c r="AT533" t="str">
        <f t="shared" si="80"/>
        <v>B14_L19_N</v>
      </c>
      <c r="AU533" t="str">
        <f t="shared" si="81"/>
        <v>--</v>
      </c>
    </row>
    <row r="534" spans="1:47" x14ac:dyDescent="0.25">
      <c r="A534" t="str">
        <f t="shared" si="76"/>
        <v>U4-T14</v>
      </c>
      <c r="B534" t="str">
        <f t="shared" si="77"/>
        <v>B14_L13_P</v>
      </c>
      <c r="C534" t="str">
        <f t="shared" si="78"/>
        <v>U4-B14_L13_P</v>
      </c>
      <c r="D534" t="str">
        <f t="shared" si="79"/>
        <v>U4-T14</v>
      </c>
      <c r="E534" t="s">
        <v>420</v>
      </c>
      <c r="F534" t="s">
        <v>644</v>
      </c>
      <c r="G534" t="s">
        <v>288</v>
      </c>
      <c r="AT534" t="str">
        <f t="shared" si="80"/>
        <v>CLK25M</v>
      </c>
      <c r="AU534" t="str">
        <f t="shared" si="81"/>
        <v>R23</v>
      </c>
    </row>
    <row r="535" spans="1:47" x14ac:dyDescent="0.25">
      <c r="A535" t="str">
        <f t="shared" si="76"/>
        <v>U4-T15</v>
      </c>
      <c r="B535" t="str">
        <f t="shared" si="77"/>
        <v>B14_L13_N</v>
      </c>
      <c r="C535" t="str">
        <f t="shared" si="78"/>
        <v>U4-B14_L13_N</v>
      </c>
      <c r="D535" t="str">
        <f t="shared" si="79"/>
        <v>U4-T15</v>
      </c>
      <c r="E535" t="s">
        <v>420</v>
      </c>
      <c r="F535" t="s">
        <v>645</v>
      </c>
      <c r="G535" t="s">
        <v>287</v>
      </c>
      <c r="AT535" t="str">
        <f t="shared" si="80"/>
        <v>B14_L13_N</v>
      </c>
      <c r="AU535" t="str">
        <f t="shared" si="81"/>
        <v>--</v>
      </c>
    </row>
    <row r="536" spans="1:47" x14ac:dyDescent="0.25">
      <c r="A536" t="str">
        <f t="shared" si="76"/>
        <v>U4-T17</v>
      </c>
      <c r="B536" t="str">
        <f t="shared" si="77"/>
        <v>B14_L16_P</v>
      </c>
      <c r="C536" t="str">
        <f t="shared" si="78"/>
        <v>U4-B14_L16_P</v>
      </c>
      <c r="D536" t="str">
        <f t="shared" si="79"/>
        <v>U4-T17</v>
      </c>
      <c r="E536" t="s">
        <v>420</v>
      </c>
      <c r="F536" t="s">
        <v>735</v>
      </c>
      <c r="G536" t="s">
        <v>852</v>
      </c>
      <c r="AT536" t="str">
        <f t="shared" si="80"/>
        <v>B14_L16_P</v>
      </c>
      <c r="AU536" t="str">
        <f t="shared" si="81"/>
        <v>--</v>
      </c>
    </row>
    <row r="537" spans="1:47" x14ac:dyDescent="0.25">
      <c r="A537" t="str">
        <f t="shared" si="76"/>
        <v>U4-T18</v>
      </c>
      <c r="B537" t="str">
        <f t="shared" si="77"/>
        <v>B14_L15_N</v>
      </c>
      <c r="C537" t="str">
        <f t="shared" si="78"/>
        <v>U4-B14_L15_N</v>
      </c>
      <c r="D537" t="str">
        <f t="shared" si="79"/>
        <v>U4-T18</v>
      </c>
      <c r="E537" t="s">
        <v>420</v>
      </c>
      <c r="F537" t="s">
        <v>647</v>
      </c>
      <c r="G537" t="s">
        <v>849</v>
      </c>
      <c r="AT537" t="str">
        <f t="shared" si="80"/>
        <v>B14_L15_N</v>
      </c>
      <c r="AU537" t="str">
        <f t="shared" si="81"/>
        <v>--</v>
      </c>
    </row>
    <row r="538" spans="1:47" x14ac:dyDescent="0.25">
      <c r="A538" t="str">
        <f t="shared" si="76"/>
        <v>U4-U1</v>
      </c>
      <c r="B538" t="str">
        <f t="shared" si="77"/>
        <v>B34_L15_N</v>
      </c>
      <c r="C538" t="str">
        <f t="shared" si="78"/>
        <v>U4-B34_L15_N</v>
      </c>
      <c r="D538" t="str">
        <f t="shared" si="79"/>
        <v>U4-U1</v>
      </c>
      <c r="E538" t="s">
        <v>420</v>
      </c>
      <c r="F538" t="s">
        <v>408</v>
      </c>
      <c r="G538" t="s">
        <v>357</v>
      </c>
      <c r="AT538" t="str">
        <f t="shared" si="80"/>
        <v>B34_L15_N</v>
      </c>
      <c r="AU538" t="str">
        <f t="shared" si="81"/>
        <v>--</v>
      </c>
    </row>
    <row r="539" spans="1:47" x14ac:dyDescent="0.25">
      <c r="A539" t="str">
        <f t="shared" si="76"/>
        <v>U4-U2</v>
      </c>
      <c r="B539" t="str">
        <f t="shared" si="77"/>
        <v>B34_L15_P</v>
      </c>
      <c r="C539" t="str">
        <f t="shared" si="78"/>
        <v>U4-B34_L15_P</v>
      </c>
      <c r="D539" t="str">
        <f t="shared" si="79"/>
        <v>U4-U2</v>
      </c>
      <c r="E539" t="s">
        <v>420</v>
      </c>
      <c r="F539" t="s">
        <v>413</v>
      </c>
      <c r="G539" t="s">
        <v>358</v>
      </c>
      <c r="AT539" t="str">
        <f t="shared" si="80"/>
        <v>B34_L15_P</v>
      </c>
      <c r="AU539" t="str">
        <f t="shared" si="81"/>
        <v>--</v>
      </c>
    </row>
    <row r="540" spans="1:47" x14ac:dyDescent="0.25">
      <c r="A540" t="str">
        <f t="shared" si="76"/>
        <v>U4-U4</v>
      </c>
      <c r="B540" t="str">
        <f t="shared" si="77"/>
        <v>B34_L18_P</v>
      </c>
      <c r="C540" t="str">
        <f t="shared" si="78"/>
        <v>U4-B34_L18_P</v>
      </c>
      <c r="D540" t="str">
        <f t="shared" si="79"/>
        <v>U4-U4</v>
      </c>
      <c r="E540" t="s">
        <v>420</v>
      </c>
      <c r="F540" t="s">
        <v>420</v>
      </c>
      <c r="G540" t="s">
        <v>365</v>
      </c>
      <c r="AT540" t="str">
        <f t="shared" si="80"/>
        <v>B34_L18_P</v>
      </c>
      <c r="AU540" t="str">
        <f t="shared" si="81"/>
        <v>--</v>
      </c>
    </row>
    <row r="541" spans="1:47" x14ac:dyDescent="0.25">
      <c r="A541" t="str">
        <f t="shared" si="76"/>
        <v>U4-U5</v>
      </c>
      <c r="B541" t="str">
        <f t="shared" si="77"/>
        <v>B34_L20_N</v>
      </c>
      <c r="C541" t="str">
        <f t="shared" si="78"/>
        <v>U4-B34_L20_N</v>
      </c>
      <c r="D541" t="str">
        <f t="shared" si="79"/>
        <v>U4-U5</v>
      </c>
      <c r="E541" t="s">
        <v>420</v>
      </c>
      <c r="F541" t="s">
        <v>421</v>
      </c>
      <c r="G541" t="s">
        <v>373</v>
      </c>
      <c r="AT541" t="str">
        <f t="shared" si="80"/>
        <v>B34_L20_N</v>
      </c>
      <c r="AU541" t="str">
        <f t="shared" si="81"/>
        <v>--</v>
      </c>
    </row>
    <row r="542" spans="1:47" x14ac:dyDescent="0.25">
      <c r="A542" t="str">
        <f t="shared" si="76"/>
        <v>U4-U6</v>
      </c>
      <c r="B542" t="str">
        <f t="shared" si="77"/>
        <v>B34_L20_P</v>
      </c>
      <c r="C542" t="str">
        <f t="shared" si="78"/>
        <v>U4-B34_L20_P</v>
      </c>
      <c r="D542" t="str">
        <f t="shared" si="79"/>
        <v>U4-U6</v>
      </c>
      <c r="E542" t="s">
        <v>420</v>
      </c>
      <c r="F542" t="s">
        <v>475</v>
      </c>
      <c r="G542" t="s">
        <v>374</v>
      </c>
      <c r="AT542" t="str">
        <f t="shared" si="80"/>
        <v>B34_L20_P</v>
      </c>
      <c r="AU542" t="str">
        <f t="shared" si="81"/>
        <v>--</v>
      </c>
    </row>
    <row r="543" spans="1:47" x14ac:dyDescent="0.25">
      <c r="A543" t="str">
        <f t="shared" si="76"/>
        <v>U4-U7</v>
      </c>
      <c r="B543" t="str">
        <f t="shared" si="77"/>
        <v>B34_L23_P</v>
      </c>
      <c r="C543" t="str">
        <f t="shared" si="78"/>
        <v>U4-B34_L23_P</v>
      </c>
      <c r="D543" t="str">
        <f t="shared" si="79"/>
        <v>U4-U7</v>
      </c>
      <c r="E543" t="s">
        <v>420</v>
      </c>
      <c r="F543" t="s">
        <v>476</v>
      </c>
      <c r="G543" t="s">
        <v>381</v>
      </c>
      <c r="AT543" t="str">
        <f t="shared" si="80"/>
        <v>B34_L23_P</v>
      </c>
      <c r="AU543" t="str">
        <f t="shared" si="81"/>
        <v>--</v>
      </c>
    </row>
    <row r="544" spans="1:47" x14ac:dyDescent="0.25">
      <c r="A544" t="str">
        <f t="shared" si="76"/>
        <v>U4-U9</v>
      </c>
      <c r="B544" t="str">
        <f t="shared" si="77"/>
        <v>B14_L24_P</v>
      </c>
      <c r="C544" t="str">
        <f t="shared" si="78"/>
        <v>U4-B14_L24_P</v>
      </c>
      <c r="D544" t="str">
        <f t="shared" si="79"/>
        <v>U4-U9</v>
      </c>
      <c r="E544" t="s">
        <v>420</v>
      </c>
      <c r="F544" t="s">
        <v>478</v>
      </c>
      <c r="G544" t="s">
        <v>294</v>
      </c>
      <c r="AT544" t="str">
        <f t="shared" si="80"/>
        <v>B14_L24_P</v>
      </c>
      <c r="AU544" t="str">
        <f t="shared" si="81"/>
        <v>--</v>
      </c>
    </row>
    <row r="545" spans="1:47" x14ac:dyDescent="0.25">
      <c r="A545" t="str">
        <f t="shared" si="76"/>
        <v>U4-U10</v>
      </c>
      <c r="B545" t="str">
        <f t="shared" si="77"/>
        <v>B14_L25</v>
      </c>
      <c r="C545" t="str">
        <f t="shared" si="78"/>
        <v>U4-B14_L25</v>
      </c>
      <c r="D545" t="str">
        <f t="shared" si="79"/>
        <v>U4-U10</v>
      </c>
      <c r="E545" t="s">
        <v>420</v>
      </c>
      <c r="F545" t="s">
        <v>736</v>
      </c>
      <c r="G545" t="s">
        <v>1303</v>
      </c>
      <c r="AT545" t="str">
        <f t="shared" si="80"/>
        <v>B14_L25</v>
      </c>
      <c r="AU545" t="str">
        <f t="shared" si="81"/>
        <v>--</v>
      </c>
    </row>
    <row r="546" spans="1:47" x14ac:dyDescent="0.25">
      <c r="A546" t="str">
        <f t="shared" si="76"/>
        <v>U4-U11</v>
      </c>
      <c r="B546" t="str">
        <f t="shared" si="77"/>
        <v>B14_L23_P</v>
      </c>
      <c r="C546" t="str">
        <f t="shared" si="78"/>
        <v>U4-B14_L23_P</v>
      </c>
      <c r="D546" t="str">
        <f t="shared" si="79"/>
        <v>U4-U11</v>
      </c>
      <c r="E546" t="s">
        <v>420</v>
      </c>
      <c r="F546" t="s">
        <v>648</v>
      </c>
      <c r="G546" t="s">
        <v>864</v>
      </c>
      <c r="AT546" t="str">
        <f t="shared" si="80"/>
        <v>B14_L23_P</v>
      </c>
      <c r="AU546" t="str">
        <f t="shared" si="81"/>
        <v>--</v>
      </c>
    </row>
    <row r="547" spans="1:47" x14ac:dyDescent="0.25">
      <c r="A547" t="str">
        <f t="shared" si="76"/>
        <v>U4-U12</v>
      </c>
      <c r="B547" t="str">
        <f t="shared" si="77"/>
        <v>B14_L22_N</v>
      </c>
      <c r="C547" t="str">
        <f t="shared" si="78"/>
        <v>U4-B14_L22_N</v>
      </c>
      <c r="D547" t="str">
        <f t="shared" si="79"/>
        <v>U4-U12</v>
      </c>
      <c r="E547" t="s">
        <v>420</v>
      </c>
      <c r="F547" t="s">
        <v>649</v>
      </c>
      <c r="G547" t="s">
        <v>861</v>
      </c>
      <c r="AT547" t="str">
        <f t="shared" si="80"/>
        <v>B14_L22_N</v>
      </c>
      <c r="AU547" t="str">
        <f t="shared" si="81"/>
        <v>--</v>
      </c>
    </row>
    <row r="548" spans="1:47" x14ac:dyDescent="0.25">
      <c r="A548" t="str">
        <f t="shared" si="76"/>
        <v>U4-U14</v>
      </c>
      <c r="B548" t="str">
        <f t="shared" si="77"/>
        <v>B14_L20_P</v>
      </c>
      <c r="C548" t="str">
        <f t="shared" si="78"/>
        <v>U4-B14_L20_P</v>
      </c>
      <c r="D548" t="str">
        <f t="shared" si="79"/>
        <v>U4-U14</v>
      </c>
      <c r="E548" t="s">
        <v>420</v>
      </c>
      <c r="F548" t="s">
        <v>651</v>
      </c>
      <c r="G548" t="s">
        <v>858</v>
      </c>
      <c r="AT548" t="str">
        <f t="shared" si="80"/>
        <v>B14_L20_P</v>
      </c>
      <c r="AU548" t="str">
        <f t="shared" si="81"/>
        <v>--</v>
      </c>
    </row>
    <row r="549" spans="1:47" x14ac:dyDescent="0.25">
      <c r="A549" t="str">
        <f t="shared" si="76"/>
        <v>U4-U15</v>
      </c>
      <c r="B549" t="str">
        <f t="shared" si="77"/>
        <v>B14_L17_P</v>
      </c>
      <c r="C549" t="str">
        <f t="shared" si="78"/>
        <v>U4-B14_L17_P</v>
      </c>
      <c r="D549" t="str">
        <f t="shared" si="79"/>
        <v>U4-U15</v>
      </c>
      <c r="E549" t="s">
        <v>420</v>
      </c>
      <c r="F549" t="s">
        <v>652</v>
      </c>
      <c r="G549" t="s">
        <v>854</v>
      </c>
      <c r="AT549" t="str">
        <f t="shared" si="80"/>
        <v>B14_L17_P</v>
      </c>
      <c r="AU549" t="str">
        <f t="shared" si="81"/>
        <v>--</v>
      </c>
    </row>
    <row r="550" spans="1:47" x14ac:dyDescent="0.25">
      <c r="A550" t="str">
        <f t="shared" si="76"/>
        <v>U4-U16</v>
      </c>
      <c r="B550" t="str">
        <f t="shared" si="77"/>
        <v>B14_L17_N</v>
      </c>
      <c r="C550" t="str">
        <f t="shared" si="78"/>
        <v>U4-B14_L17_N</v>
      </c>
      <c r="D550" t="str">
        <f t="shared" si="79"/>
        <v>U4-U16</v>
      </c>
      <c r="E550" t="s">
        <v>420</v>
      </c>
      <c r="F550" t="s">
        <v>653</v>
      </c>
      <c r="G550" t="s">
        <v>853</v>
      </c>
      <c r="AT550" t="str">
        <f t="shared" si="80"/>
        <v>B14_L17_N</v>
      </c>
      <c r="AU550" t="str">
        <f t="shared" si="81"/>
        <v>--</v>
      </c>
    </row>
    <row r="551" spans="1:47" x14ac:dyDescent="0.25">
      <c r="A551" t="str">
        <f t="shared" si="76"/>
        <v>U4-U17</v>
      </c>
      <c r="B551" t="str">
        <f t="shared" si="77"/>
        <v>B14_L16_N</v>
      </c>
      <c r="C551" t="str">
        <f t="shared" si="78"/>
        <v>U4-B14_L16_N</v>
      </c>
      <c r="D551" t="str">
        <f t="shared" si="79"/>
        <v>U4-U17</v>
      </c>
      <c r="E551" t="s">
        <v>420</v>
      </c>
      <c r="F551" t="s">
        <v>654</v>
      </c>
      <c r="G551" t="s">
        <v>851</v>
      </c>
      <c r="AT551" t="str">
        <f t="shared" si="80"/>
        <v>B14_L16_N</v>
      </c>
      <c r="AU551" t="str">
        <f t="shared" si="81"/>
        <v>--</v>
      </c>
    </row>
    <row r="552" spans="1:47" x14ac:dyDescent="0.25">
      <c r="A552" t="str">
        <f t="shared" si="76"/>
        <v>U4-V2</v>
      </c>
      <c r="B552" t="str">
        <f t="shared" si="77"/>
        <v>B34_L16_N</v>
      </c>
      <c r="C552" t="str">
        <f t="shared" si="78"/>
        <v>U4-B34_L16_N</v>
      </c>
      <c r="D552" t="str">
        <f t="shared" si="79"/>
        <v>U4-V2</v>
      </c>
      <c r="E552" t="s">
        <v>420</v>
      </c>
      <c r="F552" t="s">
        <v>480</v>
      </c>
      <c r="G552" t="s">
        <v>359</v>
      </c>
      <c r="AT552" t="str">
        <f t="shared" si="80"/>
        <v>B34_L16_N</v>
      </c>
      <c r="AU552" t="str">
        <f t="shared" si="81"/>
        <v>--</v>
      </c>
    </row>
    <row r="553" spans="1:47" x14ac:dyDescent="0.25">
      <c r="A553" t="str">
        <f t="shared" si="76"/>
        <v>U4-V3</v>
      </c>
      <c r="B553" t="str">
        <f t="shared" si="77"/>
        <v>B34_L16_P</v>
      </c>
      <c r="C553" t="str">
        <f t="shared" si="78"/>
        <v>U4-B34_L16_P</v>
      </c>
      <c r="D553" t="str">
        <f t="shared" si="79"/>
        <v>U4-V3</v>
      </c>
      <c r="E553" t="s">
        <v>420</v>
      </c>
      <c r="F553" t="s">
        <v>737</v>
      </c>
      <c r="G553" t="s">
        <v>360</v>
      </c>
      <c r="AT553" t="str">
        <f t="shared" si="80"/>
        <v>B34_L16_P</v>
      </c>
      <c r="AU553" t="str">
        <f t="shared" si="81"/>
        <v>--</v>
      </c>
    </row>
    <row r="554" spans="1:47" x14ac:dyDescent="0.25">
      <c r="A554" t="str">
        <f t="shared" si="76"/>
        <v>U4-V4</v>
      </c>
      <c r="B554" t="str">
        <f t="shared" si="77"/>
        <v>B34_L18_N</v>
      </c>
      <c r="C554" t="str">
        <f t="shared" si="78"/>
        <v>U4-B34_L18_N</v>
      </c>
      <c r="D554" t="str">
        <f t="shared" si="79"/>
        <v>U4-V4</v>
      </c>
      <c r="E554" t="s">
        <v>420</v>
      </c>
      <c r="F554" t="s">
        <v>481</v>
      </c>
      <c r="G554" t="s">
        <v>363</v>
      </c>
      <c r="AT554" t="str">
        <f t="shared" si="80"/>
        <v>B34_L18_N</v>
      </c>
      <c r="AU554" t="str">
        <f t="shared" si="81"/>
        <v>--</v>
      </c>
    </row>
    <row r="555" spans="1:47" x14ac:dyDescent="0.25">
      <c r="A555" t="str">
        <f t="shared" si="76"/>
        <v>U4-V6</v>
      </c>
      <c r="B555" t="str">
        <f t="shared" si="77"/>
        <v>B34_L23_N</v>
      </c>
      <c r="C555" t="str">
        <f t="shared" si="78"/>
        <v>U4-B34_L23_N</v>
      </c>
      <c r="D555" t="str">
        <f t="shared" si="79"/>
        <v>U4-V6</v>
      </c>
      <c r="E555" t="s">
        <v>420</v>
      </c>
      <c r="F555" t="s">
        <v>483</v>
      </c>
      <c r="G555" t="s">
        <v>380</v>
      </c>
      <c r="AT555" t="str">
        <f t="shared" si="80"/>
        <v>B34_L23_N</v>
      </c>
      <c r="AU555" t="str">
        <f t="shared" si="81"/>
        <v>--</v>
      </c>
    </row>
    <row r="556" spans="1:47" x14ac:dyDescent="0.25">
      <c r="A556" t="str">
        <f t="shared" si="76"/>
        <v>U4-V7</v>
      </c>
      <c r="B556" t="str">
        <f t="shared" si="77"/>
        <v>B34_L24_N</v>
      </c>
      <c r="C556" t="str">
        <f t="shared" si="78"/>
        <v>U4-B34_L24_N</v>
      </c>
      <c r="D556" t="str">
        <f t="shared" si="79"/>
        <v>U4-V7</v>
      </c>
      <c r="E556" t="s">
        <v>420</v>
      </c>
      <c r="F556" t="s">
        <v>484</v>
      </c>
      <c r="G556" t="s">
        <v>382</v>
      </c>
      <c r="AT556" t="str">
        <f t="shared" si="80"/>
        <v>B34_L24_N</v>
      </c>
      <c r="AU556" t="str">
        <f t="shared" si="81"/>
        <v>--</v>
      </c>
    </row>
    <row r="557" spans="1:47" x14ac:dyDescent="0.25">
      <c r="A557" t="str">
        <f t="shared" si="76"/>
        <v>U4-V8</v>
      </c>
      <c r="B557" t="str">
        <f t="shared" si="77"/>
        <v>B34_L24_P</v>
      </c>
      <c r="C557" t="str">
        <f t="shared" si="78"/>
        <v>U4-B34_L24_P</v>
      </c>
      <c r="D557" t="str">
        <f t="shared" si="79"/>
        <v>U4-V8</v>
      </c>
      <c r="E557" t="s">
        <v>420</v>
      </c>
      <c r="F557" t="s">
        <v>485</v>
      </c>
      <c r="G557" t="s">
        <v>383</v>
      </c>
      <c r="AT557" t="str">
        <f t="shared" si="80"/>
        <v>B34_L24_P</v>
      </c>
      <c r="AU557" t="str">
        <f t="shared" si="81"/>
        <v>--</v>
      </c>
    </row>
    <row r="558" spans="1:47" x14ac:dyDescent="0.25">
      <c r="A558" t="str">
        <f t="shared" si="76"/>
        <v>U4-V9</v>
      </c>
      <c r="B558" t="str">
        <f t="shared" si="77"/>
        <v>B14_L24_N</v>
      </c>
      <c r="C558" t="str">
        <f t="shared" si="78"/>
        <v>U4-B14_L24_N</v>
      </c>
      <c r="D558" t="str">
        <f t="shared" si="79"/>
        <v>U4-V9</v>
      </c>
      <c r="E558" t="s">
        <v>420</v>
      </c>
      <c r="F558" t="s">
        <v>486</v>
      </c>
      <c r="G558" t="s">
        <v>293</v>
      </c>
      <c r="AT558" t="str">
        <f t="shared" si="80"/>
        <v>B14_L24_N</v>
      </c>
      <c r="AU558" t="str">
        <f t="shared" si="81"/>
        <v>--</v>
      </c>
    </row>
    <row r="559" spans="1:47" x14ac:dyDescent="0.25">
      <c r="A559" t="str">
        <f t="shared" si="76"/>
        <v>U4-V11</v>
      </c>
      <c r="B559" t="str">
        <f t="shared" si="77"/>
        <v>B14_L23_N</v>
      </c>
      <c r="C559" t="str">
        <f t="shared" si="78"/>
        <v>U4-B14_L23_N</v>
      </c>
      <c r="D559" t="str">
        <f t="shared" si="79"/>
        <v>U4-V11</v>
      </c>
      <c r="E559" t="s">
        <v>420</v>
      </c>
      <c r="F559" t="s">
        <v>657</v>
      </c>
      <c r="G559" t="s">
        <v>863</v>
      </c>
      <c r="AT559" t="str">
        <f t="shared" si="80"/>
        <v>B14_L23_N</v>
      </c>
      <c r="AU559" t="str">
        <f t="shared" si="81"/>
        <v>--</v>
      </c>
    </row>
    <row r="560" spans="1:47" x14ac:dyDescent="0.25">
      <c r="A560" t="str">
        <f t="shared" si="76"/>
        <v>U4-V12</v>
      </c>
      <c r="B560" t="str">
        <f t="shared" si="77"/>
        <v>B14_L21_P</v>
      </c>
      <c r="C560" t="str">
        <f t="shared" si="78"/>
        <v>U4-B14_L21_P</v>
      </c>
      <c r="D560" t="str">
        <f t="shared" si="79"/>
        <v>U4-V12</v>
      </c>
      <c r="E560" t="s">
        <v>420</v>
      </c>
      <c r="F560" t="s">
        <v>658</v>
      </c>
      <c r="G560" t="s">
        <v>860</v>
      </c>
      <c r="AT560" t="str">
        <f t="shared" si="80"/>
        <v>B14_L21_P</v>
      </c>
      <c r="AU560" t="str">
        <f t="shared" si="81"/>
        <v>--</v>
      </c>
    </row>
    <row r="561" spans="1:47" x14ac:dyDescent="0.25">
      <c r="A561" t="str">
        <f t="shared" si="76"/>
        <v>U4-V13</v>
      </c>
      <c r="B561" t="str">
        <f t="shared" si="77"/>
        <v>B14_L21_N</v>
      </c>
      <c r="C561" t="str">
        <f t="shared" si="78"/>
        <v>U4-B14_L21_N</v>
      </c>
      <c r="D561" t="str">
        <f t="shared" si="79"/>
        <v>U4-V13</v>
      </c>
      <c r="E561" t="s">
        <v>420</v>
      </c>
      <c r="F561" t="s">
        <v>738</v>
      </c>
      <c r="G561" t="s">
        <v>859</v>
      </c>
      <c r="AT561" t="str">
        <f t="shared" si="80"/>
        <v>B14_L21_N</v>
      </c>
      <c r="AU561" t="str">
        <f t="shared" si="81"/>
        <v>--</v>
      </c>
    </row>
    <row r="562" spans="1:47" x14ac:dyDescent="0.25">
      <c r="A562" t="str">
        <f t="shared" si="76"/>
        <v>U4-V14</v>
      </c>
      <c r="B562" t="str">
        <f t="shared" si="77"/>
        <v>B14_L20_N</v>
      </c>
      <c r="C562" t="str">
        <f t="shared" si="78"/>
        <v>U4-B14_L20_N</v>
      </c>
      <c r="D562" t="str">
        <f t="shared" si="79"/>
        <v>U4-V14</v>
      </c>
      <c r="E562" t="s">
        <v>420</v>
      </c>
      <c r="F562" t="s">
        <v>659</v>
      </c>
      <c r="G562" t="s">
        <v>857</v>
      </c>
      <c r="AT562" t="str">
        <f t="shared" si="80"/>
        <v>B14_L20_N</v>
      </c>
      <c r="AU562" t="str">
        <f t="shared" si="81"/>
        <v>--</v>
      </c>
    </row>
    <row r="563" spans="1:47" x14ac:dyDescent="0.25">
      <c r="A563" t="str">
        <f t="shared" si="76"/>
        <v>U4-V16</v>
      </c>
      <c r="B563" t="str">
        <f t="shared" si="77"/>
        <v>B14_L18_P</v>
      </c>
      <c r="C563" t="str">
        <f t="shared" si="78"/>
        <v>U4-B14_L18_P</v>
      </c>
      <c r="D563" t="str">
        <f t="shared" si="79"/>
        <v>U4-V16</v>
      </c>
      <c r="E563" t="s">
        <v>420</v>
      </c>
      <c r="F563" t="s">
        <v>661</v>
      </c>
      <c r="G563" t="s">
        <v>292</v>
      </c>
      <c r="AT563" t="str">
        <f t="shared" si="80"/>
        <v>B14_L18_P</v>
      </c>
      <c r="AU563" t="str">
        <f t="shared" si="81"/>
        <v>--</v>
      </c>
    </row>
    <row r="564" spans="1:47" x14ac:dyDescent="0.25">
      <c r="A564" t="str">
        <f t="shared" si="76"/>
        <v>U4-V17</v>
      </c>
      <c r="B564" t="str">
        <f t="shared" si="77"/>
        <v>B14_L18_N</v>
      </c>
      <c r="C564" t="str">
        <f t="shared" si="78"/>
        <v>U4-B14_L18_N</v>
      </c>
      <c r="D564" t="str">
        <f t="shared" si="79"/>
        <v>U4-V17</v>
      </c>
      <c r="E564" t="s">
        <v>420</v>
      </c>
      <c r="F564" t="s">
        <v>662</v>
      </c>
      <c r="G564" t="s">
        <v>291</v>
      </c>
      <c r="AT564" t="str">
        <f t="shared" si="80"/>
        <v>B14_L18_N</v>
      </c>
      <c r="AU564" t="str">
        <f t="shared" si="81"/>
        <v>--</v>
      </c>
    </row>
    <row r="565" spans="1:47" x14ac:dyDescent="0.25">
      <c r="A565" t="str">
        <f t="shared" si="76"/>
        <v>U5-1</v>
      </c>
      <c r="B565" t="str">
        <f t="shared" si="77"/>
        <v>1.35V_LDO</v>
      </c>
      <c r="C565" t="str">
        <f t="shared" si="78"/>
        <v>U5-1.35V_LDO</v>
      </c>
      <c r="D565" t="str">
        <f t="shared" si="79"/>
        <v>U5-1</v>
      </c>
      <c r="E565" t="s">
        <v>421</v>
      </c>
      <c r="F565">
        <v>1</v>
      </c>
      <c r="G565" t="s">
        <v>1299</v>
      </c>
      <c r="AT565" t="str">
        <f t="shared" si="80"/>
        <v>1.35V_LDO</v>
      </c>
      <c r="AU565" t="str">
        <f t="shared" si="81"/>
        <v>--</v>
      </c>
    </row>
    <row r="566" spans="1:47" x14ac:dyDescent="0.25">
      <c r="A566" t="str">
        <f t="shared" si="76"/>
        <v>U5-2</v>
      </c>
      <c r="B566" t="str">
        <f t="shared" si="77"/>
        <v>1.35V_LDO</v>
      </c>
      <c r="C566" t="str">
        <f t="shared" si="78"/>
        <v>U5-1.35V_LDO</v>
      </c>
      <c r="D566" t="str">
        <f t="shared" si="79"/>
        <v>U5-2</v>
      </c>
      <c r="E566" t="s">
        <v>421</v>
      </c>
      <c r="F566">
        <v>2</v>
      </c>
      <c r="G566" t="s">
        <v>1299</v>
      </c>
      <c r="AT566" t="str">
        <f t="shared" si="80"/>
        <v>1.35V_LDO</v>
      </c>
      <c r="AU566" t="str">
        <f t="shared" si="81"/>
        <v>--</v>
      </c>
    </row>
    <row r="567" spans="1:47" x14ac:dyDescent="0.25">
      <c r="A567" t="str">
        <f t="shared" si="76"/>
        <v>U5-3</v>
      </c>
      <c r="B567" t="str">
        <f t="shared" si="77"/>
        <v>NetU5_3</v>
      </c>
      <c r="C567" t="str">
        <f t="shared" si="78"/>
        <v>U5-NetU5_3</v>
      </c>
      <c r="D567" t="str">
        <f t="shared" si="79"/>
        <v>U5-3</v>
      </c>
      <c r="E567" t="s">
        <v>421</v>
      </c>
      <c r="F567">
        <v>3</v>
      </c>
      <c r="G567" t="s">
        <v>920</v>
      </c>
      <c r="AT567" t="str">
        <f t="shared" si="80"/>
        <v>NetU5_3</v>
      </c>
      <c r="AU567" t="str">
        <f t="shared" si="81"/>
        <v>--</v>
      </c>
    </row>
    <row r="568" spans="1:47" x14ac:dyDescent="0.25">
      <c r="A568" t="str">
        <f t="shared" si="76"/>
        <v>U5-4</v>
      </c>
      <c r="B568" t="str">
        <f t="shared" si="77"/>
        <v>VIN</v>
      </c>
      <c r="C568" t="str">
        <f t="shared" si="78"/>
        <v>U5-VIN</v>
      </c>
      <c r="D568" t="str">
        <f t="shared" si="79"/>
        <v>U5-4</v>
      </c>
      <c r="E568" t="s">
        <v>421</v>
      </c>
      <c r="F568">
        <v>4</v>
      </c>
      <c r="G568" t="s">
        <v>273</v>
      </c>
      <c r="AT568" t="str">
        <f t="shared" si="80"/>
        <v>VIN</v>
      </c>
      <c r="AU568" t="str">
        <f t="shared" si="81"/>
        <v>--</v>
      </c>
    </row>
    <row r="569" spans="1:47" x14ac:dyDescent="0.25">
      <c r="A569" t="str">
        <f t="shared" si="76"/>
        <v>U5-5</v>
      </c>
      <c r="B569" t="str">
        <f t="shared" si="77"/>
        <v>NetR13_1</v>
      </c>
      <c r="C569" t="str">
        <f t="shared" si="78"/>
        <v>U5-NetR13_1</v>
      </c>
      <c r="D569" t="str">
        <f t="shared" si="79"/>
        <v>U5-5</v>
      </c>
      <c r="E569" t="s">
        <v>421</v>
      </c>
      <c r="F569">
        <v>5</v>
      </c>
      <c r="G569" t="s">
        <v>1286</v>
      </c>
      <c r="AT569" t="str">
        <f t="shared" si="80"/>
        <v>NetR13_1</v>
      </c>
      <c r="AU569" t="str">
        <f t="shared" si="81"/>
        <v>--</v>
      </c>
    </row>
    <row r="570" spans="1:47" x14ac:dyDescent="0.25">
      <c r="A570" t="str">
        <f t="shared" si="76"/>
        <v>U5-6</v>
      </c>
      <c r="B570" t="str">
        <f t="shared" si="77"/>
        <v>GND</v>
      </c>
      <c r="C570" t="str">
        <f t="shared" si="78"/>
        <v>U5-GND</v>
      </c>
      <c r="D570" t="str">
        <f t="shared" si="79"/>
        <v>U5-6</v>
      </c>
      <c r="E570" t="s">
        <v>421</v>
      </c>
      <c r="F570">
        <v>6</v>
      </c>
      <c r="G570" t="s">
        <v>275</v>
      </c>
      <c r="AT570" t="str">
        <f t="shared" si="80"/>
        <v>GND</v>
      </c>
      <c r="AU570" t="str">
        <f t="shared" si="81"/>
        <v>--</v>
      </c>
    </row>
    <row r="571" spans="1:47" x14ac:dyDescent="0.25">
      <c r="A571" t="str">
        <f t="shared" si="76"/>
        <v>U5-7</v>
      </c>
      <c r="B571" t="str">
        <f t="shared" si="77"/>
        <v>NetC25_1</v>
      </c>
      <c r="C571" t="str">
        <f t="shared" si="78"/>
        <v>U5-NetC25_1</v>
      </c>
      <c r="D571" t="str">
        <f t="shared" si="79"/>
        <v>U5-7</v>
      </c>
      <c r="E571" t="s">
        <v>421</v>
      </c>
      <c r="F571">
        <v>7</v>
      </c>
      <c r="G571" t="s">
        <v>1308</v>
      </c>
      <c r="AT571" t="str">
        <f t="shared" si="80"/>
        <v>NetC25_1</v>
      </c>
      <c r="AU571" t="str">
        <f t="shared" si="81"/>
        <v>--</v>
      </c>
    </row>
    <row r="572" spans="1:47" x14ac:dyDescent="0.25">
      <c r="A572" t="str">
        <f t="shared" si="76"/>
        <v>U5-8</v>
      </c>
      <c r="B572" t="str">
        <f t="shared" si="77"/>
        <v>NetR3_1</v>
      </c>
      <c r="C572" t="str">
        <f t="shared" si="78"/>
        <v>U5-NetR3_1</v>
      </c>
      <c r="D572" t="str">
        <f t="shared" si="79"/>
        <v>U5-8</v>
      </c>
      <c r="E572" t="s">
        <v>421</v>
      </c>
      <c r="F572">
        <v>8</v>
      </c>
      <c r="G572" t="s">
        <v>922</v>
      </c>
      <c r="AT572" t="str">
        <f t="shared" si="80"/>
        <v>NetR3_1</v>
      </c>
      <c r="AU572" t="str">
        <f t="shared" si="81"/>
        <v>--</v>
      </c>
    </row>
    <row r="573" spans="1:47" x14ac:dyDescent="0.25">
      <c r="A573" t="str">
        <f t="shared" si="76"/>
        <v>U5-9</v>
      </c>
      <c r="B573" t="str">
        <f t="shared" si="77"/>
        <v>1.0V_MGT</v>
      </c>
      <c r="C573" t="str">
        <f t="shared" si="78"/>
        <v>U5-1.0V_MGT</v>
      </c>
      <c r="D573" t="str">
        <f t="shared" si="79"/>
        <v>U5-9</v>
      </c>
      <c r="E573" t="s">
        <v>421</v>
      </c>
      <c r="F573">
        <v>9</v>
      </c>
      <c r="G573" t="s">
        <v>1298</v>
      </c>
      <c r="AT573" t="str">
        <f t="shared" si="80"/>
        <v>1.0V_MGT</v>
      </c>
      <c r="AU573" t="str">
        <f t="shared" si="81"/>
        <v>--</v>
      </c>
    </row>
    <row r="574" spans="1:47" x14ac:dyDescent="0.25">
      <c r="A574" t="str">
        <f t="shared" si="76"/>
        <v>U5-10</v>
      </c>
      <c r="B574" t="str">
        <f t="shared" si="77"/>
        <v>1.0V_MGT</v>
      </c>
      <c r="C574" t="str">
        <f t="shared" si="78"/>
        <v>U5-1.0V_MGT</v>
      </c>
      <c r="D574" t="str">
        <f t="shared" si="79"/>
        <v>U5-10</v>
      </c>
      <c r="E574" t="s">
        <v>421</v>
      </c>
      <c r="F574">
        <v>10</v>
      </c>
      <c r="G574" t="s">
        <v>1298</v>
      </c>
      <c r="AT574" t="str">
        <f t="shared" si="80"/>
        <v>1.0V_MGT</v>
      </c>
      <c r="AU574" t="str">
        <f t="shared" si="81"/>
        <v>--</v>
      </c>
    </row>
    <row r="575" spans="1:47" x14ac:dyDescent="0.25">
      <c r="A575" t="str">
        <f t="shared" si="76"/>
        <v>U5-11</v>
      </c>
      <c r="B575" t="str">
        <f t="shared" si="77"/>
        <v>GND</v>
      </c>
      <c r="C575" t="str">
        <f t="shared" si="78"/>
        <v>U5-GND</v>
      </c>
      <c r="D575" t="str">
        <f t="shared" si="79"/>
        <v>U5-11</v>
      </c>
      <c r="E575" t="s">
        <v>421</v>
      </c>
      <c r="F575">
        <v>11</v>
      </c>
      <c r="G575" t="s">
        <v>275</v>
      </c>
      <c r="AT575" t="str">
        <f t="shared" si="80"/>
        <v>GND</v>
      </c>
      <c r="AU575" t="str">
        <f t="shared" si="81"/>
        <v>--</v>
      </c>
    </row>
    <row r="576" spans="1:47" x14ac:dyDescent="0.25">
      <c r="A576" t="str">
        <f t="shared" si="76"/>
        <v>U6-1</v>
      </c>
      <c r="B576" t="str">
        <f t="shared" si="77"/>
        <v>1.35V_LDO</v>
      </c>
      <c r="C576" t="str">
        <f t="shared" si="78"/>
        <v>U6-1.35V_LDO</v>
      </c>
      <c r="D576" t="str">
        <f t="shared" si="79"/>
        <v>U6-1</v>
      </c>
      <c r="E576" t="s">
        <v>475</v>
      </c>
      <c r="F576">
        <v>1</v>
      </c>
      <c r="G576" t="s">
        <v>1299</v>
      </c>
      <c r="AT576" t="str">
        <f t="shared" si="80"/>
        <v>1.35V_LDO</v>
      </c>
      <c r="AU576" t="str">
        <f t="shared" si="81"/>
        <v>--</v>
      </c>
    </row>
    <row r="577" spans="1:47" x14ac:dyDescent="0.25">
      <c r="A577" t="str">
        <f t="shared" si="76"/>
        <v>U6-2</v>
      </c>
      <c r="B577" t="str">
        <f t="shared" si="77"/>
        <v>1.35V_LDO</v>
      </c>
      <c r="C577" t="str">
        <f t="shared" si="78"/>
        <v>U6-1.35V_LDO</v>
      </c>
      <c r="D577" t="str">
        <f t="shared" si="79"/>
        <v>U6-2</v>
      </c>
      <c r="E577" t="s">
        <v>475</v>
      </c>
      <c r="F577">
        <v>2</v>
      </c>
      <c r="G577" t="s">
        <v>1299</v>
      </c>
      <c r="AT577" t="str">
        <f t="shared" si="80"/>
        <v>1.35V_LDO</v>
      </c>
      <c r="AU577" t="str">
        <f t="shared" si="81"/>
        <v>--</v>
      </c>
    </row>
    <row r="578" spans="1:47" x14ac:dyDescent="0.25">
      <c r="A578" t="str">
        <f t="shared" si="76"/>
        <v>U6-3</v>
      </c>
      <c r="B578" t="str">
        <f t="shared" si="77"/>
        <v>NetR13_1</v>
      </c>
      <c r="C578" t="str">
        <f t="shared" si="78"/>
        <v>U6-NetR13_1</v>
      </c>
      <c r="D578" t="str">
        <f t="shared" si="79"/>
        <v>U6-3</v>
      </c>
      <c r="E578" t="s">
        <v>475</v>
      </c>
      <c r="F578">
        <v>3</v>
      </c>
      <c r="G578" t="s">
        <v>1286</v>
      </c>
      <c r="AT578" t="str">
        <f t="shared" si="80"/>
        <v>NetR13_1</v>
      </c>
      <c r="AU578" t="str">
        <f t="shared" si="81"/>
        <v>--</v>
      </c>
    </row>
    <row r="579" spans="1:47" x14ac:dyDescent="0.25">
      <c r="A579" t="str">
        <f t="shared" si="76"/>
        <v>U6-4</v>
      </c>
      <c r="B579" t="str">
        <f t="shared" si="77"/>
        <v>VIN</v>
      </c>
      <c r="C579" t="str">
        <f t="shared" si="78"/>
        <v>U6-VIN</v>
      </c>
      <c r="D579" t="str">
        <f t="shared" si="79"/>
        <v>U6-4</v>
      </c>
      <c r="E579" t="s">
        <v>475</v>
      </c>
      <c r="F579">
        <v>4</v>
      </c>
      <c r="G579" t="s">
        <v>273</v>
      </c>
      <c r="AT579" t="str">
        <f t="shared" si="80"/>
        <v>VIN</v>
      </c>
      <c r="AU579" t="str">
        <f t="shared" si="81"/>
        <v>--</v>
      </c>
    </row>
    <row r="580" spans="1:47" x14ac:dyDescent="0.25">
      <c r="A580" t="str">
        <f t="shared" si="76"/>
        <v>U6-5</v>
      </c>
      <c r="B580" t="str">
        <f t="shared" si="77"/>
        <v>NetR14_1</v>
      </c>
      <c r="C580" t="str">
        <f t="shared" si="78"/>
        <v>U6-NetR14_1</v>
      </c>
      <c r="D580" t="str">
        <f t="shared" si="79"/>
        <v>U6-5</v>
      </c>
      <c r="E580" t="s">
        <v>475</v>
      </c>
      <c r="F580">
        <v>5</v>
      </c>
      <c r="G580" t="s">
        <v>927</v>
      </c>
      <c r="AT580" t="str">
        <f t="shared" si="80"/>
        <v>NetR14_1</v>
      </c>
      <c r="AU580" t="str">
        <f t="shared" si="81"/>
        <v>--</v>
      </c>
    </row>
    <row r="581" spans="1:47" x14ac:dyDescent="0.25">
      <c r="A581" t="str">
        <f t="shared" si="76"/>
        <v>U6-6</v>
      </c>
      <c r="B581" t="str">
        <f t="shared" si="77"/>
        <v>GND</v>
      </c>
      <c r="C581" t="str">
        <f t="shared" si="78"/>
        <v>U6-GND</v>
      </c>
      <c r="D581" t="str">
        <f t="shared" si="79"/>
        <v>U6-6</v>
      </c>
      <c r="E581" t="s">
        <v>475</v>
      </c>
      <c r="F581">
        <v>6</v>
      </c>
      <c r="G581" t="s">
        <v>275</v>
      </c>
      <c r="AT581" t="str">
        <f t="shared" si="80"/>
        <v>GND</v>
      </c>
      <c r="AU581" t="str">
        <f t="shared" si="81"/>
        <v>--</v>
      </c>
    </row>
    <row r="582" spans="1:47" x14ac:dyDescent="0.25">
      <c r="A582" t="str">
        <f t="shared" ref="A582:A645" si="82">$E582&amp;"-"&amp;$F582</f>
        <v>U6-7</v>
      </c>
      <c r="B582" t="str">
        <f t="shared" ref="B582:B645" si="83">IF(OR(E582=$A$2,E582=$B$2,E582=$C$2,E582=$D$2),"--",G582)</f>
        <v>NetC26_1</v>
      </c>
      <c r="C582" t="str">
        <f t="shared" ref="C582:C645" si="84">$E582&amp;"-"&amp;$G582</f>
        <v>U6-NetC26_1</v>
      </c>
      <c r="D582" t="str">
        <f t="shared" ref="D582:D645" si="85">A582</f>
        <v>U6-7</v>
      </c>
      <c r="E582" t="s">
        <v>475</v>
      </c>
      <c r="F582">
        <v>7</v>
      </c>
      <c r="G582" t="s">
        <v>1309</v>
      </c>
      <c r="AT582" t="str">
        <f t="shared" ref="AT582:AT645" si="86">IF(IF(COUNTIF($AO$6:$AQ$150,B582)&gt;0,"---","--")="---",VLOOKUP(B582,$AO$6:$AQ$150,3,0),B582)</f>
        <v>NetC26_1</v>
      </c>
      <c r="AU582" t="str">
        <f t="shared" ref="AU582:AU645" si="87">IF(IF(COUNTIF($AO$6:$AQ$150,B582)&gt;0,"---","--")="---",VLOOKUP(B582,$AO$6:$AQ$150,2,0),"--")</f>
        <v>--</v>
      </c>
    </row>
    <row r="583" spans="1:47" x14ac:dyDescent="0.25">
      <c r="A583" t="str">
        <f t="shared" si="82"/>
        <v>U6-8</v>
      </c>
      <c r="B583" t="str">
        <f t="shared" si="83"/>
        <v>NetR11_1</v>
      </c>
      <c r="C583" t="str">
        <f t="shared" si="84"/>
        <v>U6-NetR11_1</v>
      </c>
      <c r="D583" t="str">
        <f t="shared" si="85"/>
        <v>U6-8</v>
      </c>
      <c r="E583" t="s">
        <v>475</v>
      </c>
      <c r="F583">
        <v>8</v>
      </c>
      <c r="G583" t="s">
        <v>914</v>
      </c>
      <c r="AT583" t="str">
        <f t="shared" si="86"/>
        <v>NetR11_1</v>
      </c>
      <c r="AU583" t="str">
        <f t="shared" si="87"/>
        <v>--</v>
      </c>
    </row>
    <row r="584" spans="1:47" x14ac:dyDescent="0.25">
      <c r="A584" t="str">
        <f t="shared" si="82"/>
        <v>U6-9</v>
      </c>
      <c r="B584" t="str">
        <f t="shared" si="83"/>
        <v>1.2V_MGT</v>
      </c>
      <c r="C584" t="str">
        <f t="shared" si="84"/>
        <v>U6-1.2V_MGT</v>
      </c>
      <c r="D584" t="str">
        <f t="shared" si="85"/>
        <v>U6-9</v>
      </c>
      <c r="E584" t="s">
        <v>475</v>
      </c>
      <c r="F584">
        <v>9</v>
      </c>
      <c r="G584" t="s">
        <v>874</v>
      </c>
      <c r="AT584" t="str">
        <f t="shared" si="86"/>
        <v>1.2V_MGT</v>
      </c>
      <c r="AU584" t="str">
        <f t="shared" si="87"/>
        <v>--</v>
      </c>
    </row>
    <row r="585" spans="1:47" x14ac:dyDescent="0.25">
      <c r="A585" t="str">
        <f t="shared" si="82"/>
        <v>U6-10</v>
      </c>
      <c r="B585" t="str">
        <f t="shared" si="83"/>
        <v>1.2V_MGT</v>
      </c>
      <c r="C585" t="str">
        <f t="shared" si="84"/>
        <v>U6-1.2V_MGT</v>
      </c>
      <c r="D585" t="str">
        <f t="shared" si="85"/>
        <v>U6-10</v>
      </c>
      <c r="E585" t="s">
        <v>475</v>
      </c>
      <c r="F585">
        <v>10</v>
      </c>
      <c r="G585" t="s">
        <v>874</v>
      </c>
      <c r="AT585" t="str">
        <f t="shared" si="86"/>
        <v>1.2V_MGT</v>
      </c>
      <c r="AU585" t="str">
        <f t="shared" si="87"/>
        <v>--</v>
      </c>
    </row>
    <row r="586" spans="1:47" x14ac:dyDescent="0.25">
      <c r="A586" t="str">
        <f t="shared" si="82"/>
        <v>U6-11</v>
      </c>
      <c r="B586" t="str">
        <f t="shared" si="83"/>
        <v>GND</v>
      </c>
      <c r="C586" t="str">
        <f t="shared" si="84"/>
        <v>U6-GND</v>
      </c>
      <c r="D586" t="str">
        <f t="shared" si="85"/>
        <v>U6-11</v>
      </c>
      <c r="E586" t="s">
        <v>475</v>
      </c>
      <c r="F586">
        <v>11</v>
      </c>
      <c r="G586" t="s">
        <v>275</v>
      </c>
      <c r="AT586" t="str">
        <f t="shared" si="86"/>
        <v>GND</v>
      </c>
      <c r="AU586" t="str">
        <f t="shared" si="87"/>
        <v>--</v>
      </c>
    </row>
    <row r="587" spans="1:47" x14ac:dyDescent="0.25">
      <c r="A587" t="str">
        <f t="shared" si="82"/>
        <v>U7-1</v>
      </c>
      <c r="B587" t="str">
        <f t="shared" si="83"/>
        <v>SPI-CS</v>
      </c>
      <c r="C587" t="str">
        <f t="shared" si="84"/>
        <v>U7-SPI-CS</v>
      </c>
      <c r="D587" t="str">
        <f t="shared" si="85"/>
        <v>U7-1</v>
      </c>
      <c r="E587" t="s">
        <v>476</v>
      </c>
      <c r="F587">
        <v>1</v>
      </c>
      <c r="G587" t="s">
        <v>414</v>
      </c>
      <c r="AT587" t="str">
        <f t="shared" si="86"/>
        <v>SPI-CS</v>
      </c>
      <c r="AU587" t="str">
        <f t="shared" si="87"/>
        <v>--</v>
      </c>
    </row>
    <row r="588" spans="1:47" x14ac:dyDescent="0.25">
      <c r="A588" t="str">
        <f t="shared" si="82"/>
        <v>U7-2</v>
      </c>
      <c r="B588" t="str">
        <f t="shared" si="83"/>
        <v>SPI-DQ1</v>
      </c>
      <c r="C588" t="str">
        <f t="shared" si="84"/>
        <v>U7-SPI-DQ1</v>
      </c>
      <c r="D588" t="str">
        <f t="shared" si="85"/>
        <v>U7-2</v>
      </c>
      <c r="E588" t="s">
        <v>476</v>
      </c>
      <c r="F588">
        <v>2</v>
      </c>
      <c r="G588" t="s">
        <v>415</v>
      </c>
      <c r="AT588" t="str">
        <f t="shared" si="86"/>
        <v>SPI-DQ1</v>
      </c>
      <c r="AU588" t="str">
        <f t="shared" si="87"/>
        <v>--</v>
      </c>
    </row>
    <row r="589" spans="1:47" x14ac:dyDescent="0.25">
      <c r="A589" t="str">
        <f t="shared" si="82"/>
        <v>U7-3</v>
      </c>
      <c r="B589" t="str">
        <f t="shared" si="83"/>
        <v>SPI-DQ2</v>
      </c>
      <c r="C589" t="str">
        <f t="shared" si="84"/>
        <v>U7-SPI-DQ2</v>
      </c>
      <c r="D589" t="str">
        <f t="shared" si="85"/>
        <v>U7-3</v>
      </c>
      <c r="E589" t="s">
        <v>476</v>
      </c>
      <c r="F589">
        <v>3</v>
      </c>
      <c r="G589" t="s">
        <v>416</v>
      </c>
      <c r="AT589" t="str">
        <f t="shared" si="86"/>
        <v>SPI-DQ2</v>
      </c>
      <c r="AU589" t="str">
        <f t="shared" si="87"/>
        <v>--</v>
      </c>
    </row>
    <row r="590" spans="1:47" x14ac:dyDescent="0.25">
      <c r="A590" t="str">
        <f t="shared" si="82"/>
        <v>U7-4</v>
      </c>
      <c r="B590" t="str">
        <f t="shared" si="83"/>
        <v>GND</v>
      </c>
      <c r="C590" t="str">
        <f t="shared" si="84"/>
        <v>U7-GND</v>
      </c>
      <c r="D590" t="str">
        <f t="shared" si="85"/>
        <v>U7-4</v>
      </c>
      <c r="E590" t="s">
        <v>476</v>
      </c>
      <c r="F590">
        <v>4</v>
      </c>
      <c r="G590" t="s">
        <v>275</v>
      </c>
      <c r="AT590" t="str">
        <f t="shared" si="86"/>
        <v>GND</v>
      </c>
      <c r="AU590" t="str">
        <f t="shared" si="87"/>
        <v>--</v>
      </c>
    </row>
    <row r="591" spans="1:47" x14ac:dyDescent="0.25">
      <c r="A591" t="str">
        <f t="shared" si="82"/>
        <v>U7-5</v>
      </c>
      <c r="B591" t="str">
        <f t="shared" si="83"/>
        <v>SPI-DQO</v>
      </c>
      <c r="C591" t="str">
        <f t="shared" si="84"/>
        <v>U7-SPI-DQO</v>
      </c>
      <c r="D591" t="str">
        <f t="shared" si="85"/>
        <v>U7-5</v>
      </c>
      <c r="E591" t="s">
        <v>476</v>
      </c>
      <c r="F591">
        <v>5</v>
      </c>
      <c r="G591" t="s">
        <v>418</v>
      </c>
      <c r="AT591" t="str">
        <f t="shared" si="86"/>
        <v>SPI-DQO</v>
      </c>
      <c r="AU591" t="str">
        <f t="shared" si="87"/>
        <v>--</v>
      </c>
    </row>
    <row r="592" spans="1:47" x14ac:dyDescent="0.25">
      <c r="A592" t="str">
        <f t="shared" si="82"/>
        <v>U7-6</v>
      </c>
      <c r="B592" t="str">
        <f t="shared" si="83"/>
        <v>SPI-CLK</v>
      </c>
      <c r="C592" t="str">
        <f t="shared" si="84"/>
        <v>U7-SPI-CLK</v>
      </c>
      <c r="D592" t="str">
        <f t="shared" si="85"/>
        <v>U7-6</v>
      </c>
      <c r="E592" t="s">
        <v>476</v>
      </c>
      <c r="F592">
        <v>6</v>
      </c>
      <c r="G592" t="s">
        <v>1306</v>
      </c>
      <c r="AT592" t="str">
        <f t="shared" si="86"/>
        <v>SPI-CLK</v>
      </c>
      <c r="AU592" t="str">
        <f t="shared" si="87"/>
        <v>--</v>
      </c>
    </row>
    <row r="593" spans="1:47" x14ac:dyDescent="0.25">
      <c r="A593" t="str">
        <f t="shared" si="82"/>
        <v>U7-7</v>
      </c>
      <c r="B593" t="str">
        <f t="shared" si="83"/>
        <v>SPI-DQ3</v>
      </c>
      <c r="C593" t="str">
        <f t="shared" si="84"/>
        <v>U7-SPI-DQ3</v>
      </c>
      <c r="D593" t="str">
        <f t="shared" si="85"/>
        <v>U7-7</v>
      </c>
      <c r="E593" t="s">
        <v>476</v>
      </c>
      <c r="F593">
        <v>7</v>
      </c>
      <c r="G593" t="s">
        <v>417</v>
      </c>
      <c r="AT593" t="str">
        <f t="shared" si="86"/>
        <v>SPI-DQ3</v>
      </c>
      <c r="AU593" t="str">
        <f t="shared" si="87"/>
        <v>--</v>
      </c>
    </row>
    <row r="594" spans="1:47" x14ac:dyDescent="0.25">
      <c r="A594" t="str">
        <f t="shared" si="82"/>
        <v>U7-8</v>
      </c>
      <c r="B594" t="str">
        <f t="shared" si="83"/>
        <v>VCCIO_0</v>
      </c>
      <c r="C594" t="str">
        <f t="shared" si="84"/>
        <v>U7-VCCIO_0</v>
      </c>
      <c r="D594" t="str">
        <f t="shared" si="85"/>
        <v>U7-8</v>
      </c>
      <c r="E594" t="s">
        <v>476</v>
      </c>
      <c r="F594">
        <v>8</v>
      </c>
      <c r="G594" t="s">
        <v>1287</v>
      </c>
      <c r="AT594" t="str">
        <f t="shared" si="86"/>
        <v>VCCIO_0</v>
      </c>
      <c r="AU594" t="str">
        <f t="shared" si="87"/>
        <v>--</v>
      </c>
    </row>
    <row r="595" spans="1:47" x14ac:dyDescent="0.25">
      <c r="A595" t="str">
        <f t="shared" si="82"/>
        <v>U8-1</v>
      </c>
      <c r="B595" t="str">
        <f t="shared" si="83"/>
        <v>NetC24_1</v>
      </c>
      <c r="C595" t="str">
        <f t="shared" si="84"/>
        <v>U8-NetC24_1</v>
      </c>
      <c r="D595" t="str">
        <f t="shared" si="85"/>
        <v>U8-1</v>
      </c>
      <c r="E595" t="s">
        <v>477</v>
      </c>
      <c r="F595">
        <v>1</v>
      </c>
      <c r="G595" t="s">
        <v>916</v>
      </c>
      <c r="AT595" t="str">
        <f t="shared" si="86"/>
        <v>NetC24_1</v>
      </c>
      <c r="AU595" t="str">
        <f t="shared" si="87"/>
        <v>--</v>
      </c>
    </row>
    <row r="596" spans="1:47" x14ac:dyDescent="0.25">
      <c r="A596" t="str">
        <f t="shared" si="82"/>
        <v>U8-2</v>
      </c>
      <c r="B596" t="str">
        <f t="shared" si="83"/>
        <v>GND</v>
      </c>
      <c r="C596" t="str">
        <f t="shared" si="84"/>
        <v>U8-GND</v>
      </c>
      <c r="D596" t="str">
        <f t="shared" si="85"/>
        <v>U8-2</v>
      </c>
      <c r="E596" t="s">
        <v>477</v>
      </c>
      <c r="F596">
        <v>2</v>
      </c>
      <c r="G596" t="s">
        <v>275</v>
      </c>
      <c r="AT596" t="str">
        <f t="shared" si="86"/>
        <v>GND</v>
      </c>
      <c r="AU596" t="str">
        <f t="shared" si="87"/>
        <v>--</v>
      </c>
    </row>
    <row r="597" spans="1:47" x14ac:dyDescent="0.25">
      <c r="A597" t="str">
        <f t="shared" si="82"/>
        <v>U8-3</v>
      </c>
      <c r="B597" t="str">
        <f t="shared" si="83"/>
        <v>CLK25M</v>
      </c>
      <c r="C597" t="str">
        <f t="shared" si="84"/>
        <v>U8-CLK25M</v>
      </c>
      <c r="D597" t="str">
        <f t="shared" si="85"/>
        <v>U8-3</v>
      </c>
      <c r="E597" t="s">
        <v>477</v>
      </c>
      <c r="F597">
        <v>3</v>
      </c>
      <c r="G597" t="s">
        <v>923</v>
      </c>
      <c r="AT597" t="str">
        <f t="shared" si="86"/>
        <v>B14_L13_P</v>
      </c>
      <c r="AU597" t="str">
        <f t="shared" si="87"/>
        <v>R23</v>
      </c>
    </row>
    <row r="598" spans="1:47" x14ac:dyDescent="0.25">
      <c r="A598" t="str">
        <f t="shared" si="82"/>
        <v>U8-4</v>
      </c>
      <c r="B598" t="str">
        <f t="shared" si="83"/>
        <v>NetC24_1</v>
      </c>
      <c r="C598" t="str">
        <f t="shared" si="84"/>
        <v>U8-NetC24_1</v>
      </c>
      <c r="D598" t="str">
        <f t="shared" si="85"/>
        <v>U8-4</v>
      </c>
      <c r="E598" t="s">
        <v>477</v>
      </c>
      <c r="F598">
        <v>4</v>
      </c>
      <c r="G598" t="s">
        <v>916</v>
      </c>
      <c r="AT598" t="str">
        <f t="shared" si="86"/>
        <v>NetC24_1</v>
      </c>
      <c r="AU598" t="str">
        <f t="shared" si="87"/>
        <v>--</v>
      </c>
    </row>
    <row r="599" spans="1:47" x14ac:dyDescent="0.25">
      <c r="A599" t="str">
        <f t="shared" si="82"/>
        <v>U9-1</v>
      </c>
      <c r="B599" t="str">
        <f t="shared" si="83"/>
        <v>NetU9_1</v>
      </c>
      <c r="C599" t="str">
        <f t="shared" si="84"/>
        <v>U9-NetU9_1</v>
      </c>
      <c r="D599" t="str">
        <f t="shared" si="85"/>
        <v>U9-1</v>
      </c>
      <c r="E599" t="s">
        <v>478</v>
      </c>
      <c r="F599">
        <v>1</v>
      </c>
      <c r="G599" t="s">
        <v>1320</v>
      </c>
      <c r="AT599" t="str">
        <f t="shared" si="86"/>
        <v>NetU9_1</v>
      </c>
      <c r="AU599" t="str">
        <f t="shared" si="87"/>
        <v>--</v>
      </c>
    </row>
    <row r="600" spans="1:47" x14ac:dyDescent="0.25">
      <c r="A600" t="str">
        <f t="shared" si="82"/>
        <v>U9-2</v>
      </c>
      <c r="B600" t="str">
        <f t="shared" si="83"/>
        <v>BOOTMODE</v>
      </c>
      <c r="C600" t="str">
        <f t="shared" si="84"/>
        <v>U9-BOOTMODE</v>
      </c>
      <c r="D600" t="str">
        <f t="shared" si="85"/>
        <v>U9-2</v>
      </c>
      <c r="E600" t="s">
        <v>478</v>
      </c>
      <c r="F600">
        <v>2</v>
      </c>
      <c r="G600" t="s">
        <v>1267</v>
      </c>
      <c r="AT600" t="str">
        <f t="shared" si="86"/>
        <v>BOOTMODE</v>
      </c>
      <c r="AU600" t="str">
        <f t="shared" si="87"/>
        <v>--</v>
      </c>
    </row>
    <row r="601" spans="1:47" x14ac:dyDescent="0.25">
      <c r="A601" t="str">
        <f t="shared" si="82"/>
        <v>U9-3</v>
      </c>
      <c r="B601" t="str">
        <f t="shared" si="83"/>
        <v>GND</v>
      </c>
      <c r="C601" t="str">
        <f t="shared" si="84"/>
        <v>U9-GND</v>
      </c>
      <c r="D601" t="str">
        <f t="shared" si="85"/>
        <v>U9-3</v>
      </c>
      <c r="E601" t="s">
        <v>478</v>
      </c>
      <c r="F601">
        <v>3</v>
      </c>
      <c r="G601" t="s">
        <v>275</v>
      </c>
      <c r="AT601" t="str">
        <f t="shared" si="86"/>
        <v>GND</v>
      </c>
      <c r="AU601" t="str">
        <f t="shared" si="87"/>
        <v>--</v>
      </c>
    </row>
    <row r="602" spans="1:47" x14ac:dyDescent="0.25">
      <c r="A602" t="str">
        <f t="shared" si="82"/>
        <v>U9-4</v>
      </c>
      <c r="B602" t="str">
        <f t="shared" si="83"/>
        <v>NetU4_F13</v>
      </c>
      <c r="C602" t="str">
        <f t="shared" si="84"/>
        <v>U9-NetU4_F13</v>
      </c>
      <c r="D602" t="str">
        <f t="shared" si="85"/>
        <v>U9-4</v>
      </c>
      <c r="E602" t="s">
        <v>478</v>
      </c>
      <c r="F602">
        <v>4</v>
      </c>
      <c r="G602" t="s">
        <v>1310</v>
      </c>
      <c r="AT602" t="str">
        <f t="shared" si="86"/>
        <v>NetU4_F13</v>
      </c>
      <c r="AU602" t="str">
        <f t="shared" si="87"/>
        <v>--</v>
      </c>
    </row>
    <row r="603" spans="1:47" x14ac:dyDescent="0.25">
      <c r="A603" t="str">
        <f t="shared" si="82"/>
        <v>U9-5</v>
      </c>
      <c r="B603" t="str">
        <f t="shared" si="83"/>
        <v>VCCIO_0</v>
      </c>
      <c r="C603" t="str">
        <f t="shared" si="84"/>
        <v>U9-VCCIO_0</v>
      </c>
      <c r="D603" t="str">
        <f t="shared" si="85"/>
        <v>U9-5</v>
      </c>
      <c r="E603" t="s">
        <v>478</v>
      </c>
      <c r="F603">
        <v>5</v>
      </c>
      <c r="G603" t="s">
        <v>1287</v>
      </c>
      <c r="AT603" t="str">
        <f t="shared" si="86"/>
        <v>VCCIO_0</v>
      </c>
      <c r="AU603" t="str">
        <f t="shared" si="87"/>
        <v>--</v>
      </c>
    </row>
    <row r="604" spans="1:47" x14ac:dyDescent="0.25">
      <c r="A604" t="str">
        <f t="shared" si="82"/>
        <v>U19-1</v>
      </c>
      <c r="B604" t="str">
        <f t="shared" si="83"/>
        <v>EN_GTPWR</v>
      </c>
      <c r="C604" t="str">
        <f t="shared" si="84"/>
        <v>U19-EN_GTPWR</v>
      </c>
      <c r="D604" t="str">
        <f t="shared" si="85"/>
        <v>U19-1</v>
      </c>
      <c r="E604" t="s">
        <v>898</v>
      </c>
      <c r="F604">
        <v>1</v>
      </c>
      <c r="G604" t="s">
        <v>1305</v>
      </c>
      <c r="AT604" t="str">
        <f t="shared" si="86"/>
        <v>EN_GTPWR</v>
      </c>
      <c r="AU604" t="str">
        <f t="shared" si="87"/>
        <v>--</v>
      </c>
    </row>
    <row r="605" spans="1:47" x14ac:dyDescent="0.25">
      <c r="A605" t="str">
        <f t="shared" si="82"/>
        <v>U19-2</v>
      </c>
      <c r="B605" t="str">
        <f t="shared" si="83"/>
        <v>NetR14_1</v>
      </c>
      <c r="C605" t="str">
        <f t="shared" si="84"/>
        <v>U19-NetR14_1</v>
      </c>
      <c r="D605" t="str">
        <f t="shared" si="85"/>
        <v>U19-2</v>
      </c>
      <c r="E605" t="s">
        <v>898</v>
      </c>
      <c r="F605">
        <v>2</v>
      </c>
      <c r="G605" t="s">
        <v>927</v>
      </c>
      <c r="AT605" t="str">
        <f t="shared" si="86"/>
        <v>NetR14_1</v>
      </c>
      <c r="AU605" t="str">
        <f t="shared" si="87"/>
        <v>--</v>
      </c>
    </row>
    <row r="606" spans="1:47" x14ac:dyDescent="0.25">
      <c r="A606" t="str">
        <f t="shared" si="82"/>
        <v>U19-3</v>
      </c>
      <c r="B606" t="str">
        <f t="shared" si="83"/>
        <v>VIN</v>
      </c>
      <c r="C606" t="str">
        <f t="shared" si="84"/>
        <v>U19-VIN</v>
      </c>
      <c r="D606" t="str">
        <f t="shared" si="85"/>
        <v>U19-3</v>
      </c>
      <c r="E606" t="s">
        <v>898</v>
      </c>
      <c r="F606">
        <v>3</v>
      </c>
      <c r="G606" t="s">
        <v>273</v>
      </c>
      <c r="AT606" t="str">
        <f t="shared" si="86"/>
        <v>VIN</v>
      </c>
      <c r="AU606" t="str">
        <f t="shared" si="87"/>
        <v>--</v>
      </c>
    </row>
    <row r="607" spans="1:47" x14ac:dyDescent="0.25">
      <c r="A607" t="str">
        <f t="shared" si="82"/>
        <v>U19-4</v>
      </c>
      <c r="B607" t="str">
        <f t="shared" si="83"/>
        <v>VIN</v>
      </c>
      <c r="C607" t="str">
        <f t="shared" si="84"/>
        <v>U19-VIN</v>
      </c>
      <c r="D607" t="str">
        <f t="shared" si="85"/>
        <v>U19-4</v>
      </c>
      <c r="E607" t="s">
        <v>898</v>
      </c>
      <c r="F607">
        <v>4</v>
      </c>
      <c r="G607" t="s">
        <v>273</v>
      </c>
      <c r="AT607" t="str">
        <f t="shared" si="86"/>
        <v>VIN</v>
      </c>
      <c r="AU607" t="str">
        <f t="shared" si="87"/>
        <v>--</v>
      </c>
    </row>
    <row r="608" spans="1:47" x14ac:dyDescent="0.25">
      <c r="A608" t="str">
        <f t="shared" si="82"/>
        <v>U19-5</v>
      </c>
      <c r="B608" t="str">
        <f t="shared" si="83"/>
        <v>GND</v>
      </c>
      <c r="C608" t="str">
        <f t="shared" si="84"/>
        <v>U19-GND</v>
      </c>
      <c r="D608" t="str">
        <f t="shared" si="85"/>
        <v>U19-5</v>
      </c>
      <c r="E608" t="s">
        <v>898</v>
      </c>
      <c r="F608">
        <v>5</v>
      </c>
      <c r="G608" t="s">
        <v>275</v>
      </c>
      <c r="AT608" t="str">
        <f t="shared" si="86"/>
        <v>GND</v>
      </c>
      <c r="AU608" t="str">
        <f t="shared" si="87"/>
        <v>--</v>
      </c>
    </row>
    <row r="609" spans="1:47" x14ac:dyDescent="0.25">
      <c r="A609" t="str">
        <f t="shared" si="82"/>
        <v>U19-6</v>
      </c>
      <c r="B609" t="str">
        <f t="shared" si="83"/>
        <v>GND</v>
      </c>
      <c r="C609" t="str">
        <f t="shared" si="84"/>
        <v>U19-GND</v>
      </c>
      <c r="D609" t="str">
        <f t="shared" si="85"/>
        <v>U19-6</v>
      </c>
      <c r="E609" t="s">
        <v>898</v>
      </c>
      <c r="F609">
        <v>6</v>
      </c>
      <c r="G609" t="s">
        <v>275</v>
      </c>
      <c r="AT609" t="str">
        <f t="shared" si="86"/>
        <v>GND</v>
      </c>
      <c r="AU609" t="str">
        <f t="shared" si="87"/>
        <v>--</v>
      </c>
    </row>
    <row r="610" spans="1:47" x14ac:dyDescent="0.25">
      <c r="A610" t="str">
        <f t="shared" si="82"/>
        <v>U19-7</v>
      </c>
      <c r="B610" t="str">
        <f t="shared" si="83"/>
        <v>NetR2_2</v>
      </c>
      <c r="C610" t="str">
        <f t="shared" si="84"/>
        <v>U19-NetR2_2</v>
      </c>
      <c r="D610" t="str">
        <f t="shared" si="85"/>
        <v>U19-7</v>
      </c>
      <c r="E610" t="s">
        <v>898</v>
      </c>
      <c r="F610">
        <v>7</v>
      </c>
      <c r="G610" t="s">
        <v>921</v>
      </c>
      <c r="AT610" t="str">
        <f t="shared" si="86"/>
        <v>NetR2_2</v>
      </c>
      <c r="AU610" t="str">
        <f t="shared" si="87"/>
        <v>--</v>
      </c>
    </row>
    <row r="611" spans="1:47" x14ac:dyDescent="0.25">
      <c r="A611" t="str">
        <f t="shared" si="82"/>
        <v>U19-8</v>
      </c>
      <c r="B611" t="str">
        <f t="shared" si="83"/>
        <v>1.35V_LDO</v>
      </c>
      <c r="C611" t="str">
        <f t="shared" si="84"/>
        <v>U19-1.35V_LDO</v>
      </c>
      <c r="D611" t="str">
        <f t="shared" si="85"/>
        <v>U19-8</v>
      </c>
      <c r="E611" t="s">
        <v>898</v>
      </c>
      <c r="F611">
        <v>8</v>
      </c>
      <c r="G611" t="s">
        <v>1299</v>
      </c>
      <c r="AT611" t="str">
        <f t="shared" si="86"/>
        <v>1.35V_LDO</v>
      </c>
      <c r="AU611" t="str">
        <f t="shared" si="87"/>
        <v>--</v>
      </c>
    </row>
    <row r="612" spans="1:47" x14ac:dyDescent="0.25">
      <c r="A612" t="str">
        <f t="shared" si="82"/>
        <v>U19-9</v>
      </c>
      <c r="B612" t="str">
        <f t="shared" si="83"/>
        <v>GND</v>
      </c>
      <c r="C612" t="str">
        <f t="shared" si="84"/>
        <v>U19-GND</v>
      </c>
      <c r="D612" t="str">
        <f t="shared" si="85"/>
        <v>U19-9</v>
      </c>
      <c r="E612" t="s">
        <v>898</v>
      </c>
      <c r="F612">
        <v>9</v>
      </c>
      <c r="G612" t="s">
        <v>275</v>
      </c>
      <c r="AT612" t="str">
        <f t="shared" si="86"/>
        <v>GND</v>
      </c>
      <c r="AU612" t="str">
        <f t="shared" si="87"/>
        <v>--</v>
      </c>
    </row>
    <row r="613" spans="1:47" x14ac:dyDescent="0.25">
      <c r="A613" t="str">
        <f t="shared" si="82"/>
        <v>U23-1</v>
      </c>
      <c r="B613" t="str">
        <f t="shared" si="83"/>
        <v>NetU23_1</v>
      </c>
      <c r="C613" t="str">
        <f t="shared" si="84"/>
        <v>U23-NetU23_1</v>
      </c>
      <c r="D613" t="str">
        <f t="shared" si="85"/>
        <v>U23-1</v>
      </c>
      <c r="E613" t="s">
        <v>739</v>
      </c>
      <c r="F613">
        <v>1</v>
      </c>
      <c r="G613" t="s">
        <v>740</v>
      </c>
      <c r="AT613" t="str">
        <f t="shared" si="86"/>
        <v>NetU23_1</v>
      </c>
      <c r="AU613" t="str">
        <f t="shared" si="87"/>
        <v>--</v>
      </c>
    </row>
    <row r="614" spans="1:47" x14ac:dyDescent="0.25">
      <c r="A614" t="str">
        <f t="shared" si="82"/>
        <v>U23-2</v>
      </c>
      <c r="B614" t="str">
        <f t="shared" si="83"/>
        <v>GND</v>
      </c>
      <c r="C614" t="str">
        <f t="shared" si="84"/>
        <v>U23-GND</v>
      </c>
      <c r="D614" t="str">
        <f t="shared" si="85"/>
        <v>U23-2</v>
      </c>
      <c r="E614" t="s">
        <v>739</v>
      </c>
      <c r="F614">
        <v>2</v>
      </c>
      <c r="G614" t="s">
        <v>275</v>
      </c>
      <c r="AT614" t="str">
        <f t="shared" si="86"/>
        <v>GND</v>
      </c>
      <c r="AU614" t="str">
        <f t="shared" si="87"/>
        <v>--</v>
      </c>
    </row>
    <row r="615" spans="1:47" x14ac:dyDescent="0.25">
      <c r="A615" t="str">
        <f t="shared" si="82"/>
        <v>U23-3</v>
      </c>
      <c r="B615" t="str">
        <f t="shared" si="83"/>
        <v>SENSE</v>
      </c>
      <c r="C615" t="str">
        <f t="shared" si="84"/>
        <v>U23-SENSE</v>
      </c>
      <c r="D615" t="str">
        <f t="shared" si="85"/>
        <v>U23-3</v>
      </c>
      <c r="E615" t="s">
        <v>739</v>
      </c>
      <c r="F615">
        <v>3</v>
      </c>
      <c r="G615" t="s">
        <v>1323</v>
      </c>
      <c r="AT615" t="str">
        <f t="shared" si="86"/>
        <v>SENSE</v>
      </c>
      <c r="AU615" t="str">
        <f t="shared" si="87"/>
        <v>--</v>
      </c>
    </row>
    <row r="616" spans="1:47" x14ac:dyDescent="0.25">
      <c r="A616" t="str">
        <f t="shared" si="82"/>
        <v>U23-4</v>
      </c>
      <c r="B616" t="str">
        <f t="shared" si="83"/>
        <v>3.3V</v>
      </c>
      <c r="C616" t="str">
        <f t="shared" si="84"/>
        <v>U23-3.3V</v>
      </c>
      <c r="D616" t="str">
        <f t="shared" si="85"/>
        <v>U23-4</v>
      </c>
      <c r="E616" t="s">
        <v>739</v>
      </c>
      <c r="F616">
        <v>4</v>
      </c>
      <c r="G616" t="s">
        <v>277</v>
      </c>
      <c r="AT616" t="str">
        <f t="shared" si="86"/>
        <v>3.3V</v>
      </c>
      <c r="AU616" t="str">
        <f t="shared" si="87"/>
        <v>--</v>
      </c>
    </row>
    <row r="617" spans="1:47" x14ac:dyDescent="0.25">
      <c r="A617" t="str">
        <f t="shared" si="82"/>
        <v>U23-5</v>
      </c>
      <c r="B617" t="str">
        <f t="shared" si="83"/>
        <v>NetR6_1</v>
      </c>
      <c r="C617" t="str">
        <f t="shared" si="84"/>
        <v>U23-NetR6_1</v>
      </c>
      <c r="D617" t="str">
        <f t="shared" si="85"/>
        <v>U23-5</v>
      </c>
      <c r="E617" t="s">
        <v>739</v>
      </c>
      <c r="F617">
        <v>5</v>
      </c>
      <c r="G617" t="s">
        <v>847</v>
      </c>
      <c r="AT617" t="str">
        <f t="shared" si="86"/>
        <v>NetR6_1</v>
      </c>
      <c r="AU617" t="str">
        <f t="shared" si="87"/>
        <v>--</v>
      </c>
    </row>
    <row r="618" spans="1:47" x14ac:dyDescent="0.25">
      <c r="A618" t="str">
        <f t="shared" si="82"/>
        <v>C1-2</v>
      </c>
      <c r="B618" t="str">
        <f t="shared" si="83"/>
        <v>NetC1_2</v>
      </c>
      <c r="C618" t="str">
        <f t="shared" si="84"/>
        <v>C1-NetC1_2</v>
      </c>
      <c r="D618" t="str">
        <f t="shared" si="85"/>
        <v>C1-2</v>
      </c>
      <c r="E618" t="s">
        <v>555</v>
      </c>
      <c r="F618">
        <v>2</v>
      </c>
      <c r="G618" t="s">
        <v>1307</v>
      </c>
      <c r="AT618" t="str">
        <f t="shared" si="86"/>
        <v>NetC1_2</v>
      </c>
      <c r="AU618" t="str">
        <f t="shared" si="87"/>
        <v>--</v>
      </c>
    </row>
    <row r="619" spans="1:47" x14ac:dyDescent="0.25">
      <c r="A619" t="str">
        <f t="shared" si="82"/>
        <v>C2-1</v>
      </c>
      <c r="B619" t="str">
        <f t="shared" si="83"/>
        <v>ADC_P</v>
      </c>
      <c r="C619" t="str">
        <f t="shared" si="84"/>
        <v>C2-ADC_P</v>
      </c>
      <c r="D619" t="str">
        <f t="shared" si="85"/>
        <v>C2-1</v>
      </c>
      <c r="E619" t="s">
        <v>556</v>
      </c>
      <c r="F619">
        <v>1</v>
      </c>
      <c r="G619" t="s">
        <v>1301</v>
      </c>
      <c r="AT619" t="str">
        <f t="shared" si="86"/>
        <v>ADC_P</v>
      </c>
      <c r="AU619" t="str">
        <f t="shared" si="87"/>
        <v>--</v>
      </c>
    </row>
    <row r="620" spans="1:47" x14ac:dyDescent="0.25">
      <c r="A620" t="str">
        <f t="shared" si="82"/>
        <v>C2-2</v>
      </c>
      <c r="B620" t="str">
        <f t="shared" si="83"/>
        <v>ADC_N</v>
      </c>
      <c r="C620" t="str">
        <f t="shared" si="84"/>
        <v>C2-ADC_N</v>
      </c>
      <c r="D620" t="str">
        <f t="shared" si="85"/>
        <v>C2-2</v>
      </c>
      <c r="E620" t="s">
        <v>556</v>
      </c>
      <c r="F620">
        <v>2</v>
      </c>
      <c r="G620" t="s">
        <v>1300</v>
      </c>
      <c r="AT620" t="str">
        <f t="shared" si="86"/>
        <v>ADC_N</v>
      </c>
      <c r="AU620" t="str">
        <f t="shared" si="87"/>
        <v>--</v>
      </c>
    </row>
    <row r="621" spans="1:47" x14ac:dyDescent="0.25">
      <c r="A621" t="str">
        <f t="shared" si="82"/>
        <v>C3-1</v>
      </c>
      <c r="B621" t="str">
        <f t="shared" si="83"/>
        <v>VCCIO15</v>
      </c>
      <c r="C621" t="str">
        <f t="shared" si="84"/>
        <v>C3-VCCIO15</v>
      </c>
      <c r="D621" t="str">
        <f t="shared" si="85"/>
        <v>C3-1</v>
      </c>
      <c r="E621" t="s">
        <v>557</v>
      </c>
      <c r="F621">
        <v>1</v>
      </c>
      <c r="G621" t="s">
        <v>281</v>
      </c>
      <c r="AT621" t="str">
        <f t="shared" si="86"/>
        <v>VCCIO15</v>
      </c>
      <c r="AU621" t="str">
        <f t="shared" si="87"/>
        <v>--</v>
      </c>
    </row>
    <row r="622" spans="1:47" x14ac:dyDescent="0.25">
      <c r="A622" t="str">
        <f t="shared" si="82"/>
        <v>C3-2</v>
      </c>
      <c r="B622" t="str">
        <f t="shared" si="83"/>
        <v>GND</v>
      </c>
      <c r="C622" t="str">
        <f t="shared" si="84"/>
        <v>C3-GND</v>
      </c>
      <c r="D622" t="str">
        <f t="shared" si="85"/>
        <v>C3-2</v>
      </c>
      <c r="E622" t="s">
        <v>557</v>
      </c>
      <c r="F622">
        <v>2</v>
      </c>
      <c r="G622" t="s">
        <v>275</v>
      </c>
      <c r="AT622" t="str">
        <f t="shared" si="86"/>
        <v>GND</v>
      </c>
      <c r="AU622" t="str">
        <f t="shared" si="87"/>
        <v>--</v>
      </c>
    </row>
    <row r="623" spans="1:47" x14ac:dyDescent="0.25">
      <c r="A623" t="str">
        <f t="shared" si="82"/>
        <v>C4-1</v>
      </c>
      <c r="B623" t="str">
        <f t="shared" si="83"/>
        <v>VCCIO15</v>
      </c>
      <c r="C623" t="str">
        <f t="shared" si="84"/>
        <v>C4-VCCIO15</v>
      </c>
      <c r="D623" t="str">
        <f t="shared" si="85"/>
        <v>C4-1</v>
      </c>
      <c r="E623" t="s">
        <v>558</v>
      </c>
      <c r="F623">
        <v>1</v>
      </c>
      <c r="G623" t="s">
        <v>281</v>
      </c>
      <c r="AT623" t="str">
        <f t="shared" si="86"/>
        <v>VCCIO15</v>
      </c>
      <c r="AU623" t="str">
        <f t="shared" si="87"/>
        <v>--</v>
      </c>
    </row>
    <row r="624" spans="1:47" x14ac:dyDescent="0.25">
      <c r="A624" t="str">
        <f t="shared" si="82"/>
        <v>C4-2</v>
      </c>
      <c r="B624" t="str">
        <f t="shared" si="83"/>
        <v>GND</v>
      </c>
      <c r="C624" t="str">
        <f t="shared" si="84"/>
        <v>C4-GND</v>
      </c>
      <c r="D624" t="str">
        <f t="shared" si="85"/>
        <v>C4-2</v>
      </c>
      <c r="E624" t="s">
        <v>558</v>
      </c>
      <c r="F624">
        <v>2</v>
      </c>
      <c r="G624" t="s">
        <v>275</v>
      </c>
      <c r="AT624" t="str">
        <f t="shared" si="86"/>
        <v>GND</v>
      </c>
      <c r="AU624" t="str">
        <f t="shared" si="87"/>
        <v>--</v>
      </c>
    </row>
    <row r="625" spans="1:47" x14ac:dyDescent="0.25">
      <c r="A625" t="str">
        <f t="shared" si="82"/>
        <v>C5-1</v>
      </c>
      <c r="B625" t="str">
        <f t="shared" si="83"/>
        <v>VCCIO15</v>
      </c>
      <c r="C625" t="str">
        <f t="shared" si="84"/>
        <v>C5-VCCIO15</v>
      </c>
      <c r="D625" t="str">
        <f t="shared" si="85"/>
        <v>C5-1</v>
      </c>
      <c r="E625" t="s">
        <v>559</v>
      </c>
      <c r="F625">
        <v>1</v>
      </c>
      <c r="G625" t="s">
        <v>281</v>
      </c>
      <c r="AT625" t="str">
        <f t="shared" si="86"/>
        <v>VCCIO15</v>
      </c>
      <c r="AU625" t="str">
        <f t="shared" si="87"/>
        <v>--</v>
      </c>
    </row>
    <row r="626" spans="1:47" x14ac:dyDescent="0.25">
      <c r="A626" t="str">
        <f t="shared" si="82"/>
        <v>C5-2</v>
      </c>
      <c r="B626" t="str">
        <f t="shared" si="83"/>
        <v>GND</v>
      </c>
      <c r="C626" t="str">
        <f t="shared" si="84"/>
        <v>C5-GND</v>
      </c>
      <c r="D626" t="str">
        <f t="shared" si="85"/>
        <v>C5-2</v>
      </c>
      <c r="E626" t="s">
        <v>559</v>
      </c>
      <c r="F626">
        <v>2</v>
      </c>
      <c r="G626" t="s">
        <v>275</v>
      </c>
      <c r="AT626" t="str">
        <f t="shared" si="86"/>
        <v>GND</v>
      </c>
      <c r="AU626" t="str">
        <f t="shared" si="87"/>
        <v>--</v>
      </c>
    </row>
    <row r="627" spans="1:47" x14ac:dyDescent="0.25">
      <c r="A627" t="str">
        <f t="shared" si="82"/>
        <v>C6-1</v>
      </c>
      <c r="B627" t="str">
        <f t="shared" si="83"/>
        <v>VCCIO34</v>
      </c>
      <c r="C627" t="str">
        <f t="shared" si="84"/>
        <v>C6-VCCIO34</v>
      </c>
      <c r="D627" t="str">
        <f t="shared" si="85"/>
        <v>C6-1</v>
      </c>
      <c r="E627" t="s">
        <v>560</v>
      </c>
      <c r="F627">
        <v>1</v>
      </c>
      <c r="G627" t="s">
        <v>376</v>
      </c>
      <c r="AT627" t="str">
        <f t="shared" si="86"/>
        <v>VCCIO34</v>
      </c>
      <c r="AU627" t="str">
        <f t="shared" si="87"/>
        <v>--</v>
      </c>
    </row>
    <row r="628" spans="1:47" x14ac:dyDescent="0.25">
      <c r="A628" t="str">
        <f t="shared" si="82"/>
        <v>C6-2</v>
      </c>
      <c r="B628" t="str">
        <f t="shared" si="83"/>
        <v>GND</v>
      </c>
      <c r="C628" t="str">
        <f t="shared" si="84"/>
        <v>C6-GND</v>
      </c>
      <c r="D628" t="str">
        <f t="shared" si="85"/>
        <v>C6-2</v>
      </c>
      <c r="E628" t="s">
        <v>560</v>
      </c>
      <c r="F628">
        <v>2</v>
      </c>
      <c r="G628" t="s">
        <v>275</v>
      </c>
      <c r="AT628" t="str">
        <f t="shared" si="86"/>
        <v>GND</v>
      </c>
      <c r="AU628" t="str">
        <f t="shared" si="87"/>
        <v>--</v>
      </c>
    </row>
    <row r="629" spans="1:47" x14ac:dyDescent="0.25">
      <c r="A629" t="str">
        <f t="shared" si="82"/>
        <v>C7-1</v>
      </c>
      <c r="B629" t="str">
        <f t="shared" si="83"/>
        <v>VCCIO34</v>
      </c>
      <c r="C629" t="str">
        <f t="shared" si="84"/>
        <v>C7-VCCIO34</v>
      </c>
      <c r="D629" t="str">
        <f t="shared" si="85"/>
        <v>C7-1</v>
      </c>
      <c r="E629" t="s">
        <v>561</v>
      </c>
      <c r="F629">
        <v>1</v>
      </c>
      <c r="G629" t="s">
        <v>376</v>
      </c>
      <c r="AT629" t="str">
        <f t="shared" si="86"/>
        <v>VCCIO34</v>
      </c>
      <c r="AU629" t="str">
        <f t="shared" si="87"/>
        <v>--</v>
      </c>
    </row>
    <row r="630" spans="1:47" x14ac:dyDescent="0.25">
      <c r="A630" t="str">
        <f t="shared" si="82"/>
        <v>C7-2</v>
      </c>
      <c r="B630" t="str">
        <f t="shared" si="83"/>
        <v>GND</v>
      </c>
      <c r="C630" t="str">
        <f t="shared" si="84"/>
        <v>C7-GND</v>
      </c>
      <c r="D630" t="str">
        <f t="shared" si="85"/>
        <v>C7-2</v>
      </c>
      <c r="E630" t="s">
        <v>561</v>
      </c>
      <c r="F630">
        <v>2</v>
      </c>
      <c r="G630" t="s">
        <v>275</v>
      </c>
      <c r="AT630" t="str">
        <f t="shared" si="86"/>
        <v>GND</v>
      </c>
      <c r="AU630" t="str">
        <f t="shared" si="87"/>
        <v>--</v>
      </c>
    </row>
    <row r="631" spans="1:47" x14ac:dyDescent="0.25">
      <c r="A631" t="str">
        <f t="shared" si="82"/>
        <v>C8-1</v>
      </c>
      <c r="B631" t="str">
        <f t="shared" si="83"/>
        <v>1.0V</v>
      </c>
      <c r="C631" t="str">
        <f t="shared" si="84"/>
        <v>C8-1.0V</v>
      </c>
      <c r="D631" t="str">
        <f t="shared" si="85"/>
        <v>C8-1</v>
      </c>
      <c r="E631" t="s">
        <v>668</v>
      </c>
      <c r="F631">
        <v>1</v>
      </c>
      <c r="G631" t="s">
        <v>1297</v>
      </c>
      <c r="AT631" t="str">
        <f t="shared" si="86"/>
        <v>1.0V</v>
      </c>
      <c r="AU631" t="str">
        <f t="shared" si="87"/>
        <v>--</v>
      </c>
    </row>
    <row r="632" spans="1:47" x14ac:dyDescent="0.25">
      <c r="A632" t="str">
        <f t="shared" si="82"/>
        <v>C8-2</v>
      </c>
      <c r="B632" t="str">
        <f t="shared" si="83"/>
        <v>GND</v>
      </c>
      <c r="C632" t="str">
        <f t="shared" si="84"/>
        <v>C8-GND</v>
      </c>
      <c r="D632" t="str">
        <f t="shared" si="85"/>
        <v>C8-2</v>
      </c>
      <c r="E632" t="s">
        <v>668</v>
      </c>
      <c r="F632">
        <v>2</v>
      </c>
      <c r="G632" t="s">
        <v>275</v>
      </c>
      <c r="AT632" t="str">
        <f t="shared" si="86"/>
        <v>GND</v>
      </c>
      <c r="AU632" t="str">
        <f t="shared" si="87"/>
        <v>--</v>
      </c>
    </row>
    <row r="633" spans="1:47" x14ac:dyDescent="0.25">
      <c r="A633" t="str">
        <f t="shared" si="82"/>
        <v>C9-1</v>
      </c>
      <c r="B633" t="str">
        <f t="shared" si="83"/>
        <v>VCCIO34</v>
      </c>
      <c r="C633" t="str">
        <f t="shared" si="84"/>
        <v>C9-VCCIO34</v>
      </c>
      <c r="D633" t="str">
        <f t="shared" si="85"/>
        <v>C9-1</v>
      </c>
      <c r="E633" t="s">
        <v>603</v>
      </c>
      <c r="F633">
        <v>1</v>
      </c>
      <c r="G633" t="s">
        <v>376</v>
      </c>
      <c r="AT633" t="str">
        <f t="shared" si="86"/>
        <v>VCCIO34</v>
      </c>
      <c r="AU633" t="str">
        <f t="shared" si="87"/>
        <v>--</v>
      </c>
    </row>
    <row r="634" spans="1:47" x14ac:dyDescent="0.25">
      <c r="A634" t="str">
        <f t="shared" si="82"/>
        <v>C9-2</v>
      </c>
      <c r="B634" t="str">
        <f t="shared" si="83"/>
        <v>GND</v>
      </c>
      <c r="C634" t="str">
        <f t="shared" si="84"/>
        <v>C9-GND</v>
      </c>
      <c r="D634" t="str">
        <f t="shared" si="85"/>
        <v>C9-2</v>
      </c>
      <c r="E634" t="s">
        <v>603</v>
      </c>
      <c r="F634">
        <v>2</v>
      </c>
      <c r="G634" t="s">
        <v>275</v>
      </c>
      <c r="AT634" t="str">
        <f t="shared" si="86"/>
        <v>GND</v>
      </c>
      <c r="AU634" t="str">
        <f t="shared" si="87"/>
        <v>--</v>
      </c>
    </row>
    <row r="635" spans="1:47" x14ac:dyDescent="0.25">
      <c r="A635" t="str">
        <f t="shared" si="82"/>
        <v>C10-1</v>
      </c>
      <c r="B635" t="str">
        <f t="shared" si="83"/>
        <v>GND</v>
      </c>
      <c r="C635" t="str">
        <f t="shared" si="84"/>
        <v>C10-GND</v>
      </c>
      <c r="D635" t="str">
        <f t="shared" si="85"/>
        <v>C10-1</v>
      </c>
      <c r="E635" t="s">
        <v>604</v>
      </c>
      <c r="F635">
        <v>1</v>
      </c>
      <c r="G635" t="s">
        <v>275</v>
      </c>
      <c r="AT635" t="str">
        <f t="shared" si="86"/>
        <v>GND</v>
      </c>
      <c r="AU635" t="str">
        <f t="shared" si="87"/>
        <v>--</v>
      </c>
    </row>
    <row r="636" spans="1:47" x14ac:dyDescent="0.25">
      <c r="A636" t="str">
        <f t="shared" si="82"/>
        <v>C10-2</v>
      </c>
      <c r="B636" t="str">
        <f t="shared" si="83"/>
        <v>NetC10_2</v>
      </c>
      <c r="C636" t="str">
        <f t="shared" si="84"/>
        <v>C10-NetC10_2</v>
      </c>
      <c r="D636" t="str">
        <f t="shared" si="85"/>
        <v>C10-2</v>
      </c>
      <c r="E636" t="s">
        <v>604</v>
      </c>
      <c r="F636">
        <v>2</v>
      </c>
      <c r="G636" t="s">
        <v>926</v>
      </c>
      <c r="AT636" t="str">
        <f t="shared" si="86"/>
        <v>NetC10_2</v>
      </c>
      <c r="AU636" t="str">
        <f t="shared" si="87"/>
        <v>--</v>
      </c>
    </row>
    <row r="637" spans="1:47" x14ac:dyDescent="0.25">
      <c r="A637" t="str">
        <f t="shared" si="82"/>
        <v>C11-1</v>
      </c>
      <c r="B637" t="str">
        <f t="shared" si="83"/>
        <v>GND</v>
      </c>
      <c r="C637" t="str">
        <f t="shared" si="84"/>
        <v>C11-GND</v>
      </c>
      <c r="D637" t="str">
        <f t="shared" si="85"/>
        <v>C11-1</v>
      </c>
      <c r="E637" t="s">
        <v>605</v>
      </c>
      <c r="F637">
        <v>1</v>
      </c>
      <c r="G637" t="s">
        <v>275</v>
      </c>
      <c r="AT637" t="str">
        <f t="shared" si="86"/>
        <v>GND</v>
      </c>
      <c r="AU637" t="str">
        <f t="shared" si="87"/>
        <v>--</v>
      </c>
    </row>
    <row r="638" spans="1:47" x14ac:dyDescent="0.25">
      <c r="A638" t="str">
        <f t="shared" si="82"/>
        <v>C11-2</v>
      </c>
      <c r="B638" t="str">
        <f t="shared" si="83"/>
        <v>1.0V</v>
      </c>
      <c r="C638" t="str">
        <f t="shared" si="84"/>
        <v>C11-1.0V</v>
      </c>
      <c r="D638" t="str">
        <f t="shared" si="85"/>
        <v>C11-2</v>
      </c>
      <c r="E638" t="s">
        <v>605</v>
      </c>
      <c r="F638">
        <v>2</v>
      </c>
      <c r="G638" t="s">
        <v>1297</v>
      </c>
      <c r="AT638" t="str">
        <f t="shared" si="86"/>
        <v>1.0V</v>
      </c>
      <c r="AU638" t="str">
        <f t="shared" si="87"/>
        <v>--</v>
      </c>
    </row>
    <row r="639" spans="1:47" x14ac:dyDescent="0.25">
      <c r="A639" t="str">
        <f t="shared" si="82"/>
        <v>C12-1</v>
      </c>
      <c r="B639" t="str">
        <f t="shared" si="83"/>
        <v>GND</v>
      </c>
      <c r="C639" t="str">
        <f t="shared" si="84"/>
        <v>C12-GND</v>
      </c>
      <c r="D639" t="str">
        <f t="shared" si="85"/>
        <v>C12-1</v>
      </c>
      <c r="E639" t="s">
        <v>501</v>
      </c>
      <c r="F639">
        <v>1</v>
      </c>
      <c r="G639" t="s">
        <v>275</v>
      </c>
      <c r="AT639" t="str">
        <f t="shared" si="86"/>
        <v>GND</v>
      </c>
      <c r="AU639" t="str">
        <f t="shared" si="87"/>
        <v>--</v>
      </c>
    </row>
    <row r="640" spans="1:47" x14ac:dyDescent="0.25">
      <c r="A640" t="str">
        <f t="shared" si="82"/>
        <v>C12-2</v>
      </c>
      <c r="B640" t="str">
        <f t="shared" si="83"/>
        <v>3.3V</v>
      </c>
      <c r="C640" t="str">
        <f t="shared" si="84"/>
        <v>C12-3.3V</v>
      </c>
      <c r="D640" t="str">
        <f t="shared" si="85"/>
        <v>C12-2</v>
      </c>
      <c r="E640" t="s">
        <v>501</v>
      </c>
      <c r="F640">
        <v>2</v>
      </c>
      <c r="G640" t="s">
        <v>277</v>
      </c>
      <c r="AT640" t="str">
        <f t="shared" si="86"/>
        <v>3.3V</v>
      </c>
      <c r="AU640" t="str">
        <f t="shared" si="87"/>
        <v>--</v>
      </c>
    </row>
    <row r="641" spans="1:47" x14ac:dyDescent="0.25">
      <c r="A641" t="str">
        <f t="shared" si="82"/>
        <v>C13-1</v>
      </c>
      <c r="B641" t="str">
        <f t="shared" si="83"/>
        <v>GND</v>
      </c>
      <c r="C641" t="str">
        <f t="shared" si="84"/>
        <v>C13-GND</v>
      </c>
      <c r="D641" t="str">
        <f t="shared" si="85"/>
        <v>C13-1</v>
      </c>
      <c r="E641" t="s">
        <v>502</v>
      </c>
      <c r="F641">
        <v>1</v>
      </c>
      <c r="G641" t="s">
        <v>275</v>
      </c>
      <c r="AT641" t="str">
        <f t="shared" si="86"/>
        <v>GND</v>
      </c>
      <c r="AU641" t="str">
        <f t="shared" si="87"/>
        <v>--</v>
      </c>
    </row>
    <row r="642" spans="1:47" x14ac:dyDescent="0.25">
      <c r="A642" t="str">
        <f t="shared" si="82"/>
        <v>C13-2</v>
      </c>
      <c r="B642" t="str">
        <f t="shared" si="83"/>
        <v>1.0V</v>
      </c>
      <c r="C642" t="str">
        <f t="shared" si="84"/>
        <v>C13-1.0V</v>
      </c>
      <c r="D642" t="str">
        <f t="shared" si="85"/>
        <v>C13-2</v>
      </c>
      <c r="E642" t="s">
        <v>502</v>
      </c>
      <c r="F642">
        <v>2</v>
      </c>
      <c r="G642" t="s">
        <v>1297</v>
      </c>
      <c r="AT642" t="str">
        <f t="shared" si="86"/>
        <v>1.0V</v>
      </c>
      <c r="AU642" t="str">
        <f t="shared" si="87"/>
        <v>--</v>
      </c>
    </row>
    <row r="643" spans="1:47" x14ac:dyDescent="0.25">
      <c r="A643" t="str">
        <f t="shared" si="82"/>
        <v>C14-1</v>
      </c>
      <c r="B643" t="str">
        <f t="shared" si="83"/>
        <v>VIN</v>
      </c>
      <c r="C643" t="str">
        <f t="shared" si="84"/>
        <v>C14-VIN</v>
      </c>
      <c r="D643" t="str">
        <f t="shared" si="85"/>
        <v>C14-1</v>
      </c>
      <c r="E643" t="s">
        <v>503</v>
      </c>
      <c r="F643">
        <v>1</v>
      </c>
      <c r="G643" t="s">
        <v>273</v>
      </c>
      <c r="AT643" t="str">
        <f t="shared" si="86"/>
        <v>VIN</v>
      </c>
      <c r="AU643" t="str">
        <f t="shared" si="87"/>
        <v>--</v>
      </c>
    </row>
    <row r="644" spans="1:47" x14ac:dyDescent="0.25">
      <c r="A644" t="str">
        <f t="shared" si="82"/>
        <v>C14-2</v>
      </c>
      <c r="B644" t="str">
        <f t="shared" si="83"/>
        <v>GND</v>
      </c>
      <c r="C644" t="str">
        <f t="shared" si="84"/>
        <v>C14-GND</v>
      </c>
      <c r="D644" t="str">
        <f t="shared" si="85"/>
        <v>C14-2</v>
      </c>
      <c r="E644" t="s">
        <v>503</v>
      </c>
      <c r="F644">
        <v>2</v>
      </c>
      <c r="G644" t="s">
        <v>275</v>
      </c>
      <c r="AT644" t="str">
        <f t="shared" si="86"/>
        <v>GND</v>
      </c>
      <c r="AU644" t="str">
        <f t="shared" si="87"/>
        <v>--</v>
      </c>
    </row>
    <row r="645" spans="1:47" x14ac:dyDescent="0.25">
      <c r="A645" t="str">
        <f t="shared" si="82"/>
        <v>C15-1</v>
      </c>
      <c r="B645" t="str">
        <f t="shared" si="83"/>
        <v>1.35V_LDO</v>
      </c>
      <c r="C645" t="str">
        <f t="shared" si="84"/>
        <v>C15-1.35V_LDO</v>
      </c>
      <c r="D645" t="str">
        <f t="shared" si="85"/>
        <v>C15-1</v>
      </c>
      <c r="E645" t="s">
        <v>504</v>
      </c>
      <c r="F645">
        <v>1</v>
      </c>
      <c r="G645" t="s">
        <v>1299</v>
      </c>
      <c r="AT645" t="str">
        <f t="shared" si="86"/>
        <v>1.35V_LDO</v>
      </c>
      <c r="AU645" t="str">
        <f t="shared" si="87"/>
        <v>--</v>
      </c>
    </row>
    <row r="646" spans="1:47" x14ac:dyDescent="0.25">
      <c r="A646" t="str">
        <f t="shared" ref="A646:A709" si="88">$E646&amp;"-"&amp;$F646</f>
        <v>C15-2</v>
      </c>
      <c r="B646" t="str">
        <f t="shared" ref="B646:B709" si="89">IF(OR(E646=$A$2,E646=$B$2,E646=$C$2,E646=$D$2),"--",G646)</f>
        <v>GND</v>
      </c>
      <c r="C646" t="str">
        <f t="shared" ref="C646:C709" si="90">$E646&amp;"-"&amp;$G646</f>
        <v>C15-GND</v>
      </c>
      <c r="D646" t="str">
        <f t="shared" ref="D646:D709" si="91">A646</f>
        <v>C15-2</v>
      </c>
      <c r="E646" t="s">
        <v>504</v>
      </c>
      <c r="F646">
        <v>2</v>
      </c>
      <c r="G646" t="s">
        <v>275</v>
      </c>
      <c r="AT646" t="str">
        <f t="shared" ref="AT646:AT709" si="92">IF(IF(COUNTIF($AO$6:$AQ$150,B646)&gt;0,"---","--")="---",VLOOKUP(B646,$AO$6:$AQ$150,3,0),B646)</f>
        <v>GND</v>
      </c>
      <c r="AU646" t="str">
        <f t="shared" ref="AU646:AU709" si="93">IF(IF(COUNTIF($AO$6:$AQ$150,B646)&gt;0,"---","--")="---",VLOOKUP(B646,$AO$6:$AQ$150,2,0),"--")</f>
        <v>--</v>
      </c>
    </row>
    <row r="647" spans="1:47" x14ac:dyDescent="0.25">
      <c r="A647" t="str">
        <f t="shared" si="88"/>
        <v>C16-1</v>
      </c>
      <c r="B647" t="str">
        <f t="shared" si="89"/>
        <v>1.35V_LDO</v>
      </c>
      <c r="C647" t="str">
        <f t="shared" si="90"/>
        <v>C16-1.35V_LDO</v>
      </c>
      <c r="D647" t="str">
        <f t="shared" si="91"/>
        <v>C16-1</v>
      </c>
      <c r="E647" t="s">
        <v>505</v>
      </c>
      <c r="F647">
        <v>1</v>
      </c>
      <c r="G647" t="s">
        <v>1299</v>
      </c>
      <c r="AT647" t="str">
        <f t="shared" si="92"/>
        <v>1.35V_LDO</v>
      </c>
      <c r="AU647" t="str">
        <f t="shared" si="93"/>
        <v>--</v>
      </c>
    </row>
    <row r="648" spans="1:47" x14ac:dyDescent="0.25">
      <c r="A648" t="str">
        <f t="shared" si="88"/>
        <v>C16-2</v>
      </c>
      <c r="B648" t="str">
        <f t="shared" si="89"/>
        <v>GND</v>
      </c>
      <c r="C648" t="str">
        <f t="shared" si="90"/>
        <v>C16-GND</v>
      </c>
      <c r="D648" t="str">
        <f t="shared" si="91"/>
        <v>C16-2</v>
      </c>
      <c r="E648" t="s">
        <v>505</v>
      </c>
      <c r="F648">
        <v>2</v>
      </c>
      <c r="G648" t="s">
        <v>275</v>
      </c>
      <c r="AT648" t="str">
        <f t="shared" si="92"/>
        <v>GND</v>
      </c>
      <c r="AU648" t="str">
        <f t="shared" si="93"/>
        <v>--</v>
      </c>
    </row>
    <row r="649" spans="1:47" x14ac:dyDescent="0.25">
      <c r="A649" t="str">
        <f t="shared" si="88"/>
        <v>C17-1</v>
      </c>
      <c r="B649" t="str">
        <f t="shared" si="89"/>
        <v>1.0V_MGT</v>
      </c>
      <c r="C649" t="str">
        <f t="shared" si="90"/>
        <v>C17-1.0V_MGT</v>
      </c>
      <c r="D649" t="str">
        <f t="shared" si="91"/>
        <v>C17-1</v>
      </c>
      <c r="E649" t="s">
        <v>506</v>
      </c>
      <c r="F649">
        <v>1</v>
      </c>
      <c r="G649" t="s">
        <v>1298</v>
      </c>
      <c r="AT649" t="str">
        <f t="shared" si="92"/>
        <v>1.0V_MGT</v>
      </c>
      <c r="AU649" t="str">
        <f t="shared" si="93"/>
        <v>--</v>
      </c>
    </row>
    <row r="650" spans="1:47" x14ac:dyDescent="0.25">
      <c r="A650" t="str">
        <f t="shared" si="88"/>
        <v>C17-2</v>
      </c>
      <c r="B650" t="str">
        <f t="shared" si="89"/>
        <v>GND</v>
      </c>
      <c r="C650" t="str">
        <f t="shared" si="90"/>
        <v>C17-GND</v>
      </c>
      <c r="D650" t="str">
        <f t="shared" si="91"/>
        <v>C17-2</v>
      </c>
      <c r="E650" t="s">
        <v>506</v>
      </c>
      <c r="F650">
        <v>2</v>
      </c>
      <c r="G650" t="s">
        <v>275</v>
      </c>
      <c r="AT650" t="str">
        <f t="shared" si="92"/>
        <v>GND</v>
      </c>
      <c r="AU650" t="str">
        <f t="shared" si="93"/>
        <v>--</v>
      </c>
    </row>
    <row r="651" spans="1:47" x14ac:dyDescent="0.25">
      <c r="A651" t="str">
        <f t="shared" si="88"/>
        <v>C18-1</v>
      </c>
      <c r="B651" t="str">
        <f t="shared" si="89"/>
        <v>VIN</v>
      </c>
      <c r="C651" t="str">
        <f t="shared" si="90"/>
        <v>C18-VIN</v>
      </c>
      <c r="D651" t="str">
        <f t="shared" si="91"/>
        <v>C18-1</v>
      </c>
      <c r="E651" t="s">
        <v>669</v>
      </c>
      <c r="F651">
        <v>1</v>
      </c>
      <c r="G651" t="s">
        <v>273</v>
      </c>
      <c r="AT651" t="str">
        <f t="shared" si="92"/>
        <v>VIN</v>
      </c>
      <c r="AU651" t="str">
        <f t="shared" si="93"/>
        <v>--</v>
      </c>
    </row>
    <row r="652" spans="1:47" x14ac:dyDescent="0.25">
      <c r="A652" t="str">
        <f t="shared" si="88"/>
        <v>C18-2</v>
      </c>
      <c r="B652" t="str">
        <f t="shared" si="89"/>
        <v>GND</v>
      </c>
      <c r="C652" t="str">
        <f t="shared" si="90"/>
        <v>C18-GND</v>
      </c>
      <c r="D652" t="str">
        <f t="shared" si="91"/>
        <v>C18-2</v>
      </c>
      <c r="E652" t="s">
        <v>669</v>
      </c>
      <c r="F652">
        <v>2</v>
      </c>
      <c r="G652" t="s">
        <v>275</v>
      </c>
      <c r="AT652" t="str">
        <f t="shared" si="92"/>
        <v>GND</v>
      </c>
      <c r="AU652" t="str">
        <f t="shared" si="93"/>
        <v>--</v>
      </c>
    </row>
    <row r="653" spans="1:47" x14ac:dyDescent="0.25">
      <c r="A653" t="str">
        <f t="shared" si="88"/>
        <v>C19-1</v>
      </c>
      <c r="B653" t="str">
        <f t="shared" si="89"/>
        <v>1.35V_LDO</v>
      </c>
      <c r="C653" t="str">
        <f t="shared" si="90"/>
        <v>C19-1.35V_LDO</v>
      </c>
      <c r="D653" t="str">
        <f t="shared" si="91"/>
        <v>C19-1</v>
      </c>
      <c r="E653" t="s">
        <v>741</v>
      </c>
      <c r="F653">
        <v>1</v>
      </c>
      <c r="G653" t="s">
        <v>1299</v>
      </c>
      <c r="AT653" t="str">
        <f t="shared" si="92"/>
        <v>1.35V_LDO</v>
      </c>
      <c r="AU653" t="str">
        <f t="shared" si="93"/>
        <v>--</v>
      </c>
    </row>
    <row r="654" spans="1:47" x14ac:dyDescent="0.25">
      <c r="A654" t="str">
        <f t="shared" si="88"/>
        <v>C19-2</v>
      </c>
      <c r="B654" t="str">
        <f t="shared" si="89"/>
        <v>GND</v>
      </c>
      <c r="C654" t="str">
        <f t="shared" si="90"/>
        <v>C19-GND</v>
      </c>
      <c r="D654" t="str">
        <f t="shared" si="91"/>
        <v>C19-2</v>
      </c>
      <c r="E654" t="s">
        <v>741</v>
      </c>
      <c r="F654">
        <v>2</v>
      </c>
      <c r="G654" t="s">
        <v>275</v>
      </c>
      <c r="AT654" t="str">
        <f t="shared" si="92"/>
        <v>GND</v>
      </c>
      <c r="AU654" t="str">
        <f t="shared" si="93"/>
        <v>--</v>
      </c>
    </row>
    <row r="655" spans="1:47" x14ac:dyDescent="0.25">
      <c r="A655" t="str">
        <f t="shared" si="88"/>
        <v>C20-1</v>
      </c>
      <c r="B655" t="str">
        <f t="shared" si="89"/>
        <v>VIN</v>
      </c>
      <c r="C655" t="str">
        <f t="shared" si="90"/>
        <v>C20-VIN</v>
      </c>
      <c r="D655" t="str">
        <f t="shared" si="91"/>
        <v>C20-1</v>
      </c>
      <c r="E655" t="s">
        <v>742</v>
      </c>
      <c r="F655">
        <v>1</v>
      </c>
      <c r="G655" t="s">
        <v>273</v>
      </c>
      <c r="AT655" t="str">
        <f t="shared" si="92"/>
        <v>VIN</v>
      </c>
      <c r="AU655" t="str">
        <f t="shared" si="93"/>
        <v>--</v>
      </c>
    </row>
    <row r="656" spans="1:47" x14ac:dyDescent="0.25">
      <c r="A656" t="str">
        <f t="shared" si="88"/>
        <v>C20-2</v>
      </c>
      <c r="B656" t="str">
        <f t="shared" si="89"/>
        <v>GND</v>
      </c>
      <c r="C656" t="str">
        <f t="shared" si="90"/>
        <v>C20-GND</v>
      </c>
      <c r="D656" t="str">
        <f t="shared" si="91"/>
        <v>C20-2</v>
      </c>
      <c r="E656" t="s">
        <v>742</v>
      </c>
      <c r="F656">
        <v>2</v>
      </c>
      <c r="G656" t="s">
        <v>275</v>
      </c>
      <c r="AT656" t="str">
        <f t="shared" si="92"/>
        <v>GND</v>
      </c>
      <c r="AU656" t="str">
        <f t="shared" si="93"/>
        <v>--</v>
      </c>
    </row>
    <row r="657" spans="1:47" x14ac:dyDescent="0.25">
      <c r="A657" t="str">
        <f t="shared" si="88"/>
        <v>C21-1</v>
      </c>
      <c r="B657" t="str">
        <f t="shared" si="89"/>
        <v>1.2V_MGT</v>
      </c>
      <c r="C657" t="str">
        <f t="shared" si="90"/>
        <v>C21-1.2V_MGT</v>
      </c>
      <c r="D657" t="str">
        <f t="shared" si="91"/>
        <v>C21-1</v>
      </c>
      <c r="E657" t="s">
        <v>743</v>
      </c>
      <c r="F657">
        <v>1</v>
      </c>
      <c r="G657" t="s">
        <v>874</v>
      </c>
      <c r="AT657" t="str">
        <f t="shared" si="92"/>
        <v>1.2V_MGT</v>
      </c>
      <c r="AU657" t="str">
        <f t="shared" si="93"/>
        <v>--</v>
      </c>
    </row>
    <row r="658" spans="1:47" x14ac:dyDescent="0.25">
      <c r="A658" t="str">
        <f t="shared" si="88"/>
        <v>C21-2</v>
      </c>
      <c r="B658" t="str">
        <f t="shared" si="89"/>
        <v>GND</v>
      </c>
      <c r="C658" t="str">
        <f t="shared" si="90"/>
        <v>C21-GND</v>
      </c>
      <c r="D658" t="str">
        <f t="shared" si="91"/>
        <v>C21-2</v>
      </c>
      <c r="E658" t="s">
        <v>743</v>
      </c>
      <c r="F658">
        <v>2</v>
      </c>
      <c r="G658" t="s">
        <v>275</v>
      </c>
      <c r="AT658" t="str">
        <f t="shared" si="92"/>
        <v>GND</v>
      </c>
      <c r="AU658" t="str">
        <f t="shared" si="93"/>
        <v>--</v>
      </c>
    </row>
    <row r="659" spans="1:47" x14ac:dyDescent="0.25">
      <c r="A659" t="str">
        <f t="shared" si="88"/>
        <v>C22-1</v>
      </c>
      <c r="B659" t="str">
        <f t="shared" si="89"/>
        <v>VIN</v>
      </c>
      <c r="C659" t="str">
        <f t="shared" si="90"/>
        <v>C22-VIN</v>
      </c>
      <c r="D659" t="str">
        <f t="shared" si="91"/>
        <v>C22-1</v>
      </c>
      <c r="E659" t="s">
        <v>744</v>
      </c>
      <c r="F659">
        <v>1</v>
      </c>
      <c r="G659" t="s">
        <v>273</v>
      </c>
      <c r="AT659" t="str">
        <f t="shared" si="92"/>
        <v>VIN</v>
      </c>
      <c r="AU659" t="str">
        <f t="shared" si="93"/>
        <v>--</v>
      </c>
    </row>
    <row r="660" spans="1:47" x14ac:dyDescent="0.25">
      <c r="A660" t="str">
        <f t="shared" si="88"/>
        <v>C22-2</v>
      </c>
      <c r="B660" t="str">
        <f t="shared" si="89"/>
        <v>GND</v>
      </c>
      <c r="C660" t="str">
        <f t="shared" si="90"/>
        <v>C22-GND</v>
      </c>
      <c r="D660" t="str">
        <f t="shared" si="91"/>
        <v>C22-2</v>
      </c>
      <c r="E660" t="s">
        <v>744</v>
      </c>
      <c r="F660">
        <v>2</v>
      </c>
      <c r="G660" t="s">
        <v>275</v>
      </c>
      <c r="AT660" t="str">
        <f t="shared" si="92"/>
        <v>GND</v>
      </c>
      <c r="AU660" t="str">
        <f t="shared" si="93"/>
        <v>--</v>
      </c>
    </row>
    <row r="661" spans="1:47" x14ac:dyDescent="0.25">
      <c r="A661" t="str">
        <f t="shared" si="88"/>
        <v>C23-1</v>
      </c>
      <c r="B661" t="str">
        <f t="shared" si="89"/>
        <v>1.0V</v>
      </c>
      <c r="C661" t="str">
        <f t="shared" si="90"/>
        <v>C23-1.0V</v>
      </c>
      <c r="D661" t="str">
        <f t="shared" si="91"/>
        <v>C23-1</v>
      </c>
      <c r="E661" t="s">
        <v>745</v>
      </c>
      <c r="F661">
        <v>1</v>
      </c>
      <c r="G661" t="s">
        <v>1297</v>
      </c>
      <c r="AT661" t="str">
        <f t="shared" si="92"/>
        <v>1.0V</v>
      </c>
      <c r="AU661" t="str">
        <f t="shared" si="93"/>
        <v>--</v>
      </c>
    </row>
    <row r="662" spans="1:47" x14ac:dyDescent="0.25">
      <c r="A662" t="str">
        <f t="shared" si="88"/>
        <v>C23-2</v>
      </c>
      <c r="B662" t="str">
        <f t="shared" si="89"/>
        <v>GND</v>
      </c>
      <c r="C662" t="str">
        <f t="shared" si="90"/>
        <v>C23-GND</v>
      </c>
      <c r="D662" t="str">
        <f t="shared" si="91"/>
        <v>C23-2</v>
      </c>
      <c r="E662" t="s">
        <v>745</v>
      </c>
      <c r="F662">
        <v>2</v>
      </c>
      <c r="G662" t="s">
        <v>275</v>
      </c>
      <c r="AT662" t="str">
        <f t="shared" si="92"/>
        <v>GND</v>
      </c>
      <c r="AU662" t="str">
        <f t="shared" si="93"/>
        <v>--</v>
      </c>
    </row>
    <row r="663" spans="1:47" x14ac:dyDescent="0.25">
      <c r="A663" t="str">
        <f t="shared" si="88"/>
        <v>C24-1</v>
      </c>
      <c r="B663" t="str">
        <f t="shared" si="89"/>
        <v>NetC24_1</v>
      </c>
      <c r="C663" t="str">
        <f t="shared" si="90"/>
        <v>C24-NetC24_1</v>
      </c>
      <c r="D663" t="str">
        <f t="shared" si="91"/>
        <v>C24-1</v>
      </c>
      <c r="E663" t="s">
        <v>746</v>
      </c>
      <c r="F663">
        <v>1</v>
      </c>
      <c r="G663" t="s">
        <v>916</v>
      </c>
      <c r="AT663" t="str">
        <f t="shared" si="92"/>
        <v>NetC24_1</v>
      </c>
      <c r="AU663" t="str">
        <f t="shared" si="93"/>
        <v>--</v>
      </c>
    </row>
    <row r="664" spans="1:47" x14ac:dyDescent="0.25">
      <c r="A664" t="str">
        <f t="shared" si="88"/>
        <v>C24-2</v>
      </c>
      <c r="B664" t="str">
        <f t="shared" si="89"/>
        <v>GND</v>
      </c>
      <c r="C664" t="str">
        <f t="shared" si="90"/>
        <v>C24-GND</v>
      </c>
      <c r="D664" t="str">
        <f t="shared" si="91"/>
        <v>C24-2</v>
      </c>
      <c r="E664" t="s">
        <v>746</v>
      </c>
      <c r="F664">
        <v>2</v>
      </c>
      <c r="G664" t="s">
        <v>275</v>
      </c>
      <c r="AT664" t="str">
        <f t="shared" si="92"/>
        <v>GND</v>
      </c>
      <c r="AU664" t="str">
        <f t="shared" si="93"/>
        <v>--</v>
      </c>
    </row>
    <row r="665" spans="1:47" x14ac:dyDescent="0.25">
      <c r="A665" t="str">
        <f t="shared" si="88"/>
        <v>C25-1</v>
      </c>
      <c r="B665" t="str">
        <f t="shared" si="89"/>
        <v>NetC25_1</v>
      </c>
      <c r="C665" t="str">
        <f t="shared" si="90"/>
        <v>C25-NetC25_1</v>
      </c>
      <c r="D665" t="str">
        <f t="shared" si="91"/>
        <v>C25-1</v>
      </c>
      <c r="E665" t="s">
        <v>747</v>
      </c>
      <c r="F665">
        <v>1</v>
      </c>
      <c r="G665" t="s">
        <v>1308</v>
      </c>
      <c r="AT665" t="str">
        <f t="shared" si="92"/>
        <v>NetC25_1</v>
      </c>
      <c r="AU665" t="str">
        <f t="shared" si="93"/>
        <v>--</v>
      </c>
    </row>
    <row r="666" spans="1:47" x14ac:dyDescent="0.25">
      <c r="A666" t="str">
        <f t="shared" si="88"/>
        <v>C25-2</v>
      </c>
      <c r="B666" t="str">
        <f t="shared" si="89"/>
        <v>GND</v>
      </c>
      <c r="C666" t="str">
        <f t="shared" si="90"/>
        <v>C25-GND</v>
      </c>
      <c r="D666" t="str">
        <f t="shared" si="91"/>
        <v>C25-2</v>
      </c>
      <c r="E666" t="s">
        <v>747</v>
      </c>
      <c r="F666">
        <v>2</v>
      </c>
      <c r="G666" t="s">
        <v>275</v>
      </c>
      <c r="AT666" t="str">
        <f t="shared" si="92"/>
        <v>GND</v>
      </c>
      <c r="AU666" t="str">
        <f t="shared" si="93"/>
        <v>--</v>
      </c>
    </row>
    <row r="667" spans="1:47" x14ac:dyDescent="0.25">
      <c r="A667" t="str">
        <f t="shared" si="88"/>
        <v>C26-1</v>
      </c>
      <c r="B667" t="str">
        <f t="shared" si="89"/>
        <v>NetC26_1</v>
      </c>
      <c r="C667" t="str">
        <f t="shared" si="90"/>
        <v>C26-NetC26_1</v>
      </c>
      <c r="D667" t="str">
        <f t="shared" si="91"/>
        <v>C26-1</v>
      </c>
      <c r="E667" t="s">
        <v>748</v>
      </c>
      <c r="F667">
        <v>1</v>
      </c>
      <c r="G667" t="s">
        <v>1309</v>
      </c>
      <c r="AT667" t="str">
        <f t="shared" si="92"/>
        <v>NetC26_1</v>
      </c>
      <c r="AU667" t="str">
        <f t="shared" si="93"/>
        <v>--</v>
      </c>
    </row>
    <row r="668" spans="1:47" x14ac:dyDescent="0.25">
      <c r="A668" t="str">
        <f t="shared" si="88"/>
        <v>C26-2</v>
      </c>
      <c r="B668" t="str">
        <f t="shared" si="89"/>
        <v>GND</v>
      </c>
      <c r="C668" t="str">
        <f t="shared" si="90"/>
        <v>C26-GND</v>
      </c>
      <c r="D668" t="str">
        <f t="shared" si="91"/>
        <v>C26-2</v>
      </c>
      <c r="E668" t="s">
        <v>748</v>
      </c>
      <c r="F668">
        <v>2</v>
      </c>
      <c r="G668" t="s">
        <v>275</v>
      </c>
      <c r="AT668" t="str">
        <f t="shared" si="92"/>
        <v>GND</v>
      </c>
      <c r="AU668" t="str">
        <f t="shared" si="93"/>
        <v>--</v>
      </c>
    </row>
    <row r="669" spans="1:47" x14ac:dyDescent="0.25">
      <c r="A669" t="str">
        <f t="shared" si="88"/>
        <v>C27-1</v>
      </c>
      <c r="B669" t="str">
        <f t="shared" si="89"/>
        <v>GND</v>
      </c>
      <c r="C669" t="str">
        <f t="shared" si="90"/>
        <v>C27-GND</v>
      </c>
      <c r="D669" t="str">
        <f t="shared" si="91"/>
        <v>C27-1</v>
      </c>
      <c r="E669" t="s">
        <v>749</v>
      </c>
      <c r="F669">
        <v>1</v>
      </c>
      <c r="G669" t="s">
        <v>275</v>
      </c>
      <c r="AT669" t="str">
        <f t="shared" si="92"/>
        <v>GND</v>
      </c>
      <c r="AU669" t="str">
        <f t="shared" si="93"/>
        <v>--</v>
      </c>
    </row>
    <row r="670" spans="1:47" x14ac:dyDescent="0.25">
      <c r="A670" t="str">
        <f t="shared" si="88"/>
        <v>C27-2</v>
      </c>
      <c r="B670" t="str">
        <f t="shared" si="89"/>
        <v>1.0V</v>
      </c>
      <c r="C670" t="str">
        <f t="shared" si="90"/>
        <v>C27-1.0V</v>
      </c>
      <c r="D670" t="str">
        <f t="shared" si="91"/>
        <v>C27-2</v>
      </c>
      <c r="E670" t="s">
        <v>749</v>
      </c>
      <c r="F670">
        <v>2</v>
      </c>
      <c r="G670" t="s">
        <v>1297</v>
      </c>
      <c r="AT670" t="str">
        <f t="shared" si="92"/>
        <v>1.0V</v>
      </c>
      <c r="AU670" t="str">
        <f t="shared" si="93"/>
        <v>--</v>
      </c>
    </row>
    <row r="671" spans="1:47" x14ac:dyDescent="0.25">
      <c r="A671" t="str">
        <f t="shared" si="88"/>
        <v>C28-1</v>
      </c>
      <c r="B671" t="str">
        <f t="shared" si="89"/>
        <v>VIN</v>
      </c>
      <c r="C671" t="str">
        <f t="shared" si="90"/>
        <v>C28-VIN</v>
      </c>
      <c r="D671" t="str">
        <f t="shared" si="91"/>
        <v>C28-1</v>
      </c>
      <c r="E671" t="s">
        <v>750</v>
      </c>
      <c r="F671">
        <v>1</v>
      </c>
      <c r="G671" t="s">
        <v>273</v>
      </c>
      <c r="AT671" t="str">
        <f t="shared" si="92"/>
        <v>VIN</v>
      </c>
      <c r="AU671" t="str">
        <f t="shared" si="93"/>
        <v>--</v>
      </c>
    </row>
    <row r="672" spans="1:47" x14ac:dyDescent="0.25">
      <c r="A672" t="str">
        <f t="shared" si="88"/>
        <v>C28-2</v>
      </c>
      <c r="B672" t="str">
        <f t="shared" si="89"/>
        <v>GND</v>
      </c>
      <c r="C672" t="str">
        <f t="shared" si="90"/>
        <v>C28-GND</v>
      </c>
      <c r="D672" t="str">
        <f t="shared" si="91"/>
        <v>C28-2</v>
      </c>
      <c r="E672" t="s">
        <v>750</v>
      </c>
      <c r="F672">
        <v>2</v>
      </c>
      <c r="G672" t="s">
        <v>275</v>
      </c>
      <c r="AT672" t="str">
        <f t="shared" si="92"/>
        <v>GND</v>
      </c>
      <c r="AU672" t="str">
        <f t="shared" si="93"/>
        <v>--</v>
      </c>
    </row>
    <row r="673" spans="1:47" x14ac:dyDescent="0.25">
      <c r="A673" t="str">
        <f t="shared" si="88"/>
        <v>C29-1</v>
      </c>
      <c r="B673" t="str">
        <f t="shared" si="89"/>
        <v>1.8V</v>
      </c>
      <c r="C673" t="str">
        <f t="shared" si="90"/>
        <v>C29-1.8V</v>
      </c>
      <c r="D673" t="str">
        <f t="shared" si="91"/>
        <v>C29-1</v>
      </c>
      <c r="E673" t="s">
        <v>751</v>
      </c>
      <c r="F673">
        <v>1</v>
      </c>
      <c r="G673" t="s">
        <v>276</v>
      </c>
      <c r="AT673" t="str">
        <f t="shared" si="92"/>
        <v>1.8V</v>
      </c>
      <c r="AU673" t="str">
        <f t="shared" si="93"/>
        <v>--</v>
      </c>
    </row>
    <row r="674" spans="1:47" x14ac:dyDescent="0.25">
      <c r="A674" t="str">
        <f t="shared" si="88"/>
        <v>C29-2</v>
      </c>
      <c r="B674" t="str">
        <f t="shared" si="89"/>
        <v>GND</v>
      </c>
      <c r="C674" t="str">
        <f t="shared" si="90"/>
        <v>C29-GND</v>
      </c>
      <c r="D674" t="str">
        <f t="shared" si="91"/>
        <v>C29-2</v>
      </c>
      <c r="E674" t="s">
        <v>751</v>
      </c>
      <c r="F674">
        <v>2</v>
      </c>
      <c r="G674" t="s">
        <v>275</v>
      </c>
      <c r="AT674" t="str">
        <f t="shared" si="92"/>
        <v>GND</v>
      </c>
      <c r="AU674" t="str">
        <f t="shared" si="93"/>
        <v>--</v>
      </c>
    </row>
    <row r="675" spans="1:47" x14ac:dyDescent="0.25">
      <c r="A675" t="str">
        <f t="shared" si="88"/>
        <v>C48-1</v>
      </c>
      <c r="B675" t="str">
        <f t="shared" si="89"/>
        <v>1.0V</v>
      </c>
      <c r="C675" t="str">
        <f t="shared" si="90"/>
        <v>C48-1.0V</v>
      </c>
      <c r="D675" t="str">
        <f t="shared" si="91"/>
        <v>C48-1</v>
      </c>
      <c r="E675" t="s">
        <v>752</v>
      </c>
      <c r="F675">
        <v>1</v>
      </c>
      <c r="G675" t="s">
        <v>1297</v>
      </c>
      <c r="AT675" t="str">
        <f t="shared" si="92"/>
        <v>1.0V</v>
      </c>
      <c r="AU675" t="str">
        <f t="shared" si="93"/>
        <v>--</v>
      </c>
    </row>
    <row r="676" spans="1:47" x14ac:dyDescent="0.25">
      <c r="A676" t="str">
        <f t="shared" si="88"/>
        <v>C48-2</v>
      </c>
      <c r="B676" t="str">
        <f t="shared" si="89"/>
        <v>GND</v>
      </c>
      <c r="C676" t="str">
        <f t="shared" si="90"/>
        <v>C48-GND</v>
      </c>
      <c r="D676" t="str">
        <f t="shared" si="91"/>
        <v>C48-2</v>
      </c>
      <c r="E676" t="s">
        <v>752</v>
      </c>
      <c r="F676">
        <v>2</v>
      </c>
      <c r="G676" t="s">
        <v>275</v>
      </c>
      <c r="AT676" t="str">
        <f t="shared" si="92"/>
        <v>GND</v>
      </c>
      <c r="AU676" t="str">
        <f t="shared" si="93"/>
        <v>--</v>
      </c>
    </row>
    <row r="677" spans="1:47" x14ac:dyDescent="0.25">
      <c r="A677" t="str">
        <f t="shared" si="88"/>
        <v>C49-1</v>
      </c>
      <c r="B677" t="str">
        <f t="shared" si="89"/>
        <v>GND</v>
      </c>
      <c r="C677" t="str">
        <f t="shared" si="90"/>
        <v>C49-GND</v>
      </c>
      <c r="D677" t="str">
        <f t="shared" si="91"/>
        <v>C49-1</v>
      </c>
      <c r="E677" t="s">
        <v>753</v>
      </c>
      <c r="F677">
        <v>1</v>
      </c>
      <c r="G677" t="s">
        <v>275</v>
      </c>
      <c r="AT677" t="str">
        <f t="shared" si="92"/>
        <v>GND</v>
      </c>
      <c r="AU677" t="str">
        <f t="shared" si="93"/>
        <v>--</v>
      </c>
    </row>
    <row r="678" spans="1:47" x14ac:dyDescent="0.25">
      <c r="A678" t="str">
        <f t="shared" si="88"/>
        <v>C49-2</v>
      </c>
      <c r="B678" t="str">
        <f t="shared" si="89"/>
        <v>1.0V</v>
      </c>
      <c r="C678" t="str">
        <f t="shared" si="90"/>
        <v>C49-1.0V</v>
      </c>
      <c r="D678" t="str">
        <f t="shared" si="91"/>
        <v>C49-2</v>
      </c>
      <c r="E678" t="s">
        <v>753</v>
      </c>
      <c r="F678">
        <v>2</v>
      </c>
      <c r="G678" t="s">
        <v>1297</v>
      </c>
      <c r="AT678" t="str">
        <f t="shared" si="92"/>
        <v>1.0V</v>
      </c>
      <c r="AU678" t="str">
        <f t="shared" si="93"/>
        <v>--</v>
      </c>
    </row>
    <row r="679" spans="1:47" x14ac:dyDescent="0.25">
      <c r="A679" t="str">
        <f t="shared" si="88"/>
        <v>C50-1</v>
      </c>
      <c r="B679" t="str">
        <f t="shared" si="89"/>
        <v>GND</v>
      </c>
      <c r="C679" t="str">
        <f t="shared" si="90"/>
        <v>C50-GND</v>
      </c>
      <c r="D679" t="str">
        <f t="shared" si="91"/>
        <v>C50-1</v>
      </c>
      <c r="E679" t="s">
        <v>754</v>
      </c>
      <c r="F679">
        <v>1</v>
      </c>
      <c r="G679" t="s">
        <v>275</v>
      </c>
      <c r="AT679" t="str">
        <f t="shared" si="92"/>
        <v>GND</v>
      </c>
      <c r="AU679" t="str">
        <f t="shared" si="93"/>
        <v>--</v>
      </c>
    </row>
    <row r="680" spans="1:47" x14ac:dyDescent="0.25">
      <c r="A680" t="str">
        <f t="shared" si="88"/>
        <v>C50-2</v>
      </c>
      <c r="B680" t="str">
        <f t="shared" si="89"/>
        <v>1.0V</v>
      </c>
      <c r="C680" t="str">
        <f t="shared" si="90"/>
        <v>C50-1.0V</v>
      </c>
      <c r="D680" t="str">
        <f t="shared" si="91"/>
        <v>C50-2</v>
      </c>
      <c r="E680" t="s">
        <v>754</v>
      </c>
      <c r="F680">
        <v>2</v>
      </c>
      <c r="G680" t="s">
        <v>1297</v>
      </c>
      <c r="AT680" t="str">
        <f t="shared" si="92"/>
        <v>1.0V</v>
      </c>
      <c r="AU680" t="str">
        <f t="shared" si="93"/>
        <v>--</v>
      </c>
    </row>
    <row r="681" spans="1:47" x14ac:dyDescent="0.25">
      <c r="A681" t="str">
        <f t="shared" si="88"/>
        <v>C51-1</v>
      </c>
      <c r="B681" t="str">
        <f t="shared" si="89"/>
        <v>GND</v>
      </c>
      <c r="C681" t="str">
        <f t="shared" si="90"/>
        <v>C51-GND</v>
      </c>
      <c r="D681" t="str">
        <f t="shared" si="91"/>
        <v>C51-1</v>
      </c>
      <c r="E681" t="s">
        <v>755</v>
      </c>
      <c r="F681">
        <v>1</v>
      </c>
      <c r="G681" t="s">
        <v>275</v>
      </c>
      <c r="AT681" t="str">
        <f t="shared" si="92"/>
        <v>GND</v>
      </c>
      <c r="AU681" t="str">
        <f t="shared" si="93"/>
        <v>--</v>
      </c>
    </row>
    <row r="682" spans="1:47" x14ac:dyDescent="0.25">
      <c r="A682" t="str">
        <f t="shared" si="88"/>
        <v>C51-2</v>
      </c>
      <c r="B682" t="str">
        <f t="shared" si="89"/>
        <v>1.0V</v>
      </c>
      <c r="C682" t="str">
        <f t="shared" si="90"/>
        <v>C51-1.0V</v>
      </c>
      <c r="D682" t="str">
        <f t="shared" si="91"/>
        <v>C51-2</v>
      </c>
      <c r="E682" t="s">
        <v>755</v>
      </c>
      <c r="F682">
        <v>2</v>
      </c>
      <c r="G682" t="s">
        <v>1297</v>
      </c>
      <c r="AT682" t="str">
        <f t="shared" si="92"/>
        <v>1.0V</v>
      </c>
      <c r="AU682" t="str">
        <f t="shared" si="93"/>
        <v>--</v>
      </c>
    </row>
    <row r="683" spans="1:47" x14ac:dyDescent="0.25">
      <c r="A683" t="str">
        <f t="shared" si="88"/>
        <v>C52-1</v>
      </c>
      <c r="B683" t="str">
        <f t="shared" si="89"/>
        <v>GND</v>
      </c>
      <c r="C683" t="str">
        <f t="shared" si="90"/>
        <v>C52-GND</v>
      </c>
      <c r="D683" t="str">
        <f t="shared" si="91"/>
        <v>C52-1</v>
      </c>
      <c r="E683" t="s">
        <v>756</v>
      </c>
      <c r="F683">
        <v>1</v>
      </c>
      <c r="G683" t="s">
        <v>275</v>
      </c>
      <c r="AT683" t="str">
        <f t="shared" si="92"/>
        <v>GND</v>
      </c>
      <c r="AU683" t="str">
        <f t="shared" si="93"/>
        <v>--</v>
      </c>
    </row>
    <row r="684" spans="1:47" x14ac:dyDescent="0.25">
      <c r="A684" t="str">
        <f t="shared" si="88"/>
        <v>C52-2</v>
      </c>
      <c r="B684" t="str">
        <f t="shared" si="89"/>
        <v>1.0V</v>
      </c>
      <c r="C684" t="str">
        <f t="shared" si="90"/>
        <v>C52-1.0V</v>
      </c>
      <c r="D684" t="str">
        <f t="shared" si="91"/>
        <v>C52-2</v>
      </c>
      <c r="E684" t="s">
        <v>756</v>
      </c>
      <c r="F684">
        <v>2</v>
      </c>
      <c r="G684" t="s">
        <v>1297</v>
      </c>
      <c r="AT684" t="str">
        <f t="shared" si="92"/>
        <v>1.0V</v>
      </c>
      <c r="AU684" t="str">
        <f t="shared" si="93"/>
        <v>--</v>
      </c>
    </row>
    <row r="685" spans="1:47" x14ac:dyDescent="0.25">
      <c r="A685" t="str">
        <f t="shared" si="88"/>
        <v>C54-1</v>
      </c>
      <c r="B685" t="str">
        <f t="shared" si="89"/>
        <v>1.0V</v>
      </c>
      <c r="C685" t="str">
        <f t="shared" si="90"/>
        <v>C54-1.0V</v>
      </c>
      <c r="D685" t="str">
        <f t="shared" si="91"/>
        <v>C54-1</v>
      </c>
      <c r="E685" t="s">
        <v>757</v>
      </c>
      <c r="F685">
        <v>1</v>
      </c>
      <c r="G685" t="s">
        <v>1297</v>
      </c>
      <c r="AT685" t="str">
        <f t="shared" si="92"/>
        <v>1.0V</v>
      </c>
      <c r="AU685" t="str">
        <f t="shared" si="93"/>
        <v>--</v>
      </c>
    </row>
    <row r="686" spans="1:47" x14ac:dyDescent="0.25">
      <c r="A686" t="str">
        <f t="shared" si="88"/>
        <v>C54-2</v>
      </c>
      <c r="B686" t="str">
        <f t="shared" si="89"/>
        <v>GND</v>
      </c>
      <c r="C686" t="str">
        <f t="shared" si="90"/>
        <v>C54-GND</v>
      </c>
      <c r="D686" t="str">
        <f t="shared" si="91"/>
        <v>C54-2</v>
      </c>
      <c r="E686" t="s">
        <v>757</v>
      </c>
      <c r="F686">
        <v>2</v>
      </c>
      <c r="G686" t="s">
        <v>275</v>
      </c>
      <c r="AT686" t="str">
        <f t="shared" si="92"/>
        <v>GND</v>
      </c>
      <c r="AU686" t="str">
        <f t="shared" si="93"/>
        <v>--</v>
      </c>
    </row>
    <row r="687" spans="1:47" x14ac:dyDescent="0.25">
      <c r="A687" t="str">
        <f t="shared" si="88"/>
        <v>C55-1</v>
      </c>
      <c r="B687" t="str">
        <f t="shared" si="89"/>
        <v>1.0V</v>
      </c>
      <c r="C687" t="str">
        <f t="shared" si="90"/>
        <v>C55-1.0V</v>
      </c>
      <c r="D687" t="str">
        <f t="shared" si="91"/>
        <v>C55-1</v>
      </c>
      <c r="E687" t="s">
        <v>758</v>
      </c>
      <c r="F687">
        <v>1</v>
      </c>
      <c r="G687" t="s">
        <v>1297</v>
      </c>
      <c r="AT687" t="str">
        <f t="shared" si="92"/>
        <v>1.0V</v>
      </c>
      <c r="AU687" t="str">
        <f t="shared" si="93"/>
        <v>--</v>
      </c>
    </row>
    <row r="688" spans="1:47" x14ac:dyDescent="0.25">
      <c r="A688" t="str">
        <f t="shared" si="88"/>
        <v>C55-2</v>
      </c>
      <c r="B688" t="str">
        <f t="shared" si="89"/>
        <v>GND</v>
      </c>
      <c r="C688" t="str">
        <f t="shared" si="90"/>
        <v>C55-GND</v>
      </c>
      <c r="D688" t="str">
        <f t="shared" si="91"/>
        <v>C55-2</v>
      </c>
      <c r="E688" t="s">
        <v>758</v>
      </c>
      <c r="F688">
        <v>2</v>
      </c>
      <c r="G688" t="s">
        <v>275</v>
      </c>
      <c r="AT688" t="str">
        <f t="shared" si="92"/>
        <v>GND</v>
      </c>
      <c r="AU688" t="str">
        <f t="shared" si="93"/>
        <v>--</v>
      </c>
    </row>
    <row r="689" spans="1:47" x14ac:dyDescent="0.25">
      <c r="A689" t="str">
        <f t="shared" si="88"/>
        <v>C56-1</v>
      </c>
      <c r="B689" t="str">
        <f t="shared" si="89"/>
        <v>1.0V</v>
      </c>
      <c r="C689" t="str">
        <f t="shared" si="90"/>
        <v>C56-1.0V</v>
      </c>
      <c r="D689" t="str">
        <f t="shared" si="91"/>
        <v>C56-1</v>
      </c>
      <c r="E689" t="s">
        <v>759</v>
      </c>
      <c r="F689">
        <v>1</v>
      </c>
      <c r="G689" t="s">
        <v>1297</v>
      </c>
      <c r="AT689" t="str">
        <f t="shared" si="92"/>
        <v>1.0V</v>
      </c>
      <c r="AU689" t="str">
        <f t="shared" si="93"/>
        <v>--</v>
      </c>
    </row>
    <row r="690" spans="1:47" x14ac:dyDescent="0.25">
      <c r="A690" t="str">
        <f t="shared" si="88"/>
        <v>C56-2</v>
      </c>
      <c r="B690" t="str">
        <f t="shared" si="89"/>
        <v>GND</v>
      </c>
      <c r="C690" t="str">
        <f t="shared" si="90"/>
        <v>C56-GND</v>
      </c>
      <c r="D690" t="str">
        <f t="shared" si="91"/>
        <v>C56-2</v>
      </c>
      <c r="E690" t="s">
        <v>759</v>
      </c>
      <c r="F690">
        <v>2</v>
      </c>
      <c r="G690" t="s">
        <v>275</v>
      </c>
      <c r="AT690" t="str">
        <f t="shared" si="92"/>
        <v>GND</v>
      </c>
      <c r="AU690" t="str">
        <f t="shared" si="93"/>
        <v>--</v>
      </c>
    </row>
    <row r="691" spans="1:47" x14ac:dyDescent="0.25">
      <c r="A691" t="str">
        <f t="shared" si="88"/>
        <v>C57-1</v>
      </c>
      <c r="B691" t="str">
        <f t="shared" si="89"/>
        <v>1.8V</v>
      </c>
      <c r="C691" t="str">
        <f t="shared" si="90"/>
        <v>C57-1.8V</v>
      </c>
      <c r="D691" t="str">
        <f t="shared" si="91"/>
        <v>C57-1</v>
      </c>
      <c r="E691" t="s">
        <v>760</v>
      </c>
      <c r="F691">
        <v>1</v>
      </c>
      <c r="G691" t="s">
        <v>276</v>
      </c>
      <c r="AT691" t="str">
        <f t="shared" si="92"/>
        <v>1.8V</v>
      </c>
      <c r="AU691" t="str">
        <f t="shared" si="93"/>
        <v>--</v>
      </c>
    </row>
    <row r="692" spans="1:47" x14ac:dyDescent="0.25">
      <c r="A692" t="str">
        <f t="shared" si="88"/>
        <v>C57-2</v>
      </c>
      <c r="B692" t="str">
        <f t="shared" si="89"/>
        <v>GND</v>
      </c>
      <c r="C692" t="str">
        <f t="shared" si="90"/>
        <v>C57-GND</v>
      </c>
      <c r="D692" t="str">
        <f t="shared" si="91"/>
        <v>C57-2</v>
      </c>
      <c r="E692" t="s">
        <v>760</v>
      </c>
      <c r="F692">
        <v>2</v>
      </c>
      <c r="G692" t="s">
        <v>275</v>
      </c>
      <c r="AT692" t="str">
        <f t="shared" si="92"/>
        <v>GND</v>
      </c>
      <c r="AU692" t="str">
        <f t="shared" si="93"/>
        <v>--</v>
      </c>
    </row>
    <row r="693" spans="1:47" x14ac:dyDescent="0.25">
      <c r="A693" t="str">
        <f t="shared" si="88"/>
        <v>C58-1</v>
      </c>
      <c r="B693" t="str">
        <f t="shared" si="89"/>
        <v>VCCIO_0</v>
      </c>
      <c r="C693" t="str">
        <f t="shared" si="90"/>
        <v>C58-VCCIO_0</v>
      </c>
      <c r="D693" t="str">
        <f t="shared" si="91"/>
        <v>C58-1</v>
      </c>
      <c r="E693" t="s">
        <v>761</v>
      </c>
      <c r="F693">
        <v>1</v>
      </c>
      <c r="G693" t="s">
        <v>1287</v>
      </c>
      <c r="AT693" t="str">
        <f t="shared" si="92"/>
        <v>VCCIO_0</v>
      </c>
      <c r="AU693" t="str">
        <f t="shared" si="93"/>
        <v>--</v>
      </c>
    </row>
    <row r="694" spans="1:47" x14ac:dyDescent="0.25">
      <c r="A694" t="str">
        <f t="shared" si="88"/>
        <v>C58-2</v>
      </c>
      <c r="B694" t="str">
        <f t="shared" si="89"/>
        <v>GND</v>
      </c>
      <c r="C694" t="str">
        <f t="shared" si="90"/>
        <v>C58-GND</v>
      </c>
      <c r="D694" t="str">
        <f t="shared" si="91"/>
        <v>C58-2</v>
      </c>
      <c r="E694" t="s">
        <v>761</v>
      </c>
      <c r="F694">
        <v>2</v>
      </c>
      <c r="G694" t="s">
        <v>275</v>
      </c>
      <c r="AT694" t="str">
        <f t="shared" si="92"/>
        <v>GND</v>
      </c>
      <c r="AU694" t="str">
        <f t="shared" si="93"/>
        <v>--</v>
      </c>
    </row>
    <row r="695" spans="1:47" x14ac:dyDescent="0.25">
      <c r="A695" t="str">
        <f t="shared" si="88"/>
        <v>C62-1</v>
      </c>
      <c r="B695" t="str">
        <f t="shared" si="89"/>
        <v>AGND</v>
      </c>
      <c r="C695" t="str">
        <f t="shared" si="90"/>
        <v>C62-AGND</v>
      </c>
      <c r="D695" t="str">
        <f t="shared" si="91"/>
        <v>C62-1</v>
      </c>
      <c r="E695" t="s">
        <v>762</v>
      </c>
      <c r="F695">
        <v>1</v>
      </c>
      <c r="G695" t="s">
        <v>278</v>
      </c>
      <c r="AT695" t="str">
        <f t="shared" si="92"/>
        <v>AGND</v>
      </c>
      <c r="AU695" t="str">
        <f t="shared" si="93"/>
        <v>--</v>
      </c>
    </row>
    <row r="696" spans="1:47" x14ac:dyDescent="0.25">
      <c r="A696" t="str">
        <f t="shared" si="88"/>
        <v>C62-2</v>
      </c>
      <c r="B696" t="str">
        <f t="shared" si="89"/>
        <v>AVCC</v>
      </c>
      <c r="C696" t="str">
        <f t="shared" si="90"/>
        <v>C62-AVCC</v>
      </c>
      <c r="D696" t="str">
        <f t="shared" si="91"/>
        <v>C62-2</v>
      </c>
      <c r="E696" t="s">
        <v>762</v>
      </c>
      <c r="F696">
        <v>2</v>
      </c>
      <c r="G696" t="s">
        <v>279</v>
      </c>
      <c r="AT696" t="str">
        <f t="shared" si="92"/>
        <v>AVCC</v>
      </c>
      <c r="AU696" t="str">
        <f t="shared" si="93"/>
        <v>--</v>
      </c>
    </row>
    <row r="697" spans="1:47" x14ac:dyDescent="0.25">
      <c r="A697" t="str">
        <f t="shared" si="88"/>
        <v>C63-1</v>
      </c>
      <c r="B697" t="str">
        <f t="shared" si="89"/>
        <v>GND</v>
      </c>
      <c r="C697" t="str">
        <f t="shared" si="90"/>
        <v>C63-GND</v>
      </c>
      <c r="D697" t="str">
        <f t="shared" si="91"/>
        <v>C63-1</v>
      </c>
      <c r="E697" t="s">
        <v>763</v>
      </c>
      <c r="F697">
        <v>1</v>
      </c>
      <c r="G697" t="s">
        <v>275</v>
      </c>
      <c r="AT697" t="str">
        <f t="shared" si="92"/>
        <v>GND</v>
      </c>
      <c r="AU697" t="str">
        <f t="shared" si="93"/>
        <v>--</v>
      </c>
    </row>
    <row r="698" spans="1:47" x14ac:dyDescent="0.25">
      <c r="A698" t="str">
        <f t="shared" si="88"/>
        <v>C63-2</v>
      </c>
      <c r="B698" t="str">
        <f t="shared" si="89"/>
        <v>1.8V</v>
      </c>
      <c r="C698" t="str">
        <f t="shared" si="90"/>
        <v>C63-1.8V</v>
      </c>
      <c r="D698" t="str">
        <f t="shared" si="91"/>
        <v>C63-2</v>
      </c>
      <c r="E698" t="s">
        <v>763</v>
      </c>
      <c r="F698">
        <v>2</v>
      </c>
      <c r="G698" t="s">
        <v>276</v>
      </c>
      <c r="AT698" t="str">
        <f t="shared" si="92"/>
        <v>1.8V</v>
      </c>
      <c r="AU698" t="str">
        <f t="shared" si="93"/>
        <v>--</v>
      </c>
    </row>
    <row r="699" spans="1:47" x14ac:dyDescent="0.25">
      <c r="A699" t="str">
        <f t="shared" si="88"/>
        <v>C64-1</v>
      </c>
      <c r="B699" t="str">
        <f t="shared" si="89"/>
        <v>1.8V</v>
      </c>
      <c r="C699" t="str">
        <f t="shared" si="90"/>
        <v>C64-1.8V</v>
      </c>
      <c r="D699" t="str">
        <f t="shared" si="91"/>
        <v>C64-1</v>
      </c>
      <c r="E699" t="s">
        <v>764</v>
      </c>
      <c r="F699">
        <v>1</v>
      </c>
      <c r="G699" t="s">
        <v>276</v>
      </c>
      <c r="AT699" t="str">
        <f t="shared" si="92"/>
        <v>1.8V</v>
      </c>
      <c r="AU699" t="str">
        <f t="shared" si="93"/>
        <v>--</v>
      </c>
    </row>
    <row r="700" spans="1:47" x14ac:dyDescent="0.25">
      <c r="A700" t="str">
        <f t="shared" si="88"/>
        <v>C64-2</v>
      </c>
      <c r="B700" t="str">
        <f t="shared" si="89"/>
        <v>GND</v>
      </c>
      <c r="C700" t="str">
        <f t="shared" si="90"/>
        <v>C64-GND</v>
      </c>
      <c r="D700" t="str">
        <f t="shared" si="91"/>
        <v>C64-2</v>
      </c>
      <c r="E700" t="s">
        <v>764</v>
      </c>
      <c r="F700">
        <v>2</v>
      </c>
      <c r="G700" t="s">
        <v>275</v>
      </c>
      <c r="AT700" t="str">
        <f t="shared" si="92"/>
        <v>GND</v>
      </c>
      <c r="AU700" t="str">
        <f t="shared" si="93"/>
        <v>--</v>
      </c>
    </row>
    <row r="701" spans="1:47" x14ac:dyDescent="0.25">
      <c r="A701" t="str">
        <f t="shared" si="88"/>
        <v>C65-1</v>
      </c>
      <c r="B701" t="str">
        <f t="shared" si="89"/>
        <v>1.8V</v>
      </c>
      <c r="C701" t="str">
        <f t="shared" si="90"/>
        <v>C65-1.8V</v>
      </c>
      <c r="D701" t="str">
        <f t="shared" si="91"/>
        <v>C65-1</v>
      </c>
      <c r="E701" t="s">
        <v>765</v>
      </c>
      <c r="F701">
        <v>1</v>
      </c>
      <c r="G701" t="s">
        <v>276</v>
      </c>
      <c r="AT701" t="str">
        <f t="shared" si="92"/>
        <v>1.8V</v>
      </c>
      <c r="AU701" t="str">
        <f t="shared" si="93"/>
        <v>--</v>
      </c>
    </row>
    <row r="702" spans="1:47" x14ac:dyDescent="0.25">
      <c r="A702" t="str">
        <f t="shared" si="88"/>
        <v>C65-2</v>
      </c>
      <c r="B702" t="str">
        <f t="shared" si="89"/>
        <v>GND</v>
      </c>
      <c r="C702" t="str">
        <f t="shared" si="90"/>
        <v>C65-GND</v>
      </c>
      <c r="D702" t="str">
        <f t="shared" si="91"/>
        <v>C65-2</v>
      </c>
      <c r="E702" t="s">
        <v>765</v>
      </c>
      <c r="F702">
        <v>2</v>
      </c>
      <c r="G702" t="s">
        <v>275</v>
      </c>
      <c r="AT702" t="str">
        <f t="shared" si="92"/>
        <v>GND</v>
      </c>
      <c r="AU702" t="str">
        <f t="shared" si="93"/>
        <v>--</v>
      </c>
    </row>
    <row r="703" spans="1:47" x14ac:dyDescent="0.25">
      <c r="A703" t="str">
        <f t="shared" si="88"/>
        <v>C67-1</v>
      </c>
      <c r="B703" t="str">
        <f t="shared" si="89"/>
        <v>1.8V</v>
      </c>
      <c r="C703" t="str">
        <f t="shared" si="90"/>
        <v>C67-1.8V</v>
      </c>
      <c r="D703" t="str">
        <f t="shared" si="91"/>
        <v>C67-1</v>
      </c>
      <c r="E703" t="s">
        <v>766</v>
      </c>
      <c r="F703">
        <v>1</v>
      </c>
      <c r="G703" t="s">
        <v>276</v>
      </c>
      <c r="AT703" t="str">
        <f t="shared" si="92"/>
        <v>1.8V</v>
      </c>
      <c r="AU703" t="str">
        <f t="shared" si="93"/>
        <v>--</v>
      </c>
    </row>
    <row r="704" spans="1:47" x14ac:dyDescent="0.25">
      <c r="A704" t="str">
        <f t="shared" si="88"/>
        <v>C67-2</v>
      </c>
      <c r="B704" t="str">
        <f t="shared" si="89"/>
        <v>GND</v>
      </c>
      <c r="C704" t="str">
        <f t="shared" si="90"/>
        <v>C67-GND</v>
      </c>
      <c r="D704" t="str">
        <f t="shared" si="91"/>
        <v>C67-2</v>
      </c>
      <c r="E704" t="s">
        <v>766</v>
      </c>
      <c r="F704">
        <v>2</v>
      </c>
      <c r="G704" t="s">
        <v>275</v>
      </c>
      <c r="AT704" t="str">
        <f t="shared" si="92"/>
        <v>GND</v>
      </c>
      <c r="AU704" t="str">
        <f t="shared" si="93"/>
        <v>--</v>
      </c>
    </row>
    <row r="705" spans="1:47" x14ac:dyDescent="0.25">
      <c r="A705" t="str">
        <f t="shared" si="88"/>
        <v>C68-1</v>
      </c>
      <c r="B705" t="str">
        <f t="shared" si="89"/>
        <v>1.8V</v>
      </c>
      <c r="C705" t="str">
        <f t="shared" si="90"/>
        <v>C68-1.8V</v>
      </c>
      <c r="D705" t="str">
        <f t="shared" si="91"/>
        <v>C68-1</v>
      </c>
      <c r="E705" t="s">
        <v>767</v>
      </c>
      <c r="F705">
        <v>1</v>
      </c>
      <c r="G705" t="s">
        <v>276</v>
      </c>
      <c r="AT705" t="str">
        <f t="shared" si="92"/>
        <v>1.8V</v>
      </c>
      <c r="AU705" t="str">
        <f t="shared" si="93"/>
        <v>--</v>
      </c>
    </row>
    <row r="706" spans="1:47" x14ac:dyDescent="0.25">
      <c r="A706" t="str">
        <f t="shared" si="88"/>
        <v>C68-2</v>
      </c>
      <c r="B706" t="str">
        <f t="shared" si="89"/>
        <v>GND</v>
      </c>
      <c r="C706" t="str">
        <f t="shared" si="90"/>
        <v>C68-GND</v>
      </c>
      <c r="D706" t="str">
        <f t="shared" si="91"/>
        <v>C68-2</v>
      </c>
      <c r="E706" t="s">
        <v>767</v>
      </c>
      <c r="F706">
        <v>2</v>
      </c>
      <c r="G706" t="s">
        <v>275</v>
      </c>
      <c r="AT706" t="str">
        <f t="shared" si="92"/>
        <v>GND</v>
      </c>
      <c r="AU706" t="str">
        <f t="shared" si="93"/>
        <v>--</v>
      </c>
    </row>
    <row r="707" spans="1:47" x14ac:dyDescent="0.25">
      <c r="A707" t="str">
        <f t="shared" si="88"/>
        <v>C69-1</v>
      </c>
      <c r="B707" t="str">
        <f t="shared" si="89"/>
        <v>1.8V</v>
      </c>
      <c r="C707" t="str">
        <f t="shared" si="90"/>
        <v>C69-1.8V</v>
      </c>
      <c r="D707" t="str">
        <f t="shared" si="91"/>
        <v>C69-1</v>
      </c>
      <c r="E707" t="s">
        <v>768</v>
      </c>
      <c r="F707">
        <v>1</v>
      </c>
      <c r="G707" t="s">
        <v>276</v>
      </c>
      <c r="AT707" t="str">
        <f t="shared" si="92"/>
        <v>1.8V</v>
      </c>
      <c r="AU707" t="str">
        <f t="shared" si="93"/>
        <v>--</v>
      </c>
    </row>
    <row r="708" spans="1:47" x14ac:dyDescent="0.25">
      <c r="A708" t="str">
        <f t="shared" si="88"/>
        <v>C69-2</v>
      </c>
      <c r="B708" t="str">
        <f t="shared" si="89"/>
        <v>GND</v>
      </c>
      <c r="C708" t="str">
        <f t="shared" si="90"/>
        <v>C69-GND</v>
      </c>
      <c r="D708" t="str">
        <f t="shared" si="91"/>
        <v>C69-2</v>
      </c>
      <c r="E708" t="s">
        <v>768</v>
      </c>
      <c r="F708">
        <v>2</v>
      </c>
      <c r="G708" t="s">
        <v>275</v>
      </c>
      <c r="AT708" t="str">
        <f t="shared" si="92"/>
        <v>GND</v>
      </c>
      <c r="AU708" t="str">
        <f t="shared" si="93"/>
        <v>--</v>
      </c>
    </row>
    <row r="709" spans="1:47" x14ac:dyDescent="0.25">
      <c r="A709" t="str">
        <f t="shared" si="88"/>
        <v>C98-1</v>
      </c>
      <c r="B709" t="str">
        <f t="shared" si="89"/>
        <v>VCCIO_0</v>
      </c>
      <c r="C709" t="str">
        <f t="shared" si="90"/>
        <v>C98-VCCIO_0</v>
      </c>
      <c r="D709" t="str">
        <f t="shared" si="91"/>
        <v>C98-1</v>
      </c>
      <c r="E709" t="s">
        <v>769</v>
      </c>
      <c r="F709">
        <v>1</v>
      </c>
      <c r="G709" t="s">
        <v>1287</v>
      </c>
      <c r="AT709" t="str">
        <f t="shared" si="92"/>
        <v>VCCIO_0</v>
      </c>
      <c r="AU709" t="str">
        <f t="shared" si="93"/>
        <v>--</v>
      </c>
    </row>
    <row r="710" spans="1:47" x14ac:dyDescent="0.25">
      <c r="A710" t="str">
        <f t="shared" ref="A710:A773" si="94">$E710&amp;"-"&amp;$F710</f>
        <v>C98-2</v>
      </c>
      <c r="B710" t="str">
        <f t="shared" ref="B710:B773" si="95">IF(OR(E710=$A$2,E710=$B$2,E710=$C$2,E710=$D$2),"--",G710)</f>
        <v>GND</v>
      </c>
      <c r="C710" t="str">
        <f t="shared" ref="C710:C773" si="96">$E710&amp;"-"&amp;$G710</f>
        <v>C98-GND</v>
      </c>
      <c r="D710" t="str">
        <f t="shared" ref="D710:D773" si="97">A710</f>
        <v>C98-2</v>
      </c>
      <c r="E710" t="s">
        <v>769</v>
      </c>
      <c r="F710">
        <v>2</v>
      </c>
      <c r="G710" t="s">
        <v>275</v>
      </c>
      <c r="AT710" t="str">
        <f t="shared" ref="AT710:AT773" si="98">IF(IF(COUNTIF($AO$6:$AQ$150,B710)&gt;0,"---","--")="---",VLOOKUP(B710,$AO$6:$AQ$150,3,0),B710)</f>
        <v>GND</v>
      </c>
      <c r="AU710" t="str">
        <f t="shared" ref="AU710:AU773" si="99">IF(IF(COUNTIF($AO$6:$AQ$150,B710)&gt;0,"---","--")="---",VLOOKUP(B710,$AO$6:$AQ$150,2,0),"--")</f>
        <v>--</v>
      </c>
    </row>
    <row r="711" spans="1:47" x14ac:dyDescent="0.25">
      <c r="A711" t="str">
        <f t="shared" si="94"/>
        <v>C99-1</v>
      </c>
      <c r="B711" t="str">
        <f t="shared" si="95"/>
        <v>VCCIO_0</v>
      </c>
      <c r="C711" t="str">
        <f t="shared" si="96"/>
        <v>C99-VCCIO_0</v>
      </c>
      <c r="D711" t="str">
        <f t="shared" si="97"/>
        <v>C99-1</v>
      </c>
      <c r="E711" t="s">
        <v>770</v>
      </c>
      <c r="F711">
        <v>1</v>
      </c>
      <c r="G711" t="s">
        <v>1287</v>
      </c>
      <c r="AT711" t="str">
        <f t="shared" si="98"/>
        <v>VCCIO_0</v>
      </c>
      <c r="AU711" t="str">
        <f t="shared" si="99"/>
        <v>--</v>
      </c>
    </row>
    <row r="712" spans="1:47" x14ac:dyDescent="0.25">
      <c r="A712" t="str">
        <f t="shared" si="94"/>
        <v>C99-2</v>
      </c>
      <c r="B712" t="str">
        <f t="shared" si="95"/>
        <v>GND</v>
      </c>
      <c r="C712" t="str">
        <f t="shared" si="96"/>
        <v>C99-GND</v>
      </c>
      <c r="D712" t="str">
        <f t="shared" si="97"/>
        <v>C99-2</v>
      </c>
      <c r="E712" t="s">
        <v>770</v>
      </c>
      <c r="F712">
        <v>2</v>
      </c>
      <c r="G712" t="s">
        <v>275</v>
      </c>
      <c r="AT712" t="str">
        <f t="shared" si="98"/>
        <v>GND</v>
      </c>
      <c r="AU712" t="str">
        <f t="shared" si="99"/>
        <v>--</v>
      </c>
    </row>
    <row r="713" spans="1:47" x14ac:dyDescent="0.25">
      <c r="A713" t="str">
        <f t="shared" si="94"/>
        <v>C100-1</v>
      </c>
      <c r="B713" t="str">
        <f t="shared" si="95"/>
        <v>VCCIO_0</v>
      </c>
      <c r="C713" t="str">
        <f t="shared" si="96"/>
        <v>C100-VCCIO_0</v>
      </c>
      <c r="D713" t="str">
        <f t="shared" si="97"/>
        <v>C100-1</v>
      </c>
      <c r="E713" t="s">
        <v>771</v>
      </c>
      <c r="F713">
        <v>1</v>
      </c>
      <c r="G713" t="s">
        <v>1287</v>
      </c>
      <c r="AT713" t="str">
        <f t="shared" si="98"/>
        <v>VCCIO_0</v>
      </c>
      <c r="AU713" t="str">
        <f t="shared" si="99"/>
        <v>--</v>
      </c>
    </row>
    <row r="714" spans="1:47" x14ac:dyDescent="0.25">
      <c r="A714" t="str">
        <f t="shared" si="94"/>
        <v>C100-2</v>
      </c>
      <c r="B714" t="str">
        <f t="shared" si="95"/>
        <v>GND</v>
      </c>
      <c r="C714" t="str">
        <f t="shared" si="96"/>
        <v>C100-GND</v>
      </c>
      <c r="D714" t="str">
        <f t="shared" si="97"/>
        <v>C100-2</v>
      </c>
      <c r="E714" t="s">
        <v>771</v>
      </c>
      <c r="F714">
        <v>2</v>
      </c>
      <c r="G714" t="s">
        <v>275</v>
      </c>
      <c r="AT714" t="str">
        <f t="shared" si="98"/>
        <v>GND</v>
      </c>
      <c r="AU714" t="str">
        <f t="shared" si="99"/>
        <v>--</v>
      </c>
    </row>
    <row r="715" spans="1:47" x14ac:dyDescent="0.25">
      <c r="A715" t="str">
        <f t="shared" si="94"/>
        <v>C101-1</v>
      </c>
      <c r="B715" t="str">
        <f t="shared" si="95"/>
        <v>VCCIO_0</v>
      </c>
      <c r="C715" t="str">
        <f t="shared" si="96"/>
        <v>C101-VCCIO_0</v>
      </c>
      <c r="D715" t="str">
        <f t="shared" si="97"/>
        <v>C101-1</v>
      </c>
      <c r="E715" t="s">
        <v>772</v>
      </c>
      <c r="F715">
        <v>1</v>
      </c>
      <c r="G715" t="s">
        <v>1287</v>
      </c>
      <c r="AT715" t="str">
        <f t="shared" si="98"/>
        <v>VCCIO_0</v>
      </c>
      <c r="AU715" t="str">
        <f t="shared" si="99"/>
        <v>--</v>
      </c>
    </row>
    <row r="716" spans="1:47" x14ac:dyDescent="0.25">
      <c r="A716" t="str">
        <f t="shared" si="94"/>
        <v>C101-2</v>
      </c>
      <c r="B716" t="str">
        <f t="shared" si="95"/>
        <v>GND</v>
      </c>
      <c r="C716" t="str">
        <f t="shared" si="96"/>
        <v>C101-GND</v>
      </c>
      <c r="D716" t="str">
        <f t="shared" si="97"/>
        <v>C101-2</v>
      </c>
      <c r="E716" t="s">
        <v>772</v>
      </c>
      <c r="F716">
        <v>2</v>
      </c>
      <c r="G716" t="s">
        <v>275</v>
      </c>
      <c r="AT716" t="str">
        <f t="shared" si="98"/>
        <v>GND</v>
      </c>
      <c r="AU716" t="str">
        <f t="shared" si="99"/>
        <v>--</v>
      </c>
    </row>
    <row r="717" spans="1:47" x14ac:dyDescent="0.25">
      <c r="A717" t="str">
        <f t="shared" si="94"/>
        <v>C102-1</v>
      </c>
      <c r="B717" t="str">
        <f t="shared" si="95"/>
        <v>VCCIO_0</v>
      </c>
      <c r="C717" t="str">
        <f t="shared" si="96"/>
        <v>C102-VCCIO_0</v>
      </c>
      <c r="D717" t="str">
        <f t="shared" si="97"/>
        <v>C102-1</v>
      </c>
      <c r="E717" t="s">
        <v>773</v>
      </c>
      <c r="F717">
        <v>1</v>
      </c>
      <c r="G717" t="s">
        <v>1287</v>
      </c>
      <c r="AT717" t="str">
        <f t="shared" si="98"/>
        <v>VCCIO_0</v>
      </c>
      <c r="AU717" t="str">
        <f t="shared" si="99"/>
        <v>--</v>
      </c>
    </row>
    <row r="718" spans="1:47" x14ac:dyDescent="0.25">
      <c r="A718" t="str">
        <f t="shared" si="94"/>
        <v>C102-2</v>
      </c>
      <c r="B718" t="str">
        <f t="shared" si="95"/>
        <v>GND</v>
      </c>
      <c r="C718" t="str">
        <f t="shared" si="96"/>
        <v>C102-GND</v>
      </c>
      <c r="D718" t="str">
        <f t="shared" si="97"/>
        <v>C102-2</v>
      </c>
      <c r="E718" t="s">
        <v>773</v>
      </c>
      <c r="F718">
        <v>2</v>
      </c>
      <c r="G718" t="s">
        <v>275</v>
      </c>
      <c r="AT718" t="str">
        <f t="shared" si="98"/>
        <v>GND</v>
      </c>
      <c r="AU718" t="str">
        <f t="shared" si="99"/>
        <v>--</v>
      </c>
    </row>
    <row r="719" spans="1:47" x14ac:dyDescent="0.25">
      <c r="A719" t="str">
        <f t="shared" si="94"/>
        <v>C103-1</v>
      </c>
      <c r="B719" t="str">
        <f t="shared" si="95"/>
        <v>VCCIO_0</v>
      </c>
      <c r="C719" t="str">
        <f t="shared" si="96"/>
        <v>C103-VCCIO_0</v>
      </c>
      <c r="D719" t="str">
        <f t="shared" si="97"/>
        <v>C103-1</v>
      </c>
      <c r="E719" t="s">
        <v>774</v>
      </c>
      <c r="F719">
        <v>1</v>
      </c>
      <c r="G719" t="s">
        <v>1287</v>
      </c>
      <c r="AT719" t="str">
        <f t="shared" si="98"/>
        <v>VCCIO_0</v>
      </c>
      <c r="AU719" t="str">
        <f t="shared" si="99"/>
        <v>--</v>
      </c>
    </row>
    <row r="720" spans="1:47" x14ac:dyDescent="0.25">
      <c r="A720" t="str">
        <f t="shared" si="94"/>
        <v>C103-2</v>
      </c>
      <c r="B720" t="str">
        <f t="shared" si="95"/>
        <v>GND</v>
      </c>
      <c r="C720" t="str">
        <f t="shared" si="96"/>
        <v>C103-GND</v>
      </c>
      <c r="D720" t="str">
        <f t="shared" si="97"/>
        <v>C103-2</v>
      </c>
      <c r="E720" t="s">
        <v>774</v>
      </c>
      <c r="F720">
        <v>2</v>
      </c>
      <c r="G720" t="s">
        <v>275</v>
      </c>
      <c r="AT720" t="str">
        <f t="shared" si="98"/>
        <v>GND</v>
      </c>
      <c r="AU720" t="str">
        <f t="shared" si="99"/>
        <v>--</v>
      </c>
    </row>
    <row r="721" spans="1:47" x14ac:dyDescent="0.25">
      <c r="A721" t="str">
        <f t="shared" si="94"/>
        <v>C104-1</v>
      </c>
      <c r="B721" t="str">
        <f t="shared" si="95"/>
        <v>VCCIO_0</v>
      </c>
      <c r="C721" t="str">
        <f t="shared" si="96"/>
        <v>C104-VCCIO_0</v>
      </c>
      <c r="D721" t="str">
        <f t="shared" si="97"/>
        <v>C104-1</v>
      </c>
      <c r="E721" t="s">
        <v>775</v>
      </c>
      <c r="F721">
        <v>1</v>
      </c>
      <c r="G721" t="s">
        <v>1287</v>
      </c>
      <c r="AT721" t="str">
        <f t="shared" si="98"/>
        <v>VCCIO_0</v>
      </c>
      <c r="AU721" t="str">
        <f t="shared" si="99"/>
        <v>--</v>
      </c>
    </row>
    <row r="722" spans="1:47" x14ac:dyDescent="0.25">
      <c r="A722" t="str">
        <f t="shared" si="94"/>
        <v>C104-2</v>
      </c>
      <c r="B722" t="str">
        <f t="shared" si="95"/>
        <v>GND</v>
      </c>
      <c r="C722" t="str">
        <f t="shared" si="96"/>
        <v>C104-GND</v>
      </c>
      <c r="D722" t="str">
        <f t="shared" si="97"/>
        <v>C104-2</v>
      </c>
      <c r="E722" t="s">
        <v>775</v>
      </c>
      <c r="F722">
        <v>2</v>
      </c>
      <c r="G722" t="s">
        <v>275</v>
      </c>
      <c r="AT722" t="str">
        <f t="shared" si="98"/>
        <v>GND</v>
      </c>
      <c r="AU722" t="str">
        <f t="shared" si="99"/>
        <v>--</v>
      </c>
    </row>
    <row r="723" spans="1:47" x14ac:dyDescent="0.25">
      <c r="A723" t="str">
        <f t="shared" si="94"/>
        <v>C128-1</v>
      </c>
      <c r="B723" t="str">
        <f t="shared" si="95"/>
        <v>1.2V_MGT</v>
      </c>
      <c r="C723" t="str">
        <f t="shared" si="96"/>
        <v>C128-1.2V_MGT</v>
      </c>
      <c r="D723" t="str">
        <f t="shared" si="97"/>
        <v>C128-1</v>
      </c>
      <c r="E723" t="s">
        <v>776</v>
      </c>
      <c r="F723">
        <v>1</v>
      </c>
      <c r="G723" t="s">
        <v>874</v>
      </c>
      <c r="AT723" t="str">
        <f t="shared" si="98"/>
        <v>1.2V_MGT</v>
      </c>
      <c r="AU723" t="str">
        <f t="shared" si="99"/>
        <v>--</v>
      </c>
    </row>
    <row r="724" spans="1:47" x14ac:dyDescent="0.25">
      <c r="A724" t="str">
        <f t="shared" si="94"/>
        <v>C128-2</v>
      </c>
      <c r="B724" t="str">
        <f t="shared" si="95"/>
        <v>GND</v>
      </c>
      <c r="C724" t="str">
        <f t="shared" si="96"/>
        <v>C128-GND</v>
      </c>
      <c r="D724" t="str">
        <f t="shared" si="97"/>
        <v>C128-2</v>
      </c>
      <c r="E724" t="s">
        <v>776</v>
      </c>
      <c r="F724">
        <v>2</v>
      </c>
      <c r="G724" t="s">
        <v>275</v>
      </c>
      <c r="AT724" t="str">
        <f t="shared" si="98"/>
        <v>GND</v>
      </c>
      <c r="AU724" t="str">
        <f t="shared" si="99"/>
        <v>--</v>
      </c>
    </row>
    <row r="725" spans="1:47" x14ac:dyDescent="0.25">
      <c r="A725" t="str">
        <f t="shared" si="94"/>
        <v>C129-1</v>
      </c>
      <c r="B725" t="str">
        <f t="shared" si="95"/>
        <v>GND</v>
      </c>
      <c r="C725" t="str">
        <f t="shared" si="96"/>
        <v>C129-GND</v>
      </c>
      <c r="D725" t="str">
        <f t="shared" si="97"/>
        <v>C129-1</v>
      </c>
      <c r="E725" t="s">
        <v>899</v>
      </c>
      <c r="F725">
        <v>1</v>
      </c>
      <c r="G725" t="s">
        <v>275</v>
      </c>
      <c r="AT725" t="str">
        <f t="shared" si="98"/>
        <v>GND</v>
      </c>
      <c r="AU725" t="str">
        <f t="shared" si="99"/>
        <v>--</v>
      </c>
    </row>
    <row r="726" spans="1:47" x14ac:dyDescent="0.25">
      <c r="A726" t="str">
        <f t="shared" si="94"/>
        <v>C129-2</v>
      </c>
      <c r="B726" t="str">
        <f t="shared" si="95"/>
        <v>1.2V_MGT</v>
      </c>
      <c r="C726" t="str">
        <f t="shared" si="96"/>
        <v>C129-1.2V_MGT</v>
      </c>
      <c r="D726" t="str">
        <f t="shared" si="97"/>
        <v>C129-2</v>
      </c>
      <c r="E726" t="s">
        <v>899</v>
      </c>
      <c r="F726">
        <v>2</v>
      </c>
      <c r="G726" t="s">
        <v>874</v>
      </c>
      <c r="AT726" t="str">
        <f t="shared" si="98"/>
        <v>1.2V_MGT</v>
      </c>
      <c r="AU726" t="str">
        <f t="shared" si="99"/>
        <v>--</v>
      </c>
    </row>
    <row r="727" spans="1:47" x14ac:dyDescent="0.25">
      <c r="A727" t="str">
        <f t="shared" si="94"/>
        <v>C130-1</v>
      </c>
      <c r="B727" t="str">
        <f t="shared" si="95"/>
        <v>GND</v>
      </c>
      <c r="C727" t="str">
        <f t="shared" si="96"/>
        <v>C130-GND</v>
      </c>
      <c r="D727" t="str">
        <f t="shared" si="97"/>
        <v>C130-1</v>
      </c>
      <c r="E727" t="s">
        <v>900</v>
      </c>
      <c r="F727">
        <v>1</v>
      </c>
      <c r="G727" t="s">
        <v>275</v>
      </c>
      <c r="AT727" t="str">
        <f t="shared" si="98"/>
        <v>GND</v>
      </c>
      <c r="AU727" t="str">
        <f t="shared" si="99"/>
        <v>--</v>
      </c>
    </row>
    <row r="728" spans="1:47" x14ac:dyDescent="0.25">
      <c r="A728" t="str">
        <f t="shared" si="94"/>
        <v>C130-2</v>
      </c>
      <c r="B728" t="str">
        <f t="shared" si="95"/>
        <v>1.2V_MGT</v>
      </c>
      <c r="C728" t="str">
        <f t="shared" si="96"/>
        <v>C130-1.2V_MGT</v>
      </c>
      <c r="D728" t="str">
        <f t="shared" si="97"/>
        <v>C130-2</v>
      </c>
      <c r="E728" t="s">
        <v>900</v>
      </c>
      <c r="F728">
        <v>2</v>
      </c>
      <c r="G728" t="s">
        <v>874</v>
      </c>
      <c r="AT728" t="str">
        <f t="shared" si="98"/>
        <v>1.2V_MGT</v>
      </c>
      <c r="AU728" t="str">
        <f t="shared" si="99"/>
        <v>--</v>
      </c>
    </row>
    <row r="729" spans="1:47" x14ac:dyDescent="0.25">
      <c r="A729" t="str">
        <f t="shared" si="94"/>
        <v>C131-1</v>
      </c>
      <c r="B729" t="str">
        <f t="shared" si="95"/>
        <v>1.0V_MGT</v>
      </c>
      <c r="C729" t="str">
        <f t="shared" si="96"/>
        <v>C131-1.0V_MGT</v>
      </c>
      <c r="D729" t="str">
        <f t="shared" si="97"/>
        <v>C131-1</v>
      </c>
      <c r="E729" t="s">
        <v>901</v>
      </c>
      <c r="F729">
        <v>1</v>
      </c>
      <c r="G729" t="s">
        <v>1298</v>
      </c>
      <c r="AT729" t="str">
        <f t="shared" si="98"/>
        <v>1.0V_MGT</v>
      </c>
      <c r="AU729" t="str">
        <f t="shared" si="99"/>
        <v>--</v>
      </c>
    </row>
    <row r="730" spans="1:47" x14ac:dyDescent="0.25">
      <c r="A730" t="str">
        <f t="shared" si="94"/>
        <v>C131-2</v>
      </c>
      <c r="B730" t="str">
        <f t="shared" si="95"/>
        <v>GND</v>
      </c>
      <c r="C730" t="str">
        <f t="shared" si="96"/>
        <v>C131-GND</v>
      </c>
      <c r="D730" t="str">
        <f t="shared" si="97"/>
        <v>C131-2</v>
      </c>
      <c r="E730" t="s">
        <v>901</v>
      </c>
      <c r="F730">
        <v>2</v>
      </c>
      <c r="G730" t="s">
        <v>275</v>
      </c>
      <c r="AT730" t="str">
        <f t="shared" si="98"/>
        <v>GND</v>
      </c>
      <c r="AU730" t="str">
        <f t="shared" si="99"/>
        <v>--</v>
      </c>
    </row>
    <row r="731" spans="1:47" x14ac:dyDescent="0.25">
      <c r="A731" t="str">
        <f t="shared" si="94"/>
        <v>C132-1</v>
      </c>
      <c r="B731" t="str">
        <f t="shared" si="95"/>
        <v>GND</v>
      </c>
      <c r="C731" t="str">
        <f t="shared" si="96"/>
        <v>C132-GND</v>
      </c>
      <c r="D731" t="str">
        <f t="shared" si="97"/>
        <v>C132-1</v>
      </c>
      <c r="E731" t="s">
        <v>777</v>
      </c>
      <c r="F731">
        <v>1</v>
      </c>
      <c r="G731" t="s">
        <v>275</v>
      </c>
      <c r="AT731" t="str">
        <f t="shared" si="98"/>
        <v>GND</v>
      </c>
      <c r="AU731" t="str">
        <f t="shared" si="99"/>
        <v>--</v>
      </c>
    </row>
    <row r="732" spans="1:47" x14ac:dyDescent="0.25">
      <c r="A732" t="str">
        <f t="shared" si="94"/>
        <v>C132-2</v>
      </c>
      <c r="B732" t="str">
        <f t="shared" si="95"/>
        <v>1.0V_MGT</v>
      </c>
      <c r="C732" t="str">
        <f t="shared" si="96"/>
        <v>C132-1.0V_MGT</v>
      </c>
      <c r="D732" t="str">
        <f t="shared" si="97"/>
        <v>C132-2</v>
      </c>
      <c r="E732" t="s">
        <v>777</v>
      </c>
      <c r="F732">
        <v>2</v>
      </c>
      <c r="G732" t="s">
        <v>1298</v>
      </c>
      <c r="AT732" t="str">
        <f t="shared" si="98"/>
        <v>1.0V_MGT</v>
      </c>
      <c r="AU732" t="str">
        <f t="shared" si="99"/>
        <v>--</v>
      </c>
    </row>
    <row r="733" spans="1:47" x14ac:dyDescent="0.25">
      <c r="A733" t="str">
        <f t="shared" si="94"/>
        <v>C133-1</v>
      </c>
      <c r="B733" t="str">
        <f t="shared" si="95"/>
        <v>GND</v>
      </c>
      <c r="C733" t="str">
        <f t="shared" si="96"/>
        <v>C133-GND</v>
      </c>
      <c r="D733" t="str">
        <f t="shared" si="97"/>
        <v>C133-1</v>
      </c>
      <c r="E733" t="s">
        <v>778</v>
      </c>
      <c r="F733">
        <v>1</v>
      </c>
      <c r="G733" t="s">
        <v>275</v>
      </c>
      <c r="AT733" t="str">
        <f t="shared" si="98"/>
        <v>GND</v>
      </c>
      <c r="AU733" t="str">
        <f t="shared" si="99"/>
        <v>--</v>
      </c>
    </row>
    <row r="734" spans="1:47" x14ac:dyDescent="0.25">
      <c r="A734" t="str">
        <f t="shared" si="94"/>
        <v>C133-2</v>
      </c>
      <c r="B734" t="str">
        <f t="shared" si="95"/>
        <v>1.0V_MGT</v>
      </c>
      <c r="C734" t="str">
        <f t="shared" si="96"/>
        <v>C133-1.0V_MGT</v>
      </c>
      <c r="D734" t="str">
        <f t="shared" si="97"/>
        <v>C133-2</v>
      </c>
      <c r="E734" t="s">
        <v>778</v>
      </c>
      <c r="F734">
        <v>2</v>
      </c>
      <c r="G734" t="s">
        <v>1298</v>
      </c>
      <c r="AT734" t="str">
        <f t="shared" si="98"/>
        <v>1.0V_MGT</v>
      </c>
      <c r="AU734" t="str">
        <f t="shared" si="99"/>
        <v>--</v>
      </c>
    </row>
    <row r="735" spans="1:47" x14ac:dyDescent="0.25">
      <c r="A735" t="str">
        <f t="shared" si="94"/>
        <v>C134-1</v>
      </c>
      <c r="B735" t="str">
        <f t="shared" si="95"/>
        <v>CLK2_P</v>
      </c>
      <c r="C735" t="str">
        <f t="shared" si="96"/>
        <v>C134-CLK2_P</v>
      </c>
      <c r="D735" t="str">
        <f t="shared" si="97"/>
        <v>C134-1</v>
      </c>
      <c r="E735" t="s">
        <v>779</v>
      </c>
      <c r="F735">
        <v>1</v>
      </c>
      <c r="G735" t="s">
        <v>876</v>
      </c>
      <c r="AT735" t="str">
        <f t="shared" si="98"/>
        <v>MGT_CLK1_P</v>
      </c>
      <c r="AU735" t="str">
        <f t="shared" si="99"/>
        <v>C134</v>
      </c>
    </row>
    <row r="736" spans="1:47" x14ac:dyDescent="0.25">
      <c r="A736" t="str">
        <f t="shared" si="94"/>
        <v>C134-2</v>
      </c>
      <c r="B736" t="str">
        <f t="shared" si="95"/>
        <v>MGT_CLK1_P</v>
      </c>
      <c r="C736" t="str">
        <f t="shared" si="96"/>
        <v>C134-MGT_CLK1_P</v>
      </c>
      <c r="D736" t="str">
        <f t="shared" si="97"/>
        <v>C134-2</v>
      </c>
      <c r="E736" t="s">
        <v>779</v>
      </c>
      <c r="F736">
        <v>2</v>
      </c>
      <c r="G736" t="s">
        <v>894</v>
      </c>
      <c r="AT736" t="str">
        <f t="shared" si="98"/>
        <v>CLK2_P</v>
      </c>
      <c r="AU736" t="str">
        <f t="shared" si="99"/>
        <v>C134</v>
      </c>
    </row>
    <row r="737" spans="1:47" x14ac:dyDescent="0.25">
      <c r="A737" t="str">
        <f t="shared" si="94"/>
        <v>C135-1</v>
      </c>
      <c r="B737" t="str">
        <f t="shared" si="95"/>
        <v>CLK2_N</v>
      </c>
      <c r="C737" t="str">
        <f t="shared" si="96"/>
        <v>C135-CLK2_N</v>
      </c>
      <c r="D737" t="str">
        <f t="shared" si="97"/>
        <v>C135-1</v>
      </c>
      <c r="E737" t="s">
        <v>902</v>
      </c>
      <c r="F737">
        <v>1</v>
      </c>
      <c r="G737" t="s">
        <v>875</v>
      </c>
      <c r="AT737" t="str">
        <f t="shared" si="98"/>
        <v>MGT_CLK1_N</v>
      </c>
      <c r="AU737" t="str">
        <f t="shared" si="99"/>
        <v>C135</v>
      </c>
    </row>
    <row r="738" spans="1:47" x14ac:dyDescent="0.25">
      <c r="A738" t="str">
        <f t="shared" si="94"/>
        <v>C135-2</v>
      </c>
      <c r="B738" t="str">
        <f t="shared" si="95"/>
        <v>MGT_CLK1_N</v>
      </c>
      <c r="C738" t="str">
        <f t="shared" si="96"/>
        <v>C135-MGT_CLK1_N</v>
      </c>
      <c r="D738" t="str">
        <f t="shared" si="97"/>
        <v>C135-2</v>
      </c>
      <c r="E738" t="s">
        <v>902</v>
      </c>
      <c r="F738">
        <v>2</v>
      </c>
      <c r="G738" t="s">
        <v>893</v>
      </c>
      <c r="AT738" t="str">
        <f t="shared" si="98"/>
        <v>CLK2_N</v>
      </c>
      <c r="AU738" t="str">
        <f t="shared" si="99"/>
        <v>C135</v>
      </c>
    </row>
    <row r="739" spans="1:47" x14ac:dyDescent="0.25">
      <c r="A739" t="str">
        <f t="shared" si="94"/>
        <v>D1-1</v>
      </c>
      <c r="B739" t="str">
        <f t="shared" si="95"/>
        <v>SENSE</v>
      </c>
      <c r="C739" t="str">
        <f t="shared" si="96"/>
        <v>D1-SENSE</v>
      </c>
      <c r="D739" t="str">
        <f t="shared" si="97"/>
        <v>D1-1</v>
      </c>
      <c r="E739" t="s">
        <v>670</v>
      </c>
      <c r="F739">
        <v>1</v>
      </c>
      <c r="G739" t="s">
        <v>1323</v>
      </c>
      <c r="AT739" t="str">
        <f t="shared" si="98"/>
        <v>SENSE</v>
      </c>
      <c r="AU739" t="str">
        <f t="shared" si="99"/>
        <v>--</v>
      </c>
    </row>
    <row r="740" spans="1:47" x14ac:dyDescent="0.25">
      <c r="A740" t="str">
        <f t="shared" si="94"/>
        <v>D1-2</v>
      </c>
      <c r="B740" t="str">
        <f t="shared" si="95"/>
        <v>PROG_B</v>
      </c>
      <c r="C740" t="str">
        <f t="shared" si="96"/>
        <v>D1-PROG_B</v>
      </c>
      <c r="D740" t="str">
        <f t="shared" si="97"/>
        <v>D1-2</v>
      </c>
      <c r="E740" t="s">
        <v>670</v>
      </c>
      <c r="F740">
        <v>2</v>
      </c>
      <c r="G740" t="s">
        <v>412</v>
      </c>
      <c r="AT740" t="str">
        <f t="shared" si="98"/>
        <v>PROG_B</v>
      </c>
      <c r="AU740" t="str">
        <f t="shared" si="99"/>
        <v>--</v>
      </c>
    </row>
    <row r="741" spans="1:47" x14ac:dyDescent="0.25">
      <c r="A741" t="str">
        <f t="shared" si="94"/>
        <v>D1-3</v>
      </c>
      <c r="B741" t="str">
        <f t="shared" si="95"/>
        <v>PROG_BD</v>
      </c>
      <c r="C741" t="str">
        <f t="shared" si="96"/>
        <v>D1-PROG_BD</v>
      </c>
      <c r="D741" t="str">
        <f t="shared" si="97"/>
        <v>D1-3</v>
      </c>
      <c r="E741" t="s">
        <v>670</v>
      </c>
      <c r="F741">
        <v>3</v>
      </c>
      <c r="G741" t="s">
        <v>1322</v>
      </c>
      <c r="AT741" t="str">
        <f t="shared" si="98"/>
        <v>PROG_BD</v>
      </c>
      <c r="AU741" t="str">
        <f t="shared" si="99"/>
        <v>--</v>
      </c>
    </row>
    <row r="742" spans="1:47" x14ac:dyDescent="0.25">
      <c r="A742" t="str">
        <f t="shared" si="94"/>
        <v>D4-A</v>
      </c>
      <c r="B742" t="str">
        <f t="shared" si="95"/>
        <v>NetD4_A</v>
      </c>
      <c r="C742" t="str">
        <f t="shared" si="96"/>
        <v>D4-NetD4_A</v>
      </c>
      <c r="D742" t="str">
        <f t="shared" si="97"/>
        <v>D4-A</v>
      </c>
      <c r="E742" t="s">
        <v>564</v>
      </c>
      <c r="F742" t="s">
        <v>780</v>
      </c>
      <c r="G742" t="s">
        <v>410</v>
      </c>
      <c r="AT742" t="str">
        <f t="shared" si="98"/>
        <v>NetD4_A</v>
      </c>
      <c r="AU742" t="str">
        <f t="shared" si="99"/>
        <v>--</v>
      </c>
    </row>
    <row r="743" spans="1:47" x14ac:dyDescent="0.25">
      <c r="A743" t="str">
        <f t="shared" si="94"/>
        <v>D4-K</v>
      </c>
      <c r="B743" t="str">
        <f t="shared" si="95"/>
        <v>GND</v>
      </c>
      <c r="C743" t="str">
        <f t="shared" si="96"/>
        <v>D4-GND</v>
      </c>
      <c r="D743" t="str">
        <f t="shared" si="97"/>
        <v>D4-K</v>
      </c>
      <c r="E743" t="s">
        <v>564</v>
      </c>
      <c r="F743" t="s">
        <v>781</v>
      </c>
      <c r="G743" t="s">
        <v>275</v>
      </c>
      <c r="AT743" t="str">
        <f t="shared" si="98"/>
        <v>GND</v>
      </c>
      <c r="AU743" t="str">
        <f t="shared" si="99"/>
        <v>--</v>
      </c>
    </row>
    <row r="744" spans="1:47" x14ac:dyDescent="0.25">
      <c r="A744" t="str">
        <f t="shared" si="94"/>
        <v>H1-1</v>
      </c>
      <c r="B744" t="str">
        <f t="shared" si="95"/>
        <v>GND</v>
      </c>
      <c r="C744" t="str">
        <f t="shared" si="96"/>
        <v>H1-GND</v>
      </c>
      <c r="D744" t="str">
        <f t="shared" si="97"/>
        <v>H1-1</v>
      </c>
      <c r="E744" t="s">
        <v>585</v>
      </c>
      <c r="F744">
        <v>1</v>
      </c>
      <c r="G744" t="s">
        <v>275</v>
      </c>
      <c r="AT744" t="str">
        <f t="shared" si="98"/>
        <v>GND</v>
      </c>
      <c r="AU744" t="str">
        <f t="shared" si="99"/>
        <v>--</v>
      </c>
    </row>
    <row r="745" spans="1:47" x14ac:dyDescent="0.25">
      <c r="A745" t="str">
        <f t="shared" si="94"/>
        <v>H2-1</v>
      </c>
      <c r="B745" t="str">
        <f t="shared" si="95"/>
        <v>GND</v>
      </c>
      <c r="C745" t="str">
        <f t="shared" si="96"/>
        <v>H2-GND</v>
      </c>
      <c r="D745" t="str">
        <f t="shared" si="97"/>
        <v>H2-1</v>
      </c>
      <c r="E745" t="s">
        <v>586</v>
      </c>
      <c r="F745">
        <v>1</v>
      </c>
      <c r="G745" t="s">
        <v>275</v>
      </c>
      <c r="AT745" t="str">
        <f t="shared" si="98"/>
        <v>GND</v>
      </c>
      <c r="AU745" t="str">
        <f t="shared" si="99"/>
        <v>--</v>
      </c>
    </row>
    <row r="746" spans="1:47" x14ac:dyDescent="0.25">
      <c r="A746" t="str">
        <f t="shared" si="94"/>
        <v>H3-1</v>
      </c>
      <c r="B746" t="str">
        <f t="shared" si="95"/>
        <v>GND</v>
      </c>
      <c r="C746" t="str">
        <f t="shared" si="96"/>
        <v>H3-GND</v>
      </c>
      <c r="D746" t="str">
        <f t="shared" si="97"/>
        <v>H3-1</v>
      </c>
      <c r="E746" t="s">
        <v>687</v>
      </c>
      <c r="F746">
        <v>1</v>
      </c>
      <c r="G746" t="s">
        <v>275</v>
      </c>
      <c r="AT746" t="str">
        <f t="shared" si="98"/>
        <v>GND</v>
      </c>
      <c r="AU746" t="str">
        <f t="shared" si="99"/>
        <v>--</v>
      </c>
    </row>
    <row r="747" spans="1:47" x14ac:dyDescent="0.25">
      <c r="A747" t="str">
        <f t="shared" si="94"/>
        <v>H4-1</v>
      </c>
      <c r="B747" t="str">
        <f t="shared" si="95"/>
        <v>GND</v>
      </c>
      <c r="C747" t="str">
        <f t="shared" si="96"/>
        <v>H4-GND</v>
      </c>
      <c r="D747" t="str">
        <f t="shared" si="97"/>
        <v>H4-1</v>
      </c>
      <c r="E747" t="s">
        <v>587</v>
      </c>
      <c r="F747">
        <v>1</v>
      </c>
      <c r="G747" t="s">
        <v>275</v>
      </c>
      <c r="AT747" t="str">
        <f t="shared" si="98"/>
        <v>GND</v>
      </c>
      <c r="AU747" t="str">
        <f t="shared" si="99"/>
        <v>--</v>
      </c>
    </row>
    <row r="748" spans="1:47" x14ac:dyDescent="0.25">
      <c r="A748" t="str">
        <f t="shared" si="94"/>
        <v>L1-1</v>
      </c>
      <c r="B748" t="str">
        <f t="shared" si="95"/>
        <v>3.3V</v>
      </c>
      <c r="C748" t="str">
        <f t="shared" si="96"/>
        <v>L1-3.3V</v>
      </c>
      <c r="D748" t="str">
        <f t="shared" si="97"/>
        <v>L1-1</v>
      </c>
      <c r="E748" t="s">
        <v>440</v>
      </c>
      <c r="F748">
        <v>1</v>
      </c>
      <c r="G748" t="s">
        <v>277</v>
      </c>
      <c r="AT748" t="str">
        <f t="shared" si="98"/>
        <v>3.3V</v>
      </c>
      <c r="AU748" t="str">
        <f t="shared" si="99"/>
        <v>--</v>
      </c>
    </row>
    <row r="749" spans="1:47" x14ac:dyDescent="0.25">
      <c r="A749" t="str">
        <f t="shared" si="94"/>
        <v>L1-2</v>
      </c>
      <c r="B749" t="str">
        <f t="shared" si="95"/>
        <v>NetC10_2</v>
      </c>
      <c r="C749" t="str">
        <f t="shared" si="96"/>
        <v>L1-NetC10_2</v>
      </c>
      <c r="D749" t="str">
        <f t="shared" si="97"/>
        <v>L1-2</v>
      </c>
      <c r="E749" t="s">
        <v>440</v>
      </c>
      <c r="F749">
        <v>2</v>
      </c>
      <c r="G749" t="s">
        <v>926</v>
      </c>
      <c r="AT749" t="str">
        <f t="shared" si="98"/>
        <v>NetC10_2</v>
      </c>
      <c r="AU749" t="str">
        <f t="shared" si="99"/>
        <v>--</v>
      </c>
    </row>
    <row r="750" spans="1:47" x14ac:dyDescent="0.25">
      <c r="A750" t="str">
        <f t="shared" si="94"/>
        <v>L2-1</v>
      </c>
      <c r="B750" t="str">
        <f t="shared" si="95"/>
        <v>1.8V</v>
      </c>
      <c r="C750" t="str">
        <f t="shared" si="96"/>
        <v>L2-1.8V</v>
      </c>
      <c r="D750" t="str">
        <f t="shared" si="97"/>
        <v>L2-1</v>
      </c>
      <c r="E750" t="s">
        <v>709</v>
      </c>
      <c r="F750">
        <v>1</v>
      </c>
      <c r="G750" t="s">
        <v>276</v>
      </c>
      <c r="AT750" t="str">
        <f t="shared" si="98"/>
        <v>1.8V</v>
      </c>
      <c r="AU750" t="str">
        <f t="shared" si="99"/>
        <v>--</v>
      </c>
    </row>
    <row r="751" spans="1:47" x14ac:dyDescent="0.25">
      <c r="A751" t="str">
        <f t="shared" si="94"/>
        <v>L2-2</v>
      </c>
      <c r="B751" t="str">
        <f t="shared" si="95"/>
        <v>NetC24_1</v>
      </c>
      <c r="C751" t="str">
        <f t="shared" si="96"/>
        <v>L2-NetC24_1</v>
      </c>
      <c r="D751" t="str">
        <f t="shared" si="97"/>
        <v>L2-2</v>
      </c>
      <c r="E751" t="s">
        <v>709</v>
      </c>
      <c r="F751">
        <v>2</v>
      </c>
      <c r="G751" t="s">
        <v>916</v>
      </c>
      <c r="AT751" t="str">
        <f t="shared" si="98"/>
        <v>NetC24_1</v>
      </c>
      <c r="AU751" t="str">
        <f t="shared" si="99"/>
        <v>--</v>
      </c>
    </row>
    <row r="752" spans="1:47" x14ac:dyDescent="0.25">
      <c r="A752" t="str">
        <f t="shared" si="94"/>
        <v>L10-1</v>
      </c>
      <c r="B752" t="str">
        <f t="shared" si="95"/>
        <v>1.8V</v>
      </c>
      <c r="C752" t="str">
        <f t="shared" si="96"/>
        <v>L10-1.8V</v>
      </c>
      <c r="D752" t="str">
        <f t="shared" si="97"/>
        <v>L10-1</v>
      </c>
      <c r="E752" t="s">
        <v>713</v>
      </c>
      <c r="F752">
        <v>1</v>
      </c>
      <c r="G752" t="s">
        <v>276</v>
      </c>
      <c r="AT752" t="str">
        <f t="shared" si="98"/>
        <v>1.8V</v>
      </c>
      <c r="AU752" t="str">
        <f t="shared" si="99"/>
        <v>--</v>
      </c>
    </row>
    <row r="753" spans="1:47" x14ac:dyDescent="0.25">
      <c r="A753" t="str">
        <f t="shared" si="94"/>
        <v>L10-2</v>
      </c>
      <c r="B753" t="str">
        <f t="shared" si="95"/>
        <v>AVCC</v>
      </c>
      <c r="C753" t="str">
        <f t="shared" si="96"/>
        <v>L10-AVCC</v>
      </c>
      <c r="D753" t="str">
        <f t="shared" si="97"/>
        <v>L10-2</v>
      </c>
      <c r="E753" t="s">
        <v>713</v>
      </c>
      <c r="F753">
        <v>2</v>
      </c>
      <c r="G753" t="s">
        <v>279</v>
      </c>
      <c r="AT753" t="str">
        <f t="shared" si="98"/>
        <v>AVCC</v>
      </c>
      <c r="AU753" t="str">
        <f t="shared" si="99"/>
        <v>--</v>
      </c>
    </row>
    <row r="754" spans="1:47" x14ac:dyDescent="0.25">
      <c r="A754" t="str">
        <f t="shared" si="94"/>
        <v>L11-1</v>
      </c>
      <c r="B754" t="str">
        <f t="shared" si="95"/>
        <v>AGND</v>
      </c>
      <c r="C754" t="str">
        <f t="shared" si="96"/>
        <v>L11-AGND</v>
      </c>
      <c r="D754" t="str">
        <f t="shared" si="97"/>
        <v>L11-1</v>
      </c>
      <c r="E754" t="s">
        <v>714</v>
      </c>
      <c r="F754">
        <v>1</v>
      </c>
      <c r="G754" t="s">
        <v>278</v>
      </c>
      <c r="AT754" t="str">
        <f t="shared" si="98"/>
        <v>AGND</v>
      </c>
      <c r="AU754" t="str">
        <f t="shared" si="99"/>
        <v>--</v>
      </c>
    </row>
    <row r="755" spans="1:47" x14ac:dyDescent="0.25">
      <c r="A755" t="str">
        <f t="shared" si="94"/>
        <v>L11-2</v>
      </c>
      <c r="B755" t="str">
        <f t="shared" si="95"/>
        <v>GND</v>
      </c>
      <c r="C755" t="str">
        <f t="shared" si="96"/>
        <v>L11-GND</v>
      </c>
      <c r="D755" t="str">
        <f t="shared" si="97"/>
        <v>L11-2</v>
      </c>
      <c r="E755" t="s">
        <v>714</v>
      </c>
      <c r="F755">
        <v>2</v>
      </c>
      <c r="G755" t="s">
        <v>275</v>
      </c>
      <c r="AT755" t="str">
        <f t="shared" si="98"/>
        <v>GND</v>
      </c>
      <c r="AU755" t="str">
        <f t="shared" si="99"/>
        <v>--</v>
      </c>
    </row>
    <row r="756" spans="1:47" x14ac:dyDescent="0.25">
      <c r="A756" t="str">
        <f t="shared" si="94"/>
        <v>Q1-1</v>
      </c>
      <c r="B756" t="str">
        <f t="shared" si="95"/>
        <v>NetQ1_1</v>
      </c>
      <c r="C756" t="str">
        <f t="shared" si="96"/>
        <v>Q1-NetQ1_1</v>
      </c>
      <c r="D756" t="str">
        <f t="shared" si="97"/>
        <v>Q1-1</v>
      </c>
      <c r="E756" t="s">
        <v>782</v>
      </c>
      <c r="F756">
        <v>1</v>
      </c>
      <c r="G756" t="s">
        <v>913</v>
      </c>
      <c r="AT756" t="str">
        <f t="shared" si="98"/>
        <v>NetQ1_1</v>
      </c>
      <c r="AU756" t="str">
        <f t="shared" si="99"/>
        <v>--</v>
      </c>
    </row>
    <row r="757" spans="1:47" x14ac:dyDescent="0.25">
      <c r="A757" t="str">
        <f t="shared" si="94"/>
        <v>Q1-2</v>
      </c>
      <c r="B757" t="str">
        <f t="shared" si="95"/>
        <v>3.3V</v>
      </c>
      <c r="C757" t="str">
        <f t="shared" si="96"/>
        <v>Q1-3.3V</v>
      </c>
      <c r="D757" t="str">
        <f t="shared" si="97"/>
        <v>Q1-2</v>
      </c>
      <c r="E757" t="s">
        <v>782</v>
      </c>
      <c r="F757">
        <v>2</v>
      </c>
      <c r="G757" t="s">
        <v>277</v>
      </c>
      <c r="AT757" t="str">
        <f t="shared" si="98"/>
        <v>3.3V</v>
      </c>
      <c r="AU757" t="str">
        <f t="shared" si="99"/>
        <v>--</v>
      </c>
    </row>
    <row r="758" spans="1:47" x14ac:dyDescent="0.25">
      <c r="A758" t="str">
        <f t="shared" si="94"/>
        <v>Q1-3</v>
      </c>
      <c r="B758" t="str">
        <f t="shared" si="95"/>
        <v>3.3V</v>
      </c>
      <c r="C758" t="str">
        <f t="shared" si="96"/>
        <v>Q1-3.3V</v>
      </c>
      <c r="D758" t="str">
        <f t="shared" si="97"/>
        <v>Q1-3</v>
      </c>
      <c r="E758" t="s">
        <v>782</v>
      </c>
      <c r="F758">
        <v>3</v>
      </c>
      <c r="G758" t="s">
        <v>277</v>
      </c>
      <c r="AT758" t="str">
        <f t="shared" si="98"/>
        <v>3.3V</v>
      </c>
      <c r="AU758" t="str">
        <f t="shared" si="99"/>
        <v>--</v>
      </c>
    </row>
    <row r="759" spans="1:47" x14ac:dyDescent="0.25">
      <c r="A759" t="str">
        <f t="shared" si="94"/>
        <v>Q1-4</v>
      </c>
      <c r="B759" t="str">
        <f t="shared" si="95"/>
        <v>VIN</v>
      </c>
      <c r="C759" t="str">
        <f t="shared" si="96"/>
        <v>Q1-VIN</v>
      </c>
      <c r="D759" t="str">
        <f t="shared" si="97"/>
        <v>Q1-4</v>
      </c>
      <c r="E759" t="s">
        <v>782</v>
      </c>
      <c r="F759">
        <v>4</v>
      </c>
      <c r="G759" t="s">
        <v>273</v>
      </c>
      <c r="AT759" t="str">
        <f t="shared" si="98"/>
        <v>VIN</v>
      </c>
      <c r="AU759" t="str">
        <f t="shared" si="99"/>
        <v>--</v>
      </c>
    </row>
    <row r="760" spans="1:47" x14ac:dyDescent="0.25">
      <c r="A760" t="str">
        <f t="shared" si="94"/>
        <v>Q1-5</v>
      </c>
      <c r="B760" t="str">
        <f t="shared" si="95"/>
        <v>PG_1V0</v>
      </c>
      <c r="C760" t="str">
        <f t="shared" si="96"/>
        <v>Q1-PG_1V0</v>
      </c>
      <c r="D760" t="str">
        <f t="shared" si="97"/>
        <v>Q1-5</v>
      </c>
      <c r="E760" t="s">
        <v>782</v>
      </c>
      <c r="F760">
        <v>5</v>
      </c>
      <c r="G760" t="s">
        <v>411</v>
      </c>
      <c r="AT760" t="str">
        <f t="shared" si="98"/>
        <v>PG_1V0</v>
      </c>
      <c r="AU760" t="str">
        <f t="shared" si="99"/>
        <v>--</v>
      </c>
    </row>
    <row r="761" spans="1:47" x14ac:dyDescent="0.25">
      <c r="A761" t="str">
        <f t="shared" si="94"/>
        <v>Q1-6</v>
      </c>
      <c r="B761" t="str">
        <f t="shared" si="95"/>
        <v>NetC1_2</v>
      </c>
      <c r="C761" t="str">
        <f t="shared" si="96"/>
        <v>Q1-NetC1_2</v>
      </c>
      <c r="D761" t="str">
        <f t="shared" si="97"/>
        <v>Q1-6</v>
      </c>
      <c r="E761" t="s">
        <v>782</v>
      </c>
      <c r="F761">
        <v>6</v>
      </c>
      <c r="G761" t="s">
        <v>1307</v>
      </c>
      <c r="AT761" t="str">
        <f t="shared" si="98"/>
        <v>NetC1_2</v>
      </c>
      <c r="AU761" t="str">
        <f t="shared" si="99"/>
        <v>--</v>
      </c>
    </row>
    <row r="762" spans="1:47" x14ac:dyDescent="0.25">
      <c r="A762" t="str">
        <f t="shared" si="94"/>
        <v>R1-1</v>
      </c>
      <c r="B762" t="str">
        <f t="shared" si="95"/>
        <v>CLK2_P</v>
      </c>
      <c r="C762" t="str">
        <f t="shared" si="96"/>
        <v>R1-CLK2_P</v>
      </c>
      <c r="D762" t="str">
        <f t="shared" si="97"/>
        <v>R1-1</v>
      </c>
      <c r="E762" t="s">
        <v>461</v>
      </c>
      <c r="F762">
        <v>1</v>
      </c>
      <c r="G762" t="s">
        <v>876</v>
      </c>
      <c r="AT762" t="str">
        <f t="shared" si="98"/>
        <v>MGT_CLK1_P</v>
      </c>
      <c r="AU762" t="str">
        <f t="shared" si="99"/>
        <v>C134</v>
      </c>
    </row>
    <row r="763" spans="1:47" x14ac:dyDescent="0.25">
      <c r="A763" t="str">
        <f t="shared" si="94"/>
        <v>R1-2</v>
      </c>
      <c r="B763" t="str">
        <f t="shared" si="95"/>
        <v>CLK2_N</v>
      </c>
      <c r="C763" t="str">
        <f t="shared" si="96"/>
        <v>R1-CLK2_N</v>
      </c>
      <c r="D763" t="str">
        <f t="shared" si="97"/>
        <v>R1-2</v>
      </c>
      <c r="E763" t="s">
        <v>461</v>
      </c>
      <c r="F763">
        <v>2</v>
      </c>
      <c r="G763" t="s">
        <v>875</v>
      </c>
      <c r="AT763" t="str">
        <f t="shared" si="98"/>
        <v>MGT_CLK1_N</v>
      </c>
      <c r="AU763" t="str">
        <f t="shared" si="99"/>
        <v>C135</v>
      </c>
    </row>
    <row r="764" spans="1:47" x14ac:dyDescent="0.25">
      <c r="A764" t="str">
        <f t="shared" si="94"/>
        <v>R2-1</v>
      </c>
      <c r="B764" t="str">
        <f t="shared" si="95"/>
        <v>1.35V_LDO</v>
      </c>
      <c r="C764" t="str">
        <f t="shared" si="96"/>
        <v>R2-1.35V_LDO</v>
      </c>
      <c r="D764" t="str">
        <f t="shared" si="97"/>
        <v>R2-1</v>
      </c>
      <c r="E764" t="s">
        <v>462</v>
      </c>
      <c r="F764">
        <v>1</v>
      </c>
      <c r="G764" t="s">
        <v>1299</v>
      </c>
      <c r="AT764" t="str">
        <f t="shared" si="98"/>
        <v>1.35V_LDO</v>
      </c>
      <c r="AU764" t="str">
        <f t="shared" si="99"/>
        <v>--</v>
      </c>
    </row>
    <row r="765" spans="1:47" x14ac:dyDescent="0.25">
      <c r="A765" t="str">
        <f t="shared" si="94"/>
        <v>R2-2</v>
      </c>
      <c r="B765" t="str">
        <f t="shared" si="95"/>
        <v>NetR2_2</v>
      </c>
      <c r="C765" t="str">
        <f t="shared" si="96"/>
        <v>R2-NetR2_2</v>
      </c>
      <c r="D765" t="str">
        <f t="shared" si="97"/>
        <v>R2-2</v>
      </c>
      <c r="E765" t="s">
        <v>462</v>
      </c>
      <c r="F765">
        <v>2</v>
      </c>
      <c r="G765" t="s">
        <v>921</v>
      </c>
      <c r="AT765" t="str">
        <f t="shared" si="98"/>
        <v>NetR2_2</v>
      </c>
      <c r="AU765" t="str">
        <f t="shared" si="99"/>
        <v>--</v>
      </c>
    </row>
    <row r="766" spans="1:47" x14ac:dyDescent="0.25">
      <c r="A766" t="str">
        <f t="shared" si="94"/>
        <v>R3-1</v>
      </c>
      <c r="B766" t="str">
        <f t="shared" si="95"/>
        <v>NetR3_1</v>
      </c>
      <c r="C766" t="str">
        <f t="shared" si="96"/>
        <v>R3-NetR3_1</v>
      </c>
      <c r="D766" t="str">
        <f t="shared" si="97"/>
        <v>R3-1</v>
      </c>
      <c r="E766" t="s">
        <v>463</v>
      </c>
      <c r="F766">
        <v>1</v>
      </c>
      <c r="G766" t="s">
        <v>922</v>
      </c>
      <c r="AT766" t="str">
        <f t="shared" si="98"/>
        <v>NetR3_1</v>
      </c>
      <c r="AU766" t="str">
        <f t="shared" si="99"/>
        <v>--</v>
      </c>
    </row>
    <row r="767" spans="1:47" x14ac:dyDescent="0.25">
      <c r="A767" t="str">
        <f t="shared" si="94"/>
        <v>R3-2</v>
      </c>
      <c r="B767" t="str">
        <f t="shared" si="95"/>
        <v>1.0V_MGT</v>
      </c>
      <c r="C767" t="str">
        <f t="shared" si="96"/>
        <v>R3-1.0V_MGT</v>
      </c>
      <c r="D767" t="str">
        <f t="shared" si="97"/>
        <v>R3-2</v>
      </c>
      <c r="E767" t="s">
        <v>463</v>
      </c>
      <c r="F767">
        <v>2</v>
      </c>
      <c r="G767" t="s">
        <v>1298</v>
      </c>
      <c r="AT767" t="str">
        <f t="shared" si="98"/>
        <v>1.0V_MGT</v>
      </c>
      <c r="AU767" t="str">
        <f t="shared" si="99"/>
        <v>--</v>
      </c>
    </row>
    <row r="768" spans="1:47" x14ac:dyDescent="0.25">
      <c r="A768" t="str">
        <f t="shared" si="94"/>
        <v>R4-1</v>
      </c>
      <c r="B768" t="str">
        <f t="shared" si="95"/>
        <v>VIN</v>
      </c>
      <c r="C768" t="str">
        <f t="shared" si="96"/>
        <v>R4-VIN</v>
      </c>
      <c r="D768" t="str">
        <f t="shared" si="97"/>
        <v>R4-1</v>
      </c>
      <c r="E768" t="s">
        <v>732</v>
      </c>
      <c r="F768">
        <v>1</v>
      </c>
      <c r="G768" t="s">
        <v>273</v>
      </c>
      <c r="AT768" t="str">
        <f t="shared" si="98"/>
        <v>VIN</v>
      </c>
      <c r="AU768" t="str">
        <f t="shared" si="99"/>
        <v>--</v>
      </c>
    </row>
    <row r="769" spans="1:47" x14ac:dyDescent="0.25">
      <c r="A769" t="str">
        <f t="shared" si="94"/>
        <v>R4-2</v>
      </c>
      <c r="B769" t="str">
        <f t="shared" si="95"/>
        <v>PG_1V0</v>
      </c>
      <c r="C769" t="str">
        <f t="shared" si="96"/>
        <v>R4-PG_1V0</v>
      </c>
      <c r="D769" t="str">
        <f t="shared" si="97"/>
        <v>R4-2</v>
      </c>
      <c r="E769" t="s">
        <v>732</v>
      </c>
      <c r="F769">
        <v>2</v>
      </c>
      <c r="G769" t="s">
        <v>411</v>
      </c>
      <c r="AT769" t="str">
        <f t="shared" si="98"/>
        <v>PG_1V0</v>
      </c>
      <c r="AU769" t="str">
        <f t="shared" si="99"/>
        <v>--</v>
      </c>
    </row>
    <row r="770" spans="1:47" x14ac:dyDescent="0.25">
      <c r="A770" t="str">
        <f t="shared" si="94"/>
        <v>R5-1</v>
      </c>
      <c r="B770" t="str">
        <f t="shared" si="95"/>
        <v>NetR2_2</v>
      </c>
      <c r="C770" t="str">
        <f t="shared" si="96"/>
        <v>R5-NetR2_2</v>
      </c>
      <c r="D770" t="str">
        <f t="shared" si="97"/>
        <v>R5-1</v>
      </c>
      <c r="E770" t="s">
        <v>464</v>
      </c>
      <c r="F770">
        <v>1</v>
      </c>
      <c r="G770" t="s">
        <v>921</v>
      </c>
      <c r="AT770" t="str">
        <f t="shared" si="98"/>
        <v>NetR2_2</v>
      </c>
      <c r="AU770" t="str">
        <f t="shared" si="99"/>
        <v>--</v>
      </c>
    </row>
    <row r="771" spans="1:47" x14ac:dyDescent="0.25">
      <c r="A771" t="str">
        <f t="shared" si="94"/>
        <v>R5-2</v>
      </c>
      <c r="B771" t="str">
        <f t="shared" si="95"/>
        <v>GND</v>
      </c>
      <c r="C771" t="str">
        <f t="shared" si="96"/>
        <v>R5-GND</v>
      </c>
      <c r="D771" t="str">
        <f t="shared" si="97"/>
        <v>R5-2</v>
      </c>
      <c r="E771" t="s">
        <v>464</v>
      </c>
      <c r="F771">
        <v>2</v>
      </c>
      <c r="G771" t="s">
        <v>275</v>
      </c>
      <c r="AT771" t="str">
        <f t="shared" si="98"/>
        <v>GND</v>
      </c>
      <c r="AU771" t="str">
        <f t="shared" si="99"/>
        <v>--</v>
      </c>
    </row>
    <row r="772" spans="1:47" x14ac:dyDescent="0.25">
      <c r="A772" t="str">
        <f t="shared" si="94"/>
        <v>R6-1</v>
      </c>
      <c r="B772" t="str">
        <f t="shared" si="95"/>
        <v>NetR6_1</v>
      </c>
      <c r="C772" t="str">
        <f t="shared" si="96"/>
        <v>R6-NetR6_1</v>
      </c>
      <c r="D772" t="str">
        <f t="shared" si="97"/>
        <v>R6-1</v>
      </c>
      <c r="E772" t="s">
        <v>465</v>
      </c>
      <c r="F772">
        <v>1</v>
      </c>
      <c r="G772" t="s">
        <v>847</v>
      </c>
      <c r="AT772" t="str">
        <f t="shared" si="98"/>
        <v>NetR6_1</v>
      </c>
      <c r="AU772" t="str">
        <f t="shared" si="99"/>
        <v>--</v>
      </c>
    </row>
    <row r="773" spans="1:47" x14ac:dyDescent="0.25">
      <c r="A773" t="str">
        <f t="shared" si="94"/>
        <v>R6-2</v>
      </c>
      <c r="B773" t="str">
        <f t="shared" si="95"/>
        <v>1.8V</v>
      </c>
      <c r="C773" t="str">
        <f t="shared" si="96"/>
        <v>R6-1.8V</v>
      </c>
      <c r="D773" t="str">
        <f t="shared" si="97"/>
        <v>R6-2</v>
      </c>
      <c r="E773" t="s">
        <v>465</v>
      </c>
      <c r="F773">
        <v>2</v>
      </c>
      <c r="G773" t="s">
        <v>276</v>
      </c>
      <c r="AT773" t="str">
        <f t="shared" si="98"/>
        <v>1.8V</v>
      </c>
      <c r="AU773" t="str">
        <f t="shared" si="99"/>
        <v>--</v>
      </c>
    </row>
    <row r="774" spans="1:47" x14ac:dyDescent="0.25">
      <c r="A774" t="str">
        <f t="shared" ref="A774:A837" si="100">$E774&amp;"-"&amp;$F774</f>
        <v>R7-1</v>
      </c>
      <c r="B774" t="str">
        <f t="shared" ref="B774:B837" si="101">IF(OR(E774=$A$2,E774=$B$2,E774=$C$2,E774=$D$2),"--",G774)</f>
        <v>GND</v>
      </c>
      <c r="C774" t="str">
        <f t="shared" ref="C774:C837" si="102">$E774&amp;"-"&amp;$G774</f>
        <v>R7-GND</v>
      </c>
      <c r="D774" t="str">
        <f t="shared" ref="D774:D837" si="103">A774</f>
        <v>R7-1</v>
      </c>
      <c r="E774" t="s">
        <v>466</v>
      </c>
      <c r="F774">
        <v>1</v>
      </c>
      <c r="G774" t="s">
        <v>275</v>
      </c>
      <c r="AT774" t="str">
        <f t="shared" ref="AT774:AT837" si="104">IF(IF(COUNTIF($AO$6:$AQ$150,B774)&gt;0,"---","--")="---",VLOOKUP(B774,$AO$6:$AQ$150,3,0),B774)</f>
        <v>GND</v>
      </c>
      <c r="AU774" t="str">
        <f t="shared" ref="AU774:AU837" si="105">IF(IF(COUNTIF($AO$6:$AQ$150,B774)&gt;0,"---","--")="---",VLOOKUP(B774,$AO$6:$AQ$150,2,0),"--")</f>
        <v>--</v>
      </c>
    </row>
    <row r="775" spans="1:47" x14ac:dyDescent="0.25">
      <c r="A775" t="str">
        <f t="shared" si="100"/>
        <v>R7-2</v>
      </c>
      <c r="B775" t="str">
        <f t="shared" si="101"/>
        <v>NetR6_1</v>
      </c>
      <c r="C775" t="str">
        <f t="shared" si="102"/>
        <v>R7-NetR6_1</v>
      </c>
      <c r="D775" t="str">
        <f t="shared" si="103"/>
        <v>R7-2</v>
      </c>
      <c r="E775" t="s">
        <v>466</v>
      </c>
      <c r="F775">
        <v>2</v>
      </c>
      <c r="G775" t="s">
        <v>847</v>
      </c>
      <c r="AT775" t="str">
        <f t="shared" si="104"/>
        <v>NetR6_1</v>
      </c>
      <c r="AU775" t="str">
        <f t="shared" si="105"/>
        <v>--</v>
      </c>
    </row>
    <row r="776" spans="1:47" x14ac:dyDescent="0.25">
      <c r="A776" t="str">
        <f t="shared" si="100"/>
        <v>R8-1</v>
      </c>
      <c r="B776" t="str">
        <f t="shared" si="101"/>
        <v>GND</v>
      </c>
      <c r="C776" t="str">
        <f t="shared" si="102"/>
        <v>R8-GND</v>
      </c>
      <c r="D776" t="str">
        <f t="shared" si="103"/>
        <v>R8-1</v>
      </c>
      <c r="E776" t="s">
        <v>467</v>
      </c>
      <c r="F776">
        <v>1</v>
      </c>
      <c r="G776" t="s">
        <v>275</v>
      </c>
      <c r="AT776" t="str">
        <f t="shared" si="104"/>
        <v>GND</v>
      </c>
      <c r="AU776" t="str">
        <f t="shared" si="105"/>
        <v>--</v>
      </c>
    </row>
    <row r="777" spans="1:47" x14ac:dyDescent="0.25">
      <c r="A777" t="str">
        <f t="shared" si="100"/>
        <v>R8-2</v>
      </c>
      <c r="B777" t="str">
        <f t="shared" si="101"/>
        <v>NetR3_1</v>
      </c>
      <c r="C777" t="str">
        <f t="shared" si="102"/>
        <v>R8-NetR3_1</v>
      </c>
      <c r="D777" t="str">
        <f t="shared" si="103"/>
        <v>R8-2</v>
      </c>
      <c r="E777" t="s">
        <v>467</v>
      </c>
      <c r="F777">
        <v>2</v>
      </c>
      <c r="G777" t="s">
        <v>922</v>
      </c>
      <c r="AT777" t="str">
        <f t="shared" si="104"/>
        <v>NetR3_1</v>
      </c>
      <c r="AU777" t="str">
        <f t="shared" si="105"/>
        <v>--</v>
      </c>
    </row>
    <row r="778" spans="1:47" x14ac:dyDescent="0.25">
      <c r="A778" t="str">
        <f t="shared" si="100"/>
        <v>R9-1</v>
      </c>
      <c r="B778" t="str">
        <f t="shared" si="101"/>
        <v>1.2V_MGT</v>
      </c>
      <c r="C778" t="str">
        <f t="shared" si="102"/>
        <v>R9-1.2V_MGT</v>
      </c>
      <c r="D778" t="str">
        <f t="shared" si="103"/>
        <v>R9-1</v>
      </c>
      <c r="E778" t="s">
        <v>435</v>
      </c>
      <c r="F778">
        <v>1</v>
      </c>
      <c r="G778" t="s">
        <v>874</v>
      </c>
      <c r="AT778" t="str">
        <f t="shared" si="104"/>
        <v>1.2V_MGT</v>
      </c>
      <c r="AU778" t="str">
        <f t="shared" si="105"/>
        <v>--</v>
      </c>
    </row>
    <row r="779" spans="1:47" x14ac:dyDescent="0.25">
      <c r="A779" t="str">
        <f t="shared" si="100"/>
        <v>R9-2</v>
      </c>
      <c r="B779" t="str">
        <f t="shared" si="101"/>
        <v>NetR9_2</v>
      </c>
      <c r="C779" t="str">
        <f t="shared" si="102"/>
        <v>R9-NetR9_2</v>
      </c>
      <c r="D779" t="str">
        <f t="shared" si="103"/>
        <v>R9-2</v>
      </c>
      <c r="E779" t="s">
        <v>435</v>
      </c>
      <c r="F779">
        <v>2</v>
      </c>
      <c r="G779" t="s">
        <v>928</v>
      </c>
      <c r="AT779" t="str">
        <f t="shared" si="104"/>
        <v>NetR9_2</v>
      </c>
      <c r="AU779" t="str">
        <f t="shared" si="105"/>
        <v>--</v>
      </c>
    </row>
    <row r="780" spans="1:47" x14ac:dyDescent="0.25">
      <c r="A780" t="str">
        <f t="shared" si="100"/>
        <v>R10-1</v>
      </c>
      <c r="B780" t="str">
        <f t="shared" si="101"/>
        <v>VCCIO_0</v>
      </c>
      <c r="C780" t="str">
        <f t="shared" si="102"/>
        <v>R10-VCCIO_0</v>
      </c>
      <c r="D780" t="str">
        <f t="shared" si="103"/>
        <v>R10-1</v>
      </c>
      <c r="E780" t="s">
        <v>631</v>
      </c>
      <c r="F780">
        <v>1</v>
      </c>
      <c r="G780" t="s">
        <v>1287</v>
      </c>
      <c r="AT780" t="str">
        <f t="shared" si="104"/>
        <v>VCCIO_0</v>
      </c>
      <c r="AU780" t="str">
        <f t="shared" si="105"/>
        <v>--</v>
      </c>
    </row>
    <row r="781" spans="1:47" x14ac:dyDescent="0.25">
      <c r="A781" t="str">
        <f t="shared" si="100"/>
        <v>R10-2</v>
      </c>
      <c r="B781" t="str">
        <f t="shared" si="101"/>
        <v>DONE</v>
      </c>
      <c r="C781" t="str">
        <f t="shared" si="102"/>
        <v>R10-DONE</v>
      </c>
      <c r="D781" t="str">
        <f t="shared" si="103"/>
        <v>R10-2</v>
      </c>
      <c r="E781" t="s">
        <v>631</v>
      </c>
      <c r="F781">
        <v>2</v>
      </c>
      <c r="G781" t="s">
        <v>402</v>
      </c>
      <c r="AT781" t="str">
        <f t="shared" si="104"/>
        <v>DONE</v>
      </c>
      <c r="AU781" t="str">
        <f t="shared" si="105"/>
        <v>--</v>
      </c>
    </row>
    <row r="782" spans="1:47" x14ac:dyDescent="0.25">
      <c r="A782" t="str">
        <f t="shared" si="100"/>
        <v>R11-1</v>
      </c>
      <c r="B782" t="str">
        <f t="shared" si="101"/>
        <v>NetR11_1</v>
      </c>
      <c r="C782" t="str">
        <f t="shared" si="102"/>
        <v>R11-NetR11_1</v>
      </c>
      <c r="D782" t="str">
        <f t="shared" si="103"/>
        <v>R11-1</v>
      </c>
      <c r="E782" t="s">
        <v>632</v>
      </c>
      <c r="F782">
        <v>1</v>
      </c>
      <c r="G782" t="s">
        <v>914</v>
      </c>
      <c r="AT782" t="str">
        <f t="shared" si="104"/>
        <v>NetR11_1</v>
      </c>
      <c r="AU782" t="str">
        <f t="shared" si="105"/>
        <v>--</v>
      </c>
    </row>
    <row r="783" spans="1:47" x14ac:dyDescent="0.25">
      <c r="A783" t="str">
        <f t="shared" si="100"/>
        <v>R11-2</v>
      </c>
      <c r="B783" t="str">
        <f t="shared" si="101"/>
        <v>1.2V_MGT</v>
      </c>
      <c r="C783" t="str">
        <f t="shared" si="102"/>
        <v>R11-1.2V_MGT</v>
      </c>
      <c r="D783" t="str">
        <f t="shared" si="103"/>
        <v>R11-2</v>
      </c>
      <c r="E783" t="s">
        <v>632</v>
      </c>
      <c r="F783">
        <v>2</v>
      </c>
      <c r="G783" t="s">
        <v>874</v>
      </c>
      <c r="AT783" t="str">
        <f t="shared" si="104"/>
        <v>1.2V_MGT</v>
      </c>
      <c r="AU783" t="str">
        <f t="shared" si="105"/>
        <v>--</v>
      </c>
    </row>
    <row r="784" spans="1:47" x14ac:dyDescent="0.25">
      <c r="A784" t="str">
        <f t="shared" si="100"/>
        <v>R12-1</v>
      </c>
      <c r="B784" t="str">
        <f t="shared" si="101"/>
        <v>GND</v>
      </c>
      <c r="C784" t="str">
        <f t="shared" si="102"/>
        <v>R12-GND</v>
      </c>
      <c r="D784" t="str">
        <f t="shared" si="103"/>
        <v>R12-1</v>
      </c>
      <c r="E784" t="s">
        <v>633</v>
      </c>
      <c r="F784">
        <v>1</v>
      </c>
      <c r="G784" t="s">
        <v>275</v>
      </c>
      <c r="AT784" t="str">
        <f t="shared" si="104"/>
        <v>GND</v>
      </c>
      <c r="AU784" t="str">
        <f t="shared" si="105"/>
        <v>--</v>
      </c>
    </row>
    <row r="785" spans="1:47" x14ac:dyDescent="0.25">
      <c r="A785" t="str">
        <f t="shared" si="100"/>
        <v>R12-2</v>
      </c>
      <c r="B785" t="str">
        <f t="shared" si="101"/>
        <v>NetR11_1</v>
      </c>
      <c r="C785" t="str">
        <f t="shared" si="102"/>
        <v>R12-NetR11_1</v>
      </c>
      <c r="D785" t="str">
        <f t="shared" si="103"/>
        <v>R12-2</v>
      </c>
      <c r="E785" t="s">
        <v>633</v>
      </c>
      <c r="F785">
        <v>2</v>
      </c>
      <c r="G785" t="s">
        <v>914</v>
      </c>
      <c r="AT785" t="str">
        <f t="shared" si="104"/>
        <v>NetR11_1</v>
      </c>
      <c r="AU785" t="str">
        <f t="shared" si="105"/>
        <v>--</v>
      </c>
    </row>
    <row r="786" spans="1:47" x14ac:dyDescent="0.25">
      <c r="A786" t="str">
        <f t="shared" si="100"/>
        <v>R13-1</v>
      </c>
      <c r="B786" t="str">
        <f t="shared" si="101"/>
        <v>NetR13_1</v>
      </c>
      <c r="C786" t="str">
        <f t="shared" si="102"/>
        <v>R13-NetR13_1</v>
      </c>
      <c r="D786" t="str">
        <f t="shared" si="103"/>
        <v>R13-1</v>
      </c>
      <c r="E786" t="s">
        <v>634</v>
      </c>
      <c r="F786">
        <v>1</v>
      </c>
      <c r="G786" t="s">
        <v>1286</v>
      </c>
      <c r="AT786" t="str">
        <f t="shared" si="104"/>
        <v>NetR13_1</v>
      </c>
      <c r="AU786" t="str">
        <f t="shared" si="105"/>
        <v>--</v>
      </c>
    </row>
    <row r="787" spans="1:47" x14ac:dyDescent="0.25">
      <c r="A787" t="str">
        <f t="shared" si="100"/>
        <v>R13-2</v>
      </c>
      <c r="B787" t="str">
        <f t="shared" si="101"/>
        <v>VIN</v>
      </c>
      <c r="C787" t="str">
        <f t="shared" si="102"/>
        <v>R13-VIN</v>
      </c>
      <c r="D787" t="str">
        <f t="shared" si="103"/>
        <v>R13-2</v>
      </c>
      <c r="E787" t="s">
        <v>634</v>
      </c>
      <c r="F787">
        <v>2</v>
      </c>
      <c r="G787" t="s">
        <v>273</v>
      </c>
      <c r="AT787" t="str">
        <f t="shared" si="104"/>
        <v>VIN</v>
      </c>
      <c r="AU787" t="str">
        <f t="shared" si="105"/>
        <v>--</v>
      </c>
    </row>
    <row r="788" spans="1:47" x14ac:dyDescent="0.25">
      <c r="A788" t="str">
        <f t="shared" si="100"/>
        <v>R14-1</v>
      </c>
      <c r="B788" t="str">
        <f t="shared" si="101"/>
        <v>NetR14_1</v>
      </c>
      <c r="C788" t="str">
        <f t="shared" si="102"/>
        <v>R14-NetR14_1</v>
      </c>
      <c r="D788" t="str">
        <f t="shared" si="103"/>
        <v>R14-1</v>
      </c>
      <c r="E788" t="s">
        <v>733</v>
      </c>
      <c r="F788">
        <v>1</v>
      </c>
      <c r="G788" t="s">
        <v>927</v>
      </c>
      <c r="AT788" t="str">
        <f t="shared" si="104"/>
        <v>NetR14_1</v>
      </c>
      <c r="AU788" t="str">
        <f t="shared" si="105"/>
        <v>--</v>
      </c>
    </row>
    <row r="789" spans="1:47" x14ac:dyDescent="0.25">
      <c r="A789" t="str">
        <f t="shared" si="100"/>
        <v>R14-2</v>
      </c>
      <c r="B789" t="str">
        <f t="shared" si="101"/>
        <v>VIN</v>
      </c>
      <c r="C789" t="str">
        <f t="shared" si="102"/>
        <v>R14-VIN</v>
      </c>
      <c r="D789" t="str">
        <f t="shared" si="103"/>
        <v>R14-2</v>
      </c>
      <c r="E789" t="s">
        <v>733</v>
      </c>
      <c r="F789">
        <v>2</v>
      </c>
      <c r="G789" t="s">
        <v>273</v>
      </c>
      <c r="AT789" t="str">
        <f t="shared" si="104"/>
        <v>VIN</v>
      </c>
      <c r="AU789" t="str">
        <f t="shared" si="105"/>
        <v>--</v>
      </c>
    </row>
    <row r="790" spans="1:47" x14ac:dyDescent="0.25">
      <c r="A790" t="str">
        <f t="shared" si="100"/>
        <v>R15-1</v>
      </c>
      <c r="B790" t="str">
        <f t="shared" si="101"/>
        <v>NetR15_1</v>
      </c>
      <c r="C790" t="str">
        <f t="shared" si="102"/>
        <v>R15-NetR15_1</v>
      </c>
      <c r="D790" t="str">
        <f t="shared" si="103"/>
        <v>R15-1</v>
      </c>
      <c r="E790" t="s">
        <v>635</v>
      </c>
      <c r="F790">
        <v>1</v>
      </c>
      <c r="G790" t="s">
        <v>915</v>
      </c>
      <c r="AT790" t="str">
        <f t="shared" si="104"/>
        <v>NetR15_1</v>
      </c>
      <c r="AU790" t="str">
        <f t="shared" si="105"/>
        <v>--</v>
      </c>
    </row>
    <row r="791" spans="1:47" x14ac:dyDescent="0.25">
      <c r="A791" t="str">
        <f t="shared" si="100"/>
        <v>R15-2</v>
      </c>
      <c r="B791" t="str">
        <f t="shared" si="101"/>
        <v>1.0V</v>
      </c>
      <c r="C791" t="str">
        <f t="shared" si="102"/>
        <v>R15-1.0V</v>
      </c>
      <c r="D791" t="str">
        <f t="shared" si="103"/>
        <v>R15-2</v>
      </c>
      <c r="E791" t="s">
        <v>635</v>
      </c>
      <c r="F791">
        <v>2</v>
      </c>
      <c r="G791" t="s">
        <v>1297</v>
      </c>
      <c r="AT791" t="str">
        <f t="shared" si="104"/>
        <v>1.0V</v>
      </c>
      <c r="AU791" t="str">
        <f t="shared" si="105"/>
        <v>--</v>
      </c>
    </row>
    <row r="792" spans="1:47" x14ac:dyDescent="0.25">
      <c r="A792" t="str">
        <f t="shared" si="100"/>
        <v>R16-1</v>
      </c>
      <c r="B792" t="str">
        <f t="shared" si="101"/>
        <v>NetR15_1</v>
      </c>
      <c r="C792" t="str">
        <f t="shared" si="102"/>
        <v>R16-NetR15_1</v>
      </c>
      <c r="D792" t="str">
        <f t="shared" si="103"/>
        <v>R16-1</v>
      </c>
      <c r="E792" t="s">
        <v>636</v>
      </c>
      <c r="F792">
        <v>1</v>
      </c>
      <c r="G792" t="s">
        <v>915</v>
      </c>
      <c r="AT792" t="str">
        <f t="shared" si="104"/>
        <v>NetR15_1</v>
      </c>
      <c r="AU792" t="str">
        <f t="shared" si="105"/>
        <v>--</v>
      </c>
    </row>
    <row r="793" spans="1:47" x14ac:dyDescent="0.25">
      <c r="A793" t="str">
        <f t="shared" si="100"/>
        <v>R16-2</v>
      </c>
      <c r="B793" t="str">
        <f t="shared" si="101"/>
        <v>GND</v>
      </c>
      <c r="C793" t="str">
        <f t="shared" si="102"/>
        <v>R16-GND</v>
      </c>
      <c r="D793" t="str">
        <f t="shared" si="103"/>
        <v>R16-2</v>
      </c>
      <c r="E793" t="s">
        <v>636</v>
      </c>
      <c r="F793">
        <v>2</v>
      </c>
      <c r="G793" t="s">
        <v>275</v>
      </c>
      <c r="AT793" t="str">
        <f t="shared" si="104"/>
        <v>GND</v>
      </c>
      <c r="AU793" t="str">
        <f t="shared" si="105"/>
        <v>--</v>
      </c>
    </row>
    <row r="794" spans="1:47" x14ac:dyDescent="0.25">
      <c r="A794" t="str">
        <f t="shared" si="100"/>
        <v>R17-1</v>
      </c>
      <c r="B794" t="str">
        <f t="shared" si="101"/>
        <v>PUDC</v>
      </c>
      <c r="C794" t="str">
        <f t="shared" si="102"/>
        <v>R17-PUDC</v>
      </c>
      <c r="D794" t="str">
        <f t="shared" si="103"/>
        <v>R17-1</v>
      </c>
      <c r="E794" t="s">
        <v>637</v>
      </c>
      <c r="F794">
        <v>1</v>
      </c>
      <c r="G794" t="s">
        <v>1311</v>
      </c>
      <c r="AT794" t="str">
        <f t="shared" si="104"/>
        <v>PUDC</v>
      </c>
      <c r="AU794" t="str">
        <f t="shared" si="105"/>
        <v>--</v>
      </c>
    </row>
    <row r="795" spans="1:47" x14ac:dyDescent="0.25">
      <c r="A795" t="str">
        <f t="shared" si="100"/>
        <v>R17-2</v>
      </c>
      <c r="B795" t="str">
        <f t="shared" si="101"/>
        <v>VCCIO_0</v>
      </c>
      <c r="C795" t="str">
        <f t="shared" si="102"/>
        <v>R17-VCCIO_0</v>
      </c>
      <c r="D795" t="str">
        <f t="shared" si="103"/>
        <v>R17-2</v>
      </c>
      <c r="E795" t="s">
        <v>637</v>
      </c>
      <c r="F795">
        <v>2</v>
      </c>
      <c r="G795" t="s">
        <v>1287</v>
      </c>
      <c r="AT795" t="str">
        <f t="shared" si="104"/>
        <v>VCCIO_0</v>
      </c>
      <c r="AU795" t="str">
        <f t="shared" si="105"/>
        <v>--</v>
      </c>
    </row>
    <row r="796" spans="1:47" x14ac:dyDescent="0.25">
      <c r="A796" t="str">
        <f t="shared" si="100"/>
        <v>R18-1</v>
      </c>
      <c r="B796" t="str">
        <f t="shared" si="101"/>
        <v>GND</v>
      </c>
      <c r="C796" t="str">
        <f t="shared" si="102"/>
        <v>R18-GND</v>
      </c>
      <c r="D796" t="str">
        <f t="shared" si="103"/>
        <v>R18-1</v>
      </c>
      <c r="E796" t="s">
        <v>638</v>
      </c>
      <c r="F796">
        <v>1</v>
      </c>
      <c r="G796" t="s">
        <v>275</v>
      </c>
      <c r="AT796" t="str">
        <f t="shared" si="104"/>
        <v>GND</v>
      </c>
      <c r="AU796" t="str">
        <f t="shared" si="105"/>
        <v>--</v>
      </c>
    </row>
    <row r="797" spans="1:47" x14ac:dyDescent="0.25">
      <c r="A797" t="str">
        <f t="shared" si="100"/>
        <v>R18-2</v>
      </c>
      <c r="B797" t="str">
        <f t="shared" si="101"/>
        <v>PUDC</v>
      </c>
      <c r="C797" t="str">
        <f t="shared" si="102"/>
        <v>R18-PUDC</v>
      </c>
      <c r="D797" t="str">
        <f t="shared" si="103"/>
        <v>R18-2</v>
      </c>
      <c r="E797" t="s">
        <v>638</v>
      </c>
      <c r="F797">
        <v>2</v>
      </c>
      <c r="G797" t="s">
        <v>1311</v>
      </c>
      <c r="AT797" t="str">
        <f t="shared" si="104"/>
        <v>PUDC</v>
      </c>
      <c r="AU797" t="str">
        <f t="shared" si="105"/>
        <v>--</v>
      </c>
    </row>
    <row r="798" spans="1:47" x14ac:dyDescent="0.25">
      <c r="A798" t="str">
        <f t="shared" si="100"/>
        <v>R19-1</v>
      </c>
      <c r="B798" t="str">
        <f t="shared" si="101"/>
        <v>EN_GTPWR</v>
      </c>
      <c r="C798" t="str">
        <f t="shared" si="102"/>
        <v>R19-EN_GTPWR</v>
      </c>
      <c r="D798" t="str">
        <f t="shared" si="103"/>
        <v>R19-1</v>
      </c>
      <c r="E798" t="s">
        <v>783</v>
      </c>
      <c r="F798">
        <v>1</v>
      </c>
      <c r="G798" t="s">
        <v>1305</v>
      </c>
      <c r="AT798" t="str">
        <f t="shared" si="104"/>
        <v>EN_GTPWR</v>
      </c>
      <c r="AU798" t="str">
        <f t="shared" si="105"/>
        <v>--</v>
      </c>
    </row>
    <row r="799" spans="1:47" x14ac:dyDescent="0.25">
      <c r="A799" t="str">
        <f t="shared" si="100"/>
        <v>R19-2</v>
      </c>
      <c r="B799" t="str">
        <f t="shared" si="101"/>
        <v>VCCIO_0</v>
      </c>
      <c r="C799" t="str">
        <f t="shared" si="102"/>
        <v>R19-VCCIO_0</v>
      </c>
      <c r="D799" t="str">
        <f t="shared" si="103"/>
        <v>R19-2</v>
      </c>
      <c r="E799" t="s">
        <v>783</v>
      </c>
      <c r="F799">
        <v>2</v>
      </c>
      <c r="G799" t="s">
        <v>1287</v>
      </c>
      <c r="AT799" t="str">
        <f t="shared" si="104"/>
        <v>VCCIO_0</v>
      </c>
      <c r="AU799" t="str">
        <f t="shared" si="105"/>
        <v>--</v>
      </c>
    </row>
    <row r="800" spans="1:47" x14ac:dyDescent="0.25">
      <c r="A800" t="str">
        <f t="shared" si="100"/>
        <v>R20-1</v>
      </c>
      <c r="B800" t="str">
        <f t="shared" si="101"/>
        <v>EN_GTPWR</v>
      </c>
      <c r="C800" t="str">
        <f t="shared" si="102"/>
        <v>R20-EN_GTPWR</v>
      </c>
      <c r="D800" t="str">
        <f t="shared" si="103"/>
        <v>R20-1</v>
      </c>
      <c r="E800" t="s">
        <v>784</v>
      </c>
      <c r="F800">
        <v>1</v>
      </c>
      <c r="G800" t="s">
        <v>1305</v>
      </c>
      <c r="AT800" t="str">
        <f t="shared" si="104"/>
        <v>EN_GTPWR</v>
      </c>
      <c r="AU800" t="str">
        <f t="shared" si="105"/>
        <v>--</v>
      </c>
    </row>
    <row r="801" spans="1:47" x14ac:dyDescent="0.25">
      <c r="A801" t="str">
        <f t="shared" si="100"/>
        <v>R20-2</v>
      </c>
      <c r="B801" t="str">
        <f t="shared" si="101"/>
        <v>GND</v>
      </c>
      <c r="C801" t="str">
        <f t="shared" si="102"/>
        <v>R20-GND</v>
      </c>
      <c r="D801" t="str">
        <f t="shared" si="103"/>
        <v>R20-2</v>
      </c>
      <c r="E801" t="s">
        <v>784</v>
      </c>
      <c r="F801">
        <v>2</v>
      </c>
      <c r="G801" t="s">
        <v>275</v>
      </c>
      <c r="AT801" t="str">
        <f t="shared" si="104"/>
        <v>GND</v>
      </c>
      <c r="AU801" t="str">
        <f t="shared" si="105"/>
        <v>--</v>
      </c>
    </row>
    <row r="802" spans="1:47" x14ac:dyDescent="0.25">
      <c r="A802" t="str">
        <f t="shared" si="100"/>
        <v>R21-1</v>
      </c>
      <c r="B802" t="str">
        <f t="shared" si="101"/>
        <v>VCCIO_0</v>
      </c>
      <c r="C802" t="str">
        <f t="shared" si="102"/>
        <v>R21-VCCIO_0</v>
      </c>
      <c r="D802" t="str">
        <f t="shared" si="103"/>
        <v>R21-1</v>
      </c>
      <c r="E802" t="s">
        <v>785</v>
      </c>
      <c r="F802">
        <v>1</v>
      </c>
      <c r="G802" t="s">
        <v>1287</v>
      </c>
      <c r="AT802" t="str">
        <f t="shared" si="104"/>
        <v>VCCIO_0</v>
      </c>
      <c r="AU802" t="str">
        <f t="shared" si="105"/>
        <v>--</v>
      </c>
    </row>
    <row r="803" spans="1:47" x14ac:dyDescent="0.25">
      <c r="A803" t="str">
        <f t="shared" si="100"/>
        <v>R21-2</v>
      </c>
      <c r="B803" t="str">
        <f t="shared" si="101"/>
        <v>3.3V</v>
      </c>
      <c r="C803" t="str">
        <f t="shared" si="102"/>
        <v>R21-3.3V</v>
      </c>
      <c r="D803" t="str">
        <f t="shared" si="103"/>
        <v>R21-2</v>
      </c>
      <c r="E803" t="s">
        <v>785</v>
      </c>
      <c r="F803">
        <v>2</v>
      </c>
      <c r="G803" t="s">
        <v>277</v>
      </c>
      <c r="AT803" t="str">
        <f t="shared" si="104"/>
        <v>3.3V</v>
      </c>
      <c r="AU803" t="str">
        <f t="shared" si="105"/>
        <v>--</v>
      </c>
    </row>
    <row r="804" spans="1:47" x14ac:dyDescent="0.25">
      <c r="A804" t="str">
        <f t="shared" si="100"/>
        <v>R22-1</v>
      </c>
      <c r="B804" t="str">
        <f t="shared" si="101"/>
        <v>VCCIO_0</v>
      </c>
      <c r="C804" t="str">
        <f t="shared" si="102"/>
        <v>R22-VCCIO_0</v>
      </c>
      <c r="D804" t="str">
        <f t="shared" si="103"/>
        <v>R22-1</v>
      </c>
      <c r="E804" t="s">
        <v>786</v>
      </c>
      <c r="F804">
        <v>1</v>
      </c>
      <c r="G804" t="s">
        <v>1287</v>
      </c>
      <c r="AT804" t="str">
        <f t="shared" si="104"/>
        <v>VCCIO_0</v>
      </c>
      <c r="AU804" t="str">
        <f t="shared" si="105"/>
        <v>--</v>
      </c>
    </row>
    <row r="805" spans="1:47" x14ac:dyDescent="0.25">
      <c r="A805" t="str">
        <f t="shared" si="100"/>
        <v>R22-2</v>
      </c>
      <c r="B805" t="str">
        <f t="shared" si="101"/>
        <v>1.8V</v>
      </c>
      <c r="C805" t="str">
        <f t="shared" si="102"/>
        <v>R22-1.8V</v>
      </c>
      <c r="D805" t="str">
        <f t="shared" si="103"/>
        <v>R22-2</v>
      </c>
      <c r="E805" t="s">
        <v>786</v>
      </c>
      <c r="F805">
        <v>2</v>
      </c>
      <c r="G805" t="s">
        <v>276</v>
      </c>
      <c r="AT805" t="str">
        <f t="shared" si="104"/>
        <v>1.8V</v>
      </c>
      <c r="AU805" t="str">
        <f t="shared" si="105"/>
        <v>--</v>
      </c>
    </row>
    <row r="806" spans="1:47" x14ac:dyDescent="0.25">
      <c r="A806" t="str">
        <f t="shared" si="100"/>
        <v>R23-1</v>
      </c>
      <c r="B806" t="str">
        <f t="shared" si="101"/>
        <v>CLK25M</v>
      </c>
      <c r="C806" t="str">
        <f t="shared" si="102"/>
        <v>R23-CLK25M</v>
      </c>
      <c r="D806" t="str">
        <f t="shared" si="103"/>
        <v>R23-1</v>
      </c>
      <c r="E806" t="s">
        <v>787</v>
      </c>
      <c r="F806">
        <v>1</v>
      </c>
      <c r="G806" t="s">
        <v>923</v>
      </c>
      <c r="AT806" t="str">
        <f t="shared" si="104"/>
        <v>B14_L13_P</v>
      </c>
      <c r="AU806" t="str">
        <f t="shared" si="105"/>
        <v>R23</v>
      </c>
    </row>
    <row r="807" spans="1:47" x14ac:dyDescent="0.25">
      <c r="A807" t="str">
        <f t="shared" si="100"/>
        <v>R23-2</v>
      </c>
      <c r="B807" t="str">
        <f t="shared" si="101"/>
        <v>B14_L13_P</v>
      </c>
      <c r="C807" t="str">
        <f t="shared" si="102"/>
        <v>R23-B14_L13_P</v>
      </c>
      <c r="D807" t="str">
        <f t="shared" si="103"/>
        <v>R23-2</v>
      </c>
      <c r="E807" t="s">
        <v>787</v>
      </c>
      <c r="F807">
        <v>2</v>
      </c>
      <c r="G807" t="s">
        <v>288</v>
      </c>
      <c r="AT807" t="str">
        <f t="shared" si="104"/>
        <v>CLK25M</v>
      </c>
      <c r="AU807" t="str">
        <f t="shared" si="105"/>
        <v>R23</v>
      </c>
    </row>
    <row r="808" spans="1:47" x14ac:dyDescent="0.25">
      <c r="A808" t="str">
        <f t="shared" si="100"/>
        <v>R24-1</v>
      </c>
      <c r="B808" t="str">
        <f t="shared" si="101"/>
        <v>VCCIO_0</v>
      </c>
      <c r="C808" t="str">
        <f t="shared" si="102"/>
        <v>R24-VCCIO_0</v>
      </c>
      <c r="D808" t="str">
        <f t="shared" si="103"/>
        <v>R24-1</v>
      </c>
      <c r="E808" t="s">
        <v>788</v>
      </c>
      <c r="F808">
        <v>1</v>
      </c>
      <c r="G808" t="s">
        <v>1287</v>
      </c>
      <c r="AT808" t="str">
        <f t="shared" si="104"/>
        <v>VCCIO_0</v>
      </c>
      <c r="AU808" t="str">
        <f t="shared" si="105"/>
        <v>--</v>
      </c>
    </row>
    <row r="809" spans="1:47" x14ac:dyDescent="0.25">
      <c r="A809" t="str">
        <f t="shared" si="100"/>
        <v>R24-2</v>
      </c>
      <c r="B809" t="str">
        <f t="shared" si="101"/>
        <v>CFGVBS</v>
      </c>
      <c r="C809" t="str">
        <f t="shared" si="102"/>
        <v>R24-CFGVBS</v>
      </c>
      <c r="D809" t="str">
        <f t="shared" si="103"/>
        <v>R24-2</v>
      </c>
      <c r="E809" t="s">
        <v>788</v>
      </c>
      <c r="F809">
        <v>2</v>
      </c>
      <c r="G809" t="s">
        <v>1304</v>
      </c>
      <c r="AT809" t="str">
        <f t="shared" si="104"/>
        <v>CFGVBS</v>
      </c>
      <c r="AU809" t="str">
        <f t="shared" si="105"/>
        <v>--</v>
      </c>
    </row>
    <row r="810" spans="1:47" x14ac:dyDescent="0.25">
      <c r="A810" t="str">
        <f t="shared" si="100"/>
        <v>R25-1</v>
      </c>
      <c r="B810" t="str">
        <f t="shared" si="101"/>
        <v>CFGVBS</v>
      </c>
      <c r="C810" t="str">
        <f t="shared" si="102"/>
        <v>R25-CFGVBS</v>
      </c>
      <c r="D810" t="str">
        <f t="shared" si="103"/>
        <v>R25-1</v>
      </c>
      <c r="E810" t="s">
        <v>789</v>
      </c>
      <c r="F810">
        <v>1</v>
      </c>
      <c r="G810" t="s">
        <v>1304</v>
      </c>
      <c r="AT810" t="str">
        <f t="shared" si="104"/>
        <v>CFGVBS</v>
      </c>
      <c r="AU810" t="str">
        <f t="shared" si="105"/>
        <v>--</v>
      </c>
    </row>
    <row r="811" spans="1:47" x14ac:dyDescent="0.25">
      <c r="A811" t="str">
        <f t="shared" si="100"/>
        <v>R25-2</v>
      </c>
      <c r="B811" t="str">
        <f t="shared" si="101"/>
        <v>GND</v>
      </c>
      <c r="C811" t="str">
        <f t="shared" si="102"/>
        <v>R25-GND</v>
      </c>
      <c r="D811" t="str">
        <f t="shared" si="103"/>
        <v>R25-2</v>
      </c>
      <c r="E811" t="s">
        <v>789</v>
      </c>
      <c r="F811">
        <v>2</v>
      </c>
      <c r="G811" t="s">
        <v>275</v>
      </c>
      <c r="AT811" t="str">
        <f t="shared" si="104"/>
        <v>GND</v>
      </c>
      <c r="AU811" t="str">
        <f t="shared" si="105"/>
        <v>--</v>
      </c>
    </row>
    <row r="812" spans="1:47" x14ac:dyDescent="0.25">
      <c r="A812" t="str">
        <f t="shared" si="100"/>
        <v>R26-1</v>
      </c>
      <c r="B812" t="str">
        <f t="shared" si="101"/>
        <v>BOOTMODE</v>
      </c>
      <c r="C812" t="str">
        <f t="shared" si="102"/>
        <v>R26-BOOTMODE</v>
      </c>
      <c r="D812" t="str">
        <f t="shared" si="103"/>
        <v>R26-1</v>
      </c>
      <c r="E812" t="s">
        <v>790</v>
      </c>
      <c r="F812">
        <v>1</v>
      </c>
      <c r="G812" t="s">
        <v>1267</v>
      </c>
      <c r="AT812" t="str">
        <f t="shared" si="104"/>
        <v>BOOTMODE</v>
      </c>
      <c r="AU812" t="str">
        <f t="shared" si="105"/>
        <v>--</v>
      </c>
    </row>
    <row r="813" spans="1:47" x14ac:dyDescent="0.25">
      <c r="A813" t="str">
        <f t="shared" si="100"/>
        <v>R26-2</v>
      </c>
      <c r="B813" t="str">
        <f t="shared" si="101"/>
        <v>VCCIO_0</v>
      </c>
      <c r="C813" t="str">
        <f t="shared" si="102"/>
        <v>R26-VCCIO_0</v>
      </c>
      <c r="D813" t="str">
        <f t="shared" si="103"/>
        <v>R26-2</v>
      </c>
      <c r="E813" t="s">
        <v>790</v>
      </c>
      <c r="F813">
        <v>2</v>
      </c>
      <c r="G813" t="s">
        <v>1287</v>
      </c>
      <c r="AT813" t="str">
        <f t="shared" si="104"/>
        <v>VCCIO_0</v>
      </c>
      <c r="AU813" t="str">
        <f t="shared" si="105"/>
        <v>--</v>
      </c>
    </row>
    <row r="814" spans="1:47" x14ac:dyDescent="0.25">
      <c r="A814" t="str">
        <f t="shared" si="100"/>
        <v>R27-1</v>
      </c>
      <c r="B814" t="str">
        <f t="shared" si="101"/>
        <v>NetJM2_54</v>
      </c>
      <c r="C814" t="str">
        <f t="shared" si="102"/>
        <v>R27-NetJM2_54</v>
      </c>
      <c r="D814" t="str">
        <f t="shared" si="103"/>
        <v>R27-1</v>
      </c>
      <c r="E814" t="s">
        <v>791</v>
      </c>
      <c r="F814">
        <v>1</v>
      </c>
      <c r="G814" t="s">
        <v>1321</v>
      </c>
      <c r="AT814" t="str">
        <f t="shared" si="104"/>
        <v>NetJM2_54</v>
      </c>
      <c r="AU814" t="str">
        <f t="shared" si="105"/>
        <v>--</v>
      </c>
    </row>
    <row r="815" spans="1:47" x14ac:dyDescent="0.25">
      <c r="A815" t="str">
        <f t="shared" si="100"/>
        <v>R27-2</v>
      </c>
      <c r="B815" t="str">
        <f t="shared" si="101"/>
        <v>VCCIO_0</v>
      </c>
      <c r="C815" t="str">
        <f t="shared" si="102"/>
        <v>R27-VCCIO_0</v>
      </c>
      <c r="D815" t="str">
        <f t="shared" si="103"/>
        <v>R27-2</v>
      </c>
      <c r="E815" t="s">
        <v>791</v>
      </c>
      <c r="F815">
        <v>2</v>
      </c>
      <c r="G815" t="s">
        <v>1287</v>
      </c>
      <c r="AT815" t="str">
        <f t="shared" si="104"/>
        <v>VCCIO_0</v>
      </c>
      <c r="AU815" t="str">
        <f t="shared" si="105"/>
        <v>--</v>
      </c>
    </row>
    <row r="816" spans="1:47" x14ac:dyDescent="0.25">
      <c r="A816" t="str">
        <f t="shared" si="100"/>
        <v>R28-1</v>
      </c>
      <c r="B816" t="str">
        <f t="shared" si="101"/>
        <v>INIT</v>
      </c>
      <c r="C816" t="str">
        <f t="shared" si="102"/>
        <v>R28-INIT</v>
      </c>
      <c r="D816" t="str">
        <f t="shared" si="103"/>
        <v>R28-1</v>
      </c>
      <c r="E816" t="s">
        <v>792</v>
      </c>
      <c r="F816">
        <v>1</v>
      </c>
      <c r="G816" t="s">
        <v>406</v>
      </c>
      <c r="AT816" t="str">
        <f t="shared" si="104"/>
        <v>INIT</v>
      </c>
      <c r="AU816" t="str">
        <f t="shared" si="105"/>
        <v>--</v>
      </c>
    </row>
    <row r="817" spans="1:47" x14ac:dyDescent="0.25">
      <c r="A817" t="str">
        <f t="shared" si="100"/>
        <v>R28-2</v>
      </c>
      <c r="B817" t="str">
        <f t="shared" si="101"/>
        <v>VCCIO_0</v>
      </c>
      <c r="C817" t="str">
        <f t="shared" si="102"/>
        <v>R28-VCCIO_0</v>
      </c>
      <c r="D817" t="str">
        <f t="shared" si="103"/>
        <v>R28-2</v>
      </c>
      <c r="E817" t="s">
        <v>792</v>
      </c>
      <c r="F817">
        <v>2</v>
      </c>
      <c r="G817" t="s">
        <v>1287</v>
      </c>
      <c r="AT817" t="str">
        <f t="shared" si="104"/>
        <v>VCCIO_0</v>
      </c>
      <c r="AU817" t="str">
        <f t="shared" si="105"/>
        <v>--</v>
      </c>
    </row>
    <row r="818" spans="1:47" x14ac:dyDescent="0.25">
      <c r="A818" t="str">
        <f t="shared" si="100"/>
        <v>R29-1</v>
      </c>
      <c r="B818" t="str">
        <f t="shared" si="101"/>
        <v>PROG_BD</v>
      </c>
      <c r="C818" t="str">
        <f t="shared" si="102"/>
        <v>R29-PROG_BD</v>
      </c>
      <c r="D818" t="str">
        <f t="shared" si="103"/>
        <v>R29-1</v>
      </c>
      <c r="E818" t="s">
        <v>793</v>
      </c>
      <c r="F818">
        <v>1</v>
      </c>
      <c r="G818" t="s">
        <v>1322</v>
      </c>
      <c r="AT818" t="str">
        <f t="shared" si="104"/>
        <v>PROG_BD</v>
      </c>
      <c r="AU818" t="str">
        <f t="shared" si="105"/>
        <v>--</v>
      </c>
    </row>
    <row r="819" spans="1:47" x14ac:dyDescent="0.25">
      <c r="A819" t="str">
        <f t="shared" si="100"/>
        <v>R29-2</v>
      </c>
      <c r="B819" t="str">
        <f t="shared" si="101"/>
        <v>VCCIO_0</v>
      </c>
      <c r="C819" t="str">
        <f t="shared" si="102"/>
        <v>R29-VCCIO_0</v>
      </c>
      <c r="D819" t="str">
        <f t="shared" si="103"/>
        <v>R29-2</v>
      </c>
      <c r="E819" t="s">
        <v>793</v>
      </c>
      <c r="F819">
        <v>2</v>
      </c>
      <c r="G819" t="s">
        <v>1287</v>
      </c>
      <c r="AT819" t="str">
        <f t="shared" si="104"/>
        <v>VCCIO_0</v>
      </c>
      <c r="AU819" t="str">
        <f t="shared" si="105"/>
        <v>--</v>
      </c>
    </row>
    <row r="820" spans="1:47" x14ac:dyDescent="0.25">
      <c r="A820" t="str">
        <f t="shared" si="100"/>
        <v>R30-1</v>
      </c>
      <c r="B820" t="str">
        <f t="shared" si="101"/>
        <v>GND</v>
      </c>
      <c r="C820" t="str">
        <f t="shared" si="102"/>
        <v>R30-GND</v>
      </c>
      <c r="D820" t="str">
        <f t="shared" si="103"/>
        <v>R30-1</v>
      </c>
      <c r="E820" t="s">
        <v>794</v>
      </c>
      <c r="F820">
        <v>1</v>
      </c>
      <c r="G820" t="s">
        <v>275</v>
      </c>
      <c r="AT820" t="str">
        <f t="shared" si="104"/>
        <v>GND</v>
      </c>
      <c r="AU820" t="str">
        <f t="shared" si="105"/>
        <v>--</v>
      </c>
    </row>
    <row r="821" spans="1:47" x14ac:dyDescent="0.25">
      <c r="A821" t="str">
        <f t="shared" si="100"/>
        <v>R30-2</v>
      </c>
      <c r="B821" t="str">
        <f t="shared" si="101"/>
        <v>SENSE</v>
      </c>
      <c r="C821" t="str">
        <f t="shared" si="102"/>
        <v>R30-SENSE</v>
      </c>
      <c r="D821" t="str">
        <f t="shared" si="103"/>
        <v>R30-2</v>
      </c>
      <c r="E821" t="s">
        <v>794</v>
      </c>
      <c r="F821">
        <v>2</v>
      </c>
      <c r="G821" t="s">
        <v>1323</v>
      </c>
      <c r="AT821" t="str">
        <f t="shared" si="104"/>
        <v>SENSE</v>
      </c>
      <c r="AU821" t="str">
        <f t="shared" si="105"/>
        <v>--</v>
      </c>
    </row>
    <row r="822" spans="1:47" x14ac:dyDescent="0.25">
      <c r="A822" t="str">
        <f t="shared" si="100"/>
        <v>R31-1</v>
      </c>
      <c r="B822" t="str">
        <f t="shared" si="101"/>
        <v>NetQ1_1</v>
      </c>
      <c r="C822" t="str">
        <f t="shared" si="102"/>
        <v>R31-NetQ1_1</v>
      </c>
      <c r="D822" t="str">
        <f t="shared" si="103"/>
        <v>R31-1</v>
      </c>
      <c r="E822" t="s">
        <v>795</v>
      </c>
      <c r="F822">
        <v>1</v>
      </c>
      <c r="G822" t="s">
        <v>913</v>
      </c>
      <c r="AT822" t="str">
        <f t="shared" si="104"/>
        <v>NetQ1_1</v>
      </c>
      <c r="AU822" t="str">
        <f t="shared" si="105"/>
        <v>--</v>
      </c>
    </row>
    <row r="823" spans="1:47" x14ac:dyDescent="0.25">
      <c r="A823" t="str">
        <f t="shared" si="100"/>
        <v>R31-2</v>
      </c>
      <c r="B823" t="str">
        <f t="shared" si="101"/>
        <v>GND</v>
      </c>
      <c r="C823" t="str">
        <f t="shared" si="102"/>
        <v>R31-GND</v>
      </c>
      <c r="D823" t="str">
        <f t="shared" si="103"/>
        <v>R31-2</v>
      </c>
      <c r="E823" t="s">
        <v>795</v>
      </c>
      <c r="F823">
        <v>2</v>
      </c>
      <c r="G823" t="s">
        <v>275</v>
      </c>
      <c r="AT823" t="str">
        <f t="shared" si="104"/>
        <v>GND</v>
      </c>
      <c r="AU823" t="str">
        <f t="shared" si="105"/>
        <v>--</v>
      </c>
    </row>
    <row r="824" spans="1:47" x14ac:dyDescent="0.25">
      <c r="A824" t="str">
        <f t="shared" si="100"/>
        <v>R32-1</v>
      </c>
      <c r="B824" t="str">
        <f t="shared" si="101"/>
        <v>SPI-CS</v>
      </c>
      <c r="C824" t="str">
        <f t="shared" si="102"/>
        <v>R32-SPI-CS</v>
      </c>
      <c r="D824" t="str">
        <f t="shared" si="103"/>
        <v>R32-1</v>
      </c>
      <c r="E824" t="s">
        <v>796</v>
      </c>
      <c r="F824">
        <v>1</v>
      </c>
      <c r="G824" t="s">
        <v>414</v>
      </c>
      <c r="AT824" t="str">
        <f t="shared" si="104"/>
        <v>SPI-CS</v>
      </c>
      <c r="AU824" t="str">
        <f t="shared" si="105"/>
        <v>--</v>
      </c>
    </row>
    <row r="825" spans="1:47" x14ac:dyDescent="0.25">
      <c r="A825" t="str">
        <f t="shared" si="100"/>
        <v>R32-2</v>
      </c>
      <c r="B825" t="str">
        <f t="shared" si="101"/>
        <v>VCCIO_0</v>
      </c>
      <c r="C825" t="str">
        <f t="shared" si="102"/>
        <v>R32-VCCIO_0</v>
      </c>
      <c r="D825" t="str">
        <f t="shared" si="103"/>
        <v>R32-2</v>
      </c>
      <c r="E825" t="s">
        <v>796</v>
      </c>
      <c r="F825">
        <v>2</v>
      </c>
      <c r="G825" t="s">
        <v>1287</v>
      </c>
      <c r="AT825" t="str">
        <f t="shared" si="104"/>
        <v>VCCIO_0</v>
      </c>
      <c r="AU825" t="str">
        <f t="shared" si="105"/>
        <v>--</v>
      </c>
    </row>
    <row r="826" spans="1:47" x14ac:dyDescent="0.25">
      <c r="A826" t="str">
        <f t="shared" si="100"/>
        <v>R34-1</v>
      </c>
      <c r="B826" t="str">
        <f t="shared" si="101"/>
        <v>NetD4_A</v>
      </c>
      <c r="C826" t="str">
        <f t="shared" si="102"/>
        <v>R34-NetD4_A</v>
      </c>
      <c r="D826" t="str">
        <f t="shared" si="103"/>
        <v>R34-1</v>
      </c>
      <c r="E826" t="s">
        <v>797</v>
      </c>
      <c r="F826">
        <v>1</v>
      </c>
      <c r="G826" t="s">
        <v>410</v>
      </c>
      <c r="AT826" t="str">
        <f t="shared" si="104"/>
        <v>NetD4_A</v>
      </c>
      <c r="AU826" t="str">
        <f t="shared" si="105"/>
        <v>--</v>
      </c>
    </row>
    <row r="827" spans="1:47" x14ac:dyDescent="0.25">
      <c r="A827" t="str">
        <f t="shared" si="100"/>
        <v>R34-2</v>
      </c>
      <c r="B827" t="str">
        <f t="shared" si="101"/>
        <v>LED</v>
      </c>
      <c r="C827" t="str">
        <f t="shared" si="102"/>
        <v>R34-LED</v>
      </c>
      <c r="D827" t="str">
        <f t="shared" si="103"/>
        <v>R34-2</v>
      </c>
      <c r="E827" t="s">
        <v>797</v>
      </c>
      <c r="F827">
        <v>2</v>
      </c>
      <c r="G827" t="s">
        <v>1285</v>
      </c>
      <c r="AT827" t="str">
        <f t="shared" si="104"/>
        <v>LED</v>
      </c>
      <c r="AU827" t="str">
        <f t="shared" si="105"/>
        <v>--</v>
      </c>
    </row>
    <row r="828" spans="1:47" x14ac:dyDescent="0.25">
      <c r="A828" t="str">
        <f t="shared" si="100"/>
        <v>R52-1</v>
      </c>
      <c r="B828" t="str">
        <f t="shared" si="101"/>
        <v>NetC1_2</v>
      </c>
      <c r="C828" t="str">
        <f t="shared" si="102"/>
        <v>R52-NetC1_2</v>
      </c>
      <c r="D828" t="str">
        <f t="shared" si="103"/>
        <v>R52-1</v>
      </c>
      <c r="E828" t="s">
        <v>798</v>
      </c>
      <c r="F828">
        <v>1</v>
      </c>
      <c r="G828" t="s">
        <v>1307</v>
      </c>
      <c r="AT828" t="str">
        <f t="shared" si="104"/>
        <v>NetC1_2</v>
      </c>
      <c r="AU828" t="str">
        <f t="shared" si="105"/>
        <v>--</v>
      </c>
    </row>
    <row r="829" spans="1:47" x14ac:dyDescent="0.25">
      <c r="A829" t="str">
        <f t="shared" si="100"/>
        <v>R52-2</v>
      </c>
      <c r="B829" t="str">
        <f t="shared" si="101"/>
        <v>VIN</v>
      </c>
      <c r="C829" t="str">
        <f t="shared" si="102"/>
        <v>R52-VIN</v>
      </c>
      <c r="D829" t="str">
        <f t="shared" si="103"/>
        <v>R52-2</v>
      </c>
      <c r="E829" t="s">
        <v>798</v>
      </c>
      <c r="F829">
        <v>2</v>
      </c>
      <c r="G829" t="s">
        <v>273</v>
      </c>
      <c r="AT829" t="str">
        <f t="shared" si="104"/>
        <v>VIN</v>
      </c>
      <c r="AU829" t="str">
        <f t="shared" si="105"/>
        <v>--</v>
      </c>
    </row>
    <row r="830" spans="1:47" x14ac:dyDescent="0.25">
      <c r="A830" t="str">
        <f t="shared" si="100"/>
        <v>S/N-1</v>
      </c>
      <c r="B830" t="str">
        <f t="shared" si="101"/>
        <v>SN</v>
      </c>
      <c r="C830" t="str">
        <f t="shared" si="102"/>
        <v>S/N-SN</v>
      </c>
      <c r="D830" t="str">
        <f t="shared" si="103"/>
        <v>S/N-1</v>
      </c>
      <c r="E830" t="s">
        <v>912</v>
      </c>
      <c r="F830">
        <v>1</v>
      </c>
      <c r="G830" t="s">
        <v>1312</v>
      </c>
      <c r="AT830" t="str">
        <f t="shared" si="104"/>
        <v>SN</v>
      </c>
      <c r="AU830" t="str">
        <f t="shared" si="105"/>
        <v>--</v>
      </c>
    </row>
    <row r="831" spans="1:47" x14ac:dyDescent="0.25">
      <c r="A831" t="str">
        <f t="shared" si="100"/>
        <v>S/N-2</v>
      </c>
      <c r="B831" t="str">
        <f t="shared" si="101"/>
        <v>GND</v>
      </c>
      <c r="C831" t="str">
        <f t="shared" si="102"/>
        <v>S/N-GND</v>
      </c>
      <c r="D831" t="str">
        <f t="shared" si="103"/>
        <v>S/N-2</v>
      </c>
      <c r="E831" t="s">
        <v>912</v>
      </c>
      <c r="F831">
        <v>2</v>
      </c>
      <c r="G831" t="s">
        <v>275</v>
      </c>
      <c r="AT831" t="str">
        <f t="shared" si="104"/>
        <v>GND</v>
      </c>
      <c r="AU831" t="str">
        <f t="shared" si="105"/>
        <v>--</v>
      </c>
    </row>
    <row r="832" spans="1:47" x14ac:dyDescent="0.25">
      <c r="A832" t="str">
        <f t="shared" si="100"/>
        <v>TP1-1</v>
      </c>
      <c r="B832" t="str">
        <f t="shared" si="101"/>
        <v>1.2V_MGT</v>
      </c>
      <c r="C832" t="str">
        <f t="shared" si="102"/>
        <v>TP1-1.2V_MGT</v>
      </c>
      <c r="D832" t="str">
        <f t="shared" si="103"/>
        <v>TP1-1</v>
      </c>
      <c r="E832" t="s">
        <v>840</v>
      </c>
      <c r="F832">
        <v>1</v>
      </c>
      <c r="G832" t="s">
        <v>874</v>
      </c>
      <c r="AT832" t="str">
        <f t="shared" si="104"/>
        <v>1.2V_MGT</v>
      </c>
      <c r="AU832" t="str">
        <f t="shared" si="105"/>
        <v>--</v>
      </c>
    </row>
    <row r="833" spans="1:47" x14ac:dyDescent="0.25">
      <c r="A833" t="str">
        <f t="shared" si="100"/>
        <v>TP2-1</v>
      </c>
      <c r="B833" t="str">
        <f t="shared" si="101"/>
        <v>1.0V_MGT</v>
      </c>
      <c r="C833" t="str">
        <f t="shared" si="102"/>
        <v>TP2-1.0V_MGT</v>
      </c>
      <c r="D833" t="str">
        <f t="shared" si="103"/>
        <v>TP2-1</v>
      </c>
      <c r="E833" t="s">
        <v>904</v>
      </c>
      <c r="F833">
        <v>1</v>
      </c>
      <c r="G833" t="s">
        <v>1298</v>
      </c>
      <c r="AT833" t="str">
        <f t="shared" si="104"/>
        <v>1.0V_MGT</v>
      </c>
      <c r="AU833" t="str">
        <f t="shared" si="105"/>
        <v>--</v>
      </c>
    </row>
    <row r="834" spans="1:47" x14ac:dyDescent="0.25">
      <c r="A834" t="str">
        <f t="shared" si="100"/>
        <v>TP3-1</v>
      </c>
      <c r="B834" t="str">
        <f t="shared" si="101"/>
        <v>3.3V</v>
      </c>
      <c r="C834" t="str">
        <f t="shared" si="102"/>
        <v>TP3-3.3V</v>
      </c>
      <c r="D834" t="str">
        <f t="shared" si="103"/>
        <v>TP3-1</v>
      </c>
      <c r="E834" t="s">
        <v>905</v>
      </c>
      <c r="F834">
        <v>1</v>
      </c>
      <c r="G834" t="s">
        <v>277</v>
      </c>
      <c r="AT834" t="str">
        <f t="shared" si="104"/>
        <v>3.3V</v>
      </c>
      <c r="AU834" t="str">
        <f t="shared" si="105"/>
        <v>--</v>
      </c>
    </row>
    <row r="835" spans="1:47" x14ac:dyDescent="0.25">
      <c r="A835" t="str">
        <f t="shared" si="100"/>
        <v>TP4-1</v>
      </c>
      <c r="B835" t="str">
        <f t="shared" si="101"/>
        <v>1.35V_LDO</v>
      </c>
      <c r="C835" t="str">
        <f t="shared" si="102"/>
        <v>TP4-1.35V_LDO</v>
      </c>
      <c r="D835" t="str">
        <f t="shared" si="103"/>
        <v>TP4-1</v>
      </c>
      <c r="E835" t="s">
        <v>906</v>
      </c>
      <c r="F835">
        <v>1</v>
      </c>
      <c r="G835" t="s">
        <v>1299</v>
      </c>
      <c r="AT835" t="str">
        <f t="shared" si="104"/>
        <v>1.35V_LDO</v>
      </c>
      <c r="AU835" t="str">
        <f t="shared" si="105"/>
        <v>--</v>
      </c>
    </row>
    <row r="836" spans="1:47" x14ac:dyDescent="0.25">
      <c r="A836" t="str">
        <f t="shared" si="100"/>
        <v>TP5-1</v>
      </c>
      <c r="B836" t="str">
        <f t="shared" si="101"/>
        <v>VCCIO_0</v>
      </c>
      <c r="C836" t="str">
        <f t="shared" si="102"/>
        <v>TP5-VCCIO_0</v>
      </c>
      <c r="D836" t="str">
        <f t="shared" si="103"/>
        <v>TP5-1</v>
      </c>
      <c r="E836" t="s">
        <v>907</v>
      </c>
      <c r="F836">
        <v>1</v>
      </c>
      <c r="G836" t="s">
        <v>1287</v>
      </c>
      <c r="AT836" t="str">
        <f t="shared" si="104"/>
        <v>VCCIO_0</v>
      </c>
      <c r="AU836" t="str">
        <f t="shared" si="105"/>
        <v>--</v>
      </c>
    </row>
    <row r="837" spans="1:47" x14ac:dyDescent="0.25">
      <c r="A837" t="str">
        <f t="shared" si="100"/>
        <v>TP6-1</v>
      </c>
      <c r="B837" t="str">
        <f t="shared" si="101"/>
        <v>1.8V</v>
      </c>
      <c r="C837" t="str">
        <f t="shared" si="102"/>
        <v>TP6-1.8V</v>
      </c>
      <c r="D837" t="str">
        <f t="shared" si="103"/>
        <v>TP6-1</v>
      </c>
      <c r="E837" t="s">
        <v>908</v>
      </c>
      <c r="F837">
        <v>1</v>
      </c>
      <c r="G837" t="s">
        <v>276</v>
      </c>
      <c r="AT837" t="str">
        <f t="shared" si="104"/>
        <v>1.8V</v>
      </c>
      <c r="AU837" t="str">
        <f t="shared" si="105"/>
        <v>--</v>
      </c>
    </row>
    <row r="838" spans="1:47" x14ac:dyDescent="0.25">
      <c r="A838" t="str">
        <f t="shared" ref="A838:A840" si="106">$E838&amp;"-"&amp;$F838</f>
        <v>TP7-1</v>
      </c>
      <c r="B838" t="str">
        <f t="shared" ref="B838:B840" si="107">IF(OR(E838=$A$2,E838=$B$2,E838=$C$2,E838=$D$2),"--",G838)</f>
        <v>GND</v>
      </c>
      <c r="C838" t="str">
        <f t="shared" ref="C838:C840" si="108">$E838&amp;"-"&amp;$G838</f>
        <v>TP7-GND</v>
      </c>
      <c r="D838" t="str">
        <f t="shared" ref="D838:D840" si="109">A838</f>
        <v>TP7-1</v>
      </c>
      <c r="E838" t="s">
        <v>909</v>
      </c>
      <c r="F838">
        <v>1</v>
      </c>
      <c r="G838" t="s">
        <v>275</v>
      </c>
      <c r="AT838" t="str">
        <f t="shared" ref="AT838:AT840" si="110">IF(IF(COUNTIF($AO$6:$AQ$150,B838)&gt;0,"---","--")="---",VLOOKUP(B838,$AO$6:$AQ$150,3,0),B838)</f>
        <v>GND</v>
      </c>
      <c r="AU838" t="str">
        <f t="shared" ref="AU838:AU840" si="111">IF(IF(COUNTIF($AO$6:$AQ$150,B838)&gt;0,"---","--")="---",VLOOKUP(B838,$AO$6:$AQ$150,2,0),"--")</f>
        <v>--</v>
      </c>
    </row>
    <row r="839" spans="1:47" x14ac:dyDescent="0.25">
      <c r="A839" t="str">
        <f t="shared" si="106"/>
        <v>TP8-1</v>
      </c>
      <c r="B839" t="str">
        <f t="shared" si="107"/>
        <v>GND</v>
      </c>
      <c r="C839" t="str">
        <f t="shared" si="108"/>
        <v>TP8-GND</v>
      </c>
      <c r="D839" t="str">
        <f t="shared" si="109"/>
        <v>TP8-1</v>
      </c>
      <c r="E839" t="s">
        <v>910</v>
      </c>
      <c r="F839">
        <v>1</v>
      </c>
      <c r="G839" t="s">
        <v>275</v>
      </c>
      <c r="AT839" t="str">
        <f t="shared" si="110"/>
        <v>GND</v>
      </c>
      <c r="AU839" t="str">
        <f t="shared" si="111"/>
        <v>--</v>
      </c>
    </row>
    <row r="840" spans="1:47" x14ac:dyDescent="0.25">
      <c r="A840" t="str">
        <f t="shared" si="106"/>
        <v>TP9-1</v>
      </c>
      <c r="B840" t="str">
        <f t="shared" si="107"/>
        <v>VIN</v>
      </c>
      <c r="C840" t="str">
        <f t="shared" si="108"/>
        <v>TP9-VIN</v>
      </c>
      <c r="D840" t="str">
        <f t="shared" si="109"/>
        <v>TP9-1</v>
      </c>
      <c r="E840" t="s">
        <v>911</v>
      </c>
      <c r="F840">
        <v>1</v>
      </c>
      <c r="G840" t="s">
        <v>273</v>
      </c>
      <c r="AT840" t="str">
        <f t="shared" si="110"/>
        <v>VIN</v>
      </c>
      <c r="AU840" t="str">
        <f t="shared" si="111"/>
        <v>--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139B-5B60-4613-B377-13B34D0A7914}">
  <dimension ref="A1:AU822"/>
  <sheetViews>
    <sheetView workbookViewId="0">
      <selection activeCell="AQ9" sqref="AQ9:AQ11"/>
    </sheetView>
  </sheetViews>
  <sheetFormatPr baseColWidth="10" defaultRowHeight="15" x14ac:dyDescent="0.25"/>
  <sheetData>
    <row r="1" spans="1:47" x14ac:dyDescent="0.25">
      <c r="F1" t="s">
        <v>831</v>
      </c>
    </row>
    <row r="2" spans="1:47" x14ac:dyDescent="0.25">
      <c r="F2" t="str">
        <f>VLOOKUP("TE0714",FPGA_pin!$A1:$B100,2,0)</f>
        <v>U4</v>
      </c>
    </row>
    <row r="4" spans="1:47" x14ac:dyDescent="0.25">
      <c r="A4" t="s">
        <v>261</v>
      </c>
      <c r="B4" t="s">
        <v>271</v>
      </c>
      <c r="C4" t="s">
        <v>262</v>
      </c>
      <c r="D4" t="s">
        <v>263</v>
      </c>
      <c r="E4" t="s">
        <v>264</v>
      </c>
      <c r="F4" t="s">
        <v>272</v>
      </c>
      <c r="G4" t="s">
        <v>265</v>
      </c>
      <c r="H4" t="s">
        <v>266</v>
      </c>
      <c r="I4" t="s">
        <v>267</v>
      </c>
      <c r="L4" t="s">
        <v>268</v>
      </c>
      <c r="M4" t="s">
        <v>269</v>
      </c>
      <c r="N4" t="s">
        <v>270</v>
      </c>
    </row>
    <row r="5" spans="1:47" x14ac:dyDescent="0.25">
      <c r="A5" t="str">
        <f>$E5&amp;"-"&amp;$F5</f>
        <v>C1-1</v>
      </c>
      <c r="B5" t="str">
        <f>IF(OR(E5=$A$2,E5=$B$2,E5=$C$2,E5=$D$2),"--",G5)</f>
        <v>3.3V</v>
      </c>
      <c r="C5" t="str">
        <f>$E5&amp;"-"&amp;$G5</f>
        <v>C1-3.3V</v>
      </c>
      <c r="D5" t="str">
        <f>A5</f>
        <v>C1-1</v>
      </c>
      <c r="E5" t="s">
        <v>555</v>
      </c>
      <c r="F5">
        <v>1</v>
      </c>
      <c r="G5" t="s">
        <v>277</v>
      </c>
      <c r="L5" t="s">
        <v>1297</v>
      </c>
      <c r="M5" t="s">
        <v>274</v>
      </c>
      <c r="N5">
        <v>38.822600000000001</v>
      </c>
      <c r="AA5" t="s">
        <v>9</v>
      </c>
      <c r="AB5" t="s">
        <v>828</v>
      </c>
      <c r="AC5" t="s">
        <v>123</v>
      </c>
      <c r="AD5" t="s">
        <v>829</v>
      </c>
      <c r="AE5" t="s">
        <v>830</v>
      </c>
      <c r="AF5" t="s">
        <v>18</v>
      </c>
      <c r="AG5" t="s">
        <v>832</v>
      </c>
      <c r="AH5" t="s">
        <v>833</v>
      </c>
      <c r="AI5" t="s">
        <v>88</v>
      </c>
      <c r="AJ5" t="s">
        <v>834</v>
      </c>
      <c r="AK5" t="s">
        <v>104</v>
      </c>
      <c r="AM5" t="s">
        <v>835</v>
      </c>
      <c r="AO5" t="s">
        <v>836</v>
      </c>
      <c r="AT5" t="str">
        <f>IF(IF(COUNTIF($AO$6:$AQ$150,B5)&gt;0,"---","--")="---",VLOOKUP(B5,$AO$6:$AQ$150,3,0),B5)</f>
        <v>3.3V</v>
      </c>
      <c r="AU5" t="str">
        <f>IF(IF(COUNTIF($AO$6:$AQ$150,B5)&gt;0,"---","--")="---",VLOOKUP(B5,$AO$6:$AQ$150,2,0),"--")</f>
        <v>--</v>
      </c>
    </row>
    <row r="6" spans="1:47" x14ac:dyDescent="0.25">
      <c r="A6" t="str">
        <f t="shared" ref="A6:A69" si="0">$E6&amp;"-"&amp;$F6</f>
        <v>JM1-1</v>
      </c>
      <c r="B6" t="str">
        <f t="shared" ref="B6:B69" si="1">IF(OR(E6=$A$2,E6=$B$2,E6=$C$2,E6=$D$2),"--",G6)</f>
        <v>MGT_CLK0_P</v>
      </c>
      <c r="C6" t="str">
        <f t="shared" ref="C6:C69" si="2">$E6&amp;"-"&amp;$G6</f>
        <v>JM1-MGT_CLK0_P</v>
      </c>
      <c r="D6" t="str">
        <f t="shared" ref="D6:D69" si="3">A6</f>
        <v>JM1-1</v>
      </c>
      <c r="E6" t="s">
        <v>158</v>
      </c>
      <c r="F6">
        <v>1</v>
      </c>
      <c r="G6" t="s">
        <v>897</v>
      </c>
      <c r="L6" t="s">
        <v>1298</v>
      </c>
      <c r="M6" t="s">
        <v>274</v>
      </c>
      <c r="N6">
        <v>12.0137</v>
      </c>
      <c r="AB6" t="str">
        <f>B2B!D3</f>
        <v>JM1</v>
      </c>
      <c r="AC6" t="str">
        <f>B2B!E3</f>
        <v>1</v>
      </c>
      <c r="AD6" t="str">
        <f>AB6&amp;"-"&amp;AC6</f>
        <v>JM1-1</v>
      </c>
      <c r="AE6" t="str">
        <f>VLOOKUP(AD6,A:G,7,0)</f>
        <v>MGT_CLK0_P</v>
      </c>
      <c r="AF6" t="str">
        <f>IF(
IF(
IFERROR(VLOOKUP(AE6,$AM$6:$AM$50,1,),1)=1,1,0),
IFERROR(VLOOKUP($F$2&amp;"-"&amp;AE6,C:G,4,0),
"--"),"---")</f>
        <v>D6</v>
      </c>
      <c r="AG6">
        <f>IF(AF6&lt;&gt;"---",VLOOKUP(AE6,L:N,3,0),"---")</f>
        <v>20.9177</v>
      </c>
      <c r="AH6" t="str">
        <f>IF(IFERROR(IF(IF(AF6="--",INDEX(D:D,MATCH(AE6,INDEX(B:B,MATCH(AE6,B:B,)+1):B10520,)+MATCH(AE6,B:B,)))=D6,VLOOKUP(AE6,B:D,3,0),IF(AF6="--",INDEX(D:D,MATCH(AE6,INDEX(B:B,MATCH(AE6,B:B,)+1):B10520,)+MATCH(AE6,B:B,)),"---")),"---")=AD6,"---",IFERROR(IF(IF(AF6="--",INDEX(D:D,MATCH(AE6,INDEX(B:B,MATCH(AE6,B:B,)+1):B10520,)+MATCH(AE6,B:B,)))=AD6,VLOOKUP(AE6,B:D,3,0),IF(AF6="--",INDEX(D:D,MATCH(AE6,INDEX(B:B,MATCH(AE6,B:B,)+1):B10520,)+MATCH(AE6,B:B,)),"---")),"---"))</f>
        <v>---</v>
      </c>
      <c r="AI6" t="str">
        <f>IFERROR(IF(IF(COUNTIF($Q$6:$S$150,AE6)&gt;0,"---","--")="---",VLOOKUP(AE6,$Q$6:$S$150,2,0),"--"),"---")</f>
        <v>--</v>
      </c>
      <c r="AJ6" t="str">
        <f>IF(IF(COUNTIF($O$6:$Q$150,AE6)&gt;0,"---","--")="---",VLOOKUP(AE6,$O$6:$Q$150,3,0),AE6)</f>
        <v>MGT_CLK0_P</v>
      </c>
      <c r="AK6">
        <f>COUNTIF(B:B,AE6)</f>
        <v>2</v>
      </c>
      <c r="AM6" t="s">
        <v>275</v>
      </c>
      <c r="AO6" t="s">
        <v>876</v>
      </c>
      <c r="AP6" t="s">
        <v>779</v>
      </c>
      <c r="AQ6" t="s">
        <v>894</v>
      </c>
      <c r="AR6" t="e">
        <v>#N/A</v>
      </c>
      <c r="AT6" t="str">
        <f t="shared" ref="AT6:AT69" si="4">IF(IF(COUNTIF($AO$6:$AQ$150,B6)&gt;0,"---","--")="---",VLOOKUP(B6,$AO$6:$AQ$150,3,0),B6)</f>
        <v>MGT_CLK0_P</v>
      </c>
      <c r="AU6" t="str">
        <f t="shared" ref="AU6:AU69" si="5">IF(IF(COUNTIF($AO$6:$AQ$150,B6)&gt;0,"---","--")="---",VLOOKUP(B6,$AO$6:$AQ$150,2,0),"--")</f>
        <v>--</v>
      </c>
    </row>
    <row r="7" spans="1:47" x14ac:dyDescent="0.25">
      <c r="A7" t="str">
        <f t="shared" si="0"/>
        <v>JM1-2</v>
      </c>
      <c r="B7" t="str">
        <f t="shared" si="1"/>
        <v>MGT_RX3_P</v>
      </c>
      <c r="C7" t="str">
        <f t="shared" si="2"/>
        <v>JM1-MGT_RX3_P</v>
      </c>
      <c r="D7" t="str">
        <f t="shared" si="3"/>
        <v>JM1-2</v>
      </c>
      <c r="E7" t="s">
        <v>158</v>
      </c>
      <c r="F7">
        <v>2</v>
      </c>
      <c r="G7" t="s">
        <v>892</v>
      </c>
      <c r="L7" t="s">
        <v>874</v>
      </c>
      <c r="M7" t="s">
        <v>274</v>
      </c>
      <c r="N7">
        <v>18.538499999999999</v>
      </c>
      <c r="AB7" t="str">
        <f>B2B!D4</f>
        <v>JM1</v>
      </c>
      <c r="AC7" t="str">
        <f>B2B!E4</f>
        <v>2</v>
      </c>
      <c r="AD7" t="str">
        <f t="shared" ref="AD7:AD70" si="6">AB7&amp;"-"&amp;AC7</f>
        <v>JM1-2</v>
      </c>
      <c r="AE7" t="str">
        <f t="shared" ref="AE7:AE70" si="7">VLOOKUP(AD7,A:G,7,0)</f>
        <v>MGT_RX3_P</v>
      </c>
      <c r="AF7" t="str">
        <f t="shared" ref="AF7:AF70" si="8">IF(
IF(
IFERROR(VLOOKUP(AE7,$AM$6:$AM$50,1,),1)=1,1,0),
IFERROR(VLOOKUP($F$2&amp;"-"&amp;AE7,C:G,4,0),
"--"),"---")</f>
        <v>G4</v>
      </c>
      <c r="AG7">
        <f t="shared" ref="AG7:AG70" si="9">IF(AF7&lt;&gt;"---",VLOOKUP(AE7,L:N,3,0),"---")</f>
        <v>12.912800000000001</v>
      </c>
      <c r="AH7" t="str">
        <f>IF(IFERROR(IF(IF(AF7="--",INDEX(D:D,MATCH(AE7,INDEX(B:B,MATCH(AE7,B:B,)+1):B10521,)+MATCH(AE7,B:B,)))=D7,VLOOKUP(AE7,B:D,3,0),IF(AF7="--",INDEX(D:D,MATCH(AE7,INDEX(B:B,MATCH(AE7,B:B,)+1):B10521,)+MATCH(AE7,B:B,)),"---")),"---")=AD7,"---",IFERROR(IF(IF(AF7="--",INDEX(D:D,MATCH(AE7,INDEX(B:B,MATCH(AE7,B:B,)+1):B10521,)+MATCH(AE7,B:B,)))=AD7,VLOOKUP(AE7,B:D,3,0),IF(AF7="--",INDEX(D:D,MATCH(AE7,INDEX(B:B,MATCH(AE7,B:B,)+1):B10521,)+MATCH(AE7,B:B,)),"---")),"---"))</f>
        <v>---</v>
      </c>
      <c r="AI7" t="str">
        <f t="shared" ref="AI7:AI70" si="10">IFERROR(IF(IF(COUNTIF($Q$6:$S$150,AE7)&gt;0,"---","--")="---",VLOOKUP(AE7,$Q$6:$S$150,2,0),"--"),"---")</f>
        <v>--</v>
      </c>
      <c r="AJ7" t="str">
        <f t="shared" ref="AJ7:AJ70" si="11">IF(IF(COUNTIF($O$6:$Q$150,AE7)&gt;0,"---","--")="---",VLOOKUP(AE7,$O$6:$Q$150,3,0),AE7)</f>
        <v>MGT_RX3_P</v>
      </c>
      <c r="AK7">
        <f t="shared" ref="AK7:AK70" si="12">COUNTIF(B:B,AE7)</f>
        <v>2</v>
      </c>
      <c r="AO7" t="s">
        <v>875</v>
      </c>
      <c r="AP7" t="s">
        <v>902</v>
      </c>
      <c r="AQ7" t="s">
        <v>893</v>
      </c>
      <c r="AR7" t="e">
        <v>#N/A</v>
      </c>
      <c r="AT7" t="str">
        <f t="shared" si="4"/>
        <v>MGT_RX3_P</v>
      </c>
      <c r="AU7" t="str">
        <f t="shared" si="5"/>
        <v>--</v>
      </c>
    </row>
    <row r="8" spans="1:47" x14ac:dyDescent="0.25">
      <c r="A8" t="str">
        <f t="shared" si="0"/>
        <v>JM1-3</v>
      </c>
      <c r="B8" t="str">
        <f t="shared" si="1"/>
        <v>MGT_CLK0_N</v>
      </c>
      <c r="C8" t="str">
        <f t="shared" si="2"/>
        <v>JM1-MGT_CLK0_N</v>
      </c>
      <c r="D8" t="str">
        <f t="shared" si="3"/>
        <v>JM1-3</v>
      </c>
      <c r="E8" t="s">
        <v>158</v>
      </c>
      <c r="F8">
        <v>3</v>
      </c>
      <c r="G8" t="s">
        <v>896</v>
      </c>
      <c r="L8" t="s">
        <v>1299</v>
      </c>
      <c r="M8" t="s">
        <v>274</v>
      </c>
      <c r="N8">
        <v>3.8961000000000001</v>
      </c>
      <c r="AB8" t="str">
        <f>B2B!D5</f>
        <v>JM1</v>
      </c>
      <c r="AC8" t="str">
        <f>B2B!E5</f>
        <v>3</v>
      </c>
      <c r="AD8" t="str">
        <f t="shared" si="6"/>
        <v>JM1-3</v>
      </c>
      <c r="AE8" t="str">
        <f t="shared" si="7"/>
        <v>MGT_CLK0_N</v>
      </c>
      <c r="AF8" t="str">
        <f t="shared" si="8"/>
        <v>D5</v>
      </c>
      <c r="AG8">
        <f t="shared" si="9"/>
        <v>21.036899999999999</v>
      </c>
      <c r="AH8" t="str">
        <f>IF(IFERROR(IF(IF(AF8="--",INDEX(D:D,MATCH(AE8,INDEX(B:B,MATCH(AE8,B:B,)+1):B10522,)+MATCH(AE8,B:B,)))=D8,VLOOKUP(AE8,B:D,3,0),IF(AF8="--",INDEX(D:D,MATCH(AE8,INDEX(B:B,MATCH(AE8,B:B,)+1):B10522,)+MATCH(AE8,B:B,)),"---")),"---")=AD8,"---",IFERROR(IF(IF(AF8="--",INDEX(D:D,MATCH(AE8,INDEX(B:B,MATCH(AE8,B:B,)+1):B10522,)+MATCH(AE8,B:B,)))=AD8,VLOOKUP(AE8,B:D,3,0),IF(AF8="--",INDEX(D:D,MATCH(AE8,INDEX(B:B,MATCH(AE8,B:B,)+1):B10522,)+MATCH(AE8,B:B,)),"---")),"---"))</f>
        <v>---</v>
      </c>
      <c r="AI8" t="str">
        <f t="shared" si="10"/>
        <v>--</v>
      </c>
      <c r="AJ8" t="str">
        <f t="shared" si="11"/>
        <v>MGT_CLK0_N</v>
      </c>
      <c r="AK8">
        <f t="shared" si="12"/>
        <v>2</v>
      </c>
      <c r="AO8" t="s">
        <v>923</v>
      </c>
      <c r="AP8" t="s">
        <v>787</v>
      </c>
      <c r="AQ8" t="s">
        <v>288</v>
      </c>
      <c r="AR8" t="e">
        <v>#N/A</v>
      </c>
      <c r="AT8" t="str">
        <f t="shared" si="4"/>
        <v>MGT_CLK0_N</v>
      </c>
      <c r="AU8" t="str">
        <f t="shared" si="5"/>
        <v>--</v>
      </c>
    </row>
    <row r="9" spans="1:47" x14ac:dyDescent="0.25">
      <c r="A9" t="str">
        <f t="shared" si="0"/>
        <v>JM1-4</v>
      </c>
      <c r="B9" t="str">
        <f t="shared" si="1"/>
        <v>MGT_RX3_N</v>
      </c>
      <c r="C9" t="str">
        <f t="shared" si="2"/>
        <v>JM1-MGT_RX3_N</v>
      </c>
      <c r="D9" t="str">
        <f t="shared" si="3"/>
        <v>JM1-4</v>
      </c>
      <c r="E9" t="s">
        <v>158</v>
      </c>
      <c r="F9">
        <v>4</v>
      </c>
      <c r="G9" t="s">
        <v>890</v>
      </c>
      <c r="L9" t="s">
        <v>276</v>
      </c>
      <c r="M9" t="s">
        <v>274</v>
      </c>
      <c r="N9">
        <v>31.703499999999998</v>
      </c>
      <c r="AB9" t="str">
        <f>B2B!D6</f>
        <v>JM1</v>
      </c>
      <c r="AC9" t="str">
        <f>B2B!E6</f>
        <v>4</v>
      </c>
      <c r="AD9" t="str">
        <f t="shared" si="6"/>
        <v>JM1-4</v>
      </c>
      <c r="AE9" t="str">
        <f t="shared" si="7"/>
        <v>MGT_RX3_N</v>
      </c>
      <c r="AF9" t="str">
        <f t="shared" si="8"/>
        <v>G3</v>
      </c>
      <c r="AG9">
        <f t="shared" si="9"/>
        <v>12.8299</v>
      </c>
      <c r="AH9" t="str">
        <f>IF(IFERROR(IF(IF(AF9="--",INDEX(D:D,MATCH(AE9,INDEX(B:B,MATCH(AE9,B:B,)+1):B10523,)+MATCH(AE9,B:B,)))=D9,VLOOKUP(AE9,B:D,3,0),IF(AF9="--",INDEX(D:D,MATCH(AE9,INDEX(B:B,MATCH(AE9,B:B,)+1):B10523,)+MATCH(AE9,B:B,)),"---")),"---")=AD9,"---",IFERROR(IF(IF(AF9="--",INDEX(D:D,MATCH(AE9,INDEX(B:B,MATCH(AE9,B:B,)+1):B10523,)+MATCH(AE9,B:B,)))=AD9,VLOOKUP(AE9,B:D,3,0),IF(AF9="--",INDEX(D:D,MATCH(AE9,INDEX(B:B,MATCH(AE9,B:B,)+1):B10523,)+MATCH(AE9,B:B,)),"---")),"---"))</f>
        <v>---</v>
      </c>
      <c r="AI9" t="str">
        <f t="shared" si="10"/>
        <v>--</v>
      </c>
      <c r="AJ9" t="str">
        <f t="shared" si="11"/>
        <v>MGT_RX3_N</v>
      </c>
      <c r="AK9">
        <f t="shared" si="12"/>
        <v>2</v>
      </c>
      <c r="AO9" t="s">
        <v>894</v>
      </c>
      <c r="AP9" t="s">
        <v>779</v>
      </c>
      <c r="AQ9" t="s">
        <v>876</v>
      </c>
      <c r="AT9" t="str">
        <f t="shared" si="4"/>
        <v>MGT_RX3_N</v>
      </c>
      <c r="AU9" t="str">
        <f t="shared" si="5"/>
        <v>--</v>
      </c>
    </row>
    <row r="10" spans="1:47" x14ac:dyDescent="0.25">
      <c r="A10" t="str">
        <f t="shared" si="0"/>
        <v>JM1-5</v>
      </c>
      <c r="B10" t="str">
        <f t="shared" si="1"/>
        <v>GND</v>
      </c>
      <c r="C10" t="str">
        <f t="shared" si="2"/>
        <v>JM1-GND</v>
      </c>
      <c r="D10" t="str">
        <f t="shared" si="3"/>
        <v>JM1-5</v>
      </c>
      <c r="E10" t="s">
        <v>158</v>
      </c>
      <c r="F10">
        <v>5</v>
      </c>
      <c r="G10" t="s">
        <v>275</v>
      </c>
      <c r="L10" t="s">
        <v>277</v>
      </c>
      <c r="M10" t="s">
        <v>274</v>
      </c>
      <c r="N10">
        <v>23.161799999999999</v>
      </c>
      <c r="AB10" t="str">
        <f>B2B!D7</f>
        <v>JM1</v>
      </c>
      <c r="AC10" t="str">
        <f>B2B!E7</f>
        <v>5</v>
      </c>
      <c r="AD10" t="str">
        <f t="shared" si="6"/>
        <v>JM1-5</v>
      </c>
      <c r="AE10" t="str">
        <f t="shared" si="7"/>
        <v>GND</v>
      </c>
      <c r="AF10" t="str">
        <f t="shared" si="8"/>
        <v>---</v>
      </c>
      <c r="AG10" t="str">
        <f t="shared" si="9"/>
        <v>---</v>
      </c>
      <c r="AH10" t="str">
        <f>IF(IFERROR(IF(IF(AF10="--",INDEX(D:D,MATCH(AE10,INDEX(B:B,MATCH(AE10,B:B,)+1):B10524,)+MATCH(AE10,B:B,)))=D10,VLOOKUP(AE10,B:D,3,0),IF(AF10="--",INDEX(D:D,MATCH(AE10,INDEX(B:B,MATCH(AE10,B:B,)+1):B10524,)+MATCH(AE10,B:B,)),"---")),"---")=AD10,"---",IFERROR(IF(IF(AF10="--",INDEX(D:D,MATCH(AE10,INDEX(B:B,MATCH(AE10,B:B,)+1):B10524,)+MATCH(AE10,B:B,)))=AD10,VLOOKUP(AE10,B:D,3,0),IF(AF10="--",INDEX(D:D,MATCH(AE10,INDEX(B:B,MATCH(AE10,B:B,)+1):B10524,)+MATCH(AE10,B:B,)),"---")),"---"))</f>
        <v>---</v>
      </c>
      <c r="AI10" t="str">
        <f t="shared" si="10"/>
        <v>--</v>
      </c>
      <c r="AJ10" t="str">
        <f t="shared" si="11"/>
        <v>GND</v>
      </c>
      <c r="AK10">
        <f t="shared" si="12"/>
        <v>191</v>
      </c>
      <c r="AO10" t="s">
        <v>893</v>
      </c>
      <c r="AP10" t="s">
        <v>902</v>
      </c>
      <c r="AQ10" t="s">
        <v>875</v>
      </c>
      <c r="AT10" t="str">
        <f t="shared" si="4"/>
        <v>GND</v>
      </c>
      <c r="AU10" t="str">
        <f t="shared" si="5"/>
        <v>--</v>
      </c>
    </row>
    <row r="11" spans="1:47" x14ac:dyDescent="0.25">
      <c r="A11" t="str">
        <f t="shared" si="0"/>
        <v>JM1-6</v>
      </c>
      <c r="B11" t="str">
        <f t="shared" si="1"/>
        <v>GND</v>
      </c>
      <c r="C11" t="str">
        <f t="shared" si="2"/>
        <v>JM1-GND</v>
      </c>
      <c r="D11" t="str">
        <f t="shared" si="3"/>
        <v>JM1-6</v>
      </c>
      <c r="E11" t="s">
        <v>158</v>
      </c>
      <c r="F11">
        <v>6</v>
      </c>
      <c r="G11" t="s">
        <v>275</v>
      </c>
      <c r="L11" t="s">
        <v>1300</v>
      </c>
      <c r="M11" t="s">
        <v>274</v>
      </c>
      <c r="N11">
        <v>14.956899999999999</v>
      </c>
      <c r="AB11" t="str">
        <f>B2B!D8</f>
        <v>JM1</v>
      </c>
      <c r="AC11" t="str">
        <f>B2B!E8</f>
        <v>6</v>
      </c>
      <c r="AD11" t="str">
        <f t="shared" si="6"/>
        <v>JM1-6</v>
      </c>
      <c r="AE11" t="str">
        <f t="shared" si="7"/>
        <v>GND</v>
      </c>
      <c r="AF11" t="str">
        <f t="shared" si="8"/>
        <v>---</v>
      </c>
      <c r="AG11" t="str">
        <f t="shared" si="9"/>
        <v>---</v>
      </c>
      <c r="AH11" t="str">
        <f>IF(IFERROR(IF(IF(AF11="--",INDEX(D:D,MATCH(AE11,INDEX(B:B,MATCH(AE11,B:B,)+1):B10525,)+MATCH(AE11,B:B,)))=D11,VLOOKUP(AE11,B:D,3,0),IF(AF11="--",INDEX(D:D,MATCH(AE11,INDEX(B:B,MATCH(AE11,B:B,)+1):B10525,)+MATCH(AE11,B:B,)),"---")),"---")=AD11,"---",IFERROR(IF(IF(AF11="--",INDEX(D:D,MATCH(AE11,INDEX(B:B,MATCH(AE11,B:B,)+1):B10525,)+MATCH(AE11,B:B,)))=AD11,VLOOKUP(AE11,B:D,3,0),IF(AF11="--",INDEX(D:D,MATCH(AE11,INDEX(B:B,MATCH(AE11,B:B,)+1):B10525,)+MATCH(AE11,B:B,)),"---")),"---"))</f>
        <v>---</v>
      </c>
      <c r="AI11" t="str">
        <f t="shared" si="10"/>
        <v>--</v>
      </c>
      <c r="AJ11" t="str">
        <f t="shared" si="11"/>
        <v>GND</v>
      </c>
      <c r="AK11">
        <f t="shared" si="12"/>
        <v>191</v>
      </c>
      <c r="AO11" t="s">
        <v>288</v>
      </c>
      <c r="AP11" t="s">
        <v>787</v>
      </c>
      <c r="AQ11" t="s">
        <v>923</v>
      </c>
      <c r="AT11" t="str">
        <f t="shared" si="4"/>
        <v>GND</v>
      </c>
      <c r="AU11" t="str">
        <f t="shared" si="5"/>
        <v>--</v>
      </c>
    </row>
    <row r="12" spans="1:47" x14ac:dyDescent="0.25">
      <c r="A12" t="str">
        <f t="shared" si="0"/>
        <v>JM1-7</v>
      </c>
      <c r="B12" t="str">
        <f t="shared" si="1"/>
        <v>MGT_TX3_P</v>
      </c>
      <c r="C12" t="str">
        <f t="shared" si="2"/>
        <v>JM1-MGT_TX3_P</v>
      </c>
      <c r="D12" t="str">
        <f t="shared" si="3"/>
        <v>JM1-7</v>
      </c>
      <c r="E12" t="s">
        <v>158</v>
      </c>
      <c r="F12">
        <v>7</v>
      </c>
      <c r="G12" t="s">
        <v>891</v>
      </c>
      <c r="L12" t="s">
        <v>1301</v>
      </c>
      <c r="M12" t="s">
        <v>274</v>
      </c>
      <c r="N12">
        <v>16.6739</v>
      </c>
      <c r="AB12" t="str">
        <f>B2B!D9</f>
        <v>JM1</v>
      </c>
      <c r="AC12" t="str">
        <f>B2B!E9</f>
        <v>7</v>
      </c>
      <c r="AD12" t="str">
        <f t="shared" si="6"/>
        <v>JM1-7</v>
      </c>
      <c r="AE12" t="str">
        <f t="shared" si="7"/>
        <v>MGT_TX3_P</v>
      </c>
      <c r="AF12" t="str">
        <f t="shared" si="8"/>
        <v>B2</v>
      </c>
      <c r="AG12">
        <f t="shared" si="9"/>
        <v>11.8857</v>
      </c>
      <c r="AH12" t="str">
        <f>IF(IFERROR(IF(IF(AF12="--",INDEX(D:D,MATCH(AE12,INDEX(B:B,MATCH(AE12,B:B,)+1):B10526,)+MATCH(AE12,B:B,)))=D12,VLOOKUP(AE12,B:D,3,0),IF(AF12="--",INDEX(D:D,MATCH(AE12,INDEX(B:B,MATCH(AE12,B:B,)+1):B10526,)+MATCH(AE12,B:B,)),"---")),"---")=AD12,"---",IFERROR(IF(IF(AF12="--",INDEX(D:D,MATCH(AE12,INDEX(B:B,MATCH(AE12,B:B,)+1):B10526,)+MATCH(AE12,B:B,)))=AD12,VLOOKUP(AE12,B:D,3,0),IF(AF12="--",INDEX(D:D,MATCH(AE12,INDEX(B:B,MATCH(AE12,B:B,)+1):B10526,)+MATCH(AE12,B:B,)),"---")),"---"))</f>
        <v>---</v>
      </c>
      <c r="AI12" t="str">
        <f t="shared" si="10"/>
        <v>--</v>
      </c>
      <c r="AJ12" t="str">
        <f t="shared" si="11"/>
        <v>MGT_TX3_P</v>
      </c>
      <c r="AK12">
        <f t="shared" si="12"/>
        <v>2</v>
      </c>
      <c r="AT12" t="str">
        <f t="shared" si="4"/>
        <v>MGT_TX3_P</v>
      </c>
      <c r="AU12" t="str">
        <f t="shared" si="5"/>
        <v>--</v>
      </c>
    </row>
    <row r="13" spans="1:47" x14ac:dyDescent="0.25">
      <c r="A13" t="str">
        <f t="shared" si="0"/>
        <v>JM1-8</v>
      </c>
      <c r="B13" t="str">
        <f t="shared" si="1"/>
        <v>MGT_RX2_P</v>
      </c>
      <c r="C13" t="str">
        <f t="shared" si="2"/>
        <v>JM1-MGT_RX2_P</v>
      </c>
      <c r="D13" t="str">
        <f t="shared" si="3"/>
        <v>JM1-8</v>
      </c>
      <c r="E13" t="s">
        <v>158</v>
      </c>
      <c r="F13">
        <v>8</v>
      </c>
      <c r="G13" t="s">
        <v>888</v>
      </c>
      <c r="L13" t="s">
        <v>278</v>
      </c>
      <c r="M13" t="s">
        <v>274</v>
      </c>
      <c r="N13">
        <v>4.7462999999999997</v>
      </c>
      <c r="AB13" t="str">
        <f>B2B!D10</f>
        <v>JM1</v>
      </c>
      <c r="AC13" t="str">
        <f>B2B!E10</f>
        <v>8</v>
      </c>
      <c r="AD13" t="str">
        <f t="shared" si="6"/>
        <v>JM1-8</v>
      </c>
      <c r="AE13" t="str">
        <f t="shared" si="7"/>
        <v>MGT_RX2_P</v>
      </c>
      <c r="AF13" t="str">
        <f t="shared" si="8"/>
        <v>C4</v>
      </c>
      <c r="AG13">
        <f t="shared" si="9"/>
        <v>7.6901999999999999</v>
      </c>
      <c r="AH13" t="str">
        <f>IF(IFERROR(IF(IF(AF13="--",INDEX(D:D,MATCH(AE13,INDEX(B:B,MATCH(AE13,B:B,)+1):B10527,)+MATCH(AE13,B:B,)))=D13,VLOOKUP(AE13,B:D,3,0),IF(AF13="--",INDEX(D:D,MATCH(AE13,INDEX(B:B,MATCH(AE13,B:B,)+1):B10527,)+MATCH(AE13,B:B,)),"---")),"---")=AD13,"---",IFERROR(IF(IF(AF13="--",INDEX(D:D,MATCH(AE13,INDEX(B:B,MATCH(AE13,B:B,)+1):B10527,)+MATCH(AE13,B:B,)))=AD13,VLOOKUP(AE13,B:D,3,0),IF(AF13="--",INDEX(D:D,MATCH(AE13,INDEX(B:B,MATCH(AE13,B:B,)+1):B10527,)+MATCH(AE13,B:B,)),"---")),"---"))</f>
        <v>---</v>
      </c>
      <c r="AI13" t="str">
        <f t="shared" si="10"/>
        <v>--</v>
      </c>
      <c r="AJ13" t="str">
        <f t="shared" si="11"/>
        <v>MGT_RX2_P</v>
      </c>
      <c r="AK13">
        <f t="shared" si="12"/>
        <v>2</v>
      </c>
      <c r="AT13" t="str">
        <f t="shared" si="4"/>
        <v>MGT_RX2_P</v>
      </c>
      <c r="AU13" t="str">
        <f t="shared" si="5"/>
        <v>--</v>
      </c>
    </row>
    <row r="14" spans="1:47" x14ac:dyDescent="0.25">
      <c r="A14" t="str">
        <f t="shared" si="0"/>
        <v>JM1-9</v>
      </c>
      <c r="B14" t="str">
        <f t="shared" si="1"/>
        <v>MGT_TX3_N</v>
      </c>
      <c r="C14" t="str">
        <f t="shared" si="2"/>
        <v>JM1-MGT_TX3_N</v>
      </c>
      <c r="D14" t="str">
        <f t="shared" si="3"/>
        <v>JM1-9</v>
      </c>
      <c r="E14" t="s">
        <v>158</v>
      </c>
      <c r="F14">
        <v>9</v>
      </c>
      <c r="G14" t="s">
        <v>889</v>
      </c>
      <c r="L14" t="s">
        <v>279</v>
      </c>
      <c r="M14" t="s">
        <v>274</v>
      </c>
      <c r="N14">
        <v>4.7442000000000002</v>
      </c>
      <c r="AB14" t="str">
        <f>B2B!D11</f>
        <v>JM1</v>
      </c>
      <c r="AC14" t="str">
        <f>B2B!E11</f>
        <v>9</v>
      </c>
      <c r="AD14" t="str">
        <f t="shared" si="6"/>
        <v>JM1-9</v>
      </c>
      <c r="AE14" t="str">
        <f t="shared" si="7"/>
        <v>MGT_TX3_N</v>
      </c>
      <c r="AF14" t="str">
        <f t="shared" si="8"/>
        <v>B1</v>
      </c>
      <c r="AG14">
        <f t="shared" si="9"/>
        <v>11.8306</v>
      </c>
      <c r="AH14" t="str">
        <f>IF(IFERROR(IF(IF(AF14="--",INDEX(D:D,MATCH(AE14,INDEX(B:B,MATCH(AE14,B:B,)+1):B10528,)+MATCH(AE14,B:B,)))=D14,VLOOKUP(AE14,B:D,3,0),IF(AF14="--",INDEX(D:D,MATCH(AE14,INDEX(B:B,MATCH(AE14,B:B,)+1):B10528,)+MATCH(AE14,B:B,)),"---")),"---")=AD14,"---",IFERROR(IF(IF(AF14="--",INDEX(D:D,MATCH(AE14,INDEX(B:B,MATCH(AE14,B:B,)+1):B10528,)+MATCH(AE14,B:B,)))=AD14,VLOOKUP(AE14,B:D,3,0),IF(AF14="--",INDEX(D:D,MATCH(AE14,INDEX(B:B,MATCH(AE14,B:B,)+1):B10528,)+MATCH(AE14,B:B,)),"---")),"---"))</f>
        <v>---</v>
      </c>
      <c r="AI14" t="str">
        <f t="shared" si="10"/>
        <v>--</v>
      </c>
      <c r="AJ14" t="str">
        <f t="shared" si="11"/>
        <v>MGT_TX3_N</v>
      </c>
      <c r="AK14">
        <f t="shared" si="12"/>
        <v>2</v>
      </c>
      <c r="AT14" t="str">
        <f t="shared" si="4"/>
        <v>MGT_TX3_N</v>
      </c>
      <c r="AU14" t="str">
        <f t="shared" si="5"/>
        <v>--</v>
      </c>
    </row>
    <row r="15" spans="1:47" x14ac:dyDescent="0.25">
      <c r="A15" t="str">
        <f t="shared" si="0"/>
        <v>JM1-10</v>
      </c>
      <c r="B15" t="str">
        <f t="shared" si="1"/>
        <v>MGT_RX2_N</v>
      </c>
      <c r="C15" t="str">
        <f t="shared" si="2"/>
        <v>JM1-MGT_RX2_N</v>
      </c>
      <c r="D15" t="str">
        <f t="shared" si="3"/>
        <v>JM1-10</v>
      </c>
      <c r="E15" t="s">
        <v>158</v>
      </c>
      <c r="F15">
        <v>10</v>
      </c>
      <c r="G15" t="s">
        <v>886</v>
      </c>
      <c r="L15" t="s">
        <v>1302</v>
      </c>
      <c r="M15" t="s">
        <v>274</v>
      </c>
      <c r="N15">
        <v>31.472999999999999</v>
      </c>
      <c r="AB15" t="str">
        <f>B2B!D12</f>
        <v>JM1</v>
      </c>
      <c r="AC15" t="str">
        <f>B2B!E12</f>
        <v>10</v>
      </c>
      <c r="AD15" t="str">
        <f t="shared" si="6"/>
        <v>JM1-10</v>
      </c>
      <c r="AE15" t="str">
        <f t="shared" si="7"/>
        <v>MGT_RX2_N</v>
      </c>
      <c r="AF15" t="str">
        <f t="shared" si="8"/>
        <v>C3</v>
      </c>
      <c r="AG15">
        <f t="shared" si="9"/>
        <v>7.6022999999999996</v>
      </c>
      <c r="AH15" t="str">
        <f>IF(IFERROR(IF(IF(AF15="--",INDEX(D:D,MATCH(AE15,INDEX(B:B,MATCH(AE15,B:B,)+1):B10529,)+MATCH(AE15,B:B,)))=D15,VLOOKUP(AE15,B:D,3,0),IF(AF15="--",INDEX(D:D,MATCH(AE15,INDEX(B:B,MATCH(AE15,B:B,)+1):B10529,)+MATCH(AE15,B:B,)),"---")),"---")=AD15,"---",IFERROR(IF(IF(AF15="--",INDEX(D:D,MATCH(AE15,INDEX(B:B,MATCH(AE15,B:B,)+1):B10529,)+MATCH(AE15,B:B,)))=AD15,VLOOKUP(AE15,B:D,3,0),IF(AF15="--",INDEX(D:D,MATCH(AE15,INDEX(B:B,MATCH(AE15,B:B,)+1):B10529,)+MATCH(AE15,B:B,)),"---")),"---"))</f>
        <v>---</v>
      </c>
      <c r="AI15" t="str">
        <f t="shared" si="10"/>
        <v>--</v>
      </c>
      <c r="AJ15" t="str">
        <f t="shared" si="11"/>
        <v>MGT_RX2_N</v>
      </c>
      <c r="AK15">
        <f t="shared" si="12"/>
        <v>2</v>
      </c>
      <c r="AT15" t="str">
        <f t="shared" si="4"/>
        <v>MGT_RX2_N</v>
      </c>
      <c r="AU15" t="str">
        <f t="shared" si="5"/>
        <v>--</v>
      </c>
    </row>
    <row r="16" spans="1:47" x14ac:dyDescent="0.25">
      <c r="A16" t="str">
        <f t="shared" si="0"/>
        <v>JM1-11</v>
      </c>
      <c r="B16" t="str">
        <f t="shared" si="1"/>
        <v>GND</v>
      </c>
      <c r="C16" t="str">
        <f t="shared" si="2"/>
        <v>JM1-GND</v>
      </c>
      <c r="D16" t="str">
        <f t="shared" si="3"/>
        <v>JM1-11</v>
      </c>
      <c r="E16" t="s">
        <v>158</v>
      </c>
      <c r="F16">
        <v>11</v>
      </c>
      <c r="G16" t="s">
        <v>275</v>
      </c>
      <c r="L16" t="s">
        <v>280</v>
      </c>
      <c r="M16" t="s">
        <v>274</v>
      </c>
      <c r="N16">
        <v>8.4099000000000004</v>
      </c>
      <c r="AB16" t="str">
        <f>B2B!D13</f>
        <v>JM1</v>
      </c>
      <c r="AC16" t="str">
        <f>B2B!E13</f>
        <v>11</v>
      </c>
      <c r="AD16" t="str">
        <f t="shared" si="6"/>
        <v>JM1-11</v>
      </c>
      <c r="AE16" t="str">
        <f t="shared" si="7"/>
        <v>GND</v>
      </c>
      <c r="AF16" t="str">
        <f t="shared" si="8"/>
        <v>---</v>
      </c>
      <c r="AG16" t="str">
        <f t="shared" si="9"/>
        <v>---</v>
      </c>
      <c r="AH16" t="str">
        <f>IF(IFERROR(IF(IF(AF16="--",INDEX(D:D,MATCH(AE16,INDEX(B:B,MATCH(AE16,B:B,)+1):B10530,)+MATCH(AE16,B:B,)))=D16,VLOOKUP(AE16,B:D,3,0),IF(AF16="--",INDEX(D:D,MATCH(AE16,INDEX(B:B,MATCH(AE16,B:B,)+1):B10530,)+MATCH(AE16,B:B,)),"---")),"---")=AD16,"---",IFERROR(IF(IF(AF16="--",INDEX(D:D,MATCH(AE16,INDEX(B:B,MATCH(AE16,B:B,)+1):B10530,)+MATCH(AE16,B:B,)))=AD16,VLOOKUP(AE16,B:D,3,0),IF(AF16="--",INDEX(D:D,MATCH(AE16,INDEX(B:B,MATCH(AE16,B:B,)+1):B10530,)+MATCH(AE16,B:B,)),"---")),"---"))</f>
        <v>---</v>
      </c>
      <c r="AI16" t="str">
        <f t="shared" si="10"/>
        <v>--</v>
      </c>
      <c r="AJ16" t="str">
        <f t="shared" si="11"/>
        <v>GND</v>
      </c>
      <c r="AK16">
        <f t="shared" si="12"/>
        <v>191</v>
      </c>
      <c r="AT16" t="str">
        <f t="shared" si="4"/>
        <v>GND</v>
      </c>
      <c r="AU16" t="str">
        <f t="shared" si="5"/>
        <v>--</v>
      </c>
    </row>
    <row r="17" spans="1:47" x14ac:dyDescent="0.25">
      <c r="A17" t="str">
        <f t="shared" si="0"/>
        <v>JM1-12</v>
      </c>
      <c r="B17" t="str">
        <f t="shared" si="1"/>
        <v>GND</v>
      </c>
      <c r="C17" t="str">
        <f t="shared" si="2"/>
        <v>JM1-GND</v>
      </c>
      <c r="D17" t="str">
        <f t="shared" si="3"/>
        <v>JM1-12</v>
      </c>
      <c r="E17" t="s">
        <v>158</v>
      </c>
      <c r="F17">
        <v>12</v>
      </c>
      <c r="G17" t="s">
        <v>275</v>
      </c>
      <c r="L17" t="s">
        <v>282</v>
      </c>
      <c r="M17" t="s">
        <v>274</v>
      </c>
      <c r="N17">
        <v>8.4099000000000004</v>
      </c>
      <c r="AB17" t="str">
        <f>B2B!D14</f>
        <v>JM1</v>
      </c>
      <c r="AC17" t="str">
        <f>B2B!E14</f>
        <v>12</v>
      </c>
      <c r="AD17" t="str">
        <f t="shared" si="6"/>
        <v>JM1-12</v>
      </c>
      <c r="AE17" t="str">
        <f t="shared" si="7"/>
        <v>GND</v>
      </c>
      <c r="AF17" t="str">
        <f t="shared" si="8"/>
        <v>---</v>
      </c>
      <c r="AG17" t="str">
        <f t="shared" si="9"/>
        <v>---</v>
      </c>
      <c r="AH17" t="str">
        <f>IF(IFERROR(IF(IF(AF17="--",INDEX(D:D,MATCH(AE17,INDEX(B:B,MATCH(AE17,B:B,)+1):B10531,)+MATCH(AE17,B:B,)))=D17,VLOOKUP(AE17,B:D,3,0),IF(AF17="--",INDEX(D:D,MATCH(AE17,INDEX(B:B,MATCH(AE17,B:B,)+1):B10531,)+MATCH(AE17,B:B,)),"---")),"---")=AD17,"---",IFERROR(IF(IF(AF17="--",INDEX(D:D,MATCH(AE17,INDEX(B:B,MATCH(AE17,B:B,)+1):B10531,)+MATCH(AE17,B:B,)))=AD17,VLOOKUP(AE17,B:D,3,0),IF(AF17="--",INDEX(D:D,MATCH(AE17,INDEX(B:B,MATCH(AE17,B:B,)+1):B10531,)+MATCH(AE17,B:B,)),"---")),"---"))</f>
        <v>---</v>
      </c>
      <c r="AI17" t="str">
        <f t="shared" si="10"/>
        <v>--</v>
      </c>
      <c r="AJ17" t="str">
        <f t="shared" si="11"/>
        <v>GND</v>
      </c>
      <c r="AK17">
        <f t="shared" si="12"/>
        <v>191</v>
      </c>
      <c r="AT17" t="str">
        <f t="shared" si="4"/>
        <v>GND</v>
      </c>
      <c r="AU17" t="str">
        <f t="shared" si="5"/>
        <v>--</v>
      </c>
    </row>
    <row r="18" spans="1:47" x14ac:dyDescent="0.25">
      <c r="A18" t="str">
        <f t="shared" si="0"/>
        <v>JM1-13</v>
      </c>
      <c r="B18" t="str">
        <f t="shared" si="1"/>
        <v>MGT_TX2_P</v>
      </c>
      <c r="C18" t="str">
        <f t="shared" si="2"/>
        <v>JM1-MGT_TX2_P</v>
      </c>
      <c r="D18" t="str">
        <f t="shared" si="3"/>
        <v>JM1-13</v>
      </c>
      <c r="E18" t="s">
        <v>158</v>
      </c>
      <c r="F18">
        <v>13</v>
      </c>
      <c r="G18" t="s">
        <v>887</v>
      </c>
      <c r="L18" t="s">
        <v>283</v>
      </c>
      <c r="M18" t="s">
        <v>274</v>
      </c>
      <c r="N18">
        <v>6.1856</v>
      </c>
      <c r="AB18" t="str">
        <f>B2B!D15</f>
        <v>JM1</v>
      </c>
      <c r="AC18" t="str">
        <f>B2B!E15</f>
        <v>13</v>
      </c>
      <c r="AD18" t="str">
        <f t="shared" si="6"/>
        <v>JM1-13</v>
      </c>
      <c r="AE18" t="str">
        <f t="shared" si="7"/>
        <v>MGT_TX2_P</v>
      </c>
      <c r="AF18" t="str">
        <f t="shared" si="8"/>
        <v>D2</v>
      </c>
      <c r="AG18">
        <f t="shared" si="9"/>
        <v>10.127800000000001</v>
      </c>
      <c r="AH18" t="str">
        <f>IF(IFERROR(IF(IF(AF18="--",INDEX(D:D,MATCH(AE18,INDEX(B:B,MATCH(AE18,B:B,)+1):B10532,)+MATCH(AE18,B:B,)))=D18,VLOOKUP(AE18,B:D,3,0),IF(AF18="--",INDEX(D:D,MATCH(AE18,INDEX(B:B,MATCH(AE18,B:B,)+1):B10532,)+MATCH(AE18,B:B,)),"---")),"---")=AD18,"---",IFERROR(IF(IF(AF18="--",INDEX(D:D,MATCH(AE18,INDEX(B:B,MATCH(AE18,B:B,)+1):B10532,)+MATCH(AE18,B:B,)))=AD18,VLOOKUP(AE18,B:D,3,0),IF(AF18="--",INDEX(D:D,MATCH(AE18,INDEX(B:B,MATCH(AE18,B:B,)+1):B10532,)+MATCH(AE18,B:B,)),"---")),"---"))</f>
        <v>---</v>
      </c>
      <c r="AI18" t="str">
        <f t="shared" si="10"/>
        <v>--</v>
      </c>
      <c r="AJ18" t="str">
        <f t="shared" si="11"/>
        <v>MGT_TX2_P</v>
      </c>
      <c r="AK18">
        <f t="shared" si="12"/>
        <v>2</v>
      </c>
      <c r="AT18" t="str">
        <f t="shared" si="4"/>
        <v>MGT_TX2_P</v>
      </c>
      <c r="AU18" t="str">
        <f t="shared" si="5"/>
        <v>--</v>
      </c>
    </row>
    <row r="19" spans="1:47" x14ac:dyDescent="0.25">
      <c r="A19" t="str">
        <f t="shared" si="0"/>
        <v>JM1-14</v>
      </c>
      <c r="B19" t="str">
        <f t="shared" si="1"/>
        <v>MGT_RX1_P</v>
      </c>
      <c r="C19" t="str">
        <f t="shared" si="2"/>
        <v>JM1-MGT_RX1_P</v>
      </c>
      <c r="D19" t="str">
        <f t="shared" si="3"/>
        <v>JM1-14</v>
      </c>
      <c r="E19" t="s">
        <v>158</v>
      </c>
      <c r="F19">
        <v>14</v>
      </c>
      <c r="G19" t="s">
        <v>884</v>
      </c>
      <c r="L19" t="s">
        <v>284</v>
      </c>
      <c r="M19" t="s">
        <v>274</v>
      </c>
      <c r="N19">
        <v>7.2340999999999998</v>
      </c>
      <c r="AB19" t="str">
        <f>B2B!D16</f>
        <v>JM1</v>
      </c>
      <c r="AC19" t="str">
        <f>B2B!E16</f>
        <v>14</v>
      </c>
      <c r="AD19" t="str">
        <f t="shared" si="6"/>
        <v>JM1-14</v>
      </c>
      <c r="AE19" t="str">
        <f t="shared" si="7"/>
        <v>MGT_RX1_P</v>
      </c>
      <c r="AF19" t="str">
        <f t="shared" si="8"/>
        <v>A4</v>
      </c>
      <c r="AG19">
        <f t="shared" si="9"/>
        <v>13.1</v>
      </c>
      <c r="AH19" t="str">
        <f>IF(IFERROR(IF(IF(AF19="--",INDEX(D:D,MATCH(AE19,INDEX(B:B,MATCH(AE19,B:B,)+1):B10533,)+MATCH(AE19,B:B,)))=D19,VLOOKUP(AE19,B:D,3,0),IF(AF19="--",INDEX(D:D,MATCH(AE19,INDEX(B:B,MATCH(AE19,B:B,)+1):B10533,)+MATCH(AE19,B:B,)),"---")),"---")=AD19,"---",IFERROR(IF(IF(AF19="--",INDEX(D:D,MATCH(AE19,INDEX(B:B,MATCH(AE19,B:B,)+1):B10533,)+MATCH(AE19,B:B,)))=AD19,VLOOKUP(AE19,B:D,3,0),IF(AF19="--",INDEX(D:D,MATCH(AE19,INDEX(B:B,MATCH(AE19,B:B,)+1):B10533,)+MATCH(AE19,B:B,)),"---")),"---"))</f>
        <v>---</v>
      </c>
      <c r="AI19" t="str">
        <f t="shared" si="10"/>
        <v>--</v>
      </c>
      <c r="AJ19" t="str">
        <f t="shared" si="11"/>
        <v>MGT_RX1_P</v>
      </c>
      <c r="AK19">
        <f t="shared" si="12"/>
        <v>2</v>
      </c>
      <c r="AT19" t="str">
        <f t="shared" si="4"/>
        <v>MGT_RX1_P</v>
      </c>
      <c r="AU19" t="str">
        <f t="shared" si="5"/>
        <v>--</v>
      </c>
    </row>
    <row r="20" spans="1:47" x14ac:dyDescent="0.25">
      <c r="A20" t="str">
        <f t="shared" si="0"/>
        <v>JM1-15</v>
      </c>
      <c r="B20" t="str">
        <f t="shared" si="1"/>
        <v>MGT_TX2_N</v>
      </c>
      <c r="C20" t="str">
        <f t="shared" si="2"/>
        <v>JM1-MGT_TX2_N</v>
      </c>
      <c r="D20" t="str">
        <f t="shared" si="3"/>
        <v>JM1-15</v>
      </c>
      <c r="E20" t="s">
        <v>158</v>
      </c>
      <c r="F20">
        <v>15</v>
      </c>
      <c r="G20" t="s">
        <v>885</v>
      </c>
      <c r="L20" t="s">
        <v>285</v>
      </c>
      <c r="M20" t="s">
        <v>274</v>
      </c>
      <c r="N20">
        <v>7.7294999999999998</v>
      </c>
      <c r="AB20" t="str">
        <f>B2B!D17</f>
        <v>JM1</v>
      </c>
      <c r="AC20" t="str">
        <f>B2B!E17</f>
        <v>15</v>
      </c>
      <c r="AD20" t="str">
        <f t="shared" si="6"/>
        <v>JM1-15</v>
      </c>
      <c r="AE20" t="str">
        <f t="shared" si="7"/>
        <v>MGT_TX2_N</v>
      </c>
      <c r="AF20" t="str">
        <f t="shared" si="8"/>
        <v>D1</v>
      </c>
      <c r="AG20">
        <f t="shared" si="9"/>
        <v>10.1313</v>
      </c>
      <c r="AH20" t="str">
        <f>IF(IFERROR(IF(IF(AF20="--",INDEX(D:D,MATCH(AE20,INDEX(B:B,MATCH(AE20,B:B,)+1):B10534,)+MATCH(AE20,B:B,)))=D20,VLOOKUP(AE20,B:D,3,0),IF(AF20="--",INDEX(D:D,MATCH(AE20,INDEX(B:B,MATCH(AE20,B:B,)+1):B10534,)+MATCH(AE20,B:B,)),"---")),"---")=AD20,"---",IFERROR(IF(IF(AF20="--",INDEX(D:D,MATCH(AE20,INDEX(B:B,MATCH(AE20,B:B,)+1):B10534,)+MATCH(AE20,B:B,)))=AD20,VLOOKUP(AE20,B:D,3,0),IF(AF20="--",INDEX(D:D,MATCH(AE20,INDEX(B:B,MATCH(AE20,B:B,)+1):B10534,)+MATCH(AE20,B:B,)),"---")),"---"))</f>
        <v>---</v>
      </c>
      <c r="AI20" t="str">
        <f t="shared" si="10"/>
        <v>--</v>
      </c>
      <c r="AJ20" t="str">
        <f t="shared" si="11"/>
        <v>MGT_TX2_N</v>
      </c>
      <c r="AK20">
        <f t="shared" si="12"/>
        <v>2</v>
      </c>
      <c r="AT20" t="str">
        <f t="shared" si="4"/>
        <v>MGT_TX2_N</v>
      </c>
      <c r="AU20" t="str">
        <f t="shared" si="5"/>
        <v>--</v>
      </c>
    </row>
    <row r="21" spans="1:47" x14ac:dyDescent="0.25">
      <c r="A21" t="str">
        <f t="shared" si="0"/>
        <v>JM1-16</v>
      </c>
      <c r="B21" t="str">
        <f t="shared" si="1"/>
        <v>MGT_RX1_N</v>
      </c>
      <c r="C21" t="str">
        <f t="shared" si="2"/>
        <v>JM1-MGT_RX1_N</v>
      </c>
      <c r="D21" t="str">
        <f t="shared" si="3"/>
        <v>JM1-16</v>
      </c>
      <c r="E21" t="s">
        <v>158</v>
      </c>
      <c r="F21">
        <v>16</v>
      </c>
      <c r="G21" t="s">
        <v>882</v>
      </c>
      <c r="L21" t="s">
        <v>286</v>
      </c>
      <c r="M21" t="s">
        <v>274</v>
      </c>
      <c r="N21">
        <v>8.3386999999999993</v>
      </c>
      <c r="AB21" t="str">
        <f>B2B!D18</f>
        <v>JM1</v>
      </c>
      <c r="AC21" t="str">
        <f>B2B!E18</f>
        <v>16</v>
      </c>
      <c r="AD21" t="str">
        <f t="shared" si="6"/>
        <v>JM1-16</v>
      </c>
      <c r="AE21" t="str">
        <f t="shared" si="7"/>
        <v>MGT_RX1_N</v>
      </c>
      <c r="AF21" t="str">
        <f t="shared" si="8"/>
        <v>A3</v>
      </c>
      <c r="AG21">
        <f t="shared" si="9"/>
        <v>13.0899</v>
      </c>
      <c r="AH21" t="str">
        <f>IF(IFERROR(IF(IF(AF21="--",INDEX(D:D,MATCH(AE21,INDEX(B:B,MATCH(AE21,B:B,)+1):B10535,)+MATCH(AE21,B:B,)))=D21,VLOOKUP(AE21,B:D,3,0),IF(AF21="--",INDEX(D:D,MATCH(AE21,INDEX(B:B,MATCH(AE21,B:B,)+1):B10535,)+MATCH(AE21,B:B,)),"---")),"---")=AD21,"---",IFERROR(IF(IF(AF21="--",INDEX(D:D,MATCH(AE21,INDEX(B:B,MATCH(AE21,B:B,)+1):B10535,)+MATCH(AE21,B:B,)))=AD21,VLOOKUP(AE21,B:D,3,0),IF(AF21="--",INDEX(D:D,MATCH(AE21,INDEX(B:B,MATCH(AE21,B:B,)+1):B10535,)+MATCH(AE21,B:B,)),"---")),"---"))</f>
        <v>---</v>
      </c>
      <c r="AI21" t="str">
        <f t="shared" si="10"/>
        <v>--</v>
      </c>
      <c r="AJ21" t="str">
        <f t="shared" si="11"/>
        <v>MGT_RX1_N</v>
      </c>
      <c r="AK21">
        <f t="shared" si="12"/>
        <v>2</v>
      </c>
      <c r="AT21" t="str">
        <f t="shared" si="4"/>
        <v>MGT_RX1_N</v>
      </c>
      <c r="AU21" t="str">
        <f t="shared" si="5"/>
        <v>--</v>
      </c>
    </row>
    <row r="22" spans="1:47" x14ac:dyDescent="0.25">
      <c r="A22" t="str">
        <f t="shared" si="0"/>
        <v>JM1-17</v>
      </c>
      <c r="B22" t="str">
        <f t="shared" si="1"/>
        <v>GND</v>
      </c>
      <c r="C22" t="str">
        <f t="shared" si="2"/>
        <v>JM1-GND</v>
      </c>
      <c r="D22" t="str">
        <f t="shared" si="3"/>
        <v>JM1-17</v>
      </c>
      <c r="E22" t="s">
        <v>158</v>
      </c>
      <c r="F22">
        <v>17</v>
      </c>
      <c r="G22" t="s">
        <v>275</v>
      </c>
      <c r="L22" t="s">
        <v>287</v>
      </c>
      <c r="M22" t="s">
        <v>274</v>
      </c>
      <c r="N22">
        <v>7.3948</v>
      </c>
      <c r="AB22" t="str">
        <f>B2B!D19</f>
        <v>JM1</v>
      </c>
      <c r="AC22" t="str">
        <f>B2B!E19</f>
        <v>17</v>
      </c>
      <c r="AD22" t="str">
        <f t="shared" si="6"/>
        <v>JM1-17</v>
      </c>
      <c r="AE22" t="str">
        <f t="shared" si="7"/>
        <v>GND</v>
      </c>
      <c r="AF22" t="str">
        <f t="shared" si="8"/>
        <v>---</v>
      </c>
      <c r="AG22" t="str">
        <f t="shared" si="9"/>
        <v>---</v>
      </c>
      <c r="AH22" t="str">
        <f>IF(IFERROR(IF(IF(AF22="--",INDEX(D:D,MATCH(AE22,INDEX(B:B,MATCH(AE22,B:B,)+1):B10536,)+MATCH(AE22,B:B,)))=D22,VLOOKUP(AE22,B:D,3,0),IF(AF22="--",INDEX(D:D,MATCH(AE22,INDEX(B:B,MATCH(AE22,B:B,)+1):B10536,)+MATCH(AE22,B:B,)),"---")),"---")=AD22,"---",IFERROR(IF(IF(AF22="--",INDEX(D:D,MATCH(AE22,INDEX(B:B,MATCH(AE22,B:B,)+1):B10536,)+MATCH(AE22,B:B,)))=AD22,VLOOKUP(AE22,B:D,3,0),IF(AF22="--",INDEX(D:D,MATCH(AE22,INDEX(B:B,MATCH(AE22,B:B,)+1):B10536,)+MATCH(AE22,B:B,)),"---")),"---"))</f>
        <v>---</v>
      </c>
      <c r="AI22" t="str">
        <f t="shared" si="10"/>
        <v>--</v>
      </c>
      <c r="AJ22" t="str">
        <f t="shared" si="11"/>
        <v>GND</v>
      </c>
      <c r="AK22">
        <f t="shared" si="12"/>
        <v>191</v>
      </c>
      <c r="AT22" t="str">
        <f t="shared" si="4"/>
        <v>GND</v>
      </c>
      <c r="AU22" t="str">
        <f t="shared" si="5"/>
        <v>--</v>
      </c>
    </row>
    <row r="23" spans="1:47" x14ac:dyDescent="0.25">
      <c r="A23" t="str">
        <f t="shared" si="0"/>
        <v>JM1-18</v>
      </c>
      <c r="B23" t="str">
        <f t="shared" si="1"/>
        <v>GND</v>
      </c>
      <c r="C23" t="str">
        <f t="shared" si="2"/>
        <v>JM1-GND</v>
      </c>
      <c r="D23" t="str">
        <f t="shared" si="3"/>
        <v>JM1-18</v>
      </c>
      <c r="E23" t="s">
        <v>158</v>
      </c>
      <c r="F23">
        <v>18</v>
      </c>
      <c r="G23" t="s">
        <v>275</v>
      </c>
      <c r="L23" t="s">
        <v>288</v>
      </c>
      <c r="M23" t="s">
        <v>274</v>
      </c>
      <c r="N23">
        <v>8.0333000000000006</v>
      </c>
      <c r="AB23" t="str">
        <f>B2B!D20</f>
        <v>JM1</v>
      </c>
      <c r="AC23" t="str">
        <f>B2B!E20</f>
        <v>18</v>
      </c>
      <c r="AD23" t="str">
        <f t="shared" si="6"/>
        <v>JM1-18</v>
      </c>
      <c r="AE23" t="str">
        <f t="shared" si="7"/>
        <v>GND</v>
      </c>
      <c r="AF23" t="str">
        <f t="shared" si="8"/>
        <v>---</v>
      </c>
      <c r="AG23" t="str">
        <f t="shared" si="9"/>
        <v>---</v>
      </c>
      <c r="AH23" t="str">
        <f>IF(IFERROR(IF(IF(AF23="--",INDEX(D:D,MATCH(AE23,INDEX(B:B,MATCH(AE23,B:B,)+1):B10537,)+MATCH(AE23,B:B,)))=D23,VLOOKUP(AE23,B:D,3,0),IF(AF23="--",INDEX(D:D,MATCH(AE23,INDEX(B:B,MATCH(AE23,B:B,)+1):B10537,)+MATCH(AE23,B:B,)),"---")),"---")=AD23,"---",IFERROR(IF(IF(AF23="--",INDEX(D:D,MATCH(AE23,INDEX(B:B,MATCH(AE23,B:B,)+1):B10537,)+MATCH(AE23,B:B,)))=AD23,VLOOKUP(AE23,B:D,3,0),IF(AF23="--",INDEX(D:D,MATCH(AE23,INDEX(B:B,MATCH(AE23,B:B,)+1):B10537,)+MATCH(AE23,B:B,)),"---")),"---"))</f>
        <v>---</v>
      </c>
      <c r="AI23" t="str">
        <f t="shared" si="10"/>
        <v>--</v>
      </c>
      <c r="AJ23" t="str">
        <f t="shared" si="11"/>
        <v>GND</v>
      </c>
      <c r="AK23">
        <f t="shared" si="12"/>
        <v>191</v>
      </c>
      <c r="AT23" t="str">
        <f t="shared" si="4"/>
        <v>GND</v>
      </c>
      <c r="AU23" t="str">
        <f t="shared" si="5"/>
        <v>--</v>
      </c>
    </row>
    <row r="24" spans="1:47" x14ac:dyDescent="0.25">
      <c r="A24" t="str">
        <f t="shared" si="0"/>
        <v>JM1-19</v>
      </c>
      <c r="B24" t="str">
        <f t="shared" si="1"/>
        <v>MGT_TX1_P</v>
      </c>
      <c r="C24" t="str">
        <f t="shared" si="2"/>
        <v>JM1-MGT_TX1_P</v>
      </c>
      <c r="D24" t="str">
        <f t="shared" si="3"/>
        <v>JM1-19</v>
      </c>
      <c r="E24" t="s">
        <v>158</v>
      </c>
      <c r="F24">
        <v>19</v>
      </c>
      <c r="G24" t="s">
        <v>883</v>
      </c>
      <c r="L24" t="s">
        <v>289</v>
      </c>
      <c r="M24" t="s">
        <v>274</v>
      </c>
      <c r="N24">
        <v>5.3028000000000004</v>
      </c>
      <c r="AB24" t="str">
        <f>B2B!D21</f>
        <v>JM1</v>
      </c>
      <c r="AC24" t="str">
        <f>B2B!E21</f>
        <v>19</v>
      </c>
      <c r="AD24" t="str">
        <f t="shared" si="6"/>
        <v>JM1-19</v>
      </c>
      <c r="AE24" t="str">
        <f t="shared" si="7"/>
        <v>MGT_TX1_P</v>
      </c>
      <c r="AF24" t="str">
        <f t="shared" si="8"/>
        <v>F2</v>
      </c>
      <c r="AG24">
        <f t="shared" si="9"/>
        <v>11.968500000000001</v>
      </c>
      <c r="AH24" t="str">
        <f>IF(IFERROR(IF(IF(AF24="--",INDEX(D:D,MATCH(AE24,INDEX(B:B,MATCH(AE24,B:B,)+1):B10538,)+MATCH(AE24,B:B,)))=D24,VLOOKUP(AE24,B:D,3,0),IF(AF24="--",INDEX(D:D,MATCH(AE24,INDEX(B:B,MATCH(AE24,B:B,)+1):B10538,)+MATCH(AE24,B:B,)),"---")),"---")=AD24,"---",IFERROR(IF(IF(AF24="--",INDEX(D:D,MATCH(AE24,INDEX(B:B,MATCH(AE24,B:B,)+1):B10538,)+MATCH(AE24,B:B,)))=AD24,VLOOKUP(AE24,B:D,3,0),IF(AF24="--",INDEX(D:D,MATCH(AE24,INDEX(B:B,MATCH(AE24,B:B,)+1):B10538,)+MATCH(AE24,B:B,)),"---")),"---"))</f>
        <v>---</v>
      </c>
      <c r="AI24" t="str">
        <f t="shared" si="10"/>
        <v>--</v>
      </c>
      <c r="AJ24" t="str">
        <f t="shared" si="11"/>
        <v>MGT_TX1_P</v>
      </c>
      <c r="AK24">
        <f t="shared" si="12"/>
        <v>2</v>
      </c>
      <c r="AT24" t="str">
        <f t="shared" si="4"/>
        <v>MGT_TX1_P</v>
      </c>
      <c r="AU24" t="str">
        <f t="shared" si="5"/>
        <v>--</v>
      </c>
    </row>
    <row r="25" spans="1:47" x14ac:dyDescent="0.25">
      <c r="A25" t="str">
        <f t="shared" si="0"/>
        <v>JM1-20</v>
      </c>
      <c r="B25" t="str">
        <f t="shared" si="1"/>
        <v>MGT_RX0_P</v>
      </c>
      <c r="C25" t="str">
        <f t="shared" si="2"/>
        <v>JM1-MGT_RX0_P</v>
      </c>
      <c r="D25" t="str">
        <f t="shared" si="3"/>
        <v>JM1-20</v>
      </c>
      <c r="E25" t="s">
        <v>158</v>
      </c>
      <c r="F25">
        <v>20</v>
      </c>
      <c r="G25" t="s">
        <v>880</v>
      </c>
      <c r="L25" t="s">
        <v>290</v>
      </c>
      <c r="M25" t="s">
        <v>274</v>
      </c>
      <c r="N25">
        <v>6.3513000000000002</v>
      </c>
      <c r="AB25" t="str">
        <f>B2B!D22</f>
        <v>JM1</v>
      </c>
      <c r="AC25" t="str">
        <f>B2B!E22</f>
        <v>20</v>
      </c>
      <c r="AD25" t="str">
        <f t="shared" si="6"/>
        <v>JM1-20</v>
      </c>
      <c r="AE25" t="str">
        <f t="shared" si="7"/>
        <v>MGT_RX0_P</v>
      </c>
      <c r="AF25" t="str">
        <f t="shared" si="8"/>
        <v>E4</v>
      </c>
      <c r="AG25">
        <f t="shared" si="9"/>
        <v>6.8613999999999997</v>
      </c>
      <c r="AH25" t="str">
        <f>IF(IFERROR(IF(IF(AF25="--",INDEX(D:D,MATCH(AE25,INDEX(B:B,MATCH(AE25,B:B,)+1):B10539,)+MATCH(AE25,B:B,)))=D25,VLOOKUP(AE25,B:D,3,0),IF(AF25="--",INDEX(D:D,MATCH(AE25,INDEX(B:B,MATCH(AE25,B:B,)+1):B10539,)+MATCH(AE25,B:B,)),"---")),"---")=AD25,"---",IFERROR(IF(IF(AF25="--",INDEX(D:D,MATCH(AE25,INDEX(B:B,MATCH(AE25,B:B,)+1):B10539,)+MATCH(AE25,B:B,)))=AD25,VLOOKUP(AE25,B:D,3,0),IF(AF25="--",INDEX(D:D,MATCH(AE25,INDEX(B:B,MATCH(AE25,B:B,)+1):B10539,)+MATCH(AE25,B:B,)),"---")),"---"))</f>
        <v>---</v>
      </c>
      <c r="AI25" t="str">
        <f t="shared" si="10"/>
        <v>--</v>
      </c>
      <c r="AJ25" t="str">
        <f t="shared" si="11"/>
        <v>MGT_RX0_P</v>
      </c>
      <c r="AK25">
        <f t="shared" si="12"/>
        <v>2</v>
      </c>
      <c r="AT25" t="str">
        <f t="shared" si="4"/>
        <v>MGT_RX0_P</v>
      </c>
      <c r="AU25" t="str">
        <f t="shared" si="5"/>
        <v>--</v>
      </c>
    </row>
    <row r="26" spans="1:47" x14ac:dyDescent="0.25">
      <c r="A26" t="str">
        <f t="shared" si="0"/>
        <v>JM1-21</v>
      </c>
      <c r="B26" t="str">
        <f t="shared" si="1"/>
        <v>MGT_TX1_N</v>
      </c>
      <c r="C26" t="str">
        <f t="shared" si="2"/>
        <v>JM1-MGT_TX1_N</v>
      </c>
      <c r="D26" t="str">
        <f t="shared" si="3"/>
        <v>JM1-21</v>
      </c>
      <c r="E26" t="s">
        <v>158</v>
      </c>
      <c r="F26">
        <v>21</v>
      </c>
      <c r="G26" t="s">
        <v>881</v>
      </c>
      <c r="L26" t="s">
        <v>849</v>
      </c>
      <c r="M26" t="s">
        <v>274</v>
      </c>
      <c r="N26">
        <v>10.9313</v>
      </c>
      <c r="AB26" t="str">
        <f>B2B!D23</f>
        <v>JM1</v>
      </c>
      <c r="AC26" t="str">
        <f>B2B!E23</f>
        <v>21</v>
      </c>
      <c r="AD26" t="str">
        <f t="shared" si="6"/>
        <v>JM1-21</v>
      </c>
      <c r="AE26" t="str">
        <f t="shared" si="7"/>
        <v>MGT_TX1_N</v>
      </c>
      <c r="AF26" t="str">
        <f t="shared" si="8"/>
        <v>F1</v>
      </c>
      <c r="AG26">
        <f t="shared" si="9"/>
        <v>11.895300000000001</v>
      </c>
      <c r="AH26" t="str">
        <f>IF(IFERROR(IF(IF(AF26="--",INDEX(D:D,MATCH(AE26,INDEX(B:B,MATCH(AE26,B:B,)+1):B10540,)+MATCH(AE26,B:B,)))=D26,VLOOKUP(AE26,B:D,3,0),IF(AF26="--",INDEX(D:D,MATCH(AE26,INDEX(B:B,MATCH(AE26,B:B,)+1):B10540,)+MATCH(AE26,B:B,)),"---")),"---")=AD26,"---",IFERROR(IF(IF(AF26="--",INDEX(D:D,MATCH(AE26,INDEX(B:B,MATCH(AE26,B:B,)+1):B10540,)+MATCH(AE26,B:B,)))=AD26,VLOOKUP(AE26,B:D,3,0),IF(AF26="--",INDEX(D:D,MATCH(AE26,INDEX(B:B,MATCH(AE26,B:B,)+1):B10540,)+MATCH(AE26,B:B,)),"---")),"---"))</f>
        <v>---</v>
      </c>
      <c r="AI26" t="str">
        <f t="shared" si="10"/>
        <v>--</v>
      </c>
      <c r="AJ26" t="str">
        <f t="shared" si="11"/>
        <v>MGT_TX1_N</v>
      </c>
      <c r="AK26">
        <f t="shared" si="12"/>
        <v>2</v>
      </c>
      <c r="AT26" t="str">
        <f t="shared" si="4"/>
        <v>MGT_TX1_N</v>
      </c>
      <c r="AU26" t="str">
        <f t="shared" si="5"/>
        <v>--</v>
      </c>
    </row>
    <row r="27" spans="1:47" x14ac:dyDescent="0.25">
      <c r="A27" t="str">
        <f t="shared" si="0"/>
        <v>JM1-22</v>
      </c>
      <c r="B27" t="str">
        <f t="shared" si="1"/>
        <v>MGT_RX0_N</v>
      </c>
      <c r="C27" t="str">
        <f t="shared" si="2"/>
        <v>JM1-MGT_RX0_N</v>
      </c>
      <c r="D27" t="str">
        <f t="shared" si="3"/>
        <v>JM1-22</v>
      </c>
      <c r="E27" t="s">
        <v>158</v>
      </c>
      <c r="F27">
        <v>22</v>
      </c>
      <c r="G27" t="s">
        <v>878</v>
      </c>
      <c r="L27" t="s">
        <v>850</v>
      </c>
      <c r="M27" t="s">
        <v>274</v>
      </c>
      <c r="N27">
        <v>10.9313</v>
      </c>
      <c r="AB27" t="str">
        <f>B2B!D24</f>
        <v>JM1</v>
      </c>
      <c r="AC27" t="str">
        <f>B2B!E24</f>
        <v>22</v>
      </c>
      <c r="AD27" t="str">
        <f t="shared" si="6"/>
        <v>JM1-22</v>
      </c>
      <c r="AE27" t="str">
        <f t="shared" si="7"/>
        <v>MGT_RX0_N</v>
      </c>
      <c r="AF27" t="str">
        <f t="shared" si="8"/>
        <v>E3</v>
      </c>
      <c r="AG27">
        <f t="shared" si="9"/>
        <v>6.5891999999999999</v>
      </c>
      <c r="AH27" t="str">
        <f>IF(IFERROR(IF(IF(AF27="--",INDEX(D:D,MATCH(AE27,INDEX(B:B,MATCH(AE27,B:B,)+1):B10541,)+MATCH(AE27,B:B,)))=D27,VLOOKUP(AE27,B:D,3,0),IF(AF27="--",INDEX(D:D,MATCH(AE27,INDEX(B:B,MATCH(AE27,B:B,)+1):B10541,)+MATCH(AE27,B:B,)),"---")),"---")=AD27,"---",IFERROR(IF(IF(AF27="--",INDEX(D:D,MATCH(AE27,INDEX(B:B,MATCH(AE27,B:B,)+1):B10541,)+MATCH(AE27,B:B,)))=AD27,VLOOKUP(AE27,B:D,3,0),IF(AF27="--",INDEX(D:D,MATCH(AE27,INDEX(B:B,MATCH(AE27,B:B,)+1):B10541,)+MATCH(AE27,B:B,)),"---")),"---"))</f>
        <v>---</v>
      </c>
      <c r="AI27" t="str">
        <f t="shared" si="10"/>
        <v>--</v>
      </c>
      <c r="AJ27" t="str">
        <f t="shared" si="11"/>
        <v>MGT_RX0_N</v>
      </c>
      <c r="AK27">
        <f t="shared" si="12"/>
        <v>2</v>
      </c>
      <c r="AT27" t="str">
        <f t="shared" si="4"/>
        <v>MGT_RX0_N</v>
      </c>
      <c r="AU27" t="str">
        <f t="shared" si="5"/>
        <v>--</v>
      </c>
    </row>
    <row r="28" spans="1:47" x14ac:dyDescent="0.25">
      <c r="A28" t="str">
        <f t="shared" si="0"/>
        <v>JM1-23</v>
      </c>
      <c r="B28" t="str">
        <f t="shared" si="1"/>
        <v>GND</v>
      </c>
      <c r="C28" t="str">
        <f t="shared" si="2"/>
        <v>JM1-GND</v>
      </c>
      <c r="D28" t="str">
        <f t="shared" si="3"/>
        <v>JM1-23</v>
      </c>
      <c r="E28" t="s">
        <v>158</v>
      </c>
      <c r="F28">
        <v>23</v>
      </c>
      <c r="G28" t="s">
        <v>275</v>
      </c>
      <c r="L28" t="s">
        <v>851</v>
      </c>
      <c r="M28" t="s">
        <v>274</v>
      </c>
      <c r="N28">
        <v>9.6241000000000003</v>
      </c>
      <c r="AB28" t="str">
        <f>B2B!D25</f>
        <v>JM1</v>
      </c>
      <c r="AC28" t="str">
        <f>B2B!E25</f>
        <v>23</v>
      </c>
      <c r="AD28" t="str">
        <f t="shared" si="6"/>
        <v>JM1-23</v>
      </c>
      <c r="AE28" t="str">
        <f t="shared" si="7"/>
        <v>GND</v>
      </c>
      <c r="AF28" t="str">
        <f t="shared" si="8"/>
        <v>---</v>
      </c>
      <c r="AG28" t="str">
        <f t="shared" si="9"/>
        <v>---</v>
      </c>
      <c r="AH28" t="str">
        <f>IF(IFERROR(IF(IF(AF28="--",INDEX(D:D,MATCH(AE28,INDEX(B:B,MATCH(AE28,B:B,)+1):B10542,)+MATCH(AE28,B:B,)))=D28,VLOOKUP(AE28,B:D,3,0),IF(AF28="--",INDEX(D:D,MATCH(AE28,INDEX(B:B,MATCH(AE28,B:B,)+1):B10542,)+MATCH(AE28,B:B,)),"---")),"---")=AD28,"---",IFERROR(IF(IF(AF28="--",INDEX(D:D,MATCH(AE28,INDEX(B:B,MATCH(AE28,B:B,)+1):B10542,)+MATCH(AE28,B:B,)))=AD28,VLOOKUP(AE28,B:D,3,0),IF(AF28="--",INDEX(D:D,MATCH(AE28,INDEX(B:B,MATCH(AE28,B:B,)+1):B10542,)+MATCH(AE28,B:B,)),"---")),"---"))</f>
        <v>---</v>
      </c>
      <c r="AI28" t="str">
        <f t="shared" si="10"/>
        <v>--</v>
      </c>
      <c r="AJ28" t="str">
        <f t="shared" si="11"/>
        <v>GND</v>
      </c>
      <c r="AK28">
        <f t="shared" si="12"/>
        <v>191</v>
      </c>
      <c r="AT28" t="str">
        <f t="shared" si="4"/>
        <v>GND</v>
      </c>
      <c r="AU28" t="str">
        <f t="shared" si="5"/>
        <v>--</v>
      </c>
    </row>
    <row r="29" spans="1:47" x14ac:dyDescent="0.25">
      <c r="A29" t="str">
        <f t="shared" si="0"/>
        <v>JM1-24</v>
      </c>
      <c r="B29" t="str">
        <f t="shared" si="1"/>
        <v>GND</v>
      </c>
      <c r="C29" t="str">
        <f t="shared" si="2"/>
        <v>JM1-GND</v>
      </c>
      <c r="D29" t="str">
        <f t="shared" si="3"/>
        <v>JM1-24</v>
      </c>
      <c r="E29" t="s">
        <v>158</v>
      </c>
      <c r="F29">
        <v>24</v>
      </c>
      <c r="G29" t="s">
        <v>275</v>
      </c>
      <c r="L29" t="s">
        <v>852</v>
      </c>
      <c r="M29" t="s">
        <v>274</v>
      </c>
      <c r="N29">
        <v>9.6241000000000003</v>
      </c>
      <c r="AB29" t="str">
        <f>B2B!D26</f>
        <v>JM1</v>
      </c>
      <c r="AC29" t="str">
        <f>B2B!E26</f>
        <v>24</v>
      </c>
      <c r="AD29" t="str">
        <f t="shared" si="6"/>
        <v>JM1-24</v>
      </c>
      <c r="AE29" t="str">
        <f t="shared" si="7"/>
        <v>GND</v>
      </c>
      <c r="AF29" t="str">
        <f t="shared" si="8"/>
        <v>---</v>
      </c>
      <c r="AG29" t="str">
        <f t="shared" si="9"/>
        <v>---</v>
      </c>
      <c r="AH29" t="str">
        <f>IF(IFERROR(IF(IF(AF29="--",INDEX(D:D,MATCH(AE29,INDEX(B:B,MATCH(AE29,B:B,)+1):B10543,)+MATCH(AE29,B:B,)))=D29,VLOOKUP(AE29,B:D,3,0),IF(AF29="--",INDEX(D:D,MATCH(AE29,INDEX(B:B,MATCH(AE29,B:B,)+1):B10543,)+MATCH(AE29,B:B,)),"---")),"---")=AD29,"---",IFERROR(IF(IF(AF29="--",INDEX(D:D,MATCH(AE29,INDEX(B:B,MATCH(AE29,B:B,)+1):B10543,)+MATCH(AE29,B:B,)))=AD29,VLOOKUP(AE29,B:D,3,0),IF(AF29="--",INDEX(D:D,MATCH(AE29,INDEX(B:B,MATCH(AE29,B:B,)+1):B10543,)+MATCH(AE29,B:B,)),"---")),"---"))</f>
        <v>---</v>
      </c>
      <c r="AI29" t="str">
        <f t="shared" si="10"/>
        <v>--</v>
      </c>
      <c r="AJ29" t="str">
        <f t="shared" si="11"/>
        <v>GND</v>
      </c>
      <c r="AK29">
        <f t="shared" si="12"/>
        <v>191</v>
      </c>
      <c r="AT29" t="str">
        <f t="shared" si="4"/>
        <v>GND</v>
      </c>
      <c r="AU29" t="str">
        <f t="shared" si="5"/>
        <v>--</v>
      </c>
    </row>
    <row r="30" spans="1:47" x14ac:dyDescent="0.25">
      <c r="A30" t="str">
        <f t="shared" si="0"/>
        <v>JM1-25</v>
      </c>
      <c r="B30" t="str">
        <f t="shared" si="1"/>
        <v>MGT_TX0_P</v>
      </c>
      <c r="C30" t="str">
        <f t="shared" si="2"/>
        <v>JM1-MGT_TX0_P</v>
      </c>
      <c r="D30" t="str">
        <f t="shared" si="3"/>
        <v>JM1-25</v>
      </c>
      <c r="E30" t="s">
        <v>158</v>
      </c>
      <c r="F30">
        <v>25</v>
      </c>
      <c r="G30" t="s">
        <v>879</v>
      </c>
      <c r="L30" t="s">
        <v>853</v>
      </c>
      <c r="M30" t="s">
        <v>274</v>
      </c>
      <c r="N30">
        <v>12.893599999999999</v>
      </c>
      <c r="AB30" t="str">
        <f>B2B!D27</f>
        <v>JM1</v>
      </c>
      <c r="AC30" t="str">
        <f>B2B!E27</f>
        <v>25</v>
      </c>
      <c r="AD30" t="str">
        <f t="shared" si="6"/>
        <v>JM1-25</v>
      </c>
      <c r="AE30" t="str">
        <f t="shared" si="7"/>
        <v>MGT_TX0_P</v>
      </c>
      <c r="AF30" t="str">
        <f t="shared" si="8"/>
        <v>H2</v>
      </c>
      <c r="AG30">
        <f t="shared" si="9"/>
        <v>10.0471</v>
      </c>
      <c r="AH30" t="str">
        <f>IF(IFERROR(IF(IF(AF30="--",INDEX(D:D,MATCH(AE30,INDEX(B:B,MATCH(AE30,B:B,)+1):B10544,)+MATCH(AE30,B:B,)))=D30,VLOOKUP(AE30,B:D,3,0),IF(AF30="--",INDEX(D:D,MATCH(AE30,INDEX(B:B,MATCH(AE30,B:B,)+1):B10544,)+MATCH(AE30,B:B,)),"---")),"---")=AD30,"---",IFERROR(IF(IF(AF30="--",INDEX(D:D,MATCH(AE30,INDEX(B:B,MATCH(AE30,B:B,)+1):B10544,)+MATCH(AE30,B:B,)))=AD30,VLOOKUP(AE30,B:D,3,0),IF(AF30="--",INDEX(D:D,MATCH(AE30,INDEX(B:B,MATCH(AE30,B:B,)+1):B10544,)+MATCH(AE30,B:B,)),"---")),"---"))</f>
        <v>---</v>
      </c>
      <c r="AI30" t="str">
        <f t="shared" si="10"/>
        <v>--</v>
      </c>
      <c r="AJ30" t="str">
        <f t="shared" si="11"/>
        <v>MGT_TX0_P</v>
      </c>
      <c r="AK30">
        <f t="shared" si="12"/>
        <v>2</v>
      </c>
      <c r="AT30" t="str">
        <f t="shared" si="4"/>
        <v>MGT_TX0_P</v>
      </c>
      <c r="AU30" t="str">
        <f t="shared" si="5"/>
        <v>--</v>
      </c>
    </row>
    <row r="31" spans="1:47" x14ac:dyDescent="0.25">
      <c r="A31" t="str">
        <f t="shared" si="0"/>
        <v>JM1-26</v>
      </c>
      <c r="B31" t="str">
        <f t="shared" si="1"/>
        <v>ADC_P</v>
      </c>
      <c r="C31" t="str">
        <f t="shared" si="2"/>
        <v>JM1-ADC_P</v>
      </c>
      <c r="D31" t="str">
        <f t="shared" si="3"/>
        <v>JM1-26</v>
      </c>
      <c r="E31" t="s">
        <v>158</v>
      </c>
      <c r="F31">
        <v>26</v>
      </c>
      <c r="G31" t="s">
        <v>1301</v>
      </c>
      <c r="L31" t="s">
        <v>854</v>
      </c>
      <c r="M31" t="s">
        <v>274</v>
      </c>
      <c r="N31">
        <v>13.4819</v>
      </c>
      <c r="AB31" t="str">
        <f>B2B!D28</f>
        <v>JM1</v>
      </c>
      <c r="AC31" t="str">
        <f>B2B!E28</f>
        <v>26</v>
      </c>
      <c r="AD31" t="str">
        <f t="shared" si="6"/>
        <v>JM1-26</v>
      </c>
      <c r="AE31" t="str">
        <f t="shared" si="7"/>
        <v>ADC_P</v>
      </c>
      <c r="AF31" t="str">
        <f t="shared" si="8"/>
        <v>K10</v>
      </c>
      <c r="AG31">
        <f t="shared" si="9"/>
        <v>16.6739</v>
      </c>
      <c r="AH31" t="str">
        <f>IF(IFERROR(IF(IF(AF31="--",INDEX(D:D,MATCH(AE31,INDEX(B:B,MATCH(AE31,B:B,)+1):B10545,)+MATCH(AE31,B:B,)))=D31,VLOOKUP(AE31,B:D,3,0),IF(AF31="--",INDEX(D:D,MATCH(AE31,INDEX(B:B,MATCH(AE31,B:B,)+1):B10545,)+MATCH(AE31,B:B,)),"---")),"---")=AD31,"---",IFERROR(IF(IF(AF31="--",INDEX(D:D,MATCH(AE31,INDEX(B:B,MATCH(AE31,B:B,)+1):B10545,)+MATCH(AE31,B:B,)))=AD31,VLOOKUP(AE31,B:D,3,0),IF(AF31="--",INDEX(D:D,MATCH(AE31,INDEX(B:B,MATCH(AE31,B:B,)+1):B10545,)+MATCH(AE31,B:B,)),"---")),"---"))</f>
        <v>---</v>
      </c>
      <c r="AI31" t="str">
        <f t="shared" si="10"/>
        <v>--</v>
      </c>
      <c r="AJ31" t="str">
        <f t="shared" si="11"/>
        <v>ADC_P</v>
      </c>
      <c r="AK31">
        <f t="shared" si="12"/>
        <v>3</v>
      </c>
      <c r="AT31" t="str">
        <f t="shared" si="4"/>
        <v>ADC_P</v>
      </c>
      <c r="AU31" t="str">
        <f t="shared" si="5"/>
        <v>--</v>
      </c>
    </row>
    <row r="32" spans="1:47" x14ac:dyDescent="0.25">
      <c r="A32" t="str">
        <f t="shared" si="0"/>
        <v>JM1-27</v>
      </c>
      <c r="B32" t="str">
        <f t="shared" si="1"/>
        <v>MGT_TX0_N</v>
      </c>
      <c r="C32" t="str">
        <f t="shared" si="2"/>
        <v>JM1-MGT_TX0_N</v>
      </c>
      <c r="D32" t="str">
        <f t="shared" si="3"/>
        <v>JM1-27</v>
      </c>
      <c r="E32" t="s">
        <v>158</v>
      </c>
      <c r="F32">
        <v>27</v>
      </c>
      <c r="G32" t="s">
        <v>877</v>
      </c>
      <c r="L32" t="s">
        <v>291</v>
      </c>
      <c r="M32" t="s">
        <v>274</v>
      </c>
      <c r="N32">
        <v>10.331300000000001</v>
      </c>
      <c r="AB32" t="str">
        <f>B2B!D29</f>
        <v>JM1</v>
      </c>
      <c r="AC32" t="str">
        <f>B2B!E29</f>
        <v>27</v>
      </c>
      <c r="AD32" t="str">
        <f t="shared" si="6"/>
        <v>JM1-27</v>
      </c>
      <c r="AE32" t="str">
        <f t="shared" si="7"/>
        <v>MGT_TX0_N</v>
      </c>
      <c r="AF32" t="str">
        <f t="shared" si="8"/>
        <v>H1</v>
      </c>
      <c r="AG32">
        <f t="shared" si="9"/>
        <v>9.9885999999999999</v>
      </c>
      <c r="AH32" t="str">
        <f>IF(IFERROR(IF(IF(AF32="--",INDEX(D:D,MATCH(AE32,INDEX(B:B,MATCH(AE32,B:B,)+1):B10546,)+MATCH(AE32,B:B,)))=D32,VLOOKUP(AE32,B:D,3,0),IF(AF32="--",INDEX(D:D,MATCH(AE32,INDEX(B:B,MATCH(AE32,B:B,)+1):B10546,)+MATCH(AE32,B:B,)),"---")),"---")=AD32,"---",IFERROR(IF(IF(AF32="--",INDEX(D:D,MATCH(AE32,INDEX(B:B,MATCH(AE32,B:B,)+1):B10546,)+MATCH(AE32,B:B,)))=AD32,VLOOKUP(AE32,B:D,3,0),IF(AF32="--",INDEX(D:D,MATCH(AE32,INDEX(B:B,MATCH(AE32,B:B,)+1):B10546,)+MATCH(AE32,B:B,)),"---")),"---"))</f>
        <v>---</v>
      </c>
      <c r="AI32" t="str">
        <f t="shared" si="10"/>
        <v>--</v>
      </c>
      <c r="AJ32" t="str">
        <f t="shared" si="11"/>
        <v>MGT_TX0_N</v>
      </c>
      <c r="AK32">
        <f t="shared" si="12"/>
        <v>2</v>
      </c>
      <c r="AT32" t="str">
        <f t="shared" si="4"/>
        <v>MGT_TX0_N</v>
      </c>
      <c r="AU32" t="str">
        <f t="shared" si="5"/>
        <v>--</v>
      </c>
    </row>
    <row r="33" spans="1:47" x14ac:dyDescent="0.25">
      <c r="A33" t="str">
        <f t="shared" si="0"/>
        <v>JM1-28</v>
      </c>
      <c r="B33" t="str">
        <f t="shared" si="1"/>
        <v>ADC_N</v>
      </c>
      <c r="C33" t="str">
        <f t="shared" si="2"/>
        <v>JM1-ADC_N</v>
      </c>
      <c r="D33" t="str">
        <f t="shared" si="3"/>
        <v>JM1-28</v>
      </c>
      <c r="E33" t="s">
        <v>158</v>
      </c>
      <c r="F33">
        <v>28</v>
      </c>
      <c r="G33" t="s">
        <v>1300</v>
      </c>
      <c r="L33" t="s">
        <v>292</v>
      </c>
      <c r="M33" t="s">
        <v>274</v>
      </c>
      <c r="N33">
        <v>10.662599999999999</v>
      </c>
      <c r="AB33" t="str">
        <f>B2B!D30</f>
        <v>JM1</v>
      </c>
      <c r="AC33" t="str">
        <f>B2B!E30</f>
        <v>28</v>
      </c>
      <c r="AD33" t="str">
        <f t="shared" si="6"/>
        <v>JM1-28</v>
      </c>
      <c r="AE33" t="str">
        <f t="shared" si="7"/>
        <v>ADC_N</v>
      </c>
      <c r="AF33" t="str">
        <f t="shared" si="8"/>
        <v>L9</v>
      </c>
      <c r="AG33">
        <f t="shared" si="9"/>
        <v>14.956899999999999</v>
      </c>
      <c r="AH33" t="str">
        <f>IF(IFERROR(IF(IF(AF33="--",INDEX(D:D,MATCH(AE33,INDEX(B:B,MATCH(AE33,B:B,)+1):B10547,)+MATCH(AE33,B:B,)))=D33,VLOOKUP(AE33,B:D,3,0),IF(AF33="--",INDEX(D:D,MATCH(AE33,INDEX(B:B,MATCH(AE33,B:B,)+1):B10547,)+MATCH(AE33,B:B,)),"---")),"---")=AD33,"---",IFERROR(IF(IF(AF33="--",INDEX(D:D,MATCH(AE33,INDEX(B:B,MATCH(AE33,B:B,)+1):B10547,)+MATCH(AE33,B:B,)))=AD33,VLOOKUP(AE33,B:D,3,0),IF(AF33="--",INDEX(D:D,MATCH(AE33,INDEX(B:B,MATCH(AE33,B:B,)+1):B10547,)+MATCH(AE33,B:B,)),"---")),"---"))</f>
        <v>---</v>
      </c>
      <c r="AI33" t="str">
        <f t="shared" si="10"/>
        <v>--</v>
      </c>
      <c r="AJ33" t="str">
        <f t="shared" si="11"/>
        <v>ADC_N</v>
      </c>
      <c r="AK33">
        <f t="shared" si="12"/>
        <v>3</v>
      </c>
      <c r="AT33" t="str">
        <f t="shared" si="4"/>
        <v>ADC_N</v>
      </c>
      <c r="AU33" t="str">
        <f t="shared" si="5"/>
        <v>--</v>
      </c>
    </row>
    <row r="34" spans="1:47" x14ac:dyDescent="0.25">
      <c r="A34" t="str">
        <f t="shared" si="0"/>
        <v>JM1-29</v>
      </c>
      <c r="B34" t="str">
        <f t="shared" si="1"/>
        <v>GND</v>
      </c>
      <c r="C34" t="str">
        <f t="shared" si="2"/>
        <v>JM1-GND</v>
      </c>
      <c r="D34" t="str">
        <f t="shared" si="3"/>
        <v>JM1-29</v>
      </c>
      <c r="E34" t="s">
        <v>158</v>
      </c>
      <c r="F34">
        <v>29</v>
      </c>
      <c r="G34" t="s">
        <v>275</v>
      </c>
      <c r="L34" t="s">
        <v>855</v>
      </c>
      <c r="M34" t="s">
        <v>274</v>
      </c>
      <c r="N34">
        <v>13.8596</v>
      </c>
      <c r="AB34" t="str">
        <f>B2B!D31</f>
        <v>JM1</v>
      </c>
      <c r="AC34" t="str">
        <f>B2B!E31</f>
        <v>29</v>
      </c>
      <c r="AD34" t="str">
        <f t="shared" si="6"/>
        <v>JM1-29</v>
      </c>
      <c r="AE34" t="str">
        <f t="shared" si="7"/>
        <v>GND</v>
      </c>
      <c r="AF34" t="str">
        <f t="shared" si="8"/>
        <v>---</v>
      </c>
      <c r="AG34" t="str">
        <f t="shared" si="9"/>
        <v>---</v>
      </c>
      <c r="AH34" t="str">
        <f>IF(IFERROR(IF(IF(AF34="--",INDEX(D:D,MATCH(AE34,INDEX(B:B,MATCH(AE34,B:B,)+1):B10548,)+MATCH(AE34,B:B,)))=D34,VLOOKUP(AE34,B:D,3,0),IF(AF34="--",INDEX(D:D,MATCH(AE34,INDEX(B:B,MATCH(AE34,B:B,)+1):B10548,)+MATCH(AE34,B:B,)),"---")),"---")=AD34,"---",IFERROR(IF(IF(AF34="--",INDEX(D:D,MATCH(AE34,INDEX(B:B,MATCH(AE34,B:B,)+1):B10548,)+MATCH(AE34,B:B,)))=AD34,VLOOKUP(AE34,B:D,3,0),IF(AF34="--",INDEX(D:D,MATCH(AE34,INDEX(B:B,MATCH(AE34,B:B,)+1):B10548,)+MATCH(AE34,B:B,)),"---")),"---"))</f>
        <v>---</v>
      </c>
      <c r="AI34" t="str">
        <f t="shared" si="10"/>
        <v>--</v>
      </c>
      <c r="AJ34" t="str">
        <f t="shared" si="11"/>
        <v>GND</v>
      </c>
      <c r="AK34">
        <f t="shared" si="12"/>
        <v>191</v>
      </c>
      <c r="AT34" t="str">
        <f t="shared" si="4"/>
        <v>GND</v>
      </c>
      <c r="AU34" t="str">
        <f t="shared" si="5"/>
        <v>--</v>
      </c>
    </row>
    <row r="35" spans="1:47" x14ac:dyDescent="0.25">
      <c r="A35" t="str">
        <f t="shared" si="0"/>
        <v>JM1-30</v>
      </c>
      <c r="B35" t="str">
        <f t="shared" si="1"/>
        <v>GND</v>
      </c>
      <c r="C35" t="str">
        <f t="shared" si="2"/>
        <v>JM1-GND</v>
      </c>
      <c r="D35" t="str">
        <f t="shared" si="3"/>
        <v>JM1-30</v>
      </c>
      <c r="E35" t="s">
        <v>158</v>
      </c>
      <c r="F35">
        <v>30</v>
      </c>
      <c r="G35" t="s">
        <v>275</v>
      </c>
      <c r="L35" t="s">
        <v>856</v>
      </c>
      <c r="M35" t="s">
        <v>274</v>
      </c>
      <c r="N35">
        <v>14.1418</v>
      </c>
      <c r="AB35" t="str">
        <f>B2B!D32</f>
        <v>JM1</v>
      </c>
      <c r="AC35" t="str">
        <f>B2B!E32</f>
        <v>30</v>
      </c>
      <c r="AD35" t="str">
        <f t="shared" si="6"/>
        <v>JM1-30</v>
      </c>
      <c r="AE35" t="str">
        <f t="shared" si="7"/>
        <v>GND</v>
      </c>
      <c r="AF35" t="str">
        <f t="shared" si="8"/>
        <v>---</v>
      </c>
      <c r="AG35" t="str">
        <f t="shared" si="9"/>
        <v>---</v>
      </c>
      <c r="AH35" t="str">
        <f>IF(IFERROR(IF(IF(AF35="--",INDEX(D:D,MATCH(AE35,INDEX(B:B,MATCH(AE35,B:B,)+1):B10549,)+MATCH(AE35,B:B,)))=D35,VLOOKUP(AE35,B:D,3,0),IF(AF35="--",INDEX(D:D,MATCH(AE35,INDEX(B:B,MATCH(AE35,B:B,)+1):B10549,)+MATCH(AE35,B:B,)),"---")),"---")=AD35,"---",IFERROR(IF(IF(AF35="--",INDEX(D:D,MATCH(AE35,INDEX(B:B,MATCH(AE35,B:B,)+1):B10549,)+MATCH(AE35,B:B,)))=AD35,VLOOKUP(AE35,B:D,3,0),IF(AF35="--",INDEX(D:D,MATCH(AE35,INDEX(B:B,MATCH(AE35,B:B,)+1):B10549,)+MATCH(AE35,B:B,)),"---")),"---"))</f>
        <v>---</v>
      </c>
      <c r="AI35" t="str">
        <f t="shared" si="10"/>
        <v>--</v>
      </c>
      <c r="AJ35" t="str">
        <f t="shared" si="11"/>
        <v>GND</v>
      </c>
      <c r="AK35">
        <f t="shared" si="12"/>
        <v>191</v>
      </c>
      <c r="AT35" t="str">
        <f t="shared" si="4"/>
        <v>GND</v>
      </c>
      <c r="AU35" t="str">
        <f t="shared" si="5"/>
        <v>--</v>
      </c>
    </row>
    <row r="36" spans="1:47" x14ac:dyDescent="0.25">
      <c r="A36" t="str">
        <f t="shared" si="0"/>
        <v>JM1-31</v>
      </c>
      <c r="B36" t="str">
        <f t="shared" si="1"/>
        <v>B34_L6_P</v>
      </c>
      <c r="C36" t="str">
        <f t="shared" si="2"/>
        <v>JM1-B34_L6_P</v>
      </c>
      <c r="D36" t="str">
        <f t="shared" si="3"/>
        <v>JM1-31</v>
      </c>
      <c r="E36" t="s">
        <v>158</v>
      </c>
      <c r="F36">
        <v>31</v>
      </c>
      <c r="G36" t="s">
        <v>393</v>
      </c>
      <c r="L36" t="s">
        <v>857</v>
      </c>
      <c r="M36" t="s">
        <v>274</v>
      </c>
      <c r="N36">
        <v>22.7698</v>
      </c>
      <c r="AB36" t="str">
        <f>B2B!D33</f>
        <v>JM1</v>
      </c>
      <c r="AC36" t="str">
        <f>B2B!E33</f>
        <v>31</v>
      </c>
      <c r="AD36" t="str">
        <f t="shared" si="6"/>
        <v>JM1-31</v>
      </c>
      <c r="AE36" t="str">
        <f t="shared" si="7"/>
        <v>B34_L6_P</v>
      </c>
      <c r="AF36" t="str">
        <f t="shared" si="8"/>
        <v>L5</v>
      </c>
      <c r="AG36">
        <f t="shared" si="9"/>
        <v>13.9505</v>
      </c>
      <c r="AH36" t="str">
        <f>IF(IFERROR(IF(IF(AF36="--",INDEX(D:D,MATCH(AE36,INDEX(B:B,MATCH(AE36,B:B,)+1):B10550,)+MATCH(AE36,B:B,)))=D36,VLOOKUP(AE36,B:D,3,0),IF(AF36="--",INDEX(D:D,MATCH(AE36,INDEX(B:B,MATCH(AE36,B:B,)+1):B10550,)+MATCH(AE36,B:B,)),"---")),"---")=AD36,"---",IFERROR(IF(IF(AF36="--",INDEX(D:D,MATCH(AE36,INDEX(B:B,MATCH(AE36,B:B,)+1):B10550,)+MATCH(AE36,B:B,)))=AD36,VLOOKUP(AE36,B:D,3,0),IF(AF36="--",INDEX(D:D,MATCH(AE36,INDEX(B:B,MATCH(AE36,B:B,)+1):B10550,)+MATCH(AE36,B:B,)),"---")),"---"))</f>
        <v>---</v>
      </c>
      <c r="AI36" t="str">
        <f t="shared" si="10"/>
        <v>--</v>
      </c>
      <c r="AJ36" t="str">
        <f t="shared" si="11"/>
        <v>B34_L6_P</v>
      </c>
      <c r="AK36">
        <f t="shared" si="12"/>
        <v>2</v>
      </c>
      <c r="AT36" t="str">
        <f t="shared" si="4"/>
        <v>B34_L6_P</v>
      </c>
      <c r="AU36" t="str">
        <f t="shared" si="5"/>
        <v>--</v>
      </c>
    </row>
    <row r="37" spans="1:47" x14ac:dyDescent="0.25">
      <c r="A37" t="str">
        <f t="shared" si="0"/>
        <v>JM1-32</v>
      </c>
      <c r="B37" t="str">
        <f t="shared" si="1"/>
        <v>B34_L2_P</v>
      </c>
      <c r="C37" t="str">
        <f t="shared" si="2"/>
        <v>JM1-B34_L2_P</v>
      </c>
      <c r="D37" t="str">
        <f t="shared" si="3"/>
        <v>JM1-32</v>
      </c>
      <c r="E37" t="s">
        <v>158</v>
      </c>
      <c r="F37">
        <v>32</v>
      </c>
      <c r="G37" t="s">
        <v>385</v>
      </c>
      <c r="L37" t="s">
        <v>858</v>
      </c>
      <c r="M37" t="s">
        <v>274</v>
      </c>
      <c r="N37">
        <v>23.759399999999999</v>
      </c>
      <c r="AB37" t="str">
        <f>B2B!D34</f>
        <v>JM1</v>
      </c>
      <c r="AC37" t="str">
        <f>B2B!E34</f>
        <v>32</v>
      </c>
      <c r="AD37" t="str">
        <f t="shared" si="6"/>
        <v>JM1-32</v>
      </c>
      <c r="AE37" t="str">
        <f t="shared" si="7"/>
        <v>B34_L2_P</v>
      </c>
      <c r="AF37" t="str">
        <f t="shared" si="8"/>
        <v>J5</v>
      </c>
      <c r="AG37">
        <f t="shared" si="9"/>
        <v>8.3442000000000007</v>
      </c>
      <c r="AH37" t="str">
        <f>IF(IFERROR(IF(IF(AF37="--",INDEX(D:D,MATCH(AE37,INDEX(B:B,MATCH(AE37,B:B,)+1):B10551,)+MATCH(AE37,B:B,)))=D37,VLOOKUP(AE37,B:D,3,0),IF(AF37="--",INDEX(D:D,MATCH(AE37,INDEX(B:B,MATCH(AE37,B:B,)+1):B10551,)+MATCH(AE37,B:B,)),"---")),"---")=AD37,"---",IFERROR(IF(IF(AF37="--",INDEX(D:D,MATCH(AE37,INDEX(B:B,MATCH(AE37,B:B,)+1):B10551,)+MATCH(AE37,B:B,)))=AD37,VLOOKUP(AE37,B:D,3,0),IF(AF37="--",INDEX(D:D,MATCH(AE37,INDEX(B:B,MATCH(AE37,B:B,)+1):B10551,)+MATCH(AE37,B:B,)),"---")),"---"))</f>
        <v>---</v>
      </c>
      <c r="AI37" t="str">
        <f t="shared" si="10"/>
        <v>--</v>
      </c>
      <c r="AJ37" t="str">
        <f t="shared" si="11"/>
        <v>B34_L2_P</v>
      </c>
      <c r="AK37">
        <f t="shared" si="12"/>
        <v>2</v>
      </c>
      <c r="AT37" t="str">
        <f t="shared" si="4"/>
        <v>B34_L2_P</v>
      </c>
      <c r="AU37" t="str">
        <f t="shared" si="5"/>
        <v>--</v>
      </c>
    </row>
    <row r="38" spans="1:47" x14ac:dyDescent="0.25">
      <c r="A38" t="str">
        <f t="shared" si="0"/>
        <v>JM1-33</v>
      </c>
      <c r="B38" t="str">
        <f t="shared" si="1"/>
        <v>B34_L6_N</v>
      </c>
      <c r="C38" t="str">
        <f t="shared" si="2"/>
        <v>JM1-B34_L6_N</v>
      </c>
      <c r="D38" t="str">
        <f t="shared" si="3"/>
        <v>JM1-33</v>
      </c>
      <c r="E38" t="s">
        <v>158</v>
      </c>
      <c r="F38">
        <v>33</v>
      </c>
      <c r="G38" t="s">
        <v>392</v>
      </c>
      <c r="L38" t="s">
        <v>859</v>
      </c>
      <c r="M38" t="s">
        <v>274</v>
      </c>
      <c r="N38">
        <v>17.756699999999999</v>
      </c>
      <c r="AB38" t="str">
        <f>B2B!D35</f>
        <v>JM1</v>
      </c>
      <c r="AC38" t="str">
        <f>B2B!E35</f>
        <v>33</v>
      </c>
      <c r="AD38" t="str">
        <f t="shared" si="6"/>
        <v>JM1-33</v>
      </c>
      <c r="AE38" t="str">
        <f t="shared" si="7"/>
        <v>B34_L6_N</v>
      </c>
      <c r="AF38" t="str">
        <f t="shared" si="8"/>
        <v>M5</v>
      </c>
      <c r="AG38">
        <f t="shared" si="9"/>
        <v>13.833399999999999</v>
      </c>
      <c r="AH38" t="str">
        <f>IF(IFERROR(IF(IF(AF38="--",INDEX(D:D,MATCH(AE38,INDEX(B:B,MATCH(AE38,B:B,)+1):B10552,)+MATCH(AE38,B:B,)))=D38,VLOOKUP(AE38,B:D,3,0),IF(AF38="--",INDEX(D:D,MATCH(AE38,INDEX(B:B,MATCH(AE38,B:B,)+1):B10552,)+MATCH(AE38,B:B,)),"---")),"---")=AD38,"---",IFERROR(IF(IF(AF38="--",INDEX(D:D,MATCH(AE38,INDEX(B:B,MATCH(AE38,B:B,)+1):B10552,)+MATCH(AE38,B:B,)))=AD38,VLOOKUP(AE38,B:D,3,0),IF(AF38="--",INDEX(D:D,MATCH(AE38,INDEX(B:B,MATCH(AE38,B:B,)+1):B10552,)+MATCH(AE38,B:B,)),"---")),"---"))</f>
        <v>---</v>
      </c>
      <c r="AI38" t="str">
        <f t="shared" si="10"/>
        <v>--</v>
      </c>
      <c r="AJ38" t="str">
        <f t="shared" si="11"/>
        <v>B34_L6_N</v>
      </c>
      <c r="AK38">
        <f t="shared" si="12"/>
        <v>2</v>
      </c>
      <c r="AT38" t="str">
        <f t="shared" si="4"/>
        <v>B34_L6_N</v>
      </c>
      <c r="AU38" t="str">
        <f t="shared" si="5"/>
        <v>--</v>
      </c>
    </row>
    <row r="39" spans="1:47" x14ac:dyDescent="0.25">
      <c r="A39" t="str">
        <f t="shared" si="0"/>
        <v>JM1-34</v>
      </c>
      <c r="B39" t="str">
        <f t="shared" si="1"/>
        <v>B34_L2_N</v>
      </c>
      <c r="C39" t="str">
        <f t="shared" si="2"/>
        <v>JM1-B34_L2_N</v>
      </c>
      <c r="D39" t="str">
        <f t="shared" si="3"/>
        <v>JM1-34</v>
      </c>
      <c r="E39" t="s">
        <v>158</v>
      </c>
      <c r="F39">
        <v>34</v>
      </c>
      <c r="G39" t="s">
        <v>384</v>
      </c>
      <c r="L39" t="s">
        <v>860</v>
      </c>
      <c r="M39" t="s">
        <v>274</v>
      </c>
      <c r="N39">
        <v>17.4253</v>
      </c>
      <c r="AB39" t="str">
        <f>B2B!D36</f>
        <v>JM1</v>
      </c>
      <c r="AC39" t="str">
        <f>B2B!E36</f>
        <v>34</v>
      </c>
      <c r="AD39" t="str">
        <f t="shared" si="6"/>
        <v>JM1-34</v>
      </c>
      <c r="AE39" t="str">
        <f t="shared" si="7"/>
        <v>B34_L2_N</v>
      </c>
      <c r="AF39" t="str">
        <f t="shared" si="8"/>
        <v>J4</v>
      </c>
      <c r="AG39">
        <f t="shared" si="9"/>
        <v>7.4612999999999996</v>
      </c>
      <c r="AH39" t="str">
        <f>IF(IFERROR(IF(IF(AF39="--",INDEX(D:D,MATCH(AE39,INDEX(B:B,MATCH(AE39,B:B,)+1):B10553,)+MATCH(AE39,B:B,)))=D39,VLOOKUP(AE39,B:D,3,0),IF(AF39="--",INDEX(D:D,MATCH(AE39,INDEX(B:B,MATCH(AE39,B:B,)+1):B10553,)+MATCH(AE39,B:B,)),"---")),"---")=AD39,"---",IFERROR(IF(IF(AF39="--",INDEX(D:D,MATCH(AE39,INDEX(B:B,MATCH(AE39,B:B,)+1):B10553,)+MATCH(AE39,B:B,)))=AD39,VLOOKUP(AE39,B:D,3,0),IF(AF39="--",INDEX(D:D,MATCH(AE39,INDEX(B:B,MATCH(AE39,B:B,)+1):B10553,)+MATCH(AE39,B:B,)),"---")),"---"))</f>
        <v>---</v>
      </c>
      <c r="AI39" t="str">
        <f t="shared" si="10"/>
        <v>--</v>
      </c>
      <c r="AJ39" t="str">
        <f t="shared" si="11"/>
        <v>B34_L2_N</v>
      </c>
      <c r="AK39">
        <f t="shared" si="12"/>
        <v>2</v>
      </c>
      <c r="AT39" t="str">
        <f t="shared" si="4"/>
        <v>B34_L2_N</v>
      </c>
      <c r="AU39" t="str">
        <f t="shared" si="5"/>
        <v>--</v>
      </c>
    </row>
    <row r="40" spans="1:47" x14ac:dyDescent="0.25">
      <c r="A40" t="str">
        <f t="shared" si="0"/>
        <v>JM1-35</v>
      </c>
      <c r="B40" t="str">
        <f t="shared" si="1"/>
        <v>B34_L7_P</v>
      </c>
      <c r="C40" t="str">
        <f t="shared" si="2"/>
        <v>JM1-B34_L7_P</v>
      </c>
      <c r="D40" t="str">
        <f t="shared" si="3"/>
        <v>JM1-35</v>
      </c>
      <c r="E40" t="s">
        <v>158</v>
      </c>
      <c r="F40">
        <v>35</v>
      </c>
      <c r="G40" t="s">
        <v>395</v>
      </c>
      <c r="L40" t="s">
        <v>861</v>
      </c>
      <c r="M40" t="s">
        <v>274</v>
      </c>
      <c r="N40">
        <v>13.8398</v>
      </c>
      <c r="AB40" t="str">
        <f>B2B!D37</f>
        <v>JM1</v>
      </c>
      <c r="AC40" t="str">
        <f>B2B!E37</f>
        <v>35</v>
      </c>
      <c r="AD40" t="str">
        <f t="shared" si="6"/>
        <v>JM1-35</v>
      </c>
      <c r="AE40" t="str">
        <f t="shared" si="7"/>
        <v>B34_L7_P</v>
      </c>
      <c r="AF40" t="str">
        <f t="shared" si="8"/>
        <v>M2</v>
      </c>
      <c r="AG40">
        <f t="shared" si="9"/>
        <v>12.239599999999999</v>
      </c>
      <c r="AH40" t="str">
        <f>IF(IFERROR(IF(IF(AF40="--",INDEX(D:D,MATCH(AE40,INDEX(B:B,MATCH(AE40,B:B,)+1):B10554,)+MATCH(AE40,B:B,)))=D40,VLOOKUP(AE40,B:D,3,0),IF(AF40="--",INDEX(D:D,MATCH(AE40,INDEX(B:B,MATCH(AE40,B:B,)+1):B10554,)+MATCH(AE40,B:B,)),"---")),"---")=AD40,"---",IFERROR(IF(IF(AF40="--",INDEX(D:D,MATCH(AE40,INDEX(B:B,MATCH(AE40,B:B,)+1):B10554,)+MATCH(AE40,B:B,)))=AD40,VLOOKUP(AE40,B:D,3,0),IF(AF40="--",INDEX(D:D,MATCH(AE40,INDEX(B:B,MATCH(AE40,B:B,)+1):B10554,)+MATCH(AE40,B:B,)),"---")),"---"))</f>
        <v>---</v>
      </c>
      <c r="AI40" t="str">
        <f t="shared" si="10"/>
        <v>--</v>
      </c>
      <c r="AJ40" t="str">
        <f t="shared" si="11"/>
        <v>B34_L7_P</v>
      </c>
      <c r="AK40">
        <f t="shared" si="12"/>
        <v>2</v>
      </c>
      <c r="AT40" t="str">
        <f t="shared" si="4"/>
        <v>B34_L7_P</v>
      </c>
      <c r="AU40" t="str">
        <f t="shared" si="5"/>
        <v>--</v>
      </c>
    </row>
    <row r="41" spans="1:47" x14ac:dyDescent="0.25">
      <c r="A41" t="str">
        <f t="shared" si="0"/>
        <v>JM1-36</v>
      </c>
      <c r="B41" t="str">
        <f t="shared" si="1"/>
        <v>B34_L1_P</v>
      </c>
      <c r="C41" t="str">
        <f t="shared" si="2"/>
        <v>JM1-B34_L1_P</v>
      </c>
      <c r="D41" t="str">
        <f t="shared" si="3"/>
        <v>JM1-36</v>
      </c>
      <c r="E41" t="s">
        <v>158</v>
      </c>
      <c r="F41">
        <v>36</v>
      </c>
      <c r="G41" t="s">
        <v>372</v>
      </c>
      <c r="L41" t="s">
        <v>862</v>
      </c>
      <c r="M41" t="s">
        <v>274</v>
      </c>
      <c r="N41">
        <v>15.054</v>
      </c>
      <c r="AB41" t="str">
        <f>B2B!D38</f>
        <v>JM1</v>
      </c>
      <c r="AC41" t="str">
        <f>B2B!E38</f>
        <v>36</v>
      </c>
      <c r="AD41" t="str">
        <f t="shared" si="6"/>
        <v>JM1-36</v>
      </c>
      <c r="AE41" t="str">
        <f t="shared" si="7"/>
        <v>B34_L1_P</v>
      </c>
      <c r="AF41" t="str">
        <f t="shared" si="8"/>
        <v>K6</v>
      </c>
      <c r="AG41">
        <f t="shared" si="9"/>
        <v>9.0612999999999992</v>
      </c>
      <c r="AH41" t="str">
        <f>IF(IFERROR(IF(IF(AF41="--",INDEX(D:D,MATCH(AE41,INDEX(B:B,MATCH(AE41,B:B,)+1):B10555,)+MATCH(AE41,B:B,)))=D41,VLOOKUP(AE41,B:D,3,0),IF(AF41="--",INDEX(D:D,MATCH(AE41,INDEX(B:B,MATCH(AE41,B:B,)+1):B10555,)+MATCH(AE41,B:B,)),"---")),"---")=AD41,"---",IFERROR(IF(IF(AF41="--",INDEX(D:D,MATCH(AE41,INDEX(B:B,MATCH(AE41,B:B,)+1):B10555,)+MATCH(AE41,B:B,)))=AD41,VLOOKUP(AE41,B:D,3,0),IF(AF41="--",INDEX(D:D,MATCH(AE41,INDEX(B:B,MATCH(AE41,B:B,)+1):B10555,)+MATCH(AE41,B:B,)),"---")),"---"))</f>
        <v>---</v>
      </c>
      <c r="AI41" t="str">
        <f t="shared" si="10"/>
        <v>--</v>
      </c>
      <c r="AJ41" t="str">
        <f t="shared" si="11"/>
        <v>B34_L1_P</v>
      </c>
      <c r="AK41">
        <f t="shared" si="12"/>
        <v>2</v>
      </c>
      <c r="AT41" t="str">
        <f t="shared" si="4"/>
        <v>B34_L1_P</v>
      </c>
      <c r="AU41" t="str">
        <f t="shared" si="5"/>
        <v>--</v>
      </c>
    </row>
    <row r="42" spans="1:47" x14ac:dyDescent="0.25">
      <c r="A42" t="str">
        <f t="shared" si="0"/>
        <v>JM1-37</v>
      </c>
      <c r="B42" t="str">
        <f t="shared" si="1"/>
        <v>B34_L7_N</v>
      </c>
      <c r="C42" t="str">
        <f t="shared" si="2"/>
        <v>JM1-B34_L7_N</v>
      </c>
      <c r="D42" t="str">
        <f t="shared" si="3"/>
        <v>JM1-37</v>
      </c>
      <c r="E42" t="s">
        <v>158</v>
      </c>
      <c r="F42">
        <v>37</v>
      </c>
      <c r="G42" t="s">
        <v>394</v>
      </c>
      <c r="L42" t="s">
        <v>863</v>
      </c>
      <c r="M42" t="s">
        <v>274</v>
      </c>
      <c r="N42">
        <v>15.793900000000001</v>
      </c>
      <c r="AB42" t="str">
        <f>B2B!D39</f>
        <v>JM1</v>
      </c>
      <c r="AC42" t="str">
        <f>B2B!E39</f>
        <v>37</v>
      </c>
      <c r="AD42" t="str">
        <f t="shared" si="6"/>
        <v>JM1-37</v>
      </c>
      <c r="AE42" t="str">
        <f t="shared" si="7"/>
        <v>B34_L7_N</v>
      </c>
      <c r="AF42" t="str">
        <f t="shared" si="8"/>
        <v>M1</v>
      </c>
      <c r="AG42">
        <f t="shared" si="9"/>
        <v>11.3567</v>
      </c>
      <c r="AH42" t="str">
        <f>IF(IFERROR(IF(IF(AF42="--",INDEX(D:D,MATCH(AE42,INDEX(B:B,MATCH(AE42,B:B,)+1):B10556,)+MATCH(AE42,B:B,)))=D42,VLOOKUP(AE42,B:D,3,0),IF(AF42="--",INDEX(D:D,MATCH(AE42,INDEX(B:B,MATCH(AE42,B:B,)+1):B10556,)+MATCH(AE42,B:B,)),"---")),"---")=AD42,"---",IFERROR(IF(IF(AF42="--",INDEX(D:D,MATCH(AE42,INDEX(B:B,MATCH(AE42,B:B,)+1):B10556,)+MATCH(AE42,B:B,)))=AD42,VLOOKUP(AE42,B:D,3,0),IF(AF42="--",INDEX(D:D,MATCH(AE42,INDEX(B:B,MATCH(AE42,B:B,)+1):B10556,)+MATCH(AE42,B:B,)),"---")),"---"))</f>
        <v>---</v>
      </c>
      <c r="AI42" t="str">
        <f t="shared" si="10"/>
        <v>--</v>
      </c>
      <c r="AJ42" t="str">
        <f t="shared" si="11"/>
        <v>B34_L7_N</v>
      </c>
      <c r="AK42">
        <f t="shared" si="12"/>
        <v>2</v>
      </c>
      <c r="AT42" t="str">
        <f t="shared" si="4"/>
        <v>B34_L7_N</v>
      </c>
      <c r="AU42" t="str">
        <f t="shared" si="5"/>
        <v>--</v>
      </c>
    </row>
    <row r="43" spans="1:47" x14ac:dyDescent="0.25">
      <c r="A43" t="str">
        <f t="shared" si="0"/>
        <v>JM1-38</v>
      </c>
      <c r="B43" t="str">
        <f t="shared" si="1"/>
        <v>B34_L1_N</v>
      </c>
      <c r="C43" t="str">
        <f t="shared" si="2"/>
        <v>JM1-B34_L1_N</v>
      </c>
      <c r="D43" t="str">
        <f t="shared" si="3"/>
        <v>JM1-38</v>
      </c>
      <c r="E43" t="s">
        <v>158</v>
      </c>
      <c r="F43">
        <v>38</v>
      </c>
      <c r="G43" t="s">
        <v>370</v>
      </c>
      <c r="L43" t="s">
        <v>864</v>
      </c>
      <c r="M43" t="s">
        <v>274</v>
      </c>
      <c r="N43">
        <v>17.110900000000001</v>
      </c>
      <c r="AB43" t="str">
        <f>B2B!D40</f>
        <v>JM1</v>
      </c>
      <c r="AC43" t="str">
        <f>B2B!E40</f>
        <v>38</v>
      </c>
      <c r="AD43" t="str">
        <f t="shared" si="6"/>
        <v>JM1-38</v>
      </c>
      <c r="AE43" t="str">
        <f t="shared" si="7"/>
        <v>B34_L1_N</v>
      </c>
      <c r="AF43" t="str">
        <f t="shared" si="8"/>
        <v>K5</v>
      </c>
      <c r="AG43">
        <f t="shared" si="9"/>
        <v>8.6638999999999999</v>
      </c>
      <c r="AH43" t="str">
        <f>IF(IFERROR(IF(IF(AF43="--",INDEX(D:D,MATCH(AE43,INDEX(B:B,MATCH(AE43,B:B,)+1):B10557,)+MATCH(AE43,B:B,)))=D43,VLOOKUP(AE43,B:D,3,0),IF(AF43="--",INDEX(D:D,MATCH(AE43,INDEX(B:B,MATCH(AE43,B:B,)+1):B10557,)+MATCH(AE43,B:B,)),"---")),"---")=AD43,"---",IFERROR(IF(IF(AF43="--",INDEX(D:D,MATCH(AE43,INDEX(B:B,MATCH(AE43,B:B,)+1):B10557,)+MATCH(AE43,B:B,)))=AD43,VLOOKUP(AE43,B:D,3,0),IF(AF43="--",INDEX(D:D,MATCH(AE43,INDEX(B:B,MATCH(AE43,B:B,)+1):B10557,)+MATCH(AE43,B:B,)),"---")),"---"))</f>
        <v>---</v>
      </c>
      <c r="AI43" t="str">
        <f t="shared" si="10"/>
        <v>--</v>
      </c>
      <c r="AJ43" t="str">
        <f t="shared" si="11"/>
        <v>B34_L1_N</v>
      </c>
      <c r="AK43">
        <f t="shared" si="12"/>
        <v>2</v>
      </c>
      <c r="AT43" t="str">
        <f t="shared" si="4"/>
        <v>B34_L1_N</v>
      </c>
      <c r="AU43" t="str">
        <f t="shared" si="5"/>
        <v>--</v>
      </c>
    </row>
    <row r="44" spans="1:47" x14ac:dyDescent="0.25">
      <c r="A44" t="str">
        <f t="shared" si="0"/>
        <v>JM1-39</v>
      </c>
      <c r="B44" t="str">
        <f t="shared" si="1"/>
        <v>B34_L3_P</v>
      </c>
      <c r="C44" t="str">
        <f t="shared" si="2"/>
        <v>JM1-B34_L3_P</v>
      </c>
      <c r="D44" t="str">
        <f t="shared" si="3"/>
        <v>JM1-39</v>
      </c>
      <c r="E44" t="s">
        <v>158</v>
      </c>
      <c r="F44">
        <v>39</v>
      </c>
      <c r="G44" t="s">
        <v>387</v>
      </c>
      <c r="L44" t="s">
        <v>293</v>
      </c>
      <c r="M44" t="s">
        <v>274</v>
      </c>
      <c r="N44">
        <v>13.714</v>
      </c>
      <c r="AB44" t="str">
        <f>B2B!D41</f>
        <v>JM1</v>
      </c>
      <c r="AC44" t="str">
        <f>B2B!E41</f>
        <v>39</v>
      </c>
      <c r="AD44" t="str">
        <f t="shared" si="6"/>
        <v>JM1-39</v>
      </c>
      <c r="AE44" t="str">
        <f t="shared" si="7"/>
        <v>B34_L3_P</v>
      </c>
      <c r="AF44" t="str">
        <f t="shared" si="8"/>
        <v>K2</v>
      </c>
      <c r="AG44">
        <f t="shared" si="9"/>
        <v>8.9199000000000002</v>
      </c>
      <c r="AH44" t="str">
        <f>IF(IFERROR(IF(IF(AF44="--",INDEX(D:D,MATCH(AE44,INDEX(B:B,MATCH(AE44,B:B,)+1):B10558,)+MATCH(AE44,B:B,)))=D44,VLOOKUP(AE44,B:D,3,0),IF(AF44="--",INDEX(D:D,MATCH(AE44,INDEX(B:B,MATCH(AE44,B:B,)+1):B10558,)+MATCH(AE44,B:B,)),"---")),"---")=AD44,"---",IFERROR(IF(IF(AF44="--",INDEX(D:D,MATCH(AE44,INDEX(B:B,MATCH(AE44,B:B,)+1):B10558,)+MATCH(AE44,B:B,)))=AD44,VLOOKUP(AE44,B:D,3,0),IF(AF44="--",INDEX(D:D,MATCH(AE44,INDEX(B:B,MATCH(AE44,B:B,)+1):B10558,)+MATCH(AE44,B:B,)),"---")),"---"))</f>
        <v>---</v>
      </c>
      <c r="AI44" t="str">
        <f t="shared" si="10"/>
        <v>--</v>
      </c>
      <c r="AJ44" t="str">
        <f t="shared" si="11"/>
        <v>B34_L3_P</v>
      </c>
      <c r="AK44">
        <f t="shared" si="12"/>
        <v>2</v>
      </c>
      <c r="AT44" t="str">
        <f t="shared" si="4"/>
        <v>B34_L3_P</v>
      </c>
      <c r="AU44" t="str">
        <f t="shared" si="5"/>
        <v>--</v>
      </c>
    </row>
    <row r="45" spans="1:47" x14ac:dyDescent="0.25">
      <c r="A45" t="str">
        <f t="shared" si="0"/>
        <v>JM1-40</v>
      </c>
      <c r="B45" t="str">
        <f t="shared" si="1"/>
        <v>B34_L4_P</v>
      </c>
      <c r="C45" t="str">
        <f t="shared" si="2"/>
        <v>JM1-B34_L4_P</v>
      </c>
      <c r="D45" t="str">
        <f t="shared" si="3"/>
        <v>JM1-40</v>
      </c>
      <c r="E45" t="s">
        <v>158</v>
      </c>
      <c r="F45">
        <v>40</v>
      </c>
      <c r="G45" t="s">
        <v>389</v>
      </c>
      <c r="L45" t="s">
        <v>294</v>
      </c>
      <c r="M45" t="s">
        <v>274</v>
      </c>
      <c r="N45">
        <v>15.031000000000001</v>
      </c>
      <c r="AB45" t="str">
        <f>B2B!D42</f>
        <v>JM1</v>
      </c>
      <c r="AC45" t="str">
        <f>B2B!E42</f>
        <v>40</v>
      </c>
      <c r="AD45" t="str">
        <f t="shared" si="6"/>
        <v>JM1-40</v>
      </c>
      <c r="AE45" t="str">
        <f t="shared" si="7"/>
        <v>B34_L4_P</v>
      </c>
      <c r="AF45" t="str">
        <f t="shared" si="8"/>
        <v>K3</v>
      </c>
      <c r="AG45">
        <f t="shared" si="9"/>
        <v>6.0613000000000001</v>
      </c>
      <c r="AH45" t="str">
        <f>IF(IFERROR(IF(IF(AF45="--",INDEX(D:D,MATCH(AE45,INDEX(B:B,MATCH(AE45,B:B,)+1):B10559,)+MATCH(AE45,B:B,)))=D45,VLOOKUP(AE45,B:D,3,0),IF(AF45="--",INDEX(D:D,MATCH(AE45,INDEX(B:B,MATCH(AE45,B:B,)+1):B10559,)+MATCH(AE45,B:B,)),"---")),"---")=AD45,"---",IFERROR(IF(IF(AF45="--",INDEX(D:D,MATCH(AE45,INDEX(B:B,MATCH(AE45,B:B,)+1):B10559,)+MATCH(AE45,B:B,)))=AD45,VLOOKUP(AE45,B:D,3,0),IF(AF45="--",INDEX(D:D,MATCH(AE45,INDEX(B:B,MATCH(AE45,B:B,)+1):B10559,)+MATCH(AE45,B:B,)),"---")),"---"))</f>
        <v>---</v>
      </c>
      <c r="AI45" t="str">
        <f t="shared" si="10"/>
        <v>--</v>
      </c>
      <c r="AJ45" t="str">
        <f t="shared" si="11"/>
        <v>B34_L4_P</v>
      </c>
      <c r="AK45">
        <f t="shared" si="12"/>
        <v>2</v>
      </c>
      <c r="AT45" t="str">
        <f t="shared" si="4"/>
        <v>B34_L4_P</v>
      </c>
      <c r="AU45" t="str">
        <f t="shared" si="5"/>
        <v>--</v>
      </c>
    </row>
    <row r="46" spans="1:47" x14ac:dyDescent="0.25">
      <c r="A46" t="str">
        <f t="shared" si="0"/>
        <v>JM1-41</v>
      </c>
      <c r="B46" t="str">
        <f t="shared" si="1"/>
        <v>B34_L3_N</v>
      </c>
      <c r="C46" t="str">
        <f t="shared" si="2"/>
        <v>JM1-B34_L3_N</v>
      </c>
      <c r="D46" t="str">
        <f t="shared" si="3"/>
        <v>JM1-41</v>
      </c>
      <c r="E46" t="s">
        <v>158</v>
      </c>
      <c r="F46">
        <v>41</v>
      </c>
      <c r="G46" t="s">
        <v>386</v>
      </c>
      <c r="L46" t="s">
        <v>1303</v>
      </c>
      <c r="M46" t="s">
        <v>274</v>
      </c>
      <c r="N46">
        <v>25.968800000000002</v>
      </c>
      <c r="AB46" t="str">
        <f>B2B!D43</f>
        <v>JM1</v>
      </c>
      <c r="AC46" t="str">
        <f>B2B!E43</f>
        <v>41</v>
      </c>
      <c r="AD46" t="str">
        <f t="shared" si="6"/>
        <v>JM1-41</v>
      </c>
      <c r="AE46" t="str">
        <f t="shared" si="7"/>
        <v>B34_L3_N</v>
      </c>
      <c r="AF46" t="str">
        <f t="shared" si="8"/>
        <v>K1</v>
      </c>
      <c r="AG46">
        <f t="shared" si="9"/>
        <v>8.0371000000000006</v>
      </c>
      <c r="AH46" t="str">
        <f>IF(IFERROR(IF(IF(AF46="--",INDEX(D:D,MATCH(AE46,INDEX(B:B,MATCH(AE46,B:B,)+1):B10560,)+MATCH(AE46,B:B,)))=D46,VLOOKUP(AE46,B:D,3,0),IF(AF46="--",INDEX(D:D,MATCH(AE46,INDEX(B:B,MATCH(AE46,B:B,)+1):B10560,)+MATCH(AE46,B:B,)),"---")),"---")=AD46,"---",IFERROR(IF(IF(AF46="--",INDEX(D:D,MATCH(AE46,INDEX(B:B,MATCH(AE46,B:B,)+1):B10560,)+MATCH(AE46,B:B,)))=AD46,VLOOKUP(AE46,B:D,3,0),IF(AF46="--",INDEX(D:D,MATCH(AE46,INDEX(B:B,MATCH(AE46,B:B,)+1):B10560,)+MATCH(AE46,B:B,)),"---")),"---"))</f>
        <v>---</v>
      </c>
      <c r="AI46" t="str">
        <f t="shared" si="10"/>
        <v>--</v>
      </c>
      <c r="AJ46" t="str">
        <f t="shared" si="11"/>
        <v>B34_L3_N</v>
      </c>
      <c r="AK46">
        <f t="shared" si="12"/>
        <v>2</v>
      </c>
      <c r="AT46" t="str">
        <f t="shared" si="4"/>
        <v>B34_L3_N</v>
      </c>
      <c r="AU46" t="str">
        <f t="shared" si="5"/>
        <v>--</v>
      </c>
    </row>
    <row r="47" spans="1:47" x14ac:dyDescent="0.25">
      <c r="A47" t="str">
        <f t="shared" si="0"/>
        <v>JM1-42</v>
      </c>
      <c r="B47" t="str">
        <f t="shared" si="1"/>
        <v>B34_L4_N</v>
      </c>
      <c r="C47" t="str">
        <f t="shared" si="2"/>
        <v>JM1-B34_L4_N</v>
      </c>
      <c r="D47" t="str">
        <f t="shared" si="3"/>
        <v>JM1-42</v>
      </c>
      <c r="E47" t="s">
        <v>158</v>
      </c>
      <c r="F47">
        <v>42</v>
      </c>
      <c r="G47" t="s">
        <v>388</v>
      </c>
      <c r="L47" t="s">
        <v>865</v>
      </c>
      <c r="M47" t="s">
        <v>274</v>
      </c>
      <c r="N47">
        <v>8.8655000000000008</v>
      </c>
      <c r="AB47" t="str">
        <f>B2B!D44</f>
        <v>JM1</v>
      </c>
      <c r="AC47" t="str">
        <f>B2B!E44</f>
        <v>42</v>
      </c>
      <c r="AD47" t="str">
        <f t="shared" si="6"/>
        <v>JM1-42</v>
      </c>
      <c r="AE47" t="str">
        <f t="shared" si="7"/>
        <v>B34_L4_N</v>
      </c>
      <c r="AF47" t="str">
        <f t="shared" si="8"/>
        <v>L2</v>
      </c>
      <c r="AG47">
        <f t="shared" si="9"/>
        <v>5.3198999999999996</v>
      </c>
      <c r="AH47" t="str">
        <f>IF(IFERROR(IF(IF(AF47="--",INDEX(D:D,MATCH(AE47,INDEX(B:B,MATCH(AE47,B:B,)+1):B10561,)+MATCH(AE47,B:B,)))=D47,VLOOKUP(AE47,B:D,3,0),IF(AF47="--",INDEX(D:D,MATCH(AE47,INDEX(B:B,MATCH(AE47,B:B,)+1):B10561,)+MATCH(AE47,B:B,)),"---")),"---")=AD47,"---",IFERROR(IF(IF(AF47="--",INDEX(D:D,MATCH(AE47,INDEX(B:B,MATCH(AE47,B:B,)+1):B10561,)+MATCH(AE47,B:B,)))=AD47,VLOOKUP(AE47,B:D,3,0),IF(AF47="--",INDEX(D:D,MATCH(AE47,INDEX(B:B,MATCH(AE47,B:B,)+1):B10561,)+MATCH(AE47,B:B,)),"---")),"---"))</f>
        <v>---</v>
      </c>
      <c r="AI47" t="str">
        <f t="shared" si="10"/>
        <v>--</v>
      </c>
      <c r="AJ47" t="str">
        <f t="shared" si="11"/>
        <v>B34_L4_N</v>
      </c>
      <c r="AK47">
        <f t="shared" si="12"/>
        <v>2</v>
      </c>
      <c r="AT47" t="str">
        <f t="shared" si="4"/>
        <v>B34_L4_N</v>
      </c>
      <c r="AU47" t="str">
        <f t="shared" si="5"/>
        <v>--</v>
      </c>
    </row>
    <row r="48" spans="1:47" x14ac:dyDescent="0.25">
      <c r="A48" t="str">
        <f t="shared" si="0"/>
        <v>JM1-43</v>
      </c>
      <c r="B48" t="str">
        <f t="shared" si="1"/>
        <v>B34_L9_P</v>
      </c>
      <c r="C48" t="str">
        <f t="shared" si="2"/>
        <v>JM1-B34_L9_P</v>
      </c>
      <c r="D48" t="str">
        <f t="shared" si="3"/>
        <v>JM1-43</v>
      </c>
      <c r="E48" t="s">
        <v>158</v>
      </c>
      <c r="F48">
        <v>43</v>
      </c>
      <c r="G48" t="s">
        <v>400</v>
      </c>
      <c r="L48" t="s">
        <v>866</v>
      </c>
      <c r="M48" t="s">
        <v>274</v>
      </c>
      <c r="N48">
        <v>9.4169999999999998</v>
      </c>
      <c r="AB48" t="str">
        <f>B2B!D45</f>
        <v>JM1</v>
      </c>
      <c r="AC48" t="str">
        <f>B2B!E45</f>
        <v>43</v>
      </c>
      <c r="AD48" t="str">
        <f t="shared" si="6"/>
        <v>JM1-43</v>
      </c>
      <c r="AE48" t="str">
        <f t="shared" si="7"/>
        <v>B34_L9_P</v>
      </c>
      <c r="AF48" t="str">
        <f t="shared" si="8"/>
        <v>N1</v>
      </c>
      <c r="AG48">
        <f t="shared" si="9"/>
        <v>10.6998</v>
      </c>
      <c r="AH48" t="str">
        <f>IF(IFERROR(IF(IF(AF48="--",INDEX(D:D,MATCH(AE48,INDEX(B:B,MATCH(AE48,B:B,)+1):B10562,)+MATCH(AE48,B:B,)))=D48,VLOOKUP(AE48,B:D,3,0),IF(AF48="--",INDEX(D:D,MATCH(AE48,INDEX(B:B,MATCH(AE48,B:B,)+1):B10562,)+MATCH(AE48,B:B,)),"---")),"---")=AD48,"---",IFERROR(IF(IF(AF48="--",INDEX(D:D,MATCH(AE48,INDEX(B:B,MATCH(AE48,B:B,)+1):B10562,)+MATCH(AE48,B:B,)))=AD48,VLOOKUP(AE48,B:D,3,0),IF(AF48="--",INDEX(D:D,MATCH(AE48,INDEX(B:B,MATCH(AE48,B:B,)+1):B10562,)+MATCH(AE48,B:B,)),"---")),"---"))</f>
        <v>---</v>
      </c>
      <c r="AI48" t="str">
        <f t="shared" si="10"/>
        <v>--</v>
      </c>
      <c r="AJ48" t="str">
        <f t="shared" si="11"/>
        <v>B34_L9_P</v>
      </c>
      <c r="AK48">
        <f t="shared" si="12"/>
        <v>2</v>
      </c>
      <c r="AT48" t="str">
        <f t="shared" si="4"/>
        <v>B34_L9_P</v>
      </c>
      <c r="AU48" t="str">
        <f t="shared" si="5"/>
        <v>--</v>
      </c>
    </row>
    <row r="49" spans="1:47" x14ac:dyDescent="0.25">
      <c r="A49" t="str">
        <f t="shared" si="0"/>
        <v>JM1-44</v>
      </c>
      <c r="B49" t="str">
        <f t="shared" si="1"/>
        <v>B34_L5_P</v>
      </c>
      <c r="C49" t="str">
        <f t="shared" si="2"/>
        <v>JM1-B34_L5_P</v>
      </c>
      <c r="D49" t="str">
        <f t="shared" si="3"/>
        <v>JM1-44</v>
      </c>
      <c r="E49" t="s">
        <v>158</v>
      </c>
      <c r="F49">
        <v>44</v>
      </c>
      <c r="G49" t="s">
        <v>391</v>
      </c>
      <c r="L49" t="s">
        <v>295</v>
      </c>
      <c r="M49" t="s">
        <v>274</v>
      </c>
      <c r="N49">
        <v>7.9169999999999998</v>
      </c>
      <c r="AB49" t="str">
        <f>B2B!D46</f>
        <v>JM1</v>
      </c>
      <c r="AC49" t="str">
        <f>B2B!E46</f>
        <v>44</v>
      </c>
      <c r="AD49" t="str">
        <f t="shared" si="6"/>
        <v>JM1-44</v>
      </c>
      <c r="AE49" t="str">
        <f t="shared" si="7"/>
        <v>B34_L5_P</v>
      </c>
      <c r="AF49" t="str">
        <f t="shared" si="8"/>
        <v>L4</v>
      </c>
      <c r="AG49">
        <f t="shared" si="9"/>
        <v>6.7785000000000002</v>
      </c>
      <c r="AH49" t="str">
        <f>IF(IFERROR(IF(IF(AF49="--",INDEX(D:D,MATCH(AE49,INDEX(B:B,MATCH(AE49,B:B,)+1):B10563,)+MATCH(AE49,B:B,)))=D49,VLOOKUP(AE49,B:D,3,0),IF(AF49="--",INDEX(D:D,MATCH(AE49,INDEX(B:B,MATCH(AE49,B:B,)+1):B10563,)+MATCH(AE49,B:B,)),"---")),"---")=AD49,"---",IFERROR(IF(IF(AF49="--",INDEX(D:D,MATCH(AE49,INDEX(B:B,MATCH(AE49,B:B,)+1):B10563,)+MATCH(AE49,B:B,)))=AD49,VLOOKUP(AE49,B:D,3,0),IF(AF49="--",INDEX(D:D,MATCH(AE49,INDEX(B:B,MATCH(AE49,B:B,)+1):B10563,)+MATCH(AE49,B:B,)),"---")),"---"))</f>
        <v>---</v>
      </c>
      <c r="AI49" t="str">
        <f t="shared" si="10"/>
        <v>--</v>
      </c>
      <c r="AJ49" t="str">
        <f t="shared" si="11"/>
        <v>B34_L5_P</v>
      </c>
      <c r="AK49">
        <f t="shared" si="12"/>
        <v>2</v>
      </c>
      <c r="AT49" t="str">
        <f t="shared" si="4"/>
        <v>B34_L5_P</v>
      </c>
      <c r="AU49" t="str">
        <f t="shared" si="5"/>
        <v>--</v>
      </c>
    </row>
    <row r="50" spans="1:47" x14ac:dyDescent="0.25">
      <c r="A50" t="str">
        <f t="shared" si="0"/>
        <v>JM1-45</v>
      </c>
      <c r="B50" t="str">
        <f t="shared" si="1"/>
        <v>B34_L9_N</v>
      </c>
      <c r="C50" t="str">
        <f t="shared" si="2"/>
        <v>JM1-B34_L9_N</v>
      </c>
      <c r="D50" t="str">
        <f t="shared" si="3"/>
        <v>JM1-45</v>
      </c>
      <c r="E50" t="s">
        <v>158</v>
      </c>
      <c r="F50">
        <v>45</v>
      </c>
      <c r="G50" t="s">
        <v>398</v>
      </c>
      <c r="L50" t="s">
        <v>296</v>
      </c>
      <c r="M50" t="s">
        <v>274</v>
      </c>
      <c r="N50">
        <v>8.0692000000000004</v>
      </c>
      <c r="AB50" t="str">
        <f>B2B!D47</f>
        <v>JM1</v>
      </c>
      <c r="AC50" t="str">
        <f>B2B!E47</f>
        <v>45</v>
      </c>
      <c r="AD50" t="str">
        <f t="shared" si="6"/>
        <v>JM1-45</v>
      </c>
      <c r="AE50" t="str">
        <f t="shared" si="7"/>
        <v>B34_L9_N</v>
      </c>
      <c r="AF50" t="str">
        <f t="shared" si="8"/>
        <v>P1</v>
      </c>
      <c r="AG50">
        <f t="shared" si="9"/>
        <v>10.6998</v>
      </c>
      <c r="AH50" t="str">
        <f>IF(IFERROR(IF(IF(AF50="--",INDEX(D:D,MATCH(AE50,INDEX(B:B,MATCH(AE50,B:B,)+1):B10564,)+MATCH(AE50,B:B,)))=D50,VLOOKUP(AE50,B:D,3,0),IF(AF50="--",INDEX(D:D,MATCH(AE50,INDEX(B:B,MATCH(AE50,B:B,)+1):B10564,)+MATCH(AE50,B:B,)),"---")),"---")=AD50,"---",IFERROR(IF(IF(AF50="--",INDEX(D:D,MATCH(AE50,INDEX(B:B,MATCH(AE50,B:B,)+1):B10564,)+MATCH(AE50,B:B,)))=AD50,VLOOKUP(AE50,B:D,3,0),IF(AF50="--",INDEX(D:D,MATCH(AE50,INDEX(B:B,MATCH(AE50,B:B,)+1):B10564,)+MATCH(AE50,B:B,)),"---")),"---"))</f>
        <v>---</v>
      </c>
      <c r="AI50" t="str">
        <f t="shared" si="10"/>
        <v>--</v>
      </c>
      <c r="AJ50" t="str">
        <f t="shared" si="11"/>
        <v>B34_L9_N</v>
      </c>
      <c r="AK50">
        <f t="shared" si="12"/>
        <v>2</v>
      </c>
      <c r="AT50" t="str">
        <f t="shared" si="4"/>
        <v>B34_L9_N</v>
      </c>
      <c r="AU50" t="str">
        <f t="shared" si="5"/>
        <v>--</v>
      </c>
    </row>
    <row r="51" spans="1:47" x14ac:dyDescent="0.25">
      <c r="A51" t="str">
        <f t="shared" si="0"/>
        <v>JM1-46</v>
      </c>
      <c r="B51" t="str">
        <f t="shared" si="1"/>
        <v>B34_L5_N</v>
      </c>
      <c r="C51" t="str">
        <f t="shared" si="2"/>
        <v>JM1-B34_L5_N</v>
      </c>
      <c r="D51" t="str">
        <f t="shared" si="3"/>
        <v>JM1-46</v>
      </c>
      <c r="E51" t="s">
        <v>158</v>
      </c>
      <c r="F51">
        <v>46</v>
      </c>
      <c r="G51" t="s">
        <v>390</v>
      </c>
      <c r="L51" t="s">
        <v>867</v>
      </c>
      <c r="M51" t="s">
        <v>274</v>
      </c>
      <c r="N51">
        <v>12.4018</v>
      </c>
      <c r="AB51" t="str">
        <f>B2B!D48</f>
        <v>JM1</v>
      </c>
      <c r="AC51" t="str">
        <f>B2B!E48</f>
        <v>46</v>
      </c>
      <c r="AD51" t="str">
        <f t="shared" si="6"/>
        <v>JM1-46</v>
      </c>
      <c r="AE51" t="str">
        <f t="shared" si="7"/>
        <v>B34_L5_N</v>
      </c>
      <c r="AF51" t="str">
        <f t="shared" si="8"/>
        <v>L3</v>
      </c>
      <c r="AG51">
        <f t="shared" si="9"/>
        <v>5.8128000000000002</v>
      </c>
      <c r="AH51" t="str">
        <f>IF(IFERROR(IF(IF(AF51="--",INDEX(D:D,MATCH(AE51,INDEX(B:B,MATCH(AE51,B:B,)+1):B10565,)+MATCH(AE51,B:B,)))=D51,VLOOKUP(AE51,B:D,3,0),IF(AF51="--",INDEX(D:D,MATCH(AE51,INDEX(B:B,MATCH(AE51,B:B,)+1):B10565,)+MATCH(AE51,B:B,)),"---")),"---")=AD51,"---",IFERROR(IF(IF(AF51="--",INDEX(D:D,MATCH(AE51,INDEX(B:B,MATCH(AE51,B:B,)+1):B10565,)+MATCH(AE51,B:B,)))=AD51,VLOOKUP(AE51,B:D,3,0),IF(AF51="--",INDEX(D:D,MATCH(AE51,INDEX(B:B,MATCH(AE51,B:B,)+1):B10565,)+MATCH(AE51,B:B,)),"---")),"---"))</f>
        <v>---</v>
      </c>
      <c r="AI51" t="str">
        <f t="shared" si="10"/>
        <v>--</v>
      </c>
      <c r="AJ51" t="str">
        <f t="shared" si="11"/>
        <v>B34_L5_N</v>
      </c>
      <c r="AK51">
        <f t="shared" si="12"/>
        <v>2</v>
      </c>
      <c r="AT51" t="str">
        <f t="shared" si="4"/>
        <v>B34_L5_N</v>
      </c>
      <c r="AU51" t="str">
        <f t="shared" si="5"/>
        <v>--</v>
      </c>
    </row>
    <row r="52" spans="1:47" x14ac:dyDescent="0.25">
      <c r="A52" t="str">
        <f t="shared" si="0"/>
        <v>JM1-47</v>
      </c>
      <c r="B52" t="str">
        <f t="shared" si="1"/>
        <v>GND</v>
      </c>
      <c r="C52" t="str">
        <f t="shared" si="2"/>
        <v>JM1-GND</v>
      </c>
      <c r="D52" t="str">
        <f t="shared" si="3"/>
        <v>JM1-47</v>
      </c>
      <c r="E52" t="s">
        <v>158</v>
      </c>
      <c r="F52">
        <v>47</v>
      </c>
      <c r="G52" t="s">
        <v>275</v>
      </c>
      <c r="L52" t="s">
        <v>868</v>
      </c>
      <c r="M52" t="s">
        <v>274</v>
      </c>
      <c r="N52">
        <v>13.2424</v>
      </c>
      <c r="AB52" t="str">
        <f>B2B!D49</f>
        <v>JM1</v>
      </c>
      <c r="AC52" t="str">
        <f>B2B!E49</f>
        <v>47</v>
      </c>
      <c r="AD52" t="str">
        <f t="shared" si="6"/>
        <v>JM1-47</v>
      </c>
      <c r="AE52" t="str">
        <f t="shared" si="7"/>
        <v>GND</v>
      </c>
      <c r="AF52" t="str">
        <f t="shared" si="8"/>
        <v>---</v>
      </c>
      <c r="AG52" t="str">
        <f t="shared" si="9"/>
        <v>---</v>
      </c>
      <c r="AH52" t="str">
        <f>IF(IFERROR(IF(IF(AF52="--",INDEX(D:D,MATCH(AE52,INDEX(B:B,MATCH(AE52,B:B,)+1):B10566,)+MATCH(AE52,B:B,)))=D52,VLOOKUP(AE52,B:D,3,0),IF(AF52="--",INDEX(D:D,MATCH(AE52,INDEX(B:B,MATCH(AE52,B:B,)+1):B10566,)+MATCH(AE52,B:B,)),"---")),"---")=AD52,"---",IFERROR(IF(IF(AF52="--",INDEX(D:D,MATCH(AE52,INDEX(B:B,MATCH(AE52,B:B,)+1):B10566,)+MATCH(AE52,B:B,)))=AD52,VLOOKUP(AE52,B:D,3,0),IF(AF52="--",INDEX(D:D,MATCH(AE52,INDEX(B:B,MATCH(AE52,B:B,)+1):B10566,)+MATCH(AE52,B:B,)),"---")),"---"))</f>
        <v>---</v>
      </c>
      <c r="AI52" t="str">
        <f t="shared" si="10"/>
        <v>--</v>
      </c>
      <c r="AJ52" t="str">
        <f t="shared" si="11"/>
        <v>GND</v>
      </c>
      <c r="AK52">
        <f t="shared" si="12"/>
        <v>191</v>
      </c>
      <c r="AT52" t="str">
        <f t="shared" si="4"/>
        <v>GND</v>
      </c>
      <c r="AU52" t="str">
        <f t="shared" si="5"/>
        <v>--</v>
      </c>
    </row>
    <row r="53" spans="1:47" x14ac:dyDescent="0.25">
      <c r="A53" t="str">
        <f t="shared" si="0"/>
        <v>JM1-48</v>
      </c>
      <c r="B53" t="str">
        <f t="shared" si="1"/>
        <v>GND</v>
      </c>
      <c r="C53" t="str">
        <f t="shared" si="2"/>
        <v>JM1-GND</v>
      </c>
      <c r="D53" t="str">
        <f t="shared" si="3"/>
        <v>JM1-48</v>
      </c>
      <c r="E53" t="s">
        <v>158</v>
      </c>
      <c r="F53">
        <v>48</v>
      </c>
      <c r="G53" t="s">
        <v>275</v>
      </c>
      <c r="L53" t="s">
        <v>297</v>
      </c>
      <c r="M53" t="s">
        <v>274</v>
      </c>
      <c r="N53">
        <v>9.2957999999999998</v>
      </c>
      <c r="AB53" t="str">
        <f>B2B!D50</f>
        <v>JM1</v>
      </c>
      <c r="AC53" t="str">
        <f>B2B!E50</f>
        <v>48</v>
      </c>
      <c r="AD53" t="str">
        <f t="shared" si="6"/>
        <v>JM1-48</v>
      </c>
      <c r="AE53" t="str">
        <f t="shared" si="7"/>
        <v>GND</v>
      </c>
      <c r="AF53" t="str">
        <f t="shared" si="8"/>
        <v>---</v>
      </c>
      <c r="AG53" t="str">
        <f t="shared" si="9"/>
        <v>---</v>
      </c>
      <c r="AH53" t="str">
        <f>IF(IFERROR(IF(IF(AF53="--",INDEX(D:D,MATCH(AE53,INDEX(B:B,MATCH(AE53,B:B,)+1):B10567,)+MATCH(AE53,B:B,)))=D53,VLOOKUP(AE53,B:D,3,0),IF(AF53="--",INDEX(D:D,MATCH(AE53,INDEX(B:B,MATCH(AE53,B:B,)+1):B10567,)+MATCH(AE53,B:B,)),"---")),"---")=AD53,"---",IFERROR(IF(IF(AF53="--",INDEX(D:D,MATCH(AE53,INDEX(B:B,MATCH(AE53,B:B,)+1):B10567,)+MATCH(AE53,B:B,)))=AD53,VLOOKUP(AE53,B:D,3,0),IF(AF53="--",INDEX(D:D,MATCH(AE53,INDEX(B:B,MATCH(AE53,B:B,)+1):B10567,)+MATCH(AE53,B:B,)),"---")),"---"))</f>
        <v>---</v>
      </c>
      <c r="AI53" t="str">
        <f t="shared" si="10"/>
        <v>--</v>
      </c>
      <c r="AJ53" t="str">
        <f t="shared" si="11"/>
        <v>GND</v>
      </c>
      <c r="AK53">
        <f t="shared" si="12"/>
        <v>191</v>
      </c>
      <c r="AT53" t="str">
        <f t="shared" si="4"/>
        <v>GND</v>
      </c>
      <c r="AU53" t="str">
        <f t="shared" si="5"/>
        <v>--</v>
      </c>
    </row>
    <row r="54" spans="1:47" x14ac:dyDescent="0.25">
      <c r="A54" t="str">
        <f t="shared" si="0"/>
        <v>JM1-49</v>
      </c>
      <c r="B54" t="str">
        <f t="shared" si="1"/>
        <v>B34_L8_P</v>
      </c>
      <c r="C54" t="str">
        <f t="shared" si="2"/>
        <v>JM1-B34_L8_P</v>
      </c>
      <c r="D54" t="str">
        <f t="shared" si="3"/>
        <v>JM1-49</v>
      </c>
      <c r="E54" t="s">
        <v>158</v>
      </c>
      <c r="F54">
        <v>49</v>
      </c>
      <c r="G54" t="s">
        <v>397</v>
      </c>
      <c r="L54" t="s">
        <v>298</v>
      </c>
      <c r="M54" t="s">
        <v>274</v>
      </c>
      <c r="N54">
        <v>8.8404000000000007</v>
      </c>
      <c r="AB54" t="str">
        <f>B2B!D51</f>
        <v>JM1</v>
      </c>
      <c r="AC54" t="str">
        <f>B2B!E51</f>
        <v>49</v>
      </c>
      <c r="AD54" t="str">
        <f t="shared" si="6"/>
        <v>JM1-49</v>
      </c>
      <c r="AE54" t="str">
        <f t="shared" si="7"/>
        <v>B34_L8_P</v>
      </c>
      <c r="AF54" t="str">
        <f t="shared" si="8"/>
        <v>M6</v>
      </c>
      <c r="AG54">
        <f t="shared" si="9"/>
        <v>14.491899999999999</v>
      </c>
      <c r="AH54" t="str">
        <f>IF(IFERROR(IF(IF(AF54="--",INDEX(D:D,MATCH(AE54,INDEX(B:B,MATCH(AE54,B:B,)+1):B10568,)+MATCH(AE54,B:B,)))=D54,VLOOKUP(AE54,B:D,3,0),IF(AF54="--",INDEX(D:D,MATCH(AE54,INDEX(B:B,MATCH(AE54,B:B,)+1):B10568,)+MATCH(AE54,B:B,)),"---")),"---")=AD54,"---",IFERROR(IF(IF(AF54="--",INDEX(D:D,MATCH(AE54,INDEX(B:B,MATCH(AE54,B:B,)+1):B10568,)+MATCH(AE54,B:B,)))=AD54,VLOOKUP(AE54,B:D,3,0),IF(AF54="--",INDEX(D:D,MATCH(AE54,INDEX(B:B,MATCH(AE54,B:B,)+1):B10568,)+MATCH(AE54,B:B,)),"---")),"---"))</f>
        <v>---</v>
      </c>
      <c r="AI54" t="str">
        <f t="shared" si="10"/>
        <v>--</v>
      </c>
      <c r="AJ54" t="str">
        <f t="shared" si="11"/>
        <v>B34_L8_P</v>
      </c>
      <c r="AK54">
        <f t="shared" si="12"/>
        <v>2</v>
      </c>
      <c r="AT54" t="str">
        <f t="shared" si="4"/>
        <v>B34_L8_P</v>
      </c>
      <c r="AU54" t="str">
        <f t="shared" si="5"/>
        <v>--</v>
      </c>
    </row>
    <row r="55" spans="1:47" x14ac:dyDescent="0.25">
      <c r="A55" t="str">
        <f t="shared" si="0"/>
        <v>JM1-50</v>
      </c>
      <c r="B55" t="str">
        <f t="shared" si="1"/>
        <v>B34_L10_P</v>
      </c>
      <c r="C55" t="str">
        <f t="shared" si="2"/>
        <v>JM1-B34_L10_P</v>
      </c>
      <c r="D55" t="str">
        <f t="shared" si="3"/>
        <v>JM1-50</v>
      </c>
      <c r="E55" t="s">
        <v>158</v>
      </c>
      <c r="F55">
        <v>50</v>
      </c>
      <c r="G55" t="s">
        <v>348</v>
      </c>
      <c r="L55" t="s">
        <v>869</v>
      </c>
      <c r="M55" t="s">
        <v>274</v>
      </c>
      <c r="N55">
        <v>6.7488000000000001</v>
      </c>
      <c r="AB55" t="str">
        <f>B2B!D52</f>
        <v>JM1</v>
      </c>
      <c r="AC55" t="str">
        <f>B2B!E52</f>
        <v>50</v>
      </c>
      <c r="AD55" t="str">
        <f t="shared" si="6"/>
        <v>JM1-50</v>
      </c>
      <c r="AE55" t="str">
        <f t="shared" si="7"/>
        <v>B34_L10_P</v>
      </c>
      <c r="AF55" t="str">
        <f t="shared" si="8"/>
        <v>M4</v>
      </c>
      <c r="AG55">
        <f t="shared" si="9"/>
        <v>7.1505000000000001</v>
      </c>
      <c r="AH55" t="str">
        <f>IF(IFERROR(IF(IF(AF55="--",INDEX(D:D,MATCH(AE55,INDEX(B:B,MATCH(AE55,B:B,)+1):B10569,)+MATCH(AE55,B:B,)))=D55,VLOOKUP(AE55,B:D,3,0),IF(AF55="--",INDEX(D:D,MATCH(AE55,INDEX(B:B,MATCH(AE55,B:B,)+1):B10569,)+MATCH(AE55,B:B,)),"---")),"---")=AD55,"---",IFERROR(IF(IF(AF55="--",INDEX(D:D,MATCH(AE55,INDEX(B:B,MATCH(AE55,B:B,)+1):B10569,)+MATCH(AE55,B:B,)))=AD55,VLOOKUP(AE55,B:D,3,0),IF(AF55="--",INDEX(D:D,MATCH(AE55,INDEX(B:B,MATCH(AE55,B:B,)+1):B10569,)+MATCH(AE55,B:B,)),"---")),"---"))</f>
        <v>---</v>
      </c>
      <c r="AI55" t="str">
        <f t="shared" si="10"/>
        <v>--</v>
      </c>
      <c r="AJ55" t="str">
        <f t="shared" si="11"/>
        <v>B34_L10_P</v>
      </c>
      <c r="AK55">
        <f t="shared" si="12"/>
        <v>2</v>
      </c>
      <c r="AT55" t="str">
        <f t="shared" si="4"/>
        <v>B34_L10_P</v>
      </c>
      <c r="AU55" t="str">
        <f t="shared" si="5"/>
        <v>--</v>
      </c>
    </row>
    <row r="56" spans="1:47" x14ac:dyDescent="0.25">
      <c r="A56" t="str">
        <f t="shared" si="0"/>
        <v>JM1-51</v>
      </c>
      <c r="B56" t="str">
        <f t="shared" si="1"/>
        <v>B34_L8_N</v>
      </c>
      <c r="C56" t="str">
        <f t="shared" si="2"/>
        <v>JM1-B34_L8_N</v>
      </c>
      <c r="D56" t="str">
        <f t="shared" si="3"/>
        <v>JM1-51</v>
      </c>
      <c r="E56" t="s">
        <v>158</v>
      </c>
      <c r="F56">
        <v>51</v>
      </c>
      <c r="G56" t="s">
        <v>396</v>
      </c>
      <c r="L56" t="s">
        <v>870</v>
      </c>
      <c r="M56" t="s">
        <v>274</v>
      </c>
      <c r="N56">
        <v>7.0800999999999998</v>
      </c>
      <c r="AB56" t="str">
        <f>B2B!D53</f>
        <v>JM1</v>
      </c>
      <c r="AC56" t="str">
        <f>B2B!E53</f>
        <v>51</v>
      </c>
      <c r="AD56" t="str">
        <f t="shared" si="6"/>
        <v>JM1-51</v>
      </c>
      <c r="AE56" t="str">
        <f t="shared" si="7"/>
        <v>B34_L8_N</v>
      </c>
      <c r="AF56" t="str">
        <f t="shared" si="8"/>
        <v>N6</v>
      </c>
      <c r="AG56">
        <f t="shared" si="9"/>
        <v>14.491899999999999</v>
      </c>
      <c r="AH56" t="str">
        <f>IF(IFERROR(IF(IF(AF56="--",INDEX(D:D,MATCH(AE56,INDEX(B:B,MATCH(AE56,B:B,)+1):B10570,)+MATCH(AE56,B:B,)))=D56,VLOOKUP(AE56,B:D,3,0),IF(AF56="--",INDEX(D:D,MATCH(AE56,INDEX(B:B,MATCH(AE56,B:B,)+1):B10570,)+MATCH(AE56,B:B,)),"---")),"---")=AD56,"---",IFERROR(IF(IF(AF56="--",INDEX(D:D,MATCH(AE56,INDEX(B:B,MATCH(AE56,B:B,)+1):B10570,)+MATCH(AE56,B:B,)))=AD56,VLOOKUP(AE56,B:D,3,0),IF(AF56="--",INDEX(D:D,MATCH(AE56,INDEX(B:B,MATCH(AE56,B:B,)+1):B10570,)+MATCH(AE56,B:B,)),"---")),"---"))</f>
        <v>---</v>
      </c>
      <c r="AI56" t="str">
        <f t="shared" si="10"/>
        <v>--</v>
      </c>
      <c r="AJ56" t="str">
        <f t="shared" si="11"/>
        <v>B34_L8_N</v>
      </c>
      <c r="AK56">
        <f t="shared" si="12"/>
        <v>2</v>
      </c>
      <c r="AT56" t="str">
        <f t="shared" si="4"/>
        <v>B34_L8_N</v>
      </c>
      <c r="AU56" t="str">
        <f t="shared" si="5"/>
        <v>--</v>
      </c>
    </row>
    <row r="57" spans="1:47" x14ac:dyDescent="0.25">
      <c r="A57" t="str">
        <f t="shared" si="0"/>
        <v>JM1-52</v>
      </c>
      <c r="B57" t="str">
        <f t="shared" si="1"/>
        <v>B34_L10_N</v>
      </c>
      <c r="C57" t="str">
        <f t="shared" si="2"/>
        <v>JM1-B34_L10_N</v>
      </c>
      <c r="D57" t="str">
        <f t="shared" si="3"/>
        <v>JM1-52</v>
      </c>
      <c r="E57" t="s">
        <v>158</v>
      </c>
      <c r="F57">
        <v>52</v>
      </c>
      <c r="G57" t="s">
        <v>347</v>
      </c>
      <c r="L57" t="s">
        <v>299</v>
      </c>
      <c r="M57" t="s">
        <v>274</v>
      </c>
      <c r="N57">
        <v>15.665800000000001</v>
      </c>
      <c r="AB57" t="str">
        <f>B2B!D54</f>
        <v>JM1</v>
      </c>
      <c r="AC57" t="str">
        <f>B2B!E54</f>
        <v>52</v>
      </c>
      <c r="AD57" t="str">
        <f t="shared" si="6"/>
        <v>JM1-52</v>
      </c>
      <c r="AE57" t="str">
        <f t="shared" si="7"/>
        <v>B34_L10_N</v>
      </c>
      <c r="AF57" t="str">
        <f t="shared" si="8"/>
        <v>N4</v>
      </c>
      <c r="AG57">
        <f t="shared" si="9"/>
        <v>7.399</v>
      </c>
      <c r="AH57" t="str">
        <f>IF(IFERROR(IF(IF(AF57="--",INDEX(D:D,MATCH(AE57,INDEX(B:B,MATCH(AE57,B:B,)+1):B10571,)+MATCH(AE57,B:B,)))=D57,VLOOKUP(AE57,B:D,3,0),IF(AF57="--",INDEX(D:D,MATCH(AE57,INDEX(B:B,MATCH(AE57,B:B,)+1):B10571,)+MATCH(AE57,B:B,)),"---")),"---")=AD57,"---",IFERROR(IF(IF(AF57="--",INDEX(D:D,MATCH(AE57,INDEX(B:B,MATCH(AE57,B:B,)+1):B10571,)+MATCH(AE57,B:B,)))=AD57,VLOOKUP(AE57,B:D,3,0),IF(AF57="--",INDEX(D:D,MATCH(AE57,INDEX(B:B,MATCH(AE57,B:B,)+1):B10571,)+MATCH(AE57,B:B,)),"---")),"---"))</f>
        <v>---</v>
      </c>
      <c r="AI57" t="str">
        <f t="shared" si="10"/>
        <v>--</v>
      </c>
      <c r="AJ57" t="str">
        <f t="shared" si="11"/>
        <v>B34_L10_N</v>
      </c>
      <c r="AK57">
        <f t="shared" si="12"/>
        <v>2</v>
      </c>
      <c r="AT57" t="str">
        <f t="shared" si="4"/>
        <v>B34_L10_N</v>
      </c>
      <c r="AU57" t="str">
        <f t="shared" si="5"/>
        <v>--</v>
      </c>
    </row>
    <row r="58" spans="1:47" x14ac:dyDescent="0.25">
      <c r="A58" t="str">
        <f t="shared" si="0"/>
        <v>JM1-53</v>
      </c>
      <c r="B58" t="str">
        <f t="shared" si="1"/>
        <v>B34_L13_P</v>
      </c>
      <c r="C58" t="str">
        <f t="shared" si="2"/>
        <v>JM1-B34_L13_P</v>
      </c>
      <c r="D58" t="str">
        <f t="shared" si="3"/>
        <v>JM1-53</v>
      </c>
      <c r="E58" t="s">
        <v>158</v>
      </c>
      <c r="F58">
        <v>53</v>
      </c>
      <c r="G58" t="s">
        <v>354</v>
      </c>
      <c r="L58" t="s">
        <v>300</v>
      </c>
      <c r="M58" t="s">
        <v>274</v>
      </c>
      <c r="N58">
        <v>17.0457</v>
      </c>
      <c r="AB58" t="str">
        <f>B2B!D55</f>
        <v>JM1</v>
      </c>
      <c r="AC58" t="str">
        <f>B2B!E55</f>
        <v>53</v>
      </c>
      <c r="AD58" t="str">
        <f t="shared" si="6"/>
        <v>JM1-53</v>
      </c>
      <c r="AE58" t="str">
        <f t="shared" si="7"/>
        <v>B34_L13_P</v>
      </c>
      <c r="AF58" t="str">
        <f t="shared" si="8"/>
        <v>R2</v>
      </c>
      <c r="AG58">
        <f t="shared" si="9"/>
        <v>8.7957000000000001</v>
      </c>
      <c r="AH58" t="str">
        <f>IF(IFERROR(IF(IF(AF58="--",INDEX(D:D,MATCH(AE58,INDEX(B:B,MATCH(AE58,B:B,)+1):B10572,)+MATCH(AE58,B:B,)))=D58,VLOOKUP(AE58,B:D,3,0),IF(AF58="--",INDEX(D:D,MATCH(AE58,INDEX(B:B,MATCH(AE58,B:B,)+1):B10572,)+MATCH(AE58,B:B,)),"---")),"---")=AD58,"---",IFERROR(IF(IF(AF58="--",INDEX(D:D,MATCH(AE58,INDEX(B:B,MATCH(AE58,B:B,)+1):B10572,)+MATCH(AE58,B:B,)))=AD58,VLOOKUP(AE58,B:D,3,0),IF(AF58="--",INDEX(D:D,MATCH(AE58,INDEX(B:B,MATCH(AE58,B:B,)+1):B10572,)+MATCH(AE58,B:B,)),"---")),"---"))</f>
        <v>---</v>
      </c>
      <c r="AI58" t="str">
        <f t="shared" si="10"/>
        <v>--</v>
      </c>
      <c r="AJ58" t="str">
        <f t="shared" si="11"/>
        <v>B34_L13_P</v>
      </c>
      <c r="AK58">
        <f t="shared" si="12"/>
        <v>2</v>
      </c>
      <c r="AT58" t="str">
        <f t="shared" si="4"/>
        <v>B34_L13_P</v>
      </c>
      <c r="AU58" t="str">
        <f t="shared" si="5"/>
        <v>--</v>
      </c>
    </row>
    <row r="59" spans="1:47" x14ac:dyDescent="0.25">
      <c r="A59" t="str">
        <f t="shared" si="0"/>
        <v>JM1-54</v>
      </c>
      <c r="B59" t="str">
        <f t="shared" si="1"/>
        <v>B34_L11_N</v>
      </c>
      <c r="C59" t="str">
        <f t="shared" si="2"/>
        <v>JM1-B34_L11_N</v>
      </c>
      <c r="D59" t="str">
        <f t="shared" si="3"/>
        <v>JM1-54</v>
      </c>
      <c r="E59" t="s">
        <v>158</v>
      </c>
      <c r="F59">
        <v>54</v>
      </c>
      <c r="G59" t="s">
        <v>349</v>
      </c>
      <c r="L59" t="s">
        <v>301</v>
      </c>
      <c r="M59" t="s">
        <v>274</v>
      </c>
      <c r="N59">
        <v>10.591900000000001</v>
      </c>
      <c r="AB59" t="str">
        <f>B2B!D56</f>
        <v>JM1</v>
      </c>
      <c r="AC59" t="str">
        <f>B2B!E56</f>
        <v>54</v>
      </c>
      <c r="AD59" t="str">
        <f t="shared" si="6"/>
        <v>JM1-54</v>
      </c>
      <c r="AE59" t="str">
        <f t="shared" si="7"/>
        <v>B34_L11_N</v>
      </c>
      <c r="AF59" t="str">
        <f t="shared" si="8"/>
        <v>N2</v>
      </c>
      <c r="AG59">
        <f t="shared" si="9"/>
        <v>5.9021999999999997</v>
      </c>
      <c r="AH59" t="str">
        <f>IF(IFERROR(IF(IF(AF59="--",INDEX(D:D,MATCH(AE59,INDEX(B:B,MATCH(AE59,B:B,)+1):B10573,)+MATCH(AE59,B:B,)))=D59,VLOOKUP(AE59,B:D,3,0),IF(AF59="--",INDEX(D:D,MATCH(AE59,INDEX(B:B,MATCH(AE59,B:B,)+1):B10573,)+MATCH(AE59,B:B,)),"---")),"---")=AD59,"---",IFERROR(IF(IF(AF59="--",INDEX(D:D,MATCH(AE59,INDEX(B:B,MATCH(AE59,B:B,)+1):B10573,)+MATCH(AE59,B:B,)))=AD59,VLOOKUP(AE59,B:D,3,0),IF(AF59="--",INDEX(D:D,MATCH(AE59,INDEX(B:B,MATCH(AE59,B:B,)+1):B10573,)+MATCH(AE59,B:B,)),"---")),"---"))</f>
        <v>---</v>
      </c>
      <c r="AI59" t="str">
        <f t="shared" si="10"/>
        <v>--</v>
      </c>
      <c r="AJ59" t="str">
        <f t="shared" si="11"/>
        <v>B34_L11_N</v>
      </c>
      <c r="AK59">
        <f t="shared" si="12"/>
        <v>2</v>
      </c>
      <c r="AT59" t="str">
        <f t="shared" si="4"/>
        <v>B34_L11_N</v>
      </c>
      <c r="AU59" t="str">
        <f t="shared" si="5"/>
        <v>--</v>
      </c>
    </row>
    <row r="60" spans="1:47" x14ac:dyDescent="0.25">
      <c r="A60" t="str">
        <f t="shared" si="0"/>
        <v>JM1-55</v>
      </c>
      <c r="B60" t="str">
        <f t="shared" si="1"/>
        <v>B34_L13_N</v>
      </c>
      <c r="C60" t="str">
        <f t="shared" si="2"/>
        <v>JM1-B34_L13_N</v>
      </c>
      <c r="D60" t="str">
        <f t="shared" si="3"/>
        <v>JM1-55</v>
      </c>
      <c r="E60" t="s">
        <v>158</v>
      </c>
      <c r="F60">
        <v>55</v>
      </c>
      <c r="G60" t="s">
        <v>353</v>
      </c>
      <c r="L60" t="s">
        <v>302</v>
      </c>
      <c r="M60" t="s">
        <v>274</v>
      </c>
      <c r="N60">
        <v>11.8636</v>
      </c>
      <c r="AB60" t="str">
        <f>B2B!D57</f>
        <v>JM1</v>
      </c>
      <c r="AC60" t="str">
        <f>B2B!E57</f>
        <v>55</v>
      </c>
      <c r="AD60" t="str">
        <f t="shared" si="6"/>
        <v>JM1-55</v>
      </c>
      <c r="AE60" t="str">
        <f t="shared" si="7"/>
        <v>B34_L13_N</v>
      </c>
      <c r="AF60" t="str">
        <f t="shared" si="8"/>
        <v>R1</v>
      </c>
      <c r="AG60">
        <f t="shared" si="9"/>
        <v>7.9127999999999998</v>
      </c>
      <c r="AH60" t="str">
        <f>IF(IFERROR(IF(IF(AF60="--",INDEX(D:D,MATCH(AE60,INDEX(B:B,MATCH(AE60,B:B,)+1):B10574,)+MATCH(AE60,B:B,)))=D60,VLOOKUP(AE60,B:D,3,0),IF(AF60="--",INDEX(D:D,MATCH(AE60,INDEX(B:B,MATCH(AE60,B:B,)+1):B10574,)+MATCH(AE60,B:B,)),"---")),"---")=AD60,"---",IFERROR(IF(IF(AF60="--",INDEX(D:D,MATCH(AE60,INDEX(B:B,MATCH(AE60,B:B,)+1):B10574,)+MATCH(AE60,B:B,)))=AD60,VLOOKUP(AE60,B:D,3,0),IF(AF60="--",INDEX(D:D,MATCH(AE60,INDEX(B:B,MATCH(AE60,B:B,)+1):B10574,)+MATCH(AE60,B:B,)),"---")),"---"))</f>
        <v>---</v>
      </c>
      <c r="AI60" t="str">
        <f t="shared" si="10"/>
        <v>--</v>
      </c>
      <c r="AJ60" t="str">
        <f t="shared" si="11"/>
        <v>B34_L13_N</v>
      </c>
      <c r="AK60">
        <f t="shared" si="12"/>
        <v>2</v>
      </c>
      <c r="AT60" t="str">
        <f t="shared" si="4"/>
        <v>B34_L13_N</v>
      </c>
      <c r="AU60" t="str">
        <f t="shared" si="5"/>
        <v>--</v>
      </c>
    </row>
    <row r="61" spans="1:47" x14ac:dyDescent="0.25">
      <c r="A61" t="str">
        <f t="shared" si="0"/>
        <v>JM1-56</v>
      </c>
      <c r="B61" t="str">
        <f t="shared" si="1"/>
        <v>B34_L11_P</v>
      </c>
      <c r="C61" t="str">
        <f t="shared" si="2"/>
        <v>JM1-B34_L11_P</v>
      </c>
      <c r="D61" t="str">
        <f t="shared" si="3"/>
        <v>JM1-56</v>
      </c>
      <c r="E61" t="s">
        <v>158</v>
      </c>
      <c r="F61">
        <v>56</v>
      </c>
      <c r="G61" t="s">
        <v>350</v>
      </c>
      <c r="L61" t="s">
        <v>303</v>
      </c>
      <c r="M61" t="s">
        <v>274</v>
      </c>
      <c r="N61">
        <v>9.9437999999999995</v>
      </c>
      <c r="AB61" t="str">
        <f>B2B!D58</f>
        <v>JM1</v>
      </c>
      <c r="AC61" t="str">
        <f>B2B!E58</f>
        <v>56</v>
      </c>
      <c r="AD61" t="str">
        <f t="shared" si="6"/>
        <v>JM1-56</v>
      </c>
      <c r="AE61" t="str">
        <f t="shared" si="7"/>
        <v>B34_L11_P</v>
      </c>
      <c r="AF61" t="str">
        <f t="shared" si="8"/>
        <v>N3</v>
      </c>
      <c r="AG61">
        <f t="shared" si="9"/>
        <v>6.1856</v>
      </c>
      <c r="AH61" t="str">
        <f>IF(IFERROR(IF(IF(AF61="--",INDEX(D:D,MATCH(AE61,INDEX(B:B,MATCH(AE61,B:B,)+1):B10575,)+MATCH(AE61,B:B,)))=D61,VLOOKUP(AE61,B:D,3,0),IF(AF61="--",INDEX(D:D,MATCH(AE61,INDEX(B:B,MATCH(AE61,B:B,)+1):B10575,)+MATCH(AE61,B:B,)),"---")),"---")=AD61,"---",IFERROR(IF(IF(AF61="--",INDEX(D:D,MATCH(AE61,INDEX(B:B,MATCH(AE61,B:B,)+1):B10575,)+MATCH(AE61,B:B,)))=AD61,VLOOKUP(AE61,B:D,3,0),IF(AF61="--",INDEX(D:D,MATCH(AE61,INDEX(B:B,MATCH(AE61,B:B,)+1):B10575,)+MATCH(AE61,B:B,)),"---")),"---"))</f>
        <v>---</v>
      </c>
      <c r="AI61" t="str">
        <f t="shared" si="10"/>
        <v>--</v>
      </c>
      <c r="AJ61" t="str">
        <f t="shared" si="11"/>
        <v>B34_L11_P</v>
      </c>
      <c r="AK61">
        <f t="shared" si="12"/>
        <v>2</v>
      </c>
      <c r="AT61" t="str">
        <f t="shared" si="4"/>
        <v>B34_L11_P</v>
      </c>
      <c r="AU61" t="str">
        <f t="shared" si="5"/>
        <v>--</v>
      </c>
    </row>
    <row r="62" spans="1:47" x14ac:dyDescent="0.25">
      <c r="A62" t="str">
        <f t="shared" si="0"/>
        <v>JM1-57</v>
      </c>
      <c r="B62" t="str">
        <f t="shared" si="1"/>
        <v>B34_L14_P</v>
      </c>
      <c r="C62" t="str">
        <f t="shared" si="2"/>
        <v>JM1-B34_L14_P</v>
      </c>
      <c r="D62" t="str">
        <f t="shared" si="3"/>
        <v>JM1-57</v>
      </c>
      <c r="E62" t="s">
        <v>158</v>
      </c>
      <c r="F62">
        <v>57</v>
      </c>
      <c r="G62" t="s">
        <v>356</v>
      </c>
      <c r="L62" t="s">
        <v>305</v>
      </c>
      <c r="M62" t="s">
        <v>274</v>
      </c>
      <c r="N62">
        <v>11.323700000000001</v>
      </c>
      <c r="AB62" t="str">
        <f>B2B!D59</f>
        <v>JM1</v>
      </c>
      <c r="AC62" t="str">
        <f>B2B!E59</f>
        <v>57</v>
      </c>
      <c r="AD62" t="str">
        <f t="shared" si="6"/>
        <v>JM1-57</v>
      </c>
      <c r="AE62" t="str">
        <f t="shared" si="7"/>
        <v>B34_L14_P</v>
      </c>
      <c r="AF62" t="str">
        <f t="shared" si="8"/>
        <v>R3</v>
      </c>
      <c r="AG62">
        <f t="shared" si="9"/>
        <v>11.6785</v>
      </c>
      <c r="AH62" t="str">
        <f>IF(IFERROR(IF(IF(AF62="--",INDEX(D:D,MATCH(AE62,INDEX(B:B,MATCH(AE62,B:B,)+1):B10576,)+MATCH(AE62,B:B,)))=D62,VLOOKUP(AE62,B:D,3,0),IF(AF62="--",INDEX(D:D,MATCH(AE62,INDEX(B:B,MATCH(AE62,B:B,)+1):B10576,)+MATCH(AE62,B:B,)),"---")),"---")=AD62,"---",IFERROR(IF(IF(AF62="--",INDEX(D:D,MATCH(AE62,INDEX(B:B,MATCH(AE62,B:B,)+1):B10576,)+MATCH(AE62,B:B,)))=AD62,VLOOKUP(AE62,B:D,3,0),IF(AF62="--",INDEX(D:D,MATCH(AE62,INDEX(B:B,MATCH(AE62,B:B,)+1):B10576,)+MATCH(AE62,B:B,)),"---")),"---"))</f>
        <v>---</v>
      </c>
      <c r="AI62" t="str">
        <f t="shared" si="10"/>
        <v>--</v>
      </c>
      <c r="AJ62" t="str">
        <f t="shared" si="11"/>
        <v>B34_L14_P</v>
      </c>
      <c r="AK62">
        <f t="shared" si="12"/>
        <v>2</v>
      </c>
      <c r="AT62" t="str">
        <f t="shared" si="4"/>
        <v>B34_L14_P</v>
      </c>
      <c r="AU62" t="str">
        <f t="shared" si="5"/>
        <v>--</v>
      </c>
    </row>
    <row r="63" spans="1:47" x14ac:dyDescent="0.25">
      <c r="A63" t="str">
        <f t="shared" si="0"/>
        <v>JM1-58</v>
      </c>
      <c r="B63" t="str">
        <f t="shared" si="1"/>
        <v>B34_L12_N</v>
      </c>
      <c r="C63" t="str">
        <f t="shared" si="2"/>
        <v>JM1-B34_L12_N</v>
      </c>
      <c r="D63" t="str">
        <f t="shared" si="3"/>
        <v>JM1-58</v>
      </c>
      <c r="E63" t="s">
        <v>158</v>
      </c>
      <c r="F63">
        <v>58</v>
      </c>
      <c r="G63" t="s">
        <v>351</v>
      </c>
      <c r="L63" t="s">
        <v>306</v>
      </c>
      <c r="M63" t="s">
        <v>274</v>
      </c>
      <c r="N63">
        <v>7.2747000000000002</v>
      </c>
      <c r="AB63" t="str">
        <f>B2B!D60</f>
        <v>JM1</v>
      </c>
      <c r="AC63" t="str">
        <f>B2B!E60</f>
        <v>58</v>
      </c>
      <c r="AD63" t="str">
        <f t="shared" si="6"/>
        <v>JM1-58</v>
      </c>
      <c r="AE63" t="str">
        <f t="shared" si="7"/>
        <v>B34_L12_N</v>
      </c>
      <c r="AF63" t="str">
        <f t="shared" si="8"/>
        <v>P3</v>
      </c>
      <c r="AG63">
        <f t="shared" si="9"/>
        <v>6.8441999999999998</v>
      </c>
      <c r="AH63" t="str">
        <f>IF(IFERROR(IF(IF(AF63="--",INDEX(D:D,MATCH(AE63,INDEX(B:B,MATCH(AE63,B:B,)+1):B10577,)+MATCH(AE63,B:B,)))=D63,VLOOKUP(AE63,B:D,3,0),IF(AF63="--",INDEX(D:D,MATCH(AE63,INDEX(B:B,MATCH(AE63,B:B,)+1):B10577,)+MATCH(AE63,B:B,)),"---")),"---")=AD63,"---",IFERROR(IF(IF(AF63="--",INDEX(D:D,MATCH(AE63,INDEX(B:B,MATCH(AE63,B:B,)+1):B10577,)+MATCH(AE63,B:B,)))=AD63,VLOOKUP(AE63,B:D,3,0),IF(AF63="--",INDEX(D:D,MATCH(AE63,INDEX(B:B,MATCH(AE63,B:B,)+1):B10577,)+MATCH(AE63,B:B,)),"---")),"---"))</f>
        <v>---</v>
      </c>
      <c r="AI63" t="str">
        <f t="shared" si="10"/>
        <v>--</v>
      </c>
      <c r="AJ63" t="str">
        <f t="shared" si="11"/>
        <v>B34_L12_N</v>
      </c>
      <c r="AK63">
        <f t="shared" si="12"/>
        <v>2</v>
      </c>
      <c r="AT63" t="str">
        <f t="shared" si="4"/>
        <v>B34_L12_N</v>
      </c>
      <c r="AU63" t="str">
        <f t="shared" si="5"/>
        <v>--</v>
      </c>
    </row>
    <row r="64" spans="1:47" x14ac:dyDescent="0.25">
      <c r="A64" t="str">
        <f t="shared" si="0"/>
        <v>JM1-59</v>
      </c>
      <c r="B64" t="str">
        <f t="shared" si="1"/>
        <v>B34_L14_N</v>
      </c>
      <c r="C64" t="str">
        <f t="shared" si="2"/>
        <v>JM1-B34_L14_N</v>
      </c>
      <c r="D64" t="str">
        <f t="shared" si="3"/>
        <v>JM1-59</v>
      </c>
      <c r="E64" t="s">
        <v>158</v>
      </c>
      <c r="F64">
        <v>59</v>
      </c>
      <c r="G64" t="s">
        <v>355</v>
      </c>
      <c r="L64" t="s">
        <v>308</v>
      </c>
      <c r="M64" t="s">
        <v>274</v>
      </c>
      <c r="N64">
        <v>7.8262</v>
      </c>
      <c r="AB64" t="str">
        <f>B2B!D61</f>
        <v>JM1</v>
      </c>
      <c r="AC64" t="str">
        <f>B2B!E61</f>
        <v>59</v>
      </c>
      <c r="AD64" t="str">
        <f t="shared" si="6"/>
        <v>JM1-59</v>
      </c>
      <c r="AE64" t="str">
        <f t="shared" si="7"/>
        <v>B34_L14_N</v>
      </c>
      <c r="AF64" t="str">
        <f t="shared" si="8"/>
        <v>T2</v>
      </c>
      <c r="AG64">
        <f t="shared" si="9"/>
        <v>11.0442</v>
      </c>
      <c r="AH64" t="str">
        <f>IF(IFERROR(IF(IF(AF64="--",INDEX(D:D,MATCH(AE64,INDEX(B:B,MATCH(AE64,B:B,)+1):B10578,)+MATCH(AE64,B:B,)))=D64,VLOOKUP(AE64,B:D,3,0),IF(AF64="--",INDEX(D:D,MATCH(AE64,INDEX(B:B,MATCH(AE64,B:B,)+1):B10578,)+MATCH(AE64,B:B,)),"---")),"---")=AD64,"---",IFERROR(IF(IF(AF64="--",INDEX(D:D,MATCH(AE64,INDEX(B:B,MATCH(AE64,B:B,)+1):B10578,)+MATCH(AE64,B:B,)))=AD64,VLOOKUP(AE64,B:D,3,0),IF(AF64="--",INDEX(D:D,MATCH(AE64,INDEX(B:B,MATCH(AE64,B:B,)+1):B10578,)+MATCH(AE64,B:B,)),"---")),"---"))</f>
        <v>---</v>
      </c>
      <c r="AI64" t="str">
        <f t="shared" si="10"/>
        <v>--</v>
      </c>
      <c r="AJ64" t="str">
        <f t="shared" si="11"/>
        <v>B34_L14_N</v>
      </c>
      <c r="AK64">
        <f t="shared" si="12"/>
        <v>2</v>
      </c>
      <c r="AT64" t="str">
        <f t="shared" si="4"/>
        <v>B34_L14_N</v>
      </c>
      <c r="AU64" t="str">
        <f t="shared" si="5"/>
        <v>--</v>
      </c>
    </row>
    <row r="65" spans="1:47" x14ac:dyDescent="0.25">
      <c r="A65" t="str">
        <f t="shared" si="0"/>
        <v>JM1-60</v>
      </c>
      <c r="B65" t="str">
        <f t="shared" si="1"/>
        <v>B34_L12_P</v>
      </c>
      <c r="C65" t="str">
        <f t="shared" si="2"/>
        <v>JM1-B34_L12_P</v>
      </c>
      <c r="D65" t="str">
        <f t="shared" si="3"/>
        <v>JM1-60</v>
      </c>
      <c r="E65" t="s">
        <v>158</v>
      </c>
      <c r="F65">
        <v>60</v>
      </c>
      <c r="G65" t="s">
        <v>352</v>
      </c>
      <c r="L65" t="s">
        <v>309</v>
      </c>
      <c r="M65" t="s">
        <v>274</v>
      </c>
      <c r="N65">
        <v>6.4340999999999999</v>
      </c>
      <c r="AB65" t="str">
        <f>B2B!D62</f>
        <v>JM1</v>
      </c>
      <c r="AC65" t="str">
        <f>B2B!E62</f>
        <v>60</v>
      </c>
      <c r="AD65" t="str">
        <f t="shared" si="6"/>
        <v>JM1-60</v>
      </c>
      <c r="AE65" t="str">
        <f t="shared" si="7"/>
        <v>B34_L12_P</v>
      </c>
      <c r="AF65" t="str">
        <f t="shared" si="8"/>
        <v>P4</v>
      </c>
      <c r="AG65">
        <f t="shared" si="9"/>
        <v>7.1756000000000002</v>
      </c>
      <c r="AH65" t="str">
        <f>IF(IFERROR(IF(IF(AF65="--",INDEX(D:D,MATCH(AE65,INDEX(B:B,MATCH(AE65,B:B,)+1):B10579,)+MATCH(AE65,B:B,)))=D65,VLOOKUP(AE65,B:D,3,0),IF(AF65="--",INDEX(D:D,MATCH(AE65,INDEX(B:B,MATCH(AE65,B:B,)+1):B10579,)+MATCH(AE65,B:B,)),"---")),"---")=AD65,"---",IFERROR(IF(IF(AF65="--",INDEX(D:D,MATCH(AE65,INDEX(B:B,MATCH(AE65,B:B,)+1):B10579,)+MATCH(AE65,B:B,)))=AD65,VLOOKUP(AE65,B:D,3,0),IF(AF65="--",INDEX(D:D,MATCH(AE65,INDEX(B:B,MATCH(AE65,B:B,)+1):B10579,)+MATCH(AE65,B:B,)),"---")),"---"))</f>
        <v>---</v>
      </c>
      <c r="AI65" t="str">
        <f t="shared" si="10"/>
        <v>--</v>
      </c>
      <c r="AJ65" t="str">
        <f t="shared" si="11"/>
        <v>B34_L12_P</v>
      </c>
      <c r="AK65">
        <f t="shared" si="12"/>
        <v>2</v>
      </c>
      <c r="AT65" t="str">
        <f t="shared" si="4"/>
        <v>B34_L12_P</v>
      </c>
      <c r="AU65" t="str">
        <f t="shared" si="5"/>
        <v>--</v>
      </c>
    </row>
    <row r="66" spans="1:47" x14ac:dyDescent="0.25">
      <c r="A66" t="str">
        <f t="shared" si="0"/>
        <v>JM1-61</v>
      </c>
      <c r="B66" t="str">
        <f t="shared" si="1"/>
        <v>B34_L15_N</v>
      </c>
      <c r="C66" t="str">
        <f t="shared" si="2"/>
        <v>JM1-B34_L15_N</v>
      </c>
      <c r="D66" t="str">
        <f t="shared" si="3"/>
        <v>JM1-61</v>
      </c>
      <c r="E66" t="s">
        <v>158</v>
      </c>
      <c r="F66">
        <v>61</v>
      </c>
      <c r="G66" t="s">
        <v>357</v>
      </c>
      <c r="L66" t="s">
        <v>311</v>
      </c>
      <c r="M66" t="s">
        <v>274</v>
      </c>
      <c r="N66">
        <v>6.4340999999999999</v>
      </c>
      <c r="AB66" t="str">
        <f>B2B!D63</f>
        <v>JM1</v>
      </c>
      <c r="AC66" t="str">
        <f>B2B!E63</f>
        <v>61</v>
      </c>
      <c r="AD66" t="str">
        <f t="shared" si="6"/>
        <v>JM1-61</v>
      </c>
      <c r="AE66" t="str">
        <f t="shared" si="7"/>
        <v>B34_L15_N</v>
      </c>
      <c r="AF66" t="str">
        <f t="shared" si="8"/>
        <v>U1</v>
      </c>
      <c r="AG66">
        <f t="shared" si="9"/>
        <v>7.9127999999999998</v>
      </c>
      <c r="AH66" t="str">
        <f>IF(IFERROR(IF(IF(AF66="--",INDEX(D:D,MATCH(AE66,INDEX(B:B,MATCH(AE66,B:B,)+1):B10580,)+MATCH(AE66,B:B,)))=D66,VLOOKUP(AE66,B:D,3,0),IF(AF66="--",INDEX(D:D,MATCH(AE66,INDEX(B:B,MATCH(AE66,B:B,)+1):B10580,)+MATCH(AE66,B:B,)),"---")),"---")=AD66,"---",IFERROR(IF(IF(AF66="--",INDEX(D:D,MATCH(AE66,INDEX(B:B,MATCH(AE66,B:B,)+1):B10580,)+MATCH(AE66,B:B,)))=AD66,VLOOKUP(AE66,B:D,3,0),IF(AF66="--",INDEX(D:D,MATCH(AE66,INDEX(B:B,MATCH(AE66,B:B,)+1):B10580,)+MATCH(AE66,B:B,)),"---")),"---"))</f>
        <v>---</v>
      </c>
      <c r="AI66" t="str">
        <f t="shared" si="10"/>
        <v>--</v>
      </c>
      <c r="AJ66" t="str">
        <f t="shared" si="11"/>
        <v>B34_L15_N</v>
      </c>
      <c r="AK66">
        <f t="shared" si="12"/>
        <v>2</v>
      </c>
      <c r="AT66" t="str">
        <f t="shared" si="4"/>
        <v>B34_L15_N</v>
      </c>
      <c r="AU66" t="str">
        <f t="shared" si="5"/>
        <v>--</v>
      </c>
    </row>
    <row r="67" spans="1:47" x14ac:dyDescent="0.25">
      <c r="A67" t="str">
        <f t="shared" si="0"/>
        <v>JM1-62</v>
      </c>
      <c r="B67" t="str">
        <f t="shared" si="1"/>
        <v>VCCIO34</v>
      </c>
      <c r="C67" t="str">
        <f t="shared" si="2"/>
        <v>JM1-VCCIO34</v>
      </c>
      <c r="D67" t="str">
        <f t="shared" si="3"/>
        <v>JM1-62</v>
      </c>
      <c r="E67" t="s">
        <v>158</v>
      </c>
      <c r="F67">
        <v>62</v>
      </c>
      <c r="G67" t="s">
        <v>376</v>
      </c>
      <c r="L67" t="s">
        <v>304</v>
      </c>
      <c r="M67" t="s">
        <v>274</v>
      </c>
      <c r="N67">
        <v>12.2454</v>
      </c>
      <c r="AB67" t="str">
        <f>B2B!D64</f>
        <v>JM1</v>
      </c>
      <c r="AC67" t="str">
        <f>B2B!E64</f>
        <v>62</v>
      </c>
      <c r="AD67" t="str">
        <f t="shared" si="6"/>
        <v>JM1-62</v>
      </c>
      <c r="AE67" t="str">
        <f t="shared" si="7"/>
        <v>VCCIO34</v>
      </c>
      <c r="AF67" t="str">
        <f t="shared" si="8"/>
        <v>L6</v>
      </c>
      <c r="AG67">
        <f t="shared" si="9"/>
        <v>19.0486</v>
      </c>
      <c r="AH67" t="str">
        <f>IF(IFERROR(IF(IF(AF67="--",INDEX(D:D,MATCH(AE67,INDEX(B:B,MATCH(AE67,B:B,)+1):B10581,)+MATCH(AE67,B:B,)))=D67,VLOOKUP(AE67,B:D,3,0),IF(AF67="--",INDEX(D:D,MATCH(AE67,INDEX(B:B,MATCH(AE67,B:B,)+1):B10581,)+MATCH(AE67,B:B,)),"---")),"---")=AD67,"---",IFERROR(IF(IF(AF67="--",INDEX(D:D,MATCH(AE67,INDEX(B:B,MATCH(AE67,B:B,)+1):B10581,)+MATCH(AE67,B:B,)))=AD67,VLOOKUP(AE67,B:D,3,0),IF(AF67="--",INDEX(D:D,MATCH(AE67,INDEX(B:B,MATCH(AE67,B:B,)+1):B10581,)+MATCH(AE67,B:B,)),"---")),"---"))</f>
        <v>---</v>
      </c>
      <c r="AI67" t="str">
        <f t="shared" si="10"/>
        <v>--</v>
      </c>
      <c r="AJ67" t="str">
        <f t="shared" si="11"/>
        <v>VCCIO34</v>
      </c>
      <c r="AK67">
        <f t="shared" si="12"/>
        <v>10</v>
      </c>
      <c r="AT67" t="str">
        <f t="shared" si="4"/>
        <v>VCCIO34</v>
      </c>
      <c r="AU67" t="str">
        <f t="shared" si="5"/>
        <v>--</v>
      </c>
    </row>
    <row r="68" spans="1:47" x14ac:dyDescent="0.25">
      <c r="A68" t="str">
        <f t="shared" si="0"/>
        <v>JM1-63</v>
      </c>
      <c r="B68" t="str">
        <f t="shared" si="1"/>
        <v>B34_L15_P</v>
      </c>
      <c r="C68" t="str">
        <f t="shared" si="2"/>
        <v>JM1-B34_L15_P</v>
      </c>
      <c r="D68" t="str">
        <f t="shared" si="3"/>
        <v>JM1-63</v>
      </c>
      <c r="E68" t="s">
        <v>158</v>
      </c>
      <c r="F68">
        <v>63</v>
      </c>
      <c r="G68" t="s">
        <v>358</v>
      </c>
      <c r="L68" t="s">
        <v>307</v>
      </c>
      <c r="M68" t="s">
        <v>274</v>
      </c>
      <c r="N68">
        <v>13.396699999999999</v>
      </c>
      <c r="AB68" t="str">
        <f>B2B!D65</f>
        <v>JM1</v>
      </c>
      <c r="AC68" t="str">
        <f>B2B!E65</f>
        <v>63</v>
      </c>
      <c r="AD68" t="str">
        <f t="shared" si="6"/>
        <v>JM1-63</v>
      </c>
      <c r="AE68" t="str">
        <f t="shared" si="7"/>
        <v>B34_L15_P</v>
      </c>
      <c r="AF68" t="str">
        <f t="shared" si="8"/>
        <v>U2</v>
      </c>
      <c r="AG68">
        <f t="shared" si="9"/>
        <v>8.8155000000000001</v>
      </c>
      <c r="AH68" t="str">
        <f>IF(IFERROR(IF(IF(AF68="--",INDEX(D:D,MATCH(AE68,INDEX(B:B,MATCH(AE68,B:B,)+1):B10582,)+MATCH(AE68,B:B,)))=D68,VLOOKUP(AE68,B:D,3,0),IF(AF68="--",INDEX(D:D,MATCH(AE68,INDEX(B:B,MATCH(AE68,B:B,)+1):B10582,)+MATCH(AE68,B:B,)),"---")),"---")=AD68,"---",IFERROR(IF(IF(AF68="--",INDEX(D:D,MATCH(AE68,INDEX(B:B,MATCH(AE68,B:B,)+1):B10582,)+MATCH(AE68,B:B,)))=AD68,VLOOKUP(AE68,B:D,3,0),IF(AF68="--",INDEX(D:D,MATCH(AE68,INDEX(B:B,MATCH(AE68,B:B,)+1):B10582,)+MATCH(AE68,B:B,)),"---")),"---"))</f>
        <v>---</v>
      </c>
      <c r="AI68" t="str">
        <f t="shared" si="10"/>
        <v>--</v>
      </c>
      <c r="AJ68" t="str">
        <f t="shared" si="11"/>
        <v>B34_L15_P</v>
      </c>
      <c r="AK68">
        <f t="shared" si="12"/>
        <v>2</v>
      </c>
      <c r="AT68" t="str">
        <f t="shared" si="4"/>
        <v>B34_L15_P</v>
      </c>
      <c r="AU68" t="str">
        <f t="shared" si="5"/>
        <v>--</v>
      </c>
    </row>
    <row r="69" spans="1:47" x14ac:dyDescent="0.25">
      <c r="A69" t="str">
        <f t="shared" si="0"/>
        <v>JM1-64</v>
      </c>
      <c r="B69" t="str">
        <f t="shared" si="1"/>
        <v>B34_L17_N</v>
      </c>
      <c r="C69" t="str">
        <f t="shared" si="2"/>
        <v>JM1-B34_L17_N</v>
      </c>
      <c r="D69" t="str">
        <f t="shared" si="3"/>
        <v>JM1-64</v>
      </c>
      <c r="E69" t="s">
        <v>158</v>
      </c>
      <c r="F69">
        <v>64</v>
      </c>
      <c r="G69" t="s">
        <v>361</v>
      </c>
      <c r="L69" t="s">
        <v>315</v>
      </c>
      <c r="M69" t="s">
        <v>274</v>
      </c>
      <c r="N69">
        <v>10.4907</v>
      </c>
      <c r="AB69" t="str">
        <f>B2B!D66</f>
        <v>JM1</v>
      </c>
      <c r="AC69" t="str">
        <f>B2B!E66</f>
        <v>64</v>
      </c>
      <c r="AD69" t="str">
        <f t="shared" si="6"/>
        <v>JM1-64</v>
      </c>
      <c r="AE69" t="str">
        <f t="shared" si="7"/>
        <v>B34_L17_N</v>
      </c>
      <c r="AF69" t="str">
        <f t="shared" si="8"/>
        <v>T3</v>
      </c>
      <c r="AG69">
        <f t="shared" si="9"/>
        <v>6.1441999999999997</v>
      </c>
      <c r="AH69" t="str">
        <f>IF(IFERROR(IF(IF(AF69="--",INDEX(D:D,MATCH(AE69,INDEX(B:B,MATCH(AE69,B:B,)+1):B10583,)+MATCH(AE69,B:B,)))=D69,VLOOKUP(AE69,B:D,3,0),IF(AF69="--",INDEX(D:D,MATCH(AE69,INDEX(B:B,MATCH(AE69,B:B,)+1):B10583,)+MATCH(AE69,B:B,)),"---")),"---")=AD69,"---",IFERROR(IF(IF(AF69="--",INDEX(D:D,MATCH(AE69,INDEX(B:B,MATCH(AE69,B:B,)+1):B10583,)+MATCH(AE69,B:B,)))=AD69,VLOOKUP(AE69,B:D,3,0),IF(AF69="--",INDEX(D:D,MATCH(AE69,INDEX(B:B,MATCH(AE69,B:B,)+1):B10583,)+MATCH(AE69,B:B,)),"---")),"---"))</f>
        <v>---</v>
      </c>
      <c r="AI69" t="str">
        <f t="shared" si="10"/>
        <v>--</v>
      </c>
      <c r="AJ69" t="str">
        <f t="shared" si="11"/>
        <v>B34_L17_N</v>
      </c>
      <c r="AK69">
        <f t="shared" si="12"/>
        <v>2</v>
      </c>
      <c r="AT69" t="str">
        <f t="shared" si="4"/>
        <v>B34_L17_N</v>
      </c>
      <c r="AU69" t="str">
        <f t="shared" si="5"/>
        <v>--</v>
      </c>
    </row>
    <row r="70" spans="1:47" x14ac:dyDescent="0.25">
      <c r="A70" t="str">
        <f t="shared" ref="A70:A133" si="13">$E70&amp;"-"&amp;$F70</f>
        <v>JM1-65</v>
      </c>
      <c r="B70" t="str">
        <f t="shared" ref="B70:B133" si="14">IF(OR(E70=$A$2,E70=$B$2,E70=$C$2,E70=$D$2),"--",G70)</f>
        <v>GND</v>
      </c>
      <c r="C70" t="str">
        <f t="shared" ref="C70:C133" si="15">$E70&amp;"-"&amp;$G70</f>
        <v>JM1-GND</v>
      </c>
      <c r="D70" t="str">
        <f t="shared" ref="D70:D133" si="16">A70</f>
        <v>JM1-65</v>
      </c>
      <c r="E70" t="s">
        <v>158</v>
      </c>
      <c r="F70">
        <v>65</v>
      </c>
      <c r="G70" t="s">
        <v>275</v>
      </c>
      <c r="L70" t="s">
        <v>316</v>
      </c>
      <c r="M70" t="s">
        <v>274</v>
      </c>
      <c r="N70">
        <v>11.2897</v>
      </c>
      <c r="AB70" t="str">
        <f>B2B!D67</f>
        <v>JM1</v>
      </c>
      <c r="AC70" t="str">
        <f>B2B!E67</f>
        <v>65</v>
      </c>
      <c r="AD70" t="str">
        <f t="shared" si="6"/>
        <v>JM1-65</v>
      </c>
      <c r="AE70" t="str">
        <f t="shared" si="7"/>
        <v>GND</v>
      </c>
      <c r="AF70" t="str">
        <f t="shared" si="8"/>
        <v>---</v>
      </c>
      <c r="AG70" t="str">
        <f t="shared" si="9"/>
        <v>---</v>
      </c>
      <c r="AH70" t="str">
        <f>IF(IFERROR(IF(IF(AF70="--",INDEX(D:D,MATCH(AE70,INDEX(B:B,MATCH(AE70,B:B,)+1):B10584,)+MATCH(AE70,B:B,)))=D70,VLOOKUP(AE70,B:D,3,0),IF(AF70="--",INDEX(D:D,MATCH(AE70,INDEX(B:B,MATCH(AE70,B:B,)+1):B10584,)+MATCH(AE70,B:B,)),"---")),"---")=AD70,"---",IFERROR(IF(IF(AF70="--",INDEX(D:D,MATCH(AE70,INDEX(B:B,MATCH(AE70,B:B,)+1):B10584,)+MATCH(AE70,B:B,)))=AD70,VLOOKUP(AE70,B:D,3,0),IF(AF70="--",INDEX(D:D,MATCH(AE70,INDEX(B:B,MATCH(AE70,B:B,)+1):B10584,)+MATCH(AE70,B:B,)),"---")),"---"))</f>
        <v>---</v>
      </c>
      <c r="AI70" t="str">
        <f t="shared" si="10"/>
        <v>--</v>
      </c>
      <c r="AJ70" t="str">
        <f t="shared" si="11"/>
        <v>GND</v>
      </c>
      <c r="AK70">
        <f t="shared" si="12"/>
        <v>191</v>
      </c>
      <c r="AT70" t="str">
        <f t="shared" ref="AT70:AT133" si="17">IF(IF(COUNTIF($AO$6:$AQ$150,B70)&gt;0,"---","--")="---",VLOOKUP(B70,$AO$6:$AQ$150,3,0),B70)</f>
        <v>GND</v>
      </c>
      <c r="AU70" t="str">
        <f t="shared" ref="AU70:AU133" si="18">IF(IF(COUNTIF($AO$6:$AQ$150,B70)&gt;0,"---","--")="---",VLOOKUP(B70,$AO$6:$AQ$150,2,0),"--")</f>
        <v>--</v>
      </c>
    </row>
    <row r="71" spans="1:47" x14ac:dyDescent="0.25">
      <c r="A71" t="str">
        <f t="shared" si="13"/>
        <v>JM1-66</v>
      </c>
      <c r="B71" t="str">
        <f t="shared" si="14"/>
        <v>B34_L17_P</v>
      </c>
      <c r="C71" t="str">
        <f t="shared" si="15"/>
        <v>JM1-B34_L17_P</v>
      </c>
      <c r="D71" t="str">
        <f t="shared" si="16"/>
        <v>JM1-66</v>
      </c>
      <c r="E71" t="s">
        <v>158</v>
      </c>
      <c r="F71">
        <v>66</v>
      </c>
      <c r="G71" t="s">
        <v>362</v>
      </c>
      <c r="L71" t="s">
        <v>318</v>
      </c>
      <c r="M71" t="s">
        <v>274</v>
      </c>
      <c r="N71">
        <v>9.3523999999999994</v>
      </c>
      <c r="AB71" t="str">
        <f>B2B!D68</f>
        <v>JM1</v>
      </c>
      <c r="AC71" t="str">
        <f>B2B!E68</f>
        <v>66</v>
      </c>
      <c r="AD71" t="str">
        <f t="shared" ref="AD71:AD134" si="19">AB71&amp;"-"&amp;AC71</f>
        <v>JM1-66</v>
      </c>
      <c r="AE71" t="str">
        <f t="shared" ref="AE71:AE134" si="20">VLOOKUP(AD71,A:G,7,0)</f>
        <v>B34_L17_P</v>
      </c>
      <c r="AF71" t="str">
        <f t="shared" ref="AF71:AF134" si="21">IF(
IF(
IFERROR(VLOOKUP(AE71,$AM$6:$AM$50,1,),1)=1,1,0),
IFERROR(VLOOKUP($F$2&amp;"-"&amp;AE71,C:G,4,0),
"--"),"---")</f>
        <v>T4</v>
      </c>
      <c r="AG71">
        <f t="shared" ref="AG71:AG134" si="22">IF(AF71&lt;&gt;"---",VLOOKUP(AE71,L:N,3,0),"---")</f>
        <v>7.0270000000000001</v>
      </c>
      <c r="AH71" t="str">
        <f>IF(IFERROR(IF(IF(AF71="--",INDEX(D:D,MATCH(AE71,INDEX(B:B,MATCH(AE71,B:B,)+1):B10585,)+MATCH(AE71,B:B,)))=D71,VLOOKUP(AE71,B:D,3,0),IF(AF71="--",INDEX(D:D,MATCH(AE71,INDEX(B:B,MATCH(AE71,B:B,)+1):B10585,)+MATCH(AE71,B:B,)),"---")),"---")=AD71,"---",IFERROR(IF(IF(AF71="--",INDEX(D:D,MATCH(AE71,INDEX(B:B,MATCH(AE71,B:B,)+1):B10585,)+MATCH(AE71,B:B,)))=AD71,VLOOKUP(AE71,B:D,3,0),IF(AF71="--",INDEX(D:D,MATCH(AE71,INDEX(B:B,MATCH(AE71,B:B,)+1):B10585,)+MATCH(AE71,B:B,)),"---")),"---"))</f>
        <v>---</v>
      </c>
      <c r="AI71" t="str">
        <f t="shared" ref="AI71:AI134" si="23">IFERROR(IF(IF(COUNTIF($Q$6:$S$150,AE71)&gt;0,"---","--")="---",VLOOKUP(AE71,$Q$6:$S$150,2,0),"--"),"---")</f>
        <v>--</v>
      </c>
      <c r="AJ71" t="str">
        <f t="shared" ref="AJ71:AJ134" si="24">IF(IF(COUNTIF($O$6:$Q$150,AE71)&gt;0,"---","--")="---",VLOOKUP(AE71,$O$6:$Q$150,3,0),AE71)</f>
        <v>B34_L17_P</v>
      </c>
      <c r="AK71">
        <f t="shared" ref="AK71:AK134" si="25">COUNTIF(B:B,AE71)</f>
        <v>2</v>
      </c>
      <c r="AT71" t="str">
        <f t="shared" si="17"/>
        <v>B34_L17_P</v>
      </c>
      <c r="AU71" t="str">
        <f t="shared" si="18"/>
        <v>--</v>
      </c>
    </row>
    <row r="72" spans="1:47" x14ac:dyDescent="0.25">
      <c r="A72" t="str">
        <f t="shared" si="13"/>
        <v>JM1-67</v>
      </c>
      <c r="B72" t="str">
        <f t="shared" si="14"/>
        <v>B34_L16_N</v>
      </c>
      <c r="C72" t="str">
        <f t="shared" si="15"/>
        <v>JM1-B34_L16_N</v>
      </c>
      <c r="D72" t="str">
        <f t="shared" si="16"/>
        <v>JM1-67</v>
      </c>
      <c r="E72" t="s">
        <v>158</v>
      </c>
      <c r="F72">
        <v>67</v>
      </c>
      <c r="G72" t="s">
        <v>359</v>
      </c>
      <c r="L72" t="s">
        <v>319</v>
      </c>
      <c r="M72" t="s">
        <v>274</v>
      </c>
      <c r="N72">
        <v>10.4009</v>
      </c>
      <c r="AB72" t="str">
        <f>B2B!D69</f>
        <v>JM1</v>
      </c>
      <c r="AC72" t="str">
        <f>B2B!E69</f>
        <v>67</v>
      </c>
      <c r="AD72" t="str">
        <f t="shared" si="19"/>
        <v>JM1-67</v>
      </c>
      <c r="AE72" t="str">
        <f t="shared" si="20"/>
        <v>B34_L16_N</v>
      </c>
      <c r="AF72" t="str">
        <f t="shared" si="21"/>
        <v>V2</v>
      </c>
      <c r="AG72">
        <f t="shared" si="22"/>
        <v>9.5399999999999991</v>
      </c>
      <c r="AH72" t="str">
        <f>IF(IFERROR(IF(IF(AF72="--",INDEX(D:D,MATCH(AE72,INDEX(B:B,MATCH(AE72,B:B,)+1):B10586,)+MATCH(AE72,B:B,)))=D72,VLOOKUP(AE72,B:D,3,0),IF(AF72="--",INDEX(D:D,MATCH(AE72,INDEX(B:B,MATCH(AE72,B:B,)+1):B10586,)+MATCH(AE72,B:B,)),"---")),"---")=AD72,"---",IFERROR(IF(IF(AF72="--",INDEX(D:D,MATCH(AE72,INDEX(B:B,MATCH(AE72,B:B,)+1):B10586,)+MATCH(AE72,B:B,)))=AD72,VLOOKUP(AE72,B:D,3,0),IF(AF72="--",INDEX(D:D,MATCH(AE72,INDEX(B:B,MATCH(AE72,B:B,)+1):B10586,)+MATCH(AE72,B:B,)),"---")),"---"))</f>
        <v>---</v>
      </c>
      <c r="AI72" t="str">
        <f t="shared" si="23"/>
        <v>--</v>
      </c>
      <c r="AJ72" t="str">
        <f t="shared" si="24"/>
        <v>B34_L16_N</v>
      </c>
      <c r="AK72">
        <f t="shared" si="25"/>
        <v>2</v>
      </c>
      <c r="AT72" t="str">
        <f t="shared" si="17"/>
        <v>B34_L16_N</v>
      </c>
      <c r="AU72" t="str">
        <f t="shared" si="18"/>
        <v>--</v>
      </c>
    </row>
    <row r="73" spans="1:47" x14ac:dyDescent="0.25">
      <c r="A73" t="str">
        <f t="shared" si="13"/>
        <v>JM1-68</v>
      </c>
      <c r="B73" t="str">
        <f t="shared" si="14"/>
        <v>B34_L21_P</v>
      </c>
      <c r="C73" t="str">
        <f t="shared" si="15"/>
        <v>JM1-B34_L21_P</v>
      </c>
      <c r="D73" t="str">
        <f t="shared" si="16"/>
        <v>JM1-68</v>
      </c>
      <c r="E73" t="s">
        <v>158</v>
      </c>
      <c r="F73">
        <v>68</v>
      </c>
      <c r="G73" t="s">
        <v>377</v>
      </c>
      <c r="L73" t="s">
        <v>321</v>
      </c>
      <c r="M73" t="s">
        <v>274</v>
      </c>
      <c r="N73">
        <v>11.6214</v>
      </c>
      <c r="AB73" t="str">
        <f>B2B!D70</f>
        <v>JM1</v>
      </c>
      <c r="AC73" t="str">
        <f>B2B!E70</f>
        <v>68</v>
      </c>
      <c r="AD73" t="str">
        <f t="shared" si="19"/>
        <v>JM1-68</v>
      </c>
      <c r="AE73" t="str">
        <f t="shared" si="20"/>
        <v>B34_L21_P</v>
      </c>
      <c r="AF73" t="str">
        <f t="shared" si="21"/>
        <v>R5</v>
      </c>
      <c r="AG73">
        <f t="shared" si="22"/>
        <v>8.8366000000000007</v>
      </c>
      <c r="AH73" t="str">
        <f>IF(IFERROR(IF(IF(AF73="--",INDEX(D:D,MATCH(AE73,INDEX(B:B,MATCH(AE73,B:B,)+1):B10587,)+MATCH(AE73,B:B,)))=D73,VLOOKUP(AE73,B:D,3,0),IF(AF73="--",INDEX(D:D,MATCH(AE73,INDEX(B:B,MATCH(AE73,B:B,)+1):B10587,)+MATCH(AE73,B:B,)),"---")),"---")=AD73,"---",IFERROR(IF(IF(AF73="--",INDEX(D:D,MATCH(AE73,INDEX(B:B,MATCH(AE73,B:B,)+1):B10587,)+MATCH(AE73,B:B,)))=AD73,VLOOKUP(AE73,B:D,3,0),IF(AF73="--",INDEX(D:D,MATCH(AE73,INDEX(B:B,MATCH(AE73,B:B,)+1):B10587,)+MATCH(AE73,B:B,)),"---")),"---"))</f>
        <v>---</v>
      </c>
      <c r="AI73" t="str">
        <f t="shared" si="23"/>
        <v>--</v>
      </c>
      <c r="AJ73" t="str">
        <f t="shared" si="24"/>
        <v>B34_L21_P</v>
      </c>
      <c r="AK73">
        <f t="shared" si="25"/>
        <v>2</v>
      </c>
      <c r="AT73" t="str">
        <f t="shared" si="17"/>
        <v>B34_L21_P</v>
      </c>
      <c r="AU73" t="str">
        <f t="shared" si="18"/>
        <v>--</v>
      </c>
    </row>
    <row r="74" spans="1:47" x14ac:dyDescent="0.25">
      <c r="A74" t="str">
        <f t="shared" si="13"/>
        <v>JM1-69</v>
      </c>
      <c r="B74" t="str">
        <f t="shared" si="14"/>
        <v>B34_L16_P</v>
      </c>
      <c r="C74" t="str">
        <f t="shared" si="15"/>
        <v>JM1-B34_L16_P</v>
      </c>
      <c r="D74" t="str">
        <f t="shared" si="16"/>
        <v>JM1-69</v>
      </c>
      <c r="E74" t="s">
        <v>158</v>
      </c>
      <c r="F74">
        <v>69</v>
      </c>
      <c r="G74" t="s">
        <v>360</v>
      </c>
      <c r="L74" t="s">
        <v>322</v>
      </c>
      <c r="M74" t="s">
        <v>274</v>
      </c>
      <c r="N74">
        <v>12.606999999999999</v>
      </c>
      <c r="AB74" t="str">
        <f>B2B!D71</f>
        <v>JM1</v>
      </c>
      <c r="AC74" t="str">
        <f>B2B!E71</f>
        <v>69</v>
      </c>
      <c r="AD74" t="str">
        <f t="shared" si="19"/>
        <v>JM1-69</v>
      </c>
      <c r="AE74" t="str">
        <f t="shared" si="20"/>
        <v>B34_L16_P</v>
      </c>
      <c r="AF74" t="str">
        <f t="shared" si="21"/>
        <v>V3</v>
      </c>
      <c r="AG74">
        <f t="shared" si="22"/>
        <v>9.8713999999999995</v>
      </c>
      <c r="AH74" t="str">
        <f>IF(IFERROR(IF(IF(AF74="--",INDEX(D:D,MATCH(AE74,INDEX(B:B,MATCH(AE74,B:B,)+1):B10588,)+MATCH(AE74,B:B,)))=D74,VLOOKUP(AE74,B:D,3,0),IF(AF74="--",INDEX(D:D,MATCH(AE74,INDEX(B:B,MATCH(AE74,B:B,)+1):B10588,)+MATCH(AE74,B:B,)),"---")),"---")=AD74,"---",IFERROR(IF(IF(AF74="--",INDEX(D:D,MATCH(AE74,INDEX(B:B,MATCH(AE74,B:B,)+1):B10588,)+MATCH(AE74,B:B,)))=AD74,VLOOKUP(AE74,B:D,3,0),IF(AF74="--",INDEX(D:D,MATCH(AE74,INDEX(B:B,MATCH(AE74,B:B,)+1):B10588,)+MATCH(AE74,B:B,)),"---")),"---"))</f>
        <v>---</v>
      </c>
      <c r="AI74" t="str">
        <f t="shared" si="23"/>
        <v>--</v>
      </c>
      <c r="AJ74" t="str">
        <f t="shared" si="24"/>
        <v>B34_L16_P</v>
      </c>
      <c r="AK74">
        <f t="shared" si="25"/>
        <v>2</v>
      </c>
      <c r="AT74" t="str">
        <f t="shared" si="17"/>
        <v>B34_L16_P</v>
      </c>
      <c r="AU74" t="str">
        <f t="shared" si="18"/>
        <v>--</v>
      </c>
    </row>
    <row r="75" spans="1:47" x14ac:dyDescent="0.25">
      <c r="A75" t="str">
        <f t="shared" si="13"/>
        <v>JM1-70</v>
      </c>
      <c r="B75" t="str">
        <f t="shared" si="14"/>
        <v>B34_L21_N</v>
      </c>
      <c r="C75" t="str">
        <f t="shared" si="15"/>
        <v>JM1-B34_L21_N</v>
      </c>
      <c r="D75" t="str">
        <f t="shared" si="16"/>
        <v>JM1-70</v>
      </c>
      <c r="E75" t="s">
        <v>158</v>
      </c>
      <c r="F75">
        <v>70</v>
      </c>
      <c r="G75" t="s">
        <v>375</v>
      </c>
      <c r="L75" t="s">
        <v>323</v>
      </c>
      <c r="M75" t="s">
        <v>274</v>
      </c>
      <c r="N75">
        <v>8.7411999999999992</v>
      </c>
      <c r="AB75" t="str">
        <f>B2B!D72</f>
        <v>JM1</v>
      </c>
      <c r="AC75" t="str">
        <f>B2B!E72</f>
        <v>70</v>
      </c>
      <c r="AD75" t="str">
        <f t="shared" si="19"/>
        <v>JM1-70</v>
      </c>
      <c r="AE75" t="str">
        <f t="shared" si="20"/>
        <v>B34_L21_N</v>
      </c>
      <c r="AF75" t="str">
        <f t="shared" si="21"/>
        <v>T5</v>
      </c>
      <c r="AG75">
        <f t="shared" si="22"/>
        <v>8.2851999999999997</v>
      </c>
      <c r="AH75" t="str">
        <f>IF(IFERROR(IF(IF(AF75="--",INDEX(D:D,MATCH(AE75,INDEX(B:B,MATCH(AE75,B:B,)+1):B10589,)+MATCH(AE75,B:B,)))=D75,VLOOKUP(AE75,B:D,3,0),IF(AF75="--",INDEX(D:D,MATCH(AE75,INDEX(B:B,MATCH(AE75,B:B,)+1):B10589,)+MATCH(AE75,B:B,)),"---")),"---")=AD75,"---",IFERROR(IF(IF(AF75="--",INDEX(D:D,MATCH(AE75,INDEX(B:B,MATCH(AE75,B:B,)+1):B10589,)+MATCH(AE75,B:B,)))=AD75,VLOOKUP(AE75,B:D,3,0),IF(AF75="--",INDEX(D:D,MATCH(AE75,INDEX(B:B,MATCH(AE75,B:B,)+1):B10589,)+MATCH(AE75,B:B,)),"---")),"---"))</f>
        <v>---</v>
      </c>
      <c r="AI75" t="str">
        <f t="shared" si="23"/>
        <v>--</v>
      </c>
      <c r="AJ75" t="str">
        <f t="shared" si="24"/>
        <v>B34_L21_N</v>
      </c>
      <c r="AK75">
        <f t="shared" si="25"/>
        <v>2</v>
      </c>
      <c r="AT75" t="str">
        <f t="shared" si="17"/>
        <v>B34_L21_N</v>
      </c>
      <c r="AU75" t="str">
        <f t="shared" si="18"/>
        <v>--</v>
      </c>
    </row>
    <row r="76" spans="1:47" x14ac:dyDescent="0.25">
      <c r="A76" t="str">
        <f t="shared" si="13"/>
        <v>JM1-71</v>
      </c>
      <c r="B76" t="str">
        <f t="shared" si="14"/>
        <v>B34_L18_P</v>
      </c>
      <c r="C76" t="str">
        <f t="shared" si="15"/>
        <v>JM1-B34_L18_P</v>
      </c>
      <c r="D76" t="str">
        <f t="shared" si="16"/>
        <v>JM1-71</v>
      </c>
      <c r="E76" t="s">
        <v>158</v>
      </c>
      <c r="F76">
        <v>71</v>
      </c>
      <c r="G76" t="s">
        <v>365</v>
      </c>
      <c r="L76" t="s">
        <v>325</v>
      </c>
      <c r="M76" t="s">
        <v>274</v>
      </c>
      <c r="N76">
        <v>9.7897999999999996</v>
      </c>
      <c r="AB76" t="str">
        <f>B2B!D73</f>
        <v>JM1</v>
      </c>
      <c r="AC76" t="str">
        <f>B2B!E73</f>
        <v>71</v>
      </c>
      <c r="AD76" t="str">
        <f t="shared" si="19"/>
        <v>JM1-71</v>
      </c>
      <c r="AE76" t="str">
        <f t="shared" si="20"/>
        <v>B34_L18_P</v>
      </c>
      <c r="AF76" t="str">
        <f t="shared" si="21"/>
        <v>U4</v>
      </c>
      <c r="AG76">
        <f t="shared" si="22"/>
        <v>12.1212</v>
      </c>
      <c r="AH76" t="str">
        <f>IF(IFERROR(IF(IF(AF76="--",INDEX(D:D,MATCH(AE76,INDEX(B:B,MATCH(AE76,B:B,)+1):B10590,)+MATCH(AE76,B:B,)))=D76,VLOOKUP(AE76,B:D,3,0),IF(AF76="--",INDEX(D:D,MATCH(AE76,INDEX(B:B,MATCH(AE76,B:B,)+1):B10590,)+MATCH(AE76,B:B,)),"---")),"---")=AD76,"---",IFERROR(IF(IF(AF76="--",INDEX(D:D,MATCH(AE76,INDEX(B:B,MATCH(AE76,B:B,)+1):B10590,)+MATCH(AE76,B:B,)))=AD76,VLOOKUP(AE76,B:D,3,0),IF(AF76="--",INDEX(D:D,MATCH(AE76,INDEX(B:B,MATCH(AE76,B:B,)+1):B10590,)+MATCH(AE76,B:B,)),"---")),"---"))</f>
        <v>---</v>
      </c>
      <c r="AI76" t="str">
        <f t="shared" si="23"/>
        <v>--</v>
      </c>
      <c r="AJ76" t="str">
        <f t="shared" si="24"/>
        <v>B34_L18_P</v>
      </c>
      <c r="AK76">
        <f t="shared" si="25"/>
        <v>2</v>
      </c>
      <c r="AT76" t="str">
        <f t="shared" si="17"/>
        <v>B34_L18_P</v>
      </c>
      <c r="AU76" t="str">
        <f t="shared" si="18"/>
        <v>--</v>
      </c>
    </row>
    <row r="77" spans="1:47" x14ac:dyDescent="0.25">
      <c r="A77" t="str">
        <f t="shared" si="13"/>
        <v>JM1-72</v>
      </c>
      <c r="B77" t="str">
        <f t="shared" si="14"/>
        <v>B34_L19_N</v>
      </c>
      <c r="C77" t="str">
        <f t="shared" si="15"/>
        <v>JM1-B34_L19_N</v>
      </c>
      <c r="D77" t="str">
        <f t="shared" si="16"/>
        <v>JM1-72</v>
      </c>
      <c r="E77" t="s">
        <v>158</v>
      </c>
      <c r="F77">
        <v>72</v>
      </c>
      <c r="G77" t="s">
        <v>367</v>
      </c>
      <c r="L77" t="s">
        <v>327</v>
      </c>
      <c r="M77" t="s">
        <v>274</v>
      </c>
      <c r="N77">
        <v>16.9253</v>
      </c>
      <c r="AB77" t="str">
        <f>B2B!D74</f>
        <v>JM1</v>
      </c>
      <c r="AC77" t="str">
        <f>B2B!E74</f>
        <v>72</v>
      </c>
      <c r="AD77" t="str">
        <f t="shared" si="19"/>
        <v>JM1-72</v>
      </c>
      <c r="AE77" t="str">
        <f t="shared" si="20"/>
        <v>B34_L19_N</v>
      </c>
      <c r="AF77" t="str">
        <f t="shared" si="21"/>
        <v>P5</v>
      </c>
      <c r="AG77">
        <f t="shared" si="22"/>
        <v>11.9038</v>
      </c>
      <c r="AH77" t="str">
        <f>IF(IFERROR(IF(IF(AF77="--",INDEX(D:D,MATCH(AE77,INDEX(B:B,MATCH(AE77,B:B,)+1):B10591,)+MATCH(AE77,B:B,)))=D77,VLOOKUP(AE77,B:D,3,0),IF(AF77="--",INDEX(D:D,MATCH(AE77,INDEX(B:B,MATCH(AE77,B:B,)+1):B10591,)+MATCH(AE77,B:B,)),"---")),"---")=AD77,"---",IFERROR(IF(IF(AF77="--",INDEX(D:D,MATCH(AE77,INDEX(B:B,MATCH(AE77,B:B,)+1):B10591,)+MATCH(AE77,B:B,)))=AD77,VLOOKUP(AE77,B:D,3,0),IF(AF77="--",INDEX(D:D,MATCH(AE77,INDEX(B:B,MATCH(AE77,B:B,)+1):B10591,)+MATCH(AE77,B:B,)),"---")),"---"))</f>
        <v>---</v>
      </c>
      <c r="AI77" t="str">
        <f t="shared" si="23"/>
        <v>--</v>
      </c>
      <c r="AJ77" t="str">
        <f t="shared" si="24"/>
        <v>B34_L19_N</v>
      </c>
      <c r="AK77">
        <f t="shared" si="25"/>
        <v>2</v>
      </c>
      <c r="AT77" t="str">
        <f t="shared" si="17"/>
        <v>B34_L19_N</v>
      </c>
      <c r="AU77" t="str">
        <f t="shared" si="18"/>
        <v>--</v>
      </c>
    </row>
    <row r="78" spans="1:47" x14ac:dyDescent="0.25">
      <c r="A78" t="str">
        <f t="shared" si="13"/>
        <v>JM1-73</v>
      </c>
      <c r="B78" t="str">
        <f t="shared" si="14"/>
        <v>B34_L18_N</v>
      </c>
      <c r="C78" t="str">
        <f t="shared" si="15"/>
        <v>JM1-B34_L18_N</v>
      </c>
      <c r="D78" t="str">
        <f t="shared" si="16"/>
        <v>JM1-73</v>
      </c>
      <c r="E78" t="s">
        <v>158</v>
      </c>
      <c r="F78">
        <v>73</v>
      </c>
      <c r="G78" t="s">
        <v>363</v>
      </c>
      <c r="L78" t="s">
        <v>329</v>
      </c>
      <c r="M78" t="s">
        <v>274</v>
      </c>
      <c r="N78">
        <v>17.476800000000001</v>
      </c>
      <c r="AB78" t="str">
        <f>B2B!D75</f>
        <v>JM1</v>
      </c>
      <c r="AC78" t="str">
        <f>B2B!E75</f>
        <v>73</v>
      </c>
      <c r="AD78" t="str">
        <f t="shared" si="19"/>
        <v>JM1-73</v>
      </c>
      <c r="AE78" t="str">
        <f t="shared" si="20"/>
        <v>B34_L18_N</v>
      </c>
      <c r="AF78" t="str">
        <f t="shared" si="21"/>
        <v>V4</v>
      </c>
      <c r="AG78">
        <f t="shared" si="22"/>
        <v>11.569699999999999</v>
      </c>
      <c r="AH78" t="str">
        <f>IF(IFERROR(IF(IF(AF78="--",INDEX(D:D,MATCH(AE78,INDEX(B:B,MATCH(AE78,B:B,)+1):B10592,)+MATCH(AE78,B:B,)))=D78,VLOOKUP(AE78,B:D,3,0),IF(AF78="--",INDEX(D:D,MATCH(AE78,INDEX(B:B,MATCH(AE78,B:B,)+1):B10592,)+MATCH(AE78,B:B,)),"---")),"---")=AD78,"---",IFERROR(IF(IF(AF78="--",INDEX(D:D,MATCH(AE78,INDEX(B:B,MATCH(AE78,B:B,)+1):B10592,)+MATCH(AE78,B:B,)))=AD78,VLOOKUP(AE78,B:D,3,0),IF(AF78="--",INDEX(D:D,MATCH(AE78,INDEX(B:B,MATCH(AE78,B:B,)+1):B10592,)+MATCH(AE78,B:B,)),"---")),"---"))</f>
        <v>---</v>
      </c>
      <c r="AI78" t="str">
        <f t="shared" si="23"/>
        <v>--</v>
      </c>
      <c r="AJ78" t="str">
        <f t="shared" si="24"/>
        <v>B34_L18_N</v>
      </c>
      <c r="AK78">
        <f t="shared" si="25"/>
        <v>2</v>
      </c>
      <c r="AT78" t="str">
        <f t="shared" si="17"/>
        <v>B34_L18_N</v>
      </c>
      <c r="AU78" t="str">
        <f t="shared" si="18"/>
        <v>--</v>
      </c>
    </row>
    <row r="79" spans="1:47" x14ac:dyDescent="0.25">
      <c r="A79" t="str">
        <f t="shared" si="13"/>
        <v>JM1-74</v>
      </c>
      <c r="B79" t="str">
        <f t="shared" si="14"/>
        <v>B34_L19_P</v>
      </c>
      <c r="C79" t="str">
        <f t="shared" si="15"/>
        <v>JM1-B34_L19_P</v>
      </c>
      <c r="D79" t="str">
        <f t="shared" si="16"/>
        <v>JM1-74</v>
      </c>
      <c r="E79" t="s">
        <v>158</v>
      </c>
      <c r="F79">
        <v>74</v>
      </c>
      <c r="G79" t="s">
        <v>369</v>
      </c>
      <c r="L79" t="s">
        <v>331</v>
      </c>
      <c r="M79" t="s">
        <v>274</v>
      </c>
      <c r="N79">
        <v>6.3513000000000002</v>
      </c>
      <c r="AB79" t="str">
        <f>B2B!D76</f>
        <v>JM1</v>
      </c>
      <c r="AC79" t="str">
        <f>B2B!E76</f>
        <v>74</v>
      </c>
      <c r="AD79" t="str">
        <f t="shared" si="19"/>
        <v>JM1-74</v>
      </c>
      <c r="AE79" t="str">
        <f t="shared" si="20"/>
        <v>B34_L19_P</v>
      </c>
      <c r="AF79" t="str">
        <f t="shared" si="21"/>
        <v>P6</v>
      </c>
      <c r="AG79">
        <f t="shared" si="22"/>
        <v>12.7377</v>
      </c>
      <c r="AH79" t="str">
        <f>IF(IFERROR(IF(IF(AF79="--",INDEX(D:D,MATCH(AE79,INDEX(B:B,MATCH(AE79,B:B,)+1):B10593,)+MATCH(AE79,B:B,)))=D79,VLOOKUP(AE79,B:D,3,0),IF(AF79="--",INDEX(D:D,MATCH(AE79,INDEX(B:B,MATCH(AE79,B:B,)+1):B10593,)+MATCH(AE79,B:B,)),"---")),"---")=AD79,"---",IFERROR(IF(IF(AF79="--",INDEX(D:D,MATCH(AE79,INDEX(B:B,MATCH(AE79,B:B,)+1):B10593,)+MATCH(AE79,B:B,)))=AD79,VLOOKUP(AE79,B:D,3,0),IF(AF79="--",INDEX(D:D,MATCH(AE79,INDEX(B:B,MATCH(AE79,B:B,)+1):B10593,)+MATCH(AE79,B:B,)),"---")),"---"))</f>
        <v>---</v>
      </c>
      <c r="AI79" t="str">
        <f t="shared" si="23"/>
        <v>--</v>
      </c>
      <c r="AJ79" t="str">
        <f t="shared" si="24"/>
        <v>B34_L19_P</v>
      </c>
      <c r="AK79">
        <f t="shared" si="25"/>
        <v>2</v>
      </c>
      <c r="AT79" t="str">
        <f t="shared" si="17"/>
        <v>B34_L19_P</v>
      </c>
      <c r="AU79" t="str">
        <f t="shared" si="18"/>
        <v>--</v>
      </c>
    </row>
    <row r="80" spans="1:47" x14ac:dyDescent="0.25">
      <c r="A80" t="str">
        <f t="shared" si="13"/>
        <v>JM1-75</v>
      </c>
      <c r="B80" t="str">
        <f t="shared" si="14"/>
        <v>B34_L20_N</v>
      </c>
      <c r="C80" t="str">
        <f t="shared" si="15"/>
        <v>JM1-B34_L20_N</v>
      </c>
      <c r="D80" t="str">
        <f t="shared" si="16"/>
        <v>JM1-75</v>
      </c>
      <c r="E80" t="s">
        <v>158</v>
      </c>
      <c r="F80">
        <v>75</v>
      </c>
      <c r="G80" t="s">
        <v>373</v>
      </c>
      <c r="L80" t="s">
        <v>332</v>
      </c>
      <c r="M80" t="s">
        <v>274</v>
      </c>
      <c r="N80">
        <v>6.5998000000000001</v>
      </c>
      <c r="AB80" t="str">
        <f>B2B!D77</f>
        <v>JM1</v>
      </c>
      <c r="AC80" t="str">
        <f>B2B!E77</f>
        <v>75</v>
      </c>
      <c r="AD80" t="str">
        <f t="shared" si="19"/>
        <v>JM1-75</v>
      </c>
      <c r="AE80" t="str">
        <f t="shared" si="20"/>
        <v>B34_L20_N</v>
      </c>
      <c r="AF80" t="str">
        <f t="shared" si="21"/>
        <v>U5</v>
      </c>
      <c r="AG80">
        <f t="shared" si="22"/>
        <v>13.5383</v>
      </c>
      <c r="AH80" t="str">
        <f>IF(IFERROR(IF(IF(AF80="--",INDEX(D:D,MATCH(AE80,INDEX(B:B,MATCH(AE80,B:B,)+1):B10594,)+MATCH(AE80,B:B,)))=D80,VLOOKUP(AE80,B:D,3,0),IF(AF80="--",INDEX(D:D,MATCH(AE80,INDEX(B:B,MATCH(AE80,B:B,)+1):B10594,)+MATCH(AE80,B:B,)),"---")),"---")=AD80,"---",IFERROR(IF(IF(AF80="--",INDEX(D:D,MATCH(AE80,INDEX(B:B,MATCH(AE80,B:B,)+1):B10594,)+MATCH(AE80,B:B,)))=AD80,VLOOKUP(AE80,B:D,3,0),IF(AF80="--",INDEX(D:D,MATCH(AE80,INDEX(B:B,MATCH(AE80,B:B,)+1):B10594,)+MATCH(AE80,B:B,)),"---")),"---"))</f>
        <v>---</v>
      </c>
      <c r="AI80" t="str">
        <f t="shared" si="23"/>
        <v>--</v>
      </c>
      <c r="AJ80" t="str">
        <f t="shared" si="24"/>
        <v>B34_L20_N</v>
      </c>
      <c r="AK80">
        <f t="shared" si="25"/>
        <v>2</v>
      </c>
      <c r="AT80" t="str">
        <f t="shared" si="17"/>
        <v>B34_L20_N</v>
      </c>
      <c r="AU80" t="str">
        <f t="shared" si="18"/>
        <v>--</v>
      </c>
    </row>
    <row r="81" spans="1:47" x14ac:dyDescent="0.25">
      <c r="A81" t="str">
        <f t="shared" si="13"/>
        <v>JM1-76</v>
      </c>
      <c r="B81" t="str">
        <f t="shared" si="14"/>
        <v>B34_L22_N</v>
      </c>
      <c r="C81" t="str">
        <f t="shared" si="15"/>
        <v>JM1-B34_L22_N</v>
      </c>
      <c r="D81" t="str">
        <f t="shared" si="16"/>
        <v>JM1-76</v>
      </c>
      <c r="E81" t="s">
        <v>158</v>
      </c>
      <c r="F81">
        <v>76</v>
      </c>
      <c r="G81" t="s">
        <v>378</v>
      </c>
      <c r="L81" t="s">
        <v>314</v>
      </c>
      <c r="M81" t="s">
        <v>274</v>
      </c>
      <c r="N81">
        <v>13.2233</v>
      </c>
      <c r="AB81" t="str">
        <f>B2B!D78</f>
        <v>JM1</v>
      </c>
      <c r="AC81" t="str">
        <f>B2B!E78</f>
        <v>76</v>
      </c>
      <c r="AD81" t="str">
        <f t="shared" si="19"/>
        <v>JM1-76</v>
      </c>
      <c r="AE81" t="str">
        <f t="shared" si="20"/>
        <v>B34_L22_N</v>
      </c>
      <c r="AF81" t="str">
        <f t="shared" si="21"/>
        <v>T7</v>
      </c>
      <c r="AG81">
        <f t="shared" si="22"/>
        <v>12.422000000000001</v>
      </c>
      <c r="AH81" t="str">
        <f>IF(IFERROR(IF(IF(AF81="--",INDEX(D:D,MATCH(AE81,INDEX(B:B,MATCH(AE81,B:B,)+1):B10595,)+MATCH(AE81,B:B,)))=D81,VLOOKUP(AE81,B:D,3,0),IF(AF81="--",INDEX(D:D,MATCH(AE81,INDEX(B:B,MATCH(AE81,B:B,)+1):B10595,)+MATCH(AE81,B:B,)),"---")),"---")=AD81,"---",IFERROR(IF(IF(AF81="--",INDEX(D:D,MATCH(AE81,INDEX(B:B,MATCH(AE81,B:B,)+1):B10595,)+MATCH(AE81,B:B,)))=AD81,VLOOKUP(AE81,B:D,3,0),IF(AF81="--",INDEX(D:D,MATCH(AE81,INDEX(B:B,MATCH(AE81,B:B,)+1):B10595,)+MATCH(AE81,B:B,)),"---")),"---"))</f>
        <v>---</v>
      </c>
      <c r="AI81" t="str">
        <f t="shared" si="23"/>
        <v>--</v>
      </c>
      <c r="AJ81" t="str">
        <f t="shared" si="24"/>
        <v>B34_L22_N</v>
      </c>
      <c r="AK81">
        <f t="shared" si="25"/>
        <v>2</v>
      </c>
      <c r="AT81" t="str">
        <f t="shared" si="17"/>
        <v>B34_L22_N</v>
      </c>
      <c r="AU81" t="str">
        <f t="shared" si="18"/>
        <v>--</v>
      </c>
    </row>
    <row r="82" spans="1:47" x14ac:dyDescent="0.25">
      <c r="A82" t="str">
        <f t="shared" si="13"/>
        <v>JM1-77</v>
      </c>
      <c r="B82" t="str">
        <f t="shared" si="14"/>
        <v>B34_L20_P</v>
      </c>
      <c r="C82" t="str">
        <f t="shared" si="15"/>
        <v>JM1-B34_L20_P</v>
      </c>
      <c r="D82" t="str">
        <f t="shared" si="16"/>
        <v>JM1-77</v>
      </c>
      <c r="E82" t="s">
        <v>158</v>
      </c>
      <c r="F82">
        <v>77</v>
      </c>
      <c r="G82" t="s">
        <v>374</v>
      </c>
      <c r="L82" t="s">
        <v>312</v>
      </c>
      <c r="M82" t="s">
        <v>274</v>
      </c>
      <c r="N82">
        <v>13.2233</v>
      </c>
      <c r="AB82" t="str">
        <f>B2B!D79</f>
        <v>JM1</v>
      </c>
      <c r="AC82" t="str">
        <f>B2B!E79</f>
        <v>77</v>
      </c>
      <c r="AD82" t="str">
        <f t="shared" si="19"/>
        <v>JM1-77</v>
      </c>
      <c r="AE82" t="str">
        <f t="shared" si="20"/>
        <v>B34_L20_P</v>
      </c>
      <c r="AF82" t="str">
        <f t="shared" si="21"/>
        <v>U6</v>
      </c>
      <c r="AG82">
        <f t="shared" si="22"/>
        <v>14.1182</v>
      </c>
      <c r="AH82" t="str">
        <f>IF(IFERROR(IF(IF(AF82="--",INDEX(D:D,MATCH(AE82,INDEX(B:B,MATCH(AE82,B:B,)+1):B10596,)+MATCH(AE82,B:B,)))=D82,VLOOKUP(AE82,B:D,3,0),IF(AF82="--",INDEX(D:D,MATCH(AE82,INDEX(B:B,MATCH(AE82,B:B,)+1):B10596,)+MATCH(AE82,B:B,)),"---")),"---")=AD82,"---",IFERROR(IF(IF(AF82="--",INDEX(D:D,MATCH(AE82,INDEX(B:B,MATCH(AE82,B:B,)+1):B10596,)+MATCH(AE82,B:B,)))=AD82,VLOOKUP(AE82,B:D,3,0),IF(AF82="--",INDEX(D:D,MATCH(AE82,INDEX(B:B,MATCH(AE82,B:B,)+1):B10596,)+MATCH(AE82,B:B,)),"---")),"---"))</f>
        <v>---</v>
      </c>
      <c r="AI82" t="str">
        <f t="shared" si="23"/>
        <v>--</v>
      </c>
      <c r="AJ82" t="str">
        <f t="shared" si="24"/>
        <v>B34_L20_P</v>
      </c>
      <c r="AK82">
        <f t="shared" si="25"/>
        <v>2</v>
      </c>
      <c r="AT82" t="str">
        <f t="shared" si="17"/>
        <v>B34_L20_P</v>
      </c>
      <c r="AU82" t="str">
        <f t="shared" si="18"/>
        <v>--</v>
      </c>
    </row>
    <row r="83" spans="1:47" x14ac:dyDescent="0.25">
      <c r="A83" t="str">
        <f t="shared" si="13"/>
        <v>JM1-78</v>
      </c>
      <c r="B83" t="str">
        <f t="shared" si="14"/>
        <v>B34_L22_P</v>
      </c>
      <c r="C83" t="str">
        <f t="shared" si="15"/>
        <v>JM1-B34_L22_P</v>
      </c>
      <c r="D83" t="str">
        <f t="shared" si="16"/>
        <v>JM1-78</v>
      </c>
      <c r="E83" t="s">
        <v>158</v>
      </c>
      <c r="F83">
        <v>78</v>
      </c>
      <c r="G83" t="s">
        <v>379</v>
      </c>
      <c r="L83" t="s">
        <v>330</v>
      </c>
      <c r="M83" t="s">
        <v>274</v>
      </c>
      <c r="N83">
        <v>8.3033999999999999</v>
      </c>
      <c r="AB83" t="str">
        <f>B2B!D80</f>
        <v>JM1</v>
      </c>
      <c r="AC83" t="str">
        <f>B2B!E80</f>
        <v>78</v>
      </c>
      <c r="AD83" t="str">
        <f t="shared" si="19"/>
        <v>JM1-78</v>
      </c>
      <c r="AE83" t="str">
        <f t="shared" si="20"/>
        <v>B34_L22_P</v>
      </c>
      <c r="AF83" t="str">
        <f t="shared" si="21"/>
        <v>R7</v>
      </c>
      <c r="AG83">
        <f t="shared" si="22"/>
        <v>13.636200000000001</v>
      </c>
      <c r="AH83" t="str">
        <f>IF(IFERROR(IF(IF(AF83="--",INDEX(D:D,MATCH(AE83,INDEX(B:B,MATCH(AE83,B:B,)+1):B10597,)+MATCH(AE83,B:B,)))=D83,VLOOKUP(AE83,B:D,3,0),IF(AF83="--",INDEX(D:D,MATCH(AE83,INDEX(B:B,MATCH(AE83,B:B,)+1):B10597,)+MATCH(AE83,B:B,)),"---")),"---")=AD83,"---",IFERROR(IF(IF(AF83="--",INDEX(D:D,MATCH(AE83,INDEX(B:B,MATCH(AE83,B:B,)+1):B10597,)+MATCH(AE83,B:B,)))=AD83,VLOOKUP(AE83,B:D,3,0),IF(AF83="--",INDEX(D:D,MATCH(AE83,INDEX(B:B,MATCH(AE83,B:B,)+1):B10597,)+MATCH(AE83,B:B,)),"---")),"---"))</f>
        <v>---</v>
      </c>
      <c r="AI83" t="str">
        <f t="shared" si="23"/>
        <v>--</v>
      </c>
      <c r="AJ83" t="str">
        <f t="shared" si="24"/>
        <v>B34_L22_P</v>
      </c>
      <c r="AK83">
        <f t="shared" si="25"/>
        <v>2</v>
      </c>
      <c r="AT83" t="str">
        <f t="shared" si="17"/>
        <v>B34_L22_P</v>
      </c>
      <c r="AU83" t="str">
        <f t="shared" si="18"/>
        <v>--</v>
      </c>
    </row>
    <row r="84" spans="1:47" x14ac:dyDescent="0.25">
      <c r="A84" t="str">
        <f t="shared" si="13"/>
        <v>JM1-79</v>
      </c>
      <c r="B84" t="str">
        <f t="shared" si="14"/>
        <v>B34_L24_N</v>
      </c>
      <c r="C84" t="str">
        <f t="shared" si="15"/>
        <v>JM1-B34_L24_N</v>
      </c>
      <c r="D84" t="str">
        <f t="shared" si="16"/>
        <v>JM1-79</v>
      </c>
      <c r="E84" t="s">
        <v>158</v>
      </c>
      <c r="F84">
        <v>79</v>
      </c>
      <c r="G84" t="s">
        <v>382</v>
      </c>
      <c r="L84" t="s">
        <v>326</v>
      </c>
      <c r="M84" t="s">
        <v>274</v>
      </c>
      <c r="N84">
        <v>8.3646999999999991</v>
      </c>
      <c r="AB84" t="str">
        <f>B2B!D81</f>
        <v>JM1</v>
      </c>
      <c r="AC84" t="str">
        <f>B2B!E81</f>
        <v>79</v>
      </c>
      <c r="AD84" t="str">
        <f t="shared" si="19"/>
        <v>JM1-79</v>
      </c>
      <c r="AE84" t="str">
        <f t="shared" si="20"/>
        <v>B34_L24_N</v>
      </c>
      <c r="AF84" t="str">
        <f t="shared" si="21"/>
        <v>V7</v>
      </c>
      <c r="AG84">
        <f t="shared" si="22"/>
        <v>16.321100000000001</v>
      </c>
      <c r="AH84" t="str">
        <f>IF(IFERROR(IF(IF(AF84="--",INDEX(D:D,MATCH(AE84,INDEX(B:B,MATCH(AE84,B:B,)+1):B10598,)+MATCH(AE84,B:B,)))=D84,VLOOKUP(AE84,B:D,3,0),IF(AF84="--",INDEX(D:D,MATCH(AE84,INDEX(B:B,MATCH(AE84,B:B,)+1):B10598,)+MATCH(AE84,B:B,)),"---")),"---")=AD84,"---",IFERROR(IF(IF(AF84="--",INDEX(D:D,MATCH(AE84,INDEX(B:B,MATCH(AE84,B:B,)+1):B10598,)+MATCH(AE84,B:B,)))=AD84,VLOOKUP(AE84,B:D,3,0),IF(AF84="--",INDEX(D:D,MATCH(AE84,INDEX(B:B,MATCH(AE84,B:B,)+1):B10598,)+MATCH(AE84,B:B,)),"---")),"---"))</f>
        <v>---</v>
      </c>
      <c r="AI84" t="str">
        <f t="shared" si="23"/>
        <v>--</v>
      </c>
      <c r="AJ84" t="str">
        <f t="shared" si="24"/>
        <v>B34_L24_N</v>
      </c>
      <c r="AK84">
        <f t="shared" si="25"/>
        <v>2</v>
      </c>
      <c r="AT84" t="str">
        <f t="shared" si="17"/>
        <v>B34_L24_N</v>
      </c>
      <c r="AU84" t="str">
        <f t="shared" si="18"/>
        <v>--</v>
      </c>
    </row>
    <row r="85" spans="1:47" x14ac:dyDescent="0.25">
      <c r="A85" t="str">
        <f t="shared" si="13"/>
        <v>JM1-80</v>
      </c>
      <c r="B85" t="str">
        <f t="shared" si="14"/>
        <v>B34_L23_N</v>
      </c>
      <c r="C85" t="str">
        <f t="shared" si="15"/>
        <v>JM1-B34_L23_N</v>
      </c>
      <c r="D85" t="str">
        <f t="shared" si="16"/>
        <v>JM1-80</v>
      </c>
      <c r="E85" t="s">
        <v>158</v>
      </c>
      <c r="F85">
        <v>80</v>
      </c>
      <c r="G85" t="s">
        <v>380</v>
      </c>
      <c r="L85" t="s">
        <v>317</v>
      </c>
      <c r="M85" t="s">
        <v>274</v>
      </c>
      <c r="N85">
        <v>8.4926999999999992</v>
      </c>
      <c r="AB85" t="str">
        <f>B2B!D82</f>
        <v>JM1</v>
      </c>
      <c r="AC85" t="str">
        <f>B2B!E82</f>
        <v>80</v>
      </c>
      <c r="AD85" t="str">
        <f t="shared" si="19"/>
        <v>JM1-80</v>
      </c>
      <c r="AE85" t="str">
        <f t="shared" si="20"/>
        <v>B34_L23_N</v>
      </c>
      <c r="AF85" t="str">
        <f t="shared" si="21"/>
        <v>V6</v>
      </c>
      <c r="AG85">
        <f t="shared" si="22"/>
        <v>10.6119</v>
      </c>
      <c r="AH85" t="str">
        <f>IF(IFERROR(IF(IF(AF85="--",INDEX(D:D,MATCH(AE85,INDEX(B:B,MATCH(AE85,B:B,)+1):B10599,)+MATCH(AE85,B:B,)))=D85,VLOOKUP(AE85,B:D,3,0),IF(AF85="--",INDEX(D:D,MATCH(AE85,INDEX(B:B,MATCH(AE85,B:B,)+1):B10599,)+MATCH(AE85,B:B,)),"---")),"---")=AD85,"---",IFERROR(IF(IF(AF85="--",INDEX(D:D,MATCH(AE85,INDEX(B:B,MATCH(AE85,B:B,)+1):B10599,)+MATCH(AE85,B:B,)))=AD85,VLOOKUP(AE85,B:D,3,0),IF(AF85="--",INDEX(D:D,MATCH(AE85,INDEX(B:B,MATCH(AE85,B:B,)+1):B10599,)+MATCH(AE85,B:B,)),"---")),"---"))</f>
        <v>---</v>
      </c>
      <c r="AI85" t="str">
        <f t="shared" si="23"/>
        <v>--</v>
      </c>
      <c r="AJ85" t="str">
        <f t="shared" si="24"/>
        <v>B34_L23_N</v>
      </c>
      <c r="AK85">
        <f t="shared" si="25"/>
        <v>2</v>
      </c>
      <c r="AT85" t="str">
        <f t="shared" si="17"/>
        <v>B34_L23_N</v>
      </c>
      <c r="AU85" t="str">
        <f t="shared" si="18"/>
        <v>--</v>
      </c>
    </row>
    <row r="86" spans="1:47" x14ac:dyDescent="0.25">
      <c r="A86" t="str">
        <f t="shared" si="13"/>
        <v>JM1-81</v>
      </c>
      <c r="B86" t="str">
        <f t="shared" si="14"/>
        <v>B34_L24_P</v>
      </c>
      <c r="C86" t="str">
        <f t="shared" si="15"/>
        <v>JM1-B34_L24_P</v>
      </c>
      <c r="D86" t="str">
        <f t="shared" si="16"/>
        <v>JM1-81</v>
      </c>
      <c r="E86" t="s">
        <v>158</v>
      </c>
      <c r="F86">
        <v>81</v>
      </c>
      <c r="G86" t="s">
        <v>383</v>
      </c>
      <c r="L86" t="s">
        <v>320</v>
      </c>
      <c r="M86" t="s">
        <v>274</v>
      </c>
      <c r="N86">
        <v>9.3755000000000006</v>
      </c>
      <c r="AB86" t="str">
        <f>B2B!D83</f>
        <v>JM1</v>
      </c>
      <c r="AC86" t="str">
        <f>B2B!E83</f>
        <v>81</v>
      </c>
      <c r="AD86" t="str">
        <f t="shared" si="19"/>
        <v>JM1-81</v>
      </c>
      <c r="AE86" t="str">
        <f t="shared" si="20"/>
        <v>B34_L24_P</v>
      </c>
      <c r="AF86" t="str">
        <f t="shared" si="21"/>
        <v>V8</v>
      </c>
      <c r="AG86">
        <f t="shared" si="22"/>
        <v>16.6525</v>
      </c>
      <c r="AH86" t="str">
        <f>IF(IFERROR(IF(IF(AF86="--",INDEX(D:D,MATCH(AE86,INDEX(B:B,MATCH(AE86,B:B,)+1):B10600,)+MATCH(AE86,B:B,)))=D86,VLOOKUP(AE86,B:D,3,0),IF(AF86="--",INDEX(D:D,MATCH(AE86,INDEX(B:B,MATCH(AE86,B:B,)+1):B10600,)+MATCH(AE86,B:B,)),"---")),"---")=AD86,"---",IFERROR(IF(IF(AF86="--",INDEX(D:D,MATCH(AE86,INDEX(B:B,MATCH(AE86,B:B,)+1):B10600,)+MATCH(AE86,B:B,)))=AD86,VLOOKUP(AE86,B:D,3,0),IF(AF86="--",INDEX(D:D,MATCH(AE86,INDEX(B:B,MATCH(AE86,B:B,)+1):B10600,)+MATCH(AE86,B:B,)),"---")),"---"))</f>
        <v>---</v>
      </c>
      <c r="AI86" t="str">
        <f t="shared" si="23"/>
        <v>--</v>
      </c>
      <c r="AJ86" t="str">
        <f t="shared" si="24"/>
        <v>B34_L24_P</v>
      </c>
      <c r="AK86">
        <f t="shared" si="25"/>
        <v>2</v>
      </c>
      <c r="AT86" t="str">
        <f t="shared" si="17"/>
        <v>B34_L24_P</v>
      </c>
      <c r="AU86" t="str">
        <f t="shared" si="18"/>
        <v>--</v>
      </c>
    </row>
    <row r="87" spans="1:47" x14ac:dyDescent="0.25">
      <c r="A87" t="str">
        <f t="shared" si="13"/>
        <v>JM1-82</v>
      </c>
      <c r="B87" t="str">
        <f t="shared" si="14"/>
        <v>B34_L23_P</v>
      </c>
      <c r="C87" t="str">
        <f t="shared" si="15"/>
        <v>JM1-B34_L23_P</v>
      </c>
      <c r="D87" t="str">
        <f t="shared" si="16"/>
        <v>JM1-82</v>
      </c>
      <c r="E87" t="s">
        <v>158</v>
      </c>
      <c r="F87">
        <v>82</v>
      </c>
      <c r="G87" t="s">
        <v>381</v>
      </c>
      <c r="L87" t="s">
        <v>336</v>
      </c>
      <c r="M87" t="s">
        <v>274</v>
      </c>
      <c r="N87">
        <v>10.9069</v>
      </c>
      <c r="AB87" t="str">
        <f>B2B!D84</f>
        <v>JM1</v>
      </c>
      <c r="AC87" t="str">
        <f>B2B!E84</f>
        <v>82</v>
      </c>
      <c r="AD87" t="str">
        <f t="shared" si="19"/>
        <v>JM1-82</v>
      </c>
      <c r="AE87" t="str">
        <f t="shared" si="20"/>
        <v>B34_L23_P</v>
      </c>
      <c r="AF87" t="str">
        <f t="shared" si="21"/>
        <v>U7</v>
      </c>
      <c r="AG87">
        <f t="shared" si="22"/>
        <v>11.991899999999999</v>
      </c>
      <c r="AH87" t="str">
        <f>IF(IFERROR(IF(IF(AF87="--",INDEX(D:D,MATCH(AE87,INDEX(B:B,MATCH(AE87,B:B,)+1):B10601,)+MATCH(AE87,B:B,)))=D87,VLOOKUP(AE87,B:D,3,0),IF(AF87="--",INDEX(D:D,MATCH(AE87,INDEX(B:B,MATCH(AE87,B:B,)+1):B10601,)+MATCH(AE87,B:B,)),"---")),"---")=AD87,"---",IFERROR(IF(IF(AF87="--",INDEX(D:D,MATCH(AE87,INDEX(B:B,MATCH(AE87,B:B,)+1):B10601,)+MATCH(AE87,B:B,)))=AD87,VLOOKUP(AE87,B:D,3,0),IF(AF87="--",INDEX(D:D,MATCH(AE87,INDEX(B:B,MATCH(AE87,B:B,)+1):B10601,)+MATCH(AE87,B:B,)),"---")),"---"))</f>
        <v>---</v>
      </c>
      <c r="AI87" t="str">
        <f t="shared" si="23"/>
        <v>--</v>
      </c>
      <c r="AJ87" t="str">
        <f t="shared" si="24"/>
        <v>B34_L23_P</v>
      </c>
      <c r="AK87">
        <f t="shared" si="25"/>
        <v>2</v>
      </c>
      <c r="AT87" t="str">
        <f t="shared" si="17"/>
        <v>B34_L23_P</v>
      </c>
      <c r="AU87" t="str">
        <f t="shared" si="18"/>
        <v>--</v>
      </c>
    </row>
    <row r="88" spans="1:47" x14ac:dyDescent="0.25">
      <c r="A88" t="str">
        <f t="shared" si="13"/>
        <v>JM1-83</v>
      </c>
      <c r="B88" t="str">
        <f t="shared" si="14"/>
        <v>GND</v>
      </c>
      <c r="C88" t="str">
        <f t="shared" si="15"/>
        <v>JM1-GND</v>
      </c>
      <c r="D88" t="str">
        <f t="shared" si="16"/>
        <v>JM1-83</v>
      </c>
      <c r="E88" t="s">
        <v>158</v>
      </c>
      <c r="F88">
        <v>83</v>
      </c>
      <c r="G88" t="s">
        <v>275</v>
      </c>
      <c r="L88" t="s">
        <v>338</v>
      </c>
      <c r="M88" t="s">
        <v>274</v>
      </c>
      <c r="N88">
        <v>11.955500000000001</v>
      </c>
      <c r="AB88" t="str">
        <f>B2B!D85</f>
        <v>JM1</v>
      </c>
      <c r="AC88" t="str">
        <f>B2B!E85</f>
        <v>83</v>
      </c>
      <c r="AD88" t="str">
        <f t="shared" si="19"/>
        <v>JM1-83</v>
      </c>
      <c r="AE88" t="str">
        <f t="shared" si="20"/>
        <v>GND</v>
      </c>
      <c r="AF88" t="str">
        <f t="shared" si="21"/>
        <v>---</v>
      </c>
      <c r="AG88" t="str">
        <f t="shared" si="22"/>
        <v>---</v>
      </c>
      <c r="AH88" t="str">
        <f>IF(IFERROR(IF(IF(AF88="--",INDEX(D:D,MATCH(AE88,INDEX(B:B,MATCH(AE88,B:B,)+1):B10602,)+MATCH(AE88,B:B,)))=D88,VLOOKUP(AE88,B:D,3,0),IF(AF88="--",INDEX(D:D,MATCH(AE88,INDEX(B:B,MATCH(AE88,B:B,)+1):B10602,)+MATCH(AE88,B:B,)),"---")),"---")=AD88,"---",IFERROR(IF(IF(AF88="--",INDEX(D:D,MATCH(AE88,INDEX(B:B,MATCH(AE88,B:B,)+1):B10602,)+MATCH(AE88,B:B,)))=AD88,VLOOKUP(AE88,B:D,3,0),IF(AF88="--",INDEX(D:D,MATCH(AE88,INDEX(B:B,MATCH(AE88,B:B,)+1):B10602,)+MATCH(AE88,B:B,)),"---")),"---"))</f>
        <v>---</v>
      </c>
      <c r="AI88" t="str">
        <f t="shared" si="23"/>
        <v>--</v>
      </c>
      <c r="AJ88" t="str">
        <f t="shared" si="24"/>
        <v>GND</v>
      </c>
      <c r="AK88">
        <f t="shared" si="25"/>
        <v>191</v>
      </c>
      <c r="AT88" t="str">
        <f t="shared" si="17"/>
        <v>GND</v>
      </c>
      <c r="AU88" t="str">
        <f t="shared" si="18"/>
        <v>--</v>
      </c>
    </row>
    <row r="89" spans="1:47" x14ac:dyDescent="0.25">
      <c r="A89" t="str">
        <f t="shared" si="13"/>
        <v>JM1-84</v>
      </c>
      <c r="B89" t="str">
        <f t="shared" si="14"/>
        <v>3.3V</v>
      </c>
      <c r="C89" t="str">
        <f t="shared" si="15"/>
        <v>JM1-3.3V</v>
      </c>
      <c r="D89" t="str">
        <f t="shared" si="16"/>
        <v>JM1-84</v>
      </c>
      <c r="E89" t="s">
        <v>158</v>
      </c>
      <c r="F89">
        <v>84</v>
      </c>
      <c r="G89" t="s">
        <v>277</v>
      </c>
      <c r="L89" t="s">
        <v>339</v>
      </c>
      <c r="M89" t="s">
        <v>274</v>
      </c>
      <c r="N89">
        <v>14.3626</v>
      </c>
      <c r="AB89" t="str">
        <f>B2B!D86</f>
        <v>JM1</v>
      </c>
      <c r="AC89" t="str">
        <f>B2B!E86</f>
        <v>84</v>
      </c>
      <c r="AD89" t="str">
        <f t="shared" si="19"/>
        <v>JM1-84</v>
      </c>
      <c r="AE89" t="str">
        <f t="shared" si="20"/>
        <v>3.3V</v>
      </c>
      <c r="AF89" t="str">
        <f t="shared" si="21"/>
        <v>--</v>
      </c>
      <c r="AG89">
        <f t="shared" si="22"/>
        <v>23.161799999999999</v>
      </c>
      <c r="AH89" t="str">
        <f>IF(IFERROR(IF(IF(AF89="--",INDEX(D:D,MATCH(AE89,INDEX(B:B,MATCH(AE89,B:B,)+1):B10603,)+MATCH(AE89,B:B,)))=D89,VLOOKUP(AE89,B:D,3,0),IF(AF89="--",INDEX(D:D,MATCH(AE89,INDEX(B:B,MATCH(AE89,B:B,)+1):B10603,)+MATCH(AE89,B:B,)),"---")),"---")=AD89,"---",IFERROR(IF(IF(AF89="--",INDEX(D:D,MATCH(AE89,INDEX(B:B,MATCH(AE89,B:B,)+1):B10603,)+MATCH(AE89,B:B,)))=AD89,VLOOKUP(AE89,B:D,3,0),IF(AF89="--",INDEX(D:D,MATCH(AE89,INDEX(B:B,MATCH(AE89,B:B,)+1):B10603,)+MATCH(AE89,B:B,)),"---")),"---"))</f>
        <v>C1-1</v>
      </c>
      <c r="AI89" t="str">
        <f t="shared" si="23"/>
        <v>--</v>
      </c>
      <c r="AJ89" t="str">
        <f t="shared" si="24"/>
        <v>3.3V</v>
      </c>
      <c r="AK89">
        <f t="shared" si="25"/>
        <v>10</v>
      </c>
      <c r="AT89" t="str">
        <f t="shared" si="17"/>
        <v>3.3V</v>
      </c>
      <c r="AU89" t="str">
        <f t="shared" si="18"/>
        <v>--</v>
      </c>
    </row>
    <row r="90" spans="1:47" x14ac:dyDescent="0.25">
      <c r="A90" t="str">
        <f t="shared" si="13"/>
        <v>JM1-85</v>
      </c>
      <c r="B90" t="str">
        <f t="shared" si="14"/>
        <v>TDI</v>
      </c>
      <c r="C90" t="str">
        <f t="shared" si="15"/>
        <v>JM1-TDI</v>
      </c>
      <c r="D90" t="str">
        <f t="shared" si="16"/>
        <v>JM1-85</v>
      </c>
      <c r="E90" t="s">
        <v>158</v>
      </c>
      <c r="F90">
        <v>85</v>
      </c>
      <c r="G90" t="s">
        <v>404</v>
      </c>
      <c r="L90" t="s">
        <v>340</v>
      </c>
      <c r="M90" t="s">
        <v>274</v>
      </c>
      <c r="N90">
        <v>14.914</v>
      </c>
      <c r="AB90" t="str">
        <f>B2B!D87</f>
        <v>JM1</v>
      </c>
      <c r="AC90" t="str">
        <f>B2B!E87</f>
        <v>85</v>
      </c>
      <c r="AD90" t="str">
        <f t="shared" si="19"/>
        <v>JM1-85</v>
      </c>
      <c r="AE90" t="str">
        <f t="shared" si="20"/>
        <v>TDI</v>
      </c>
      <c r="AF90" t="str">
        <f t="shared" si="21"/>
        <v>T9</v>
      </c>
      <c r="AG90">
        <f t="shared" si="22"/>
        <v>17.378399999999999</v>
      </c>
      <c r="AH90" t="str">
        <f>IF(IFERROR(IF(IF(AF90="--",INDEX(D:D,MATCH(AE90,INDEX(B:B,MATCH(AE90,B:B,)+1):B10604,)+MATCH(AE90,B:B,)))=D90,VLOOKUP(AE90,B:D,3,0),IF(AF90="--",INDEX(D:D,MATCH(AE90,INDEX(B:B,MATCH(AE90,B:B,)+1):B10604,)+MATCH(AE90,B:B,)),"---")),"---")=AD90,"---",IFERROR(IF(IF(AF90="--",INDEX(D:D,MATCH(AE90,INDEX(B:B,MATCH(AE90,B:B,)+1):B10604,)+MATCH(AE90,B:B,)))=AD90,VLOOKUP(AE90,B:D,3,0),IF(AF90="--",INDEX(D:D,MATCH(AE90,INDEX(B:B,MATCH(AE90,B:B,)+1):B10604,)+MATCH(AE90,B:B,)),"---")),"---"))</f>
        <v>---</v>
      </c>
      <c r="AI90" t="str">
        <f t="shared" si="23"/>
        <v>--</v>
      </c>
      <c r="AJ90" t="str">
        <f t="shared" si="24"/>
        <v>TDI</v>
      </c>
      <c r="AK90">
        <f t="shared" si="25"/>
        <v>2</v>
      </c>
      <c r="AT90" t="str">
        <f t="shared" si="17"/>
        <v>TDI</v>
      </c>
      <c r="AU90" t="str">
        <f t="shared" si="18"/>
        <v>--</v>
      </c>
    </row>
    <row r="91" spans="1:47" x14ac:dyDescent="0.25">
      <c r="A91" t="str">
        <f t="shared" si="13"/>
        <v>JM1-86</v>
      </c>
      <c r="B91" t="str">
        <f t="shared" si="14"/>
        <v>B14_L24_N</v>
      </c>
      <c r="C91" t="str">
        <f t="shared" si="15"/>
        <v>JM1-B14_L24_N</v>
      </c>
      <c r="D91" t="str">
        <f t="shared" si="16"/>
        <v>JM1-86</v>
      </c>
      <c r="E91" t="s">
        <v>158</v>
      </c>
      <c r="F91">
        <v>86</v>
      </c>
      <c r="G91" t="s">
        <v>293</v>
      </c>
      <c r="L91" t="s">
        <v>334</v>
      </c>
      <c r="M91" t="s">
        <v>274</v>
      </c>
      <c r="N91">
        <v>18.473800000000001</v>
      </c>
      <c r="AB91" t="str">
        <f>B2B!D88</f>
        <v>JM1</v>
      </c>
      <c r="AC91" t="str">
        <f>B2B!E88</f>
        <v>86</v>
      </c>
      <c r="AD91" t="str">
        <f t="shared" si="19"/>
        <v>JM1-86</v>
      </c>
      <c r="AE91" t="str">
        <f t="shared" si="20"/>
        <v>B14_L24_N</v>
      </c>
      <c r="AF91" t="str">
        <f t="shared" si="21"/>
        <v>V9</v>
      </c>
      <c r="AG91">
        <f t="shared" si="22"/>
        <v>13.714</v>
      </c>
      <c r="AH91" t="str">
        <f>IF(IFERROR(IF(IF(AF91="--",INDEX(D:D,MATCH(AE91,INDEX(B:B,MATCH(AE91,B:B,)+1):B10605,)+MATCH(AE91,B:B,)))=D91,VLOOKUP(AE91,B:D,3,0),IF(AF91="--",INDEX(D:D,MATCH(AE91,INDEX(B:B,MATCH(AE91,B:B,)+1):B10605,)+MATCH(AE91,B:B,)),"---")),"---")=AD91,"---",IFERROR(IF(IF(AF91="--",INDEX(D:D,MATCH(AE91,INDEX(B:B,MATCH(AE91,B:B,)+1):B10605,)+MATCH(AE91,B:B,)))=AD91,VLOOKUP(AE91,B:D,3,0),IF(AF91="--",INDEX(D:D,MATCH(AE91,INDEX(B:B,MATCH(AE91,B:B,)+1):B10605,)+MATCH(AE91,B:B,)),"---")),"---"))</f>
        <v>---</v>
      </c>
      <c r="AI91" t="str">
        <f t="shared" si="23"/>
        <v>--</v>
      </c>
      <c r="AJ91" t="str">
        <f t="shared" si="24"/>
        <v>B14_L24_N</v>
      </c>
      <c r="AK91">
        <f t="shared" si="25"/>
        <v>2</v>
      </c>
      <c r="AT91" t="str">
        <f t="shared" si="17"/>
        <v>B14_L24_N</v>
      </c>
      <c r="AU91" t="str">
        <f t="shared" si="18"/>
        <v>--</v>
      </c>
    </row>
    <row r="92" spans="1:47" x14ac:dyDescent="0.25">
      <c r="A92" t="str">
        <f t="shared" si="13"/>
        <v>JM1-87</v>
      </c>
      <c r="B92" t="str">
        <f t="shared" si="14"/>
        <v>TDO</v>
      </c>
      <c r="C92" t="str">
        <f t="shared" si="15"/>
        <v>JM1-TDO</v>
      </c>
      <c r="D92" t="str">
        <f t="shared" si="16"/>
        <v>JM1-87</v>
      </c>
      <c r="E92" t="s">
        <v>158</v>
      </c>
      <c r="F92">
        <v>87</v>
      </c>
      <c r="G92" t="s">
        <v>405</v>
      </c>
      <c r="L92" t="s">
        <v>333</v>
      </c>
      <c r="M92" t="s">
        <v>274</v>
      </c>
      <c r="N92">
        <v>19.688099999999999</v>
      </c>
      <c r="AB92" t="str">
        <f>B2B!D89</f>
        <v>JM1</v>
      </c>
      <c r="AC92" t="str">
        <f>B2B!E89</f>
        <v>87</v>
      </c>
      <c r="AD92" t="str">
        <f t="shared" si="19"/>
        <v>JM1-87</v>
      </c>
      <c r="AE92" t="str">
        <f t="shared" si="20"/>
        <v>TDO</v>
      </c>
      <c r="AF92" t="str">
        <f t="shared" si="21"/>
        <v>T8</v>
      </c>
      <c r="AG92">
        <f t="shared" si="22"/>
        <v>16.4102</v>
      </c>
      <c r="AH92" t="str">
        <f>IF(IFERROR(IF(IF(AF92="--",INDEX(D:D,MATCH(AE92,INDEX(B:B,MATCH(AE92,B:B,)+1):B10606,)+MATCH(AE92,B:B,)))=D92,VLOOKUP(AE92,B:D,3,0),IF(AF92="--",INDEX(D:D,MATCH(AE92,INDEX(B:B,MATCH(AE92,B:B,)+1):B10606,)+MATCH(AE92,B:B,)),"---")),"---")=AD92,"---",IFERROR(IF(IF(AF92="--",INDEX(D:D,MATCH(AE92,INDEX(B:B,MATCH(AE92,B:B,)+1):B10606,)+MATCH(AE92,B:B,)))=AD92,VLOOKUP(AE92,B:D,3,0),IF(AF92="--",INDEX(D:D,MATCH(AE92,INDEX(B:B,MATCH(AE92,B:B,)+1):B10606,)+MATCH(AE92,B:B,)),"---")),"---"))</f>
        <v>---</v>
      </c>
      <c r="AI92" t="str">
        <f t="shared" si="23"/>
        <v>--</v>
      </c>
      <c r="AJ92" t="str">
        <f t="shared" si="24"/>
        <v>TDO</v>
      </c>
      <c r="AK92">
        <f t="shared" si="25"/>
        <v>2</v>
      </c>
      <c r="AT92" t="str">
        <f t="shared" si="17"/>
        <v>TDO</v>
      </c>
      <c r="AU92" t="str">
        <f t="shared" si="18"/>
        <v>--</v>
      </c>
    </row>
    <row r="93" spans="1:47" x14ac:dyDescent="0.25">
      <c r="A93" t="str">
        <f t="shared" si="13"/>
        <v>JM1-88</v>
      </c>
      <c r="B93" t="str">
        <f t="shared" si="14"/>
        <v>B14_L24_P</v>
      </c>
      <c r="C93" t="str">
        <f t="shared" si="15"/>
        <v>JM1-B14_L24_P</v>
      </c>
      <c r="D93" t="str">
        <f t="shared" si="16"/>
        <v>JM1-88</v>
      </c>
      <c r="E93" t="s">
        <v>158</v>
      </c>
      <c r="F93">
        <v>88</v>
      </c>
      <c r="G93" t="s">
        <v>294</v>
      </c>
      <c r="L93" t="s">
        <v>341</v>
      </c>
      <c r="M93" t="s">
        <v>274</v>
      </c>
      <c r="N93">
        <v>14.7188</v>
      </c>
      <c r="AB93" t="str">
        <f>B2B!D90</f>
        <v>JM1</v>
      </c>
      <c r="AC93" t="str">
        <f>B2B!E90</f>
        <v>88</v>
      </c>
      <c r="AD93" t="str">
        <f t="shared" si="19"/>
        <v>JM1-88</v>
      </c>
      <c r="AE93" t="str">
        <f t="shared" si="20"/>
        <v>B14_L24_P</v>
      </c>
      <c r="AF93" t="str">
        <f t="shared" si="21"/>
        <v>U9</v>
      </c>
      <c r="AG93">
        <f t="shared" si="22"/>
        <v>15.031000000000001</v>
      </c>
      <c r="AH93" t="str">
        <f>IF(IFERROR(IF(IF(AF93="--",INDEX(D:D,MATCH(AE93,INDEX(B:B,MATCH(AE93,B:B,)+1):B10607,)+MATCH(AE93,B:B,)))=D93,VLOOKUP(AE93,B:D,3,0),IF(AF93="--",INDEX(D:D,MATCH(AE93,INDEX(B:B,MATCH(AE93,B:B,)+1):B10607,)+MATCH(AE93,B:B,)),"---")),"---")=AD93,"---",IFERROR(IF(IF(AF93="--",INDEX(D:D,MATCH(AE93,INDEX(B:B,MATCH(AE93,B:B,)+1):B10607,)+MATCH(AE93,B:B,)))=AD93,VLOOKUP(AE93,B:D,3,0),IF(AF93="--",INDEX(D:D,MATCH(AE93,INDEX(B:B,MATCH(AE93,B:B,)+1):B10607,)+MATCH(AE93,B:B,)),"---")),"---"))</f>
        <v>---</v>
      </c>
      <c r="AI93" t="str">
        <f t="shared" si="23"/>
        <v>--</v>
      </c>
      <c r="AJ93" t="str">
        <f t="shared" si="24"/>
        <v>B14_L24_P</v>
      </c>
      <c r="AK93">
        <f t="shared" si="25"/>
        <v>2</v>
      </c>
      <c r="AT93" t="str">
        <f t="shared" si="17"/>
        <v>B14_L24_P</v>
      </c>
      <c r="AU93" t="str">
        <f t="shared" si="18"/>
        <v>--</v>
      </c>
    </row>
    <row r="94" spans="1:47" x14ac:dyDescent="0.25">
      <c r="A94" t="str">
        <f t="shared" si="13"/>
        <v>JM1-89</v>
      </c>
      <c r="B94" t="str">
        <f t="shared" si="14"/>
        <v>TCK</v>
      </c>
      <c r="C94" t="str">
        <f t="shared" si="15"/>
        <v>JM1-TCK</v>
      </c>
      <c r="D94" t="str">
        <f t="shared" si="16"/>
        <v>JM1-89</v>
      </c>
      <c r="E94" t="s">
        <v>158</v>
      </c>
      <c r="F94">
        <v>89</v>
      </c>
      <c r="G94" t="s">
        <v>407</v>
      </c>
      <c r="L94" t="s">
        <v>342</v>
      </c>
      <c r="M94" t="s">
        <v>274</v>
      </c>
      <c r="N94">
        <v>15.186</v>
      </c>
      <c r="AB94" t="str">
        <f>B2B!D91</f>
        <v>JM1</v>
      </c>
      <c r="AC94" t="str">
        <f>B2B!E91</f>
        <v>89</v>
      </c>
      <c r="AD94" t="str">
        <f t="shared" si="19"/>
        <v>JM1-89</v>
      </c>
      <c r="AE94" t="str">
        <f t="shared" si="20"/>
        <v>TCK</v>
      </c>
      <c r="AF94" t="str">
        <f t="shared" si="21"/>
        <v>F8</v>
      </c>
      <c r="AG94">
        <f t="shared" si="22"/>
        <v>30.544499999999999</v>
      </c>
      <c r="AH94" t="str">
        <f>IF(IFERROR(IF(IF(AF94="--",INDEX(D:D,MATCH(AE94,INDEX(B:B,MATCH(AE94,B:B,)+1):B10608,)+MATCH(AE94,B:B,)))=D94,VLOOKUP(AE94,B:D,3,0),IF(AF94="--",INDEX(D:D,MATCH(AE94,INDEX(B:B,MATCH(AE94,B:B,)+1):B10608,)+MATCH(AE94,B:B,)),"---")),"---")=AD94,"---",IFERROR(IF(IF(AF94="--",INDEX(D:D,MATCH(AE94,INDEX(B:B,MATCH(AE94,B:B,)+1):B10608,)+MATCH(AE94,B:B,)))=AD94,VLOOKUP(AE94,B:D,3,0),IF(AF94="--",INDEX(D:D,MATCH(AE94,INDEX(B:B,MATCH(AE94,B:B,)+1):B10608,)+MATCH(AE94,B:B,)),"---")),"---"))</f>
        <v>---</v>
      </c>
      <c r="AI94" t="str">
        <f t="shared" si="23"/>
        <v>--</v>
      </c>
      <c r="AJ94" t="str">
        <f t="shared" si="24"/>
        <v>TCK</v>
      </c>
      <c r="AK94">
        <f t="shared" si="25"/>
        <v>2</v>
      </c>
      <c r="AT94" t="str">
        <f t="shared" si="17"/>
        <v>TCK</v>
      </c>
      <c r="AU94" t="str">
        <f t="shared" si="18"/>
        <v>--</v>
      </c>
    </row>
    <row r="95" spans="1:47" x14ac:dyDescent="0.25">
      <c r="A95" t="str">
        <f t="shared" si="13"/>
        <v>JM1-90</v>
      </c>
      <c r="B95" t="str">
        <f t="shared" si="14"/>
        <v>B14_L23_N</v>
      </c>
      <c r="C95" t="str">
        <f t="shared" si="15"/>
        <v>JM1-B14_L23_N</v>
      </c>
      <c r="D95" t="str">
        <f t="shared" si="16"/>
        <v>JM1-90</v>
      </c>
      <c r="E95" t="s">
        <v>158</v>
      </c>
      <c r="F95">
        <v>90</v>
      </c>
      <c r="G95" t="s">
        <v>863</v>
      </c>
      <c r="L95" t="s">
        <v>313</v>
      </c>
      <c r="M95" t="s">
        <v>274</v>
      </c>
      <c r="N95">
        <v>15.0025</v>
      </c>
      <c r="AB95" t="str">
        <f>B2B!D92</f>
        <v>JM1</v>
      </c>
      <c r="AC95" t="str">
        <f>B2B!E92</f>
        <v>90</v>
      </c>
      <c r="AD95" t="str">
        <f t="shared" si="19"/>
        <v>JM1-90</v>
      </c>
      <c r="AE95" t="str">
        <f t="shared" si="20"/>
        <v>B14_L23_N</v>
      </c>
      <c r="AF95" t="str">
        <f t="shared" si="21"/>
        <v>V11</v>
      </c>
      <c r="AG95">
        <f t="shared" si="22"/>
        <v>15.793900000000001</v>
      </c>
      <c r="AH95" t="str">
        <f>IF(IFERROR(IF(IF(AF95="--",INDEX(D:D,MATCH(AE95,INDEX(B:B,MATCH(AE95,B:B,)+1):B10609,)+MATCH(AE95,B:B,)))=D95,VLOOKUP(AE95,B:D,3,0),IF(AF95="--",INDEX(D:D,MATCH(AE95,INDEX(B:B,MATCH(AE95,B:B,)+1):B10609,)+MATCH(AE95,B:B,)),"---")),"---")=AD95,"---",IFERROR(IF(IF(AF95="--",INDEX(D:D,MATCH(AE95,INDEX(B:B,MATCH(AE95,B:B,)+1):B10609,)+MATCH(AE95,B:B,)))=AD95,VLOOKUP(AE95,B:D,3,0),IF(AF95="--",INDEX(D:D,MATCH(AE95,INDEX(B:B,MATCH(AE95,B:B,)+1):B10609,)+MATCH(AE95,B:B,)),"---")),"---"))</f>
        <v>---</v>
      </c>
      <c r="AI95" t="str">
        <f t="shared" si="23"/>
        <v>--</v>
      </c>
      <c r="AJ95" t="str">
        <f t="shared" si="24"/>
        <v>B14_L23_N</v>
      </c>
      <c r="AK95">
        <f t="shared" si="25"/>
        <v>2</v>
      </c>
      <c r="AT95" t="str">
        <f t="shared" si="17"/>
        <v>B14_L23_N</v>
      </c>
      <c r="AU95" t="str">
        <f t="shared" si="18"/>
        <v>--</v>
      </c>
    </row>
    <row r="96" spans="1:47" x14ac:dyDescent="0.25">
      <c r="A96" t="str">
        <f t="shared" si="13"/>
        <v>JM1-91</v>
      </c>
      <c r="B96" t="str">
        <f t="shared" si="14"/>
        <v>TMS</v>
      </c>
      <c r="C96" t="str">
        <f t="shared" si="15"/>
        <v>JM1-TMS</v>
      </c>
      <c r="D96" t="str">
        <f t="shared" si="16"/>
        <v>JM1-91</v>
      </c>
      <c r="E96" t="s">
        <v>158</v>
      </c>
      <c r="F96">
        <v>91</v>
      </c>
      <c r="G96" t="s">
        <v>403</v>
      </c>
      <c r="L96" t="s">
        <v>310</v>
      </c>
      <c r="M96" t="s">
        <v>274</v>
      </c>
      <c r="N96">
        <v>16.166699999999999</v>
      </c>
      <c r="AB96" t="str">
        <f>B2B!D93</f>
        <v>JM1</v>
      </c>
      <c r="AC96" t="str">
        <f>B2B!E93</f>
        <v>91</v>
      </c>
      <c r="AD96" t="str">
        <f t="shared" si="19"/>
        <v>JM1-91</v>
      </c>
      <c r="AE96" t="str">
        <f t="shared" si="20"/>
        <v>TMS</v>
      </c>
      <c r="AF96" t="str">
        <f t="shared" si="21"/>
        <v>R8</v>
      </c>
      <c r="AG96">
        <f t="shared" si="22"/>
        <v>20.068300000000001</v>
      </c>
      <c r="AH96" t="str">
        <f>IF(IFERROR(IF(IF(AF96="--",INDEX(D:D,MATCH(AE96,INDEX(B:B,MATCH(AE96,B:B,)+1):B10610,)+MATCH(AE96,B:B,)))=D96,VLOOKUP(AE96,B:D,3,0),IF(AF96="--",INDEX(D:D,MATCH(AE96,INDEX(B:B,MATCH(AE96,B:B,)+1):B10610,)+MATCH(AE96,B:B,)),"---")),"---")=AD96,"---",IFERROR(IF(IF(AF96="--",INDEX(D:D,MATCH(AE96,INDEX(B:B,MATCH(AE96,B:B,)+1):B10610,)+MATCH(AE96,B:B,)))=AD96,VLOOKUP(AE96,B:D,3,0),IF(AF96="--",INDEX(D:D,MATCH(AE96,INDEX(B:B,MATCH(AE96,B:B,)+1):B10610,)+MATCH(AE96,B:B,)),"---")),"---"))</f>
        <v>---</v>
      </c>
      <c r="AI96" t="str">
        <f t="shared" si="23"/>
        <v>--</v>
      </c>
      <c r="AJ96" t="str">
        <f t="shared" si="24"/>
        <v>TMS</v>
      </c>
      <c r="AK96">
        <f t="shared" si="25"/>
        <v>2</v>
      </c>
      <c r="AT96" t="str">
        <f t="shared" si="17"/>
        <v>TMS</v>
      </c>
      <c r="AU96" t="str">
        <f t="shared" si="18"/>
        <v>--</v>
      </c>
    </row>
    <row r="97" spans="1:47" x14ac:dyDescent="0.25">
      <c r="A97" t="str">
        <f t="shared" si="13"/>
        <v>JM1-92</v>
      </c>
      <c r="B97" t="str">
        <f t="shared" si="14"/>
        <v>B14_L23_P</v>
      </c>
      <c r="C97" t="str">
        <f t="shared" si="15"/>
        <v>JM1-B14_L23_P</v>
      </c>
      <c r="D97" t="str">
        <f t="shared" si="16"/>
        <v>JM1-92</v>
      </c>
      <c r="E97" t="s">
        <v>158</v>
      </c>
      <c r="F97">
        <v>92</v>
      </c>
      <c r="G97" t="s">
        <v>864</v>
      </c>
      <c r="L97" t="s">
        <v>343</v>
      </c>
      <c r="M97" t="s">
        <v>274</v>
      </c>
      <c r="N97">
        <v>12.148899999999999</v>
      </c>
      <c r="AB97" t="str">
        <f>B2B!D94</f>
        <v>JM1</v>
      </c>
      <c r="AC97" t="str">
        <f>B2B!E94</f>
        <v>92</v>
      </c>
      <c r="AD97" t="str">
        <f t="shared" si="19"/>
        <v>JM1-92</v>
      </c>
      <c r="AE97" t="str">
        <f t="shared" si="20"/>
        <v>B14_L23_P</v>
      </c>
      <c r="AF97" t="str">
        <f t="shared" si="21"/>
        <v>U11</v>
      </c>
      <c r="AG97">
        <f t="shared" si="22"/>
        <v>17.110900000000001</v>
      </c>
      <c r="AH97" t="str">
        <f>IF(IFERROR(IF(IF(AF97="--",INDEX(D:D,MATCH(AE97,INDEX(B:B,MATCH(AE97,B:B,)+1):B10611,)+MATCH(AE97,B:B,)))=D97,VLOOKUP(AE97,B:D,3,0),IF(AF97="--",INDEX(D:D,MATCH(AE97,INDEX(B:B,MATCH(AE97,B:B,)+1):B10611,)+MATCH(AE97,B:B,)),"---")),"---")=AD97,"---",IFERROR(IF(IF(AF97="--",INDEX(D:D,MATCH(AE97,INDEX(B:B,MATCH(AE97,B:B,)+1):B10611,)+MATCH(AE97,B:B,)))=AD97,VLOOKUP(AE97,B:D,3,0),IF(AF97="--",INDEX(D:D,MATCH(AE97,INDEX(B:B,MATCH(AE97,B:B,)+1):B10611,)+MATCH(AE97,B:B,)),"---")),"---"))</f>
        <v>---</v>
      </c>
      <c r="AI97" t="str">
        <f t="shared" si="23"/>
        <v>--</v>
      </c>
      <c r="AJ97" t="str">
        <f t="shared" si="24"/>
        <v>B14_L23_P</v>
      </c>
      <c r="AK97">
        <f t="shared" si="25"/>
        <v>2</v>
      </c>
      <c r="AT97" t="str">
        <f t="shared" si="17"/>
        <v>B14_L23_P</v>
      </c>
      <c r="AU97" t="str">
        <f t="shared" si="18"/>
        <v>--</v>
      </c>
    </row>
    <row r="98" spans="1:47" x14ac:dyDescent="0.25">
      <c r="A98" t="str">
        <f t="shared" si="13"/>
        <v>JM1-93</v>
      </c>
      <c r="B98" t="str">
        <f t="shared" si="14"/>
        <v>PROG_B</v>
      </c>
      <c r="C98" t="str">
        <f t="shared" si="15"/>
        <v>JM1-PROG_B</v>
      </c>
      <c r="D98" t="str">
        <f t="shared" si="16"/>
        <v>JM1-93</v>
      </c>
      <c r="E98" t="s">
        <v>158</v>
      </c>
      <c r="F98">
        <v>93</v>
      </c>
      <c r="G98" t="s">
        <v>412</v>
      </c>
      <c r="L98" t="s">
        <v>344</v>
      </c>
      <c r="M98" t="s">
        <v>274</v>
      </c>
      <c r="N98">
        <v>13.1975</v>
      </c>
      <c r="AB98" t="str">
        <f>B2B!D95</f>
        <v>JM1</v>
      </c>
      <c r="AC98" t="str">
        <f>B2B!E95</f>
        <v>93</v>
      </c>
      <c r="AD98" t="str">
        <f t="shared" si="19"/>
        <v>JM1-93</v>
      </c>
      <c r="AE98" t="str">
        <f t="shared" si="20"/>
        <v>PROG_B</v>
      </c>
      <c r="AF98" t="str">
        <f t="shared" si="21"/>
        <v>--</v>
      </c>
      <c r="AG98">
        <f t="shared" si="22"/>
        <v>19.5108</v>
      </c>
      <c r="AH98" t="str">
        <f>IF(IFERROR(IF(IF(AF98="--",INDEX(D:D,MATCH(AE98,INDEX(B:B,MATCH(AE98,B:B,)+1):B10612,)+MATCH(AE98,B:B,)))=D98,VLOOKUP(AE98,B:D,3,0),IF(AF98="--",INDEX(D:D,MATCH(AE98,INDEX(B:B,MATCH(AE98,B:B,)+1):B10612,)+MATCH(AE98,B:B,)),"---")),"---")=AD98,"---",IFERROR(IF(IF(AF98="--",INDEX(D:D,MATCH(AE98,INDEX(B:B,MATCH(AE98,B:B,)+1):B10612,)+MATCH(AE98,B:B,)))=AD98,VLOOKUP(AE98,B:D,3,0),IF(AF98="--",INDEX(D:D,MATCH(AE98,INDEX(B:B,MATCH(AE98,B:B,)+1):B10612,)+MATCH(AE98,B:B,)),"---")),"---"))</f>
        <v>D1-2</v>
      </c>
      <c r="AI98" t="str">
        <f t="shared" si="23"/>
        <v>--</v>
      </c>
      <c r="AJ98" t="str">
        <f t="shared" si="24"/>
        <v>PROG_B</v>
      </c>
      <c r="AK98">
        <f t="shared" si="25"/>
        <v>2</v>
      </c>
      <c r="AT98" t="str">
        <f t="shared" si="17"/>
        <v>PROG_B</v>
      </c>
      <c r="AU98" t="str">
        <f t="shared" si="18"/>
        <v>--</v>
      </c>
    </row>
    <row r="99" spans="1:47" x14ac:dyDescent="0.25">
      <c r="A99" t="str">
        <f t="shared" si="13"/>
        <v>JM1-94</v>
      </c>
      <c r="B99" t="str">
        <f t="shared" si="14"/>
        <v>B14_L21_P</v>
      </c>
      <c r="C99" t="str">
        <f t="shared" si="15"/>
        <v>JM1-B14_L21_P</v>
      </c>
      <c r="D99" t="str">
        <f t="shared" si="16"/>
        <v>JM1-94</v>
      </c>
      <c r="E99" t="s">
        <v>158</v>
      </c>
      <c r="F99">
        <v>94</v>
      </c>
      <c r="G99" t="s">
        <v>860</v>
      </c>
      <c r="L99" t="s">
        <v>324</v>
      </c>
      <c r="M99" t="s">
        <v>274</v>
      </c>
      <c r="N99">
        <v>19.201899999999998</v>
      </c>
      <c r="AB99" t="str">
        <f>B2B!D96</f>
        <v>JM1</v>
      </c>
      <c r="AC99" t="str">
        <f>B2B!E96</f>
        <v>94</v>
      </c>
      <c r="AD99" t="str">
        <f t="shared" si="19"/>
        <v>JM1-94</v>
      </c>
      <c r="AE99" t="str">
        <f t="shared" si="20"/>
        <v>B14_L21_P</v>
      </c>
      <c r="AF99" t="str">
        <f t="shared" si="21"/>
        <v>V12</v>
      </c>
      <c r="AG99">
        <f t="shared" si="22"/>
        <v>17.4253</v>
      </c>
      <c r="AH99" t="str">
        <f>IF(IFERROR(IF(IF(AF99="--",INDEX(D:D,MATCH(AE99,INDEX(B:B,MATCH(AE99,B:B,)+1):B10613,)+MATCH(AE99,B:B,)))=D99,VLOOKUP(AE99,B:D,3,0),IF(AF99="--",INDEX(D:D,MATCH(AE99,INDEX(B:B,MATCH(AE99,B:B,)+1):B10613,)+MATCH(AE99,B:B,)),"---")),"---")=AD99,"---",IFERROR(IF(IF(AF99="--",INDEX(D:D,MATCH(AE99,INDEX(B:B,MATCH(AE99,B:B,)+1):B10613,)+MATCH(AE99,B:B,)))=AD99,VLOOKUP(AE99,B:D,3,0),IF(AF99="--",INDEX(D:D,MATCH(AE99,INDEX(B:B,MATCH(AE99,B:B,)+1):B10613,)+MATCH(AE99,B:B,)),"---")),"---"))</f>
        <v>---</v>
      </c>
      <c r="AI99" t="str">
        <f t="shared" si="23"/>
        <v>--</v>
      </c>
      <c r="AJ99" t="str">
        <f t="shared" si="24"/>
        <v>B14_L21_P</v>
      </c>
      <c r="AK99">
        <f t="shared" si="25"/>
        <v>2</v>
      </c>
      <c r="AT99" t="str">
        <f t="shared" si="17"/>
        <v>B14_L21_P</v>
      </c>
      <c r="AU99" t="str">
        <f t="shared" si="18"/>
        <v>--</v>
      </c>
    </row>
    <row r="100" spans="1:47" x14ac:dyDescent="0.25">
      <c r="A100" t="str">
        <f t="shared" si="13"/>
        <v>JM1-95</v>
      </c>
      <c r="B100" t="str">
        <f t="shared" si="14"/>
        <v>DONE</v>
      </c>
      <c r="C100" t="str">
        <f t="shared" si="15"/>
        <v>JM1-DONE</v>
      </c>
      <c r="D100" t="str">
        <f t="shared" si="16"/>
        <v>JM1-95</v>
      </c>
      <c r="E100" t="s">
        <v>158</v>
      </c>
      <c r="F100">
        <v>95</v>
      </c>
      <c r="G100" t="s">
        <v>402</v>
      </c>
      <c r="L100" t="s">
        <v>328</v>
      </c>
      <c r="M100" t="s">
        <v>274</v>
      </c>
      <c r="N100">
        <v>19.856100000000001</v>
      </c>
      <c r="AB100" t="str">
        <f>B2B!D97</f>
        <v>JM1</v>
      </c>
      <c r="AC100" t="str">
        <f>B2B!E97</f>
        <v>95</v>
      </c>
      <c r="AD100" t="str">
        <f t="shared" si="19"/>
        <v>JM1-95</v>
      </c>
      <c r="AE100" t="str">
        <f t="shared" si="20"/>
        <v>DONE</v>
      </c>
      <c r="AF100" t="str">
        <f t="shared" si="21"/>
        <v>F12</v>
      </c>
      <c r="AG100">
        <f t="shared" si="22"/>
        <v>32.4664</v>
      </c>
      <c r="AH100" t="str">
        <f>IF(IFERROR(IF(IF(AF100="--",INDEX(D:D,MATCH(AE100,INDEX(B:B,MATCH(AE100,B:B,)+1):B10614,)+MATCH(AE100,B:B,)))=D100,VLOOKUP(AE100,B:D,3,0),IF(AF100="--",INDEX(D:D,MATCH(AE100,INDEX(B:B,MATCH(AE100,B:B,)+1):B10614,)+MATCH(AE100,B:B,)),"---")),"---")=AD100,"---",IFERROR(IF(IF(AF100="--",INDEX(D:D,MATCH(AE100,INDEX(B:B,MATCH(AE100,B:B,)+1):B10614,)+MATCH(AE100,B:B,)))=AD100,VLOOKUP(AE100,B:D,3,0),IF(AF100="--",INDEX(D:D,MATCH(AE100,INDEX(B:B,MATCH(AE100,B:B,)+1):B10614,)+MATCH(AE100,B:B,)),"---")),"---"))</f>
        <v>---</v>
      </c>
      <c r="AI100" t="str">
        <f t="shared" si="23"/>
        <v>--</v>
      </c>
      <c r="AJ100" t="str">
        <f t="shared" si="24"/>
        <v>DONE</v>
      </c>
      <c r="AK100">
        <f t="shared" si="25"/>
        <v>3</v>
      </c>
      <c r="AT100" t="str">
        <f t="shared" si="17"/>
        <v>DONE</v>
      </c>
      <c r="AU100" t="str">
        <f t="shared" si="18"/>
        <v>--</v>
      </c>
    </row>
    <row r="101" spans="1:47" x14ac:dyDescent="0.25">
      <c r="A101" t="str">
        <f t="shared" si="13"/>
        <v>JM1-96</v>
      </c>
      <c r="B101" t="str">
        <f t="shared" si="14"/>
        <v>B14_L21_N</v>
      </c>
      <c r="C101" t="str">
        <f t="shared" si="15"/>
        <v>JM1-B14_L21_N</v>
      </c>
      <c r="D101" t="str">
        <f t="shared" si="16"/>
        <v>JM1-96</v>
      </c>
      <c r="E101" t="s">
        <v>158</v>
      </c>
      <c r="F101">
        <v>96</v>
      </c>
      <c r="G101" t="s">
        <v>859</v>
      </c>
      <c r="L101" t="s">
        <v>335</v>
      </c>
      <c r="M101" t="s">
        <v>274</v>
      </c>
      <c r="N101">
        <v>15.471299999999999</v>
      </c>
      <c r="AB101" t="str">
        <f>B2B!D98</f>
        <v>JM1</v>
      </c>
      <c r="AC101" t="str">
        <f>B2B!E98</f>
        <v>96</v>
      </c>
      <c r="AD101" t="str">
        <f t="shared" si="19"/>
        <v>JM1-96</v>
      </c>
      <c r="AE101" t="str">
        <f t="shared" si="20"/>
        <v>B14_L21_N</v>
      </c>
      <c r="AF101" t="str">
        <f t="shared" si="21"/>
        <v>V13</v>
      </c>
      <c r="AG101">
        <f t="shared" si="22"/>
        <v>17.756699999999999</v>
      </c>
      <c r="AH101" t="str">
        <f>IF(IFERROR(IF(IF(AF101="--",INDEX(D:D,MATCH(AE101,INDEX(B:B,MATCH(AE101,B:B,)+1):B10615,)+MATCH(AE101,B:B,)))=D101,VLOOKUP(AE101,B:D,3,0),IF(AF101="--",INDEX(D:D,MATCH(AE101,INDEX(B:B,MATCH(AE101,B:B,)+1):B10615,)+MATCH(AE101,B:B,)),"---")),"---")=AD101,"---",IFERROR(IF(IF(AF101="--",INDEX(D:D,MATCH(AE101,INDEX(B:B,MATCH(AE101,B:B,)+1):B10615,)+MATCH(AE101,B:B,)))=AD101,VLOOKUP(AE101,B:D,3,0),IF(AF101="--",INDEX(D:D,MATCH(AE101,INDEX(B:B,MATCH(AE101,B:B,)+1):B10615,)+MATCH(AE101,B:B,)),"---")),"---"))</f>
        <v>---</v>
      </c>
      <c r="AI101" t="str">
        <f t="shared" si="23"/>
        <v>--</v>
      </c>
      <c r="AJ101" t="str">
        <f t="shared" si="24"/>
        <v>B14_L21_N</v>
      </c>
      <c r="AK101">
        <f t="shared" si="25"/>
        <v>2</v>
      </c>
      <c r="AT101" t="str">
        <f t="shared" si="17"/>
        <v>B14_L21_N</v>
      </c>
      <c r="AU101" t="str">
        <f t="shared" si="18"/>
        <v>--</v>
      </c>
    </row>
    <row r="102" spans="1:47" x14ac:dyDescent="0.25">
      <c r="A102" t="str">
        <f t="shared" si="13"/>
        <v>JM1-97</v>
      </c>
      <c r="B102" t="str">
        <f t="shared" si="14"/>
        <v>GND</v>
      </c>
      <c r="C102" t="str">
        <f t="shared" si="15"/>
        <v>JM1-GND</v>
      </c>
      <c r="D102" t="str">
        <f t="shared" si="16"/>
        <v>JM1-97</v>
      </c>
      <c r="E102" t="s">
        <v>158</v>
      </c>
      <c r="F102">
        <v>97</v>
      </c>
      <c r="G102" t="s">
        <v>275</v>
      </c>
      <c r="L102" t="s">
        <v>337</v>
      </c>
      <c r="M102" t="s">
        <v>274</v>
      </c>
      <c r="N102">
        <v>15.8027</v>
      </c>
      <c r="AB102" t="str">
        <f>B2B!D99</f>
        <v>JM1</v>
      </c>
      <c r="AC102" t="str">
        <f>B2B!E99</f>
        <v>97</v>
      </c>
      <c r="AD102" t="str">
        <f t="shared" si="19"/>
        <v>JM1-97</v>
      </c>
      <c r="AE102" t="str">
        <f t="shared" si="20"/>
        <v>GND</v>
      </c>
      <c r="AF102" t="str">
        <f t="shared" si="21"/>
        <v>---</v>
      </c>
      <c r="AG102" t="str">
        <f t="shared" si="22"/>
        <v>---</v>
      </c>
      <c r="AH102" t="str">
        <f>IF(IFERROR(IF(IF(AF102="--",INDEX(D:D,MATCH(AE102,INDEX(B:B,MATCH(AE102,B:B,)+1):B10616,)+MATCH(AE102,B:B,)))=D102,VLOOKUP(AE102,B:D,3,0),IF(AF102="--",INDEX(D:D,MATCH(AE102,INDEX(B:B,MATCH(AE102,B:B,)+1):B10616,)+MATCH(AE102,B:B,)),"---")),"---")=AD102,"---",IFERROR(IF(IF(AF102="--",INDEX(D:D,MATCH(AE102,INDEX(B:B,MATCH(AE102,B:B,)+1):B10616,)+MATCH(AE102,B:B,)))=AD102,VLOOKUP(AE102,B:D,3,0),IF(AF102="--",INDEX(D:D,MATCH(AE102,INDEX(B:B,MATCH(AE102,B:B,)+1):B10616,)+MATCH(AE102,B:B,)),"---")),"---"))</f>
        <v>---</v>
      </c>
      <c r="AI102" t="str">
        <f t="shared" si="23"/>
        <v>--</v>
      </c>
      <c r="AJ102" t="str">
        <f t="shared" si="24"/>
        <v>GND</v>
      </c>
      <c r="AK102">
        <f t="shared" si="25"/>
        <v>191</v>
      </c>
      <c r="AT102" t="str">
        <f t="shared" si="17"/>
        <v>GND</v>
      </c>
      <c r="AU102" t="str">
        <f t="shared" si="18"/>
        <v>--</v>
      </c>
    </row>
    <row r="103" spans="1:47" x14ac:dyDescent="0.25">
      <c r="A103" t="str">
        <f t="shared" si="13"/>
        <v>JM1-98</v>
      </c>
      <c r="B103" t="str">
        <f t="shared" si="14"/>
        <v>VIN</v>
      </c>
      <c r="C103" t="str">
        <f t="shared" si="15"/>
        <v>JM1-VIN</v>
      </c>
      <c r="D103" t="str">
        <f t="shared" si="16"/>
        <v>JM1-98</v>
      </c>
      <c r="E103" t="s">
        <v>158</v>
      </c>
      <c r="F103">
        <v>98</v>
      </c>
      <c r="G103" t="s">
        <v>273</v>
      </c>
      <c r="L103" t="s">
        <v>345</v>
      </c>
      <c r="M103" t="s">
        <v>274</v>
      </c>
      <c r="N103">
        <v>13.7791</v>
      </c>
      <c r="AB103" t="str">
        <f>B2B!D100</f>
        <v>JM1</v>
      </c>
      <c r="AC103" t="str">
        <f>B2B!E100</f>
        <v>98</v>
      </c>
      <c r="AD103" t="str">
        <f t="shared" si="19"/>
        <v>JM1-98</v>
      </c>
      <c r="AE103" t="str">
        <f t="shared" si="20"/>
        <v>VIN</v>
      </c>
      <c r="AF103" t="str">
        <f t="shared" si="21"/>
        <v>--</v>
      </c>
      <c r="AG103">
        <f t="shared" si="22"/>
        <v>29.378</v>
      </c>
      <c r="AH103" t="str">
        <f>IF(IFERROR(IF(IF(AF103="--",INDEX(D:D,MATCH(AE103,INDEX(B:B,MATCH(AE103,B:B,)+1):B10617,)+MATCH(AE103,B:B,)))=D103,VLOOKUP(AE103,B:D,3,0),IF(AF103="--",INDEX(D:D,MATCH(AE103,INDEX(B:B,MATCH(AE103,B:B,)+1):B10617,)+MATCH(AE103,B:B,)),"---")),"---")=AD103,"---",IFERROR(IF(IF(AF103="--",INDEX(D:D,MATCH(AE103,INDEX(B:B,MATCH(AE103,B:B,)+1):B10617,)+MATCH(AE103,B:B,)))=AD103,VLOOKUP(AE103,B:D,3,0),IF(AF103="--",INDEX(D:D,MATCH(AE103,INDEX(B:B,MATCH(AE103,B:B,)+1):B10617,)+MATCH(AE103,B:B,)),"---")),"---"))</f>
        <v>JM1-100</v>
      </c>
      <c r="AI103" t="str">
        <f t="shared" si="23"/>
        <v>--</v>
      </c>
      <c r="AJ103" t="str">
        <f t="shared" si="24"/>
        <v>VIN</v>
      </c>
      <c r="AK103">
        <f t="shared" si="25"/>
        <v>20</v>
      </c>
      <c r="AT103" t="str">
        <f t="shared" si="17"/>
        <v>VIN</v>
      </c>
      <c r="AU103" t="str">
        <f t="shared" si="18"/>
        <v>--</v>
      </c>
    </row>
    <row r="104" spans="1:47" x14ac:dyDescent="0.25">
      <c r="A104" t="str">
        <f t="shared" si="13"/>
        <v>JM1-99</v>
      </c>
      <c r="B104" t="str">
        <f t="shared" si="14"/>
        <v>GND</v>
      </c>
      <c r="C104" t="str">
        <f t="shared" si="15"/>
        <v>JM1-GND</v>
      </c>
      <c r="D104" t="str">
        <f t="shared" si="16"/>
        <v>JM1-99</v>
      </c>
      <c r="E104" t="s">
        <v>158</v>
      </c>
      <c r="F104">
        <v>99</v>
      </c>
      <c r="G104" t="s">
        <v>275</v>
      </c>
      <c r="L104" t="s">
        <v>346</v>
      </c>
      <c r="M104" t="s">
        <v>274</v>
      </c>
      <c r="N104">
        <v>14.7323</v>
      </c>
      <c r="AB104" t="str">
        <f>B2B!D101</f>
        <v>JM1</v>
      </c>
      <c r="AC104" t="str">
        <f>B2B!E101</f>
        <v>99</v>
      </c>
      <c r="AD104" t="str">
        <f t="shared" si="19"/>
        <v>JM1-99</v>
      </c>
      <c r="AE104" t="str">
        <f t="shared" si="20"/>
        <v>GND</v>
      </c>
      <c r="AF104" t="str">
        <f t="shared" si="21"/>
        <v>---</v>
      </c>
      <c r="AG104" t="str">
        <f t="shared" si="22"/>
        <v>---</v>
      </c>
      <c r="AH104" t="str">
        <f>IF(IFERROR(IF(IF(AF104="--",INDEX(D:D,MATCH(AE104,INDEX(B:B,MATCH(AE104,B:B,)+1):B10618,)+MATCH(AE104,B:B,)))=D104,VLOOKUP(AE104,B:D,3,0),IF(AF104="--",INDEX(D:D,MATCH(AE104,INDEX(B:B,MATCH(AE104,B:B,)+1):B10618,)+MATCH(AE104,B:B,)),"---")),"---")=AD104,"---",IFERROR(IF(IF(AF104="--",INDEX(D:D,MATCH(AE104,INDEX(B:B,MATCH(AE104,B:B,)+1):B10618,)+MATCH(AE104,B:B,)))=AD104,VLOOKUP(AE104,B:D,3,0),IF(AF104="--",INDEX(D:D,MATCH(AE104,INDEX(B:B,MATCH(AE104,B:B,)+1):B10618,)+MATCH(AE104,B:B,)),"---")),"---"))</f>
        <v>---</v>
      </c>
      <c r="AI104" t="str">
        <f t="shared" si="23"/>
        <v>--</v>
      </c>
      <c r="AJ104" t="str">
        <f t="shared" si="24"/>
        <v>GND</v>
      </c>
      <c r="AK104">
        <f t="shared" si="25"/>
        <v>191</v>
      </c>
      <c r="AT104" t="str">
        <f t="shared" si="17"/>
        <v>GND</v>
      </c>
      <c r="AU104" t="str">
        <f t="shared" si="18"/>
        <v>--</v>
      </c>
    </row>
    <row r="105" spans="1:47" x14ac:dyDescent="0.25">
      <c r="A105" t="str">
        <f t="shared" si="13"/>
        <v>JM1-100</v>
      </c>
      <c r="B105" t="str">
        <f t="shared" si="14"/>
        <v>VIN</v>
      </c>
      <c r="C105" t="str">
        <f t="shared" si="15"/>
        <v>JM1-VIN</v>
      </c>
      <c r="D105" t="str">
        <f t="shared" si="16"/>
        <v>JM1-100</v>
      </c>
      <c r="E105" t="s">
        <v>158</v>
      </c>
      <c r="F105">
        <v>100</v>
      </c>
      <c r="G105" t="s">
        <v>273</v>
      </c>
      <c r="L105" t="s">
        <v>347</v>
      </c>
      <c r="M105" t="s">
        <v>274</v>
      </c>
      <c r="N105">
        <v>7.399</v>
      </c>
      <c r="AB105" t="str">
        <f>B2B!D102</f>
        <v>JM1</v>
      </c>
      <c r="AC105" t="str">
        <f>B2B!E102</f>
        <v>100</v>
      </c>
      <c r="AD105" t="str">
        <f t="shared" si="19"/>
        <v>JM1-100</v>
      </c>
      <c r="AE105" t="str">
        <f t="shared" si="20"/>
        <v>VIN</v>
      </c>
      <c r="AF105" t="str">
        <f t="shared" si="21"/>
        <v>--</v>
      </c>
      <c r="AG105">
        <f t="shared" si="22"/>
        <v>29.378</v>
      </c>
      <c r="AH105" t="str">
        <f>IF(IFERROR(IF(IF(AF105="--",INDEX(D:D,MATCH(AE105,INDEX(B:B,MATCH(AE105,B:B,)+1):B10619,)+MATCH(AE105,B:B,)))=D105,VLOOKUP(AE105,B:D,3,0),IF(AF105="--",INDEX(D:D,MATCH(AE105,INDEX(B:B,MATCH(AE105,B:B,)+1):B10619,)+MATCH(AE105,B:B,)),"---")),"---")=AD105,"---",IFERROR(IF(IF(AF105="--",INDEX(D:D,MATCH(AE105,INDEX(B:B,MATCH(AE105,B:B,)+1):B10619,)+MATCH(AE105,B:B,)))=AD105,VLOOKUP(AE105,B:D,3,0),IF(AF105="--",INDEX(D:D,MATCH(AE105,INDEX(B:B,MATCH(AE105,B:B,)+1):B10619,)+MATCH(AE105,B:B,)),"---")),"---"))</f>
        <v>JM1-98</v>
      </c>
      <c r="AI105" t="str">
        <f t="shared" si="23"/>
        <v>--</v>
      </c>
      <c r="AJ105" t="str">
        <f t="shared" si="24"/>
        <v>VIN</v>
      </c>
      <c r="AK105">
        <f t="shared" si="25"/>
        <v>20</v>
      </c>
      <c r="AT105" t="str">
        <f t="shared" si="17"/>
        <v>VIN</v>
      </c>
      <c r="AU105" t="str">
        <f t="shared" si="18"/>
        <v>--</v>
      </c>
    </row>
    <row r="106" spans="1:47" x14ac:dyDescent="0.25">
      <c r="A106" t="str">
        <f t="shared" si="13"/>
        <v>JM1-F1</v>
      </c>
      <c r="B106" t="str">
        <f t="shared" si="14"/>
        <v>GND</v>
      </c>
      <c r="C106" t="str">
        <f t="shared" si="15"/>
        <v>JM1-GND</v>
      </c>
      <c r="D106" t="str">
        <f t="shared" si="16"/>
        <v>JM1-F1</v>
      </c>
      <c r="E106" t="s">
        <v>158</v>
      </c>
      <c r="F106" t="s">
        <v>364</v>
      </c>
      <c r="G106" t="s">
        <v>275</v>
      </c>
      <c r="L106" t="s">
        <v>348</v>
      </c>
      <c r="M106" t="s">
        <v>274</v>
      </c>
      <c r="N106">
        <v>7.1505000000000001</v>
      </c>
      <c r="AB106" t="str">
        <f>B2B!D103</f>
        <v>JM2</v>
      </c>
      <c r="AC106" t="str">
        <f>B2B!E103</f>
        <v>1</v>
      </c>
      <c r="AD106" t="str">
        <f t="shared" si="19"/>
        <v>JM2-1</v>
      </c>
      <c r="AE106" t="str">
        <f t="shared" si="20"/>
        <v>B15_L3_P</v>
      </c>
      <c r="AF106" t="str">
        <f t="shared" si="21"/>
        <v>B9</v>
      </c>
      <c r="AG106">
        <f t="shared" si="22"/>
        <v>19.688099999999999</v>
      </c>
      <c r="AH106" t="str">
        <f>IF(IFERROR(IF(IF(AF106="--",INDEX(D:D,MATCH(AE106,INDEX(B:B,MATCH(AE106,B:B,)+1):B10620,)+MATCH(AE106,B:B,)))=D106,VLOOKUP(AE106,B:D,3,0),IF(AF106="--",INDEX(D:D,MATCH(AE106,INDEX(B:B,MATCH(AE106,B:B,)+1):B10620,)+MATCH(AE106,B:B,)),"---")),"---")=AD106,"---",IFERROR(IF(IF(AF106="--",INDEX(D:D,MATCH(AE106,INDEX(B:B,MATCH(AE106,B:B,)+1):B10620,)+MATCH(AE106,B:B,)))=AD106,VLOOKUP(AE106,B:D,3,0),IF(AF106="--",INDEX(D:D,MATCH(AE106,INDEX(B:B,MATCH(AE106,B:B,)+1):B10620,)+MATCH(AE106,B:B,)),"---")),"---"))</f>
        <v>---</v>
      </c>
      <c r="AI106" t="str">
        <f t="shared" si="23"/>
        <v>--</v>
      </c>
      <c r="AJ106" t="str">
        <f t="shared" si="24"/>
        <v>B15_L3_P</v>
      </c>
      <c r="AK106">
        <f t="shared" si="25"/>
        <v>2</v>
      </c>
      <c r="AT106" t="str">
        <f t="shared" si="17"/>
        <v>GND</v>
      </c>
      <c r="AU106" t="str">
        <f t="shared" si="18"/>
        <v>--</v>
      </c>
    </row>
    <row r="107" spans="1:47" x14ac:dyDescent="0.25">
      <c r="A107" t="str">
        <f t="shared" si="13"/>
        <v>JM1-F2</v>
      </c>
      <c r="B107" t="str">
        <f t="shared" si="14"/>
        <v>GND</v>
      </c>
      <c r="C107" t="str">
        <f t="shared" si="15"/>
        <v>JM1-GND</v>
      </c>
      <c r="D107" t="str">
        <f t="shared" si="16"/>
        <v>JM1-F2</v>
      </c>
      <c r="E107" t="s">
        <v>158</v>
      </c>
      <c r="F107" t="s">
        <v>366</v>
      </c>
      <c r="G107" t="s">
        <v>275</v>
      </c>
      <c r="L107" t="s">
        <v>349</v>
      </c>
      <c r="M107" t="s">
        <v>274</v>
      </c>
      <c r="N107">
        <v>5.9021999999999997</v>
      </c>
      <c r="AB107" t="str">
        <f>B2B!D104</f>
        <v>JM2</v>
      </c>
      <c r="AC107" t="str">
        <f>B2B!E104</f>
        <v>2</v>
      </c>
      <c r="AD107" t="str">
        <f t="shared" si="19"/>
        <v>JM2-2</v>
      </c>
      <c r="AE107" t="str">
        <f t="shared" si="20"/>
        <v>B15_L7_N</v>
      </c>
      <c r="AF107" t="str">
        <f t="shared" si="21"/>
        <v>A12</v>
      </c>
      <c r="AG107">
        <f t="shared" si="22"/>
        <v>19.201899999999998</v>
      </c>
      <c r="AH107" t="str">
        <f>IF(IFERROR(IF(IF(AF107="--",INDEX(D:D,MATCH(AE107,INDEX(B:B,MATCH(AE107,B:B,)+1):B10621,)+MATCH(AE107,B:B,)))=D107,VLOOKUP(AE107,B:D,3,0),IF(AF107="--",INDEX(D:D,MATCH(AE107,INDEX(B:B,MATCH(AE107,B:B,)+1):B10621,)+MATCH(AE107,B:B,)),"---")),"---")=AD107,"---",IFERROR(IF(IF(AF107="--",INDEX(D:D,MATCH(AE107,INDEX(B:B,MATCH(AE107,B:B,)+1):B10621,)+MATCH(AE107,B:B,)))=AD107,VLOOKUP(AE107,B:D,3,0),IF(AF107="--",INDEX(D:D,MATCH(AE107,INDEX(B:B,MATCH(AE107,B:B,)+1):B10621,)+MATCH(AE107,B:B,)),"---")),"---"))</f>
        <v>---</v>
      </c>
      <c r="AI107" t="str">
        <f t="shared" si="23"/>
        <v>--</v>
      </c>
      <c r="AJ107" t="str">
        <f t="shared" si="24"/>
        <v>B15_L7_N</v>
      </c>
      <c r="AK107">
        <f t="shared" si="25"/>
        <v>2</v>
      </c>
      <c r="AT107" t="str">
        <f t="shared" si="17"/>
        <v>GND</v>
      </c>
      <c r="AU107" t="str">
        <f t="shared" si="18"/>
        <v>--</v>
      </c>
    </row>
    <row r="108" spans="1:47" x14ac:dyDescent="0.25">
      <c r="A108" t="str">
        <f t="shared" si="13"/>
        <v>JM2-1</v>
      </c>
      <c r="B108" t="str">
        <f t="shared" si="14"/>
        <v>B15_L3_P</v>
      </c>
      <c r="C108" t="str">
        <f t="shared" si="15"/>
        <v>JM2-B15_L3_P</v>
      </c>
      <c r="D108" t="str">
        <f t="shared" si="16"/>
        <v>JM2-1</v>
      </c>
      <c r="E108" t="s">
        <v>259</v>
      </c>
      <c r="F108">
        <v>1</v>
      </c>
      <c r="G108" t="s">
        <v>333</v>
      </c>
      <c r="L108" t="s">
        <v>350</v>
      </c>
      <c r="M108" t="s">
        <v>274</v>
      </c>
      <c r="N108">
        <v>6.1856</v>
      </c>
      <c r="AB108" t="str">
        <f>B2B!D105</f>
        <v>JM2</v>
      </c>
      <c r="AC108" t="str">
        <f>B2B!E105</f>
        <v>3</v>
      </c>
      <c r="AD108" t="str">
        <f t="shared" si="19"/>
        <v>JM2-3</v>
      </c>
      <c r="AE108" t="str">
        <f t="shared" si="20"/>
        <v>B15_L3_N</v>
      </c>
      <c r="AF108" t="str">
        <f t="shared" si="21"/>
        <v>A9</v>
      </c>
      <c r="AG108">
        <f t="shared" si="22"/>
        <v>18.473800000000001</v>
      </c>
      <c r="AH108" t="str">
        <f>IF(IFERROR(IF(IF(AF108="--",INDEX(D:D,MATCH(AE108,INDEX(B:B,MATCH(AE108,B:B,)+1):B10622,)+MATCH(AE108,B:B,)))=D108,VLOOKUP(AE108,B:D,3,0),IF(AF108="--",INDEX(D:D,MATCH(AE108,INDEX(B:B,MATCH(AE108,B:B,)+1):B10622,)+MATCH(AE108,B:B,)),"---")),"---")=AD108,"---",IFERROR(IF(IF(AF108="--",INDEX(D:D,MATCH(AE108,INDEX(B:B,MATCH(AE108,B:B,)+1):B10622,)+MATCH(AE108,B:B,)))=AD108,VLOOKUP(AE108,B:D,3,0),IF(AF108="--",INDEX(D:D,MATCH(AE108,INDEX(B:B,MATCH(AE108,B:B,)+1):B10622,)+MATCH(AE108,B:B,)),"---")),"---"))</f>
        <v>---</v>
      </c>
      <c r="AI108" t="str">
        <f t="shared" si="23"/>
        <v>--</v>
      </c>
      <c r="AJ108" t="str">
        <f t="shared" si="24"/>
        <v>B15_L3_N</v>
      </c>
      <c r="AK108">
        <f t="shared" si="25"/>
        <v>2</v>
      </c>
      <c r="AT108" t="str">
        <f t="shared" si="17"/>
        <v>B15_L3_P</v>
      </c>
      <c r="AU108" t="str">
        <f t="shared" si="18"/>
        <v>--</v>
      </c>
    </row>
    <row r="109" spans="1:47" x14ac:dyDescent="0.25">
      <c r="A109" t="str">
        <f t="shared" si="13"/>
        <v>JM2-2</v>
      </c>
      <c r="B109" t="str">
        <f t="shared" si="14"/>
        <v>B15_L7_N</v>
      </c>
      <c r="C109" t="str">
        <f t="shared" si="15"/>
        <v>JM2-B15_L7_N</v>
      </c>
      <c r="D109" t="str">
        <f t="shared" si="16"/>
        <v>JM2-2</v>
      </c>
      <c r="E109" t="s">
        <v>259</v>
      </c>
      <c r="F109">
        <v>2</v>
      </c>
      <c r="G109" t="s">
        <v>324</v>
      </c>
      <c r="L109" t="s">
        <v>351</v>
      </c>
      <c r="M109" t="s">
        <v>274</v>
      </c>
      <c r="N109">
        <v>6.8441999999999998</v>
      </c>
      <c r="AB109" t="str">
        <f>B2B!D106</f>
        <v>JM2</v>
      </c>
      <c r="AC109" t="str">
        <f>B2B!E106</f>
        <v>4</v>
      </c>
      <c r="AD109" t="str">
        <f t="shared" si="19"/>
        <v>JM2-4</v>
      </c>
      <c r="AE109" t="str">
        <f t="shared" si="20"/>
        <v>B15_L7_P</v>
      </c>
      <c r="AF109" t="str">
        <f t="shared" si="21"/>
        <v>B12</v>
      </c>
      <c r="AG109">
        <f t="shared" si="22"/>
        <v>19.856100000000001</v>
      </c>
      <c r="AH109" t="str">
        <f>IF(IFERROR(IF(IF(AF109="--",INDEX(D:D,MATCH(AE109,INDEX(B:B,MATCH(AE109,B:B,)+1):B10623,)+MATCH(AE109,B:B,)))=D109,VLOOKUP(AE109,B:D,3,0),IF(AF109="--",INDEX(D:D,MATCH(AE109,INDEX(B:B,MATCH(AE109,B:B,)+1):B10623,)+MATCH(AE109,B:B,)),"---")),"---")=AD109,"---",IFERROR(IF(IF(AF109="--",INDEX(D:D,MATCH(AE109,INDEX(B:B,MATCH(AE109,B:B,)+1):B10623,)+MATCH(AE109,B:B,)))=AD109,VLOOKUP(AE109,B:D,3,0),IF(AF109="--",INDEX(D:D,MATCH(AE109,INDEX(B:B,MATCH(AE109,B:B,)+1):B10623,)+MATCH(AE109,B:B,)),"---")),"---"))</f>
        <v>---</v>
      </c>
      <c r="AI109" t="str">
        <f t="shared" si="23"/>
        <v>--</v>
      </c>
      <c r="AJ109" t="str">
        <f t="shared" si="24"/>
        <v>B15_L7_P</v>
      </c>
      <c r="AK109">
        <f t="shared" si="25"/>
        <v>2</v>
      </c>
      <c r="AT109" t="str">
        <f t="shared" si="17"/>
        <v>B15_L7_N</v>
      </c>
      <c r="AU109" t="str">
        <f t="shared" si="18"/>
        <v>--</v>
      </c>
    </row>
    <row r="110" spans="1:47" x14ac:dyDescent="0.25">
      <c r="A110" t="str">
        <f t="shared" si="13"/>
        <v>JM2-3</v>
      </c>
      <c r="B110" t="str">
        <f t="shared" si="14"/>
        <v>B15_L3_N</v>
      </c>
      <c r="C110" t="str">
        <f t="shared" si="15"/>
        <v>JM2-B15_L3_N</v>
      </c>
      <c r="D110" t="str">
        <f t="shared" si="16"/>
        <v>JM2-3</v>
      </c>
      <c r="E110" t="s">
        <v>259</v>
      </c>
      <c r="F110">
        <v>3</v>
      </c>
      <c r="G110" t="s">
        <v>334</v>
      </c>
      <c r="L110" t="s">
        <v>352</v>
      </c>
      <c r="M110" t="s">
        <v>274</v>
      </c>
      <c r="N110">
        <v>7.1756000000000002</v>
      </c>
      <c r="AB110" t="str">
        <f>B2B!D107</f>
        <v>JM2</v>
      </c>
      <c r="AC110" t="str">
        <f>B2B!E107</f>
        <v>5</v>
      </c>
      <c r="AD110" t="str">
        <f t="shared" si="19"/>
        <v>JM2-5</v>
      </c>
      <c r="AE110" t="str">
        <f t="shared" si="20"/>
        <v>B15_L5_P</v>
      </c>
      <c r="AF110" t="str">
        <f t="shared" si="21"/>
        <v>B10</v>
      </c>
      <c r="AG110">
        <f t="shared" si="22"/>
        <v>16.166699999999999</v>
      </c>
      <c r="AH110" t="str">
        <f>IF(IFERROR(IF(IF(AF110="--",INDEX(D:D,MATCH(AE110,INDEX(B:B,MATCH(AE110,B:B,)+1):B10624,)+MATCH(AE110,B:B,)))=D110,VLOOKUP(AE110,B:D,3,0),IF(AF110="--",INDEX(D:D,MATCH(AE110,INDEX(B:B,MATCH(AE110,B:B,)+1):B10624,)+MATCH(AE110,B:B,)),"---")),"---")=AD110,"---",IFERROR(IF(IF(AF110="--",INDEX(D:D,MATCH(AE110,INDEX(B:B,MATCH(AE110,B:B,)+1):B10624,)+MATCH(AE110,B:B,)))=AD110,VLOOKUP(AE110,B:D,3,0),IF(AF110="--",INDEX(D:D,MATCH(AE110,INDEX(B:B,MATCH(AE110,B:B,)+1):B10624,)+MATCH(AE110,B:B,)),"---")),"---"))</f>
        <v>---</v>
      </c>
      <c r="AI110" t="str">
        <f t="shared" si="23"/>
        <v>--</v>
      </c>
      <c r="AJ110" t="str">
        <f t="shared" si="24"/>
        <v>B15_L5_P</v>
      </c>
      <c r="AK110">
        <f t="shared" si="25"/>
        <v>2</v>
      </c>
      <c r="AT110" t="str">
        <f t="shared" si="17"/>
        <v>B15_L3_N</v>
      </c>
      <c r="AU110" t="str">
        <f t="shared" si="18"/>
        <v>--</v>
      </c>
    </row>
    <row r="111" spans="1:47" x14ac:dyDescent="0.25">
      <c r="A111" t="str">
        <f t="shared" si="13"/>
        <v>JM2-4</v>
      </c>
      <c r="B111" t="str">
        <f t="shared" si="14"/>
        <v>B15_L7_P</v>
      </c>
      <c r="C111" t="str">
        <f t="shared" si="15"/>
        <v>JM2-B15_L7_P</v>
      </c>
      <c r="D111" t="str">
        <f t="shared" si="16"/>
        <v>JM2-4</v>
      </c>
      <c r="E111" t="s">
        <v>259</v>
      </c>
      <c r="F111">
        <v>4</v>
      </c>
      <c r="G111" t="s">
        <v>328</v>
      </c>
      <c r="L111" t="s">
        <v>353</v>
      </c>
      <c r="M111" t="s">
        <v>274</v>
      </c>
      <c r="N111">
        <v>7.9127999999999998</v>
      </c>
      <c r="AB111" t="str">
        <f>B2B!D108</f>
        <v>JM2</v>
      </c>
      <c r="AC111" t="str">
        <f>B2B!E108</f>
        <v>6</v>
      </c>
      <c r="AD111" t="str">
        <f t="shared" si="19"/>
        <v>JM2-6</v>
      </c>
      <c r="AE111" t="str">
        <f t="shared" si="20"/>
        <v>B15_L8_P</v>
      </c>
      <c r="AF111" t="str">
        <f t="shared" si="21"/>
        <v>A13</v>
      </c>
      <c r="AG111">
        <f t="shared" si="22"/>
        <v>15.8027</v>
      </c>
      <c r="AH111" t="str">
        <f>IF(IFERROR(IF(IF(AF111="--",INDEX(D:D,MATCH(AE111,INDEX(B:B,MATCH(AE111,B:B,)+1):B10625,)+MATCH(AE111,B:B,)))=D111,VLOOKUP(AE111,B:D,3,0),IF(AF111="--",INDEX(D:D,MATCH(AE111,INDEX(B:B,MATCH(AE111,B:B,)+1):B10625,)+MATCH(AE111,B:B,)),"---")),"---")=AD111,"---",IFERROR(IF(IF(AF111="--",INDEX(D:D,MATCH(AE111,INDEX(B:B,MATCH(AE111,B:B,)+1):B10625,)+MATCH(AE111,B:B,)))=AD111,VLOOKUP(AE111,B:D,3,0),IF(AF111="--",INDEX(D:D,MATCH(AE111,INDEX(B:B,MATCH(AE111,B:B,)+1):B10625,)+MATCH(AE111,B:B,)),"---")),"---"))</f>
        <v>---</v>
      </c>
      <c r="AI111" t="str">
        <f t="shared" si="23"/>
        <v>--</v>
      </c>
      <c r="AJ111" t="str">
        <f t="shared" si="24"/>
        <v>B15_L8_P</v>
      </c>
      <c r="AK111">
        <f t="shared" si="25"/>
        <v>2</v>
      </c>
      <c r="AT111" t="str">
        <f t="shared" si="17"/>
        <v>B15_L7_P</v>
      </c>
      <c r="AU111" t="str">
        <f t="shared" si="18"/>
        <v>--</v>
      </c>
    </row>
    <row r="112" spans="1:47" x14ac:dyDescent="0.25">
      <c r="A112" t="str">
        <f t="shared" si="13"/>
        <v>JM2-5</v>
      </c>
      <c r="B112" t="str">
        <f t="shared" si="14"/>
        <v>B15_L5_P</v>
      </c>
      <c r="C112" t="str">
        <f t="shared" si="15"/>
        <v>JM2-B15_L5_P</v>
      </c>
      <c r="D112" t="str">
        <f t="shared" si="16"/>
        <v>JM2-5</v>
      </c>
      <c r="E112" t="s">
        <v>259</v>
      </c>
      <c r="F112">
        <v>5</v>
      </c>
      <c r="G112" t="s">
        <v>310</v>
      </c>
      <c r="L112" t="s">
        <v>354</v>
      </c>
      <c r="M112" t="s">
        <v>274</v>
      </c>
      <c r="N112">
        <v>8.7957000000000001</v>
      </c>
      <c r="AB112" t="str">
        <f>B2B!D109</f>
        <v>JM2</v>
      </c>
      <c r="AC112" t="str">
        <f>B2B!E109</f>
        <v>7</v>
      </c>
      <c r="AD112" t="str">
        <f t="shared" si="19"/>
        <v>JM2-7</v>
      </c>
      <c r="AE112" t="str">
        <f t="shared" si="20"/>
        <v>B15_L5_N</v>
      </c>
      <c r="AF112" t="str">
        <f t="shared" si="21"/>
        <v>A10</v>
      </c>
      <c r="AG112">
        <f t="shared" si="22"/>
        <v>15.0025</v>
      </c>
      <c r="AH112" t="str">
        <f>IF(IFERROR(IF(IF(AF112="--",INDEX(D:D,MATCH(AE112,INDEX(B:B,MATCH(AE112,B:B,)+1):B10626,)+MATCH(AE112,B:B,)))=D112,VLOOKUP(AE112,B:D,3,0),IF(AF112="--",INDEX(D:D,MATCH(AE112,INDEX(B:B,MATCH(AE112,B:B,)+1):B10626,)+MATCH(AE112,B:B,)),"---")),"---")=AD112,"---",IFERROR(IF(IF(AF112="--",INDEX(D:D,MATCH(AE112,INDEX(B:B,MATCH(AE112,B:B,)+1):B10626,)+MATCH(AE112,B:B,)))=AD112,VLOOKUP(AE112,B:D,3,0),IF(AF112="--",INDEX(D:D,MATCH(AE112,INDEX(B:B,MATCH(AE112,B:B,)+1):B10626,)+MATCH(AE112,B:B,)),"---")),"---"))</f>
        <v>---</v>
      </c>
      <c r="AI112" t="str">
        <f t="shared" si="23"/>
        <v>--</v>
      </c>
      <c r="AJ112" t="str">
        <f t="shared" si="24"/>
        <v>B15_L5_N</v>
      </c>
      <c r="AK112">
        <f t="shared" si="25"/>
        <v>2</v>
      </c>
      <c r="AT112" t="str">
        <f t="shared" si="17"/>
        <v>B15_L5_P</v>
      </c>
      <c r="AU112" t="str">
        <f t="shared" si="18"/>
        <v>--</v>
      </c>
    </row>
    <row r="113" spans="1:47" x14ac:dyDescent="0.25">
      <c r="A113" t="str">
        <f t="shared" si="13"/>
        <v>JM2-6</v>
      </c>
      <c r="B113" t="str">
        <f t="shared" si="14"/>
        <v>B15_L8_P</v>
      </c>
      <c r="C113" t="str">
        <f t="shared" si="15"/>
        <v>JM2-B15_L8_P</v>
      </c>
      <c r="D113" t="str">
        <f t="shared" si="16"/>
        <v>JM2-6</v>
      </c>
      <c r="E113" t="s">
        <v>259</v>
      </c>
      <c r="F113">
        <v>6</v>
      </c>
      <c r="G113" t="s">
        <v>337</v>
      </c>
      <c r="L113" t="s">
        <v>355</v>
      </c>
      <c r="M113" t="s">
        <v>274</v>
      </c>
      <c r="N113">
        <v>11.0442</v>
      </c>
      <c r="AB113" t="str">
        <f>B2B!D110</f>
        <v>JM2</v>
      </c>
      <c r="AC113" t="str">
        <f>B2B!E110</f>
        <v>8</v>
      </c>
      <c r="AD113" t="str">
        <f t="shared" si="19"/>
        <v>JM2-8</v>
      </c>
      <c r="AE113" t="str">
        <f t="shared" si="20"/>
        <v>B15_L8_N</v>
      </c>
      <c r="AF113" t="str">
        <f t="shared" si="21"/>
        <v>A14</v>
      </c>
      <c r="AG113">
        <f t="shared" si="22"/>
        <v>15.471299999999999</v>
      </c>
      <c r="AH113" t="str">
        <f>IF(IFERROR(IF(IF(AF113="--",INDEX(D:D,MATCH(AE113,INDEX(B:B,MATCH(AE113,B:B,)+1):B10627,)+MATCH(AE113,B:B,)))=D113,VLOOKUP(AE113,B:D,3,0),IF(AF113="--",INDEX(D:D,MATCH(AE113,INDEX(B:B,MATCH(AE113,B:B,)+1):B10627,)+MATCH(AE113,B:B,)),"---")),"---")=AD113,"---",IFERROR(IF(IF(AF113="--",INDEX(D:D,MATCH(AE113,INDEX(B:B,MATCH(AE113,B:B,)+1):B10627,)+MATCH(AE113,B:B,)))=AD113,VLOOKUP(AE113,B:D,3,0),IF(AF113="--",INDEX(D:D,MATCH(AE113,INDEX(B:B,MATCH(AE113,B:B,)+1):B10627,)+MATCH(AE113,B:B,)),"---")),"---"))</f>
        <v>---</v>
      </c>
      <c r="AI113" t="str">
        <f t="shared" si="23"/>
        <v>--</v>
      </c>
      <c r="AJ113" t="str">
        <f t="shared" si="24"/>
        <v>B15_L8_N</v>
      </c>
      <c r="AK113">
        <f t="shared" si="25"/>
        <v>2</v>
      </c>
      <c r="AT113" t="str">
        <f t="shared" si="17"/>
        <v>B15_L8_P</v>
      </c>
      <c r="AU113" t="str">
        <f t="shared" si="18"/>
        <v>--</v>
      </c>
    </row>
    <row r="114" spans="1:47" x14ac:dyDescent="0.25">
      <c r="A114" t="str">
        <f t="shared" si="13"/>
        <v>JM2-7</v>
      </c>
      <c r="B114" t="str">
        <f t="shared" si="14"/>
        <v>B15_L5_N</v>
      </c>
      <c r="C114" t="str">
        <f t="shared" si="15"/>
        <v>JM2-B15_L5_N</v>
      </c>
      <c r="D114" t="str">
        <f t="shared" si="16"/>
        <v>JM2-7</v>
      </c>
      <c r="E114" t="s">
        <v>259</v>
      </c>
      <c r="F114">
        <v>7</v>
      </c>
      <c r="G114" t="s">
        <v>313</v>
      </c>
      <c r="L114" t="s">
        <v>356</v>
      </c>
      <c r="M114" t="s">
        <v>274</v>
      </c>
      <c r="N114">
        <v>11.6785</v>
      </c>
      <c r="AB114" t="str">
        <f>B2B!D111</f>
        <v>JM2</v>
      </c>
      <c r="AC114" t="str">
        <f>B2B!E111</f>
        <v>9</v>
      </c>
      <c r="AD114" t="str">
        <f t="shared" si="19"/>
        <v>JM2-9</v>
      </c>
      <c r="AE114" t="str">
        <f t="shared" si="20"/>
        <v>B15_L4_N</v>
      </c>
      <c r="AF114" t="str">
        <f t="shared" si="21"/>
        <v>B11</v>
      </c>
      <c r="AG114">
        <f t="shared" si="22"/>
        <v>14.7188</v>
      </c>
      <c r="AH114" t="str">
        <f>IF(IFERROR(IF(IF(AF114="--",INDEX(D:D,MATCH(AE114,INDEX(B:B,MATCH(AE114,B:B,)+1):B10628,)+MATCH(AE114,B:B,)))=D114,VLOOKUP(AE114,B:D,3,0),IF(AF114="--",INDEX(D:D,MATCH(AE114,INDEX(B:B,MATCH(AE114,B:B,)+1):B10628,)+MATCH(AE114,B:B,)),"---")),"---")=AD114,"---",IFERROR(IF(IF(AF114="--",INDEX(D:D,MATCH(AE114,INDEX(B:B,MATCH(AE114,B:B,)+1):B10628,)+MATCH(AE114,B:B,)))=AD114,VLOOKUP(AE114,B:D,3,0),IF(AF114="--",INDEX(D:D,MATCH(AE114,INDEX(B:B,MATCH(AE114,B:B,)+1):B10628,)+MATCH(AE114,B:B,)),"---")),"---"))</f>
        <v>---</v>
      </c>
      <c r="AI114" t="str">
        <f t="shared" si="23"/>
        <v>--</v>
      </c>
      <c r="AJ114" t="str">
        <f t="shared" si="24"/>
        <v>B15_L4_N</v>
      </c>
      <c r="AK114">
        <f t="shared" si="25"/>
        <v>2</v>
      </c>
      <c r="AT114" t="str">
        <f t="shared" si="17"/>
        <v>B15_L5_N</v>
      </c>
      <c r="AU114" t="str">
        <f t="shared" si="18"/>
        <v>--</v>
      </c>
    </row>
    <row r="115" spans="1:47" x14ac:dyDescent="0.25">
      <c r="A115" t="str">
        <f t="shared" si="13"/>
        <v>JM2-8</v>
      </c>
      <c r="B115" t="str">
        <f t="shared" si="14"/>
        <v>B15_L8_N</v>
      </c>
      <c r="C115" t="str">
        <f t="shared" si="15"/>
        <v>JM2-B15_L8_N</v>
      </c>
      <c r="D115" t="str">
        <f t="shared" si="16"/>
        <v>JM2-8</v>
      </c>
      <c r="E115" t="s">
        <v>259</v>
      </c>
      <c r="F115">
        <v>8</v>
      </c>
      <c r="G115" t="s">
        <v>335</v>
      </c>
      <c r="L115" t="s">
        <v>357</v>
      </c>
      <c r="M115" t="s">
        <v>274</v>
      </c>
      <c r="N115">
        <v>7.9127999999999998</v>
      </c>
      <c r="AB115" t="str">
        <f>B2B!D112</f>
        <v>JM2</v>
      </c>
      <c r="AC115" t="str">
        <f>B2B!E112</f>
        <v>10</v>
      </c>
      <c r="AD115" t="str">
        <f t="shared" si="19"/>
        <v>JM2-10</v>
      </c>
      <c r="AE115" t="str">
        <f t="shared" si="20"/>
        <v>B15_L10_P</v>
      </c>
      <c r="AF115" t="str">
        <f t="shared" si="21"/>
        <v>B14</v>
      </c>
      <c r="AG115">
        <f t="shared" si="22"/>
        <v>17.0457</v>
      </c>
      <c r="AH115" t="str">
        <f>IF(IFERROR(IF(IF(AF115="--",INDEX(D:D,MATCH(AE115,INDEX(B:B,MATCH(AE115,B:B,)+1):B10629,)+MATCH(AE115,B:B,)))=D115,VLOOKUP(AE115,B:D,3,0),IF(AF115="--",INDEX(D:D,MATCH(AE115,INDEX(B:B,MATCH(AE115,B:B,)+1):B10629,)+MATCH(AE115,B:B,)),"---")),"---")=AD115,"---",IFERROR(IF(IF(AF115="--",INDEX(D:D,MATCH(AE115,INDEX(B:B,MATCH(AE115,B:B,)+1):B10629,)+MATCH(AE115,B:B,)))=AD115,VLOOKUP(AE115,B:D,3,0),IF(AF115="--",INDEX(D:D,MATCH(AE115,INDEX(B:B,MATCH(AE115,B:B,)+1):B10629,)+MATCH(AE115,B:B,)),"---")),"---"))</f>
        <v>---</v>
      </c>
      <c r="AI115" t="str">
        <f t="shared" si="23"/>
        <v>--</v>
      </c>
      <c r="AJ115" t="str">
        <f t="shared" si="24"/>
        <v>B15_L10_P</v>
      </c>
      <c r="AK115">
        <f t="shared" si="25"/>
        <v>2</v>
      </c>
      <c r="AT115" t="str">
        <f t="shared" si="17"/>
        <v>B15_L8_N</v>
      </c>
      <c r="AU115" t="str">
        <f t="shared" si="18"/>
        <v>--</v>
      </c>
    </row>
    <row r="116" spans="1:47" x14ac:dyDescent="0.25">
      <c r="A116" t="str">
        <f t="shared" si="13"/>
        <v>JM2-9</v>
      </c>
      <c r="B116" t="str">
        <f t="shared" si="14"/>
        <v>B15_L4_N</v>
      </c>
      <c r="C116" t="str">
        <f t="shared" si="15"/>
        <v>JM2-B15_L4_N</v>
      </c>
      <c r="D116" t="str">
        <f t="shared" si="16"/>
        <v>JM2-9</v>
      </c>
      <c r="E116" t="s">
        <v>259</v>
      </c>
      <c r="F116">
        <v>9</v>
      </c>
      <c r="G116" t="s">
        <v>341</v>
      </c>
      <c r="L116" t="s">
        <v>358</v>
      </c>
      <c r="M116" t="s">
        <v>274</v>
      </c>
      <c r="N116">
        <v>8.8155000000000001</v>
      </c>
      <c r="AB116" t="str">
        <f>B2B!D113</f>
        <v>JM2</v>
      </c>
      <c r="AC116" t="str">
        <f>B2B!E113</f>
        <v>11</v>
      </c>
      <c r="AD116" t="str">
        <f t="shared" si="19"/>
        <v>JM2-11</v>
      </c>
      <c r="AE116" t="str">
        <f t="shared" si="20"/>
        <v>B15_L4_P</v>
      </c>
      <c r="AF116" t="str">
        <f t="shared" si="21"/>
        <v>C11</v>
      </c>
      <c r="AG116">
        <f t="shared" si="22"/>
        <v>15.186</v>
      </c>
      <c r="AH116" t="str">
        <f>IF(IFERROR(IF(IF(AF116="--",INDEX(D:D,MATCH(AE116,INDEX(B:B,MATCH(AE116,B:B,)+1):B10630,)+MATCH(AE116,B:B,)))=D116,VLOOKUP(AE116,B:D,3,0),IF(AF116="--",INDEX(D:D,MATCH(AE116,INDEX(B:B,MATCH(AE116,B:B,)+1):B10630,)+MATCH(AE116,B:B,)),"---")),"---")=AD116,"---",IFERROR(IF(IF(AF116="--",INDEX(D:D,MATCH(AE116,INDEX(B:B,MATCH(AE116,B:B,)+1):B10630,)+MATCH(AE116,B:B,)))=AD116,VLOOKUP(AE116,B:D,3,0),IF(AF116="--",INDEX(D:D,MATCH(AE116,INDEX(B:B,MATCH(AE116,B:B,)+1):B10630,)+MATCH(AE116,B:B,)),"---")),"---"))</f>
        <v>---</v>
      </c>
      <c r="AI116" t="str">
        <f t="shared" si="23"/>
        <v>--</v>
      </c>
      <c r="AJ116" t="str">
        <f t="shared" si="24"/>
        <v>B15_L4_P</v>
      </c>
      <c r="AK116">
        <f t="shared" si="25"/>
        <v>2</v>
      </c>
      <c r="AT116" t="str">
        <f t="shared" si="17"/>
        <v>B15_L4_N</v>
      </c>
      <c r="AU116" t="str">
        <f t="shared" si="18"/>
        <v>--</v>
      </c>
    </row>
    <row r="117" spans="1:47" x14ac:dyDescent="0.25">
      <c r="A117" t="str">
        <f t="shared" si="13"/>
        <v>JM2-10</v>
      </c>
      <c r="B117" t="str">
        <f t="shared" si="14"/>
        <v>B15_L10_P</v>
      </c>
      <c r="C117" t="str">
        <f t="shared" si="15"/>
        <v>JM2-B15_L10_P</v>
      </c>
      <c r="D117" t="str">
        <f t="shared" si="16"/>
        <v>JM2-10</v>
      </c>
      <c r="E117" t="s">
        <v>259</v>
      </c>
      <c r="F117">
        <v>10</v>
      </c>
      <c r="G117" t="s">
        <v>300</v>
      </c>
      <c r="L117" t="s">
        <v>359</v>
      </c>
      <c r="M117" t="s">
        <v>274</v>
      </c>
      <c r="N117">
        <v>9.5399999999999991</v>
      </c>
      <c r="AB117" t="str">
        <f>B2B!D114</f>
        <v>JM2</v>
      </c>
      <c r="AC117" t="str">
        <f>B2B!E114</f>
        <v>12</v>
      </c>
      <c r="AD117" t="str">
        <f t="shared" si="19"/>
        <v>JM2-12</v>
      </c>
      <c r="AE117" t="str">
        <f t="shared" si="20"/>
        <v>B15_L10_N</v>
      </c>
      <c r="AF117" t="str">
        <f t="shared" si="21"/>
        <v>A15</v>
      </c>
      <c r="AG117">
        <f t="shared" si="22"/>
        <v>15.665800000000001</v>
      </c>
      <c r="AH117" t="str">
        <f>IF(IFERROR(IF(IF(AF117="--",INDEX(D:D,MATCH(AE117,INDEX(B:B,MATCH(AE117,B:B,)+1):B10631,)+MATCH(AE117,B:B,)))=D117,VLOOKUP(AE117,B:D,3,0),IF(AF117="--",INDEX(D:D,MATCH(AE117,INDEX(B:B,MATCH(AE117,B:B,)+1):B10631,)+MATCH(AE117,B:B,)),"---")),"---")=AD117,"---",IFERROR(IF(IF(AF117="--",INDEX(D:D,MATCH(AE117,INDEX(B:B,MATCH(AE117,B:B,)+1):B10631,)+MATCH(AE117,B:B,)))=AD117,VLOOKUP(AE117,B:D,3,0),IF(AF117="--",INDEX(D:D,MATCH(AE117,INDEX(B:B,MATCH(AE117,B:B,)+1):B10631,)+MATCH(AE117,B:B,)),"---")),"---"))</f>
        <v>---</v>
      </c>
      <c r="AI117" t="str">
        <f t="shared" si="23"/>
        <v>--</v>
      </c>
      <c r="AJ117" t="str">
        <f t="shared" si="24"/>
        <v>B15_L10_N</v>
      </c>
      <c r="AK117">
        <f t="shared" si="25"/>
        <v>2</v>
      </c>
      <c r="AT117" t="str">
        <f t="shared" si="17"/>
        <v>B15_L10_P</v>
      </c>
      <c r="AU117" t="str">
        <f t="shared" si="18"/>
        <v>--</v>
      </c>
    </row>
    <row r="118" spans="1:47" x14ac:dyDescent="0.25">
      <c r="A118" t="str">
        <f t="shared" si="13"/>
        <v>JM2-11</v>
      </c>
      <c r="B118" t="str">
        <f t="shared" si="14"/>
        <v>B15_L4_P</v>
      </c>
      <c r="C118" t="str">
        <f t="shared" si="15"/>
        <v>JM2-B15_L4_P</v>
      </c>
      <c r="D118" t="str">
        <f t="shared" si="16"/>
        <v>JM2-11</v>
      </c>
      <c r="E118" t="s">
        <v>259</v>
      </c>
      <c r="F118">
        <v>11</v>
      </c>
      <c r="G118" t="s">
        <v>342</v>
      </c>
      <c r="L118" t="s">
        <v>360</v>
      </c>
      <c r="M118" t="s">
        <v>274</v>
      </c>
      <c r="N118">
        <v>9.8713999999999995</v>
      </c>
      <c r="AB118" t="str">
        <f>B2B!D115</f>
        <v>JM2</v>
      </c>
      <c r="AC118" t="str">
        <f>B2B!E115</f>
        <v>13</v>
      </c>
      <c r="AD118" t="str">
        <f t="shared" si="19"/>
        <v>JM2-13</v>
      </c>
      <c r="AE118" t="str">
        <f t="shared" si="20"/>
        <v>B15_L1_N</v>
      </c>
      <c r="AF118" t="str">
        <f t="shared" si="21"/>
        <v>C8</v>
      </c>
      <c r="AG118">
        <f t="shared" si="22"/>
        <v>16.9253</v>
      </c>
      <c r="AH118" t="str">
        <f>IF(IFERROR(IF(IF(AF118="--",INDEX(D:D,MATCH(AE118,INDEX(B:B,MATCH(AE118,B:B,)+1):B10632,)+MATCH(AE118,B:B,)))=D118,VLOOKUP(AE118,B:D,3,0),IF(AF118="--",INDEX(D:D,MATCH(AE118,INDEX(B:B,MATCH(AE118,B:B,)+1):B10632,)+MATCH(AE118,B:B,)),"---")),"---")=AD118,"---",IFERROR(IF(IF(AF118="--",INDEX(D:D,MATCH(AE118,INDEX(B:B,MATCH(AE118,B:B,)+1):B10632,)+MATCH(AE118,B:B,)))=AD118,VLOOKUP(AE118,B:D,3,0),IF(AF118="--",INDEX(D:D,MATCH(AE118,INDEX(B:B,MATCH(AE118,B:B,)+1):B10632,)+MATCH(AE118,B:B,)),"---")),"---"))</f>
        <v>---</v>
      </c>
      <c r="AI118" t="str">
        <f t="shared" si="23"/>
        <v>--</v>
      </c>
      <c r="AJ118" t="str">
        <f t="shared" si="24"/>
        <v>B15_L1_N</v>
      </c>
      <c r="AK118">
        <f t="shared" si="25"/>
        <v>2</v>
      </c>
      <c r="AT118" t="str">
        <f t="shared" si="17"/>
        <v>B15_L4_P</v>
      </c>
      <c r="AU118" t="str">
        <f t="shared" si="18"/>
        <v>--</v>
      </c>
    </row>
    <row r="119" spans="1:47" x14ac:dyDescent="0.25">
      <c r="A119" t="str">
        <f t="shared" si="13"/>
        <v>JM2-12</v>
      </c>
      <c r="B119" t="str">
        <f t="shared" si="14"/>
        <v>B15_L10_N</v>
      </c>
      <c r="C119" t="str">
        <f t="shared" si="15"/>
        <v>JM2-B15_L10_N</v>
      </c>
      <c r="D119" t="str">
        <f t="shared" si="16"/>
        <v>JM2-12</v>
      </c>
      <c r="E119" t="s">
        <v>259</v>
      </c>
      <c r="F119">
        <v>12</v>
      </c>
      <c r="G119" t="s">
        <v>299</v>
      </c>
      <c r="L119" t="s">
        <v>361</v>
      </c>
      <c r="M119" t="s">
        <v>274</v>
      </c>
      <c r="N119">
        <v>6.1441999999999997</v>
      </c>
      <c r="AB119" t="str">
        <f>B2B!D116</f>
        <v>JM2</v>
      </c>
      <c r="AC119" t="str">
        <f>B2B!E116</f>
        <v>14</v>
      </c>
      <c r="AD119" t="str">
        <f t="shared" si="19"/>
        <v>JM2-14</v>
      </c>
      <c r="AE119" t="str">
        <f t="shared" si="20"/>
        <v>B15_L9_P</v>
      </c>
      <c r="AF119" t="str">
        <f t="shared" si="21"/>
        <v>C14</v>
      </c>
      <c r="AG119">
        <f t="shared" si="22"/>
        <v>14.7323</v>
      </c>
      <c r="AH119" t="str">
        <f>IF(IFERROR(IF(IF(AF119="--",INDEX(D:D,MATCH(AE119,INDEX(B:B,MATCH(AE119,B:B,)+1):B10633,)+MATCH(AE119,B:B,)))=D119,VLOOKUP(AE119,B:D,3,0),IF(AF119="--",INDEX(D:D,MATCH(AE119,INDEX(B:B,MATCH(AE119,B:B,)+1):B10633,)+MATCH(AE119,B:B,)),"---")),"---")=AD119,"---",IFERROR(IF(IF(AF119="--",INDEX(D:D,MATCH(AE119,INDEX(B:B,MATCH(AE119,B:B,)+1):B10633,)+MATCH(AE119,B:B,)))=AD119,VLOOKUP(AE119,B:D,3,0),IF(AF119="--",INDEX(D:D,MATCH(AE119,INDEX(B:B,MATCH(AE119,B:B,)+1):B10633,)+MATCH(AE119,B:B,)),"---")),"---"))</f>
        <v>---</v>
      </c>
      <c r="AI119" t="str">
        <f t="shared" si="23"/>
        <v>--</v>
      </c>
      <c r="AJ119" t="str">
        <f t="shared" si="24"/>
        <v>B15_L9_P</v>
      </c>
      <c r="AK119">
        <f t="shared" si="25"/>
        <v>2</v>
      </c>
      <c r="AT119" t="str">
        <f t="shared" si="17"/>
        <v>B15_L10_N</v>
      </c>
      <c r="AU119" t="str">
        <f t="shared" si="18"/>
        <v>--</v>
      </c>
    </row>
    <row r="120" spans="1:47" x14ac:dyDescent="0.25">
      <c r="A120" t="str">
        <f t="shared" si="13"/>
        <v>JM2-13</v>
      </c>
      <c r="B120" t="str">
        <f t="shared" si="14"/>
        <v>B15_L1_N</v>
      </c>
      <c r="C120" t="str">
        <f t="shared" si="15"/>
        <v>JM2-B15_L1_N</v>
      </c>
      <c r="D120" t="str">
        <f t="shared" si="16"/>
        <v>JM2-13</v>
      </c>
      <c r="E120" t="s">
        <v>259</v>
      </c>
      <c r="F120">
        <v>13</v>
      </c>
      <c r="G120" t="s">
        <v>327</v>
      </c>
      <c r="L120" t="s">
        <v>362</v>
      </c>
      <c r="M120" t="s">
        <v>274</v>
      </c>
      <c r="N120">
        <v>7.0270000000000001</v>
      </c>
      <c r="AB120" t="str">
        <f>B2B!D117</f>
        <v>JM2</v>
      </c>
      <c r="AC120" t="str">
        <f>B2B!E117</f>
        <v>15</v>
      </c>
      <c r="AD120" t="str">
        <f t="shared" si="19"/>
        <v>JM2-15</v>
      </c>
      <c r="AE120" t="str">
        <f t="shared" si="20"/>
        <v>B15_L1_P</v>
      </c>
      <c r="AF120" t="str">
        <f t="shared" si="21"/>
        <v>D8</v>
      </c>
      <c r="AG120">
        <f t="shared" si="22"/>
        <v>17.476800000000001</v>
      </c>
      <c r="AH120" t="str">
        <f>IF(IFERROR(IF(IF(AF120="--",INDEX(D:D,MATCH(AE120,INDEX(B:B,MATCH(AE120,B:B,)+1):B10634,)+MATCH(AE120,B:B,)))=D120,VLOOKUP(AE120,B:D,3,0),IF(AF120="--",INDEX(D:D,MATCH(AE120,INDEX(B:B,MATCH(AE120,B:B,)+1):B10634,)+MATCH(AE120,B:B,)),"---")),"---")=AD120,"---",IFERROR(IF(IF(AF120="--",INDEX(D:D,MATCH(AE120,INDEX(B:B,MATCH(AE120,B:B,)+1):B10634,)+MATCH(AE120,B:B,)))=AD120,VLOOKUP(AE120,B:D,3,0),IF(AF120="--",INDEX(D:D,MATCH(AE120,INDEX(B:B,MATCH(AE120,B:B,)+1):B10634,)+MATCH(AE120,B:B,)),"---")),"---"))</f>
        <v>---</v>
      </c>
      <c r="AI120" t="str">
        <f t="shared" si="23"/>
        <v>--</v>
      </c>
      <c r="AJ120" t="str">
        <f t="shared" si="24"/>
        <v>B15_L1_P</v>
      </c>
      <c r="AK120">
        <f t="shared" si="25"/>
        <v>2</v>
      </c>
      <c r="AT120" t="str">
        <f t="shared" si="17"/>
        <v>B15_L1_N</v>
      </c>
      <c r="AU120" t="str">
        <f t="shared" si="18"/>
        <v>--</v>
      </c>
    </row>
    <row r="121" spans="1:47" x14ac:dyDescent="0.25">
      <c r="A121" t="str">
        <f t="shared" si="13"/>
        <v>JM2-14</v>
      </c>
      <c r="B121" t="str">
        <f t="shared" si="14"/>
        <v>B15_L9_P</v>
      </c>
      <c r="C121" t="str">
        <f t="shared" si="15"/>
        <v>JM2-B15_L9_P</v>
      </c>
      <c r="D121" t="str">
        <f t="shared" si="16"/>
        <v>JM2-14</v>
      </c>
      <c r="E121" t="s">
        <v>259</v>
      </c>
      <c r="F121">
        <v>14</v>
      </c>
      <c r="G121" t="s">
        <v>346</v>
      </c>
      <c r="L121" t="s">
        <v>363</v>
      </c>
      <c r="M121" t="s">
        <v>274</v>
      </c>
      <c r="N121">
        <v>11.569699999999999</v>
      </c>
      <c r="AB121" t="str">
        <f>B2B!D118</f>
        <v>JM2</v>
      </c>
      <c r="AC121" t="str">
        <f>B2B!E118</f>
        <v>16</v>
      </c>
      <c r="AD121" t="str">
        <f t="shared" si="19"/>
        <v>JM2-16</v>
      </c>
      <c r="AE121" t="str">
        <f t="shared" si="20"/>
        <v>B15_L9_N</v>
      </c>
      <c r="AF121" t="str">
        <f t="shared" si="21"/>
        <v>B15</v>
      </c>
      <c r="AG121">
        <f t="shared" si="22"/>
        <v>13.7791</v>
      </c>
      <c r="AH121" t="str">
        <f>IF(IFERROR(IF(IF(AF121="--",INDEX(D:D,MATCH(AE121,INDEX(B:B,MATCH(AE121,B:B,)+1):B10635,)+MATCH(AE121,B:B,)))=D121,VLOOKUP(AE121,B:D,3,0),IF(AF121="--",INDEX(D:D,MATCH(AE121,INDEX(B:B,MATCH(AE121,B:B,)+1):B10635,)+MATCH(AE121,B:B,)),"---")),"---")=AD121,"---",IFERROR(IF(IF(AF121="--",INDEX(D:D,MATCH(AE121,INDEX(B:B,MATCH(AE121,B:B,)+1):B10635,)+MATCH(AE121,B:B,)))=AD121,VLOOKUP(AE121,B:D,3,0),IF(AF121="--",INDEX(D:D,MATCH(AE121,INDEX(B:B,MATCH(AE121,B:B,)+1):B10635,)+MATCH(AE121,B:B,)),"---")),"---"))</f>
        <v>---</v>
      </c>
      <c r="AI121" t="str">
        <f t="shared" si="23"/>
        <v>--</v>
      </c>
      <c r="AJ121" t="str">
        <f t="shared" si="24"/>
        <v>B15_L9_N</v>
      </c>
      <c r="AK121">
        <f t="shared" si="25"/>
        <v>2</v>
      </c>
      <c r="AT121" t="str">
        <f t="shared" si="17"/>
        <v>B15_L9_P</v>
      </c>
      <c r="AU121" t="str">
        <f t="shared" si="18"/>
        <v>--</v>
      </c>
    </row>
    <row r="122" spans="1:47" x14ac:dyDescent="0.25">
      <c r="A122" t="str">
        <f t="shared" si="13"/>
        <v>JM2-15</v>
      </c>
      <c r="B122" t="str">
        <f t="shared" si="14"/>
        <v>B15_L1_P</v>
      </c>
      <c r="C122" t="str">
        <f t="shared" si="15"/>
        <v>JM2-B15_L1_P</v>
      </c>
      <c r="D122" t="str">
        <f t="shared" si="16"/>
        <v>JM2-15</v>
      </c>
      <c r="E122" t="s">
        <v>259</v>
      </c>
      <c r="F122">
        <v>15</v>
      </c>
      <c r="G122" t="s">
        <v>329</v>
      </c>
      <c r="L122" t="s">
        <v>365</v>
      </c>
      <c r="M122" t="s">
        <v>274</v>
      </c>
      <c r="N122">
        <v>12.1212</v>
      </c>
      <c r="AB122" t="str">
        <f>B2B!D119</f>
        <v>JM2</v>
      </c>
      <c r="AC122" t="str">
        <f>B2B!E119</f>
        <v>17</v>
      </c>
      <c r="AD122" t="str">
        <f t="shared" si="19"/>
        <v>JM2-17</v>
      </c>
      <c r="AE122" t="str">
        <f t="shared" si="20"/>
        <v>1.8V</v>
      </c>
      <c r="AF122" t="str">
        <f t="shared" si="21"/>
        <v>E11</v>
      </c>
      <c r="AG122">
        <f t="shared" si="22"/>
        <v>31.703499999999998</v>
      </c>
      <c r="AH122" t="str">
        <f>IF(IFERROR(IF(IF(AF122="--",INDEX(D:D,MATCH(AE122,INDEX(B:B,MATCH(AE122,B:B,)+1):B10636,)+MATCH(AE122,B:B,)))=D122,VLOOKUP(AE122,B:D,3,0),IF(AF122="--",INDEX(D:D,MATCH(AE122,INDEX(B:B,MATCH(AE122,B:B,)+1):B10636,)+MATCH(AE122,B:B,)),"---")),"---")=AD122,"---",IFERROR(IF(IF(AF122="--",INDEX(D:D,MATCH(AE122,INDEX(B:B,MATCH(AE122,B:B,)+1):B10636,)+MATCH(AE122,B:B,)))=AD122,VLOOKUP(AE122,B:D,3,0),IF(AF122="--",INDEX(D:D,MATCH(AE122,INDEX(B:B,MATCH(AE122,B:B,)+1):B10636,)+MATCH(AE122,B:B,)),"---")),"---"))</f>
        <v>---</v>
      </c>
      <c r="AI122" t="str">
        <f t="shared" si="23"/>
        <v>--</v>
      </c>
      <c r="AJ122" t="str">
        <f t="shared" si="24"/>
        <v>1.8V</v>
      </c>
      <c r="AK122">
        <f t="shared" si="25"/>
        <v>20</v>
      </c>
      <c r="AT122" t="str">
        <f t="shared" si="17"/>
        <v>B15_L1_P</v>
      </c>
      <c r="AU122" t="str">
        <f t="shared" si="18"/>
        <v>--</v>
      </c>
    </row>
    <row r="123" spans="1:47" x14ac:dyDescent="0.25">
      <c r="A123" t="str">
        <f t="shared" si="13"/>
        <v>JM2-16</v>
      </c>
      <c r="B123" t="str">
        <f t="shared" si="14"/>
        <v>B15_L9_N</v>
      </c>
      <c r="C123" t="str">
        <f t="shared" si="15"/>
        <v>JM2-B15_L9_N</v>
      </c>
      <c r="D123" t="str">
        <f t="shared" si="16"/>
        <v>JM2-16</v>
      </c>
      <c r="E123" t="s">
        <v>259</v>
      </c>
      <c r="F123">
        <v>16</v>
      </c>
      <c r="G123" t="s">
        <v>345</v>
      </c>
      <c r="L123" t="s">
        <v>367</v>
      </c>
      <c r="M123" t="s">
        <v>274</v>
      </c>
      <c r="N123">
        <v>11.9038</v>
      </c>
      <c r="AB123" t="str">
        <f>B2B!D120</f>
        <v>JM2</v>
      </c>
      <c r="AC123" t="str">
        <f>B2B!E120</f>
        <v>18</v>
      </c>
      <c r="AD123" t="str">
        <f t="shared" si="19"/>
        <v>JM2-18</v>
      </c>
      <c r="AE123" t="str">
        <f t="shared" si="20"/>
        <v>GND</v>
      </c>
      <c r="AF123" t="str">
        <f t="shared" si="21"/>
        <v>---</v>
      </c>
      <c r="AG123" t="str">
        <f t="shared" si="22"/>
        <v>---</v>
      </c>
      <c r="AH123" t="str">
        <f>IF(IFERROR(IF(IF(AF123="--",INDEX(D:D,MATCH(AE123,INDEX(B:B,MATCH(AE123,B:B,)+1):B10637,)+MATCH(AE123,B:B,)))=D123,VLOOKUP(AE123,B:D,3,0),IF(AF123="--",INDEX(D:D,MATCH(AE123,INDEX(B:B,MATCH(AE123,B:B,)+1):B10637,)+MATCH(AE123,B:B,)),"---")),"---")=AD123,"---",IFERROR(IF(IF(AF123="--",INDEX(D:D,MATCH(AE123,INDEX(B:B,MATCH(AE123,B:B,)+1):B10637,)+MATCH(AE123,B:B,)))=AD123,VLOOKUP(AE123,B:D,3,0),IF(AF123="--",INDEX(D:D,MATCH(AE123,INDEX(B:B,MATCH(AE123,B:B,)+1):B10637,)+MATCH(AE123,B:B,)),"---")),"---"))</f>
        <v>---</v>
      </c>
      <c r="AI123" t="str">
        <f t="shared" si="23"/>
        <v>--</v>
      </c>
      <c r="AJ123" t="str">
        <f t="shared" si="24"/>
        <v>GND</v>
      </c>
      <c r="AK123">
        <f t="shared" si="25"/>
        <v>191</v>
      </c>
      <c r="AT123" t="str">
        <f t="shared" si="17"/>
        <v>B15_L9_N</v>
      </c>
      <c r="AU123" t="str">
        <f t="shared" si="18"/>
        <v>--</v>
      </c>
    </row>
    <row r="124" spans="1:47" x14ac:dyDescent="0.25">
      <c r="A124" t="str">
        <f t="shared" si="13"/>
        <v>JM2-17</v>
      </c>
      <c r="B124" t="str">
        <f t="shared" si="14"/>
        <v>1.8V</v>
      </c>
      <c r="C124" t="str">
        <f t="shared" si="15"/>
        <v>JM2-1.8V</v>
      </c>
      <c r="D124" t="str">
        <f t="shared" si="16"/>
        <v>JM2-17</v>
      </c>
      <c r="E124" t="s">
        <v>259</v>
      </c>
      <c r="F124">
        <v>17</v>
      </c>
      <c r="G124" t="s">
        <v>276</v>
      </c>
      <c r="L124" t="s">
        <v>369</v>
      </c>
      <c r="M124" t="s">
        <v>274</v>
      </c>
      <c r="N124">
        <v>12.7377</v>
      </c>
      <c r="AB124" t="str">
        <f>B2B!D121</f>
        <v>JM2</v>
      </c>
      <c r="AC124" t="str">
        <f>B2B!E121</f>
        <v>19</v>
      </c>
      <c r="AD124" t="str">
        <f t="shared" si="19"/>
        <v>JM2-19</v>
      </c>
      <c r="AE124" t="str">
        <f t="shared" si="20"/>
        <v>B15_L2_N</v>
      </c>
      <c r="AF124" t="str">
        <f t="shared" si="21"/>
        <v>C9</v>
      </c>
      <c r="AG124">
        <f t="shared" si="22"/>
        <v>14.3626</v>
      </c>
      <c r="AH124" t="str">
        <f>IF(IFERROR(IF(IF(AF124="--",INDEX(D:D,MATCH(AE124,INDEX(B:B,MATCH(AE124,B:B,)+1):B10638,)+MATCH(AE124,B:B,)))=D124,VLOOKUP(AE124,B:D,3,0),IF(AF124="--",INDEX(D:D,MATCH(AE124,INDEX(B:B,MATCH(AE124,B:B,)+1):B10638,)+MATCH(AE124,B:B,)),"---")),"---")=AD124,"---",IFERROR(IF(IF(AF124="--",INDEX(D:D,MATCH(AE124,INDEX(B:B,MATCH(AE124,B:B,)+1):B10638,)+MATCH(AE124,B:B,)))=AD124,VLOOKUP(AE124,B:D,3,0),IF(AF124="--",INDEX(D:D,MATCH(AE124,INDEX(B:B,MATCH(AE124,B:B,)+1):B10638,)+MATCH(AE124,B:B,)),"---")),"---"))</f>
        <v>---</v>
      </c>
      <c r="AI124" t="str">
        <f t="shared" si="23"/>
        <v>--</v>
      </c>
      <c r="AJ124" t="str">
        <f t="shared" si="24"/>
        <v>B15_L2_N</v>
      </c>
      <c r="AK124">
        <f t="shared" si="25"/>
        <v>2</v>
      </c>
      <c r="AT124" t="str">
        <f t="shared" si="17"/>
        <v>1.8V</v>
      </c>
      <c r="AU124" t="str">
        <f t="shared" si="18"/>
        <v>--</v>
      </c>
    </row>
    <row r="125" spans="1:47" x14ac:dyDescent="0.25">
      <c r="A125" t="str">
        <f t="shared" si="13"/>
        <v>JM2-18</v>
      </c>
      <c r="B125" t="str">
        <f t="shared" si="14"/>
        <v>GND</v>
      </c>
      <c r="C125" t="str">
        <f t="shared" si="15"/>
        <v>JM2-GND</v>
      </c>
      <c r="D125" t="str">
        <f t="shared" si="16"/>
        <v>JM2-18</v>
      </c>
      <c r="E125" t="s">
        <v>259</v>
      </c>
      <c r="F125">
        <v>18</v>
      </c>
      <c r="G125" t="s">
        <v>275</v>
      </c>
      <c r="L125" t="s">
        <v>370</v>
      </c>
      <c r="M125" t="s">
        <v>274</v>
      </c>
      <c r="N125">
        <v>8.6638999999999999</v>
      </c>
      <c r="AB125" t="str">
        <f>B2B!D122</f>
        <v>JM2</v>
      </c>
      <c r="AC125" t="str">
        <f>B2B!E122</f>
        <v>20</v>
      </c>
      <c r="AD125" t="str">
        <f t="shared" si="19"/>
        <v>JM2-20</v>
      </c>
      <c r="AE125" t="str">
        <f t="shared" si="20"/>
        <v>B15_L15_N</v>
      </c>
      <c r="AF125" t="str">
        <f t="shared" si="21"/>
        <v>A17</v>
      </c>
      <c r="AG125">
        <f t="shared" si="22"/>
        <v>12.2454</v>
      </c>
      <c r="AH125" t="str">
        <f>IF(IFERROR(IF(IF(AF125="--",INDEX(D:D,MATCH(AE125,INDEX(B:B,MATCH(AE125,B:B,)+1):B10639,)+MATCH(AE125,B:B,)))=D125,VLOOKUP(AE125,B:D,3,0),IF(AF125="--",INDEX(D:D,MATCH(AE125,INDEX(B:B,MATCH(AE125,B:B,)+1):B10639,)+MATCH(AE125,B:B,)),"---")),"---")=AD125,"---",IFERROR(IF(IF(AF125="--",INDEX(D:D,MATCH(AE125,INDEX(B:B,MATCH(AE125,B:B,)+1):B10639,)+MATCH(AE125,B:B,)))=AD125,VLOOKUP(AE125,B:D,3,0),IF(AF125="--",INDEX(D:D,MATCH(AE125,INDEX(B:B,MATCH(AE125,B:B,)+1):B10639,)+MATCH(AE125,B:B,)),"---")),"---"))</f>
        <v>---</v>
      </c>
      <c r="AI125" t="str">
        <f t="shared" si="23"/>
        <v>--</v>
      </c>
      <c r="AJ125" t="str">
        <f t="shared" si="24"/>
        <v>B15_L15_N</v>
      </c>
      <c r="AK125">
        <f t="shared" si="25"/>
        <v>2</v>
      </c>
      <c r="AT125" t="str">
        <f t="shared" si="17"/>
        <v>GND</v>
      </c>
      <c r="AU125" t="str">
        <f t="shared" si="18"/>
        <v>--</v>
      </c>
    </row>
    <row r="126" spans="1:47" x14ac:dyDescent="0.25">
      <c r="A126" t="str">
        <f t="shared" si="13"/>
        <v>JM2-19</v>
      </c>
      <c r="B126" t="str">
        <f t="shared" si="14"/>
        <v>B15_L2_N</v>
      </c>
      <c r="C126" t="str">
        <f t="shared" si="15"/>
        <v>JM2-B15_L2_N</v>
      </c>
      <c r="D126" t="str">
        <f t="shared" si="16"/>
        <v>JM2-19</v>
      </c>
      <c r="E126" t="s">
        <v>259</v>
      </c>
      <c r="F126">
        <v>19</v>
      </c>
      <c r="G126" t="s">
        <v>339</v>
      </c>
      <c r="L126" t="s">
        <v>372</v>
      </c>
      <c r="M126" t="s">
        <v>274</v>
      </c>
      <c r="N126">
        <v>9.0612999999999992</v>
      </c>
      <c r="AB126" t="str">
        <f>B2B!D123</f>
        <v>JM2</v>
      </c>
      <c r="AC126" t="str">
        <f>B2B!E123</f>
        <v>21</v>
      </c>
      <c r="AD126" t="str">
        <f t="shared" si="19"/>
        <v>JM2-21</v>
      </c>
      <c r="AE126" t="str">
        <f t="shared" si="20"/>
        <v>B15_L2_P</v>
      </c>
      <c r="AF126" t="str">
        <f t="shared" si="21"/>
        <v>D9</v>
      </c>
      <c r="AG126">
        <f t="shared" si="22"/>
        <v>14.914</v>
      </c>
      <c r="AH126" t="str">
        <f>IF(IFERROR(IF(IF(AF126="--",INDEX(D:D,MATCH(AE126,INDEX(B:B,MATCH(AE126,B:B,)+1):B10640,)+MATCH(AE126,B:B,)))=D126,VLOOKUP(AE126,B:D,3,0),IF(AF126="--",INDEX(D:D,MATCH(AE126,INDEX(B:B,MATCH(AE126,B:B,)+1):B10640,)+MATCH(AE126,B:B,)),"---")),"---")=AD126,"---",IFERROR(IF(IF(AF126="--",INDEX(D:D,MATCH(AE126,INDEX(B:B,MATCH(AE126,B:B,)+1):B10640,)+MATCH(AE126,B:B,)))=AD126,VLOOKUP(AE126,B:D,3,0),IF(AF126="--",INDEX(D:D,MATCH(AE126,INDEX(B:B,MATCH(AE126,B:B,)+1):B10640,)+MATCH(AE126,B:B,)),"---")),"---"))</f>
        <v>---</v>
      </c>
      <c r="AI126" t="str">
        <f t="shared" si="23"/>
        <v>--</v>
      </c>
      <c r="AJ126" t="str">
        <f t="shared" si="24"/>
        <v>B15_L2_P</v>
      </c>
      <c r="AK126">
        <f t="shared" si="25"/>
        <v>2</v>
      </c>
      <c r="AT126" t="str">
        <f t="shared" si="17"/>
        <v>B15_L2_N</v>
      </c>
      <c r="AU126" t="str">
        <f t="shared" si="18"/>
        <v>--</v>
      </c>
    </row>
    <row r="127" spans="1:47" x14ac:dyDescent="0.25">
      <c r="A127" t="str">
        <f t="shared" si="13"/>
        <v>JM2-20</v>
      </c>
      <c r="B127" t="str">
        <f t="shared" si="14"/>
        <v>B15_L15_N</v>
      </c>
      <c r="C127" t="str">
        <f t="shared" si="15"/>
        <v>JM2-B15_L15_N</v>
      </c>
      <c r="D127" t="str">
        <f t="shared" si="16"/>
        <v>JM2-20</v>
      </c>
      <c r="E127" t="s">
        <v>259</v>
      </c>
      <c r="F127">
        <v>20</v>
      </c>
      <c r="G127" t="s">
        <v>304</v>
      </c>
      <c r="L127" t="s">
        <v>373</v>
      </c>
      <c r="M127" t="s">
        <v>274</v>
      </c>
      <c r="N127">
        <v>13.5383</v>
      </c>
      <c r="AB127" t="str">
        <f>B2B!D124</f>
        <v>JM2</v>
      </c>
      <c r="AC127" t="str">
        <f>B2B!E124</f>
        <v>22</v>
      </c>
      <c r="AD127" t="str">
        <f t="shared" si="19"/>
        <v>JM2-22</v>
      </c>
      <c r="AE127" t="str">
        <f t="shared" si="20"/>
        <v>B15_L15_P</v>
      </c>
      <c r="AF127" t="str">
        <f t="shared" si="21"/>
        <v>B16</v>
      </c>
      <c r="AG127">
        <f t="shared" si="22"/>
        <v>13.396699999999999</v>
      </c>
      <c r="AH127" t="str">
        <f>IF(IFERROR(IF(IF(AF127="--",INDEX(D:D,MATCH(AE127,INDEX(B:B,MATCH(AE127,B:B,)+1):B10641,)+MATCH(AE127,B:B,)))=D127,VLOOKUP(AE127,B:D,3,0),IF(AF127="--",INDEX(D:D,MATCH(AE127,INDEX(B:B,MATCH(AE127,B:B,)+1):B10641,)+MATCH(AE127,B:B,)),"---")),"---")=AD127,"---",IFERROR(IF(IF(AF127="--",INDEX(D:D,MATCH(AE127,INDEX(B:B,MATCH(AE127,B:B,)+1):B10641,)+MATCH(AE127,B:B,)))=AD127,VLOOKUP(AE127,B:D,3,0),IF(AF127="--",INDEX(D:D,MATCH(AE127,INDEX(B:B,MATCH(AE127,B:B,)+1):B10641,)+MATCH(AE127,B:B,)),"---")),"---"))</f>
        <v>---</v>
      </c>
      <c r="AI127" t="str">
        <f t="shared" si="23"/>
        <v>--</v>
      </c>
      <c r="AJ127" t="str">
        <f t="shared" si="24"/>
        <v>B15_L15_P</v>
      </c>
      <c r="AK127">
        <f t="shared" si="25"/>
        <v>2</v>
      </c>
      <c r="AT127" t="str">
        <f t="shared" si="17"/>
        <v>B15_L15_N</v>
      </c>
      <c r="AU127" t="str">
        <f t="shared" si="18"/>
        <v>--</v>
      </c>
    </row>
    <row r="128" spans="1:47" x14ac:dyDescent="0.25">
      <c r="A128" t="str">
        <f t="shared" si="13"/>
        <v>JM2-21</v>
      </c>
      <c r="B128" t="str">
        <f t="shared" si="14"/>
        <v>B15_L2_P</v>
      </c>
      <c r="C128" t="str">
        <f t="shared" si="15"/>
        <v>JM2-B15_L2_P</v>
      </c>
      <c r="D128" t="str">
        <f t="shared" si="16"/>
        <v>JM2-21</v>
      </c>
      <c r="E128" t="s">
        <v>259</v>
      </c>
      <c r="F128">
        <v>21</v>
      </c>
      <c r="G128" t="s">
        <v>340</v>
      </c>
      <c r="L128" t="s">
        <v>374</v>
      </c>
      <c r="M128" t="s">
        <v>274</v>
      </c>
      <c r="N128">
        <v>14.1182</v>
      </c>
      <c r="AB128" t="str">
        <f>B2B!D125</f>
        <v>JM2</v>
      </c>
      <c r="AC128" t="str">
        <f>B2B!E125</f>
        <v>23</v>
      </c>
      <c r="AD128" t="str">
        <f t="shared" si="19"/>
        <v>JM2-23</v>
      </c>
      <c r="AE128" t="str">
        <f t="shared" si="20"/>
        <v>B15_L6_P</v>
      </c>
      <c r="AF128" t="str">
        <f t="shared" si="21"/>
        <v>D11</v>
      </c>
      <c r="AG128">
        <f t="shared" si="22"/>
        <v>13.1975</v>
      </c>
      <c r="AH128" t="str">
        <f>IF(IFERROR(IF(IF(AF128="--",INDEX(D:D,MATCH(AE128,INDEX(B:B,MATCH(AE128,B:B,)+1):B10642,)+MATCH(AE128,B:B,)))=D128,VLOOKUP(AE128,B:D,3,0),IF(AF128="--",INDEX(D:D,MATCH(AE128,INDEX(B:B,MATCH(AE128,B:B,)+1):B10642,)+MATCH(AE128,B:B,)),"---")),"---")=AD128,"---",IFERROR(IF(IF(AF128="--",INDEX(D:D,MATCH(AE128,INDEX(B:B,MATCH(AE128,B:B,)+1):B10642,)+MATCH(AE128,B:B,)))=AD128,VLOOKUP(AE128,B:D,3,0),IF(AF128="--",INDEX(D:D,MATCH(AE128,INDEX(B:B,MATCH(AE128,B:B,)+1):B10642,)+MATCH(AE128,B:B,)),"---")),"---"))</f>
        <v>---</v>
      </c>
      <c r="AI128" t="str">
        <f t="shared" si="23"/>
        <v>--</v>
      </c>
      <c r="AJ128" t="str">
        <f t="shared" si="24"/>
        <v>B15_L6_P</v>
      </c>
      <c r="AK128">
        <f t="shared" si="25"/>
        <v>2</v>
      </c>
      <c r="AT128" t="str">
        <f t="shared" si="17"/>
        <v>B15_L2_P</v>
      </c>
      <c r="AU128" t="str">
        <f t="shared" si="18"/>
        <v>--</v>
      </c>
    </row>
    <row r="129" spans="1:47" x14ac:dyDescent="0.25">
      <c r="A129" t="str">
        <f t="shared" si="13"/>
        <v>JM2-22</v>
      </c>
      <c r="B129" t="str">
        <f t="shared" si="14"/>
        <v>B15_L15_P</v>
      </c>
      <c r="C129" t="str">
        <f t="shared" si="15"/>
        <v>JM2-B15_L15_P</v>
      </c>
      <c r="D129" t="str">
        <f t="shared" si="16"/>
        <v>JM2-22</v>
      </c>
      <c r="E129" t="s">
        <v>259</v>
      </c>
      <c r="F129">
        <v>22</v>
      </c>
      <c r="G129" t="s">
        <v>307</v>
      </c>
      <c r="L129" t="s">
        <v>375</v>
      </c>
      <c r="M129" t="s">
        <v>274</v>
      </c>
      <c r="N129">
        <v>8.2851999999999997</v>
      </c>
      <c r="AB129" t="str">
        <f>B2B!D126</f>
        <v>JM2</v>
      </c>
      <c r="AC129" t="str">
        <f>B2B!E126</f>
        <v>24</v>
      </c>
      <c r="AD129" t="str">
        <f t="shared" si="19"/>
        <v>JM2-24</v>
      </c>
      <c r="AE129" t="str">
        <f t="shared" si="20"/>
        <v>B15_L16_N</v>
      </c>
      <c r="AF129" t="str">
        <f t="shared" si="21"/>
        <v>B17</v>
      </c>
      <c r="AG129">
        <f t="shared" si="22"/>
        <v>10.4907</v>
      </c>
      <c r="AH129" t="str">
        <f>IF(IFERROR(IF(IF(AF129="--",INDEX(D:D,MATCH(AE129,INDEX(B:B,MATCH(AE129,B:B,)+1):B10643,)+MATCH(AE129,B:B,)))=D129,VLOOKUP(AE129,B:D,3,0),IF(AF129="--",INDEX(D:D,MATCH(AE129,INDEX(B:B,MATCH(AE129,B:B,)+1):B10643,)+MATCH(AE129,B:B,)),"---")),"---")=AD129,"---",IFERROR(IF(IF(AF129="--",INDEX(D:D,MATCH(AE129,INDEX(B:B,MATCH(AE129,B:B,)+1):B10643,)+MATCH(AE129,B:B,)))=AD129,VLOOKUP(AE129,B:D,3,0),IF(AF129="--",INDEX(D:D,MATCH(AE129,INDEX(B:B,MATCH(AE129,B:B,)+1):B10643,)+MATCH(AE129,B:B,)),"---")),"---"))</f>
        <v>---</v>
      </c>
      <c r="AI129" t="str">
        <f t="shared" si="23"/>
        <v>--</v>
      </c>
      <c r="AJ129" t="str">
        <f t="shared" si="24"/>
        <v>B15_L16_N</v>
      </c>
      <c r="AK129">
        <f t="shared" si="25"/>
        <v>2</v>
      </c>
      <c r="AT129" t="str">
        <f t="shared" si="17"/>
        <v>B15_L15_P</v>
      </c>
      <c r="AU129" t="str">
        <f t="shared" si="18"/>
        <v>--</v>
      </c>
    </row>
    <row r="130" spans="1:47" x14ac:dyDescent="0.25">
      <c r="A130" t="str">
        <f t="shared" si="13"/>
        <v>JM2-23</v>
      </c>
      <c r="B130" t="str">
        <f t="shared" si="14"/>
        <v>B15_L6_P</v>
      </c>
      <c r="C130" t="str">
        <f t="shared" si="15"/>
        <v>JM2-B15_L6_P</v>
      </c>
      <c r="D130" t="str">
        <f t="shared" si="16"/>
        <v>JM2-23</v>
      </c>
      <c r="E130" t="s">
        <v>259</v>
      </c>
      <c r="F130">
        <v>23</v>
      </c>
      <c r="G130" t="s">
        <v>344</v>
      </c>
      <c r="L130" t="s">
        <v>377</v>
      </c>
      <c r="M130" t="s">
        <v>274</v>
      </c>
      <c r="N130">
        <v>8.8366000000000007</v>
      </c>
      <c r="AB130" t="str">
        <f>B2B!D127</f>
        <v>JM2</v>
      </c>
      <c r="AC130" t="str">
        <f>B2B!E127</f>
        <v>25</v>
      </c>
      <c r="AD130" t="str">
        <f t="shared" si="19"/>
        <v>JM2-25</v>
      </c>
      <c r="AE130" t="str">
        <f t="shared" si="20"/>
        <v>B15_L6_N</v>
      </c>
      <c r="AF130" t="str">
        <f t="shared" si="21"/>
        <v>C12</v>
      </c>
      <c r="AG130">
        <f t="shared" si="22"/>
        <v>12.148899999999999</v>
      </c>
      <c r="AH130" t="str">
        <f>IF(IFERROR(IF(IF(AF130="--",INDEX(D:D,MATCH(AE130,INDEX(B:B,MATCH(AE130,B:B,)+1):B10644,)+MATCH(AE130,B:B,)))=D130,VLOOKUP(AE130,B:D,3,0),IF(AF130="--",INDEX(D:D,MATCH(AE130,INDEX(B:B,MATCH(AE130,B:B,)+1):B10644,)+MATCH(AE130,B:B,)),"---")),"---")=AD130,"---",IFERROR(IF(IF(AF130="--",INDEX(D:D,MATCH(AE130,INDEX(B:B,MATCH(AE130,B:B,)+1):B10644,)+MATCH(AE130,B:B,)))=AD130,VLOOKUP(AE130,B:D,3,0),IF(AF130="--",INDEX(D:D,MATCH(AE130,INDEX(B:B,MATCH(AE130,B:B,)+1):B10644,)+MATCH(AE130,B:B,)),"---")),"---"))</f>
        <v>---</v>
      </c>
      <c r="AI130" t="str">
        <f t="shared" si="23"/>
        <v>--</v>
      </c>
      <c r="AJ130" t="str">
        <f t="shared" si="24"/>
        <v>B15_L6_N</v>
      </c>
      <c r="AK130">
        <f t="shared" si="25"/>
        <v>2</v>
      </c>
      <c r="AT130" t="str">
        <f t="shared" si="17"/>
        <v>B15_L6_P</v>
      </c>
      <c r="AU130" t="str">
        <f t="shared" si="18"/>
        <v>--</v>
      </c>
    </row>
    <row r="131" spans="1:47" x14ac:dyDescent="0.25">
      <c r="A131" t="str">
        <f t="shared" si="13"/>
        <v>JM2-24</v>
      </c>
      <c r="B131" t="str">
        <f t="shared" si="14"/>
        <v>B15_L16_N</v>
      </c>
      <c r="C131" t="str">
        <f t="shared" si="15"/>
        <v>JM2-B15_L16_N</v>
      </c>
      <c r="D131" t="str">
        <f t="shared" si="16"/>
        <v>JM2-24</v>
      </c>
      <c r="E131" t="s">
        <v>259</v>
      </c>
      <c r="F131">
        <v>24</v>
      </c>
      <c r="G131" t="s">
        <v>315</v>
      </c>
      <c r="L131" t="s">
        <v>378</v>
      </c>
      <c r="M131" t="s">
        <v>274</v>
      </c>
      <c r="N131">
        <v>12.422000000000001</v>
      </c>
      <c r="AB131" t="str">
        <f>B2B!D128</f>
        <v>JM2</v>
      </c>
      <c r="AC131" t="str">
        <f>B2B!E128</f>
        <v>26</v>
      </c>
      <c r="AD131" t="str">
        <f t="shared" si="19"/>
        <v>JM2-26</v>
      </c>
      <c r="AE131" t="str">
        <f t="shared" si="20"/>
        <v>B15_L16_P</v>
      </c>
      <c r="AF131" t="str">
        <f t="shared" si="21"/>
        <v>C16</v>
      </c>
      <c r="AG131">
        <f t="shared" si="22"/>
        <v>11.2897</v>
      </c>
      <c r="AH131" t="str">
        <f>IF(IFERROR(IF(IF(AF131="--",INDEX(D:D,MATCH(AE131,INDEX(B:B,MATCH(AE131,B:B,)+1):B10645,)+MATCH(AE131,B:B,)))=D131,VLOOKUP(AE131,B:D,3,0),IF(AF131="--",INDEX(D:D,MATCH(AE131,INDEX(B:B,MATCH(AE131,B:B,)+1):B10645,)+MATCH(AE131,B:B,)),"---")),"---")=AD131,"---",IFERROR(IF(IF(AF131="--",INDEX(D:D,MATCH(AE131,INDEX(B:B,MATCH(AE131,B:B,)+1):B10645,)+MATCH(AE131,B:B,)))=AD131,VLOOKUP(AE131,B:D,3,0),IF(AF131="--",INDEX(D:D,MATCH(AE131,INDEX(B:B,MATCH(AE131,B:B,)+1):B10645,)+MATCH(AE131,B:B,)),"---")),"---"))</f>
        <v>---</v>
      </c>
      <c r="AI131" t="str">
        <f t="shared" si="23"/>
        <v>--</v>
      </c>
      <c r="AJ131" t="str">
        <f t="shared" si="24"/>
        <v>B15_L16_P</v>
      </c>
      <c r="AK131">
        <f t="shared" si="25"/>
        <v>2</v>
      </c>
      <c r="AT131" t="str">
        <f t="shared" si="17"/>
        <v>B15_L16_N</v>
      </c>
      <c r="AU131" t="str">
        <f t="shared" si="18"/>
        <v>--</v>
      </c>
    </row>
    <row r="132" spans="1:47" x14ac:dyDescent="0.25">
      <c r="A132" t="str">
        <f t="shared" si="13"/>
        <v>JM2-25</v>
      </c>
      <c r="B132" t="str">
        <f t="shared" si="14"/>
        <v>B15_L6_N</v>
      </c>
      <c r="C132" t="str">
        <f t="shared" si="15"/>
        <v>JM2-B15_L6_N</v>
      </c>
      <c r="D132" t="str">
        <f t="shared" si="16"/>
        <v>JM2-25</v>
      </c>
      <c r="E132" t="s">
        <v>259</v>
      </c>
      <c r="F132">
        <v>25</v>
      </c>
      <c r="G132" t="s">
        <v>343</v>
      </c>
      <c r="L132" t="s">
        <v>379</v>
      </c>
      <c r="M132" t="s">
        <v>274</v>
      </c>
      <c r="N132">
        <v>13.636200000000001</v>
      </c>
      <c r="AB132" t="str">
        <f>B2B!D129</f>
        <v>JM2</v>
      </c>
      <c r="AC132" t="str">
        <f>B2B!E129</f>
        <v>27</v>
      </c>
      <c r="AD132" t="str">
        <f t="shared" si="19"/>
        <v>JM2-27</v>
      </c>
      <c r="AE132" t="str">
        <f t="shared" si="20"/>
        <v>B15_L11_P</v>
      </c>
      <c r="AF132" t="str">
        <f t="shared" si="21"/>
        <v>D13</v>
      </c>
      <c r="AG132">
        <f t="shared" si="22"/>
        <v>11.8636</v>
      </c>
      <c r="AH132" t="str">
        <f>IF(IFERROR(IF(IF(AF132="--",INDEX(D:D,MATCH(AE132,INDEX(B:B,MATCH(AE132,B:B,)+1):B10646,)+MATCH(AE132,B:B,)))=D132,VLOOKUP(AE132,B:D,3,0),IF(AF132="--",INDEX(D:D,MATCH(AE132,INDEX(B:B,MATCH(AE132,B:B,)+1):B10646,)+MATCH(AE132,B:B,)),"---")),"---")=AD132,"---",IFERROR(IF(IF(AF132="--",INDEX(D:D,MATCH(AE132,INDEX(B:B,MATCH(AE132,B:B,)+1):B10646,)+MATCH(AE132,B:B,)))=AD132,VLOOKUP(AE132,B:D,3,0),IF(AF132="--",INDEX(D:D,MATCH(AE132,INDEX(B:B,MATCH(AE132,B:B,)+1):B10646,)+MATCH(AE132,B:B,)),"---")),"---"))</f>
        <v>---</v>
      </c>
      <c r="AI132" t="str">
        <f t="shared" si="23"/>
        <v>--</v>
      </c>
      <c r="AJ132" t="str">
        <f t="shared" si="24"/>
        <v>B15_L11_P</v>
      </c>
      <c r="AK132">
        <f t="shared" si="25"/>
        <v>2</v>
      </c>
      <c r="AT132" t="str">
        <f t="shared" si="17"/>
        <v>B15_L6_N</v>
      </c>
      <c r="AU132" t="str">
        <f t="shared" si="18"/>
        <v>--</v>
      </c>
    </row>
    <row r="133" spans="1:47" x14ac:dyDescent="0.25">
      <c r="A133" t="str">
        <f t="shared" si="13"/>
        <v>JM2-26</v>
      </c>
      <c r="B133" t="str">
        <f t="shared" si="14"/>
        <v>B15_L16_P</v>
      </c>
      <c r="C133" t="str">
        <f t="shared" si="15"/>
        <v>JM2-B15_L16_P</v>
      </c>
      <c r="D133" t="str">
        <f t="shared" si="16"/>
        <v>JM2-26</v>
      </c>
      <c r="E133" t="s">
        <v>259</v>
      </c>
      <c r="F133">
        <v>26</v>
      </c>
      <c r="G133" t="s">
        <v>316</v>
      </c>
      <c r="L133" t="s">
        <v>380</v>
      </c>
      <c r="M133" t="s">
        <v>274</v>
      </c>
      <c r="N133">
        <v>10.6119</v>
      </c>
      <c r="AB133" t="str">
        <f>B2B!D130</f>
        <v>JM2</v>
      </c>
      <c r="AC133" t="str">
        <f>B2B!E130</f>
        <v>28</v>
      </c>
      <c r="AD133" t="str">
        <f t="shared" si="19"/>
        <v>JM2-28</v>
      </c>
      <c r="AE133" t="str">
        <f t="shared" si="20"/>
        <v>B15_L18_N</v>
      </c>
      <c r="AF133" t="str">
        <f t="shared" si="21"/>
        <v>C18</v>
      </c>
      <c r="AG133">
        <f t="shared" si="22"/>
        <v>11.6214</v>
      </c>
      <c r="AH133" t="str">
        <f>IF(IFERROR(IF(IF(AF133="--",INDEX(D:D,MATCH(AE133,INDEX(B:B,MATCH(AE133,B:B,)+1):B10647,)+MATCH(AE133,B:B,)))=D133,VLOOKUP(AE133,B:D,3,0),IF(AF133="--",INDEX(D:D,MATCH(AE133,INDEX(B:B,MATCH(AE133,B:B,)+1):B10647,)+MATCH(AE133,B:B,)),"---")),"---")=AD133,"---",IFERROR(IF(IF(AF133="--",INDEX(D:D,MATCH(AE133,INDEX(B:B,MATCH(AE133,B:B,)+1):B10647,)+MATCH(AE133,B:B,)))=AD133,VLOOKUP(AE133,B:D,3,0),IF(AF133="--",INDEX(D:D,MATCH(AE133,INDEX(B:B,MATCH(AE133,B:B,)+1):B10647,)+MATCH(AE133,B:B,)),"---")),"---"))</f>
        <v>---</v>
      </c>
      <c r="AI133" t="str">
        <f t="shared" si="23"/>
        <v>--</v>
      </c>
      <c r="AJ133" t="str">
        <f t="shared" si="24"/>
        <v>B15_L18_N</v>
      </c>
      <c r="AK133">
        <f t="shared" si="25"/>
        <v>2</v>
      </c>
      <c r="AT133" t="str">
        <f t="shared" si="17"/>
        <v>B15_L16_P</v>
      </c>
      <c r="AU133" t="str">
        <f t="shared" si="18"/>
        <v>--</v>
      </c>
    </row>
    <row r="134" spans="1:47" x14ac:dyDescent="0.25">
      <c r="A134" t="str">
        <f t="shared" ref="A134:A197" si="26">$E134&amp;"-"&amp;$F134</f>
        <v>JM2-27</v>
      </c>
      <c r="B134" t="str">
        <f t="shared" ref="B134:B197" si="27">IF(OR(E134=$A$2,E134=$B$2,E134=$C$2,E134=$D$2),"--",G134)</f>
        <v>B15_L11_P</v>
      </c>
      <c r="C134" t="str">
        <f t="shared" ref="C134:C197" si="28">$E134&amp;"-"&amp;$G134</f>
        <v>JM2-B15_L11_P</v>
      </c>
      <c r="D134" t="str">
        <f t="shared" ref="D134:D197" si="29">A134</f>
        <v>JM2-27</v>
      </c>
      <c r="E134" t="s">
        <v>259</v>
      </c>
      <c r="F134">
        <v>27</v>
      </c>
      <c r="G134" t="s">
        <v>302</v>
      </c>
      <c r="L134" t="s">
        <v>381</v>
      </c>
      <c r="M134" t="s">
        <v>274</v>
      </c>
      <c r="N134">
        <v>11.991899999999999</v>
      </c>
      <c r="AB134" t="str">
        <f>B2B!D131</f>
        <v>JM2</v>
      </c>
      <c r="AC134" t="str">
        <f>B2B!E131</f>
        <v>29</v>
      </c>
      <c r="AD134" t="str">
        <f t="shared" si="19"/>
        <v>JM2-29</v>
      </c>
      <c r="AE134" t="str">
        <f t="shared" si="20"/>
        <v>B15_L11_N</v>
      </c>
      <c r="AF134" t="str">
        <f t="shared" si="21"/>
        <v>C13</v>
      </c>
      <c r="AG134">
        <f t="shared" si="22"/>
        <v>10.591900000000001</v>
      </c>
      <c r="AH134" t="str">
        <f>IF(IFERROR(IF(IF(AF134="--",INDEX(D:D,MATCH(AE134,INDEX(B:B,MATCH(AE134,B:B,)+1):B10648,)+MATCH(AE134,B:B,)))=D134,VLOOKUP(AE134,B:D,3,0),IF(AF134="--",INDEX(D:D,MATCH(AE134,INDEX(B:B,MATCH(AE134,B:B,)+1):B10648,)+MATCH(AE134,B:B,)),"---")),"---")=AD134,"---",IFERROR(IF(IF(AF134="--",INDEX(D:D,MATCH(AE134,INDEX(B:B,MATCH(AE134,B:B,)+1):B10648,)+MATCH(AE134,B:B,)))=AD134,VLOOKUP(AE134,B:D,3,0),IF(AF134="--",INDEX(D:D,MATCH(AE134,INDEX(B:B,MATCH(AE134,B:B,)+1):B10648,)+MATCH(AE134,B:B,)),"---")),"---"))</f>
        <v>---</v>
      </c>
      <c r="AI134" t="str">
        <f t="shared" si="23"/>
        <v>--</v>
      </c>
      <c r="AJ134" t="str">
        <f t="shared" si="24"/>
        <v>B15_L11_N</v>
      </c>
      <c r="AK134">
        <f t="shared" si="25"/>
        <v>2</v>
      </c>
      <c r="AT134" t="str">
        <f t="shared" ref="AT134:AT197" si="30">IF(IF(COUNTIF($AO$6:$AQ$150,B134)&gt;0,"---","--")="---",VLOOKUP(B134,$AO$6:$AQ$150,3,0),B134)</f>
        <v>B15_L11_P</v>
      </c>
      <c r="AU134" t="str">
        <f t="shared" ref="AU134:AU197" si="31">IF(IF(COUNTIF($AO$6:$AQ$150,B134)&gt;0,"---","--")="---",VLOOKUP(B134,$AO$6:$AQ$150,2,0),"--")</f>
        <v>--</v>
      </c>
    </row>
    <row r="135" spans="1:47" x14ac:dyDescent="0.25">
      <c r="A135" t="str">
        <f t="shared" si="26"/>
        <v>JM2-28</v>
      </c>
      <c r="B135" t="str">
        <f t="shared" si="27"/>
        <v>B15_L18_N</v>
      </c>
      <c r="C135" t="str">
        <f t="shared" si="28"/>
        <v>JM2-B15_L18_N</v>
      </c>
      <c r="D135" t="str">
        <f t="shared" si="29"/>
        <v>JM2-28</v>
      </c>
      <c r="E135" t="s">
        <v>259</v>
      </c>
      <c r="F135">
        <v>28</v>
      </c>
      <c r="G135" t="s">
        <v>321</v>
      </c>
      <c r="L135" t="s">
        <v>382</v>
      </c>
      <c r="M135" t="s">
        <v>274</v>
      </c>
      <c r="N135">
        <v>16.321100000000001</v>
      </c>
      <c r="AB135" t="str">
        <f>B2B!D132</f>
        <v>JM2</v>
      </c>
      <c r="AC135" t="str">
        <f>B2B!E132</f>
        <v>30</v>
      </c>
      <c r="AD135" t="str">
        <f t="shared" ref="AD135:AD198" si="32">AB135&amp;"-"&amp;AC135</f>
        <v>JM2-30</v>
      </c>
      <c r="AE135" t="str">
        <f t="shared" ref="AE135:AE198" si="33">VLOOKUP(AD135,A:G,7,0)</f>
        <v>B15_L18_P</v>
      </c>
      <c r="AF135" t="str">
        <f t="shared" ref="AF135:AF198" si="34">IF(
IF(
IFERROR(VLOOKUP(AE135,$AM$6:$AM$50,1,),1)=1,1,0),
IFERROR(VLOOKUP($F$2&amp;"-"&amp;AE135,C:G,4,0),
"--"),"---")</f>
        <v>C17</v>
      </c>
      <c r="AG135">
        <f t="shared" ref="AG135:AG198" si="35">IF(AF135&lt;&gt;"---",VLOOKUP(AE135,L:N,3,0),"---")</f>
        <v>12.606999999999999</v>
      </c>
      <c r="AH135" t="str">
        <f>IF(IFERROR(IF(IF(AF135="--",INDEX(D:D,MATCH(AE135,INDEX(B:B,MATCH(AE135,B:B,)+1):B10649,)+MATCH(AE135,B:B,)))=D135,VLOOKUP(AE135,B:D,3,0),IF(AF135="--",INDEX(D:D,MATCH(AE135,INDEX(B:B,MATCH(AE135,B:B,)+1):B10649,)+MATCH(AE135,B:B,)),"---")),"---")=AD135,"---",IFERROR(IF(IF(AF135="--",INDEX(D:D,MATCH(AE135,INDEX(B:B,MATCH(AE135,B:B,)+1):B10649,)+MATCH(AE135,B:B,)))=AD135,VLOOKUP(AE135,B:D,3,0),IF(AF135="--",INDEX(D:D,MATCH(AE135,INDEX(B:B,MATCH(AE135,B:B,)+1):B10649,)+MATCH(AE135,B:B,)),"---")),"---"))</f>
        <v>---</v>
      </c>
      <c r="AI135" t="str">
        <f t="shared" ref="AI135:AI198" si="36">IFERROR(IF(IF(COUNTIF($Q$6:$S$150,AE135)&gt;0,"---","--")="---",VLOOKUP(AE135,$Q$6:$S$150,2,0),"--"),"---")</f>
        <v>--</v>
      </c>
      <c r="AJ135" t="str">
        <f t="shared" ref="AJ135:AJ198" si="37">IF(IF(COUNTIF($O$6:$Q$150,AE135)&gt;0,"---","--")="---",VLOOKUP(AE135,$O$6:$Q$150,3,0),AE135)</f>
        <v>B15_L18_P</v>
      </c>
      <c r="AK135">
        <f t="shared" ref="AK135:AK198" si="38">COUNTIF(B:B,AE135)</f>
        <v>2</v>
      </c>
      <c r="AT135" t="str">
        <f t="shared" si="30"/>
        <v>B15_L18_N</v>
      </c>
      <c r="AU135" t="str">
        <f t="shared" si="31"/>
        <v>--</v>
      </c>
    </row>
    <row r="136" spans="1:47" x14ac:dyDescent="0.25">
      <c r="A136" t="str">
        <f t="shared" si="26"/>
        <v>JM2-29</v>
      </c>
      <c r="B136" t="str">
        <f t="shared" si="27"/>
        <v>B15_L11_N</v>
      </c>
      <c r="C136" t="str">
        <f t="shared" si="28"/>
        <v>JM2-B15_L11_N</v>
      </c>
      <c r="D136" t="str">
        <f t="shared" si="29"/>
        <v>JM2-29</v>
      </c>
      <c r="E136" t="s">
        <v>259</v>
      </c>
      <c r="F136">
        <v>29</v>
      </c>
      <c r="G136" t="s">
        <v>301</v>
      </c>
      <c r="L136" t="s">
        <v>383</v>
      </c>
      <c r="M136" t="s">
        <v>274</v>
      </c>
      <c r="N136">
        <v>16.6525</v>
      </c>
      <c r="AB136" t="str">
        <f>B2B!D133</f>
        <v>JM2</v>
      </c>
      <c r="AC136" t="str">
        <f>B2B!E133</f>
        <v>31</v>
      </c>
      <c r="AD136" t="str">
        <f t="shared" si="32"/>
        <v>JM2-31</v>
      </c>
      <c r="AE136" t="str">
        <f t="shared" si="33"/>
        <v>B15_L12_P</v>
      </c>
      <c r="AF136" t="str">
        <f t="shared" si="34"/>
        <v>E13</v>
      </c>
      <c r="AG136">
        <f t="shared" si="35"/>
        <v>11.323700000000001</v>
      </c>
      <c r="AH136" t="str">
        <f>IF(IFERROR(IF(IF(AF136="--",INDEX(D:D,MATCH(AE136,INDEX(B:B,MATCH(AE136,B:B,)+1):B10650,)+MATCH(AE136,B:B,)))=D136,VLOOKUP(AE136,B:D,3,0),IF(AF136="--",INDEX(D:D,MATCH(AE136,INDEX(B:B,MATCH(AE136,B:B,)+1):B10650,)+MATCH(AE136,B:B,)),"---")),"---")=AD136,"---",IFERROR(IF(IF(AF136="--",INDEX(D:D,MATCH(AE136,INDEX(B:B,MATCH(AE136,B:B,)+1):B10650,)+MATCH(AE136,B:B,)))=AD136,VLOOKUP(AE136,B:D,3,0),IF(AF136="--",INDEX(D:D,MATCH(AE136,INDEX(B:B,MATCH(AE136,B:B,)+1):B10650,)+MATCH(AE136,B:B,)),"---")),"---"))</f>
        <v>---</v>
      </c>
      <c r="AI136" t="str">
        <f t="shared" si="36"/>
        <v>--</v>
      </c>
      <c r="AJ136" t="str">
        <f t="shared" si="37"/>
        <v>B15_L12_P</v>
      </c>
      <c r="AK136">
        <f t="shared" si="38"/>
        <v>2</v>
      </c>
      <c r="AT136" t="str">
        <f t="shared" si="30"/>
        <v>B15_L11_N</v>
      </c>
      <c r="AU136" t="str">
        <f t="shared" si="31"/>
        <v>--</v>
      </c>
    </row>
    <row r="137" spans="1:47" x14ac:dyDescent="0.25">
      <c r="A137" t="str">
        <f t="shared" si="26"/>
        <v>JM2-30</v>
      </c>
      <c r="B137" t="str">
        <f t="shared" si="27"/>
        <v>B15_L18_P</v>
      </c>
      <c r="C137" t="str">
        <f t="shared" si="28"/>
        <v>JM2-B15_L18_P</v>
      </c>
      <c r="D137" t="str">
        <f t="shared" si="29"/>
        <v>JM2-30</v>
      </c>
      <c r="E137" t="s">
        <v>259</v>
      </c>
      <c r="F137">
        <v>30</v>
      </c>
      <c r="G137" t="s">
        <v>322</v>
      </c>
      <c r="L137" t="s">
        <v>384</v>
      </c>
      <c r="M137" t="s">
        <v>274</v>
      </c>
      <c r="N137">
        <v>7.4612999999999996</v>
      </c>
      <c r="AB137" t="str">
        <f>B2B!D134</f>
        <v>JM2</v>
      </c>
      <c r="AC137" t="str">
        <f>B2B!E134</f>
        <v>32</v>
      </c>
      <c r="AD137" t="str">
        <f t="shared" si="32"/>
        <v>JM2-32</v>
      </c>
      <c r="AE137" t="str">
        <f t="shared" si="33"/>
        <v>B15_L17_N</v>
      </c>
      <c r="AF137" t="str">
        <f t="shared" si="34"/>
        <v>D18</v>
      </c>
      <c r="AG137">
        <f t="shared" si="35"/>
        <v>9.3523999999999994</v>
      </c>
      <c r="AH137" t="str">
        <f>IF(IFERROR(IF(IF(AF137="--",INDEX(D:D,MATCH(AE137,INDEX(B:B,MATCH(AE137,B:B,)+1):B10651,)+MATCH(AE137,B:B,)))=D137,VLOOKUP(AE137,B:D,3,0),IF(AF137="--",INDEX(D:D,MATCH(AE137,INDEX(B:B,MATCH(AE137,B:B,)+1):B10651,)+MATCH(AE137,B:B,)),"---")),"---")=AD137,"---",IFERROR(IF(IF(AF137="--",INDEX(D:D,MATCH(AE137,INDEX(B:B,MATCH(AE137,B:B,)+1):B10651,)+MATCH(AE137,B:B,)))=AD137,VLOOKUP(AE137,B:D,3,0),IF(AF137="--",INDEX(D:D,MATCH(AE137,INDEX(B:B,MATCH(AE137,B:B,)+1):B10651,)+MATCH(AE137,B:B,)),"---")),"---"))</f>
        <v>---</v>
      </c>
      <c r="AI137" t="str">
        <f t="shared" si="36"/>
        <v>--</v>
      </c>
      <c r="AJ137" t="str">
        <f t="shared" si="37"/>
        <v>B15_L17_N</v>
      </c>
      <c r="AK137">
        <f t="shared" si="38"/>
        <v>2</v>
      </c>
      <c r="AT137" t="str">
        <f t="shared" si="30"/>
        <v>B15_L18_P</v>
      </c>
      <c r="AU137" t="str">
        <f t="shared" si="31"/>
        <v>--</v>
      </c>
    </row>
    <row r="138" spans="1:47" x14ac:dyDescent="0.25">
      <c r="A138" t="str">
        <f t="shared" si="26"/>
        <v>JM2-31</v>
      </c>
      <c r="B138" t="str">
        <f t="shared" si="27"/>
        <v>B15_L12_P</v>
      </c>
      <c r="C138" t="str">
        <f t="shared" si="28"/>
        <v>JM2-B15_L12_P</v>
      </c>
      <c r="D138" t="str">
        <f t="shared" si="29"/>
        <v>JM2-31</v>
      </c>
      <c r="E138" t="s">
        <v>259</v>
      </c>
      <c r="F138">
        <v>31</v>
      </c>
      <c r="G138" t="s">
        <v>305</v>
      </c>
      <c r="L138" t="s">
        <v>385</v>
      </c>
      <c r="M138" t="s">
        <v>274</v>
      </c>
      <c r="N138">
        <v>8.3442000000000007</v>
      </c>
      <c r="AB138" t="str">
        <f>B2B!D135</f>
        <v>JM2</v>
      </c>
      <c r="AC138" t="str">
        <f>B2B!E135</f>
        <v>33</v>
      </c>
      <c r="AD138" t="str">
        <f t="shared" si="32"/>
        <v>JM2-33</v>
      </c>
      <c r="AE138" t="str">
        <f t="shared" si="33"/>
        <v>B15_L12_N</v>
      </c>
      <c r="AF138" t="str">
        <f t="shared" si="34"/>
        <v>D14</v>
      </c>
      <c r="AG138">
        <f t="shared" si="35"/>
        <v>9.9437999999999995</v>
      </c>
      <c r="AH138" t="str">
        <f>IF(IFERROR(IF(IF(AF138="--",INDEX(D:D,MATCH(AE138,INDEX(B:B,MATCH(AE138,B:B,)+1):B10652,)+MATCH(AE138,B:B,)))=D138,VLOOKUP(AE138,B:D,3,0),IF(AF138="--",INDEX(D:D,MATCH(AE138,INDEX(B:B,MATCH(AE138,B:B,)+1):B10652,)+MATCH(AE138,B:B,)),"---")),"---")=AD138,"---",IFERROR(IF(IF(AF138="--",INDEX(D:D,MATCH(AE138,INDEX(B:B,MATCH(AE138,B:B,)+1):B10652,)+MATCH(AE138,B:B,)))=AD138,VLOOKUP(AE138,B:D,3,0),IF(AF138="--",INDEX(D:D,MATCH(AE138,INDEX(B:B,MATCH(AE138,B:B,)+1):B10652,)+MATCH(AE138,B:B,)),"---")),"---"))</f>
        <v>---</v>
      </c>
      <c r="AI138" t="str">
        <f t="shared" si="36"/>
        <v>--</v>
      </c>
      <c r="AJ138" t="str">
        <f t="shared" si="37"/>
        <v>B15_L12_N</v>
      </c>
      <c r="AK138">
        <f t="shared" si="38"/>
        <v>2</v>
      </c>
      <c r="AT138" t="str">
        <f t="shared" si="30"/>
        <v>B15_L12_P</v>
      </c>
      <c r="AU138" t="str">
        <f t="shared" si="31"/>
        <v>--</v>
      </c>
    </row>
    <row r="139" spans="1:47" x14ac:dyDescent="0.25">
      <c r="A139" t="str">
        <f t="shared" si="26"/>
        <v>JM2-32</v>
      </c>
      <c r="B139" t="str">
        <f t="shared" si="27"/>
        <v>B15_L17_N</v>
      </c>
      <c r="C139" t="str">
        <f t="shared" si="28"/>
        <v>JM2-B15_L17_N</v>
      </c>
      <c r="D139" t="str">
        <f t="shared" si="29"/>
        <v>JM2-32</v>
      </c>
      <c r="E139" t="s">
        <v>259</v>
      </c>
      <c r="F139">
        <v>32</v>
      </c>
      <c r="G139" t="s">
        <v>318</v>
      </c>
      <c r="L139" t="s">
        <v>386</v>
      </c>
      <c r="M139" t="s">
        <v>274</v>
      </c>
      <c r="N139">
        <v>8.0371000000000006</v>
      </c>
      <c r="AB139" t="str">
        <f>B2B!D136</f>
        <v>JM2</v>
      </c>
      <c r="AC139" t="str">
        <f>B2B!E136</f>
        <v>34</v>
      </c>
      <c r="AD139" t="str">
        <f t="shared" si="32"/>
        <v>JM2-34</v>
      </c>
      <c r="AE139" t="str">
        <f t="shared" si="33"/>
        <v>B15_L17_P</v>
      </c>
      <c r="AF139" t="str">
        <f t="shared" si="34"/>
        <v>E17</v>
      </c>
      <c r="AG139">
        <f t="shared" si="35"/>
        <v>10.4009</v>
      </c>
      <c r="AH139" t="str">
        <f>IF(IFERROR(IF(IF(AF139="--",INDEX(D:D,MATCH(AE139,INDEX(B:B,MATCH(AE139,B:B,)+1):B10653,)+MATCH(AE139,B:B,)))=D139,VLOOKUP(AE139,B:D,3,0),IF(AF139="--",INDEX(D:D,MATCH(AE139,INDEX(B:B,MATCH(AE139,B:B,)+1):B10653,)+MATCH(AE139,B:B,)),"---")),"---")=AD139,"---",IFERROR(IF(IF(AF139="--",INDEX(D:D,MATCH(AE139,INDEX(B:B,MATCH(AE139,B:B,)+1):B10653,)+MATCH(AE139,B:B,)))=AD139,VLOOKUP(AE139,B:D,3,0),IF(AF139="--",INDEX(D:D,MATCH(AE139,INDEX(B:B,MATCH(AE139,B:B,)+1):B10653,)+MATCH(AE139,B:B,)),"---")),"---"))</f>
        <v>---</v>
      </c>
      <c r="AI139" t="str">
        <f t="shared" si="36"/>
        <v>--</v>
      </c>
      <c r="AJ139" t="str">
        <f t="shared" si="37"/>
        <v>B15_L17_P</v>
      </c>
      <c r="AK139">
        <f t="shared" si="38"/>
        <v>2</v>
      </c>
      <c r="AT139" t="str">
        <f t="shared" si="30"/>
        <v>B15_L17_N</v>
      </c>
      <c r="AU139" t="str">
        <f t="shared" si="31"/>
        <v>--</v>
      </c>
    </row>
    <row r="140" spans="1:47" x14ac:dyDescent="0.25">
      <c r="A140" t="str">
        <f t="shared" si="26"/>
        <v>JM2-33</v>
      </c>
      <c r="B140" t="str">
        <f t="shared" si="27"/>
        <v>B15_L12_N</v>
      </c>
      <c r="C140" t="str">
        <f t="shared" si="28"/>
        <v>JM2-B15_L12_N</v>
      </c>
      <c r="D140" t="str">
        <f t="shared" si="29"/>
        <v>JM2-33</v>
      </c>
      <c r="E140" t="s">
        <v>259</v>
      </c>
      <c r="F140">
        <v>33</v>
      </c>
      <c r="G140" t="s">
        <v>303</v>
      </c>
      <c r="L140" t="s">
        <v>387</v>
      </c>
      <c r="M140" t="s">
        <v>274</v>
      </c>
      <c r="N140">
        <v>8.9199000000000002</v>
      </c>
      <c r="AB140" t="str">
        <f>B2B!D137</f>
        <v>JM2</v>
      </c>
      <c r="AC140" t="str">
        <f>B2B!E137</f>
        <v>35</v>
      </c>
      <c r="AD140" t="str">
        <f t="shared" si="32"/>
        <v>JM2-35</v>
      </c>
      <c r="AE140" t="str">
        <f t="shared" si="33"/>
        <v>GND</v>
      </c>
      <c r="AF140" t="str">
        <f t="shared" si="34"/>
        <v>---</v>
      </c>
      <c r="AG140" t="str">
        <f t="shared" si="35"/>
        <v>---</v>
      </c>
      <c r="AH140" t="str">
        <f>IF(IFERROR(IF(IF(AF140="--",INDEX(D:D,MATCH(AE140,INDEX(B:B,MATCH(AE140,B:B,)+1):B10654,)+MATCH(AE140,B:B,)))=D140,VLOOKUP(AE140,B:D,3,0),IF(AF140="--",INDEX(D:D,MATCH(AE140,INDEX(B:B,MATCH(AE140,B:B,)+1):B10654,)+MATCH(AE140,B:B,)),"---")),"---")=AD140,"---",IFERROR(IF(IF(AF140="--",INDEX(D:D,MATCH(AE140,INDEX(B:B,MATCH(AE140,B:B,)+1):B10654,)+MATCH(AE140,B:B,)))=AD140,VLOOKUP(AE140,B:D,3,0),IF(AF140="--",INDEX(D:D,MATCH(AE140,INDEX(B:B,MATCH(AE140,B:B,)+1):B10654,)+MATCH(AE140,B:B,)),"---")),"---"))</f>
        <v>---</v>
      </c>
      <c r="AI140" t="str">
        <f t="shared" si="36"/>
        <v>--</v>
      </c>
      <c r="AJ140" t="str">
        <f t="shared" si="37"/>
        <v>GND</v>
      </c>
      <c r="AK140">
        <f t="shared" si="38"/>
        <v>191</v>
      </c>
      <c r="AT140" t="str">
        <f t="shared" si="30"/>
        <v>B15_L12_N</v>
      </c>
      <c r="AU140" t="str">
        <f t="shared" si="31"/>
        <v>--</v>
      </c>
    </row>
    <row r="141" spans="1:47" x14ac:dyDescent="0.25">
      <c r="A141" t="str">
        <f t="shared" si="26"/>
        <v>JM2-34</v>
      </c>
      <c r="B141" t="str">
        <f t="shared" si="27"/>
        <v>B15_L17_P</v>
      </c>
      <c r="C141" t="str">
        <f t="shared" si="28"/>
        <v>JM2-B15_L17_P</v>
      </c>
      <c r="D141" t="str">
        <f t="shared" si="29"/>
        <v>JM2-34</v>
      </c>
      <c r="E141" t="s">
        <v>259</v>
      </c>
      <c r="F141">
        <v>34</v>
      </c>
      <c r="G141" t="s">
        <v>319</v>
      </c>
      <c r="L141" t="s">
        <v>388</v>
      </c>
      <c r="M141" t="s">
        <v>274</v>
      </c>
      <c r="N141">
        <v>5.3198999999999996</v>
      </c>
      <c r="AB141" t="str">
        <f>B2B!D138</f>
        <v>JM2</v>
      </c>
      <c r="AC141" t="str">
        <f>B2B!E138</f>
        <v>36</v>
      </c>
      <c r="AD141" t="str">
        <f t="shared" si="32"/>
        <v>JM2-36</v>
      </c>
      <c r="AE141" t="str">
        <f t="shared" si="33"/>
        <v>GND</v>
      </c>
      <c r="AF141" t="str">
        <f t="shared" si="34"/>
        <v>---</v>
      </c>
      <c r="AG141" t="str">
        <f t="shared" si="35"/>
        <v>---</v>
      </c>
      <c r="AH141" t="str">
        <f>IF(IFERROR(IF(IF(AF141="--",INDEX(D:D,MATCH(AE141,INDEX(B:B,MATCH(AE141,B:B,)+1):B10655,)+MATCH(AE141,B:B,)))=D141,VLOOKUP(AE141,B:D,3,0),IF(AF141="--",INDEX(D:D,MATCH(AE141,INDEX(B:B,MATCH(AE141,B:B,)+1):B10655,)+MATCH(AE141,B:B,)),"---")),"---")=AD141,"---",IFERROR(IF(IF(AF141="--",INDEX(D:D,MATCH(AE141,INDEX(B:B,MATCH(AE141,B:B,)+1):B10655,)+MATCH(AE141,B:B,)))=AD141,VLOOKUP(AE141,B:D,3,0),IF(AF141="--",INDEX(D:D,MATCH(AE141,INDEX(B:B,MATCH(AE141,B:B,)+1):B10655,)+MATCH(AE141,B:B,)),"---")),"---"))</f>
        <v>---</v>
      </c>
      <c r="AI141" t="str">
        <f t="shared" si="36"/>
        <v>--</v>
      </c>
      <c r="AJ141" t="str">
        <f t="shared" si="37"/>
        <v>GND</v>
      </c>
      <c r="AK141">
        <f t="shared" si="38"/>
        <v>191</v>
      </c>
      <c r="AT141" t="str">
        <f t="shared" si="30"/>
        <v>B15_L17_P</v>
      </c>
      <c r="AU141" t="str">
        <f t="shared" si="31"/>
        <v>--</v>
      </c>
    </row>
    <row r="142" spans="1:47" x14ac:dyDescent="0.25">
      <c r="A142" t="str">
        <f t="shared" si="26"/>
        <v>JM2-35</v>
      </c>
      <c r="B142" t="str">
        <f t="shared" si="27"/>
        <v>GND</v>
      </c>
      <c r="C142" t="str">
        <f t="shared" si="28"/>
        <v>JM2-GND</v>
      </c>
      <c r="D142" t="str">
        <f t="shared" si="29"/>
        <v>JM2-35</v>
      </c>
      <c r="E142" t="s">
        <v>259</v>
      </c>
      <c r="F142">
        <v>35</v>
      </c>
      <c r="G142" t="s">
        <v>275</v>
      </c>
      <c r="L142" t="s">
        <v>389</v>
      </c>
      <c r="M142" t="s">
        <v>274</v>
      </c>
      <c r="N142">
        <v>6.0613000000000001</v>
      </c>
      <c r="AB142" t="str">
        <f>B2B!D139</f>
        <v>JM2</v>
      </c>
      <c r="AC142" t="str">
        <f>B2B!E139</f>
        <v>37</v>
      </c>
      <c r="AD142" t="str">
        <f t="shared" si="32"/>
        <v>JM2-37</v>
      </c>
      <c r="AE142" t="str">
        <f t="shared" si="33"/>
        <v>B15_L13_N</v>
      </c>
      <c r="AF142" t="str">
        <f t="shared" si="34"/>
        <v>D15</v>
      </c>
      <c r="AG142">
        <f t="shared" si="35"/>
        <v>7.2747000000000002</v>
      </c>
      <c r="AH142" t="str">
        <f>IF(IFERROR(IF(IF(AF142="--",INDEX(D:D,MATCH(AE142,INDEX(B:B,MATCH(AE142,B:B,)+1):B10656,)+MATCH(AE142,B:B,)))=D142,VLOOKUP(AE142,B:D,3,0),IF(AF142="--",INDEX(D:D,MATCH(AE142,INDEX(B:B,MATCH(AE142,B:B,)+1):B10656,)+MATCH(AE142,B:B,)),"---")),"---")=AD142,"---",IFERROR(IF(IF(AF142="--",INDEX(D:D,MATCH(AE142,INDEX(B:B,MATCH(AE142,B:B,)+1):B10656,)+MATCH(AE142,B:B,)))=AD142,VLOOKUP(AE142,B:D,3,0),IF(AF142="--",INDEX(D:D,MATCH(AE142,INDEX(B:B,MATCH(AE142,B:B,)+1):B10656,)+MATCH(AE142,B:B,)),"---")),"---"))</f>
        <v>---</v>
      </c>
      <c r="AI142" t="str">
        <f t="shared" si="36"/>
        <v>--</v>
      </c>
      <c r="AJ142" t="str">
        <f t="shared" si="37"/>
        <v>B15_L13_N</v>
      </c>
      <c r="AK142">
        <f t="shared" si="38"/>
        <v>2</v>
      </c>
      <c r="AT142" t="str">
        <f t="shared" si="30"/>
        <v>GND</v>
      </c>
      <c r="AU142" t="str">
        <f t="shared" si="31"/>
        <v>--</v>
      </c>
    </row>
    <row r="143" spans="1:47" x14ac:dyDescent="0.25">
      <c r="A143" t="str">
        <f t="shared" si="26"/>
        <v>JM2-36</v>
      </c>
      <c r="B143" t="str">
        <f t="shared" si="27"/>
        <v>GND</v>
      </c>
      <c r="C143" t="str">
        <f t="shared" si="28"/>
        <v>JM2-GND</v>
      </c>
      <c r="D143" t="str">
        <f t="shared" si="29"/>
        <v>JM2-36</v>
      </c>
      <c r="E143" t="s">
        <v>259</v>
      </c>
      <c r="F143">
        <v>36</v>
      </c>
      <c r="G143" t="s">
        <v>275</v>
      </c>
      <c r="L143" t="s">
        <v>390</v>
      </c>
      <c r="M143" t="s">
        <v>274</v>
      </c>
      <c r="N143">
        <v>5.8128000000000002</v>
      </c>
      <c r="AB143" t="str">
        <f>B2B!D140</f>
        <v>JM2</v>
      </c>
      <c r="AC143" t="str">
        <f>B2B!E140</f>
        <v>38</v>
      </c>
      <c r="AD143" t="str">
        <f t="shared" si="32"/>
        <v>JM2-38</v>
      </c>
      <c r="AE143" t="str">
        <f t="shared" si="33"/>
        <v>B15_L24_N</v>
      </c>
      <c r="AF143" t="str">
        <f t="shared" si="34"/>
        <v>E18</v>
      </c>
      <c r="AG143">
        <f t="shared" si="35"/>
        <v>10.9069</v>
      </c>
      <c r="AH143" t="str">
        <f>IF(IFERROR(IF(IF(AF143="--",INDEX(D:D,MATCH(AE143,INDEX(B:B,MATCH(AE143,B:B,)+1):B10657,)+MATCH(AE143,B:B,)))=D143,VLOOKUP(AE143,B:D,3,0),IF(AF143="--",INDEX(D:D,MATCH(AE143,INDEX(B:B,MATCH(AE143,B:B,)+1):B10657,)+MATCH(AE143,B:B,)),"---")),"---")=AD143,"---",IFERROR(IF(IF(AF143="--",INDEX(D:D,MATCH(AE143,INDEX(B:B,MATCH(AE143,B:B,)+1):B10657,)+MATCH(AE143,B:B,)))=AD143,VLOOKUP(AE143,B:D,3,0),IF(AF143="--",INDEX(D:D,MATCH(AE143,INDEX(B:B,MATCH(AE143,B:B,)+1):B10657,)+MATCH(AE143,B:B,)),"---")),"---"))</f>
        <v>---</v>
      </c>
      <c r="AI143" t="str">
        <f t="shared" si="36"/>
        <v>--</v>
      </c>
      <c r="AJ143" t="str">
        <f t="shared" si="37"/>
        <v>B15_L24_N</v>
      </c>
      <c r="AK143">
        <f t="shared" si="38"/>
        <v>2</v>
      </c>
      <c r="AT143" t="str">
        <f t="shared" si="30"/>
        <v>GND</v>
      </c>
      <c r="AU143" t="str">
        <f t="shared" si="31"/>
        <v>--</v>
      </c>
    </row>
    <row r="144" spans="1:47" x14ac:dyDescent="0.25">
      <c r="A144" t="str">
        <f t="shared" si="26"/>
        <v>JM2-37</v>
      </c>
      <c r="B144" t="str">
        <f t="shared" si="27"/>
        <v>B15_L13_N</v>
      </c>
      <c r="C144" t="str">
        <f t="shared" si="28"/>
        <v>JM2-B15_L13_N</v>
      </c>
      <c r="D144" t="str">
        <f t="shared" si="29"/>
        <v>JM2-37</v>
      </c>
      <c r="E144" t="s">
        <v>259</v>
      </c>
      <c r="F144">
        <v>37</v>
      </c>
      <c r="G144" t="s">
        <v>306</v>
      </c>
      <c r="L144" t="s">
        <v>391</v>
      </c>
      <c r="M144" t="s">
        <v>274</v>
      </c>
      <c r="N144">
        <v>6.7785000000000002</v>
      </c>
      <c r="AB144" t="str">
        <f>B2B!D141</f>
        <v>JM2</v>
      </c>
      <c r="AC144" t="str">
        <f>B2B!E141</f>
        <v>39</v>
      </c>
      <c r="AD144" t="str">
        <f t="shared" si="32"/>
        <v>JM2-39</v>
      </c>
      <c r="AE144" t="str">
        <f t="shared" si="33"/>
        <v>B15_L13_P</v>
      </c>
      <c r="AF144" t="str">
        <f t="shared" si="34"/>
        <v>E15</v>
      </c>
      <c r="AG144">
        <f t="shared" si="35"/>
        <v>7.8262</v>
      </c>
      <c r="AH144" t="str">
        <f>IF(IFERROR(IF(IF(AF144="--",INDEX(D:D,MATCH(AE144,INDEX(B:B,MATCH(AE144,B:B,)+1):B10658,)+MATCH(AE144,B:B,)))=D144,VLOOKUP(AE144,B:D,3,0),IF(AF144="--",INDEX(D:D,MATCH(AE144,INDEX(B:B,MATCH(AE144,B:B,)+1):B10658,)+MATCH(AE144,B:B,)),"---")),"---")=AD144,"---",IFERROR(IF(IF(AF144="--",INDEX(D:D,MATCH(AE144,INDEX(B:B,MATCH(AE144,B:B,)+1):B10658,)+MATCH(AE144,B:B,)))=AD144,VLOOKUP(AE144,B:D,3,0),IF(AF144="--",INDEX(D:D,MATCH(AE144,INDEX(B:B,MATCH(AE144,B:B,)+1):B10658,)+MATCH(AE144,B:B,)),"---")),"---"))</f>
        <v>---</v>
      </c>
      <c r="AI144" t="str">
        <f t="shared" si="36"/>
        <v>--</v>
      </c>
      <c r="AJ144" t="str">
        <f t="shared" si="37"/>
        <v>B15_L13_P</v>
      </c>
      <c r="AK144">
        <f t="shared" si="38"/>
        <v>2</v>
      </c>
      <c r="AT144" t="str">
        <f t="shared" si="30"/>
        <v>B15_L13_N</v>
      </c>
      <c r="AU144" t="str">
        <f t="shared" si="31"/>
        <v>--</v>
      </c>
    </row>
    <row r="145" spans="1:47" x14ac:dyDescent="0.25">
      <c r="A145" t="str">
        <f t="shared" si="26"/>
        <v>JM2-38</v>
      </c>
      <c r="B145" t="str">
        <f t="shared" si="27"/>
        <v>B15_L24_N</v>
      </c>
      <c r="C145" t="str">
        <f t="shared" si="28"/>
        <v>JM2-B15_L24_N</v>
      </c>
      <c r="D145" t="str">
        <f t="shared" si="29"/>
        <v>JM2-38</v>
      </c>
      <c r="E145" t="s">
        <v>259</v>
      </c>
      <c r="F145">
        <v>38</v>
      </c>
      <c r="G145" t="s">
        <v>336</v>
      </c>
      <c r="L145" t="s">
        <v>392</v>
      </c>
      <c r="M145" t="s">
        <v>274</v>
      </c>
      <c r="N145">
        <v>13.833399999999999</v>
      </c>
      <c r="AB145" t="str">
        <f>B2B!D142</f>
        <v>JM2</v>
      </c>
      <c r="AC145" t="str">
        <f>B2B!E142</f>
        <v>40</v>
      </c>
      <c r="AD145" t="str">
        <f t="shared" si="32"/>
        <v>JM2-40</v>
      </c>
      <c r="AE145" t="str">
        <f t="shared" si="33"/>
        <v>B15_L24_P</v>
      </c>
      <c r="AF145" t="str">
        <f t="shared" si="34"/>
        <v>F17</v>
      </c>
      <c r="AG145">
        <f t="shared" si="35"/>
        <v>11.955500000000001</v>
      </c>
      <c r="AH145" t="str">
        <f>IF(IFERROR(IF(IF(AF145="--",INDEX(D:D,MATCH(AE145,INDEX(B:B,MATCH(AE145,B:B,)+1):B10659,)+MATCH(AE145,B:B,)))=D145,VLOOKUP(AE145,B:D,3,0),IF(AF145="--",INDEX(D:D,MATCH(AE145,INDEX(B:B,MATCH(AE145,B:B,)+1):B10659,)+MATCH(AE145,B:B,)),"---")),"---")=AD145,"---",IFERROR(IF(IF(AF145="--",INDEX(D:D,MATCH(AE145,INDEX(B:B,MATCH(AE145,B:B,)+1):B10659,)+MATCH(AE145,B:B,)))=AD145,VLOOKUP(AE145,B:D,3,0),IF(AF145="--",INDEX(D:D,MATCH(AE145,INDEX(B:B,MATCH(AE145,B:B,)+1):B10659,)+MATCH(AE145,B:B,)),"---")),"---"))</f>
        <v>---</v>
      </c>
      <c r="AI145" t="str">
        <f t="shared" si="36"/>
        <v>--</v>
      </c>
      <c r="AJ145" t="str">
        <f t="shared" si="37"/>
        <v>B15_L24_P</v>
      </c>
      <c r="AK145">
        <f t="shared" si="38"/>
        <v>2</v>
      </c>
      <c r="AT145" t="str">
        <f t="shared" si="30"/>
        <v>B15_L24_N</v>
      </c>
      <c r="AU145" t="str">
        <f t="shared" si="31"/>
        <v>--</v>
      </c>
    </row>
    <row r="146" spans="1:47" x14ac:dyDescent="0.25">
      <c r="A146" t="str">
        <f t="shared" si="26"/>
        <v>JM2-39</v>
      </c>
      <c r="B146" t="str">
        <f t="shared" si="27"/>
        <v>B15_L13_P</v>
      </c>
      <c r="C146" t="str">
        <f t="shared" si="28"/>
        <v>JM2-B15_L13_P</v>
      </c>
      <c r="D146" t="str">
        <f t="shared" si="29"/>
        <v>JM2-39</v>
      </c>
      <c r="E146" t="s">
        <v>259</v>
      </c>
      <c r="F146">
        <v>39</v>
      </c>
      <c r="G146" t="s">
        <v>308</v>
      </c>
      <c r="L146" t="s">
        <v>393</v>
      </c>
      <c r="M146" t="s">
        <v>274</v>
      </c>
      <c r="N146">
        <v>13.9505</v>
      </c>
      <c r="AB146" t="str">
        <f>B2B!D143</f>
        <v>JM2</v>
      </c>
      <c r="AC146" t="str">
        <f>B2B!E143</f>
        <v>41</v>
      </c>
      <c r="AD146" t="str">
        <f t="shared" si="32"/>
        <v>JM2-41</v>
      </c>
      <c r="AE146" t="str">
        <f t="shared" si="33"/>
        <v>B15_L14_N</v>
      </c>
      <c r="AF146" t="str">
        <f t="shared" si="34"/>
        <v>D16</v>
      </c>
      <c r="AG146">
        <f t="shared" si="35"/>
        <v>6.4340999999999999</v>
      </c>
      <c r="AH146" t="str">
        <f>IF(IFERROR(IF(IF(AF146="--",INDEX(D:D,MATCH(AE146,INDEX(B:B,MATCH(AE146,B:B,)+1):B10660,)+MATCH(AE146,B:B,)))=D146,VLOOKUP(AE146,B:D,3,0),IF(AF146="--",INDEX(D:D,MATCH(AE146,INDEX(B:B,MATCH(AE146,B:B,)+1):B10660,)+MATCH(AE146,B:B,)),"---")),"---")=AD146,"---",IFERROR(IF(IF(AF146="--",INDEX(D:D,MATCH(AE146,INDEX(B:B,MATCH(AE146,B:B,)+1):B10660,)+MATCH(AE146,B:B,)))=AD146,VLOOKUP(AE146,B:D,3,0),IF(AF146="--",INDEX(D:D,MATCH(AE146,INDEX(B:B,MATCH(AE146,B:B,)+1):B10660,)+MATCH(AE146,B:B,)),"---")),"---"))</f>
        <v>---</v>
      </c>
      <c r="AI146" t="str">
        <f t="shared" si="36"/>
        <v>--</v>
      </c>
      <c r="AJ146" t="str">
        <f t="shared" si="37"/>
        <v>B15_L14_N</v>
      </c>
      <c r="AK146">
        <f t="shared" si="38"/>
        <v>2</v>
      </c>
      <c r="AT146" t="str">
        <f t="shared" si="30"/>
        <v>B15_L13_P</v>
      </c>
      <c r="AU146" t="str">
        <f t="shared" si="31"/>
        <v>--</v>
      </c>
    </row>
    <row r="147" spans="1:47" x14ac:dyDescent="0.25">
      <c r="A147" t="str">
        <f t="shared" si="26"/>
        <v>JM2-40</v>
      </c>
      <c r="B147" t="str">
        <f t="shared" si="27"/>
        <v>B15_L24_P</v>
      </c>
      <c r="C147" t="str">
        <f t="shared" si="28"/>
        <v>JM2-B15_L24_P</v>
      </c>
      <c r="D147" t="str">
        <f t="shared" si="29"/>
        <v>JM2-40</v>
      </c>
      <c r="E147" t="s">
        <v>259</v>
      </c>
      <c r="F147">
        <v>40</v>
      </c>
      <c r="G147" t="s">
        <v>338</v>
      </c>
      <c r="L147" t="s">
        <v>394</v>
      </c>
      <c r="M147" t="s">
        <v>274</v>
      </c>
      <c r="N147">
        <v>11.3567</v>
      </c>
      <c r="AB147" t="str">
        <f>B2B!D144</f>
        <v>JM2</v>
      </c>
      <c r="AC147" t="str">
        <f>B2B!E144</f>
        <v>42</v>
      </c>
      <c r="AD147" t="str">
        <f t="shared" si="32"/>
        <v>JM2-42</v>
      </c>
      <c r="AE147" t="str">
        <f t="shared" si="33"/>
        <v>B15_L19_N</v>
      </c>
      <c r="AF147" t="str">
        <f t="shared" si="34"/>
        <v>F18</v>
      </c>
      <c r="AG147">
        <f t="shared" si="35"/>
        <v>8.7411999999999992</v>
      </c>
      <c r="AH147" t="str">
        <f>IF(IFERROR(IF(IF(AF147="--",INDEX(D:D,MATCH(AE147,INDEX(B:B,MATCH(AE147,B:B,)+1):B10661,)+MATCH(AE147,B:B,)))=D147,VLOOKUP(AE147,B:D,3,0),IF(AF147="--",INDEX(D:D,MATCH(AE147,INDEX(B:B,MATCH(AE147,B:B,)+1):B10661,)+MATCH(AE147,B:B,)),"---")),"---")=AD147,"---",IFERROR(IF(IF(AF147="--",INDEX(D:D,MATCH(AE147,INDEX(B:B,MATCH(AE147,B:B,)+1):B10661,)+MATCH(AE147,B:B,)))=AD147,VLOOKUP(AE147,B:D,3,0),IF(AF147="--",INDEX(D:D,MATCH(AE147,INDEX(B:B,MATCH(AE147,B:B,)+1):B10661,)+MATCH(AE147,B:B,)),"---")),"---"))</f>
        <v>---</v>
      </c>
      <c r="AI147" t="str">
        <f t="shared" si="36"/>
        <v>--</v>
      </c>
      <c r="AJ147" t="str">
        <f t="shared" si="37"/>
        <v>B15_L19_N</v>
      </c>
      <c r="AK147">
        <f t="shared" si="38"/>
        <v>2</v>
      </c>
      <c r="AT147" t="str">
        <f t="shared" si="30"/>
        <v>B15_L24_P</v>
      </c>
      <c r="AU147" t="str">
        <f t="shared" si="31"/>
        <v>--</v>
      </c>
    </row>
    <row r="148" spans="1:47" x14ac:dyDescent="0.25">
      <c r="A148" t="str">
        <f t="shared" si="26"/>
        <v>JM2-41</v>
      </c>
      <c r="B148" t="str">
        <f t="shared" si="27"/>
        <v>B15_L14_N</v>
      </c>
      <c r="C148" t="str">
        <f t="shared" si="28"/>
        <v>JM2-B15_L14_N</v>
      </c>
      <c r="D148" t="str">
        <f t="shared" si="29"/>
        <v>JM2-41</v>
      </c>
      <c r="E148" t="s">
        <v>259</v>
      </c>
      <c r="F148">
        <v>41</v>
      </c>
      <c r="G148" t="s">
        <v>309</v>
      </c>
      <c r="L148" t="s">
        <v>395</v>
      </c>
      <c r="M148" t="s">
        <v>274</v>
      </c>
      <c r="N148">
        <v>12.239599999999999</v>
      </c>
      <c r="AB148" t="str">
        <f>B2B!D145</f>
        <v>JM2</v>
      </c>
      <c r="AC148" t="str">
        <f>B2B!E145</f>
        <v>43</v>
      </c>
      <c r="AD148" t="str">
        <f t="shared" si="32"/>
        <v>JM2-43</v>
      </c>
      <c r="AE148" t="str">
        <f t="shared" si="33"/>
        <v>B15_L14_P</v>
      </c>
      <c r="AF148" t="str">
        <f t="shared" si="34"/>
        <v>E16</v>
      </c>
      <c r="AG148">
        <f t="shared" si="35"/>
        <v>6.4340999999999999</v>
      </c>
      <c r="AH148" t="str">
        <f>IF(IFERROR(IF(IF(AF148="--",INDEX(D:D,MATCH(AE148,INDEX(B:B,MATCH(AE148,B:B,)+1):B10662,)+MATCH(AE148,B:B,)))=D148,VLOOKUP(AE148,B:D,3,0),IF(AF148="--",INDEX(D:D,MATCH(AE148,INDEX(B:B,MATCH(AE148,B:B,)+1):B10662,)+MATCH(AE148,B:B,)),"---")),"---")=AD148,"---",IFERROR(IF(IF(AF148="--",INDEX(D:D,MATCH(AE148,INDEX(B:B,MATCH(AE148,B:B,)+1):B10662,)+MATCH(AE148,B:B,)))=AD148,VLOOKUP(AE148,B:D,3,0),IF(AF148="--",INDEX(D:D,MATCH(AE148,INDEX(B:B,MATCH(AE148,B:B,)+1):B10662,)+MATCH(AE148,B:B,)),"---")),"---"))</f>
        <v>---</v>
      </c>
      <c r="AI148" t="str">
        <f t="shared" si="36"/>
        <v>--</v>
      </c>
      <c r="AJ148" t="str">
        <f t="shared" si="37"/>
        <v>B15_L14_P</v>
      </c>
      <c r="AK148">
        <f t="shared" si="38"/>
        <v>2</v>
      </c>
      <c r="AT148" t="str">
        <f t="shared" si="30"/>
        <v>B15_L14_N</v>
      </c>
      <c r="AU148" t="str">
        <f t="shared" si="31"/>
        <v>--</v>
      </c>
    </row>
    <row r="149" spans="1:47" x14ac:dyDescent="0.25">
      <c r="A149" t="str">
        <f t="shared" si="26"/>
        <v>JM2-42</v>
      </c>
      <c r="B149" t="str">
        <f t="shared" si="27"/>
        <v>B15_L19_N</v>
      </c>
      <c r="C149" t="str">
        <f t="shared" si="28"/>
        <v>JM2-B15_L19_N</v>
      </c>
      <c r="D149" t="str">
        <f t="shared" si="29"/>
        <v>JM2-42</v>
      </c>
      <c r="E149" t="s">
        <v>259</v>
      </c>
      <c r="F149">
        <v>42</v>
      </c>
      <c r="G149" t="s">
        <v>323</v>
      </c>
      <c r="L149" t="s">
        <v>396</v>
      </c>
      <c r="M149" t="s">
        <v>274</v>
      </c>
      <c r="N149">
        <v>14.491899999999999</v>
      </c>
      <c r="AB149" t="str">
        <f>B2B!D146</f>
        <v>JM2</v>
      </c>
      <c r="AC149" t="str">
        <f>B2B!E146</f>
        <v>44</v>
      </c>
      <c r="AD149" t="str">
        <f t="shared" si="32"/>
        <v>JM2-44</v>
      </c>
      <c r="AE149" t="str">
        <f t="shared" si="33"/>
        <v>B15_L19_P</v>
      </c>
      <c r="AF149" t="str">
        <f t="shared" si="34"/>
        <v>G17</v>
      </c>
      <c r="AG149">
        <f t="shared" si="35"/>
        <v>9.7897999999999996</v>
      </c>
      <c r="AH149" t="str">
        <f>IF(IFERROR(IF(IF(AF149="--",INDEX(D:D,MATCH(AE149,INDEX(B:B,MATCH(AE149,B:B,)+1):B10663,)+MATCH(AE149,B:B,)))=D149,VLOOKUP(AE149,B:D,3,0),IF(AF149="--",INDEX(D:D,MATCH(AE149,INDEX(B:B,MATCH(AE149,B:B,)+1):B10663,)+MATCH(AE149,B:B,)),"---")),"---")=AD149,"---",IFERROR(IF(IF(AF149="--",INDEX(D:D,MATCH(AE149,INDEX(B:B,MATCH(AE149,B:B,)+1):B10663,)+MATCH(AE149,B:B,)))=AD149,VLOOKUP(AE149,B:D,3,0),IF(AF149="--",INDEX(D:D,MATCH(AE149,INDEX(B:B,MATCH(AE149,B:B,)+1):B10663,)+MATCH(AE149,B:B,)),"---")),"---"))</f>
        <v>---</v>
      </c>
      <c r="AI149" t="str">
        <f t="shared" si="36"/>
        <v>--</v>
      </c>
      <c r="AJ149" t="str">
        <f t="shared" si="37"/>
        <v>B15_L19_P</v>
      </c>
      <c r="AK149">
        <f t="shared" si="38"/>
        <v>2</v>
      </c>
      <c r="AT149" t="str">
        <f t="shared" si="30"/>
        <v>B15_L19_N</v>
      </c>
      <c r="AU149" t="str">
        <f t="shared" si="31"/>
        <v>--</v>
      </c>
    </row>
    <row r="150" spans="1:47" x14ac:dyDescent="0.25">
      <c r="A150" t="str">
        <f t="shared" si="26"/>
        <v>JM2-43</v>
      </c>
      <c r="B150" t="str">
        <f t="shared" si="27"/>
        <v>B15_L14_P</v>
      </c>
      <c r="C150" t="str">
        <f t="shared" si="28"/>
        <v>JM2-B15_L14_P</v>
      </c>
      <c r="D150" t="str">
        <f t="shared" si="29"/>
        <v>JM2-43</v>
      </c>
      <c r="E150" t="s">
        <v>259</v>
      </c>
      <c r="F150">
        <v>43</v>
      </c>
      <c r="G150" t="s">
        <v>311</v>
      </c>
      <c r="L150" t="s">
        <v>397</v>
      </c>
      <c r="M150" t="s">
        <v>274</v>
      </c>
      <c r="N150">
        <v>14.491899999999999</v>
      </c>
      <c r="AB150" t="str">
        <f>B2B!D147</f>
        <v>JM2</v>
      </c>
      <c r="AC150" t="str">
        <f>B2B!E147</f>
        <v>45</v>
      </c>
      <c r="AD150" t="str">
        <f t="shared" si="32"/>
        <v>JM2-45</v>
      </c>
      <c r="AE150" t="str">
        <f t="shared" si="33"/>
        <v>B15_L22_N</v>
      </c>
      <c r="AF150" t="str">
        <f t="shared" si="34"/>
        <v>F14</v>
      </c>
      <c r="AG150">
        <f t="shared" si="35"/>
        <v>8.3033999999999999</v>
      </c>
      <c r="AH150" t="str">
        <f>IF(IFERROR(IF(IF(AF150="--",INDEX(D:D,MATCH(AE150,INDEX(B:B,MATCH(AE150,B:B,)+1):B10664,)+MATCH(AE150,B:B,)))=D150,VLOOKUP(AE150,B:D,3,0),IF(AF150="--",INDEX(D:D,MATCH(AE150,INDEX(B:B,MATCH(AE150,B:B,)+1):B10664,)+MATCH(AE150,B:B,)),"---")),"---")=AD150,"---",IFERROR(IF(IF(AF150="--",INDEX(D:D,MATCH(AE150,INDEX(B:B,MATCH(AE150,B:B,)+1):B10664,)+MATCH(AE150,B:B,)))=AD150,VLOOKUP(AE150,B:D,3,0),IF(AF150="--",INDEX(D:D,MATCH(AE150,INDEX(B:B,MATCH(AE150,B:B,)+1):B10664,)+MATCH(AE150,B:B,)),"---")),"---"))</f>
        <v>---</v>
      </c>
      <c r="AI150" t="str">
        <f t="shared" si="36"/>
        <v>--</v>
      </c>
      <c r="AJ150" t="str">
        <f t="shared" si="37"/>
        <v>B15_L22_N</v>
      </c>
      <c r="AK150">
        <f t="shared" si="38"/>
        <v>2</v>
      </c>
      <c r="AT150" t="str">
        <f t="shared" si="30"/>
        <v>B15_L14_P</v>
      </c>
      <c r="AU150" t="str">
        <f t="shared" si="31"/>
        <v>--</v>
      </c>
    </row>
    <row r="151" spans="1:47" x14ac:dyDescent="0.25">
      <c r="A151" t="str">
        <f t="shared" si="26"/>
        <v>JM2-44</v>
      </c>
      <c r="B151" t="str">
        <f t="shared" si="27"/>
        <v>B15_L19_P</v>
      </c>
      <c r="C151" t="str">
        <f t="shared" si="28"/>
        <v>JM2-B15_L19_P</v>
      </c>
      <c r="D151" t="str">
        <f t="shared" si="29"/>
        <v>JM2-44</v>
      </c>
      <c r="E151" t="s">
        <v>259</v>
      </c>
      <c r="F151">
        <v>44</v>
      </c>
      <c r="G151" t="s">
        <v>325</v>
      </c>
      <c r="L151" t="s">
        <v>398</v>
      </c>
      <c r="M151" t="s">
        <v>274</v>
      </c>
      <c r="N151">
        <v>10.6998</v>
      </c>
      <c r="AB151" t="str">
        <f>B2B!D148</f>
        <v>JM2</v>
      </c>
      <c r="AC151" t="str">
        <f>B2B!E148</f>
        <v>46</v>
      </c>
      <c r="AD151" t="str">
        <f t="shared" si="32"/>
        <v>JM2-46</v>
      </c>
      <c r="AE151" t="str">
        <f t="shared" si="33"/>
        <v>B15_L21_N</v>
      </c>
      <c r="AF151" t="str">
        <f t="shared" si="34"/>
        <v>F15</v>
      </c>
      <c r="AG151">
        <f t="shared" si="35"/>
        <v>13.2233</v>
      </c>
      <c r="AH151" t="str">
        <f>IF(IFERROR(IF(IF(AF151="--",INDEX(D:D,MATCH(AE151,INDEX(B:B,MATCH(AE151,B:B,)+1):B10665,)+MATCH(AE151,B:B,)))=D151,VLOOKUP(AE151,B:D,3,0),IF(AF151="--",INDEX(D:D,MATCH(AE151,INDEX(B:B,MATCH(AE151,B:B,)+1):B10665,)+MATCH(AE151,B:B,)),"---")),"---")=AD151,"---",IFERROR(IF(IF(AF151="--",INDEX(D:D,MATCH(AE151,INDEX(B:B,MATCH(AE151,B:B,)+1):B10665,)+MATCH(AE151,B:B,)))=AD151,VLOOKUP(AE151,B:D,3,0),IF(AF151="--",INDEX(D:D,MATCH(AE151,INDEX(B:B,MATCH(AE151,B:B,)+1):B10665,)+MATCH(AE151,B:B,)),"---")),"---"))</f>
        <v>---</v>
      </c>
      <c r="AI151" t="str">
        <f t="shared" si="36"/>
        <v>--</v>
      </c>
      <c r="AJ151" t="str">
        <f t="shared" si="37"/>
        <v>B15_L21_N</v>
      </c>
      <c r="AK151">
        <f t="shared" si="38"/>
        <v>2</v>
      </c>
      <c r="AT151" t="str">
        <f t="shared" si="30"/>
        <v>B15_L19_P</v>
      </c>
      <c r="AU151" t="str">
        <f t="shared" si="31"/>
        <v>--</v>
      </c>
    </row>
    <row r="152" spans="1:47" x14ac:dyDescent="0.25">
      <c r="A152" t="str">
        <f t="shared" si="26"/>
        <v>JM2-45</v>
      </c>
      <c r="B152" t="str">
        <f t="shared" si="27"/>
        <v>B15_L22_N</v>
      </c>
      <c r="C152" t="str">
        <f t="shared" si="28"/>
        <v>JM2-B15_L22_N</v>
      </c>
      <c r="D152" t="str">
        <f t="shared" si="29"/>
        <v>JM2-45</v>
      </c>
      <c r="E152" t="s">
        <v>259</v>
      </c>
      <c r="F152">
        <v>45</v>
      </c>
      <c r="G152" t="s">
        <v>330</v>
      </c>
      <c r="L152" t="s">
        <v>400</v>
      </c>
      <c r="M152" t="s">
        <v>274</v>
      </c>
      <c r="N152">
        <v>10.6998</v>
      </c>
      <c r="AB152" t="str">
        <f>B2B!D149</f>
        <v>JM2</v>
      </c>
      <c r="AC152" t="str">
        <f>B2B!E149</f>
        <v>47</v>
      </c>
      <c r="AD152" t="str">
        <f t="shared" si="32"/>
        <v>JM2-47</v>
      </c>
      <c r="AE152" t="str">
        <f t="shared" si="33"/>
        <v>B15_L22_P</v>
      </c>
      <c r="AF152" t="str">
        <f t="shared" si="34"/>
        <v>G14</v>
      </c>
      <c r="AG152">
        <f t="shared" si="35"/>
        <v>8.3646999999999991</v>
      </c>
      <c r="AH152" t="str">
        <f>IF(IFERROR(IF(IF(AF152="--",INDEX(D:D,MATCH(AE152,INDEX(B:B,MATCH(AE152,B:B,)+1):B10666,)+MATCH(AE152,B:B,)))=D152,VLOOKUP(AE152,B:D,3,0),IF(AF152="--",INDEX(D:D,MATCH(AE152,INDEX(B:B,MATCH(AE152,B:B,)+1):B10666,)+MATCH(AE152,B:B,)),"---")),"---")=AD152,"---",IFERROR(IF(IF(AF152="--",INDEX(D:D,MATCH(AE152,INDEX(B:B,MATCH(AE152,B:B,)+1):B10666,)+MATCH(AE152,B:B,)))=AD152,VLOOKUP(AE152,B:D,3,0),IF(AF152="--",INDEX(D:D,MATCH(AE152,INDEX(B:B,MATCH(AE152,B:B,)+1):B10666,)+MATCH(AE152,B:B,)),"---")),"---"))</f>
        <v>---</v>
      </c>
      <c r="AI152" t="str">
        <f t="shared" si="36"/>
        <v>--</v>
      </c>
      <c r="AJ152" t="str">
        <f t="shared" si="37"/>
        <v>B15_L22_P</v>
      </c>
      <c r="AK152">
        <f t="shared" si="38"/>
        <v>2</v>
      </c>
      <c r="AT152" t="str">
        <f t="shared" si="30"/>
        <v>B15_L22_N</v>
      </c>
      <c r="AU152" t="str">
        <f t="shared" si="31"/>
        <v>--</v>
      </c>
    </row>
    <row r="153" spans="1:47" x14ac:dyDescent="0.25">
      <c r="A153" t="str">
        <f t="shared" si="26"/>
        <v>JM2-46</v>
      </c>
      <c r="B153" t="str">
        <f t="shared" si="27"/>
        <v>B15_L21_N</v>
      </c>
      <c r="C153" t="str">
        <f t="shared" si="28"/>
        <v>JM2-B15_L21_N</v>
      </c>
      <c r="D153" t="str">
        <f t="shared" si="29"/>
        <v>JM2-46</v>
      </c>
      <c r="E153" t="s">
        <v>259</v>
      </c>
      <c r="F153">
        <v>46</v>
      </c>
      <c r="G153" t="s">
        <v>314</v>
      </c>
      <c r="L153" t="s">
        <v>1267</v>
      </c>
      <c r="M153" t="s">
        <v>274</v>
      </c>
      <c r="N153">
        <v>23.4742</v>
      </c>
      <c r="AB153" t="str">
        <f>B2B!D150</f>
        <v>JM2</v>
      </c>
      <c r="AC153" t="str">
        <f>B2B!E150</f>
        <v>48</v>
      </c>
      <c r="AD153" t="str">
        <f t="shared" si="32"/>
        <v>JM2-48</v>
      </c>
      <c r="AE153" t="str">
        <f t="shared" si="33"/>
        <v>B15_L21_P</v>
      </c>
      <c r="AF153" t="str">
        <f t="shared" si="34"/>
        <v>G15</v>
      </c>
      <c r="AG153">
        <f t="shared" si="35"/>
        <v>13.2233</v>
      </c>
      <c r="AH153" t="str">
        <f>IF(IFERROR(IF(IF(AF153="--",INDEX(D:D,MATCH(AE153,INDEX(B:B,MATCH(AE153,B:B,)+1):B10667,)+MATCH(AE153,B:B,)))=D153,VLOOKUP(AE153,B:D,3,0),IF(AF153="--",INDEX(D:D,MATCH(AE153,INDEX(B:B,MATCH(AE153,B:B,)+1):B10667,)+MATCH(AE153,B:B,)),"---")),"---")=AD153,"---",IFERROR(IF(IF(AF153="--",INDEX(D:D,MATCH(AE153,INDEX(B:B,MATCH(AE153,B:B,)+1):B10667,)+MATCH(AE153,B:B,)))=AD153,VLOOKUP(AE153,B:D,3,0),IF(AF153="--",INDEX(D:D,MATCH(AE153,INDEX(B:B,MATCH(AE153,B:B,)+1):B10667,)+MATCH(AE153,B:B,)),"---")),"---"))</f>
        <v>---</v>
      </c>
      <c r="AI153" t="str">
        <f t="shared" si="36"/>
        <v>--</v>
      </c>
      <c r="AJ153" t="str">
        <f t="shared" si="37"/>
        <v>B15_L21_P</v>
      </c>
      <c r="AK153">
        <f t="shared" si="38"/>
        <v>2</v>
      </c>
      <c r="AT153" t="str">
        <f t="shared" si="30"/>
        <v>B15_L21_N</v>
      </c>
      <c r="AU153" t="str">
        <f t="shared" si="31"/>
        <v>--</v>
      </c>
    </row>
    <row r="154" spans="1:47" x14ac:dyDescent="0.25">
      <c r="A154" t="str">
        <f t="shared" si="26"/>
        <v>JM2-47</v>
      </c>
      <c r="B154" t="str">
        <f t="shared" si="27"/>
        <v>B15_L22_P</v>
      </c>
      <c r="C154" t="str">
        <f t="shared" si="28"/>
        <v>JM2-B15_L22_P</v>
      </c>
      <c r="D154" t="str">
        <f t="shared" si="29"/>
        <v>JM2-47</v>
      </c>
      <c r="E154" t="s">
        <v>259</v>
      </c>
      <c r="F154">
        <v>47</v>
      </c>
      <c r="G154" t="s">
        <v>326</v>
      </c>
      <c r="L154" t="s">
        <v>1304</v>
      </c>
      <c r="M154" t="s">
        <v>274</v>
      </c>
      <c r="N154">
        <v>21.062000000000001</v>
      </c>
      <c r="AB154" t="str">
        <f>B2B!D151</f>
        <v>JM2</v>
      </c>
      <c r="AC154" t="str">
        <f>B2B!E151</f>
        <v>49</v>
      </c>
      <c r="AD154" t="str">
        <f t="shared" si="32"/>
        <v>JM2-49</v>
      </c>
      <c r="AE154" t="str">
        <f t="shared" si="33"/>
        <v>B15_L20_N</v>
      </c>
      <c r="AF154" t="str">
        <f t="shared" si="34"/>
        <v>G16</v>
      </c>
      <c r="AG154">
        <f t="shared" si="35"/>
        <v>6.3513000000000002</v>
      </c>
      <c r="AH154" t="str">
        <f>IF(IFERROR(IF(IF(AF154="--",INDEX(D:D,MATCH(AE154,INDEX(B:B,MATCH(AE154,B:B,)+1):B10668,)+MATCH(AE154,B:B,)))=D154,VLOOKUP(AE154,B:D,3,0),IF(AF154="--",INDEX(D:D,MATCH(AE154,INDEX(B:B,MATCH(AE154,B:B,)+1):B10668,)+MATCH(AE154,B:B,)),"---")),"---")=AD154,"---",IFERROR(IF(IF(AF154="--",INDEX(D:D,MATCH(AE154,INDEX(B:B,MATCH(AE154,B:B,)+1):B10668,)+MATCH(AE154,B:B,)))=AD154,VLOOKUP(AE154,B:D,3,0),IF(AF154="--",INDEX(D:D,MATCH(AE154,INDEX(B:B,MATCH(AE154,B:B,)+1):B10668,)+MATCH(AE154,B:B,)),"---")),"---"))</f>
        <v>---</v>
      </c>
      <c r="AI154" t="str">
        <f t="shared" si="36"/>
        <v>--</v>
      </c>
      <c r="AJ154" t="str">
        <f t="shared" si="37"/>
        <v>B15_L20_N</v>
      </c>
      <c r="AK154">
        <f t="shared" si="38"/>
        <v>2</v>
      </c>
      <c r="AT154" t="str">
        <f t="shared" si="30"/>
        <v>B15_L22_P</v>
      </c>
      <c r="AU154" t="str">
        <f t="shared" si="31"/>
        <v>--</v>
      </c>
    </row>
    <row r="155" spans="1:47" x14ac:dyDescent="0.25">
      <c r="A155" t="str">
        <f t="shared" si="26"/>
        <v>JM2-48</v>
      </c>
      <c r="B155" t="str">
        <f t="shared" si="27"/>
        <v>B15_L21_P</v>
      </c>
      <c r="C155" t="str">
        <f t="shared" si="28"/>
        <v>JM2-B15_L21_P</v>
      </c>
      <c r="D155" t="str">
        <f t="shared" si="29"/>
        <v>JM2-48</v>
      </c>
      <c r="E155" t="s">
        <v>259</v>
      </c>
      <c r="F155">
        <v>48</v>
      </c>
      <c r="G155" t="s">
        <v>312</v>
      </c>
      <c r="L155" t="s">
        <v>923</v>
      </c>
      <c r="M155" t="s">
        <v>274</v>
      </c>
      <c r="N155">
        <v>1.9982</v>
      </c>
      <c r="AB155" t="str">
        <f>B2B!D152</f>
        <v>JM2</v>
      </c>
      <c r="AC155" t="str">
        <f>B2B!E152</f>
        <v>50</v>
      </c>
      <c r="AD155" t="str">
        <f t="shared" si="32"/>
        <v>JM2-50</v>
      </c>
      <c r="AE155" t="str">
        <f t="shared" si="33"/>
        <v>B15_L23_P</v>
      </c>
      <c r="AF155" t="str">
        <f t="shared" si="34"/>
        <v>H17</v>
      </c>
      <c r="AG155">
        <f t="shared" si="35"/>
        <v>9.3755000000000006</v>
      </c>
      <c r="AH155" t="str">
        <f>IF(IFERROR(IF(IF(AF155="--",INDEX(D:D,MATCH(AE155,INDEX(B:B,MATCH(AE155,B:B,)+1):B10669,)+MATCH(AE155,B:B,)))=D155,VLOOKUP(AE155,B:D,3,0),IF(AF155="--",INDEX(D:D,MATCH(AE155,INDEX(B:B,MATCH(AE155,B:B,)+1):B10669,)+MATCH(AE155,B:B,)),"---")),"---")=AD155,"---",IFERROR(IF(IF(AF155="--",INDEX(D:D,MATCH(AE155,INDEX(B:B,MATCH(AE155,B:B,)+1):B10669,)+MATCH(AE155,B:B,)))=AD155,VLOOKUP(AE155,B:D,3,0),IF(AF155="--",INDEX(D:D,MATCH(AE155,INDEX(B:B,MATCH(AE155,B:B,)+1):B10669,)+MATCH(AE155,B:B,)),"---")),"---"))</f>
        <v>---</v>
      </c>
      <c r="AI155" t="str">
        <f t="shared" si="36"/>
        <v>--</v>
      </c>
      <c r="AJ155" t="str">
        <f t="shared" si="37"/>
        <v>B15_L23_P</v>
      </c>
      <c r="AK155">
        <f t="shared" si="38"/>
        <v>2</v>
      </c>
      <c r="AT155" t="str">
        <f t="shared" si="30"/>
        <v>B15_L21_P</v>
      </c>
      <c r="AU155" t="str">
        <f t="shared" si="31"/>
        <v>--</v>
      </c>
    </row>
    <row r="156" spans="1:47" x14ac:dyDescent="0.25">
      <c r="A156" t="str">
        <f t="shared" si="26"/>
        <v>JM2-49</v>
      </c>
      <c r="B156" t="str">
        <f t="shared" si="27"/>
        <v>B15_L20_N</v>
      </c>
      <c r="C156" t="str">
        <f t="shared" si="28"/>
        <v>JM2-B15_L20_N</v>
      </c>
      <c r="D156" t="str">
        <f t="shared" si="29"/>
        <v>JM2-49</v>
      </c>
      <c r="E156" t="s">
        <v>259</v>
      </c>
      <c r="F156">
        <v>49</v>
      </c>
      <c r="G156" t="s">
        <v>331</v>
      </c>
      <c r="L156" t="s">
        <v>875</v>
      </c>
      <c r="M156" t="s">
        <v>274</v>
      </c>
      <c r="N156">
        <v>1.8872</v>
      </c>
      <c r="AB156" t="str">
        <f>B2B!D153</f>
        <v>JM2</v>
      </c>
      <c r="AC156" t="str">
        <f>B2B!E153</f>
        <v>51</v>
      </c>
      <c r="AD156" t="str">
        <f t="shared" si="32"/>
        <v>JM2-51</v>
      </c>
      <c r="AE156" t="str">
        <f t="shared" si="33"/>
        <v>B15_L20_P</v>
      </c>
      <c r="AF156" t="str">
        <f t="shared" si="34"/>
        <v>H16</v>
      </c>
      <c r="AG156">
        <f t="shared" si="35"/>
        <v>6.5998000000000001</v>
      </c>
      <c r="AH156" t="str">
        <f>IF(IFERROR(IF(IF(AF156="--",INDEX(D:D,MATCH(AE156,INDEX(B:B,MATCH(AE156,B:B,)+1):B10670,)+MATCH(AE156,B:B,)))=D156,VLOOKUP(AE156,B:D,3,0),IF(AF156="--",INDEX(D:D,MATCH(AE156,INDEX(B:B,MATCH(AE156,B:B,)+1):B10670,)+MATCH(AE156,B:B,)),"---")),"---")=AD156,"---",IFERROR(IF(IF(AF156="--",INDEX(D:D,MATCH(AE156,INDEX(B:B,MATCH(AE156,B:B,)+1):B10670,)+MATCH(AE156,B:B,)))=AD156,VLOOKUP(AE156,B:D,3,0),IF(AF156="--",INDEX(D:D,MATCH(AE156,INDEX(B:B,MATCH(AE156,B:B,)+1):B10670,)+MATCH(AE156,B:B,)),"---")),"---"))</f>
        <v>---</v>
      </c>
      <c r="AI156" t="str">
        <f t="shared" si="36"/>
        <v>--</v>
      </c>
      <c r="AJ156" t="str">
        <f t="shared" si="37"/>
        <v>B15_L20_P</v>
      </c>
      <c r="AK156">
        <f t="shared" si="38"/>
        <v>2</v>
      </c>
      <c r="AT156" t="str">
        <f t="shared" si="30"/>
        <v>B15_L20_N</v>
      </c>
      <c r="AU156" t="str">
        <f t="shared" si="31"/>
        <v>--</v>
      </c>
    </row>
    <row r="157" spans="1:47" x14ac:dyDescent="0.25">
      <c r="A157" t="str">
        <f t="shared" si="26"/>
        <v>JM2-50</v>
      </c>
      <c r="B157" t="str">
        <f t="shared" si="27"/>
        <v>B15_L23_P</v>
      </c>
      <c r="C157" t="str">
        <f t="shared" si="28"/>
        <v>JM2-B15_L23_P</v>
      </c>
      <c r="D157" t="str">
        <f t="shared" si="29"/>
        <v>JM2-50</v>
      </c>
      <c r="E157" t="s">
        <v>259</v>
      </c>
      <c r="F157">
        <v>50</v>
      </c>
      <c r="G157" t="s">
        <v>320</v>
      </c>
      <c r="L157" t="s">
        <v>876</v>
      </c>
      <c r="M157" t="s">
        <v>274</v>
      </c>
      <c r="N157">
        <v>1.8851</v>
      </c>
      <c r="AB157" t="str">
        <f>B2B!D154</f>
        <v>JM2</v>
      </c>
      <c r="AC157" t="str">
        <f>B2B!E154</f>
        <v>52</v>
      </c>
      <c r="AD157" t="str">
        <f t="shared" si="32"/>
        <v>JM2-52</v>
      </c>
      <c r="AE157" t="str">
        <f t="shared" si="33"/>
        <v>B15_L23_N</v>
      </c>
      <c r="AF157" t="str">
        <f t="shared" si="34"/>
        <v>H18</v>
      </c>
      <c r="AG157">
        <f t="shared" si="35"/>
        <v>8.4926999999999992</v>
      </c>
      <c r="AH157" t="str">
        <f>IF(IFERROR(IF(IF(AF157="--",INDEX(D:D,MATCH(AE157,INDEX(B:B,MATCH(AE157,B:B,)+1):B10671,)+MATCH(AE157,B:B,)))=D157,VLOOKUP(AE157,B:D,3,0),IF(AF157="--",INDEX(D:D,MATCH(AE157,INDEX(B:B,MATCH(AE157,B:B,)+1):B10671,)+MATCH(AE157,B:B,)),"---")),"---")=AD157,"---",IFERROR(IF(IF(AF157="--",INDEX(D:D,MATCH(AE157,INDEX(B:B,MATCH(AE157,B:B,)+1):B10671,)+MATCH(AE157,B:B,)))=AD157,VLOOKUP(AE157,B:D,3,0),IF(AF157="--",INDEX(D:D,MATCH(AE157,INDEX(B:B,MATCH(AE157,B:B,)+1):B10671,)+MATCH(AE157,B:B,)),"---")),"---"))</f>
        <v>---</v>
      </c>
      <c r="AI157" t="str">
        <f t="shared" si="36"/>
        <v>--</v>
      </c>
      <c r="AJ157" t="str">
        <f t="shared" si="37"/>
        <v>B15_L23_N</v>
      </c>
      <c r="AK157">
        <f t="shared" si="38"/>
        <v>2</v>
      </c>
      <c r="AT157" t="str">
        <f t="shared" si="30"/>
        <v>B15_L23_P</v>
      </c>
      <c r="AU157" t="str">
        <f t="shared" si="31"/>
        <v>--</v>
      </c>
    </row>
    <row r="158" spans="1:47" x14ac:dyDescent="0.25">
      <c r="A158" t="str">
        <f t="shared" si="26"/>
        <v>JM2-51</v>
      </c>
      <c r="B158" t="str">
        <f t="shared" si="27"/>
        <v>B15_L20_P</v>
      </c>
      <c r="C158" t="str">
        <f t="shared" si="28"/>
        <v>JM2-B15_L20_P</v>
      </c>
      <c r="D158" t="str">
        <f t="shared" si="29"/>
        <v>JM2-51</v>
      </c>
      <c r="E158" t="s">
        <v>259</v>
      </c>
      <c r="F158">
        <v>51</v>
      </c>
      <c r="G158" t="s">
        <v>332</v>
      </c>
      <c r="L158" t="s">
        <v>402</v>
      </c>
      <c r="M158" t="s">
        <v>274</v>
      </c>
      <c r="N158">
        <v>32.4664</v>
      </c>
      <c r="AB158" t="str">
        <f>B2B!D155</f>
        <v>JM2</v>
      </c>
      <c r="AC158" t="str">
        <f>B2B!E155</f>
        <v>53</v>
      </c>
      <c r="AD158" t="str">
        <f t="shared" si="32"/>
        <v>JM2-53</v>
      </c>
      <c r="AE158" t="str">
        <f t="shared" si="33"/>
        <v>VCCIO15</v>
      </c>
      <c r="AF158" t="str">
        <f t="shared" si="34"/>
        <v>A16</v>
      </c>
      <c r="AG158">
        <f t="shared" si="35"/>
        <v>18.619900000000001</v>
      </c>
      <c r="AH158" t="str">
        <f>IF(IFERROR(IF(IF(AF158="--",INDEX(D:D,MATCH(AE158,INDEX(B:B,MATCH(AE158,B:B,)+1):B10672,)+MATCH(AE158,B:B,)))=D158,VLOOKUP(AE158,B:D,3,0),IF(AF158="--",INDEX(D:D,MATCH(AE158,INDEX(B:B,MATCH(AE158,B:B,)+1):B10672,)+MATCH(AE158,B:B,)),"---")),"---")=AD158,"---",IFERROR(IF(IF(AF158="--",INDEX(D:D,MATCH(AE158,INDEX(B:B,MATCH(AE158,B:B,)+1):B10672,)+MATCH(AE158,B:B,)))=AD158,VLOOKUP(AE158,B:D,3,0),IF(AF158="--",INDEX(D:D,MATCH(AE158,INDEX(B:B,MATCH(AE158,B:B,)+1):B10672,)+MATCH(AE158,B:B,)),"---")),"---"))</f>
        <v>---</v>
      </c>
      <c r="AI158" t="str">
        <f t="shared" si="36"/>
        <v>--</v>
      </c>
      <c r="AJ158" t="str">
        <f t="shared" si="37"/>
        <v>VCCIO15</v>
      </c>
      <c r="AK158">
        <f t="shared" si="38"/>
        <v>11</v>
      </c>
      <c r="AT158" t="str">
        <f t="shared" si="30"/>
        <v>B15_L20_P</v>
      </c>
      <c r="AU158" t="str">
        <f t="shared" si="31"/>
        <v>--</v>
      </c>
    </row>
    <row r="159" spans="1:47" x14ac:dyDescent="0.25">
      <c r="A159" t="str">
        <f t="shared" si="26"/>
        <v>JM2-52</v>
      </c>
      <c r="B159" t="str">
        <f t="shared" si="27"/>
        <v>B15_L23_N</v>
      </c>
      <c r="C159" t="str">
        <f t="shared" si="28"/>
        <v>JM2-B15_L23_N</v>
      </c>
      <c r="D159" t="str">
        <f t="shared" si="29"/>
        <v>JM2-52</v>
      </c>
      <c r="E159" t="s">
        <v>259</v>
      </c>
      <c r="F159">
        <v>52</v>
      </c>
      <c r="G159" t="s">
        <v>317</v>
      </c>
      <c r="L159" t="s">
        <v>1305</v>
      </c>
      <c r="M159" t="s">
        <v>274</v>
      </c>
      <c r="N159">
        <v>48.678699999999999</v>
      </c>
      <c r="AB159" t="str">
        <f>B2B!D156</f>
        <v>JM2</v>
      </c>
      <c r="AC159" t="str">
        <f>B2B!E156</f>
        <v>54</v>
      </c>
      <c r="AD159" t="str">
        <f t="shared" si="32"/>
        <v>JM2-54</v>
      </c>
      <c r="AE159" t="str">
        <f t="shared" si="33"/>
        <v>NetJM2_54</v>
      </c>
      <c r="AF159" t="str">
        <f t="shared" si="34"/>
        <v>--</v>
      </c>
      <c r="AG159">
        <f t="shared" si="35"/>
        <v>9.0678999999999998</v>
      </c>
      <c r="AH159" t="str">
        <f>IF(IFERROR(IF(IF(AF159="--",INDEX(D:D,MATCH(AE159,INDEX(B:B,MATCH(AE159,B:B,)+1):B10673,)+MATCH(AE159,B:B,)))=D159,VLOOKUP(AE159,B:D,3,0),IF(AF159="--",INDEX(D:D,MATCH(AE159,INDEX(B:B,MATCH(AE159,B:B,)+1):B10673,)+MATCH(AE159,B:B,)),"---")),"---")=AD159,"---",IFERROR(IF(IF(AF159="--",INDEX(D:D,MATCH(AE159,INDEX(B:B,MATCH(AE159,B:B,)+1):B10673,)+MATCH(AE159,B:B,)))=AD159,VLOOKUP(AE159,B:D,3,0),IF(AF159="--",INDEX(D:D,MATCH(AE159,INDEX(B:B,MATCH(AE159,B:B,)+1):B10673,)+MATCH(AE159,B:B,)),"---")),"---"))</f>
        <v>R27-1</v>
      </c>
      <c r="AI159" t="str">
        <f t="shared" si="36"/>
        <v>--</v>
      </c>
      <c r="AJ159" t="str">
        <f t="shared" si="37"/>
        <v>NetJM2_54</v>
      </c>
      <c r="AK159">
        <f t="shared" si="38"/>
        <v>2</v>
      </c>
      <c r="AT159" t="str">
        <f t="shared" si="30"/>
        <v>B15_L23_N</v>
      </c>
      <c r="AU159" t="str">
        <f t="shared" si="31"/>
        <v>--</v>
      </c>
    </row>
    <row r="160" spans="1:47" x14ac:dyDescent="0.25">
      <c r="A160" t="str">
        <f t="shared" si="26"/>
        <v>JM2-53</v>
      </c>
      <c r="B160" t="str">
        <f t="shared" si="27"/>
        <v>VCCIO15</v>
      </c>
      <c r="C160" t="str">
        <f t="shared" si="28"/>
        <v>JM2-VCCIO15</v>
      </c>
      <c r="D160" t="str">
        <f t="shared" si="29"/>
        <v>JM2-53</v>
      </c>
      <c r="E160" t="s">
        <v>259</v>
      </c>
      <c r="F160">
        <v>53</v>
      </c>
      <c r="G160" t="s">
        <v>281</v>
      </c>
      <c r="L160" t="s">
        <v>275</v>
      </c>
      <c r="M160" t="s">
        <v>274</v>
      </c>
      <c r="N160">
        <v>415.14389999999997</v>
      </c>
      <c r="AB160" t="str">
        <f>B2B!D157</f>
        <v>JM2</v>
      </c>
      <c r="AC160" t="str">
        <f>B2B!E157</f>
        <v>55</v>
      </c>
      <c r="AD160" t="str">
        <f t="shared" si="32"/>
        <v>JM2-55</v>
      </c>
      <c r="AE160" t="str">
        <f t="shared" si="33"/>
        <v>B14_L5_P</v>
      </c>
      <c r="AF160" t="str">
        <f t="shared" si="34"/>
        <v>J14</v>
      </c>
      <c r="AG160">
        <f t="shared" si="35"/>
        <v>8.0692000000000004</v>
      </c>
      <c r="AH160" t="str">
        <f>IF(IFERROR(IF(IF(AF160="--",INDEX(D:D,MATCH(AE160,INDEX(B:B,MATCH(AE160,B:B,)+1):B10674,)+MATCH(AE160,B:B,)))=D160,VLOOKUP(AE160,B:D,3,0),IF(AF160="--",INDEX(D:D,MATCH(AE160,INDEX(B:B,MATCH(AE160,B:B,)+1):B10674,)+MATCH(AE160,B:B,)),"---")),"---")=AD160,"---",IFERROR(IF(IF(AF160="--",INDEX(D:D,MATCH(AE160,INDEX(B:B,MATCH(AE160,B:B,)+1):B10674,)+MATCH(AE160,B:B,)))=AD160,VLOOKUP(AE160,B:D,3,0),IF(AF160="--",INDEX(D:D,MATCH(AE160,INDEX(B:B,MATCH(AE160,B:B,)+1):B10674,)+MATCH(AE160,B:B,)),"---")),"---"))</f>
        <v>---</v>
      </c>
      <c r="AI160" t="str">
        <f t="shared" si="36"/>
        <v>--</v>
      </c>
      <c r="AJ160" t="str">
        <f t="shared" si="37"/>
        <v>B14_L5_P</v>
      </c>
      <c r="AK160">
        <f t="shared" si="38"/>
        <v>2</v>
      </c>
      <c r="AT160" t="str">
        <f t="shared" si="30"/>
        <v>VCCIO15</v>
      </c>
      <c r="AU160" t="str">
        <f t="shared" si="31"/>
        <v>--</v>
      </c>
    </row>
    <row r="161" spans="1:47" x14ac:dyDescent="0.25">
      <c r="A161" t="str">
        <f t="shared" si="26"/>
        <v>JM2-54</v>
      </c>
      <c r="B161" t="str">
        <f t="shared" si="27"/>
        <v>NetJM2_54</v>
      </c>
      <c r="C161" t="str">
        <f t="shared" si="28"/>
        <v>JM2-NetJM2_54</v>
      </c>
      <c r="D161" t="str">
        <f t="shared" si="29"/>
        <v>JM2-54</v>
      </c>
      <c r="E161" t="s">
        <v>259</v>
      </c>
      <c r="F161">
        <v>54</v>
      </c>
      <c r="G161" t="s">
        <v>1321</v>
      </c>
      <c r="L161" t="s">
        <v>406</v>
      </c>
      <c r="M161" t="s">
        <v>274</v>
      </c>
      <c r="N161">
        <v>2.8649</v>
      </c>
      <c r="AB161" t="str">
        <f>B2B!D158</f>
        <v>JM2</v>
      </c>
      <c r="AC161" t="str">
        <f>B2B!E158</f>
        <v>56</v>
      </c>
      <c r="AD161" t="str">
        <f t="shared" si="32"/>
        <v>JM2-56</v>
      </c>
      <c r="AE161" t="str">
        <f t="shared" si="33"/>
        <v>B14_L4_P</v>
      </c>
      <c r="AF161" t="str">
        <f t="shared" si="34"/>
        <v>K17</v>
      </c>
      <c r="AG161">
        <f t="shared" si="35"/>
        <v>9.4169999999999998</v>
      </c>
      <c r="AH161" t="str">
        <f>IF(IFERROR(IF(IF(AF161="--",INDEX(D:D,MATCH(AE161,INDEX(B:B,MATCH(AE161,B:B,)+1):B10675,)+MATCH(AE161,B:B,)))=D161,VLOOKUP(AE161,B:D,3,0),IF(AF161="--",INDEX(D:D,MATCH(AE161,INDEX(B:B,MATCH(AE161,B:B,)+1):B10675,)+MATCH(AE161,B:B,)),"---")),"---")=AD161,"---",IFERROR(IF(IF(AF161="--",INDEX(D:D,MATCH(AE161,INDEX(B:B,MATCH(AE161,B:B,)+1):B10675,)+MATCH(AE161,B:B,)))=AD161,VLOOKUP(AE161,B:D,3,0),IF(AF161="--",INDEX(D:D,MATCH(AE161,INDEX(B:B,MATCH(AE161,B:B,)+1):B10675,)+MATCH(AE161,B:B,)),"---")),"---"))</f>
        <v>---</v>
      </c>
      <c r="AI161" t="str">
        <f t="shared" si="36"/>
        <v>--</v>
      </c>
      <c r="AJ161" t="str">
        <f t="shared" si="37"/>
        <v>B14_L4_P</v>
      </c>
      <c r="AK161">
        <f t="shared" si="38"/>
        <v>2</v>
      </c>
      <c r="AT161" t="str">
        <f t="shared" si="30"/>
        <v>NetJM2_54</v>
      </c>
      <c r="AU161" t="str">
        <f t="shared" si="31"/>
        <v>--</v>
      </c>
    </row>
    <row r="162" spans="1:47" x14ac:dyDescent="0.25">
      <c r="A162" t="str">
        <f t="shared" si="26"/>
        <v>JM2-55</v>
      </c>
      <c r="B162" t="str">
        <f t="shared" si="27"/>
        <v>B14_L5_P</v>
      </c>
      <c r="C162" t="str">
        <f t="shared" si="28"/>
        <v>JM2-B14_L5_P</v>
      </c>
      <c r="D162" t="str">
        <f t="shared" si="29"/>
        <v>JM2-55</v>
      </c>
      <c r="E162" t="s">
        <v>259</v>
      </c>
      <c r="F162">
        <v>55</v>
      </c>
      <c r="G162" t="s">
        <v>296</v>
      </c>
      <c r="L162" t="s">
        <v>1285</v>
      </c>
      <c r="M162" t="s">
        <v>274</v>
      </c>
      <c r="N162">
        <v>9.1989999999999998</v>
      </c>
      <c r="AB162" t="str">
        <f>B2B!D159</f>
        <v>JM2</v>
      </c>
      <c r="AC162" t="str">
        <f>B2B!E159</f>
        <v>57</v>
      </c>
      <c r="AD162" t="str">
        <f t="shared" si="32"/>
        <v>JM2-57</v>
      </c>
      <c r="AE162" t="str">
        <f t="shared" si="33"/>
        <v>B14_L5_N</v>
      </c>
      <c r="AF162" t="str">
        <f t="shared" si="34"/>
        <v>K15</v>
      </c>
      <c r="AG162">
        <f t="shared" si="35"/>
        <v>7.9169999999999998</v>
      </c>
      <c r="AH162" t="str">
        <f>IF(IFERROR(IF(IF(AF162="--",INDEX(D:D,MATCH(AE162,INDEX(B:B,MATCH(AE162,B:B,)+1):B10676,)+MATCH(AE162,B:B,)))=D162,VLOOKUP(AE162,B:D,3,0),IF(AF162="--",INDEX(D:D,MATCH(AE162,INDEX(B:B,MATCH(AE162,B:B,)+1):B10676,)+MATCH(AE162,B:B,)),"---")),"---")=AD162,"---",IFERROR(IF(IF(AF162="--",INDEX(D:D,MATCH(AE162,INDEX(B:B,MATCH(AE162,B:B,)+1):B10676,)+MATCH(AE162,B:B,)))=AD162,VLOOKUP(AE162,B:D,3,0),IF(AF162="--",INDEX(D:D,MATCH(AE162,INDEX(B:B,MATCH(AE162,B:B,)+1):B10676,)+MATCH(AE162,B:B,)),"---")),"---"))</f>
        <v>---</v>
      </c>
      <c r="AI162" t="str">
        <f t="shared" si="36"/>
        <v>--</v>
      </c>
      <c r="AJ162" t="str">
        <f t="shared" si="37"/>
        <v>B14_L5_N</v>
      </c>
      <c r="AK162">
        <f t="shared" si="38"/>
        <v>2</v>
      </c>
      <c r="AT162" t="str">
        <f t="shared" si="30"/>
        <v>B14_L5_P</v>
      </c>
      <c r="AU162" t="str">
        <f t="shared" si="31"/>
        <v>--</v>
      </c>
    </row>
    <row r="163" spans="1:47" x14ac:dyDescent="0.25">
      <c r="A163" t="str">
        <f t="shared" si="26"/>
        <v>JM2-56</v>
      </c>
      <c r="B163" t="str">
        <f t="shared" si="27"/>
        <v>B14_L4_P</v>
      </c>
      <c r="C163" t="str">
        <f t="shared" si="28"/>
        <v>JM2-B14_L4_P</v>
      </c>
      <c r="D163" t="str">
        <f t="shared" si="29"/>
        <v>JM2-56</v>
      </c>
      <c r="E163" t="s">
        <v>259</v>
      </c>
      <c r="F163">
        <v>56</v>
      </c>
      <c r="G163" t="s">
        <v>866</v>
      </c>
      <c r="L163" t="s">
        <v>896</v>
      </c>
      <c r="M163" t="s">
        <v>274</v>
      </c>
      <c r="N163">
        <v>21.036899999999999</v>
      </c>
      <c r="AB163" t="str">
        <f>B2B!D160</f>
        <v>JM2</v>
      </c>
      <c r="AC163" t="str">
        <f>B2B!E160</f>
        <v>58</v>
      </c>
      <c r="AD163" t="str">
        <f t="shared" si="32"/>
        <v>JM2-58</v>
      </c>
      <c r="AE163" t="str">
        <f t="shared" si="33"/>
        <v>B14_L4_N</v>
      </c>
      <c r="AF163" t="str">
        <f t="shared" si="34"/>
        <v>L18</v>
      </c>
      <c r="AG163">
        <f t="shared" si="35"/>
        <v>8.8655000000000008</v>
      </c>
      <c r="AH163" t="str">
        <f>IF(IFERROR(IF(IF(AF163="--",INDEX(D:D,MATCH(AE163,INDEX(B:B,MATCH(AE163,B:B,)+1):B10677,)+MATCH(AE163,B:B,)))=D163,VLOOKUP(AE163,B:D,3,0),IF(AF163="--",INDEX(D:D,MATCH(AE163,INDEX(B:B,MATCH(AE163,B:B,)+1):B10677,)+MATCH(AE163,B:B,)),"---")),"---")=AD163,"---",IFERROR(IF(IF(AF163="--",INDEX(D:D,MATCH(AE163,INDEX(B:B,MATCH(AE163,B:B,)+1):B10677,)+MATCH(AE163,B:B,)))=AD163,VLOOKUP(AE163,B:D,3,0),IF(AF163="--",INDEX(D:D,MATCH(AE163,INDEX(B:B,MATCH(AE163,B:B,)+1):B10677,)+MATCH(AE163,B:B,)),"---")),"---"))</f>
        <v>---</v>
      </c>
      <c r="AI163" t="str">
        <f t="shared" si="36"/>
        <v>--</v>
      </c>
      <c r="AJ163" t="str">
        <f t="shared" si="37"/>
        <v>B14_L4_N</v>
      </c>
      <c r="AK163">
        <f t="shared" si="38"/>
        <v>2</v>
      </c>
      <c r="AT163" t="str">
        <f t="shared" si="30"/>
        <v>B14_L4_P</v>
      </c>
      <c r="AU163" t="str">
        <f t="shared" si="31"/>
        <v>--</v>
      </c>
    </row>
    <row r="164" spans="1:47" x14ac:dyDescent="0.25">
      <c r="A164" t="str">
        <f t="shared" si="26"/>
        <v>JM2-57</v>
      </c>
      <c r="B164" t="str">
        <f t="shared" si="27"/>
        <v>B14_L5_N</v>
      </c>
      <c r="C164" t="str">
        <f t="shared" si="28"/>
        <v>JM2-B14_L5_N</v>
      </c>
      <c r="D164" t="str">
        <f t="shared" si="29"/>
        <v>JM2-57</v>
      </c>
      <c r="E164" t="s">
        <v>259</v>
      </c>
      <c r="F164">
        <v>57</v>
      </c>
      <c r="G164" t="s">
        <v>295</v>
      </c>
      <c r="L164" t="s">
        <v>897</v>
      </c>
      <c r="M164" t="s">
        <v>274</v>
      </c>
      <c r="N164">
        <v>20.9177</v>
      </c>
      <c r="AB164" t="str">
        <f>B2B!D161</f>
        <v>JM2</v>
      </c>
      <c r="AC164" t="str">
        <f>B2B!E161</f>
        <v>59</v>
      </c>
      <c r="AD164" t="str">
        <f t="shared" si="32"/>
        <v>JM2-59</v>
      </c>
      <c r="AE164" t="str">
        <f t="shared" si="33"/>
        <v>B14_L8_P</v>
      </c>
      <c r="AF164" t="str">
        <f t="shared" si="34"/>
        <v>M14</v>
      </c>
      <c r="AG164">
        <f t="shared" si="35"/>
        <v>8.8404000000000007</v>
      </c>
      <c r="AH164" t="str">
        <f>IF(IFERROR(IF(IF(AF164="--",INDEX(D:D,MATCH(AE164,INDEX(B:B,MATCH(AE164,B:B,)+1):B10678,)+MATCH(AE164,B:B,)))=D164,VLOOKUP(AE164,B:D,3,0),IF(AF164="--",INDEX(D:D,MATCH(AE164,INDEX(B:B,MATCH(AE164,B:B,)+1):B10678,)+MATCH(AE164,B:B,)),"---")),"---")=AD164,"---",IFERROR(IF(IF(AF164="--",INDEX(D:D,MATCH(AE164,INDEX(B:B,MATCH(AE164,B:B,)+1):B10678,)+MATCH(AE164,B:B,)))=AD164,VLOOKUP(AE164,B:D,3,0),IF(AF164="--",INDEX(D:D,MATCH(AE164,INDEX(B:B,MATCH(AE164,B:B,)+1):B10678,)+MATCH(AE164,B:B,)),"---")),"---"))</f>
        <v>---</v>
      </c>
      <c r="AI164" t="str">
        <f t="shared" si="36"/>
        <v>--</v>
      </c>
      <c r="AJ164" t="str">
        <f t="shared" si="37"/>
        <v>B14_L8_P</v>
      </c>
      <c r="AK164">
        <f t="shared" si="38"/>
        <v>2</v>
      </c>
      <c r="AT164" t="str">
        <f t="shared" si="30"/>
        <v>B14_L5_N</v>
      </c>
      <c r="AU164" t="str">
        <f t="shared" si="31"/>
        <v>--</v>
      </c>
    </row>
    <row r="165" spans="1:47" x14ac:dyDescent="0.25">
      <c r="A165" t="str">
        <f t="shared" si="26"/>
        <v>JM2-58</v>
      </c>
      <c r="B165" t="str">
        <f t="shared" si="27"/>
        <v>B14_L4_N</v>
      </c>
      <c r="C165" t="str">
        <f t="shared" si="28"/>
        <v>JM2-B14_L4_N</v>
      </c>
      <c r="D165" t="str">
        <f t="shared" si="29"/>
        <v>JM2-58</v>
      </c>
      <c r="E165" t="s">
        <v>259</v>
      </c>
      <c r="F165">
        <v>58</v>
      </c>
      <c r="G165" t="s">
        <v>865</v>
      </c>
      <c r="L165" t="s">
        <v>893</v>
      </c>
      <c r="M165" t="s">
        <v>274</v>
      </c>
      <c r="N165">
        <v>2.6732999999999998</v>
      </c>
      <c r="AB165" t="str">
        <f>B2B!D162</f>
        <v>JM2</v>
      </c>
      <c r="AC165" t="str">
        <f>B2B!E162</f>
        <v>60</v>
      </c>
      <c r="AD165" t="str">
        <f t="shared" si="32"/>
        <v>JM2-60</v>
      </c>
      <c r="AE165" t="str">
        <f t="shared" si="33"/>
        <v>B14_L7_N</v>
      </c>
      <c r="AF165" t="str">
        <f t="shared" si="34"/>
        <v>M17</v>
      </c>
      <c r="AG165">
        <f t="shared" si="35"/>
        <v>12.4018</v>
      </c>
      <c r="AH165" t="str">
        <f>IF(IFERROR(IF(IF(AF165="--",INDEX(D:D,MATCH(AE165,INDEX(B:B,MATCH(AE165,B:B,)+1):B10679,)+MATCH(AE165,B:B,)))=D165,VLOOKUP(AE165,B:D,3,0),IF(AF165="--",INDEX(D:D,MATCH(AE165,INDEX(B:B,MATCH(AE165,B:B,)+1):B10679,)+MATCH(AE165,B:B,)),"---")),"---")=AD165,"---",IFERROR(IF(IF(AF165="--",INDEX(D:D,MATCH(AE165,INDEX(B:B,MATCH(AE165,B:B,)+1):B10679,)+MATCH(AE165,B:B,)))=AD165,VLOOKUP(AE165,B:D,3,0),IF(AF165="--",INDEX(D:D,MATCH(AE165,INDEX(B:B,MATCH(AE165,B:B,)+1):B10679,)+MATCH(AE165,B:B,)),"---")),"---"))</f>
        <v>---</v>
      </c>
      <c r="AI165" t="str">
        <f t="shared" si="36"/>
        <v>--</v>
      </c>
      <c r="AJ165" t="str">
        <f t="shared" si="37"/>
        <v>B14_L7_N</v>
      </c>
      <c r="AK165">
        <f t="shared" si="38"/>
        <v>2</v>
      </c>
      <c r="AT165" t="str">
        <f t="shared" si="30"/>
        <v>B14_L4_N</v>
      </c>
      <c r="AU165" t="str">
        <f t="shared" si="31"/>
        <v>--</v>
      </c>
    </row>
    <row r="166" spans="1:47" x14ac:dyDescent="0.25">
      <c r="A166" t="str">
        <f t="shared" si="26"/>
        <v>JM2-59</v>
      </c>
      <c r="B166" t="str">
        <f t="shared" si="27"/>
        <v>B14_L8_P</v>
      </c>
      <c r="C166" t="str">
        <f t="shared" si="28"/>
        <v>JM2-B14_L8_P</v>
      </c>
      <c r="D166" t="str">
        <f t="shared" si="29"/>
        <v>JM2-59</v>
      </c>
      <c r="E166" t="s">
        <v>259</v>
      </c>
      <c r="F166">
        <v>59</v>
      </c>
      <c r="G166" t="s">
        <v>298</v>
      </c>
      <c r="L166" t="s">
        <v>894</v>
      </c>
      <c r="M166" t="s">
        <v>274</v>
      </c>
      <c r="N166">
        <v>2.6173999999999999</v>
      </c>
      <c r="AB166" t="str">
        <f>B2B!D163</f>
        <v>JM2</v>
      </c>
      <c r="AC166" t="str">
        <f>B2B!E163</f>
        <v>61</v>
      </c>
      <c r="AD166" t="str">
        <f t="shared" si="32"/>
        <v>JM2-61</v>
      </c>
      <c r="AE166" t="str">
        <f t="shared" si="33"/>
        <v>B14_L8_N</v>
      </c>
      <c r="AF166" t="str">
        <f t="shared" si="34"/>
        <v>N14</v>
      </c>
      <c r="AG166">
        <f t="shared" si="35"/>
        <v>9.2957999999999998</v>
      </c>
      <c r="AH166" t="str">
        <f>IF(IFERROR(IF(IF(AF166="--",INDEX(D:D,MATCH(AE166,INDEX(B:B,MATCH(AE166,B:B,)+1):B10680,)+MATCH(AE166,B:B,)))=D166,VLOOKUP(AE166,B:D,3,0),IF(AF166="--",INDEX(D:D,MATCH(AE166,INDEX(B:B,MATCH(AE166,B:B,)+1):B10680,)+MATCH(AE166,B:B,)),"---")),"---")=AD166,"---",IFERROR(IF(IF(AF166="--",INDEX(D:D,MATCH(AE166,INDEX(B:B,MATCH(AE166,B:B,)+1):B10680,)+MATCH(AE166,B:B,)))=AD166,VLOOKUP(AE166,B:D,3,0),IF(AF166="--",INDEX(D:D,MATCH(AE166,INDEX(B:B,MATCH(AE166,B:B,)+1):B10680,)+MATCH(AE166,B:B,)),"---")),"---"))</f>
        <v>---</v>
      </c>
      <c r="AI166" t="str">
        <f t="shared" si="36"/>
        <v>--</v>
      </c>
      <c r="AJ166" t="str">
        <f t="shared" si="37"/>
        <v>B14_L8_N</v>
      </c>
      <c r="AK166">
        <f t="shared" si="38"/>
        <v>2</v>
      </c>
      <c r="AT166" t="str">
        <f t="shared" si="30"/>
        <v>B14_L8_P</v>
      </c>
      <c r="AU166" t="str">
        <f t="shared" si="31"/>
        <v>--</v>
      </c>
    </row>
    <row r="167" spans="1:47" x14ac:dyDescent="0.25">
      <c r="A167" t="str">
        <f t="shared" si="26"/>
        <v>JM2-60</v>
      </c>
      <c r="B167" t="str">
        <f t="shared" si="27"/>
        <v>B14_L7_N</v>
      </c>
      <c r="C167" t="str">
        <f t="shared" si="28"/>
        <v>JM2-B14_L7_N</v>
      </c>
      <c r="D167" t="str">
        <f t="shared" si="29"/>
        <v>JM2-60</v>
      </c>
      <c r="E167" t="s">
        <v>259</v>
      </c>
      <c r="F167">
        <v>60</v>
      </c>
      <c r="G167" t="s">
        <v>867</v>
      </c>
      <c r="L167" t="s">
        <v>878</v>
      </c>
      <c r="M167" t="s">
        <v>274</v>
      </c>
      <c r="N167">
        <v>6.5891999999999999</v>
      </c>
      <c r="AB167" t="str">
        <f>B2B!D164</f>
        <v>JM2</v>
      </c>
      <c r="AC167" t="str">
        <f>B2B!E164</f>
        <v>62</v>
      </c>
      <c r="AD167" t="str">
        <f t="shared" si="32"/>
        <v>JM2-62</v>
      </c>
      <c r="AE167" t="str">
        <f t="shared" si="33"/>
        <v>B14_L7_P</v>
      </c>
      <c r="AF167" t="str">
        <f t="shared" si="34"/>
        <v>M16</v>
      </c>
      <c r="AG167">
        <f t="shared" si="35"/>
        <v>13.2424</v>
      </c>
      <c r="AH167" t="str">
        <f>IF(IFERROR(IF(IF(AF167="--",INDEX(D:D,MATCH(AE167,INDEX(B:B,MATCH(AE167,B:B,)+1):B10681,)+MATCH(AE167,B:B,)))=D167,VLOOKUP(AE167,B:D,3,0),IF(AF167="--",INDEX(D:D,MATCH(AE167,INDEX(B:B,MATCH(AE167,B:B,)+1):B10681,)+MATCH(AE167,B:B,)),"---")),"---")=AD167,"---",IFERROR(IF(IF(AF167="--",INDEX(D:D,MATCH(AE167,INDEX(B:B,MATCH(AE167,B:B,)+1):B10681,)+MATCH(AE167,B:B,)))=AD167,VLOOKUP(AE167,B:D,3,0),IF(AF167="--",INDEX(D:D,MATCH(AE167,INDEX(B:B,MATCH(AE167,B:B,)+1):B10681,)+MATCH(AE167,B:B,)),"---")),"---"))</f>
        <v>---</v>
      </c>
      <c r="AI167" t="str">
        <f t="shared" si="36"/>
        <v>--</v>
      </c>
      <c r="AJ167" t="str">
        <f t="shared" si="37"/>
        <v>B14_L7_P</v>
      </c>
      <c r="AK167">
        <f t="shared" si="38"/>
        <v>2</v>
      </c>
      <c r="AT167" t="str">
        <f t="shared" si="30"/>
        <v>B14_L7_N</v>
      </c>
      <c r="AU167" t="str">
        <f t="shared" si="31"/>
        <v>--</v>
      </c>
    </row>
    <row r="168" spans="1:47" x14ac:dyDescent="0.25">
      <c r="A168" t="str">
        <f t="shared" si="26"/>
        <v>JM2-61</v>
      </c>
      <c r="B168" t="str">
        <f t="shared" si="27"/>
        <v>B14_L8_N</v>
      </c>
      <c r="C168" t="str">
        <f t="shared" si="28"/>
        <v>JM2-B14_L8_N</v>
      </c>
      <c r="D168" t="str">
        <f t="shared" si="29"/>
        <v>JM2-61</v>
      </c>
      <c r="E168" t="s">
        <v>259</v>
      </c>
      <c r="F168">
        <v>61</v>
      </c>
      <c r="G168" t="s">
        <v>297</v>
      </c>
      <c r="L168" t="s">
        <v>880</v>
      </c>
      <c r="M168" t="s">
        <v>274</v>
      </c>
      <c r="N168">
        <v>6.8613999999999997</v>
      </c>
      <c r="AB168" t="str">
        <f>B2B!D165</f>
        <v>JM2</v>
      </c>
      <c r="AC168" t="str">
        <f>B2B!E165</f>
        <v>63</v>
      </c>
      <c r="AD168" t="str">
        <f t="shared" si="32"/>
        <v>JM2-63</v>
      </c>
      <c r="AE168" t="str">
        <f t="shared" si="33"/>
        <v>B14_L9_P</v>
      </c>
      <c r="AF168" t="str">
        <f t="shared" si="34"/>
        <v>N16</v>
      </c>
      <c r="AG168">
        <f t="shared" si="35"/>
        <v>7.0800999999999998</v>
      </c>
      <c r="AH168" t="str">
        <f>IF(IFERROR(IF(IF(AF168="--",INDEX(D:D,MATCH(AE168,INDEX(B:B,MATCH(AE168,B:B,)+1):B10682,)+MATCH(AE168,B:B,)))=D168,VLOOKUP(AE168,B:D,3,0),IF(AF168="--",INDEX(D:D,MATCH(AE168,INDEX(B:B,MATCH(AE168,B:B,)+1):B10682,)+MATCH(AE168,B:B,)),"---")),"---")=AD168,"---",IFERROR(IF(IF(AF168="--",INDEX(D:D,MATCH(AE168,INDEX(B:B,MATCH(AE168,B:B,)+1):B10682,)+MATCH(AE168,B:B,)))=AD168,VLOOKUP(AE168,B:D,3,0),IF(AF168="--",INDEX(D:D,MATCH(AE168,INDEX(B:B,MATCH(AE168,B:B,)+1):B10682,)+MATCH(AE168,B:B,)),"---")),"---"))</f>
        <v>---</v>
      </c>
      <c r="AI168" t="str">
        <f t="shared" si="36"/>
        <v>--</v>
      </c>
      <c r="AJ168" t="str">
        <f t="shared" si="37"/>
        <v>B14_L9_P</v>
      </c>
      <c r="AK168">
        <f t="shared" si="38"/>
        <v>2</v>
      </c>
      <c r="AT168" t="str">
        <f t="shared" si="30"/>
        <v>B14_L8_N</v>
      </c>
      <c r="AU168" t="str">
        <f t="shared" si="31"/>
        <v>--</v>
      </c>
    </row>
    <row r="169" spans="1:47" x14ac:dyDescent="0.25">
      <c r="A169" t="str">
        <f t="shared" si="26"/>
        <v>JM2-62</v>
      </c>
      <c r="B169" t="str">
        <f t="shared" si="27"/>
        <v>B14_L7_P</v>
      </c>
      <c r="C169" t="str">
        <f t="shared" si="28"/>
        <v>JM2-B14_L7_P</v>
      </c>
      <c r="D169" t="str">
        <f t="shared" si="29"/>
        <v>JM2-62</v>
      </c>
      <c r="E169" t="s">
        <v>259</v>
      </c>
      <c r="F169">
        <v>62</v>
      </c>
      <c r="G169" t="s">
        <v>868</v>
      </c>
      <c r="L169" t="s">
        <v>882</v>
      </c>
      <c r="M169" t="s">
        <v>274</v>
      </c>
      <c r="N169">
        <v>13.0899</v>
      </c>
      <c r="AB169" t="str">
        <f>B2B!D166</f>
        <v>JM2</v>
      </c>
      <c r="AC169" t="str">
        <f>B2B!E166</f>
        <v>64</v>
      </c>
      <c r="AD169" t="str">
        <f t="shared" si="32"/>
        <v>JM2-64</v>
      </c>
      <c r="AE169" t="str">
        <f t="shared" si="33"/>
        <v>B14_L15_P</v>
      </c>
      <c r="AF169" t="str">
        <f t="shared" si="34"/>
        <v>R18</v>
      </c>
      <c r="AG169">
        <f t="shared" si="35"/>
        <v>10.9313</v>
      </c>
      <c r="AH169" t="str">
        <f>IF(IFERROR(IF(IF(AF169="--",INDEX(D:D,MATCH(AE169,INDEX(B:B,MATCH(AE169,B:B,)+1):B10683,)+MATCH(AE169,B:B,)))=D169,VLOOKUP(AE169,B:D,3,0),IF(AF169="--",INDEX(D:D,MATCH(AE169,INDEX(B:B,MATCH(AE169,B:B,)+1):B10683,)+MATCH(AE169,B:B,)),"---")),"---")=AD169,"---",IFERROR(IF(IF(AF169="--",INDEX(D:D,MATCH(AE169,INDEX(B:B,MATCH(AE169,B:B,)+1):B10683,)+MATCH(AE169,B:B,)))=AD169,VLOOKUP(AE169,B:D,3,0),IF(AF169="--",INDEX(D:D,MATCH(AE169,INDEX(B:B,MATCH(AE169,B:B,)+1):B10683,)+MATCH(AE169,B:B,)),"---")),"---"))</f>
        <v>---</v>
      </c>
      <c r="AI169" t="str">
        <f t="shared" si="36"/>
        <v>--</v>
      </c>
      <c r="AJ169" t="str">
        <f t="shared" si="37"/>
        <v>B14_L15_P</v>
      </c>
      <c r="AK169">
        <f t="shared" si="38"/>
        <v>2</v>
      </c>
      <c r="AT169" t="str">
        <f t="shared" si="30"/>
        <v>B14_L7_P</v>
      </c>
      <c r="AU169" t="str">
        <f t="shared" si="31"/>
        <v>--</v>
      </c>
    </row>
    <row r="170" spans="1:47" x14ac:dyDescent="0.25">
      <c r="A170" t="str">
        <f t="shared" si="26"/>
        <v>JM2-63</v>
      </c>
      <c r="B170" t="str">
        <f t="shared" si="27"/>
        <v>B14_L9_P</v>
      </c>
      <c r="C170" t="str">
        <f t="shared" si="28"/>
        <v>JM2-B14_L9_P</v>
      </c>
      <c r="D170" t="str">
        <f t="shared" si="29"/>
        <v>JM2-63</v>
      </c>
      <c r="E170" t="s">
        <v>259</v>
      </c>
      <c r="F170">
        <v>63</v>
      </c>
      <c r="G170" t="s">
        <v>870</v>
      </c>
      <c r="L170" t="s">
        <v>884</v>
      </c>
      <c r="M170" t="s">
        <v>274</v>
      </c>
      <c r="N170">
        <v>13.1</v>
      </c>
      <c r="AB170" t="str">
        <f>B2B!D167</f>
        <v>JM2</v>
      </c>
      <c r="AC170" t="str">
        <f>B2B!E167</f>
        <v>65</v>
      </c>
      <c r="AD170" t="str">
        <f t="shared" si="32"/>
        <v>JM2-65</v>
      </c>
      <c r="AE170" t="str">
        <f t="shared" si="33"/>
        <v>B14_L9_N</v>
      </c>
      <c r="AF170" t="str">
        <f t="shared" si="34"/>
        <v>N17</v>
      </c>
      <c r="AG170">
        <f t="shared" si="35"/>
        <v>6.7488000000000001</v>
      </c>
      <c r="AH170" t="str">
        <f>IF(IFERROR(IF(IF(AF170="--",INDEX(D:D,MATCH(AE170,INDEX(B:B,MATCH(AE170,B:B,)+1):B10684,)+MATCH(AE170,B:B,)))=D170,VLOOKUP(AE170,B:D,3,0),IF(AF170="--",INDEX(D:D,MATCH(AE170,INDEX(B:B,MATCH(AE170,B:B,)+1):B10684,)+MATCH(AE170,B:B,)),"---")),"---")=AD170,"---",IFERROR(IF(IF(AF170="--",INDEX(D:D,MATCH(AE170,INDEX(B:B,MATCH(AE170,B:B,)+1):B10684,)+MATCH(AE170,B:B,)))=AD170,VLOOKUP(AE170,B:D,3,0),IF(AF170="--",INDEX(D:D,MATCH(AE170,INDEX(B:B,MATCH(AE170,B:B,)+1):B10684,)+MATCH(AE170,B:B,)),"---")),"---"))</f>
        <v>---</v>
      </c>
      <c r="AI170" t="str">
        <f t="shared" si="36"/>
        <v>--</v>
      </c>
      <c r="AJ170" t="str">
        <f t="shared" si="37"/>
        <v>B14_L9_N</v>
      </c>
      <c r="AK170">
        <f t="shared" si="38"/>
        <v>2</v>
      </c>
      <c r="AT170" t="str">
        <f t="shared" si="30"/>
        <v>B14_L9_P</v>
      </c>
      <c r="AU170" t="str">
        <f t="shared" si="31"/>
        <v>--</v>
      </c>
    </row>
    <row r="171" spans="1:47" x14ac:dyDescent="0.25">
      <c r="A171" t="str">
        <f t="shared" si="26"/>
        <v>JM2-64</v>
      </c>
      <c r="B171" t="str">
        <f t="shared" si="27"/>
        <v>B14_L15_P</v>
      </c>
      <c r="C171" t="str">
        <f t="shared" si="28"/>
        <v>JM2-B14_L15_P</v>
      </c>
      <c r="D171" t="str">
        <f t="shared" si="29"/>
        <v>JM2-64</v>
      </c>
      <c r="E171" t="s">
        <v>259</v>
      </c>
      <c r="F171">
        <v>64</v>
      </c>
      <c r="G171" t="s">
        <v>850</v>
      </c>
      <c r="L171" t="s">
        <v>886</v>
      </c>
      <c r="M171" t="s">
        <v>274</v>
      </c>
      <c r="N171">
        <v>7.6022999999999996</v>
      </c>
      <c r="AB171" t="str">
        <f>B2B!D168</f>
        <v>JM2</v>
      </c>
      <c r="AC171" t="str">
        <f>B2B!E168</f>
        <v>66</v>
      </c>
      <c r="AD171" t="str">
        <f t="shared" si="32"/>
        <v>JM2-66</v>
      </c>
      <c r="AE171" t="str">
        <f t="shared" si="33"/>
        <v>B14_L15_N</v>
      </c>
      <c r="AF171" t="str">
        <f t="shared" si="34"/>
        <v>T18</v>
      </c>
      <c r="AG171">
        <f t="shared" si="35"/>
        <v>10.9313</v>
      </c>
      <c r="AH171" t="str">
        <f>IF(IFERROR(IF(IF(AF171="--",INDEX(D:D,MATCH(AE171,INDEX(B:B,MATCH(AE171,B:B,)+1):B10685,)+MATCH(AE171,B:B,)))=D171,VLOOKUP(AE171,B:D,3,0),IF(AF171="--",INDEX(D:D,MATCH(AE171,INDEX(B:B,MATCH(AE171,B:B,)+1):B10685,)+MATCH(AE171,B:B,)),"---")),"---")=AD171,"---",IFERROR(IF(IF(AF171="--",INDEX(D:D,MATCH(AE171,INDEX(B:B,MATCH(AE171,B:B,)+1):B10685,)+MATCH(AE171,B:B,)))=AD171,VLOOKUP(AE171,B:D,3,0),IF(AF171="--",INDEX(D:D,MATCH(AE171,INDEX(B:B,MATCH(AE171,B:B,)+1):B10685,)+MATCH(AE171,B:B,)),"---")),"---"))</f>
        <v>---</v>
      </c>
      <c r="AI171" t="str">
        <f t="shared" si="36"/>
        <v>--</v>
      </c>
      <c r="AJ171" t="str">
        <f t="shared" si="37"/>
        <v>B14_L15_N</v>
      </c>
      <c r="AK171">
        <f t="shared" si="38"/>
        <v>2</v>
      </c>
      <c r="AT171" t="str">
        <f t="shared" si="30"/>
        <v>B14_L15_P</v>
      </c>
      <c r="AU171" t="str">
        <f t="shared" si="31"/>
        <v>--</v>
      </c>
    </row>
    <row r="172" spans="1:47" x14ac:dyDescent="0.25">
      <c r="A172" t="str">
        <f t="shared" si="26"/>
        <v>JM2-65</v>
      </c>
      <c r="B172" t="str">
        <f t="shared" si="27"/>
        <v>B14_L9_N</v>
      </c>
      <c r="C172" t="str">
        <f t="shared" si="28"/>
        <v>JM2-B14_L9_N</v>
      </c>
      <c r="D172" t="str">
        <f t="shared" si="29"/>
        <v>JM2-65</v>
      </c>
      <c r="E172" t="s">
        <v>259</v>
      </c>
      <c r="F172">
        <v>65</v>
      </c>
      <c r="G172" t="s">
        <v>869</v>
      </c>
      <c r="L172" t="s">
        <v>888</v>
      </c>
      <c r="M172" t="s">
        <v>274</v>
      </c>
      <c r="N172">
        <v>7.6901999999999999</v>
      </c>
      <c r="AB172" t="str">
        <f>B2B!D169</f>
        <v>JM2</v>
      </c>
      <c r="AC172" t="str">
        <f>B2B!E169</f>
        <v>67</v>
      </c>
      <c r="AD172" t="str">
        <f t="shared" si="32"/>
        <v>JM2-67</v>
      </c>
      <c r="AE172" t="str">
        <f t="shared" si="33"/>
        <v>SPI-DQO</v>
      </c>
      <c r="AF172" t="str">
        <f t="shared" si="34"/>
        <v>K16</v>
      </c>
      <c r="AG172">
        <f t="shared" si="35"/>
        <v>14.571999999999999</v>
      </c>
      <c r="AH172" t="str">
        <f>IF(IFERROR(IF(IF(AF172="--",INDEX(D:D,MATCH(AE172,INDEX(B:B,MATCH(AE172,B:B,)+1):B10686,)+MATCH(AE172,B:B,)))=D172,VLOOKUP(AE172,B:D,3,0),IF(AF172="--",INDEX(D:D,MATCH(AE172,INDEX(B:B,MATCH(AE172,B:B,)+1):B10686,)+MATCH(AE172,B:B,)),"---")),"---")=AD172,"---",IFERROR(IF(IF(AF172="--",INDEX(D:D,MATCH(AE172,INDEX(B:B,MATCH(AE172,B:B,)+1):B10686,)+MATCH(AE172,B:B,)))=AD172,VLOOKUP(AE172,B:D,3,0),IF(AF172="--",INDEX(D:D,MATCH(AE172,INDEX(B:B,MATCH(AE172,B:B,)+1):B10686,)+MATCH(AE172,B:B,)),"---")),"---"))</f>
        <v>---</v>
      </c>
      <c r="AI172" t="str">
        <f t="shared" si="36"/>
        <v>--</v>
      </c>
      <c r="AJ172" t="str">
        <f t="shared" si="37"/>
        <v>SPI-DQO</v>
      </c>
      <c r="AK172">
        <f t="shared" si="38"/>
        <v>3</v>
      </c>
      <c r="AT172" t="str">
        <f t="shared" si="30"/>
        <v>B14_L9_N</v>
      </c>
      <c r="AU172" t="str">
        <f t="shared" si="31"/>
        <v>--</v>
      </c>
    </row>
    <row r="173" spans="1:47" x14ac:dyDescent="0.25">
      <c r="A173" t="str">
        <f t="shared" si="26"/>
        <v>JM2-66</v>
      </c>
      <c r="B173" t="str">
        <f t="shared" si="27"/>
        <v>B14_L15_N</v>
      </c>
      <c r="C173" t="str">
        <f t="shared" si="28"/>
        <v>JM2-B14_L15_N</v>
      </c>
      <c r="D173" t="str">
        <f t="shared" si="29"/>
        <v>JM2-66</v>
      </c>
      <c r="E173" t="s">
        <v>259</v>
      </c>
      <c r="F173">
        <v>66</v>
      </c>
      <c r="G173" t="s">
        <v>849</v>
      </c>
      <c r="L173" t="s">
        <v>890</v>
      </c>
      <c r="M173" t="s">
        <v>274</v>
      </c>
      <c r="N173">
        <v>12.8299</v>
      </c>
      <c r="AB173" t="str">
        <f>B2B!D170</f>
        <v>JM2</v>
      </c>
      <c r="AC173" t="str">
        <f>B2B!E170</f>
        <v>68</v>
      </c>
      <c r="AD173" t="str">
        <f t="shared" si="32"/>
        <v>JM2-68</v>
      </c>
      <c r="AE173" t="str">
        <f t="shared" si="33"/>
        <v>SPI-CLK</v>
      </c>
      <c r="AF173" t="str">
        <f t="shared" si="34"/>
        <v>E8</v>
      </c>
      <c r="AG173">
        <f t="shared" si="35"/>
        <v>26.8095</v>
      </c>
      <c r="AH173" t="str">
        <f>IF(IFERROR(IF(IF(AF173="--",INDEX(D:D,MATCH(AE173,INDEX(B:B,MATCH(AE173,B:B,)+1):B10687,)+MATCH(AE173,B:B,)))=D173,VLOOKUP(AE173,B:D,3,0),IF(AF173="--",INDEX(D:D,MATCH(AE173,INDEX(B:B,MATCH(AE173,B:B,)+1):B10687,)+MATCH(AE173,B:B,)),"---")),"---")=AD173,"---",IFERROR(IF(IF(AF173="--",INDEX(D:D,MATCH(AE173,INDEX(B:B,MATCH(AE173,B:B,)+1):B10687,)+MATCH(AE173,B:B,)))=AD173,VLOOKUP(AE173,B:D,3,0),IF(AF173="--",INDEX(D:D,MATCH(AE173,INDEX(B:B,MATCH(AE173,B:B,)+1):B10687,)+MATCH(AE173,B:B,)),"---")),"---"))</f>
        <v>---</v>
      </c>
      <c r="AI173" t="str">
        <f t="shared" si="36"/>
        <v>--</v>
      </c>
      <c r="AJ173" t="str">
        <f t="shared" si="37"/>
        <v>SPI-CLK</v>
      </c>
      <c r="AK173">
        <f t="shared" si="38"/>
        <v>3</v>
      </c>
      <c r="AT173" t="str">
        <f t="shared" si="30"/>
        <v>B14_L15_N</v>
      </c>
      <c r="AU173" t="str">
        <f t="shared" si="31"/>
        <v>--</v>
      </c>
    </row>
    <row r="174" spans="1:47" x14ac:dyDescent="0.25">
      <c r="A174" t="str">
        <f t="shared" si="26"/>
        <v>JM2-67</v>
      </c>
      <c r="B174" t="str">
        <f t="shared" si="27"/>
        <v>SPI-DQO</v>
      </c>
      <c r="C174" t="str">
        <f t="shared" si="28"/>
        <v>JM2-SPI-DQO</v>
      </c>
      <c r="D174" t="str">
        <f t="shared" si="29"/>
        <v>JM2-67</v>
      </c>
      <c r="E174" t="s">
        <v>259</v>
      </c>
      <c r="F174">
        <v>67</v>
      </c>
      <c r="G174" t="s">
        <v>418</v>
      </c>
      <c r="L174" t="s">
        <v>892</v>
      </c>
      <c r="M174" t="s">
        <v>274</v>
      </c>
      <c r="N174">
        <v>12.912800000000001</v>
      </c>
      <c r="AB174" t="str">
        <f>B2B!D171</f>
        <v>JM2</v>
      </c>
      <c r="AC174" t="str">
        <f>B2B!E171</f>
        <v>69</v>
      </c>
      <c r="AD174" t="str">
        <f t="shared" si="32"/>
        <v>JM2-69</v>
      </c>
      <c r="AE174" t="str">
        <f t="shared" si="33"/>
        <v>SPI-DQ3</v>
      </c>
      <c r="AF174" t="str">
        <f t="shared" si="34"/>
        <v>J16</v>
      </c>
      <c r="AG174">
        <f t="shared" si="35"/>
        <v>12.096299999999999</v>
      </c>
      <c r="AH174" t="str">
        <f>IF(IFERROR(IF(IF(AF174="--",INDEX(D:D,MATCH(AE174,INDEX(B:B,MATCH(AE174,B:B,)+1):B10688,)+MATCH(AE174,B:B,)))=D174,VLOOKUP(AE174,B:D,3,0),IF(AF174="--",INDEX(D:D,MATCH(AE174,INDEX(B:B,MATCH(AE174,B:B,)+1):B10688,)+MATCH(AE174,B:B,)),"---")),"---")=AD174,"---",IFERROR(IF(IF(AF174="--",INDEX(D:D,MATCH(AE174,INDEX(B:B,MATCH(AE174,B:B,)+1):B10688,)+MATCH(AE174,B:B,)))=AD174,VLOOKUP(AE174,B:D,3,0),IF(AF174="--",INDEX(D:D,MATCH(AE174,INDEX(B:B,MATCH(AE174,B:B,)+1):B10688,)+MATCH(AE174,B:B,)),"---")),"---"))</f>
        <v>---</v>
      </c>
      <c r="AI174" t="str">
        <f t="shared" si="36"/>
        <v>--</v>
      </c>
      <c r="AJ174" t="str">
        <f t="shared" si="37"/>
        <v>SPI-DQ3</v>
      </c>
      <c r="AK174">
        <f t="shared" si="38"/>
        <v>3</v>
      </c>
      <c r="AT174" t="str">
        <f t="shared" si="30"/>
        <v>SPI-DQO</v>
      </c>
      <c r="AU174" t="str">
        <f t="shared" si="31"/>
        <v>--</v>
      </c>
    </row>
    <row r="175" spans="1:47" x14ac:dyDescent="0.25">
      <c r="A175" t="str">
        <f t="shared" si="26"/>
        <v>JM2-68</v>
      </c>
      <c r="B175" t="str">
        <f t="shared" si="27"/>
        <v>SPI-CLK</v>
      </c>
      <c r="C175" t="str">
        <f t="shared" si="28"/>
        <v>JM2-SPI-CLK</v>
      </c>
      <c r="D175" t="str">
        <f t="shared" si="29"/>
        <v>JM2-68</v>
      </c>
      <c r="E175" t="s">
        <v>259</v>
      </c>
      <c r="F175">
        <v>68</v>
      </c>
      <c r="G175" t="s">
        <v>1306</v>
      </c>
      <c r="L175" t="s">
        <v>877</v>
      </c>
      <c r="M175" t="s">
        <v>274</v>
      </c>
      <c r="N175">
        <v>9.9885999999999999</v>
      </c>
      <c r="AB175" t="str">
        <f>B2B!D172</f>
        <v>JM2</v>
      </c>
      <c r="AC175" t="str">
        <f>B2B!E172</f>
        <v>70</v>
      </c>
      <c r="AD175" t="str">
        <f t="shared" si="32"/>
        <v>JM2-70</v>
      </c>
      <c r="AE175" t="str">
        <f t="shared" si="33"/>
        <v>SPI-CS</v>
      </c>
      <c r="AF175" t="str">
        <f t="shared" si="34"/>
        <v>L15</v>
      </c>
      <c r="AG175">
        <f t="shared" si="35"/>
        <v>28.500599999999999</v>
      </c>
      <c r="AH175" t="str">
        <f>IF(IFERROR(IF(IF(AF175="--",INDEX(D:D,MATCH(AE175,INDEX(B:B,MATCH(AE175,B:B,)+1):B10689,)+MATCH(AE175,B:B,)))=D175,VLOOKUP(AE175,B:D,3,0),IF(AF175="--",INDEX(D:D,MATCH(AE175,INDEX(B:B,MATCH(AE175,B:B,)+1):B10689,)+MATCH(AE175,B:B,)),"---")),"---")=AD175,"---",IFERROR(IF(IF(AF175="--",INDEX(D:D,MATCH(AE175,INDEX(B:B,MATCH(AE175,B:B,)+1):B10689,)+MATCH(AE175,B:B,)))=AD175,VLOOKUP(AE175,B:D,3,0),IF(AF175="--",INDEX(D:D,MATCH(AE175,INDEX(B:B,MATCH(AE175,B:B,)+1):B10689,)+MATCH(AE175,B:B,)),"---")),"---"))</f>
        <v>---</v>
      </c>
      <c r="AI175" t="str">
        <f t="shared" si="36"/>
        <v>--</v>
      </c>
      <c r="AJ175" t="str">
        <f t="shared" si="37"/>
        <v>SPI-CS</v>
      </c>
      <c r="AK175">
        <f t="shared" si="38"/>
        <v>4</v>
      </c>
      <c r="AT175" t="str">
        <f t="shared" si="30"/>
        <v>SPI-CLK</v>
      </c>
      <c r="AU175" t="str">
        <f t="shared" si="31"/>
        <v>--</v>
      </c>
    </row>
    <row r="176" spans="1:47" x14ac:dyDescent="0.25">
      <c r="A176" t="str">
        <f t="shared" si="26"/>
        <v>JM2-69</v>
      </c>
      <c r="B176" t="str">
        <f t="shared" si="27"/>
        <v>SPI-DQ3</v>
      </c>
      <c r="C176" t="str">
        <f t="shared" si="28"/>
        <v>JM2-SPI-DQ3</v>
      </c>
      <c r="D176" t="str">
        <f t="shared" si="29"/>
        <v>JM2-69</v>
      </c>
      <c r="E176" t="s">
        <v>259</v>
      </c>
      <c r="F176">
        <v>69</v>
      </c>
      <c r="G176" t="s">
        <v>417</v>
      </c>
      <c r="L176" t="s">
        <v>879</v>
      </c>
      <c r="M176" t="s">
        <v>274</v>
      </c>
      <c r="N176">
        <v>10.0471</v>
      </c>
      <c r="AB176" t="str">
        <f>B2B!D173</f>
        <v>JM2</v>
      </c>
      <c r="AC176" t="str">
        <f>B2B!E173</f>
        <v>71</v>
      </c>
      <c r="AD176" t="str">
        <f t="shared" si="32"/>
        <v>JM2-71</v>
      </c>
      <c r="AE176" t="str">
        <f t="shared" si="33"/>
        <v>GND</v>
      </c>
      <c r="AF176" t="str">
        <f t="shared" si="34"/>
        <v>---</v>
      </c>
      <c r="AG176" t="str">
        <f t="shared" si="35"/>
        <v>---</v>
      </c>
      <c r="AH176" t="str">
        <f>IF(IFERROR(IF(IF(AF176="--",INDEX(D:D,MATCH(AE176,INDEX(B:B,MATCH(AE176,B:B,)+1):B10690,)+MATCH(AE176,B:B,)))=D176,VLOOKUP(AE176,B:D,3,0),IF(AF176="--",INDEX(D:D,MATCH(AE176,INDEX(B:B,MATCH(AE176,B:B,)+1):B10690,)+MATCH(AE176,B:B,)),"---")),"---")=AD176,"---",IFERROR(IF(IF(AF176="--",INDEX(D:D,MATCH(AE176,INDEX(B:B,MATCH(AE176,B:B,)+1):B10690,)+MATCH(AE176,B:B,)))=AD176,VLOOKUP(AE176,B:D,3,0),IF(AF176="--",INDEX(D:D,MATCH(AE176,INDEX(B:B,MATCH(AE176,B:B,)+1):B10690,)+MATCH(AE176,B:B,)),"---")),"---"))</f>
        <v>---</v>
      </c>
      <c r="AI176" t="str">
        <f t="shared" si="36"/>
        <v>--</v>
      </c>
      <c r="AJ176" t="str">
        <f t="shared" si="37"/>
        <v>GND</v>
      </c>
      <c r="AK176">
        <f t="shared" si="38"/>
        <v>191</v>
      </c>
      <c r="AT176" t="str">
        <f t="shared" si="30"/>
        <v>SPI-DQ3</v>
      </c>
      <c r="AU176" t="str">
        <f t="shared" si="31"/>
        <v>--</v>
      </c>
    </row>
    <row r="177" spans="1:47" x14ac:dyDescent="0.25">
      <c r="A177" t="str">
        <f t="shared" si="26"/>
        <v>JM2-70</v>
      </c>
      <c r="B177" t="str">
        <f t="shared" si="27"/>
        <v>SPI-CS</v>
      </c>
      <c r="C177" t="str">
        <f t="shared" si="28"/>
        <v>JM2-SPI-CS</v>
      </c>
      <c r="D177" t="str">
        <f t="shared" si="29"/>
        <v>JM2-70</v>
      </c>
      <c r="E177" t="s">
        <v>259</v>
      </c>
      <c r="F177">
        <v>70</v>
      </c>
      <c r="G177" t="s">
        <v>414</v>
      </c>
      <c r="L177" t="s">
        <v>881</v>
      </c>
      <c r="M177" t="s">
        <v>274</v>
      </c>
      <c r="N177">
        <v>11.895300000000001</v>
      </c>
      <c r="AB177" t="str">
        <f>B2B!D174</f>
        <v>JM2</v>
      </c>
      <c r="AC177" t="str">
        <f>B2B!E174</f>
        <v>72</v>
      </c>
      <c r="AD177" t="str">
        <f t="shared" si="32"/>
        <v>JM2-72</v>
      </c>
      <c r="AE177" t="str">
        <f t="shared" si="33"/>
        <v>SPI-DQ1</v>
      </c>
      <c r="AF177" t="str">
        <f t="shared" si="34"/>
        <v>L17</v>
      </c>
      <c r="AG177">
        <f t="shared" si="35"/>
        <v>16.9879</v>
      </c>
      <c r="AH177" t="str">
        <f>IF(IFERROR(IF(IF(AF177="--",INDEX(D:D,MATCH(AE177,INDEX(B:B,MATCH(AE177,B:B,)+1):B10691,)+MATCH(AE177,B:B,)))=D177,VLOOKUP(AE177,B:D,3,0),IF(AF177="--",INDEX(D:D,MATCH(AE177,INDEX(B:B,MATCH(AE177,B:B,)+1):B10691,)+MATCH(AE177,B:B,)),"---")),"---")=AD177,"---",IFERROR(IF(IF(AF177="--",INDEX(D:D,MATCH(AE177,INDEX(B:B,MATCH(AE177,B:B,)+1):B10691,)+MATCH(AE177,B:B,)))=AD177,VLOOKUP(AE177,B:D,3,0),IF(AF177="--",INDEX(D:D,MATCH(AE177,INDEX(B:B,MATCH(AE177,B:B,)+1):B10691,)+MATCH(AE177,B:B,)),"---")),"---"))</f>
        <v>---</v>
      </c>
      <c r="AI177" t="str">
        <f t="shared" si="36"/>
        <v>--</v>
      </c>
      <c r="AJ177" t="str">
        <f t="shared" si="37"/>
        <v>SPI-DQ1</v>
      </c>
      <c r="AK177">
        <f t="shared" si="38"/>
        <v>3</v>
      </c>
      <c r="AT177" t="str">
        <f t="shared" si="30"/>
        <v>SPI-CS</v>
      </c>
      <c r="AU177" t="str">
        <f t="shared" si="31"/>
        <v>--</v>
      </c>
    </row>
    <row r="178" spans="1:47" x14ac:dyDescent="0.25">
      <c r="A178" t="str">
        <f t="shared" si="26"/>
        <v>JM2-71</v>
      </c>
      <c r="B178" t="str">
        <f t="shared" si="27"/>
        <v>GND</v>
      </c>
      <c r="C178" t="str">
        <f t="shared" si="28"/>
        <v>JM2-GND</v>
      </c>
      <c r="D178" t="str">
        <f t="shared" si="29"/>
        <v>JM2-71</v>
      </c>
      <c r="E178" t="s">
        <v>259</v>
      </c>
      <c r="F178">
        <v>71</v>
      </c>
      <c r="G178" t="s">
        <v>275</v>
      </c>
      <c r="L178" t="s">
        <v>883</v>
      </c>
      <c r="M178" t="s">
        <v>274</v>
      </c>
      <c r="N178">
        <v>11.968500000000001</v>
      </c>
      <c r="AB178" t="str">
        <f>B2B!D175</f>
        <v>JM2</v>
      </c>
      <c r="AC178" t="str">
        <f>B2B!E175</f>
        <v>73</v>
      </c>
      <c r="AD178" t="str">
        <f t="shared" si="32"/>
        <v>JM2-73</v>
      </c>
      <c r="AE178" t="str">
        <f t="shared" si="33"/>
        <v>B14_L11_N</v>
      </c>
      <c r="AF178" t="str">
        <f t="shared" si="34"/>
        <v>P16</v>
      </c>
      <c r="AG178">
        <f t="shared" si="35"/>
        <v>6.1856</v>
      </c>
      <c r="AH178" t="str">
        <f>IF(IFERROR(IF(IF(AF178="--",INDEX(D:D,MATCH(AE178,INDEX(B:B,MATCH(AE178,B:B,)+1):B10692,)+MATCH(AE178,B:B,)))=D178,VLOOKUP(AE178,B:D,3,0),IF(AF178="--",INDEX(D:D,MATCH(AE178,INDEX(B:B,MATCH(AE178,B:B,)+1):B10692,)+MATCH(AE178,B:B,)),"---")),"---")=AD178,"---",IFERROR(IF(IF(AF178="--",INDEX(D:D,MATCH(AE178,INDEX(B:B,MATCH(AE178,B:B,)+1):B10692,)+MATCH(AE178,B:B,)))=AD178,VLOOKUP(AE178,B:D,3,0),IF(AF178="--",INDEX(D:D,MATCH(AE178,INDEX(B:B,MATCH(AE178,B:B,)+1):B10692,)+MATCH(AE178,B:B,)),"---")),"---"))</f>
        <v>---</v>
      </c>
      <c r="AI178" t="str">
        <f t="shared" si="36"/>
        <v>--</v>
      </c>
      <c r="AJ178" t="str">
        <f t="shared" si="37"/>
        <v>B14_L11_N</v>
      </c>
      <c r="AK178">
        <f t="shared" si="38"/>
        <v>2</v>
      </c>
      <c r="AT178" t="str">
        <f t="shared" si="30"/>
        <v>GND</v>
      </c>
      <c r="AU178" t="str">
        <f t="shared" si="31"/>
        <v>--</v>
      </c>
    </row>
    <row r="179" spans="1:47" x14ac:dyDescent="0.25">
      <c r="A179" t="str">
        <f t="shared" si="26"/>
        <v>JM2-72</v>
      </c>
      <c r="B179" t="str">
        <f t="shared" si="27"/>
        <v>SPI-DQ1</v>
      </c>
      <c r="C179" t="str">
        <f t="shared" si="28"/>
        <v>JM2-SPI-DQ1</v>
      </c>
      <c r="D179" t="str">
        <f t="shared" si="29"/>
        <v>JM2-72</v>
      </c>
      <c r="E179" t="s">
        <v>259</v>
      </c>
      <c r="F179">
        <v>72</v>
      </c>
      <c r="G179" t="s">
        <v>415</v>
      </c>
      <c r="L179" t="s">
        <v>885</v>
      </c>
      <c r="M179" t="s">
        <v>274</v>
      </c>
      <c r="N179">
        <v>10.1313</v>
      </c>
      <c r="AB179" t="str">
        <f>B2B!D176</f>
        <v>JM2</v>
      </c>
      <c r="AC179" t="str">
        <f>B2B!E176</f>
        <v>74</v>
      </c>
      <c r="AD179" t="str">
        <f t="shared" si="32"/>
        <v>JM2-74</v>
      </c>
      <c r="AE179" t="str">
        <f t="shared" si="33"/>
        <v>SPI-DQ2</v>
      </c>
      <c r="AF179" t="str">
        <f t="shared" si="34"/>
        <v>J15</v>
      </c>
      <c r="AG179">
        <f t="shared" si="35"/>
        <v>22.8325</v>
      </c>
      <c r="AH179" t="str">
        <f>IF(IFERROR(IF(IF(AF179="--",INDEX(D:D,MATCH(AE179,INDEX(B:B,MATCH(AE179,B:B,)+1):B10693,)+MATCH(AE179,B:B,)))=D179,VLOOKUP(AE179,B:D,3,0),IF(AF179="--",INDEX(D:D,MATCH(AE179,INDEX(B:B,MATCH(AE179,B:B,)+1):B10693,)+MATCH(AE179,B:B,)),"---")),"---")=AD179,"---",IFERROR(IF(IF(AF179="--",INDEX(D:D,MATCH(AE179,INDEX(B:B,MATCH(AE179,B:B,)+1):B10693,)+MATCH(AE179,B:B,)))=AD179,VLOOKUP(AE179,B:D,3,0),IF(AF179="--",INDEX(D:D,MATCH(AE179,INDEX(B:B,MATCH(AE179,B:B,)+1):B10693,)+MATCH(AE179,B:B,)),"---")),"---"))</f>
        <v>---</v>
      </c>
      <c r="AI179" t="str">
        <f t="shared" si="36"/>
        <v>--</v>
      </c>
      <c r="AJ179" t="str">
        <f t="shared" si="37"/>
        <v>SPI-DQ2</v>
      </c>
      <c r="AK179">
        <f t="shared" si="38"/>
        <v>3</v>
      </c>
      <c r="AT179" t="str">
        <f t="shared" si="30"/>
        <v>SPI-DQ1</v>
      </c>
      <c r="AU179" t="str">
        <f t="shared" si="31"/>
        <v>--</v>
      </c>
    </row>
    <row r="180" spans="1:47" x14ac:dyDescent="0.25">
      <c r="A180" t="str">
        <f t="shared" si="26"/>
        <v>JM2-73</v>
      </c>
      <c r="B180" t="str">
        <f t="shared" si="27"/>
        <v>B14_L11_N</v>
      </c>
      <c r="C180" t="str">
        <f t="shared" si="28"/>
        <v>JM2-B14_L11_N</v>
      </c>
      <c r="D180" t="str">
        <f t="shared" si="29"/>
        <v>JM2-73</v>
      </c>
      <c r="E180" t="s">
        <v>259</v>
      </c>
      <c r="F180">
        <v>73</v>
      </c>
      <c r="G180" t="s">
        <v>283</v>
      </c>
      <c r="L180" t="s">
        <v>887</v>
      </c>
      <c r="M180" t="s">
        <v>274</v>
      </c>
      <c r="N180">
        <v>10.127800000000001</v>
      </c>
      <c r="AB180" t="str">
        <f>B2B!D177</f>
        <v>JM2</v>
      </c>
      <c r="AC180" t="str">
        <f>B2B!E177</f>
        <v>75</v>
      </c>
      <c r="AD180" t="str">
        <f t="shared" si="32"/>
        <v>JM2-75</v>
      </c>
      <c r="AE180" t="str">
        <f t="shared" si="33"/>
        <v>B14_L11_P</v>
      </c>
      <c r="AF180" t="str">
        <f t="shared" si="34"/>
        <v>P15</v>
      </c>
      <c r="AG180">
        <f t="shared" si="35"/>
        <v>7.2340999999999998</v>
      </c>
      <c r="AH180" t="str">
        <f>IF(IFERROR(IF(IF(AF180="--",INDEX(D:D,MATCH(AE180,INDEX(B:B,MATCH(AE180,B:B,)+1):B10694,)+MATCH(AE180,B:B,)))=D180,VLOOKUP(AE180,B:D,3,0),IF(AF180="--",INDEX(D:D,MATCH(AE180,INDEX(B:B,MATCH(AE180,B:B,)+1):B10694,)+MATCH(AE180,B:B,)),"---")),"---")=AD180,"---",IFERROR(IF(IF(AF180="--",INDEX(D:D,MATCH(AE180,INDEX(B:B,MATCH(AE180,B:B,)+1):B10694,)+MATCH(AE180,B:B,)))=AD180,VLOOKUP(AE180,B:D,3,0),IF(AF180="--",INDEX(D:D,MATCH(AE180,INDEX(B:B,MATCH(AE180,B:B,)+1):B10694,)+MATCH(AE180,B:B,)),"---")),"---"))</f>
        <v>---</v>
      </c>
      <c r="AI180" t="str">
        <f t="shared" si="36"/>
        <v>--</v>
      </c>
      <c r="AJ180" t="str">
        <f t="shared" si="37"/>
        <v>B14_L11_P</v>
      </c>
      <c r="AK180">
        <f t="shared" si="38"/>
        <v>2</v>
      </c>
      <c r="AT180" t="str">
        <f t="shared" si="30"/>
        <v>B14_L11_N</v>
      </c>
      <c r="AU180" t="str">
        <f t="shared" si="31"/>
        <v>--</v>
      </c>
    </row>
    <row r="181" spans="1:47" x14ac:dyDescent="0.25">
      <c r="A181" t="str">
        <f t="shared" si="26"/>
        <v>JM2-74</v>
      </c>
      <c r="B181" t="str">
        <f t="shared" si="27"/>
        <v>SPI-DQ2</v>
      </c>
      <c r="C181" t="str">
        <f t="shared" si="28"/>
        <v>JM2-SPI-DQ2</v>
      </c>
      <c r="D181" t="str">
        <f t="shared" si="29"/>
        <v>JM2-74</v>
      </c>
      <c r="E181" t="s">
        <v>259</v>
      </c>
      <c r="F181">
        <v>74</v>
      </c>
      <c r="G181" t="s">
        <v>416</v>
      </c>
      <c r="L181" t="s">
        <v>889</v>
      </c>
      <c r="M181" t="s">
        <v>274</v>
      </c>
      <c r="N181">
        <v>11.8306</v>
      </c>
      <c r="AB181" t="str">
        <f>B2B!D178</f>
        <v>JM2</v>
      </c>
      <c r="AC181" t="str">
        <f>B2B!E178</f>
        <v>76</v>
      </c>
      <c r="AD181" t="str">
        <f t="shared" si="32"/>
        <v>JM2-76</v>
      </c>
      <c r="AE181" t="str">
        <f t="shared" si="33"/>
        <v>B14_L10_P</v>
      </c>
      <c r="AF181" t="str">
        <f t="shared" si="34"/>
        <v>N18</v>
      </c>
      <c r="AG181">
        <f t="shared" si="35"/>
        <v>8.4099000000000004</v>
      </c>
      <c r="AH181" t="str">
        <f>IF(IFERROR(IF(IF(AF181="--",INDEX(D:D,MATCH(AE181,INDEX(B:B,MATCH(AE181,B:B,)+1):B10695,)+MATCH(AE181,B:B,)))=D181,VLOOKUP(AE181,B:D,3,0),IF(AF181="--",INDEX(D:D,MATCH(AE181,INDEX(B:B,MATCH(AE181,B:B,)+1):B10695,)+MATCH(AE181,B:B,)),"---")),"---")=AD181,"---",IFERROR(IF(IF(AF181="--",INDEX(D:D,MATCH(AE181,INDEX(B:B,MATCH(AE181,B:B,)+1):B10695,)+MATCH(AE181,B:B,)))=AD181,VLOOKUP(AE181,B:D,3,0),IF(AF181="--",INDEX(D:D,MATCH(AE181,INDEX(B:B,MATCH(AE181,B:B,)+1):B10695,)+MATCH(AE181,B:B,)),"---")),"---"))</f>
        <v>---</v>
      </c>
      <c r="AI181" t="str">
        <f t="shared" si="36"/>
        <v>--</v>
      </c>
      <c r="AJ181" t="str">
        <f t="shared" si="37"/>
        <v>B14_L10_P</v>
      </c>
      <c r="AK181">
        <f t="shared" si="38"/>
        <v>2</v>
      </c>
      <c r="AT181" t="str">
        <f t="shared" si="30"/>
        <v>SPI-DQ2</v>
      </c>
      <c r="AU181" t="str">
        <f t="shared" si="31"/>
        <v>--</v>
      </c>
    </row>
    <row r="182" spans="1:47" x14ac:dyDescent="0.25">
      <c r="A182" t="str">
        <f t="shared" si="26"/>
        <v>JM2-75</v>
      </c>
      <c r="B182" t="str">
        <f t="shared" si="27"/>
        <v>B14_L11_P</v>
      </c>
      <c r="C182" t="str">
        <f t="shared" si="28"/>
        <v>JM2-B14_L11_P</v>
      </c>
      <c r="D182" t="str">
        <f t="shared" si="29"/>
        <v>JM2-75</v>
      </c>
      <c r="E182" t="s">
        <v>259</v>
      </c>
      <c r="F182">
        <v>75</v>
      </c>
      <c r="G182" t="s">
        <v>284</v>
      </c>
      <c r="L182" t="s">
        <v>891</v>
      </c>
      <c r="M182" t="s">
        <v>274</v>
      </c>
      <c r="N182">
        <v>11.8857</v>
      </c>
      <c r="AB182" t="str">
        <f>B2B!D179</f>
        <v>JM2</v>
      </c>
      <c r="AC182" t="str">
        <f>B2B!E179</f>
        <v>77</v>
      </c>
      <c r="AD182" t="str">
        <f t="shared" si="32"/>
        <v>JM2-77</v>
      </c>
      <c r="AE182" t="str">
        <f t="shared" si="33"/>
        <v>B14_L14_N</v>
      </c>
      <c r="AF182" t="str">
        <f t="shared" si="34"/>
        <v>R17</v>
      </c>
      <c r="AG182">
        <f t="shared" si="35"/>
        <v>5.3028000000000004</v>
      </c>
      <c r="AH182" t="str">
        <f>IF(IFERROR(IF(IF(AF182="--",INDEX(D:D,MATCH(AE182,INDEX(B:B,MATCH(AE182,B:B,)+1):B10696,)+MATCH(AE182,B:B,)))=D182,VLOOKUP(AE182,B:D,3,0),IF(AF182="--",INDEX(D:D,MATCH(AE182,INDEX(B:B,MATCH(AE182,B:B,)+1):B10696,)+MATCH(AE182,B:B,)),"---")),"---")=AD182,"---",IFERROR(IF(IF(AF182="--",INDEX(D:D,MATCH(AE182,INDEX(B:B,MATCH(AE182,B:B,)+1):B10696,)+MATCH(AE182,B:B,)))=AD182,VLOOKUP(AE182,B:D,3,0),IF(AF182="--",INDEX(D:D,MATCH(AE182,INDEX(B:B,MATCH(AE182,B:B,)+1):B10696,)+MATCH(AE182,B:B,)),"---")),"---"))</f>
        <v>---</v>
      </c>
      <c r="AI182" t="str">
        <f t="shared" si="36"/>
        <v>--</v>
      </c>
      <c r="AJ182" t="str">
        <f t="shared" si="37"/>
        <v>B14_L14_N</v>
      </c>
      <c r="AK182">
        <f t="shared" si="38"/>
        <v>2</v>
      </c>
      <c r="AT182" t="str">
        <f t="shared" si="30"/>
        <v>B14_L11_P</v>
      </c>
      <c r="AU182" t="str">
        <f t="shared" si="31"/>
        <v>--</v>
      </c>
    </row>
    <row r="183" spans="1:47" x14ac:dyDescent="0.25">
      <c r="A183" t="str">
        <f t="shared" si="26"/>
        <v>JM2-76</v>
      </c>
      <c r="B183" t="str">
        <f t="shared" si="27"/>
        <v>B14_L10_P</v>
      </c>
      <c r="C183" t="str">
        <f t="shared" si="28"/>
        <v>JM2-B14_L10_P</v>
      </c>
      <c r="D183" t="str">
        <f t="shared" si="29"/>
        <v>JM2-76</v>
      </c>
      <c r="E183" t="s">
        <v>259</v>
      </c>
      <c r="F183">
        <v>76</v>
      </c>
      <c r="G183" t="s">
        <v>282</v>
      </c>
      <c r="L183" t="s">
        <v>926</v>
      </c>
      <c r="M183" t="s">
        <v>274</v>
      </c>
      <c r="N183">
        <v>3.1190000000000002</v>
      </c>
      <c r="AB183" t="str">
        <f>B2B!D180</f>
        <v>JM2</v>
      </c>
      <c r="AC183" t="str">
        <f>B2B!E180</f>
        <v>78</v>
      </c>
      <c r="AD183" t="str">
        <f t="shared" si="32"/>
        <v>JM2-78</v>
      </c>
      <c r="AE183" t="str">
        <f t="shared" si="33"/>
        <v>B14_L10_N</v>
      </c>
      <c r="AF183" t="str">
        <f t="shared" si="34"/>
        <v>P18</v>
      </c>
      <c r="AG183">
        <f t="shared" si="35"/>
        <v>8.4099000000000004</v>
      </c>
      <c r="AH183" t="str">
        <f>IF(IFERROR(IF(IF(AF183="--",INDEX(D:D,MATCH(AE183,INDEX(B:B,MATCH(AE183,B:B,)+1):B10697,)+MATCH(AE183,B:B,)))=D183,VLOOKUP(AE183,B:D,3,0),IF(AF183="--",INDEX(D:D,MATCH(AE183,INDEX(B:B,MATCH(AE183,B:B,)+1):B10697,)+MATCH(AE183,B:B,)),"---")),"---")=AD183,"---",IFERROR(IF(IF(AF183="--",INDEX(D:D,MATCH(AE183,INDEX(B:B,MATCH(AE183,B:B,)+1):B10697,)+MATCH(AE183,B:B,)))=AD183,VLOOKUP(AE183,B:D,3,0),IF(AF183="--",INDEX(D:D,MATCH(AE183,INDEX(B:B,MATCH(AE183,B:B,)+1):B10697,)+MATCH(AE183,B:B,)),"---")),"---"))</f>
        <v>---</v>
      </c>
      <c r="AI183" t="str">
        <f t="shared" si="36"/>
        <v>--</v>
      </c>
      <c r="AJ183" t="str">
        <f t="shared" si="37"/>
        <v>B14_L10_N</v>
      </c>
      <c r="AK183">
        <f t="shared" si="38"/>
        <v>2</v>
      </c>
      <c r="AT183" t="str">
        <f t="shared" si="30"/>
        <v>B14_L10_P</v>
      </c>
      <c r="AU183" t="str">
        <f t="shared" si="31"/>
        <v>--</v>
      </c>
    </row>
    <row r="184" spans="1:47" x14ac:dyDescent="0.25">
      <c r="A184" t="str">
        <f t="shared" si="26"/>
        <v>JM2-77</v>
      </c>
      <c r="B184" t="str">
        <f t="shared" si="27"/>
        <v>B14_L14_N</v>
      </c>
      <c r="C184" t="str">
        <f t="shared" si="28"/>
        <v>JM2-B14_L14_N</v>
      </c>
      <c r="D184" t="str">
        <f t="shared" si="29"/>
        <v>JM2-77</v>
      </c>
      <c r="E184" t="s">
        <v>259</v>
      </c>
      <c r="F184">
        <v>77</v>
      </c>
      <c r="G184" t="s">
        <v>289</v>
      </c>
      <c r="L184" t="s">
        <v>1307</v>
      </c>
      <c r="M184" t="s">
        <v>274</v>
      </c>
      <c r="N184">
        <v>4.0518999999999998</v>
      </c>
      <c r="AB184" t="str">
        <f>B2B!D181</f>
        <v>JM2</v>
      </c>
      <c r="AC184" t="str">
        <f>B2B!E181</f>
        <v>79</v>
      </c>
      <c r="AD184" t="str">
        <f t="shared" si="32"/>
        <v>JM2-79</v>
      </c>
      <c r="AE184" t="str">
        <f t="shared" si="33"/>
        <v>B14_L14_P</v>
      </c>
      <c r="AF184" t="str">
        <f t="shared" si="34"/>
        <v>R16</v>
      </c>
      <c r="AG184">
        <f t="shared" si="35"/>
        <v>6.3513000000000002</v>
      </c>
      <c r="AH184" t="str">
        <f>IF(IFERROR(IF(IF(AF184="--",INDEX(D:D,MATCH(AE184,INDEX(B:B,MATCH(AE184,B:B,)+1):B10698,)+MATCH(AE184,B:B,)))=D184,VLOOKUP(AE184,B:D,3,0),IF(AF184="--",INDEX(D:D,MATCH(AE184,INDEX(B:B,MATCH(AE184,B:B,)+1):B10698,)+MATCH(AE184,B:B,)),"---")),"---")=AD184,"---",IFERROR(IF(IF(AF184="--",INDEX(D:D,MATCH(AE184,INDEX(B:B,MATCH(AE184,B:B,)+1):B10698,)+MATCH(AE184,B:B,)))=AD184,VLOOKUP(AE184,B:D,3,0),IF(AF184="--",INDEX(D:D,MATCH(AE184,INDEX(B:B,MATCH(AE184,B:B,)+1):B10698,)+MATCH(AE184,B:B,)),"---")),"---"))</f>
        <v>---</v>
      </c>
      <c r="AI184" t="str">
        <f t="shared" si="36"/>
        <v>--</v>
      </c>
      <c r="AJ184" t="str">
        <f t="shared" si="37"/>
        <v>B14_L14_P</v>
      </c>
      <c r="AK184">
        <f t="shared" si="38"/>
        <v>2</v>
      </c>
      <c r="AT184" t="str">
        <f t="shared" si="30"/>
        <v>B14_L14_N</v>
      </c>
      <c r="AU184" t="str">
        <f t="shared" si="31"/>
        <v>--</v>
      </c>
    </row>
    <row r="185" spans="1:47" x14ac:dyDescent="0.25">
      <c r="A185" t="str">
        <f t="shared" si="26"/>
        <v>JM2-78</v>
      </c>
      <c r="B185" t="str">
        <f t="shared" si="27"/>
        <v>B14_L10_N</v>
      </c>
      <c r="C185" t="str">
        <f t="shared" si="28"/>
        <v>JM2-B14_L10_N</v>
      </c>
      <c r="D185" t="str">
        <f t="shared" si="29"/>
        <v>JM2-78</v>
      </c>
      <c r="E185" t="s">
        <v>259</v>
      </c>
      <c r="F185">
        <v>78</v>
      </c>
      <c r="G185" t="s">
        <v>280</v>
      </c>
      <c r="L185" t="s">
        <v>916</v>
      </c>
      <c r="M185" t="s">
        <v>274</v>
      </c>
      <c r="N185">
        <v>3.1242000000000001</v>
      </c>
      <c r="AB185" t="str">
        <f>B2B!D182</f>
        <v>JM2</v>
      </c>
      <c r="AC185" t="str">
        <f>B2B!E182</f>
        <v>80</v>
      </c>
      <c r="AD185" t="str">
        <f t="shared" si="32"/>
        <v>JM2-80</v>
      </c>
      <c r="AE185" t="str">
        <f t="shared" si="33"/>
        <v>B14_L16_P</v>
      </c>
      <c r="AF185" t="str">
        <f t="shared" si="34"/>
        <v>T17</v>
      </c>
      <c r="AG185">
        <f t="shared" si="35"/>
        <v>9.6241000000000003</v>
      </c>
      <c r="AH185" t="str">
        <f>IF(IFERROR(IF(IF(AF185="--",INDEX(D:D,MATCH(AE185,INDEX(B:B,MATCH(AE185,B:B,)+1):B10699,)+MATCH(AE185,B:B,)))=D185,VLOOKUP(AE185,B:D,3,0),IF(AF185="--",INDEX(D:D,MATCH(AE185,INDEX(B:B,MATCH(AE185,B:B,)+1):B10699,)+MATCH(AE185,B:B,)),"---")),"---")=AD185,"---",IFERROR(IF(IF(AF185="--",INDEX(D:D,MATCH(AE185,INDEX(B:B,MATCH(AE185,B:B,)+1):B10699,)+MATCH(AE185,B:B,)))=AD185,VLOOKUP(AE185,B:D,3,0),IF(AF185="--",INDEX(D:D,MATCH(AE185,INDEX(B:B,MATCH(AE185,B:B,)+1):B10699,)+MATCH(AE185,B:B,)),"---")),"---"))</f>
        <v>---</v>
      </c>
      <c r="AI185" t="str">
        <f t="shared" si="36"/>
        <v>--</v>
      </c>
      <c r="AJ185" t="str">
        <f t="shared" si="37"/>
        <v>B14_L16_P</v>
      </c>
      <c r="AK185">
        <f t="shared" si="38"/>
        <v>2</v>
      </c>
      <c r="AT185" t="str">
        <f t="shared" si="30"/>
        <v>B14_L10_N</v>
      </c>
      <c r="AU185" t="str">
        <f t="shared" si="31"/>
        <v>--</v>
      </c>
    </row>
    <row r="186" spans="1:47" x14ac:dyDescent="0.25">
      <c r="A186" t="str">
        <f t="shared" si="26"/>
        <v>JM2-79</v>
      </c>
      <c r="B186" t="str">
        <f t="shared" si="27"/>
        <v>B14_L14_P</v>
      </c>
      <c r="C186" t="str">
        <f t="shared" si="28"/>
        <v>JM2-B14_L14_P</v>
      </c>
      <c r="D186" t="str">
        <f t="shared" si="29"/>
        <v>JM2-79</v>
      </c>
      <c r="E186" t="s">
        <v>259</v>
      </c>
      <c r="F186">
        <v>79</v>
      </c>
      <c r="G186" t="s">
        <v>290</v>
      </c>
      <c r="L186" t="s">
        <v>1308</v>
      </c>
      <c r="M186" t="s">
        <v>274</v>
      </c>
      <c r="N186">
        <v>1.0308999999999999</v>
      </c>
      <c r="AB186" t="str">
        <f>B2B!D183</f>
        <v>JM2</v>
      </c>
      <c r="AC186" t="str">
        <f>B2B!E183</f>
        <v>81</v>
      </c>
      <c r="AD186" t="str">
        <f t="shared" si="32"/>
        <v>JM2-81</v>
      </c>
      <c r="AE186" t="str">
        <f t="shared" si="33"/>
        <v>B14_L12_P</v>
      </c>
      <c r="AF186" t="str">
        <f t="shared" si="34"/>
        <v>P14</v>
      </c>
      <c r="AG186">
        <f t="shared" si="35"/>
        <v>8.3386999999999993</v>
      </c>
      <c r="AH186" t="str">
        <f>IF(IFERROR(IF(IF(AF186="--",INDEX(D:D,MATCH(AE186,INDEX(B:B,MATCH(AE186,B:B,)+1):B10700,)+MATCH(AE186,B:B,)))=D186,VLOOKUP(AE186,B:D,3,0),IF(AF186="--",INDEX(D:D,MATCH(AE186,INDEX(B:B,MATCH(AE186,B:B,)+1):B10700,)+MATCH(AE186,B:B,)),"---")),"---")=AD186,"---",IFERROR(IF(IF(AF186="--",INDEX(D:D,MATCH(AE186,INDEX(B:B,MATCH(AE186,B:B,)+1):B10700,)+MATCH(AE186,B:B,)))=AD186,VLOOKUP(AE186,B:D,3,0),IF(AF186="--",INDEX(D:D,MATCH(AE186,INDEX(B:B,MATCH(AE186,B:B,)+1):B10700,)+MATCH(AE186,B:B,)),"---")),"---"))</f>
        <v>---</v>
      </c>
      <c r="AI186" t="str">
        <f t="shared" si="36"/>
        <v>--</v>
      </c>
      <c r="AJ186" t="str">
        <f t="shared" si="37"/>
        <v>B14_L12_P</v>
      </c>
      <c r="AK186">
        <f t="shared" si="38"/>
        <v>2</v>
      </c>
      <c r="AT186" t="str">
        <f t="shared" si="30"/>
        <v>B14_L14_P</v>
      </c>
      <c r="AU186" t="str">
        <f t="shared" si="31"/>
        <v>--</v>
      </c>
    </row>
    <row r="187" spans="1:47" x14ac:dyDescent="0.25">
      <c r="A187" t="str">
        <f t="shared" si="26"/>
        <v>JM2-80</v>
      </c>
      <c r="B187" t="str">
        <f t="shared" si="27"/>
        <v>B14_L16_P</v>
      </c>
      <c r="C187" t="str">
        <f t="shared" si="28"/>
        <v>JM2-B14_L16_P</v>
      </c>
      <c r="D187" t="str">
        <f t="shared" si="29"/>
        <v>JM2-80</v>
      </c>
      <c r="E187" t="s">
        <v>259</v>
      </c>
      <c r="F187">
        <v>80</v>
      </c>
      <c r="G187" t="s">
        <v>852</v>
      </c>
      <c r="L187" t="s">
        <v>1309</v>
      </c>
      <c r="M187" t="s">
        <v>274</v>
      </c>
      <c r="N187">
        <v>2.1856</v>
      </c>
      <c r="AB187" t="str">
        <f>B2B!D184</f>
        <v>JM2</v>
      </c>
      <c r="AC187" t="str">
        <f>B2B!E184</f>
        <v>82</v>
      </c>
      <c r="AD187" t="str">
        <f t="shared" si="32"/>
        <v>JM2-82</v>
      </c>
      <c r="AE187" t="str">
        <f t="shared" si="33"/>
        <v>B14_L16_N</v>
      </c>
      <c r="AF187" t="str">
        <f t="shared" si="34"/>
        <v>U17</v>
      </c>
      <c r="AG187">
        <f t="shared" si="35"/>
        <v>9.6241000000000003</v>
      </c>
      <c r="AH187" t="str">
        <f>IF(IFERROR(IF(IF(AF187="--",INDEX(D:D,MATCH(AE187,INDEX(B:B,MATCH(AE187,B:B,)+1):B10701,)+MATCH(AE187,B:B,)))=D187,VLOOKUP(AE187,B:D,3,0),IF(AF187="--",INDEX(D:D,MATCH(AE187,INDEX(B:B,MATCH(AE187,B:B,)+1):B10701,)+MATCH(AE187,B:B,)),"---")),"---")=AD187,"---",IFERROR(IF(IF(AF187="--",INDEX(D:D,MATCH(AE187,INDEX(B:B,MATCH(AE187,B:B,)+1):B10701,)+MATCH(AE187,B:B,)))=AD187,VLOOKUP(AE187,B:D,3,0),IF(AF187="--",INDEX(D:D,MATCH(AE187,INDEX(B:B,MATCH(AE187,B:B,)+1):B10701,)+MATCH(AE187,B:B,)),"---")),"---"))</f>
        <v>---</v>
      </c>
      <c r="AI187" t="str">
        <f t="shared" si="36"/>
        <v>--</v>
      </c>
      <c r="AJ187" t="str">
        <f t="shared" si="37"/>
        <v>B14_L16_N</v>
      </c>
      <c r="AK187">
        <f t="shared" si="38"/>
        <v>2</v>
      </c>
      <c r="AT187" t="str">
        <f t="shared" si="30"/>
        <v>B14_L16_P</v>
      </c>
      <c r="AU187" t="str">
        <f t="shared" si="31"/>
        <v>--</v>
      </c>
    </row>
    <row r="188" spans="1:47" x14ac:dyDescent="0.25">
      <c r="A188" t="str">
        <f t="shared" si="26"/>
        <v>JM2-81</v>
      </c>
      <c r="B188" t="str">
        <f t="shared" si="27"/>
        <v>B14_L12_P</v>
      </c>
      <c r="C188" t="str">
        <f t="shared" si="28"/>
        <v>JM2-B14_L12_P</v>
      </c>
      <c r="D188" t="str">
        <f t="shared" si="29"/>
        <v>JM2-81</v>
      </c>
      <c r="E188" t="s">
        <v>259</v>
      </c>
      <c r="F188">
        <v>81</v>
      </c>
      <c r="G188" t="s">
        <v>286</v>
      </c>
      <c r="L188" t="s">
        <v>410</v>
      </c>
      <c r="M188" t="s">
        <v>274</v>
      </c>
      <c r="N188">
        <v>3.7035</v>
      </c>
      <c r="AB188" t="str">
        <f>B2B!D185</f>
        <v>JM2</v>
      </c>
      <c r="AC188" t="str">
        <f>B2B!E185</f>
        <v>83</v>
      </c>
      <c r="AD188" t="str">
        <f t="shared" si="32"/>
        <v>JM2-83</v>
      </c>
      <c r="AE188" t="str">
        <f t="shared" si="33"/>
        <v>B14_L12_N</v>
      </c>
      <c r="AF188" t="str">
        <f t="shared" si="34"/>
        <v>R15</v>
      </c>
      <c r="AG188">
        <f t="shared" si="35"/>
        <v>7.7294999999999998</v>
      </c>
      <c r="AH188" t="str">
        <f>IF(IFERROR(IF(IF(AF188="--",INDEX(D:D,MATCH(AE188,INDEX(B:B,MATCH(AE188,B:B,)+1):B10702,)+MATCH(AE188,B:B,)))=D188,VLOOKUP(AE188,B:D,3,0),IF(AF188="--",INDEX(D:D,MATCH(AE188,INDEX(B:B,MATCH(AE188,B:B,)+1):B10702,)+MATCH(AE188,B:B,)),"---")),"---")=AD188,"---",IFERROR(IF(IF(AF188="--",INDEX(D:D,MATCH(AE188,INDEX(B:B,MATCH(AE188,B:B,)+1):B10702,)+MATCH(AE188,B:B,)))=AD188,VLOOKUP(AE188,B:D,3,0),IF(AF188="--",INDEX(D:D,MATCH(AE188,INDEX(B:B,MATCH(AE188,B:B,)+1):B10702,)+MATCH(AE188,B:B,)),"---")),"---"))</f>
        <v>---</v>
      </c>
      <c r="AI188" t="str">
        <f t="shared" si="36"/>
        <v>--</v>
      </c>
      <c r="AJ188" t="str">
        <f t="shared" si="37"/>
        <v>B14_L12_N</v>
      </c>
      <c r="AK188">
        <f t="shared" si="38"/>
        <v>2</v>
      </c>
      <c r="AT188" t="str">
        <f t="shared" si="30"/>
        <v>B14_L12_P</v>
      </c>
      <c r="AU188" t="str">
        <f t="shared" si="31"/>
        <v>--</v>
      </c>
    </row>
    <row r="189" spans="1:47" x14ac:dyDescent="0.25">
      <c r="A189" t="str">
        <f t="shared" si="26"/>
        <v>JM2-82</v>
      </c>
      <c r="B189" t="str">
        <f t="shared" si="27"/>
        <v>B14_L16_N</v>
      </c>
      <c r="C189" t="str">
        <f t="shared" si="28"/>
        <v>JM2-B14_L16_N</v>
      </c>
      <c r="D189" t="str">
        <f t="shared" si="29"/>
        <v>JM2-82</v>
      </c>
      <c r="E189" t="s">
        <v>259</v>
      </c>
      <c r="F189">
        <v>82</v>
      </c>
      <c r="G189" t="s">
        <v>851</v>
      </c>
      <c r="L189" t="s">
        <v>1321</v>
      </c>
      <c r="M189" t="s">
        <v>274</v>
      </c>
      <c r="N189">
        <v>9.0678999999999998</v>
      </c>
      <c r="AB189" t="str">
        <f>B2B!D186</f>
        <v>JM2</v>
      </c>
      <c r="AC189" t="str">
        <f>B2B!E186</f>
        <v>84</v>
      </c>
      <c r="AD189" t="str">
        <f t="shared" si="32"/>
        <v>JM2-84</v>
      </c>
      <c r="AE189" t="str">
        <f t="shared" si="33"/>
        <v>GND</v>
      </c>
      <c r="AF189" t="str">
        <f t="shared" si="34"/>
        <v>---</v>
      </c>
      <c r="AG189" t="str">
        <f t="shared" si="35"/>
        <v>---</v>
      </c>
      <c r="AH189" t="str">
        <f>IF(IFERROR(IF(IF(AF189="--",INDEX(D:D,MATCH(AE189,INDEX(B:B,MATCH(AE189,B:B,)+1):B10703,)+MATCH(AE189,B:B,)))=D189,VLOOKUP(AE189,B:D,3,0),IF(AF189="--",INDEX(D:D,MATCH(AE189,INDEX(B:B,MATCH(AE189,B:B,)+1):B10703,)+MATCH(AE189,B:B,)),"---")),"---")=AD189,"---",IFERROR(IF(IF(AF189="--",INDEX(D:D,MATCH(AE189,INDEX(B:B,MATCH(AE189,B:B,)+1):B10703,)+MATCH(AE189,B:B,)))=AD189,VLOOKUP(AE189,B:D,3,0),IF(AF189="--",INDEX(D:D,MATCH(AE189,INDEX(B:B,MATCH(AE189,B:B,)+1):B10703,)+MATCH(AE189,B:B,)),"---")),"---"))</f>
        <v>---</v>
      </c>
      <c r="AI189" t="str">
        <f t="shared" si="36"/>
        <v>--</v>
      </c>
      <c r="AJ189" t="str">
        <f t="shared" si="37"/>
        <v>GND</v>
      </c>
      <c r="AK189">
        <f t="shared" si="38"/>
        <v>191</v>
      </c>
      <c r="AT189" t="str">
        <f t="shared" si="30"/>
        <v>B14_L16_N</v>
      </c>
      <c r="AU189" t="str">
        <f t="shared" si="31"/>
        <v>--</v>
      </c>
    </row>
    <row r="190" spans="1:47" x14ac:dyDescent="0.25">
      <c r="A190" t="str">
        <f t="shared" si="26"/>
        <v>JM2-83</v>
      </c>
      <c r="B190" t="str">
        <f t="shared" si="27"/>
        <v>B14_L12_N</v>
      </c>
      <c r="C190" t="str">
        <f t="shared" si="28"/>
        <v>JM2-B14_L12_N</v>
      </c>
      <c r="D190" t="str">
        <f t="shared" si="29"/>
        <v>JM2-83</v>
      </c>
      <c r="E190" t="s">
        <v>259</v>
      </c>
      <c r="F190">
        <v>83</v>
      </c>
      <c r="G190" t="s">
        <v>285</v>
      </c>
      <c r="L190" t="s">
        <v>914</v>
      </c>
      <c r="M190" t="s">
        <v>274</v>
      </c>
      <c r="N190">
        <v>1.9769000000000001</v>
      </c>
      <c r="AB190" t="str">
        <f>B2B!D187</f>
        <v>JM2</v>
      </c>
      <c r="AC190" t="str">
        <f>B2B!E187</f>
        <v>85</v>
      </c>
      <c r="AD190" t="str">
        <f t="shared" si="32"/>
        <v>JM2-85</v>
      </c>
      <c r="AE190" t="str">
        <f t="shared" si="33"/>
        <v>B14_L13_N</v>
      </c>
      <c r="AF190" t="str">
        <f t="shared" si="34"/>
        <v>T15</v>
      </c>
      <c r="AG190">
        <f t="shared" si="35"/>
        <v>7.3948</v>
      </c>
      <c r="AH190" t="str">
        <f>IF(IFERROR(IF(IF(AF190="--",INDEX(D:D,MATCH(AE190,INDEX(B:B,MATCH(AE190,B:B,)+1):B10704,)+MATCH(AE190,B:B,)))=D190,VLOOKUP(AE190,B:D,3,0),IF(AF190="--",INDEX(D:D,MATCH(AE190,INDEX(B:B,MATCH(AE190,B:B,)+1):B10704,)+MATCH(AE190,B:B,)),"---")),"---")=AD190,"---",IFERROR(IF(IF(AF190="--",INDEX(D:D,MATCH(AE190,INDEX(B:B,MATCH(AE190,B:B,)+1):B10704,)+MATCH(AE190,B:B,)))=AD190,VLOOKUP(AE190,B:D,3,0),IF(AF190="--",INDEX(D:D,MATCH(AE190,INDEX(B:B,MATCH(AE190,B:B,)+1):B10704,)+MATCH(AE190,B:B,)),"---")),"---"))</f>
        <v>---</v>
      </c>
      <c r="AI190" t="str">
        <f t="shared" si="36"/>
        <v>--</v>
      </c>
      <c r="AJ190" t="str">
        <f t="shared" si="37"/>
        <v>B14_L13_N</v>
      </c>
      <c r="AK190">
        <f t="shared" si="38"/>
        <v>2</v>
      </c>
      <c r="AT190" t="str">
        <f t="shared" si="30"/>
        <v>B14_L12_N</v>
      </c>
      <c r="AU190" t="str">
        <f t="shared" si="31"/>
        <v>--</v>
      </c>
    </row>
    <row r="191" spans="1:47" x14ac:dyDescent="0.25">
      <c r="A191" t="str">
        <f t="shared" si="26"/>
        <v>JM2-84</v>
      </c>
      <c r="B191" t="str">
        <f t="shared" si="27"/>
        <v>GND</v>
      </c>
      <c r="C191" t="str">
        <f t="shared" si="28"/>
        <v>JM2-GND</v>
      </c>
      <c r="D191" t="str">
        <f t="shared" si="29"/>
        <v>JM2-84</v>
      </c>
      <c r="E191" t="s">
        <v>259</v>
      </c>
      <c r="F191">
        <v>84</v>
      </c>
      <c r="G191" t="s">
        <v>275</v>
      </c>
      <c r="L191" t="s">
        <v>1286</v>
      </c>
      <c r="M191" t="s">
        <v>274</v>
      </c>
      <c r="N191">
        <v>14.9849</v>
      </c>
      <c r="AB191" t="str">
        <f>B2B!D188</f>
        <v>JM2</v>
      </c>
      <c r="AC191" t="str">
        <f>B2B!E188</f>
        <v>86</v>
      </c>
      <c r="AD191" t="str">
        <f t="shared" si="32"/>
        <v>JM2-86</v>
      </c>
      <c r="AE191" t="str">
        <f t="shared" si="33"/>
        <v>B14_L18_N</v>
      </c>
      <c r="AF191" t="str">
        <f t="shared" si="34"/>
        <v>V17</v>
      </c>
      <c r="AG191">
        <f t="shared" si="35"/>
        <v>10.331300000000001</v>
      </c>
      <c r="AH191" t="str">
        <f>IF(IFERROR(IF(IF(AF191="--",INDEX(D:D,MATCH(AE191,INDEX(B:B,MATCH(AE191,B:B,)+1):B10705,)+MATCH(AE191,B:B,)))=D191,VLOOKUP(AE191,B:D,3,0),IF(AF191="--",INDEX(D:D,MATCH(AE191,INDEX(B:B,MATCH(AE191,B:B,)+1):B10705,)+MATCH(AE191,B:B,)),"---")),"---")=AD191,"---",IFERROR(IF(IF(AF191="--",INDEX(D:D,MATCH(AE191,INDEX(B:B,MATCH(AE191,B:B,)+1):B10705,)+MATCH(AE191,B:B,)))=AD191,VLOOKUP(AE191,B:D,3,0),IF(AF191="--",INDEX(D:D,MATCH(AE191,INDEX(B:B,MATCH(AE191,B:B,)+1):B10705,)+MATCH(AE191,B:B,)),"---")),"---"))</f>
        <v>---</v>
      </c>
      <c r="AI191" t="str">
        <f t="shared" si="36"/>
        <v>--</v>
      </c>
      <c r="AJ191" t="str">
        <f t="shared" si="37"/>
        <v>B14_L18_N</v>
      </c>
      <c r="AK191">
        <f t="shared" si="38"/>
        <v>2</v>
      </c>
      <c r="AT191" t="str">
        <f t="shared" si="30"/>
        <v>GND</v>
      </c>
      <c r="AU191" t="str">
        <f t="shared" si="31"/>
        <v>--</v>
      </c>
    </row>
    <row r="192" spans="1:47" x14ac:dyDescent="0.25">
      <c r="A192" t="str">
        <f t="shared" si="26"/>
        <v>JM2-85</v>
      </c>
      <c r="B192" t="str">
        <f t="shared" si="27"/>
        <v>B14_L13_N</v>
      </c>
      <c r="C192" t="str">
        <f t="shared" si="28"/>
        <v>JM2-B14_L13_N</v>
      </c>
      <c r="D192" t="str">
        <f t="shared" si="29"/>
        <v>JM2-85</v>
      </c>
      <c r="E192" t="s">
        <v>259</v>
      </c>
      <c r="F192">
        <v>85</v>
      </c>
      <c r="G192" t="s">
        <v>287</v>
      </c>
      <c r="L192" t="s">
        <v>927</v>
      </c>
      <c r="M192" t="s">
        <v>274</v>
      </c>
      <c r="N192">
        <v>23.331900000000001</v>
      </c>
      <c r="AB192" t="str">
        <f>B2B!D189</f>
        <v>JM2</v>
      </c>
      <c r="AC192" t="str">
        <f>B2B!E189</f>
        <v>87</v>
      </c>
      <c r="AD192" t="str">
        <f t="shared" si="32"/>
        <v>JM2-87</v>
      </c>
      <c r="AE192" t="str">
        <f t="shared" si="33"/>
        <v>B14_L13_P</v>
      </c>
      <c r="AF192" t="str">
        <f t="shared" si="34"/>
        <v>T14</v>
      </c>
      <c r="AG192">
        <f t="shared" si="35"/>
        <v>8.0333000000000006</v>
      </c>
      <c r="AH192" t="str">
        <f>IF(IFERROR(IF(IF(AF192="--",INDEX(D:D,MATCH(AE192,INDEX(B:B,MATCH(AE192,B:B,)+1):B10706,)+MATCH(AE192,B:B,)))=D192,VLOOKUP(AE192,B:D,3,0),IF(AF192="--",INDEX(D:D,MATCH(AE192,INDEX(B:B,MATCH(AE192,B:B,)+1):B10706,)+MATCH(AE192,B:B,)),"---")),"---")=AD192,"---",IFERROR(IF(IF(AF192="--",INDEX(D:D,MATCH(AE192,INDEX(B:B,MATCH(AE192,B:B,)+1):B10706,)+MATCH(AE192,B:B,)))=AD192,VLOOKUP(AE192,B:D,3,0),IF(AF192="--",INDEX(D:D,MATCH(AE192,INDEX(B:B,MATCH(AE192,B:B,)+1):B10706,)+MATCH(AE192,B:B,)),"---")),"---"))</f>
        <v>---</v>
      </c>
      <c r="AI192" t="str">
        <f t="shared" si="36"/>
        <v>--</v>
      </c>
      <c r="AJ192" t="str">
        <f t="shared" si="37"/>
        <v>B14_L13_P</v>
      </c>
      <c r="AK192">
        <f t="shared" si="38"/>
        <v>3</v>
      </c>
      <c r="AT192" t="str">
        <f t="shared" si="30"/>
        <v>B14_L13_N</v>
      </c>
      <c r="AU192" t="str">
        <f t="shared" si="31"/>
        <v>--</v>
      </c>
    </row>
    <row r="193" spans="1:47" x14ac:dyDescent="0.25">
      <c r="A193" t="str">
        <f t="shared" si="26"/>
        <v>JM2-86</v>
      </c>
      <c r="B193" t="str">
        <f t="shared" si="27"/>
        <v>B14_L18_N</v>
      </c>
      <c r="C193" t="str">
        <f t="shared" si="28"/>
        <v>JM2-B14_L18_N</v>
      </c>
      <c r="D193" t="str">
        <f t="shared" si="29"/>
        <v>JM2-86</v>
      </c>
      <c r="E193" t="s">
        <v>259</v>
      </c>
      <c r="F193">
        <v>86</v>
      </c>
      <c r="G193" t="s">
        <v>291</v>
      </c>
      <c r="L193" t="s">
        <v>915</v>
      </c>
      <c r="M193" t="s">
        <v>274</v>
      </c>
      <c r="N193">
        <v>1.9182999999999999</v>
      </c>
      <c r="AB193" t="str">
        <f>B2B!D190</f>
        <v>JM2</v>
      </c>
      <c r="AC193" t="str">
        <f>B2B!E190</f>
        <v>88</v>
      </c>
      <c r="AD193" t="str">
        <f t="shared" si="32"/>
        <v>JM2-88</v>
      </c>
      <c r="AE193" t="str">
        <f t="shared" si="33"/>
        <v>B14_L18_P</v>
      </c>
      <c r="AF193" t="str">
        <f t="shared" si="34"/>
        <v>V16</v>
      </c>
      <c r="AG193">
        <f t="shared" si="35"/>
        <v>10.662599999999999</v>
      </c>
      <c r="AH193" t="str">
        <f>IF(IFERROR(IF(IF(AF193="--",INDEX(D:D,MATCH(AE193,INDEX(B:B,MATCH(AE193,B:B,)+1):B10707,)+MATCH(AE193,B:B,)))=D193,VLOOKUP(AE193,B:D,3,0),IF(AF193="--",INDEX(D:D,MATCH(AE193,INDEX(B:B,MATCH(AE193,B:B,)+1):B10707,)+MATCH(AE193,B:B,)),"---")),"---")=AD193,"---",IFERROR(IF(IF(AF193="--",INDEX(D:D,MATCH(AE193,INDEX(B:B,MATCH(AE193,B:B,)+1):B10707,)+MATCH(AE193,B:B,)))=AD193,VLOOKUP(AE193,B:D,3,0),IF(AF193="--",INDEX(D:D,MATCH(AE193,INDEX(B:B,MATCH(AE193,B:B,)+1):B10707,)+MATCH(AE193,B:B,)),"---")),"---"))</f>
        <v>---</v>
      </c>
      <c r="AI193" t="str">
        <f t="shared" si="36"/>
        <v>--</v>
      </c>
      <c r="AJ193" t="str">
        <f t="shared" si="37"/>
        <v>B14_L18_P</v>
      </c>
      <c r="AK193">
        <f t="shared" si="38"/>
        <v>2</v>
      </c>
      <c r="AT193" t="str">
        <f t="shared" si="30"/>
        <v>B14_L18_N</v>
      </c>
      <c r="AU193" t="str">
        <f t="shared" si="31"/>
        <v>--</v>
      </c>
    </row>
    <row r="194" spans="1:47" x14ac:dyDescent="0.25">
      <c r="A194" t="str">
        <f t="shared" si="26"/>
        <v>JM2-87</v>
      </c>
      <c r="B194" t="str">
        <f t="shared" si="27"/>
        <v>B14_L13_P</v>
      </c>
      <c r="C194" t="str">
        <f t="shared" si="28"/>
        <v>JM2-B14_L13_P</v>
      </c>
      <c r="D194" t="str">
        <f t="shared" si="29"/>
        <v>JM2-87</v>
      </c>
      <c r="E194" t="s">
        <v>259</v>
      </c>
      <c r="F194">
        <v>87</v>
      </c>
      <c r="G194" t="s">
        <v>288</v>
      </c>
      <c r="L194" t="s">
        <v>921</v>
      </c>
      <c r="M194" t="s">
        <v>274</v>
      </c>
      <c r="N194">
        <v>1.9368000000000001</v>
      </c>
      <c r="AB194" t="str">
        <f>B2B!D191</f>
        <v>JM2</v>
      </c>
      <c r="AC194" t="str">
        <f>B2B!E191</f>
        <v>89</v>
      </c>
      <c r="AD194" t="str">
        <f t="shared" si="32"/>
        <v>JM2-89</v>
      </c>
      <c r="AE194" t="str">
        <f t="shared" si="33"/>
        <v>GND</v>
      </c>
      <c r="AF194" t="str">
        <f t="shared" si="34"/>
        <v>---</v>
      </c>
      <c r="AG194" t="str">
        <f t="shared" si="35"/>
        <v>---</v>
      </c>
      <c r="AH194" t="str">
        <f>IF(IFERROR(IF(IF(AF194="--",INDEX(D:D,MATCH(AE194,INDEX(B:B,MATCH(AE194,B:B,)+1):B10708,)+MATCH(AE194,B:B,)))=D194,VLOOKUP(AE194,B:D,3,0),IF(AF194="--",INDEX(D:D,MATCH(AE194,INDEX(B:B,MATCH(AE194,B:B,)+1):B10708,)+MATCH(AE194,B:B,)),"---")),"---")=AD194,"---",IFERROR(IF(IF(AF194="--",INDEX(D:D,MATCH(AE194,INDEX(B:B,MATCH(AE194,B:B,)+1):B10708,)+MATCH(AE194,B:B,)))=AD194,VLOOKUP(AE194,B:D,3,0),IF(AF194="--",INDEX(D:D,MATCH(AE194,INDEX(B:B,MATCH(AE194,B:B,)+1):B10708,)+MATCH(AE194,B:B,)),"---")),"---"))</f>
        <v>---</v>
      </c>
      <c r="AI194" t="str">
        <f t="shared" si="36"/>
        <v>--</v>
      </c>
      <c r="AJ194" t="str">
        <f t="shared" si="37"/>
        <v>GND</v>
      </c>
      <c r="AK194">
        <f t="shared" si="38"/>
        <v>191</v>
      </c>
      <c r="AT194" t="str">
        <f t="shared" si="30"/>
        <v>CLK25M</v>
      </c>
      <c r="AU194" t="str">
        <f t="shared" si="31"/>
        <v>R23</v>
      </c>
    </row>
    <row r="195" spans="1:47" x14ac:dyDescent="0.25">
      <c r="A195" t="str">
        <f t="shared" si="26"/>
        <v>JM2-88</v>
      </c>
      <c r="B195" t="str">
        <f t="shared" si="27"/>
        <v>B14_L18_P</v>
      </c>
      <c r="C195" t="str">
        <f t="shared" si="28"/>
        <v>JM2-B14_L18_P</v>
      </c>
      <c r="D195" t="str">
        <f t="shared" si="29"/>
        <v>JM2-88</v>
      </c>
      <c r="E195" t="s">
        <v>259</v>
      </c>
      <c r="F195">
        <v>88</v>
      </c>
      <c r="G195" t="s">
        <v>292</v>
      </c>
      <c r="L195" t="s">
        <v>922</v>
      </c>
      <c r="M195" t="s">
        <v>274</v>
      </c>
      <c r="N195">
        <v>2.1562999999999999</v>
      </c>
      <c r="AB195" t="str">
        <f>B2B!D192</f>
        <v>JM2</v>
      </c>
      <c r="AC195" t="str">
        <f>B2B!E192</f>
        <v>90</v>
      </c>
      <c r="AD195" t="str">
        <f t="shared" si="32"/>
        <v>JM2-90</v>
      </c>
      <c r="AE195" t="str">
        <f t="shared" si="33"/>
        <v>B14_L17_N</v>
      </c>
      <c r="AF195" t="str">
        <f t="shared" si="34"/>
        <v>U16</v>
      </c>
      <c r="AG195">
        <f t="shared" si="35"/>
        <v>12.893599999999999</v>
      </c>
      <c r="AH195" t="str">
        <f>IF(IFERROR(IF(IF(AF195="--",INDEX(D:D,MATCH(AE195,INDEX(B:B,MATCH(AE195,B:B,)+1):B10709,)+MATCH(AE195,B:B,)))=D195,VLOOKUP(AE195,B:D,3,0),IF(AF195="--",INDEX(D:D,MATCH(AE195,INDEX(B:B,MATCH(AE195,B:B,)+1):B10709,)+MATCH(AE195,B:B,)),"---")),"---")=AD195,"---",IFERROR(IF(IF(AF195="--",INDEX(D:D,MATCH(AE195,INDEX(B:B,MATCH(AE195,B:B,)+1):B10709,)+MATCH(AE195,B:B,)))=AD195,VLOOKUP(AE195,B:D,3,0),IF(AF195="--",INDEX(D:D,MATCH(AE195,INDEX(B:B,MATCH(AE195,B:B,)+1):B10709,)+MATCH(AE195,B:B,)),"---")),"---"))</f>
        <v>---</v>
      </c>
      <c r="AI195" t="str">
        <f t="shared" si="36"/>
        <v>--</v>
      </c>
      <c r="AJ195" t="str">
        <f t="shared" si="37"/>
        <v>B14_L17_N</v>
      </c>
      <c r="AK195">
        <f t="shared" si="38"/>
        <v>2</v>
      </c>
      <c r="AT195" t="str">
        <f t="shared" si="30"/>
        <v>B14_L18_P</v>
      </c>
      <c r="AU195" t="str">
        <f t="shared" si="31"/>
        <v>--</v>
      </c>
    </row>
    <row r="196" spans="1:47" x14ac:dyDescent="0.25">
      <c r="A196" t="str">
        <f t="shared" si="26"/>
        <v>JM2-89</v>
      </c>
      <c r="B196" t="str">
        <f t="shared" si="27"/>
        <v>GND</v>
      </c>
      <c r="C196" t="str">
        <f t="shared" si="28"/>
        <v>JM2-GND</v>
      </c>
      <c r="D196" t="str">
        <f t="shared" si="29"/>
        <v>JM2-89</v>
      </c>
      <c r="E196" t="s">
        <v>259</v>
      </c>
      <c r="F196">
        <v>89</v>
      </c>
      <c r="G196" t="s">
        <v>275</v>
      </c>
      <c r="L196" t="s">
        <v>847</v>
      </c>
      <c r="M196" t="s">
        <v>274</v>
      </c>
      <c r="N196">
        <v>2.5554000000000001</v>
      </c>
      <c r="AB196" t="str">
        <f>B2B!D193</f>
        <v>JM2</v>
      </c>
      <c r="AC196" t="str">
        <f>B2B!E193</f>
        <v>91</v>
      </c>
      <c r="AD196" t="str">
        <f t="shared" si="32"/>
        <v>JM2-91</v>
      </c>
      <c r="AE196" t="str">
        <f t="shared" si="33"/>
        <v>B14_L19_P</v>
      </c>
      <c r="AF196" t="str">
        <f t="shared" si="34"/>
        <v>R13</v>
      </c>
      <c r="AG196">
        <f t="shared" si="35"/>
        <v>14.1418</v>
      </c>
      <c r="AH196" t="str">
        <f>IF(IFERROR(IF(IF(AF196="--",INDEX(D:D,MATCH(AE196,INDEX(B:B,MATCH(AE196,B:B,)+1):B10710,)+MATCH(AE196,B:B,)))=D196,VLOOKUP(AE196,B:D,3,0),IF(AF196="--",INDEX(D:D,MATCH(AE196,INDEX(B:B,MATCH(AE196,B:B,)+1):B10710,)+MATCH(AE196,B:B,)),"---")),"---")=AD196,"---",IFERROR(IF(IF(AF196="--",INDEX(D:D,MATCH(AE196,INDEX(B:B,MATCH(AE196,B:B,)+1):B10710,)+MATCH(AE196,B:B,)))=AD196,VLOOKUP(AE196,B:D,3,0),IF(AF196="--",INDEX(D:D,MATCH(AE196,INDEX(B:B,MATCH(AE196,B:B,)+1):B10710,)+MATCH(AE196,B:B,)),"---")),"---"))</f>
        <v>---</v>
      </c>
      <c r="AI196" t="str">
        <f t="shared" si="36"/>
        <v>--</v>
      </c>
      <c r="AJ196" t="str">
        <f t="shared" si="37"/>
        <v>B14_L19_P</v>
      </c>
      <c r="AK196">
        <f t="shared" si="38"/>
        <v>2</v>
      </c>
      <c r="AT196" t="str">
        <f t="shared" si="30"/>
        <v>GND</v>
      </c>
      <c r="AU196" t="str">
        <f t="shared" si="31"/>
        <v>--</v>
      </c>
    </row>
    <row r="197" spans="1:47" x14ac:dyDescent="0.25">
      <c r="A197" t="str">
        <f t="shared" si="26"/>
        <v>JM2-90</v>
      </c>
      <c r="B197" t="str">
        <f t="shared" si="27"/>
        <v>B14_L17_N</v>
      </c>
      <c r="C197" t="str">
        <f t="shared" si="28"/>
        <v>JM2-B14_L17_N</v>
      </c>
      <c r="D197" t="str">
        <f t="shared" si="29"/>
        <v>JM2-90</v>
      </c>
      <c r="E197" t="s">
        <v>259</v>
      </c>
      <c r="F197">
        <v>90</v>
      </c>
      <c r="G197" t="s">
        <v>853</v>
      </c>
      <c r="L197" t="s">
        <v>928</v>
      </c>
      <c r="M197" t="s">
        <v>274</v>
      </c>
      <c r="N197">
        <v>2.8235000000000001</v>
      </c>
      <c r="AB197" t="str">
        <f>B2B!D194</f>
        <v>JM2</v>
      </c>
      <c r="AC197" t="str">
        <f>B2B!E194</f>
        <v>92</v>
      </c>
      <c r="AD197" t="str">
        <f t="shared" si="32"/>
        <v>JM2-92</v>
      </c>
      <c r="AE197" t="str">
        <f t="shared" si="33"/>
        <v>B14_L17_P</v>
      </c>
      <c r="AF197" t="str">
        <f t="shared" si="34"/>
        <v>U15</v>
      </c>
      <c r="AG197">
        <f t="shared" si="35"/>
        <v>13.4819</v>
      </c>
      <c r="AH197" t="str">
        <f>IF(IFERROR(IF(IF(AF197="--",INDEX(D:D,MATCH(AE197,INDEX(B:B,MATCH(AE197,B:B,)+1):B10711,)+MATCH(AE197,B:B,)))=D197,VLOOKUP(AE197,B:D,3,0),IF(AF197="--",INDEX(D:D,MATCH(AE197,INDEX(B:B,MATCH(AE197,B:B,)+1):B10711,)+MATCH(AE197,B:B,)),"---")),"---")=AD197,"---",IFERROR(IF(IF(AF197="--",INDEX(D:D,MATCH(AE197,INDEX(B:B,MATCH(AE197,B:B,)+1):B10711,)+MATCH(AE197,B:B,)))=AD197,VLOOKUP(AE197,B:D,3,0),IF(AF197="--",INDEX(D:D,MATCH(AE197,INDEX(B:B,MATCH(AE197,B:B,)+1):B10711,)+MATCH(AE197,B:B,)),"---")),"---"))</f>
        <v>---</v>
      </c>
      <c r="AI197" t="str">
        <f t="shared" si="36"/>
        <v>--</v>
      </c>
      <c r="AJ197" t="str">
        <f t="shared" si="37"/>
        <v>B14_L17_P</v>
      </c>
      <c r="AK197">
        <f t="shared" si="38"/>
        <v>2</v>
      </c>
      <c r="AT197" t="str">
        <f t="shared" si="30"/>
        <v>B14_L17_N</v>
      </c>
      <c r="AU197" t="str">
        <f t="shared" si="31"/>
        <v>--</v>
      </c>
    </row>
    <row r="198" spans="1:47" x14ac:dyDescent="0.25">
      <c r="A198" t="str">
        <f t="shared" ref="A198:A261" si="39">$E198&amp;"-"&amp;$F198</f>
        <v>JM2-91</v>
      </c>
      <c r="B198" t="str">
        <f t="shared" ref="B198:B261" si="40">IF(OR(E198=$A$2,E198=$B$2,E198=$C$2,E198=$D$2),"--",G198)</f>
        <v>B14_L19_P</v>
      </c>
      <c r="C198" t="str">
        <f t="shared" ref="C198:C261" si="41">$E198&amp;"-"&amp;$G198</f>
        <v>JM2-B14_L19_P</v>
      </c>
      <c r="D198" t="str">
        <f t="shared" ref="D198:D261" si="42">A198</f>
        <v>JM2-91</v>
      </c>
      <c r="E198" t="s">
        <v>259</v>
      </c>
      <c r="F198">
        <v>91</v>
      </c>
      <c r="G198" t="s">
        <v>856</v>
      </c>
      <c r="L198" t="s">
        <v>1310</v>
      </c>
      <c r="M198" t="s">
        <v>274</v>
      </c>
      <c r="N198">
        <v>26.545999999999999</v>
      </c>
      <c r="AB198" t="str">
        <f>B2B!D195</f>
        <v>JM2</v>
      </c>
      <c r="AC198" t="str">
        <f>B2B!E195</f>
        <v>93</v>
      </c>
      <c r="AD198" t="str">
        <f t="shared" si="32"/>
        <v>JM2-93</v>
      </c>
      <c r="AE198" t="str">
        <f t="shared" si="33"/>
        <v>B14_L19_N</v>
      </c>
      <c r="AF198" t="str">
        <f t="shared" si="34"/>
        <v>T13</v>
      </c>
      <c r="AG198">
        <f t="shared" si="35"/>
        <v>13.8596</v>
      </c>
      <c r="AH198" t="str">
        <f>IF(IFERROR(IF(IF(AF198="--",INDEX(D:D,MATCH(AE198,INDEX(B:B,MATCH(AE198,B:B,)+1):B10712,)+MATCH(AE198,B:B,)))=D198,VLOOKUP(AE198,B:D,3,0),IF(AF198="--",INDEX(D:D,MATCH(AE198,INDEX(B:B,MATCH(AE198,B:B,)+1):B10712,)+MATCH(AE198,B:B,)),"---")),"---")=AD198,"---",IFERROR(IF(IF(AF198="--",INDEX(D:D,MATCH(AE198,INDEX(B:B,MATCH(AE198,B:B,)+1):B10712,)+MATCH(AE198,B:B,)))=AD198,VLOOKUP(AE198,B:D,3,0),IF(AF198="--",INDEX(D:D,MATCH(AE198,INDEX(B:B,MATCH(AE198,B:B,)+1):B10712,)+MATCH(AE198,B:B,)),"---")),"---"))</f>
        <v>---</v>
      </c>
      <c r="AI198" t="str">
        <f t="shared" si="36"/>
        <v>--</v>
      </c>
      <c r="AJ198" t="str">
        <f t="shared" si="37"/>
        <v>B14_L19_N</v>
      </c>
      <c r="AK198">
        <f t="shared" si="38"/>
        <v>2</v>
      </c>
      <c r="AT198" t="str">
        <f t="shared" ref="AT198:AT261" si="43">IF(IF(COUNTIF($AO$6:$AQ$150,B198)&gt;0,"---","--")="---",VLOOKUP(B198,$AO$6:$AQ$150,3,0),B198)</f>
        <v>B14_L19_P</v>
      </c>
      <c r="AU198" t="str">
        <f t="shared" ref="AU198:AU261" si="44">IF(IF(COUNTIF($AO$6:$AQ$150,B198)&gt;0,"---","--")="---",VLOOKUP(B198,$AO$6:$AQ$150,2,0),"--")</f>
        <v>--</v>
      </c>
    </row>
    <row r="199" spans="1:47" x14ac:dyDescent="0.25">
      <c r="A199" t="str">
        <f t="shared" si="39"/>
        <v>JM2-92</v>
      </c>
      <c r="B199" t="str">
        <f t="shared" si="40"/>
        <v>B14_L17_P</v>
      </c>
      <c r="C199" t="str">
        <f t="shared" si="41"/>
        <v>JM2-B14_L17_P</v>
      </c>
      <c r="D199" t="str">
        <f t="shared" si="42"/>
        <v>JM2-92</v>
      </c>
      <c r="E199" t="s">
        <v>259</v>
      </c>
      <c r="F199">
        <v>92</v>
      </c>
      <c r="G199" t="s">
        <v>854</v>
      </c>
      <c r="L199" t="s">
        <v>1316</v>
      </c>
      <c r="M199" t="s">
        <v>274</v>
      </c>
      <c r="N199">
        <v>0</v>
      </c>
      <c r="AB199" t="str">
        <f>B2B!D196</f>
        <v>JM2</v>
      </c>
      <c r="AC199" t="str">
        <f>B2B!E196</f>
        <v>94</v>
      </c>
      <c r="AD199" t="str">
        <f t="shared" ref="AD199:AD205" si="45">AB199&amp;"-"&amp;AC199</f>
        <v>JM2-94</v>
      </c>
      <c r="AE199" t="str">
        <f t="shared" ref="AE199:AE205" si="46">VLOOKUP(AD199,A:G,7,0)</f>
        <v>B14_L20_P</v>
      </c>
      <c r="AF199" t="str">
        <f t="shared" ref="AF199:AF205" si="47">IF(
IF(
IFERROR(VLOOKUP(AE199,$AM$6:$AM$50,1,),1)=1,1,0),
IFERROR(VLOOKUP($F$2&amp;"-"&amp;AE199,C:G,4,0),
"--"),"---")</f>
        <v>U14</v>
      </c>
      <c r="AG199">
        <f t="shared" ref="AG199:AG205" si="48">IF(AF199&lt;&gt;"---",VLOOKUP(AE199,L:N,3,0),"---")</f>
        <v>23.759399999999999</v>
      </c>
      <c r="AH199" t="str">
        <f>IF(IFERROR(IF(IF(AF199="--",INDEX(D:D,MATCH(AE199,INDEX(B:B,MATCH(AE199,B:B,)+1):B10713,)+MATCH(AE199,B:B,)))=D199,VLOOKUP(AE199,B:D,3,0),IF(AF199="--",INDEX(D:D,MATCH(AE199,INDEX(B:B,MATCH(AE199,B:B,)+1):B10713,)+MATCH(AE199,B:B,)),"---")),"---")=AD199,"---",IFERROR(IF(IF(AF199="--",INDEX(D:D,MATCH(AE199,INDEX(B:B,MATCH(AE199,B:B,)+1):B10713,)+MATCH(AE199,B:B,)))=AD199,VLOOKUP(AE199,B:D,3,0),IF(AF199="--",INDEX(D:D,MATCH(AE199,INDEX(B:B,MATCH(AE199,B:B,)+1):B10713,)+MATCH(AE199,B:B,)),"---")),"---"))</f>
        <v>---</v>
      </c>
      <c r="AI199" t="str">
        <f t="shared" ref="AI199:AI205" si="49">IFERROR(IF(IF(COUNTIF($Q$6:$S$150,AE199)&gt;0,"---","--")="---",VLOOKUP(AE199,$Q$6:$S$150,2,0),"--"),"---")</f>
        <v>--</v>
      </c>
      <c r="AJ199" t="str">
        <f t="shared" ref="AJ199:AJ205" si="50">IF(IF(COUNTIF($O$6:$Q$150,AE199)&gt;0,"---","--")="---",VLOOKUP(AE199,$O$6:$Q$150,3,0),AE199)</f>
        <v>B14_L20_P</v>
      </c>
      <c r="AK199">
        <f t="shared" ref="AK199:AK205" si="51">COUNTIF(B:B,AE199)</f>
        <v>2</v>
      </c>
      <c r="AT199" t="str">
        <f t="shared" si="43"/>
        <v>B14_L17_P</v>
      </c>
      <c r="AU199" t="str">
        <f t="shared" si="44"/>
        <v>--</v>
      </c>
    </row>
    <row r="200" spans="1:47" x14ac:dyDescent="0.25">
      <c r="A200" t="str">
        <f t="shared" si="39"/>
        <v>JM2-93</v>
      </c>
      <c r="B200" t="str">
        <f t="shared" si="40"/>
        <v>B14_L19_N</v>
      </c>
      <c r="C200" t="str">
        <f t="shared" si="41"/>
        <v>JM2-B14_L19_N</v>
      </c>
      <c r="D200" t="str">
        <f t="shared" si="42"/>
        <v>JM2-93</v>
      </c>
      <c r="E200" t="s">
        <v>259</v>
      </c>
      <c r="F200">
        <v>93</v>
      </c>
      <c r="G200" t="s">
        <v>855</v>
      </c>
      <c r="L200" t="s">
        <v>1315</v>
      </c>
      <c r="M200" t="s">
        <v>274</v>
      </c>
      <c r="N200">
        <v>0</v>
      </c>
      <c r="AB200" t="str">
        <f>B2B!D197</f>
        <v>JM2</v>
      </c>
      <c r="AC200" t="str">
        <f>B2B!E197</f>
        <v>95</v>
      </c>
      <c r="AD200" t="str">
        <f t="shared" si="45"/>
        <v>JM2-95</v>
      </c>
      <c r="AE200" t="str">
        <f t="shared" si="46"/>
        <v>B14_L22_N</v>
      </c>
      <c r="AF200" t="str">
        <f t="shared" si="47"/>
        <v>U12</v>
      </c>
      <c r="AG200">
        <f t="shared" si="48"/>
        <v>13.8398</v>
      </c>
      <c r="AH200" t="str">
        <f>IF(IFERROR(IF(IF(AF200="--",INDEX(D:D,MATCH(AE200,INDEX(B:B,MATCH(AE200,B:B,)+1):B10714,)+MATCH(AE200,B:B,)))=D200,VLOOKUP(AE200,B:D,3,0),IF(AF200="--",INDEX(D:D,MATCH(AE200,INDEX(B:B,MATCH(AE200,B:B,)+1):B10714,)+MATCH(AE200,B:B,)),"---")),"---")=AD200,"---",IFERROR(IF(IF(AF200="--",INDEX(D:D,MATCH(AE200,INDEX(B:B,MATCH(AE200,B:B,)+1):B10714,)+MATCH(AE200,B:B,)))=AD200,VLOOKUP(AE200,B:D,3,0),IF(AF200="--",INDEX(D:D,MATCH(AE200,INDEX(B:B,MATCH(AE200,B:B,)+1):B10714,)+MATCH(AE200,B:B,)),"---")),"---"))</f>
        <v>---</v>
      </c>
      <c r="AI200" t="str">
        <f t="shared" si="49"/>
        <v>--</v>
      </c>
      <c r="AJ200" t="str">
        <f t="shared" si="50"/>
        <v>B14_L22_N</v>
      </c>
      <c r="AK200">
        <f t="shared" si="51"/>
        <v>2</v>
      </c>
      <c r="AT200" t="str">
        <f t="shared" si="43"/>
        <v>B14_L19_N</v>
      </c>
      <c r="AU200" t="str">
        <f t="shared" si="44"/>
        <v>--</v>
      </c>
    </row>
    <row r="201" spans="1:47" x14ac:dyDescent="0.25">
      <c r="A201" t="str">
        <f t="shared" si="39"/>
        <v>JM2-94</v>
      </c>
      <c r="B201" t="str">
        <f t="shared" si="40"/>
        <v>B14_L20_P</v>
      </c>
      <c r="C201" t="str">
        <f t="shared" si="41"/>
        <v>JM2-B14_L20_P</v>
      </c>
      <c r="D201" t="str">
        <f t="shared" si="42"/>
        <v>JM2-94</v>
      </c>
      <c r="E201" t="s">
        <v>259</v>
      </c>
      <c r="F201">
        <v>94</v>
      </c>
      <c r="G201" t="s">
        <v>858</v>
      </c>
      <c r="L201" t="s">
        <v>411</v>
      </c>
      <c r="M201" t="s">
        <v>274</v>
      </c>
      <c r="N201">
        <v>22.589700000000001</v>
      </c>
      <c r="AB201" t="str">
        <f>B2B!D198</f>
        <v>JM2</v>
      </c>
      <c r="AC201" t="str">
        <f>B2B!E198</f>
        <v>96</v>
      </c>
      <c r="AD201" t="str">
        <f t="shared" si="45"/>
        <v>JM2-96</v>
      </c>
      <c r="AE201" t="str">
        <f t="shared" si="46"/>
        <v>B14_L20_N</v>
      </c>
      <c r="AF201" t="str">
        <f t="shared" si="47"/>
        <v>V14</v>
      </c>
      <c r="AG201">
        <f t="shared" si="48"/>
        <v>22.7698</v>
      </c>
      <c r="AH201" t="str">
        <f>IF(IFERROR(IF(IF(AF201="--",INDEX(D:D,MATCH(AE201,INDEX(B:B,MATCH(AE201,B:B,)+1):B10715,)+MATCH(AE201,B:B,)))=D201,VLOOKUP(AE201,B:D,3,0),IF(AF201="--",INDEX(D:D,MATCH(AE201,INDEX(B:B,MATCH(AE201,B:B,)+1):B10715,)+MATCH(AE201,B:B,)),"---")),"---")=AD201,"---",IFERROR(IF(IF(AF201="--",INDEX(D:D,MATCH(AE201,INDEX(B:B,MATCH(AE201,B:B,)+1):B10715,)+MATCH(AE201,B:B,)))=AD201,VLOOKUP(AE201,B:D,3,0),IF(AF201="--",INDEX(D:D,MATCH(AE201,INDEX(B:B,MATCH(AE201,B:B,)+1):B10715,)+MATCH(AE201,B:B,)),"---")),"---"))</f>
        <v>---</v>
      </c>
      <c r="AI201" t="str">
        <f t="shared" si="49"/>
        <v>--</v>
      </c>
      <c r="AJ201" t="str">
        <f t="shared" si="50"/>
        <v>B14_L20_N</v>
      </c>
      <c r="AK201">
        <f t="shared" si="51"/>
        <v>2</v>
      </c>
      <c r="AT201" t="str">
        <f t="shared" si="43"/>
        <v>B14_L20_P</v>
      </c>
      <c r="AU201" t="str">
        <f t="shared" si="44"/>
        <v>--</v>
      </c>
    </row>
    <row r="202" spans="1:47" x14ac:dyDescent="0.25">
      <c r="A202" t="str">
        <f t="shared" si="39"/>
        <v>JM2-95</v>
      </c>
      <c r="B202" t="str">
        <f t="shared" si="40"/>
        <v>B14_L22_N</v>
      </c>
      <c r="C202" t="str">
        <f t="shared" si="41"/>
        <v>JM2-B14_L22_N</v>
      </c>
      <c r="D202" t="str">
        <f t="shared" si="42"/>
        <v>JM2-95</v>
      </c>
      <c r="E202" t="s">
        <v>259</v>
      </c>
      <c r="F202">
        <v>95</v>
      </c>
      <c r="G202" t="s">
        <v>861</v>
      </c>
      <c r="L202" t="s">
        <v>412</v>
      </c>
      <c r="M202" t="s">
        <v>274</v>
      </c>
      <c r="N202">
        <v>19.5108</v>
      </c>
      <c r="AB202" t="str">
        <f>B2B!D199</f>
        <v>JM2</v>
      </c>
      <c r="AC202" t="str">
        <f>B2B!E199</f>
        <v>97</v>
      </c>
      <c r="AD202" t="str">
        <f t="shared" si="45"/>
        <v>JM2-97</v>
      </c>
      <c r="AE202" t="str">
        <f t="shared" si="46"/>
        <v>B14_L22_P</v>
      </c>
      <c r="AF202" t="str">
        <f t="shared" si="47"/>
        <v>T12</v>
      </c>
      <c r="AG202">
        <f t="shared" si="48"/>
        <v>15.054</v>
      </c>
      <c r="AH202" t="str">
        <f>IF(IFERROR(IF(IF(AF202="--",INDEX(D:D,MATCH(AE202,INDEX(B:B,MATCH(AE202,B:B,)+1):B10716,)+MATCH(AE202,B:B,)))=D202,VLOOKUP(AE202,B:D,3,0),IF(AF202="--",INDEX(D:D,MATCH(AE202,INDEX(B:B,MATCH(AE202,B:B,)+1):B10716,)+MATCH(AE202,B:B,)),"---")),"---")=AD202,"---",IFERROR(IF(IF(AF202="--",INDEX(D:D,MATCH(AE202,INDEX(B:B,MATCH(AE202,B:B,)+1):B10716,)+MATCH(AE202,B:B,)))=AD202,VLOOKUP(AE202,B:D,3,0),IF(AF202="--",INDEX(D:D,MATCH(AE202,INDEX(B:B,MATCH(AE202,B:B,)+1):B10716,)+MATCH(AE202,B:B,)),"---")),"---"))</f>
        <v>---</v>
      </c>
      <c r="AI202" t="str">
        <f t="shared" si="49"/>
        <v>--</v>
      </c>
      <c r="AJ202" t="str">
        <f t="shared" si="50"/>
        <v>B14_L22_P</v>
      </c>
      <c r="AK202">
        <f t="shared" si="51"/>
        <v>2</v>
      </c>
      <c r="AT202" t="str">
        <f t="shared" si="43"/>
        <v>B14_L22_N</v>
      </c>
      <c r="AU202" t="str">
        <f t="shared" si="44"/>
        <v>--</v>
      </c>
    </row>
    <row r="203" spans="1:47" x14ac:dyDescent="0.25">
      <c r="A203" t="str">
        <f t="shared" si="39"/>
        <v>JM2-96</v>
      </c>
      <c r="B203" t="str">
        <f t="shared" si="40"/>
        <v>B14_L20_N</v>
      </c>
      <c r="C203" t="str">
        <f t="shared" si="41"/>
        <v>JM2-B14_L20_N</v>
      </c>
      <c r="D203" t="str">
        <f t="shared" si="42"/>
        <v>JM2-96</v>
      </c>
      <c r="E203" t="s">
        <v>259</v>
      </c>
      <c r="F203">
        <v>96</v>
      </c>
      <c r="G203" t="s">
        <v>857</v>
      </c>
      <c r="L203" t="s">
        <v>1322</v>
      </c>
      <c r="M203" t="s">
        <v>274</v>
      </c>
      <c r="N203">
        <v>18.373000000000001</v>
      </c>
      <c r="AB203" t="str">
        <f>B2B!D200</f>
        <v>JM2</v>
      </c>
      <c r="AC203" t="str">
        <f>B2B!E200</f>
        <v>98</v>
      </c>
      <c r="AD203" t="str">
        <f t="shared" si="45"/>
        <v>JM2-98</v>
      </c>
      <c r="AE203" t="str">
        <f t="shared" si="46"/>
        <v>B14_L25</v>
      </c>
      <c r="AF203" t="str">
        <f t="shared" si="47"/>
        <v>U10</v>
      </c>
      <c r="AG203">
        <f t="shared" si="48"/>
        <v>25.968800000000002</v>
      </c>
      <c r="AH203" t="str">
        <f>IF(IFERROR(IF(IF(AF203="--",INDEX(D:D,MATCH(AE203,INDEX(B:B,MATCH(AE203,B:B,)+1):B10717,)+MATCH(AE203,B:B,)))=D203,VLOOKUP(AE203,B:D,3,0),IF(AF203="--",INDEX(D:D,MATCH(AE203,INDEX(B:B,MATCH(AE203,B:B,)+1):B10717,)+MATCH(AE203,B:B,)),"---")),"---")=AD203,"---",IFERROR(IF(IF(AF203="--",INDEX(D:D,MATCH(AE203,INDEX(B:B,MATCH(AE203,B:B,)+1):B10717,)+MATCH(AE203,B:B,)))=AD203,VLOOKUP(AE203,B:D,3,0),IF(AF203="--",INDEX(D:D,MATCH(AE203,INDEX(B:B,MATCH(AE203,B:B,)+1):B10717,)+MATCH(AE203,B:B,)),"---")),"---"))</f>
        <v>---</v>
      </c>
      <c r="AI203" t="str">
        <f t="shared" si="49"/>
        <v>--</v>
      </c>
      <c r="AJ203" t="str">
        <f t="shared" si="50"/>
        <v>B14_L25</v>
      </c>
      <c r="AK203">
        <f t="shared" si="51"/>
        <v>2</v>
      </c>
      <c r="AT203" t="str">
        <f t="shared" si="43"/>
        <v>B14_L20_N</v>
      </c>
      <c r="AU203" t="str">
        <f t="shared" si="44"/>
        <v>--</v>
      </c>
    </row>
    <row r="204" spans="1:47" x14ac:dyDescent="0.25">
      <c r="A204" t="str">
        <f t="shared" si="39"/>
        <v>JM2-97</v>
      </c>
      <c r="B204" t="str">
        <f t="shared" si="40"/>
        <v>B14_L22_P</v>
      </c>
      <c r="C204" t="str">
        <f t="shared" si="41"/>
        <v>JM2-B14_L22_P</v>
      </c>
      <c r="D204" t="str">
        <f t="shared" si="42"/>
        <v>JM2-97</v>
      </c>
      <c r="E204" t="s">
        <v>259</v>
      </c>
      <c r="F204">
        <v>97</v>
      </c>
      <c r="G204" t="s">
        <v>862</v>
      </c>
      <c r="L204" t="s">
        <v>1311</v>
      </c>
      <c r="M204" t="s">
        <v>274</v>
      </c>
      <c r="N204">
        <v>7.3358999999999996</v>
      </c>
      <c r="AB204" t="str">
        <f>B2B!D201</f>
        <v>JM2</v>
      </c>
      <c r="AC204" t="str">
        <f>B2B!E201</f>
        <v>99</v>
      </c>
      <c r="AD204" t="str">
        <f t="shared" si="45"/>
        <v>JM2-99</v>
      </c>
      <c r="AE204" t="str">
        <f t="shared" si="46"/>
        <v>BOOTMODE</v>
      </c>
      <c r="AF204" t="str">
        <f t="shared" si="47"/>
        <v>R12</v>
      </c>
      <c r="AG204">
        <f t="shared" si="48"/>
        <v>23.4742</v>
      </c>
      <c r="AH204" t="str">
        <f>IF(IFERROR(IF(IF(AF204="--",INDEX(D:D,MATCH(AE204,INDEX(B:B,MATCH(AE204,B:B,)+1):B10718,)+MATCH(AE204,B:B,)))=D204,VLOOKUP(AE204,B:D,3,0),IF(AF204="--",INDEX(D:D,MATCH(AE204,INDEX(B:B,MATCH(AE204,B:B,)+1):B10718,)+MATCH(AE204,B:B,)),"---")),"---")=AD204,"---",IFERROR(IF(IF(AF204="--",INDEX(D:D,MATCH(AE204,INDEX(B:B,MATCH(AE204,B:B,)+1):B10718,)+MATCH(AE204,B:B,)))=AD204,VLOOKUP(AE204,B:D,3,0),IF(AF204="--",INDEX(D:D,MATCH(AE204,INDEX(B:B,MATCH(AE204,B:B,)+1):B10718,)+MATCH(AE204,B:B,)),"---")),"---"))</f>
        <v>---</v>
      </c>
      <c r="AI204" t="str">
        <f t="shared" si="49"/>
        <v>--</v>
      </c>
      <c r="AJ204" t="str">
        <f t="shared" si="50"/>
        <v>BOOTMODE</v>
      </c>
      <c r="AK204">
        <f t="shared" si="51"/>
        <v>4</v>
      </c>
      <c r="AT204" t="str">
        <f t="shared" si="43"/>
        <v>B14_L22_P</v>
      </c>
      <c r="AU204" t="str">
        <f t="shared" si="44"/>
        <v>--</v>
      </c>
    </row>
    <row r="205" spans="1:47" x14ac:dyDescent="0.25">
      <c r="A205" t="str">
        <f t="shared" si="39"/>
        <v>JM2-98</v>
      </c>
      <c r="B205" t="str">
        <f t="shared" si="40"/>
        <v>B14_L25</v>
      </c>
      <c r="C205" t="str">
        <f t="shared" si="41"/>
        <v>JM2-B14_L25</v>
      </c>
      <c r="D205" t="str">
        <f t="shared" si="42"/>
        <v>JM2-98</v>
      </c>
      <c r="E205" t="s">
        <v>259</v>
      </c>
      <c r="F205">
        <v>98</v>
      </c>
      <c r="G205" t="s">
        <v>1303</v>
      </c>
      <c r="L205" t="s">
        <v>1323</v>
      </c>
      <c r="M205" t="s">
        <v>274</v>
      </c>
      <c r="N205">
        <v>11.2037</v>
      </c>
      <c r="AB205" t="str">
        <f>B2B!D202</f>
        <v>JM2</v>
      </c>
      <c r="AC205" t="str">
        <f>B2B!E202</f>
        <v>100</v>
      </c>
      <c r="AD205" t="str">
        <f t="shared" si="45"/>
        <v>JM2-100</v>
      </c>
      <c r="AE205" t="str">
        <f t="shared" si="46"/>
        <v>B14_L0</v>
      </c>
      <c r="AF205" t="str">
        <f t="shared" si="47"/>
        <v>L14</v>
      </c>
      <c r="AG205">
        <f t="shared" si="48"/>
        <v>31.472999999999999</v>
      </c>
      <c r="AH205" t="str">
        <f>IF(IFERROR(IF(IF(AF205="--",INDEX(D:D,MATCH(AE205,INDEX(B:B,MATCH(AE205,B:B,)+1):B10719,)+MATCH(AE205,B:B,)))=D205,VLOOKUP(AE205,B:D,3,0),IF(AF205="--",INDEX(D:D,MATCH(AE205,INDEX(B:B,MATCH(AE205,B:B,)+1):B10719,)+MATCH(AE205,B:B,)),"---")),"---")=AD205,"---",IFERROR(IF(IF(AF205="--",INDEX(D:D,MATCH(AE205,INDEX(B:B,MATCH(AE205,B:B,)+1):B10719,)+MATCH(AE205,B:B,)))=AD205,VLOOKUP(AE205,B:D,3,0),IF(AF205="--",INDEX(D:D,MATCH(AE205,INDEX(B:B,MATCH(AE205,B:B,)+1):B10719,)+MATCH(AE205,B:B,)),"---")),"---"))</f>
        <v>---</v>
      </c>
      <c r="AI205" t="str">
        <f t="shared" si="49"/>
        <v>--</v>
      </c>
      <c r="AJ205" t="str">
        <f t="shared" si="50"/>
        <v>B14_L0</v>
      </c>
      <c r="AK205">
        <f t="shared" si="51"/>
        <v>2</v>
      </c>
      <c r="AT205" t="str">
        <f t="shared" si="43"/>
        <v>B14_L25</v>
      </c>
      <c r="AU205" t="str">
        <f t="shared" si="44"/>
        <v>--</v>
      </c>
    </row>
    <row r="206" spans="1:47" x14ac:dyDescent="0.25">
      <c r="A206" t="str">
        <f t="shared" si="39"/>
        <v>JM2-99</v>
      </c>
      <c r="B206" t="str">
        <f t="shared" si="40"/>
        <v>BOOTMODE</v>
      </c>
      <c r="C206" t="str">
        <f t="shared" si="41"/>
        <v>JM2-BOOTMODE</v>
      </c>
      <c r="D206" t="str">
        <f t="shared" si="42"/>
        <v>JM2-99</v>
      </c>
      <c r="E206" t="s">
        <v>259</v>
      </c>
      <c r="F206">
        <v>99</v>
      </c>
      <c r="G206" t="s">
        <v>1267</v>
      </c>
      <c r="L206" t="s">
        <v>1312</v>
      </c>
      <c r="M206" t="s">
        <v>274</v>
      </c>
      <c r="N206">
        <v>22.833300000000001</v>
      </c>
      <c r="AT206" t="str">
        <f t="shared" si="43"/>
        <v>BOOTMODE</v>
      </c>
      <c r="AU206" t="str">
        <f t="shared" si="44"/>
        <v>--</v>
      </c>
    </row>
    <row r="207" spans="1:47" x14ac:dyDescent="0.25">
      <c r="A207" t="str">
        <f t="shared" si="39"/>
        <v>JM2-100</v>
      </c>
      <c r="B207" t="str">
        <f t="shared" si="40"/>
        <v>B14_L0</v>
      </c>
      <c r="C207" t="str">
        <f t="shared" si="41"/>
        <v>JM2-B14_L0</v>
      </c>
      <c r="D207" t="str">
        <f t="shared" si="42"/>
        <v>JM2-100</v>
      </c>
      <c r="E207" t="s">
        <v>259</v>
      </c>
      <c r="F207">
        <v>100</v>
      </c>
      <c r="G207" t="s">
        <v>1302</v>
      </c>
      <c r="L207" t="s">
        <v>1306</v>
      </c>
      <c r="M207" t="s">
        <v>274</v>
      </c>
      <c r="N207">
        <v>26.8095</v>
      </c>
      <c r="AT207" t="str">
        <f t="shared" si="43"/>
        <v>B14_L0</v>
      </c>
      <c r="AU207" t="str">
        <f t="shared" si="44"/>
        <v>--</v>
      </c>
    </row>
    <row r="208" spans="1:47" x14ac:dyDescent="0.25">
      <c r="A208" t="str">
        <f t="shared" si="39"/>
        <v>JM2-F1</v>
      </c>
      <c r="B208" t="str">
        <f t="shared" si="40"/>
        <v>GND</v>
      </c>
      <c r="C208" t="str">
        <f t="shared" si="41"/>
        <v>JM2-GND</v>
      </c>
      <c r="D208" t="str">
        <f t="shared" si="42"/>
        <v>JM2-F1</v>
      </c>
      <c r="E208" t="s">
        <v>259</v>
      </c>
      <c r="F208" t="s">
        <v>364</v>
      </c>
      <c r="G208" t="s">
        <v>275</v>
      </c>
      <c r="L208" t="s">
        <v>414</v>
      </c>
      <c r="M208" t="s">
        <v>274</v>
      </c>
      <c r="N208">
        <v>28.500599999999999</v>
      </c>
      <c r="AT208" t="str">
        <f t="shared" si="43"/>
        <v>GND</v>
      </c>
      <c r="AU208" t="str">
        <f t="shared" si="44"/>
        <v>--</v>
      </c>
    </row>
    <row r="209" spans="1:47" x14ac:dyDescent="0.25">
      <c r="A209" t="str">
        <f t="shared" si="39"/>
        <v>JM2-F2</v>
      </c>
      <c r="B209" t="str">
        <f t="shared" si="40"/>
        <v>GND</v>
      </c>
      <c r="C209" t="str">
        <f t="shared" si="41"/>
        <v>JM2-GND</v>
      </c>
      <c r="D209" t="str">
        <f t="shared" si="42"/>
        <v>JM2-F2</v>
      </c>
      <c r="E209" t="s">
        <v>259</v>
      </c>
      <c r="F209" t="s">
        <v>366</v>
      </c>
      <c r="G209" t="s">
        <v>275</v>
      </c>
      <c r="L209" t="s">
        <v>415</v>
      </c>
      <c r="M209" t="s">
        <v>274</v>
      </c>
      <c r="N209">
        <v>16.9879</v>
      </c>
      <c r="AT209" t="str">
        <f t="shared" si="43"/>
        <v>GND</v>
      </c>
      <c r="AU209" t="str">
        <f t="shared" si="44"/>
        <v>--</v>
      </c>
    </row>
    <row r="210" spans="1:47" x14ac:dyDescent="0.25">
      <c r="A210" t="str">
        <f t="shared" si="39"/>
        <v>U1-1</v>
      </c>
      <c r="B210" t="str">
        <f t="shared" si="40"/>
        <v>VIN</v>
      </c>
      <c r="C210" t="str">
        <f t="shared" si="41"/>
        <v>U1-VIN</v>
      </c>
      <c r="D210" t="str">
        <f t="shared" si="42"/>
        <v>U1-1</v>
      </c>
      <c r="E210" t="s">
        <v>408</v>
      </c>
      <c r="F210">
        <v>1</v>
      </c>
      <c r="G210" t="s">
        <v>273</v>
      </c>
      <c r="L210" t="s">
        <v>416</v>
      </c>
      <c r="M210" t="s">
        <v>274</v>
      </c>
      <c r="N210">
        <v>22.8325</v>
      </c>
      <c r="AT210" t="str">
        <f t="shared" si="43"/>
        <v>VIN</v>
      </c>
      <c r="AU210" t="str">
        <f t="shared" si="44"/>
        <v>--</v>
      </c>
    </row>
    <row r="211" spans="1:47" x14ac:dyDescent="0.25">
      <c r="A211" t="str">
        <f t="shared" si="39"/>
        <v>U1-2</v>
      </c>
      <c r="B211" t="str">
        <f t="shared" si="40"/>
        <v>PG_1V0</v>
      </c>
      <c r="C211" t="str">
        <f t="shared" si="41"/>
        <v>U1-PG_1V0</v>
      </c>
      <c r="D211" t="str">
        <f t="shared" si="42"/>
        <v>U1-2</v>
      </c>
      <c r="E211" t="s">
        <v>408</v>
      </c>
      <c r="F211">
        <v>2</v>
      </c>
      <c r="G211" t="s">
        <v>411</v>
      </c>
      <c r="L211" t="s">
        <v>417</v>
      </c>
      <c r="M211" t="s">
        <v>274</v>
      </c>
      <c r="N211">
        <v>12.096299999999999</v>
      </c>
      <c r="AT211" t="str">
        <f t="shared" si="43"/>
        <v>PG_1V0</v>
      </c>
      <c r="AU211" t="str">
        <f t="shared" si="44"/>
        <v>--</v>
      </c>
    </row>
    <row r="212" spans="1:47" x14ac:dyDescent="0.25">
      <c r="A212" t="str">
        <f t="shared" si="39"/>
        <v>U1-3</v>
      </c>
      <c r="B212" t="str">
        <f t="shared" si="40"/>
        <v>VIN</v>
      </c>
      <c r="C212" t="str">
        <f t="shared" si="41"/>
        <v>U1-VIN</v>
      </c>
      <c r="D212" t="str">
        <f t="shared" si="42"/>
        <v>U1-3</v>
      </c>
      <c r="E212" t="s">
        <v>408</v>
      </c>
      <c r="F212">
        <v>3</v>
      </c>
      <c r="G212" t="s">
        <v>273</v>
      </c>
      <c r="L212" t="s">
        <v>418</v>
      </c>
      <c r="M212" t="s">
        <v>274</v>
      </c>
      <c r="N212">
        <v>14.571999999999999</v>
      </c>
      <c r="AT212" t="str">
        <f t="shared" si="43"/>
        <v>VIN</v>
      </c>
      <c r="AU212" t="str">
        <f t="shared" si="44"/>
        <v>--</v>
      </c>
    </row>
    <row r="213" spans="1:47" x14ac:dyDescent="0.25">
      <c r="A213" t="str">
        <f t="shared" si="39"/>
        <v>U1-4</v>
      </c>
      <c r="B213" t="str">
        <f t="shared" si="40"/>
        <v>VIN</v>
      </c>
      <c r="C213" t="str">
        <f t="shared" si="41"/>
        <v>U1-VIN</v>
      </c>
      <c r="D213" t="str">
        <f t="shared" si="42"/>
        <v>U1-4</v>
      </c>
      <c r="E213" t="s">
        <v>408</v>
      </c>
      <c r="F213">
        <v>4</v>
      </c>
      <c r="G213" t="s">
        <v>273</v>
      </c>
      <c r="L213" t="s">
        <v>407</v>
      </c>
      <c r="M213" t="s">
        <v>274</v>
      </c>
      <c r="N213">
        <v>30.544499999999999</v>
      </c>
      <c r="AT213" t="str">
        <f t="shared" si="43"/>
        <v>VIN</v>
      </c>
      <c r="AU213" t="str">
        <f t="shared" si="44"/>
        <v>--</v>
      </c>
    </row>
    <row r="214" spans="1:47" x14ac:dyDescent="0.25">
      <c r="A214" t="str">
        <f t="shared" si="39"/>
        <v>U1-5</v>
      </c>
      <c r="B214" t="str">
        <f t="shared" si="40"/>
        <v>GND</v>
      </c>
      <c r="C214" t="str">
        <f t="shared" si="41"/>
        <v>U1-GND</v>
      </c>
      <c r="D214" t="str">
        <f t="shared" si="42"/>
        <v>U1-5</v>
      </c>
      <c r="E214" t="s">
        <v>408</v>
      </c>
      <c r="F214">
        <v>5</v>
      </c>
      <c r="G214" t="s">
        <v>275</v>
      </c>
      <c r="L214" t="s">
        <v>404</v>
      </c>
      <c r="M214" t="s">
        <v>274</v>
      </c>
      <c r="N214">
        <v>17.378399999999999</v>
      </c>
      <c r="AT214" t="str">
        <f t="shared" si="43"/>
        <v>GND</v>
      </c>
      <c r="AU214" t="str">
        <f t="shared" si="44"/>
        <v>--</v>
      </c>
    </row>
    <row r="215" spans="1:47" x14ac:dyDescent="0.25">
      <c r="A215" t="str">
        <f t="shared" si="39"/>
        <v>U1-6</v>
      </c>
      <c r="B215" t="str">
        <f t="shared" si="40"/>
        <v>GND</v>
      </c>
      <c r="C215" t="str">
        <f t="shared" si="41"/>
        <v>U1-GND</v>
      </c>
      <c r="D215" t="str">
        <f t="shared" si="42"/>
        <v>U1-6</v>
      </c>
      <c r="E215" t="s">
        <v>408</v>
      </c>
      <c r="F215">
        <v>6</v>
      </c>
      <c r="G215" t="s">
        <v>275</v>
      </c>
      <c r="L215" t="s">
        <v>405</v>
      </c>
      <c r="M215" t="s">
        <v>274</v>
      </c>
      <c r="N215">
        <v>16.4102</v>
      </c>
      <c r="AT215" t="str">
        <f t="shared" si="43"/>
        <v>GND</v>
      </c>
      <c r="AU215" t="str">
        <f t="shared" si="44"/>
        <v>--</v>
      </c>
    </row>
    <row r="216" spans="1:47" x14ac:dyDescent="0.25">
      <c r="A216" t="str">
        <f t="shared" si="39"/>
        <v>U1-7</v>
      </c>
      <c r="B216" t="str">
        <f t="shared" si="40"/>
        <v>NetR15_1</v>
      </c>
      <c r="C216" t="str">
        <f t="shared" si="41"/>
        <v>U1-NetR15_1</v>
      </c>
      <c r="D216" t="str">
        <f t="shared" si="42"/>
        <v>U1-7</v>
      </c>
      <c r="E216" t="s">
        <v>408</v>
      </c>
      <c r="F216">
        <v>7</v>
      </c>
      <c r="G216" t="s">
        <v>915</v>
      </c>
      <c r="L216" t="s">
        <v>403</v>
      </c>
      <c r="M216" t="s">
        <v>274</v>
      </c>
      <c r="N216">
        <v>20.068300000000001</v>
      </c>
      <c r="AT216" t="str">
        <f t="shared" si="43"/>
        <v>NetR15_1</v>
      </c>
      <c r="AU216" t="str">
        <f t="shared" si="44"/>
        <v>--</v>
      </c>
    </row>
    <row r="217" spans="1:47" x14ac:dyDescent="0.25">
      <c r="A217" t="str">
        <f t="shared" si="39"/>
        <v>U1-8</v>
      </c>
      <c r="B217" t="str">
        <f t="shared" si="40"/>
        <v>1.0V</v>
      </c>
      <c r="C217" t="str">
        <f t="shared" si="41"/>
        <v>U1-1.0V</v>
      </c>
      <c r="D217" t="str">
        <f t="shared" si="42"/>
        <v>U1-8</v>
      </c>
      <c r="E217" t="s">
        <v>408</v>
      </c>
      <c r="F217">
        <v>8</v>
      </c>
      <c r="G217" t="s">
        <v>1297</v>
      </c>
      <c r="L217" t="s">
        <v>281</v>
      </c>
      <c r="M217" t="s">
        <v>274</v>
      </c>
      <c r="N217">
        <v>18.619900000000001</v>
      </c>
      <c r="AT217" t="str">
        <f t="shared" si="43"/>
        <v>1.0V</v>
      </c>
      <c r="AU217" t="str">
        <f t="shared" si="44"/>
        <v>--</v>
      </c>
    </row>
    <row r="218" spans="1:47" x14ac:dyDescent="0.25">
      <c r="A218" t="str">
        <f t="shared" si="39"/>
        <v>U1-9</v>
      </c>
      <c r="B218" t="str">
        <f t="shared" si="40"/>
        <v>GND</v>
      </c>
      <c r="C218" t="str">
        <f t="shared" si="41"/>
        <v>U1-GND</v>
      </c>
      <c r="D218" t="str">
        <f t="shared" si="42"/>
        <v>U1-9</v>
      </c>
      <c r="E218" t="s">
        <v>408</v>
      </c>
      <c r="F218">
        <v>9</v>
      </c>
      <c r="G218" t="s">
        <v>275</v>
      </c>
      <c r="L218" t="s">
        <v>376</v>
      </c>
      <c r="M218" t="s">
        <v>274</v>
      </c>
      <c r="N218">
        <v>19.0486</v>
      </c>
      <c r="AT218" t="str">
        <f t="shared" si="43"/>
        <v>GND</v>
      </c>
      <c r="AU218" t="str">
        <f t="shared" si="44"/>
        <v>--</v>
      </c>
    </row>
    <row r="219" spans="1:47" x14ac:dyDescent="0.25">
      <c r="A219" t="str">
        <f t="shared" si="39"/>
        <v>U2-1</v>
      </c>
      <c r="B219" t="str">
        <f t="shared" si="40"/>
        <v>EN_GTPWR</v>
      </c>
      <c r="C219" t="str">
        <f t="shared" si="41"/>
        <v>U2-EN_GTPWR</v>
      </c>
      <c r="D219" t="str">
        <f t="shared" si="42"/>
        <v>U2-1</v>
      </c>
      <c r="E219" t="s">
        <v>413</v>
      </c>
      <c r="F219">
        <v>1</v>
      </c>
      <c r="G219" t="s">
        <v>1305</v>
      </c>
      <c r="L219" t="s">
        <v>1287</v>
      </c>
      <c r="M219" t="s">
        <v>274</v>
      </c>
      <c r="N219">
        <v>56.089300000000001</v>
      </c>
      <c r="AT219" t="str">
        <f t="shared" si="43"/>
        <v>EN_GTPWR</v>
      </c>
      <c r="AU219" t="str">
        <f t="shared" si="44"/>
        <v>--</v>
      </c>
    </row>
    <row r="220" spans="1:47" x14ac:dyDescent="0.25">
      <c r="A220" t="str">
        <f t="shared" si="39"/>
        <v>U2-2</v>
      </c>
      <c r="B220" t="str">
        <f t="shared" si="40"/>
        <v>NetU2_2</v>
      </c>
      <c r="C220" t="str">
        <f t="shared" si="41"/>
        <v>U2-NetU2_2</v>
      </c>
      <c r="D220" t="str">
        <f t="shared" si="42"/>
        <v>U2-2</v>
      </c>
      <c r="E220" t="s">
        <v>413</v>
      </c>
      <c r="F220">
        <v>2</v>
      </c>
      <c r="G220" t="s">
        <v>1314</v>
      </c>
      <c r="L220" t="s">
        <v>273</v>
      </c>
      <c r="M220" t="s">
        <v>274</v>
      </c>
      <c r="N220">
        <v>29.378</v>
      </c>
      <c r="AT220" t="str">
        <f t="shared" si="43"/>
        <v>NetU2_2</v>
      </c>
      <c r="AU220" t="str">
        <f t="shared" si="44"/>
        <v>--</v>
      </c>
    </row>
    <row r="221" spans="1:47" x14ac:dyDescent="0.25">
      <c r="A221" t="str">
        <f t="shared" si="39"/>
        <v>U2-3</v>
      </c>
      <c r="B221" t="str">
        <f t="shared" si="40"/>
        <v>GND</v>
      </c>
      <c r="C221" t="str">
        <f t="shared" si="41"/>
        <v>U2-GND</v>
      </c>
      <c r="D221" t="str">
        <f t="shared" si="42"/>
        <v>U2-3</v>
      </c>
      <c r="E221" t="s">
        <v>413</v>
      </c>
      <c r="F221">
        <v>3</v>
      </c>
      <c r="G221" t="s">
        <v>275</v>
      </c>
      <c r="L221" t="s">
        <v>1324</v>
      </c>
      <c r="M221" t="s">
        <v>1324</v>
      </c>
      <c r="N221" t="s">
        <v>1324</v>
      </c>
      <c r="AT221" t="str">
        <f t="shared" si="43"/>
        <v>GND</v>
      </c>
      <c r="AU221" t="str">
        <f t="shared" si="44"/>
        <v>--</v>
      </c>
    </row>
    <row r="222" spans="1:47" x14ac:dyDescent="0.25">
      <c r="A222" t="str">
        <f t="shared" si="39"/>
        <v>U2-4</v>
      </c>
      <c r="B222" t="str">
        <f t="shared" si="40"/>
        <v>CLK2_N</v>
      </c>
      <c r="C222" t="str">
        <f t="shared" si="41"/>
        <v>U2-CLK2_N</v>
      </c>
      <c r="D222" t="str">
        <f t="shared" si="42"/>
        <v>U2-4</v>
      </c>
      <c r="E222" t="s">
        <v>413</v>
      </c>
      <c r="F222">
        <v>4</v>
      </c>
      <c r="G222" t="s">
        <v>875</v>
      </c>
      <c r="AT222" t="str">
        <f t="shared" si="43"/>
        <v>MGT_CLK1_N</v>
      </c>
      <c r="AU222" t="str">
        <f t="shared" si="44"/>
        <v>C135</v>
      </c>
    </row>
    <row r="223" spans="1:47" x14ac:dyDescent="0.25">
      <c r="A223" t="str">
        <f t="shared" si="39"/>
        <v>U2-5</v>
      </c>
      <c r="B223" t="str">
        <f t="shared" si="40"/>
        <v>CLK2_P</v>
      </c>
      <c r="C223" t="str">
        <f t="shared" si="41"/>
        <v>U2-CLK2_P</v>
      </c>
      <c r="D223" t="str">
        <f t="shared" si="42"/>
        <v>U2-5</v>
      </c>
      <c r="E223" t="s">
        <v>413</v>
      </c>
      <c r="F223">
        <v>5</v>
      </c>
      <c r="G223" t="s">
        <v>876</v>
      </c>
      <c r="AT223" t="str">
        <f t="shared" si="43"/>
        <v>MGT_CLK1_P</v>
      </c>
      <c r="AU223" t="str">
        <f t="shared" si="44"/>
        <v>C134</v>
      </c>
    </row>
    <row r="224" spans="1:47" x14ac:dyDescent="0.25">
      <c r="A224" t="str">
        <f t="shared" si="39"/>
        <v>U2-6</v>
      </c>
      <c r="B224" t="str">
        <f t="shared" si="40"/>
        <v>NetC10_2</v>
      </c>
      <c r="C224" t="str">
        <f t="shared" si="41"/>
        <v>U2-NetC10_2</v>
      </c>
      <c r="D224" t="str">
        <f t="shared" si="42"/>
        <v>U2-6</v>
      </c>
      <c r="E224" t="s">
        <v>413</v>
      </c>
      <c r="F224">
        <v>6</v>
      </c>
      <c r="G224" t="s">
        <v>926</v>
      </c>
      <c r="AT224" t="str">
        <f t="shared" si="43"/>
        <v>NetC10_2</v>
      </c>
      <c r="AU224" t="str">
        <f t="shared" si="44"/>
        <v>--</v>
      </c>
    </row>
    <row r="225" spans="1:47" x14ac:dyDescent="0.25">
      <c r="A225" t="str">
        <f t="shared" si="39"/>
        <v>U3-1</v>
      </c>
      <c r="B225" t="str">
        <f t="shared" si="40"/>
        <v>VIN</v>
      </c>
      <c r="C225" t="str">
        <f t="shared" si="41"/>
        <v>U3-VIN</v>
      </c>
      <c r="D225" t="str">
        <f t="shared" si="42"/>
        <v>U3-1</v>
      </c>
      <c r="E225" t="s">
        <v>419</v>
      </c>
      <c r="F225">
        <v>1</v>
      </c>
      <c r="G225" t="s">
        <v>273</v>
      </c>
      <c r="AT225" t="str">
        <f t="shared" si="43"/>
        <v>VIN</v>
      </c>
      <c r="AU225" t="str">
        <f t="shared" si="44"/>
        <v>--</v>
      </c>
    </row>
    <row r="226" spans="1:47" x14ac:dyDescent="0.25">
      <c r="A226" t="str">
        <f t="shared" si="39"/>
        <v>U3-2</v>
      </c>
      <c r="B226" t="str">
        <f t="shared" si="40"/>
        <v>PG_1V0</v>
      </c>
      <c r="C226" t="str">
        <f t="shared" si="41"/>
        <v>U3-PG_1V0</v>
      </c>
      <c r="D226" t="str">
        <f t="shared" si="42"/>
        <v>U3-2</v>
      </c>
      <c r="E226" t="s">
        <v>419</v>
      </c>
      <c r="F226">
        <v>2</v>
      </c>
      <c r="G226" t="s">
        <v>411</v>
      </c>
      <c r="AT226" t="str">
        <f t="shared" si="43"/>
        <v>PG_1V0</v>
      </c>
      <c r="AU226" t="str">
        <f t="shared" si="44"/>
        <v>--</v>
      </c>
    </row>
    <row r="227" spans="1:47" x14ac:dyDescent="0.25">
      <c r="A227" t="str">
        <f t="shared" si="39"/>
        <v>U3-3</v>
      </c>
      <c r="B227" t="str">
        <f t="shared" si="40"/>
        <v>1.8V</v>
      </c>
      <c r="C227" t="str">
        <f t="shared" si="41"/>
        <v>U3-1.8V</v>
      </c>
      <c r="D227" t="str">
        <f t="shared" si="42"/>
        <v>U3-3</v>
      </c>
      <c r="E227" t="s">
        <v>419</v>
      </c>
      <c r="F227">
        <v>3</v>
      </c>
      <c r="G227" t="s">
        <v>276</v>
      </c>
      <c r="AT227" t="str">
        <f t="shared" si="43"/>
        <v>1.8V</v>
      </c>
      <c r="AU227" t="str">
        <f t="shared" si="44"/>
        <v>--</v>
      </c>
    </row>
    <row r="228" spans="1:47" x14ac:dyDescent="0.25">
      <c r="A228" t="str">
        <f t="shared" si="39"/>
        <v>U3-4</v>
      </c>
      <c r="B228" t="str">
        <f t="shared" si="40"/>
        <v>GND</v>
      </c>
      <c r="C228" t="str">
        <f t="shared" si="41"/>
        <v>U3-GND</v>
      </c>
      <c r="D228" t="str">
        <f t="shared" si="42"/>
        <v>U3-4</v>
      </c>
      <c r="E228" t="s">
        <v>419</v>
      </c>
      <c r="F228">
        <v>4</v>
      </c>
      <c r="G228" t="s">
        <v>275</v>
      </c>
      <c r="AT228" t="str">
        <f t="shared" si="43"/>
        <v>GND</v>
      </c>
      <c r="AU228" t="str">
        <f t="shared" si="44"/>
        <v>--</v>
      </c>
    </row>
    <row r="229" spans="1:47" x14ac:dyDescent="0.25">
      <c r="A229" t="str">
        <f t="shared" si="39"/>
        <v>U4-A2</v>
      </c>
      <c r="B229" t="str">
        <f t="shared" si="40"/>
        <v>1.2V_MGT</v>
      </c>
      <c r="C229" t="str">
        <f t="shared" si="41"/>
        <v>U4-1.2V_MGT</v>
      </c>
      <c r="D229" t="str">
        <f t="shared" si="42"/>
        <v>U4-A2</v>
      </c>
      <c r="E229" t="s">
        <v>420</v>
      </c>
      <c r="F229" t="s">
        <v>664</v>
      </c>
      <c r="G229" t="s">
        <v>874</v>
      </c>
      <c r="AT229" t="str">
        <f t="shared" si="43"/>
        <v>1.2V_MGT</v>
      </c>
      <c r="AU229" t="str">
        <f t="shared" si="44"/>
        <v>--</v>
      </c>
    </row>
    <row r="230" spans="1:47" x14ac:dyDescent="0.25">
      <c r="A230" t="str">
        <f t="shared" si="39"/>
        <v>U4-A3</v>
      </c>
      <c r="B230" t="str">
        <f t="shared" si="40"/>
        <v>MGT_RX1_N</v>
      </c>
      <c r="C230" t="str">
        <f t="shared" si="41"/>
        <v>U4-MGT_RX1_N</v>
      </c>
      <c r="D230" t="str">
        <f t="shared" si="42"/>
        <v>U4-A3</v>
      </c>
      <c r="E230" t="s">
        <v>420</v>
      </c>
      <c r="F230" t="s">
        <v>544</v>
      </c>
      <c r="G230" t="s">
        <v>882</v>
      </c>
      <c r="AT230" t="str">
        <f t="shared" si="43"/>
        <v>MGT_RX1_N</v>
      </c>
      <c r="AU230" t="str">
        <f t="shared" si="44"/>
        <v>--</v>
      </c>
    </row>
    <row r="231" spans="1:47" x14ac:dyDescent="0.25">
      <c r="A231" t="str">
        <f t="shared" si="39"/>
        <v>U4-A4</v>
      </c>
      <c r="B231" t="str">
        <f t="shared" si="40"/>
        <v>MGT_RX1_P</v>
      </c>
      <c r="C231" t="str">
        <f t="shared" si="41"/>
        <v>U4-MGT_RX1_P</v>
      </c>
      <c r="D231" t="str">
        <f t="shared" si="42"/>
        <v>U4-A4</v>
      </c>
      <c r="E231" t="s">
        <v>420</v>
      </c>
      <c r="F231" t="s">
        <v>545</v>
      </c>
      <c r="G231" t="s">
        <v>884</v>
      </c>
      <c r="AT231" t="str">
        <f t="shared" si="43"/>
        <v>MGT_RX1_P</v>
      </c>
      <c r="AU231" t="str">
        <f t="shared" si="44"/>
        <v>--</v>
      </c>
    </row>
    <row r="232" spans="1:47" x14ac:dyDescent="0.25">
      <c r="A232" t="str">
        <f t="shared" si="39"/>
        <v>U4-A6</v>
      </c>
      <c r="B232" t="str">
        <f t="shared" si="40"/>
        <v>NetR9_2</v>
      </c>
      <c r="C232" t="str">
        <f t="shared" si="41"/>
        <v>U4-NetR9_2</v>
      </c>
      <c r="D232" t="str">
        <f t="shared" si="42"/>
        <v>U4-A6</v>
      </c>
      <c r="E232" t="s">
        <v>420</v>
      </c>
      <c r="F232" t="s">
        <v>547</v>
      </c>
      <c r="G232" t="s">
        <v>928</v>
      </c>
      <c r="AT232" t="str">
        <f t="shared" si="43"/>
        <v>NetR9_2</v>
      </c>
      <c r="AU232" t="str">
        <f t="shared" si="44"/>
        <v>--</v>
      </c>
    </row>
    <row r="233" spans="1:47" x14ac:dyDescent="0.25">
      <c r="A233" t="str">
        <f t="shared" si="39"/>
        <v>U4-B1</v>
      </c>
      <c r="B233" t="str">
        <f t="shared" si="40"/>
        <v>MGT_TX3_N</v>
      </c>
      <c r="C233" t="str">
        <f t="shared" si="41"/>
        <v>U4-MGT_TX3_N</v>
      </c>
      <c r="D233" t="str">
        <f t="shared" si="42"/>
        <v>U4-B1</v>
      </c>
      <c r="E233" t="s">
        <v>420</v>
      </c>
      <c r="F233" t="s">
        <v>549</v>
      </c>
      <c r="G233" t="s">
        <v>889</v>
      </c>
      <c r="AT233" t="str">
        <f t="shared" si="43"/>
        <v>MGT_TX3_N</v>
      </c>
      <c r="AU233" t="str">
        <f t="shared" si="44"/>
        <v>--</v>
      </c>
    </row>
    <row r="234" spans="1:47" x14ac:dyDescent="0.25">
      <c r="A234" t="str">
        <f t="shared" si="39"/>
        <v>U4-B2</v>
      </c>
      <c r="B234" t="str">
        <f t="shared" si="40"/>
        <v>MGT_TX3_P</v>
      </c>
      <c r="C234" t="str">
        <f t="shared" si="41"/>
        <v>U4-MGT_TX3_P</v>
      </c>
      <c r="D234" t="str">
        <f t="shared" si="42"/>
        <v>U4-B2</v>
      </c>
      <c r="E234" t="s">
        <v>420</v>
      </c>
      <c r="F234" t="s">
        <v>550</v>
      </c>
      <c r="G234" t="s">
        <v>891</v>
      </c>
      <c r="AT234" t="str">
        <f t="shared" si="43"/>
        <v>MGT_TX3_P</v>
      </c>
      <c r="AU234" t="str">
        <f t="shared" si="44"/>
        <v>--</v>
      </c>
    </row>
    <row r="235" spans="1:47" x14ac:dyDescent="0.25">
      <c r="A235" t="str">
        <f t="shared" si="39"/>
        <v>U4-B4</v>
      </c>
      <c r="B235" t="str">
        <f t="shared" si="40"/>
        <v>1.0V_MGT</v>
      </c>
      <c r="C235" t="str">
        <f t="shared" si="41"/>
        <v>U4-1.0V_MGT</v>
      </c>
      <c r="D235" t="str">
        <f t="shared" si="42"/>
        <v>U4-B4</v>
      </c>
      <c r="E235" t="s">
        <v>420</v>
      </c>
      <c r="F235" t="s">
        <v>552</v>
      </c>
      <c r="G235" t="s">
        <v>1298</v>
      </c>
      <c r="AT235" t="str">
        <f t="shared" si="43"/>
        <v>1.0V_MGT</v>
      </c>
      <c r="AU235" t="str">
        <f t="shared" si="44"/>
        <v>--</v>
      </c>
    </row>
    <row r="236" spans="1:47" x14ac:dyDescent="0.25">
      <c r="A236" t="str">
        <f t="shared" si="39"/>
        <v>U4-B5</v>
      </c>
      <c r="B236" t="str">
        <f t="shared" si="40"/>
        <v>MGT_CLK1_N</v>
      </c>
      <c r="C236" t="str">
        <f t="shared" si="41"/>
        <v>U4-MGT_CLK1_N</v>
      </c>
      <c r="D236" t="str">
        <f t="shared" si="42"/>
        <v>U4-B5</v>
      </c>
      <c r="E236" t="s">
        <v>420</v>
      </c>
      <c r="F236" t="s">
        <v>666</v>
      </c>
      <c r="G236" t="s">
        <v>893</v>
      </c>
      <c r="AT236" t="str">
        <f t="shared" si="43"/>
        <v>CLK2_N</v>
      </c>
      <c r="AU236" t="str">
        <f t="shared" si="44"/>
        <v>C135</v>
      </c>
    </row>
    <row r="237" spans="1:47" x14ac:dyDescent="0.25">
      <c r="A237" t="str">
        <f t="shared" si="39"/>
        <v>U4-B6</v>
      </c>
      <c r="B237" t="str">
        <f t="shared" si="40"/>
        <v>MGT_CLK1_P</v>
      </c>
      <c r="C237" t="str">
        <f t="shared" si="41"/>
        <v>U4-MGT_CLK1_P</v>
      </c>
      <c r="D237" t="str">
        <f t="shared" si="42"/>
        <v>U4-B6</v>
      </c>
      <c r="E237" t="s">
        <v>420</v>
      </c>
      <c r="F237" t="s">
        <v>553</v>
      </c>
      <c r="G237" t="s">
        <v>894</v>
      </c>
      <c r="AT237" t="str">
        <f t="shared" si="43"/>
        <v>CLK2_P</v>
      </c>
      <c r="AU237" t="str">
        <f t="shared" si="44"/>
        <v>C134</v>
      </c>
    </row>
    <row r="238" spans="1:47" x14ac:dyDescent="0.25">
      <c r="A238" t="str">
        <f t="shared" si="39"/>
        <v>U4-C1</v>
      </c>
      <c r="B238" t="str">
        <f t="shared" si="40"/>
        <v>1.2V_MGT</v>
      </c>
      <c r="C238" t="str">
        <f t="shared" si="41"/>
        <v>U4-1.2V_MGT</v>
      </c>
      <c r="D238" t="str">
        <f t="shared" si="42"/>
        <v>U4-C1</v>
      </c>
      <c r="E238" t="s">
        <v>420</v>
      </c>
      <c r="F238" t="s">
        <v>555</v>
      </c>
      <c r="G238" t="s">
        <v>874</v>
      </c>
      <c r="AT238" t="str">
        <f t="shared" si="43"/>
        <v>1.2V_MGT</v>
      </c>
      <c r="AU238" t="str">
        <f t="shared" si="44"/>
        <v>--</v>
      </c>
    </row>
    <row r="239" spans="1:47" x14ac:dyDescent="0.25">
      <c r="A239" t="str">
        <f t="shared" si="39"/>
        <v>U4-C3</v>
      </c>
      <c r="B239" t="str">
        <f t="shared" si="40"/>
        <v>MGT_RX2_N</v>
      </c>
      <c r="C239" t="str">
        <f t="shared" si="41"/>
        <v>U4-MGT_RX2_N</v>
      </c>
      <c r="D239" t="str">
        <f t="shared" si="42"/>
        <v>U4-C3</v>
      </c>
      <c r="E239" t="s">
        <v>420</v>
      </c>
      <c r="F239" t="s">
        <v>557</v>
      </c>
      <c r="G239" t="s">
        <v>886</v>
      </c>
      <c r="AT239" t="str">
        <f t="shared" si="43"/>
        <v>MGT_RX2_N</v>
      </c>
      <c r="AU239" t="str">
        <f t="shared" si="44"/>
        <v>--</v>
      </c>
    </row>
    <row r="240" spans="1:47" x14ac:dyDescent="0.25">
      <c r="A240" t="str">
        <f t="shared" si="39"/>
        <v>U4-C4</v>
      </c>
      <c r="B240" t="str">
        <f t="shared" si="40"/>
        <v>MGT_RX2_P</v>
      </c>
      <c r="C240" t="str">
        <f t="shared" si="41"/>
        <v>U4-MGT_RX2_P</v>
      </c>
      <c r="D240" t="str">
        <f t="shared" si="42"/>
        <v>U4-C4</v>
      </c>
      <c r="E240" t="s">
        <v>420</v>
      </c>
      <c r="F240" t="s">
        <v>558</v>
      </c>
      <c r="G240" t="s">
        <v>888</v>
      </c>
      <c r="AT240" t="str">
        <f t="shared" si="43"/>
        <v>MGT_RX2_P</v>
      </c>
      <c r="AU240" t="str">
        <f t="shared" si="44"/>
        <v>--</v>
      </c>
    </row>
    <row r="241" spans="1:47" x14ac:dyDescent="0.25">
      <c r="A241" t="str">
        <f t="shared" si="39"/>
        <v>U4-C5</v>
      </c>
      <c r="B241" t="str">
        <f t="shared" si="40"/>
        <v>1.0V_MGT</v>
      </c>
      <c r="C241" t="str">
        <f t="shared" si="41"/>
        <v>U4-1.0V_MGT</v>
      </c>
      <c r="D241" t="str">
        <f t="shared" si="42"/>
        <v>U4-C5</v>
      </c>
      <c r="E241" t="s">
        <v>420</v>
      </c>
      <c r="F241" t="s">
        <v>559</v>
      </c>
      <c r="G241" t="s">
        <v>1298</v>
      </c>
      <c r="AT241" t="str">
        <f t="shared" si="43"/>
        <v>1.0V_MGT</v>
      </c>
      <c r="AU241" t="str">
        <f t="shared" si="44"/>
        <v>--</v>
      </c>
    </row>
    <row r="242" spans="1:47" x14ac:dyDescent="0.25">
      <c r="A242" t="str">
        <f t="shared" si="39"/>
        <v>U4-D1</v>
      </c>
      <c r="B242" t="str">
        <f t="shared" si="40"/>
        <v>MGT_TX2_N</v>
      </c>
      <c r="C242" t="str">
        <f t="shared" si="41"/>
        <v>U4-MGT_TX2_N</v>
      </c>
      <c r="D242" t="str">
        <f t="shared" si="42"/>
        <v>U4-D1</v>
      </c>
      <c r="E242" t="s">
        <v>420</v>
      </c>
      <c r="F242" t="s">
        <v>670</v>
      </c>
      <c r="G242" t="s">
        <v>885</v>
      </c>
      <c r="AT242" t="str">
        <f t="shared" si="43"/>
        <v>MGT_TX2_N</v>
      </c>
      <c r="AU242" t="str">
        <f t="shared" si="44"/>
        <v>--</v>
      </c>
    </row>
    <row r="243" spans="1:47" x14ac:dyDescent="0.25">
      <c r="A243" t="str">
        <f t="shared" si="39"/>
        <v>U4-D2</v>
      </c>
      <c r="B243" t="str">
        <f t="shared" si="40"/>
        <v>MGT_TX2_P</v>
      </c>
      <c r="C243" t="str">
        <f t="shared" si="41"/>
        <v>U4-MGT_TX2_P</v>
      </c>
      <c r="D243" t="str">
        <f t="shared" si="42"/>
        <v>U4-D2</v>
      </c>
      <c r="E243" t="s">
        <v>420</v>
      </c>
      <c r="F243" t="s">
        <v>562</v>
      </c>
      <c r="G243" t="s">
        <v>887</v>
      </c>
      <c r="AT243" t="str">
        <f t="shared" si="43"/>
        <v>MGT_TX2_P</v>
      </c>
      <c r="AU243" t="str">
        <f t="shared" si="44"/>
        <v>--</v>
      </c>
    </row>
    <row r="244" spans="1:47" x14ac:dyDescent="0.25">
      <c r="A244" t="str">
        <f t="shared" si="39"/>
        <v>U4-D5</v>
      </c>
      <c r="B244" t="str">
        <f t="shared" si="40"/>
        <v>MGT_CLK0_N</v>
      </c>
      <c r="C244" t="str">
        <f t="shared" si="41"/>
        <v>U4-MGT_CLK0_N</v>
      </c>
      <c r="D244" t="str">
        <f t="shared" si="42"/>
        <v>U4-D5</v>
      </c>
      <c r="E244" t="s">
        <v>420</v>
      </c>
      <c r="F244" t="s">
        <v>565</v>
      </c>
      <c r="G244" t="s">
        <v>896</v>
      </c>
      <c r="AT244" t="str">
        <f t="shared" si="43"/>
        <v>MGT_CLK0_N</v>
      </c>
      <c r="AU244" t="str">
        <f t="shared" si="44"/>
        <v>--</v>
      </c>
    </row>
    <row r="245" spans="1:47" x14ac:dyDescent="0.25">
      <c r="A245" t="str">
        <f t="shared" si="39"/>
        <v>U4-D6</v>
      </c>
      <c r="B245" t="str">
        <f t="shared" si="40"/>
        <v>MGT_CLK0_P</v>
      </c>
      <c r="C245" t="str">
        <f t="shared" si="41"/>
        <v>U4-MGT_CLK0_P</v>
      </c>
      <c r="D245" t="str">
        <f t="shared" si="42"/>
        <v>U4-D6</v>
      </c>
      <c r="E245" t="s">
        <v>420</v>
      </c>
      <c r="F245" t="s">
        <v>566</v>
      </c>
      <c r="G245" t="s">
        <v>897</v>
      </c>
      <c r="AT245" t="str">
        <f t="shared" si="43"/>
        <v>MGT_CLK0_P</v>
      </c>
      <c r="AU245" t="str">
        <f t="shared" si="44"/>
        <v>--</v>
      </c>
    </row>
    <row r="246" spans="1:47" x14ac:dyDescent="0.25">
      <c r="A246" t="str">
        <f t="shared" si="39"/>
        <v>U4-E1</v>
      </c>
      <c r="B246" t="str">
        <f t="shared" si="40"/>
        <v>1.2V_MGT</v>
      </c>
      <c r="C246" t="str">
        <f t="shared" si="41"/>
        <v>U4-1.2V_MGT</v>
      </c>
      <c r="D246" t="str">
        <f t="shared" si="42"/>
        <v>U4-E1</v>
      </c>
      <c r="E246" t="s">
        <v>420</v>
      </c>
      <c r="F246" t="s">
        <v>569</v>
      </c>
      <c r="G246" t="s">
        <v>874</v>
      </c>
      <c r="AT246" t="str">
        <f t="shared" si="43"/>
        <v>1.2V_MGT</v>
      </c>
      <c r="AU246" t="str">
        <f t="shared" si="44"/>
        <v>--</v>
      </c>
    </row>
    <row r="247" spans="1:47" x14ac:dyDescent="0.25">
      <c r="A247" t="str">
        <f t="shared" si="39"/>
        <v>U4-E3</v>
      </c>
      <c r="B247" t="str">
        <f t="shared" si="40"/>
        <v>MGT_RX0_N</v>
      </c>
      <c r="C247" t="str">
        <f t="shared" si="41"/>
        <v>U4-MGT_RX0_N</v>
      </c>
      <c r="D247" t="str">
        <f t="shared" si="42"/>
        <v>U4-E3</v>
      </c>
      <c r="E247" t="s">
        <v>420</v>
      </c>
      <c r="F247" t="s">
        <v>571</v>
      </c>
      <c r="G247" t="s">
        <v>878</v>
      </c>
      <c r="AT247" t="str">
        <f t="shared" si="43"/>
        <v>MGT_RX0_N</v>
      </c>
      <c r="AU247" t="str">
        <f t="shared" si="44"/>
        <v>--</v>
      </c>
    </row>
    <row r="248" spans="1:47" x14ac:dyDescent="0.25">
      <c r="A248" t="str">
        <f t="shared" si="39"/>
        <v>U4-E4</v>
      </c>
      <c r="B248" t="str">
        <f t="shared" si="40"/>
        <v>MGT_RX0_P</v>
      </c>
      <c r="C248" t="str">
        <f t="shared" si="41"/>
        <v>U4-MGT_RX0_P</v>
      </c>
      <c r="D248" t="str">
        <f t="shared" si="42"/>
        <v>U4-E4</v>
      </c>
      <c r="E248" t="s">
        <v>420</v>
      </c>
      <c r="F248" t="s">
        <v>672</v>
      </c>
      <c r="G248" t="s">
        <v>880</v>
      </c>
      <c r="AT248" t="str">
        <f t="shared" si="43"/>
        <v>MGT_RX0_P</v>
      </c>
      <c r="AU248" t="str">
        <f t="shared" si="44"/>
        <v>--</v>
      </c>
    </row>
    <row r="249" spans="1:47" x14ac:dyDescent="0.25">
      <c r="A249" t="str">
        <f t="shared" si="39"/>
        <v>U4-E5</v>
      </c>
      <c r="B249" t="str">
        <f t="shared" si="40"/>
        <v>1.0V_MGT</v>
      </c>
      <c r="C249" t="str">
        <f t="shared" si="41"/>
        <v>U4-1.0V_MGT</v>
      </c>
      <c r="D249" t="str">
        <f t="shared" si="42"/>
        <v>U4-E5</v>
      </c>
      <c r="E249" t="s">
        <v>420</v>
      </c>
      <c r="F249" t="s">
        <v>572</v>
      </c>
      <c r="G249" t="s">
        <v>1298</v>
      </c>
      <c r="AT249" t="str">
        <f t="shared" si="43"/>
        <v>1.0V_MGT</v>
      </c>
      <c r="AU249" t="str">
        <f t="shared" si="44"/>
        <v>--</v>
      </c>
    </row>
    <row r="250" spans="1:47" x14ac:dyDescent="0.25">
      <c r="A250" t="str">
        <f t="shared" si="39"/>
        <v>U4-F1</v>
      </c>
      <c r="B250" t="str">
        <f t="shared" si="40"/>
        <v>MGT_TX1_N</v>
      </c>
      <c r="C250" t="str">
        <f t="shared" si="41"/>
        <v>U4-MGT_TX1_N</v>
      </c>
      <c r="D250" t="str">
        <f t="shared" si="42"/>
        <v>U4-F1</v>
      </c>
      <c r="E250" t="s">
        <v>420</v>
      </c>
      <c r="F250" t="s">
        <v>364</v>
      </c>
      <c r="G250" t="s">
        <v>881</v>
      </c>
      <c r="AT250" t="str">
        <f t="shared" si="43"/>
        <v>MGT_TX1_N</v>
      </c>
      <c r="AU250" t="str">
        <f t="shared" si="44"/>
        <v>--</v>
      </c>
    </row>
    <row r="251" spans="1:47" x14ac:dyDescent="0.25">
      <c r="A251" t="str">
        <f t="shared" si="39"/>
        <v>U4-F2</v>
      </c>
      <c r="B251" t="str">
        <f t="shared" si="40"/>
        <v>MGT_TX1_P</v>
      </c>
      <c r="C251" t="str">
        <f t="shared" si="41"/>
        <v>U4-MGT_TX1_P</v>
      </c>
      <c r="D251" t="str">
        <f t="shared" si="42"/>
        <v>U4-F2</v>
      </c>
      <c r="E251" t="s">
        <v>420</v>
      </c>
      <c r="F251" t="s">
        <v>366</v>
      </c>
      <c r="G251" t="s">
        <v>883</v>
      </c>
      <c r="AT251" t="str">
        <f t="shared" si="43"/>
        <v>MGT_TX1_P</v>
      </c>
      <c r="AU251" t="str">
        <f t="shared" si="44"/>
        <v>--</v>
      </c>
    </row>
    <row r="252" spans="1:47" x14ac:dyDescent="0.25">
      <c r="A252" t="str">
        <f t="shared" si="39"/>
        <v>U4-F3</v>
      </c>
      <c r="B252" t="str">
        <f t="shared" si="40"/>
        <v>1.2V_MGT</v>
      </c>
      <c r="C252" t="str">
        <f t="shared" si="41"/>
        <v>U4-1.2V_MGT</v>
      </c>
      <c r="D252" t="str">
        <f t="shared" si="42"/>
        <v>U4-F3</v>
      </c>
      <c r="E252" t="s">
        <v>420</v>
      </c>
      <c r="F252" t="s">
        <v>575</v>
      </c>
      <c r="G252" t="s">
        <v>874</v>
      </c>
      <c r="AT252" t="str">
        <f t="shared" si="43"/>
        <v>1.2V_MGT</v>
      </c>
      <c r="AU252" t="str">
        <f t="shared" si="44"/>
        <v>--</v>
      </c>
    </row>
    <row r="253" spans="1:47" x14ac:dyDescent="0.25">
      <c r="A253" t="str">
        <f t="shared" si="39"/>
        <v>U4-F5</v>
      </c>
      <c r="B253" t="str">
        <f t="shared" si="40"/>
        <v>1.0V_MGT</v>
      </c>
      <c r="C253" t="str">
        <f t="shared" si="41"/>
        <v>U4-1.0V_MGT</v>
      </c>
      <c r="D253" t="str">
        <f t="shared" si="42"/>
        <v>U4-F5</v>
      </c>
      <c r="E253" t="s">
        <v>420</v>
      </c>
      <c r="F253" t="s">
        <v>577</v>
      </c>
      <c r="G253" t="s">
        <v>1298</v>
      </c>
      <c r="AT253" t="str">
        <f t="shared" si="43"/>
        <v>1.0V_MGT</v>
      </c>
      <c r="AU253" t="str">
        <f t="shared" si="44"/>
        <v>--</v>
      </c>
    </row>
    <row r="254" spans="1:47" x14ac:dyDescent="0.25">
      <c r="A254" t="str">
        <f t="shared" si="39"/>
        <v>U4-G2</v>
      </c>
      <c r="B254" t="str">
        <f t="shared" si="40"/>
        <v>1.2V_MGT</v>
      </c>
      <c r="C254" t="str">
        <f t="shared" si="41"/>
        <v>U4-1.2V_MGT</v>
      </c>
      <c r="D254" t="str">
        <f t="shared" si="42"/>
        <v>U4-G2</v>
      </c>
      <c r="E254" t="s">
        <v>420</v>
      </c>
      <c r="F254" t="s">
        <v>580</v>
      </c>
      <c r="G254" t="s">
        <v>874</v>
      </c>
      <c r="AT254" t="str">
        <f t="shared" si="43"/>
        <v>1.2V_MGT</v>
      </c>
      <c r="AU254" t="str">
        <f t="shared" si="44"/>
        <v>--</v>
      </c>
    </row>
    <row r="255" spans="1:47" x14ac:dyDescent="0.25">
      <c r="A255" t="str">
        <f t="shared" si="39"/>
        <v>U4-G3</v>
      </c>
      <c r="B255" t="str">
        <f t="shared" si="40"/>
        <v>MGT_RX3_N</v>
      </c>
      <c r="C255" t="str">
        <f t="shared" si="41"/>
        <v>U4-MGT_RX3_N</v>
      </c>
      <c r="D255" t="str">
        <f t="shared" si="42"/>
        <v>U4-G3</v>
      </c>
      <c r="E255" t="s">
        <v>420</v>
      </c>
      <c r="F255" t="s">
        <v>581</v>
      </c>
      <c r="G255" t="s">
        <v>890</v>
      </c>
      <c r="AT255" t="str">
        <f t="shared" si="43"/>
        <v>MGT_RX3_N</v>
      </c>
      <c r="AU255" t="str">
        <f t="shared" si="44"/>
        <v>--</v>
      </c>
    </row>
    <row r="256" spans="1:47" x14ac:dyDescent="0.25">
      <c r="A256" t="str">
        <f t="shared" si="39"/>
        <v>U4-G4</v>
      </c>
      <c r="B256" t="str">
        <f t="shared" si="40"/>
        <v>MGT_RX3_P</v>
      </c>
      <c r="C256" t="str">
        <f t="shared" si="41"/>
        <v>U4-MGT_RX3_P</v>
      </c>
      <c r="D256" t="str">
        <f t="shared" si="42"/>
        <v>U4-G4</v>
      </c>
      <c r="E256" t="s">
        <v>420</v>
      </c>
      <c r="F256" t="s">
        <v>582</v>
      </c>
      <c r="G256" t="s">
        <v>892</v>
      </c>
      <c r="AT256" t="str">
        <f t="shared" si="43"/>
        <v>MGT_RX3_P</v>
      </c>
      <c r="AU256" t="str">
        <f t="shared" si="44"/>
        <v>--</v>
      </c>
    </row>
    <row r="257" spans="1:47" x14ac:dyDescent="0.25">
      <c r="A257" t="str">
        <f t="shared" si="39"/>
        <v>U4-H1</v>
      </c>
      <c r="B257" t="str">
        <f t="shared" si="40"/>
        <v>MGT_TX0_N</v>
      </c>
      <c r="C257" t="str">
        <f t="shared" si="41"/>
        <v>U4-MGT_TX0_N</v>
      </c>
      <c r="D257" t="str">
        <f t="shared" si="42"/>
        <v>U4-H1</v>
      </c>
      <c r="E257" t="s">
        <v>420</v>
      </c>
      <c r="F257" t="s">
        <v>585</v>
      </c>
      <c r="G257" t="s">
        <v>877</v>
      </c>
      <c r="AT257" t="str">
        <f t="shared" si="43"/>
        <v>MGT_TX0_N</v>
      </c>
      <c r="AU257" t="str">
        <f t="shared" si="44"/>
        <v>--</v>
      </c>
    </row>
    <row r="258" spans="1:47" x14ac:dyDescent="0.25">
      <c r="A258" t="str">
        <f t="shared" si="39"/>
        <v>U4-H2</v>
      </c>
      <c r="B258" t="str">
        <f t="shared" si="40"/>
        <v>MGT_TX0_P</v>
      </c>
      <c r="C258" t="str">
        <f t="shared" si="41"/>
        <v>U4-MGT_TX0_P</v>
      </c>
      <c r="D258" t="str">
        <f t="shared" si="42"/>
        <v>U4-H2</v>
      </c>
      <c r="E258" t="s">
        <v>420</v>
      </c>
      <c r="F258" t="s">
        <v>586</v>
      </c>
      <c r="G258" t="s">
        <v>879</v>
      </c>
      <c r="AT258" t="str">
        <f t="shared" si="43"/>
        <v>MGT_TX0_P</v>
      </c>
      <c r="AU258" t="str">
        <f t="shared" si="44"/>
        <v>--</v>
      </c>
    </row>
    <row r="259" spans="1:47" x14ac:dyDescent="0.25">
      <c r="A259" t="str">
        <f t="shared" si="39"/>
        <v>U4-A1</v>
      </c>
      <c r="B259" t="str">
        <f t="shared" si="40"/>
        <v>GND</v>
      </c>
      <c r="C259" t="str">
        <f t="shared" si="41"/>
        <v>U4-GND</v>
      </c>
      <c r="D259" t="str">
        <f t="shared" si="42"/>
        <v>U4-A1</v>
      </c>
      <c r="E259" t="s">
        <v>420</v>
      </c>
      <c r="F259" t="s">
        <v>543</v>
      </c>
      <c r="G259" t="s">
        <v>275</v>
      </c>
      <c r="AT259" t="str">
        <f t="shared" si="43"/>
        <v>GND</v>
      </c>
      <c r="AU259" t="str">
        <f t="shared" si="44"/>
        <v>--</v>
      </c>
    </row>
    <row r="260" spans="1:47" x14ac:dyDescent="0.25">
      <c r="A260" t="str">
        <f t="shared" si="39"/>
        <v>U4-A5</v>
      </c>
      <c r="B260" t="str">
        <f t="shared" si="40"/>
        <v>GND</v>
      </c>
      <c r="C260" t="str">
        <f t="shared" si="41"/>
        <v>U4-GND</v>
      </c>
      <c r="D260" t="str">
        <f t="shared" si="42"/>
        <v>U4-A5</v>
      </c>
      <c r="E260" t="s">
        <v>420</v>
      </c>
      <c r="F260" t="s">
        <v>546</v>
      </c>
      <c r="G260" t="s">
        <v>275</v>
      </c>
      <c r="AT260" t="str">
        <f t="shared" si="43"/>
        <v>GND</v>
      </c>
      <c r="AU260" t="str">
        <f t="shared" si="44"/>
        <v>--</v>
      </c>
    </row>
    <row r="261" spans="1:47" x14ac:dyDescent="0.25">
      <c r="A261" t="str">
        <f t="shared" si="39"/>
        <v>U4-A7</v>
      </c>
      <c r="B261" t="str">
        <f t="shared" si="40"/>
        <v>GND</v>
      </c>
      <c r="C261" t="str">
        <f t="shared" si="41"/>
        <v>U4-GND</v>
      </c>
      <c r="D261" t="str">
        <f t="shared" si="42"/>
        <v>U4-A7</v>
      </c>
      <c r="E261" t="s">
        <v>420</v>
      </c>
      <c r="F261" t="s">
        <v>548</v>
      </c>
      <c r="G261" t="s">
        <v>275</v>
      </c>
      <c r="AT261" t="str">
        <f t="shared" si="43"/>
        <v>GND</v>
      </c>
      <c r="AU261" t="str">
        <f t="shared" si="44"/>
        <v>--</v>
      </c>
    </row>
    <row r="262" spans="1:47" x14ac:dyDescent="0.25">
      <c r="A262" t="str">
        <f t="shared" ref="A262:A325" si="52">$E262&amp;"-"&amp;$F262</f>
        <v>U4-A8</v>
      </c>
      <c r="B262" t="str">
        <f t="shared" ref="B262:B325" si="53">IF(OR(E262=$A$2,E262=$B$2,E262=$C$2,E262=$D$2),"--",G262)</f>
        <v>GND</v>
      </c>
      <c r="C262" t="str">
        <f t="shared" ref="C262:C325" si="54">$E262&amp;"-"&amp;$G262</f>
        <v>U4-GND</v>
      </c>
      <c r="D262" t="str">
        <f t="shared" ref="D262:D325" si="55">A262</f>
        <v>U4-A8</v>
      </c>
      <c r="E262" t="s">
        <v>420</v>
      </c>
      <c r="F262" t="s">
        <v>597</v>
      </c>
      <c r="G262" t="s">
        <v>275</v>
      </c>
      <c r="AT262" t="str">
        <f t="shared" ref="AT262:AT325" si="56">IF(IF(COUNTIF($AO$6:$AQ$150,B262)&gt;0,"---","--")="---",VLOOKUP(B262,$AO$6:$AQ$150,3,0),B262)</f>
        <v>GND</v>
      </c>
      <c r="AU262" t="str">
        <f t="shared" ref="AU262:AU325" si="57">IF(IF(COUNTIF($AO$6:$AQ$150,B262)&gt;0,"---","--")="---",VLOOKUP(B262,$AO$6:$AQ$150,2,0),"--")</f>
        <v>--</v>
      </c>
    </row>
    <row r="263" spans="1:47" x14ac:dyDescent="0.25">
      <c r="A263" t="str">
        <f t="shared" si="52"/>
        <v>U4-A11</v>
      </c>
      <c r="B263" t="str">
        <f t="shared" si="53"/>
        <v>GND</v>
      </c>
      <c r="C263" t="str">
        <f t="shared" si="54"/>
        <v>U4-GND</v>
      </c>
      <c r="D263" t="str">
        <f t="shared" si="55"/>
        <v>U4-A11</v>
      </c>
      <c r="E263" t="s">
        <v>420</v>
      </c>
      <c r="F263" t="s">
        <v>487</v>
      </c>
      <c r="G263" t="s">
        <v>275</v>
      </c>
      <c r="AT263" t="str">
        <f t="shared" si="56"/>
        <v>GND</v>
      </c>
      <c r="AU263" t="str">
        <f t="shared" si="57"/>
        <v>--</v>
      </c>
    </row>
    <row r="264" spans="1:47" x14ac:dyDescent="0.25">
      <c r="A264" t="str">
        <f t="shared" si="52"/>
        <v>U4-A16</v>
      </c>
      <c r="B264" t="str">
        <f t="shared" si="53"/>
        <v>VCCIO15</v>
      </c>
      <c r="C264" t="str">
        <f t="shared" si="54"/>
        <v>U4-VCCIO15</v>
      </c>
      <c r="D264" t="str">
        <f t="shared" si="55"/>
        <v>U4-A16</v>
      </c>
      <c r="E264" t="s">
        <v>420</v>
      </c>
      <c r="F264" t="s">
        <v>491</v>
      </c>
      <c r="G264" t="s">
        <v>281</v>
      </c>
      <c r="AT264" t="str">
        <f t="shared" si="56"/>
        <v>VCCIO15</v>
      </c>
      <c r="AU264" t="str">
        <f t="shared" si="57"/>
        <v>--</v>
      </c>
    </row>
    <row r="265" spans="1:47" x14ac:dyDescent="0.25">
      <c r="A265" t="str">
        <f t="shared" si="52"/>
        <v>U4-A18</v>
      </c>
      <c r="B265" t="str">
        <f t="shared" si="53"/>
        <v>GND</v>
      </c>
      <c r="C265" t="str">
        <f t="shared" si="54"/>
        <v>U4-GND</v>
      </c>
      <c r="D265" t="str">
        <f t="shared" si="55"/>
        <v>U4-A18</v>
      </c>
      <c r="E265" t="s">
        <v>420</v>
      </c>
      <c r="F265" t="s">
        <v>493</v>
      </c>
      <c r="G265" t="s">
        <v>275</v>
      </c>
      <c r="AT265" t="str">
        <f t="shared" si="56"/>
        <v>GND</v>
      </c>
      <c r="AU265" t="str">
        <f t="shared" si="57"/>
        <v>--</v>
      </c>
    </row>
    <row r="266" spans="1:47" x14ac:dyDescent="0.25">
      <c r="A266" t="str">
        <f t="shared" si="52"/>
        <v>U4-B3</v>
      </c>
      <c r="B266" t="str">
        <f t="shared" si="53"/>
        <v>GND</v>
      </c>
      <c r="C266" t="str">
        <f t="shared" si="54"/>
        <v>U4-GND</v>
      </c>
      <c r="D266" t="str">
        <f t="shared" si="55"/>
        <v>U4-B3</v>
      </c>
      <c r="E266" t="s">
        <v>420</v>
      </c>
      <c r="F266" t="s">
        <v>551</v>
      </c>
      <c r="G266" t="s">
        <v>275</v>
      </c>
      <c r="AT266" t="str">
        <f t="shared" si="56"/>
        <v>GND</v>
      </c>
      <c r="AU266" t="str">
        <f t="shared" si="57"/>
        <v>--</v>
      </c>
    </row>
    <row r="267" spans="1:47" x14ac:dyDescent="0.25">
      <c r="A267" t="str">
        <f t="shared" si="52"/>
        <v>U4-B7</v>
      </c>
      <c r="B267" t="str">
        <f t="shared" si="53"/>
        <v>GND</v>
      </c>
      <c r="C267" t="str">
        <f t="shared" si="54"/>
        <v>U4-GND</v>
      </c>
      <c r="D267" t="str">
        <f t="shared" si="55"/>
        <v>U4-B7</v>
      </c>
      <c r="E267" t="s">
        <v>420</v>
      </c>
      <c r="F267" t="s">
        <v>554</v>
      </c>
      <c r="G267" t="s">
        <v>275</v>
      </c>
      <c r="AT267" t="str">
        <f t="shared" si="56"/>
        <v>GND</v>
      </c>
      <c r="AU267" t="str">
        <f t="shared" si="57"/>
        <v>--</v>
      </c>
    </row>
    <row r="268" spans="1:47" x14ac:dyDescent="0.25">
      <c r="A268" t="str">
        <f t="shared" si="52"/>
        <v>U4-B8</v>
      </c>
      <c r="B268" t="str">
        <f t="shared" si="53"/>
        <v>GND</v>
      </c>
      <c r="C268" t="str">
        <f t="shared" si="54"/>
        <v>U4-GND</v>
      </c>
      <c r="D268" t="str">
        <f t="shared" si="55"/>
        <v>U4-B8</v>
      </c>
      <c r="E268" t="s">
        <v>420</v>
      </c>
      <c r="F268" t="s">
        <v>600</v>
      </c>
      <c r="G268" t="s">
        <v>275</v>
      </c>
      <c r="AT268" t="str">
        <f t="shared" si="56"/>
        <v>GND</v>
      </c>
      <c r="AU268" t="str">
        <f t="shared" si="57"/>
        <v>--</v>
      </c>
    </row>
    <row r="269" spans="1:47" x14ac:dyDescent="0.25">
      <c r="A269" t="str">
        <f t="shared" si="52"/>
        <v>U4-B13</v>
      </c>
      <c r="B269" t="str">
        <f t="shared" si="53"/>
        <v>VCCIO15</v>
      </c>
      <c r="C269" t="str">
        <f t="shared" si="54"/>
        <v>U4-VCCIO15</v>
      </c>
      <c r="D269" t="str">
        <f t="shared" si="55"/>
        <v>U4-B13</v>
      </c>
      <c r="E269" t="s">
        <v>420</v>
      </c>
      <c r="F269" t="s">
        <v>496</v>
      </c>
      <c r="G269" t="s">
        <v>281</v>
      </c>
      <c r="AT269" t="str">
        <f t="shared" si="56"/>
        <v>VCCIO15</v>
      </c>
      <c r="AU269" t="str">
        <f t="shared" si="57"/>
        <v>--</v>
      </c>
    </row>
    <row r="270" spans="1:47" x14ac:dyDescent="0.25">
      <c r="A270" t="str">
        <f t="shared" si="52"/>
        <v>U4-B18</v>
      </c>
      <c r="B270" t="str">
        <f t="shared" si="53"/>
        <v>GND</v>
      </c>
      <c r="C270" t="str">
        <f t="shared" si="54"/>
        <v>U4-GND</v>
      </c>
      <c r="D270" t="str">
        <f t="shared" si="55"/>
        <v>U4-B18</v>
      </c>
      <c r="E270" t="s">
        <v>420</v>
      </c>
      <c r="F270" t="s">
        <v>500</v>
      </c>
      <c r="G270" t="s">
        <v>275</v>
      </c>
      <c r="AT270" t="str">
        <f t="shared" si="56"/>
        <v>GND</v>
      </c>
      <c r="AU270" t="str">
        <f t="shared" si="57"/>
        <v>--</v>
      </c>
    </row>
    <row r="271" spans="1:47" x14ac:dyDescent="0.25">
      <c r="A271" t="str">
        <f t="shared" si="52"/>
        <v>U4-C2</v>
      </c>
      <c r="B271" t="str">
        <f t="shared" si="53"/>
        <v>GND</v>
      </c>
      <c r="C271" t="str">
        <f t="shared" si="54"/>
        <v>U4-GND</v>
      </c>
      <c r="D271" t="str">
        <f t="shared" si="55"/>
        <v>U4-C2</v>
      </c>
      <c r="E271" t="s">
        <v>420</v>
      </c>
      <c r="F271" t="s">
        <v>556</v>
      </c>
      <c r="G271" t="s">
        <v>275</v>
      </c>
      <c r="AT271" t="str">
        <f t="shared" si="56"/>
        <v>GND</v>
      </c>
      <c r="AU271" t="str">
        <f t="shared" si="57"/>
        <v>--</v>
      </c>
    </row>
    <row r="272" spans="1:47" x14ac:dyDescent="0.25">
      <c r="A272" t="str">
        <f t="shared" si="52"/>
        <v>U4-C6</v>
      </c>
      <c r="B272" t="str">
        <f t="shared" si="53"/>
        <v>GND</v>
      </c>
      <c r="C272" t="str">
        <f t="shared" si="54"/>
        <v>U4-GND</v>
      </c>
      <c r="D272" t="str">
        <f t="shared" si="55"/>
        <v>U4-C6</v>
      </c>
      <c r="E272" t="s">
        <v>420</v>
      </c>
      <c r="F272" t="s">
        <v>560</v>
      </c>
      <c r="G272" t="s">
        <v>275</v>
      </c>
      <c r="AT272" t="str">
        <f t="shared" si="56"/>
        <v>GND</v>
      </c>
      <c r="AU272" t="str">
        <f t="shared" si="57"/>
        <v>--</v>
      </c>
    </row>
    <row r="273" spans="1:47" x14ac:dyDescent="0.25">
      <c r="A273" t="str">
        <f t="shared" si="52"/>
        <v>U4-C7</v>
      </c>
      <c r="B273" t="str">
        <f t="shared" si="53"/>
        <v>GND</v>
      </c>
      <c r="C273" t="str">
        <f t="shared" si="54"/>
        <v>U4-GND</v>
      </c>
      <c r="D273" t="str">
        <f t="shared" si="55"/>
        <v>U4-C7</v>
      </c>
      <c r="E273" t="s">
        <v>420</v>
      </c>
      <c r="F273" t="s">
        <v>561</v>
      </c>
      <c r="G273" t="s">
        <v>275</v>
      </c>
      <c r="AT273" t="str">
        <f t="shared" si="56"/>
        <v>GND</v>
      </c>
      <c r="AU273" t="str">
        <f t="shared" si="57"/>
        <v>--</v>
      </c>
    </row>
    <row r="274" spans="1:47" x14ac:dyDescent="0.25">
      <c r="A274" t="str">
        <f t="shared" si="52"/>
        <v>U4-C10</v>
      </c>
      <c r="B274" t="str">
        <f t="shared" si="53"/>
        <v>VCCIO15</v>
      </c>
      <c r="C274" t="str">
        <f t="shared" si="54"/>
        <v>U4-VCCIO15</v>
      </c>
      <c r="D274" t="str">
        <f t="shared" si="55"/>
        <v>U4-C10</v>
      </c>
      <c r="E274" t="s">
        <v>420</v>
      </c>
      <c r="F274" t="s">
        <v>604</v>
      </c>
      <c r="G274" t="s">
        <v>281</v>
      </c>
      <c r="AT274" t="str">
        <f t="shared" si="56"/>
        <v>VCCIO15</v>
      </c>
      <c r="AU274" t="str">
        <f t="shared" si="57"/>
        <v>--</v>
      </c>
    </row>
    <row r="275" spans="1:47" x14ac:dyDescent="0.25">
      <c r="A275" t="str">
        <f t="shared" si="52"/>
        <v>U4-C15</v>
      </c>
      <c r="B275" t="str">
        <f t="shared" si="53"/>
        <v>GND</v>
      </c>
      <c r="C275" t="str">
        <f t="shared" si="54"/>
        <v>U4-GND</v>
      </c>
      <c r="D275" t="str">
        <f t="shared" si="55"/>
        <v>U4-C15</v>
      </c>
      <c r="E275" t="s">
        <v>420</v>
      </c>
      <c r="F275" t="s">
        <v>504</v>
      </c>
      <c r="G275" t="s">
        <v>275</v>
      </c>
      <c r="AT275" t="str">
        <f t="shared" si="56"/>
        <v>GND</v>
      </c>
      <c r="AU275" t="str">
        <f t="shared" si="57"/>
        <v>--</v>
      </c>
    </row>
    <row r="276" spans="1:47" x14ac:dyDescent="0.25">
      <c r="A276" t="str">
        <f t="shared" si="52"/>
        <v>U4-D3</v>
      </c>
      <c r="B276" t="str">
        <f t="shared" si="53"/>
        <v>GND</v>
      </c>
      <c r="C276" t="str">
        <f t="shared" si="54"/>
        <v>U4-GND</v>
      </c>
      <c r="D276" t="str">
        <f t="shared" si="55"/>
        <v>U4-D3</v>
      </c>
      <c r="E276" t="s">
        <v>420</v>
      </c>
      <c r="F276" t="s">
        <v>563</v>
      </c>
      <c r="G276" t="s">
        <v>275</v>
      </c>
      <c r="AT276" t="str">
        <f t="shared" si="56"/>
        <v>GND</v>
      </c>
      <c r="AU276" t="str">
        <f t="shared" si="57"/>
        <v>--</v>
      </c>
    </row>
    <row r="277" spans="1:47" x14ac:dyDescent="0.25">
      <c r="A277" t="str">
        <f t="shared" si="52"/>
        <v>U4-D4</v>
      </c>
      <c r="B277" t="str">
        <f t="shared" si="53"/>
        <v>GND</v>
      </c>
      <c r="C277" t="str">
        <f t="shared" si="54"/>
        <v>U4-GND</v>
      </c>
      <c r="D277" t="str">
        <f t="shared" si="55"/>
        <v>U4-D4</v>
      </c>
      <c r="E277" t="s">
        <v>420</v>
      </c>
      <c r="F277" t="s">
        <v>564</v>
      </c>
      <c r="G277" t="s">
        <v>275</v>
      </c>
      <c r="AT277" t="str">
        <f t="shared" si="56"/>
        <v>GND</v>
      </c>
      <c r="AU277" t="str">
        <f t="shared" si="57"/>
        <v>--</v>
      </c>
    </row>
    <row r="278" spans="1:47" x14ac:dyDescent="0.25">
      <c r="A278" t="str">
        <f t="shared" si="52"/>
        <v>U4-D7</v>
      </c>
      <c r="B278" t="str">
        <f t="shared" si="53"/>
        <v>GND</v>
      </c>
      <c r="C278" t="str">
        <f t="shared" si="54"/>
        <v>U4-GND</v>
      </c>
      <c r="D278" t="str">
        <f t="shared" si="55"/>
        <v>U4-D7</v>
      </c>
      <c r="E278" t="s">
        <v>420</v>
      </c>
      <c r="F278" t="s">
        <v>567</v>
      </c>
      <c r="G278" t="s">
        <v>275</v>
      </c>
      <c r="AT278" t="str">
        <f t="shared" si="56"/>
        <v>GND</v>
      </c>
      <c r="AU278" t="str">
        <f t="shared" si="57"/>
        <v>--</v>
      </c>
    </row>
    <row r="279" spans="1:47" x14ac:dyDescent="0.25">
      <c r="A279" t="str">
        <f t="shared" si="52"/>
        <v>U4-D12</v>
      </c>
      <c r="B279" t="str">
        <f t="shared" si="53"/>
        <v>GND</v>
      </c>
      <c r="C279" t="str">
        <f t="shared" si="54"/>
        <v>U4-GND</v>
      </c>
      <c r="D279" t="str">
        <f t="shared" si="55"/>
        <v>U4-D12</v>
      </c>
      <c r="E279" t="s">
        <v>420</v>
      </c>
      <c r="F279" t="s">
        <v>507</v>
      </c>
      <c r="G279" t="s">
        <v>275</v>
      </c>
      <c r="AT279" t="str">
        <f t="shared" si="56"/>
        <v>GND</v>
      </c>
      <c r="AU279" t="str">
        <f t="shared" si="57"/>
        <v>--</v>
      </c>
    </row>
    <row r="280" spans="1:47" x14ac:dyDescent="0.25">
      <c r="A280" t="str">
        <f t="shared" si="52"/>
        <v>U4-D17</v>
      </c>
      <c r="B280" t="str">
        <f t="shared" si="53"/>
        <v>VCCIO15</v>
      </c>
      <c r="C280" t="str">
        <f t="shared" si="54"/>
        <v>U4-VCCIO15</v>
      </c>
      <c r="D280" t="str">
        <f t="shared" si="55"/>
        <v>U4-D17</v>
      </c>
      <c r="E280" t="s">
        <v>420</v>
      </c>
      <c r="F280" t="s">
        <v>512</v>
      </c>
      <c r="G280" t="s">
        <v>281</v>
      </c>
      <c r="AT280" t="str">
        <f t="shared" si="56"/>
        <v>VCCIO15</v>
      </c>
      <c r="AU280" t="str">
        <f t="shared" si="57"/>
        <v>--</v>
      </c>
    </row>
    <row r="281" spans="1:47" x14ac:dyDescent="0.25">
      <c r="A281" t="str">
        <f t="shared" si="52"/>
        <v>U4-E2</v>
      </c>
      <c r="B281" t="str">
        <f t="shared" si="53"/>
        <v>GND</v>
      </c>
      <c r="C281" t="str">
        <f t="shared" si="54"/>
        <v>U4-GND</v>
      </c>
      <c r="D281" t="str">
        <f t="shared" si="55"/>
        <v>U4-E2</v>
      </c>
      <c r="E281" t="s">
        <v>420</v>
      </c>
      <c r="F281" t="s">
        <v>570</v>
      </c>
      <c r="G281" t="s">
        <v>275</v>
      </c>
      <c r="AT281" t="str">
        <f t="shared" si="56"/>
        <v>GND</v>
      </c>
      <c r="AU281" t="str">
        <f t="shared" si="57"/>
        <v>--</v>
      </c>
    </row>
    <row r="282" spans="1:47" x14ac:dyDescent="0.25">
      <c r="A282" t="str">
        <f t="shared" si="52"/>
        <v>U4-E6</v>
      </c>
      <c r="B282" t="str">
        <f t="shared" si="53"/>
        <v>GND</v>
      </c>
      <c r="C282" t="str">
        <f t="shared" si="54"/>
        <v>U4-GND</v>
      </c>
      <c r="D282" t="str">
        <f t="shared" si="55"/>
        <v>U4-E6</v>
      </c>
      <c r="E282" t="s">
        <v>420</v>
      </c>
      <c r="F282" t="s">
        <v>573</v>
      </c>
      <c r="G282" t="s">
        <v>275</v>
      </c>
      <c r="AT282" t="str">
        <f t="shared" si="56"/>
        <v>GND</v>
      </c>
      <c r="AU282" t="str">
        <f t="shared" si="57"/>
        <v>--</v>
      </c>
    </row>
    <row r="283" spans="1:47" x14ac:dyDescent="0.25">
      <c r="A283" t="str">
        <f t="shared" si="52"/>
        <v>U4-E7</v>
      </c>
      <c r="B283" t="str">
        <f t="shared" si="53"/>
        <v>GND</v>
      </c>
      <c r="C283" t="str">
        <f t="shared" si="54"/>
        <v>U4-GND</v>
      </c>
      <c r="D283" t="str">
        <f t="shared" si="55"/>
        <v>U4-E7</v>
      </c>
      <c r="E283" t="s">
        <v>420</v>
      </c>
      <c r="F283" t="s">
        <v>574</v>
      </c>
      <c r="G283" t="s">
        <v>275</v>
      </c>
      <c r="AT283" t="str">
        <f t="shared" si="56"/>
        <v>GND</v>
      </c>
      <c r="AU283" t="str">
        <f t="shared" si="57"/>
        <v>--</v>
      </c>
    </row>
    <row r="284" spans="1:47" x14ac:dyDescent="0.25">
      <c r="A284" t="str">
        <f t="shared" si="52"/>
        <v>U4-E8</v>
      </c>
      <c r="B284" t="str">
        <f t="shared" si="53"/>
        <v>SPI-CLK</v>
      </c>
      <c r="C284" t="str">
        <f t="shared" si="54"/>
        <v>U4-SPI-CLK</v>
      </c>
      <c r="D284" t="str">
        <f t="shared" si="55"/>
        <v>U4-E8</v>
      </c>
      <c r="E284" t="s">
        <v>420</v>
      </c>
      <c r="F284" t="s">
        <v>422</v>
      </c>
      <c r="G284" t="s">
        <v>1306</v>
      </c>
      <c r="AT284" t="str">
        <f t="shared" si="56"/>
        <v>SPI-CLK</v>
      </c>
      <c r="AU284" t="str">
        <f t="shared" si="57"/>
        <v>--</v>
      </c>
    </row>
    <row r="285" spans="1:47" x14ac:dyDescent="0.25">
      <c r="A285" t="str">
        <f t="shared" si="52"/>
        <v>U4-E9</v>
      </c>
      <c r="B285" t="str">
        <f t="shared" si="53"/>
        <v>GND</v>
      </c>
      <c r="C285" t="str">
        <f t="shared" si="54"/>
        <v>U4-GND</v>
      </c>
      <c r="D285" t="str">
        <f t="shared" si="55"/>
        <v>U4-E9</v>
      </c>
      <c r="E285" t="s">
        <v>420</v>
      </c>
      <c r="F285" t="s">
        <v>423</v>
      </c>
      <c r="G285" t="s">
        <v>275</v>
      </c>
      <c r="AT285" t="str">
        <f t="shared" si="56"/>
        <v>GND</v>
      </c>
      <c r="AU285" t="str">
        <f t="shared" si="57"/>
        <v>--</v>
      </c>
    </row>
    <row r="286" spans="1:47" x14ac:dyDescent="0.25">
      <c r="A286" t="str">
        <f t="shared" si="52"/>
        <v>U4-E10</v>
      </c>
      <c r="B286" t="str">
        <f t="shared" si="53"/>
        <v>VCCIO_0</v>
      </c>
      <c r="C286" t="str">
        <f t="shared" si="54"/>
        <v>U4-VCCIO_0</v>
      </c>
      <c r="D286" t="str">
        <f t="shared" si="55"/>
        <v>U4-E10</v>
      </c>
      <c r="E286" t="s">
        <v>420</v>
      </c>
      <c r="F286" t="s">
        <v>424</v>
      </c>
      <c r="G286" t="s">
        <v>1287</v>
      </c>
      <c r="AT286" t="str">
        <f t="shared" si="56"/>
        <v>VCCIO_0</v>
      </c>
      <c r="AU286" t="str">
        <f t="shared" si="57"/>
        <v>--</v>
      </c>
    </row>
    <row r="287" spans="1:47" x14ac:dyDescent="0.25">
      <c r="A287" t="str">
        <f t="shared" si="52"/>
        <v>U4-E11</v>
      </c>
      <c r="B287" t="str">
        <f t="shared" si="53"/>
        <v>1.8V</v>
      </c>
      <c r="C287" t="str">
        <f t="shared" si="54"/>
        <v>U4-1.8V</v>
      </c>
      <c r="D287" t="str">
        <f t="shared" si="55"/>
        <v>U4-E11</v>
      </c>
      <c r="E287" t="s">
        <v>420</v>
      </c>
      <c r="F287" t="s">
        <v>425</v>
      </c>
      <c r="G287" t="s">
        <v>276</v>
      </c>
      <c r="AT287" t="str">
        <f t="shared" si="56"/>
        <v>1.8V</v>
      </c>
      <c r="AU287" t="str">
        <f t="shared" si="57"/>
        <v>--</v>
      </c>
    </row>
    <row r="288" spans="1:47" x14ac:dyDescent="0.25">
      <c r="A288" t="str">
        <f t="shared" si="52"/>
        <v>U4-E12</v>
      </c>
      <c r="B288" t="str">
        <f t="shared" si="53"/>
        <v>CFGVBS</v>
      </c>
      <c r="C288" t="str">
        <f t="shared" si="54"/>
        <v>U4-CFGVBS</v>
      </c>
      <c r="D288" t="str">
        <f t="shared" si="55"/>
        <v>U4-E12</v>
      </c>
      <c r="E288" t="s">
        <v>420</v>
      </c>
      <c r="F288" t="s">
        <v>426</v>
      </c>
      <c r="G288" t="s">
        <v>1304</v>
      </c>
      <c r="AT288" t="str">
        <f t="shared" si="56"/>
        <v>CFGVBS</v>
      </c>
      <c r="AU288" t="str">
        <f t="shared" si="57"/>
        <v>--</v>
      </c>
    </row>
    <row r="289" spans="1:47" x14ac:dyDescent="0.25">
      <c r="A289" t="str">
        <f t="shared" si="52"/>
        <v>U4-E14</v>
      </c>
      <c r="B289" t="str">
        <f t="shared" si="53"/>
        <v>VCCIO15</v>
      </c>
      <c r="C289" t="str">
        <f t="shared" si="54"/>
        <v>U4-VCCIO15</v>
      </c>
      <c r="D289" t="str">
        <f t="shared" si="55"/>
        <v>U4-E14</v>
      </c>
      <c r="E289" t="s">
        <v>420</v>
      </c>
      <c r="F289" t="s">
        <v>673</v>
      </c>
      <c r="G289" t="s">
        <v>281</v>
      </c>
      <c r="AT289" t="str">
        <f t="shared" si="56"/>
        <v>VCCIO15</v>
      </c>
      <c r="AU289" t="str">
        <f t="shared" si="57"/>
        <v>--</v>
      </c>
    </row>
    <row r="290" spans="1:47" x14ac:dyDescent="0.25">
      <c r="A290" t="str">
        <f t="shared" si="52"/>
        <v>U4-F4</v>
      </c>
      <c r="B290" t="str">
        <f t="shared" si="53"/>
        <v>GND</v>
      </c>
      <c r="C290" t="str">
        <f t="shared" si="54"/>
        <v>U4-GND</v>
      </c>
      <c r="D290" t="str">
        <f t="shared" si="55"/>
        <v>U4-F4</v>
      </c>
      <c r="E290" t="s">
        <v>420</v>
      </c>
      <c r="F290" t="s">
        <v>576</v>
      </c>
      <c r="G290" t="s">
        <v>275</v>
      </c>
      <c r="AT290" t="str">
        <f t="shared" si="56"/>
        <v>GND</v>
      </c>
      <c r="AU290" t="str">
        <f t="shared" si="57"/>
        <v>--</v>
      </c>
    </row>
    <row r="291" spans="1:47" x14ac:dyDescent="0.25">
      <c r="A291" t="str">
        <f t="shared" si="52"/>
        <v>U4-F6</v>
      </c>
      <c r="B291" t="str">
        <f t="shared" si="53"/>
        <v>GND</v>
      </c>
      <c r="C291" t="str">
        <f t="shared" si="54"/>
        <v>U4-GND</v>
      </c>
      <c r="D291" t="str">
        <f t="shared" si="55"/>
        <v>U4-F6</v>
      </c>
      <c r="E291" t="s">
        <v>420</v>
      </c>
      <c r="F291" t="s">
        <v>578</v>
      </c>
      <c r="G291" t="s">
        <v>275</v>
      </c>
      <c r="AT291" t="str">
        <f t="shared" si="56"/>
        <v>GND</v>
      </c>
      <c r="AU291" t="str">
        <f t="shared" si="57"/>
        <v>--</v>
      </c>
    </row>
    <row r="292" spans="1:47" x14ac:dyDescent="0.25">
      <c r="A292" t="str">
        <f t="shared" si="52"/>
        <v>U4-F7</v>
      </c>
      <c r="B292" t="str">
        <f t="shared" si="53"/>
        <v>1.0V</v>
      </c>
      <c r="C292" t="str">
        <f t="shared" si="54"/>
        <v>U4-1.0V</v>
      </c>
      <c r="D292" t="str">
        <f t="shared" si="55"/>
        <v>U4-F7</v>
      </c>
      <c r="E292" t="s">
        <v>420</v>
      </c>
      <c r="F292" t="s">
        <v>674</v>
      </c>
      <c r="G292" t="s">
        <v>1297</v>
      </c>
      <c r="AT292" t="str">
        <f t="shared" si="56"/>
        <v>1.0V</v>
      </c>
      <c r="AU292" t="str">
        <f t="shared" si="57"/>
        <v>--</v>
      </c>
    </row>
    <row r="293" spans="1:47" x14ac:dyDescent="0.25">
      <c r="A293" t="str">
        <f t="shared" si="52"/>
        <v>U4-F8</v>
      </c>
      <c r="B293" t="str">
        <f t="shared" si="53"/>
        <v>TCK</v>
      </c>
      <c r="C293" t="str">
        <f t="shared" si="54"/>
        <v>U4-TCK</v>
      </c>
      <c r="D293" t="str">
        <f t="shared" si="55"/>
        <v>U4-F8</v>
      </c>
      <c r="E293" t="s">
        <v>420</v>
      </c>
      <c r="F293" t="s">
        <v>675</v>
      </c>
      <c r="G293" t="s">
        <v>407</v>
      </c>
      <c r="AT293" t="str">
        <f t="shared" si="56"/>
        <v>TCK</v>
      </c>
      <c r="AU293" t="str">
        <f t="shared" si="57"/>
        <v>--</v>
      </c>
    </row>
    <row r="294" spans="1:47" x14ac:dyDescent="0.25">
      <c r="A294" t="str">
        <f t="shared" si="52"/>
        <v>U4-F9</v>
      </c>
      <c r="B294" t="str">
        <f t="shared" si="53"/>
        <v>1.0V</v>
      </c>
      <c r="C294" t="str">
        <f t="shared" si="54"/>
        <v>U4-1.0V</v>
      </c>
      <c r="D294" t="str">
        <f t="shared" si="55"/>
        <v>U4-F9</v>
      </c>
      <c r="E294" t="s">
        <v>420</v>
      </c>
      <c r="F294" t="s">
        <v>676</v>
      </c>
      <c r="G294" t="s">
        <v>1297</v>
      </c>
      <c r="AT294" t="str">
        <f t="shared" si="56"/>
        <v>1.0V</v>
      </c>
      <c r="AU294" t="str">
        <f t="shared" si="57"/>
        <v>--</v>
      </c>
    </row>
    <row r="295" spans="1:47" x14ac:dyDescent="0.25">
      <c r="A295" t="str">
        <f t="shared" si="52"/>
        <v>U4-F10</v>
      </c>
      <c r="B295" t="str">
        <f t="shared" si="53"/>
        <v>GND</v>
      </c>
      <c r="C295" t="str">
        <f t="shared" si="54"/>
        <v>U4-GND</v>
      </c>
      <c r="D295" t="str">
        <f t="shared" si="55"/>
        <v>U4-F10</v>
      </c>
      <c r="E295" t="s">
        <v>420</v>
      </c>
      <c r="F295" t="s">
        <v>677</v>
      </c>
      <c r="G295" t="s">
        <v>275</v>
      </c>
      <c r="AT295" t="str">
        <f t="shared" si="56"/>
        <v>GND</v>
      </c>
      <c r="AU295" t="str">
        <f t="shared" si="57"/>
        <v>--</v>
      </c>
    </row>
    <row r="296" spans="1:47" x14ac:dyDescent="0.25">
      <c r="A296" t="str">
        <f t="shared" si="52"/>
        <v>U4-F11</v>
      </c>
      <c r="B296" t="str">
        <f t="shared" si="53"/>
        <v>1.0V</v>
      </c>
      <c r="C296" t="str">
        <f t="shared" si="54"/>
        <v>U4-1.0V</v>
      </c>
      <c r="D296" t="str">
        <f t="shared" si="55"/>
        <v>U4-F11</v>
      </c>
      <c r="E296" t="s">
        <v>420</v>
      </c>
      <c r="F296" t="s">
        <v>678</v>
      </c>
      <c r="G296" t="s">
        <v>1297</v>
      </c>
      <c r="AT296" t="str">
        <f t="shared" si="56"/>
        <v>1.0V</v>
      </c>
      <c r="AU296" t="str">
        <f t="shared" si="57"/>
        <v>--</v>
      </c>
    </row>
    <row r="297" spans="1:47" x14ac:dyDescent="0.25">
      <c r="A297" t="str">
        <f t="shared" si="52"/>
        <v>U4-F12</v>
      </c>
      <c r="B297" t="str">
        <f t="shared" si="53"/>
        <v>DONE</v>
      </c>
      <c r="C297" t="str">
        <f t="shared" si="54"/>
        <v>U4-DONE</v>
      </c>
      <c r="D297" t="str">
        <f t="shared" si="55"/>
        <v>U4-F12</v>
      </c>
      <c r="E297" t="s">
        <v>420</v>
      </c>
      <c r="F297" t="s">
        <v>679</v>
      </c>
      <c r="G297" t="s">
        <v>402</v>
      </c>
      <c r="AT297" t="str">
        <f t="shared" si="56"/>
        <v>DONE</v>
      </c>
      <c r="AU297" t="str">
        <f t="shared" si="57"/>
        <v>--</v>
      </c>
    </row>
    <row r="298" spans="1:47" x14ac:dyDescent="0.25">
      <c r="A298" t="str">
        <f t="shared" si="52"/>
        <v>U4-F13</v>
      </c>
      <c r="B298" t="str">
        <f t="shared" si="53"/>
        <v>NetU4_F13</v>
      </c>
      <c r="C298" t="str">
        <f t="shared" si="54"/>
        <v>U4-NetU4_F13</v>
      </c>
      <c r="D298" t="str">
        <f t="shared" si="55"/>
        <v>U4-F13</v>
      </c>
      <c r="E298" t="s">
        <v>420</v>
      </c>
      <c r="F298" t="s">
        <v>518</v>
      </c>
      <c r="G298" t="s">
        <v>1310</v>
      </c>
      <c r="AT298" t="str">
        <f t="shared" si="56"/>
        <v>NetU4_F13</v>
      </c>
      <c r="AU298" t="str">
        <f t="shared" si="57"/>
        <v>--</v>
      </c>
    </row>
    <row r="299" spans="1:47" x14ac:dyDescent="0.25">
      <c r="A299" t="str">
        <f t="shared" si="52"/>
        <v>U4-F16</v>
      </c>
      <c r="B299" t="str">
        <f t="shared" si="53"/>
        <v>GND</v>
      </c>
      <c r="C299" t="str">
        <f t="shared" si="54"/>
        <v>U4-GND</v>
      </c>
      <c r="D299" t="str">
        <f t="shared" si="55"/>
        <v>U4-F16</v>
      </c>
      <c r="E299" t="s">
        <v>420</v>
      </c>
      <c r="F299" t="s">
        <v>521</v>
      </c>
      <c r="G299" t="s">
        <v>275</v>
      </c>
      <c r="AT299" t="str">
        <f t="shared" si="56"/>
        <v>GND</v>
      </c>
      <c r="AU299" t="str">
        <f t="shared" si="57"/>
        <v>--</v>
      </c>
    </row>
    <row r="300" spans="1:47" x14ac:dyDescent="0.25">
      <c r="A300" t="str">
        <f t="shared" si="52"/>
        <v>U4-G1</v>
      </c>
      <c r="B300" t="str">
        <f t="shared" si="53"/>
        <v>GND</v>
      </c>
      <c r="C300" t="str">
        <f t="shared" si="54"/>
        <v>U4-GND</v>
      </c>
      <c r="D300" t="str">
        <f t="shared" si="55"/>
        <v>U4-G1</v>
      </c>
      <c r="E300" t="s">
        <v>420</v>
      </c>
      <c r="F300" t="s">
        <v>579</v>
      </c>
      <c r="G300" t="s">
        <v>275</v>
      </c>
      <c r="AT300" t="str">
        <f t="shared" si="56"/>
        <v>GND</v>
      </c>
      <c r="AU300" t="str">
        <f t="shared" si="57"/>
        <v>--</v>
      </c>
    </row>
    <row r="301" spans="1:47" x14ac:dyDescent="0.25">
      <c r="A301" t="str">
        <f t="shared" si="52"/>
        <v>U4-G5</v>
      </c>
      <c r="B301" t="str">
        <f t="shared" si="53"/>
        <v>GND</v>
      </c>
      <c r="C301" t="str">
        <f t="shared" si="54"/>
        <v>U4-GND</v>
      </c>
      <c r="D301" t="str">
        <f t="shared" si="55"/>
        <v>U4-G5</v>
      </c>
      <c r="E301" t="s">
        <v>420</v>
      </c>
      <c r="F301" t="s">
        <v>583</v>
      </c>
      <c r="G301" t="s">
        <v>275</v>
      </c>
      <c r="AT301" t="str">
        <f t="shared" si="56"/>
        <v>GND</v>
      </c>
      <c r="AU301" t="str">
        <f t="shared" si="57"/>
        <v>--</v>
      </c>
    </row>
    <row r="302" spans="1:47" x14ac:dyDescent="0.25">
      <c r="A302" t="str">
        <f t="shared" si="52"/>
        <v>U4-G6</v>
      </c>
      <c r="B302" t="str">
        <f t="shared" si="53"/>
        <v>GND</v>
      </c>
      <c r="C302" t="str">
        <f t="shared" si="54"/>
        <v>U4-GND</v>
      </c>
      <c r="D302" t="str">
        <f t="shared" si="55"/>
        <v>U4-G6</v>
      </c>
      <c r="E302" t="s">
        <v>420</v>
      </c>
      <c r="F302" t="s">
        <v>584</v>
      </c>
      <c r="G302" t="s">
        <v>275</v>
      </c>
      <c r="AT302" t="str">
        <f t="shared" si="56"/>
        <v>GND</v>
      </c>
      <c r="AU302" t="str">
        <f t="shared" si="57"/>
        <v>--</v>
      </c>
    </row>
    <row r="303" spans="1:47" x14ac:dyDescent="0.25">
      <c r="A303" t="str">
        <f t="shared" si="52"/>
        <v>U4-G7</v>
      </c>
      <c r="B303" t="str">
        <f t="shared" si="53"/>
        <v>GND</v>
      </c>
      <c r="C303" t="str">
        <f t="shared" si="54"/>
        <v>U4-GND</v>
      </c>
      <c r="D303" t="str">
        <f t="shared" si="55"/>
        <v>U4-G7</v>
      </c>
      <c r="E303" t="s">
        <v>420</v>
      </c>
      <c r="F303" t="s">
        <v>681</v>
      </c>
      <c r="G303" t="s">
        <v>275</v>
      </c>
      <c r="AT303" t="str">
        <f t="shared" si="56"/>
        <v>GND</v>
      </c>
      <c r="AU303" t="str">
        <f t="shared" si="57"/>
        <v>--</v>
      </c>
    </row>
    <row r="304" spans="1:47" x14ac:dyDescent="0.25">
      <c r="A304" t="str">
        <f t="shared" si="52"/>
        <v>U4-G8</v>
      </c>
      <c r="B304" t="str">
        <f t="shared" si="53"/>
        <v>1.0V</v>
      </c>
      <c r="C304" t="str">
        <f t="shared" si="54"/>
        <v>U4-1.0V</v>
      </c>
      <c r="D304" t="str">
        <f t="shared" si="55"/>
        <v>U4-G8</v>
      </c>
      <c r="E304" t="s">
        <v>420</v>
      </c>
      <c r="F304" t="s">
        <v>682</v>
      </c>
      <c r="G304" t="s">
        <v>1297</v>
      </c>
      <c r="AT304" t="str">
        <f t="shared" si="56"/>
        <v>1.0V</v>
      </c>
      <c r="AU304" t="str">
        <f t="shared" si="57"/>
        <v>--</v>
      </c>
    </row>
    <row r="305" spans="1:47" x14ac:dyDescent="0.25">
      <c r="A305" t="str">
        <f t="shared" si="52"/>
        <v>U4-G9</v>
      </c>
      <c r="B305" t="str">
        <f t="shared" si="53"/>
        <v>GND</v>
      </c>
      <c r="C305" t="str">
        <f t="shared" si="54"/>
        <v>U4-GND</v>
      </c>
      <c r="D305" t="str">
        <f t="shared" si="55"/>
        <v>U4-G9</v>
      </c>
      <c r="E305" t="s">
        <v>420</v>
      </c>
      <c r="F305" t="s">
        <v>683</v>
      </c>
      <c r="G305" t="s">
        <v>275</v>
      </c>
      <c r="AT305" t="str">
        <f t="shared" si="56"/>
        <v>GND</v>
      </c>
      <c r="AU305" t="str">
        <f t="shared" si="57"/>
        <v>--</v>
      </c>
    </row>
    <row r="306" spans="1:47" x14ac:dyDescent="0.25">
      <c r="A306" t="str">
        <f t="shared" si="52"/>
        <v>U4-G10</v>
      </c>
      <c r="B306" t="str">
        <f t="shared" si="53"/>
        <v>1.0V</v>
      </c>
      <c r="C306" t="str">
        <f t="shared" si="54"/>
        <v>U4-1.0V</v>
      </c>
      <c r="D306" t="str">
        <f t="shared" si="55"/>
        <v>U4-G10</v>
      </c>
      <c r="E306" t="s">
        <v>420</v>
      </c>
      <c r="F306" t="s">
        <v>684</v>
      </c>
      <c r="G306" t="s">
        <v>1297</v>
      </c>
      <c r="AT306" t="str">
        <f t="shared" si="56"/>
        <v>1.0V</v>
      </c>
      <c r="AU306" t="str">
        <f t="shared" si="57"/>
        <v>--</v>
      </c>
    </row>
    <row r="307" spans="1:47" x14ac:dyDescent="0.25">
      <c r="A307" t="str">
        <f t="shared" si="52"/>
        <v>U4-G11</v>
      </c>
      <c r="B307" t="str">
        <f t="shared" si="53"/>
        <v>GND</v>
      </c>
      <c r="C307" t="str">
        <f t="shared" si="54"/>
        <v>U4-GND</v>
      </c>
      <c r="D307" t="str">
        <f t="shared" si="55"/>
        <v>U4-G11</v>
      </c>
      <c r="E307" t="s">
        <v>420</v>
      </c>
      <c r="F307" t="s">
        <v>685</v>
      </c>
      <c r="G307" t="s">
        <v>275</v>
      </c>
      <c r="AT307" t="str">
        <f t="shared" si="56"/>
        <v>GND</v>
      </c>
      <c r="AU307" t="str">
        <f t="shared" si="57"/>
        <v>--</v>
      </c>
    </row>
    <row r="308" spans="1:47" x14ac:dyDescent="0.25">
      <c r="A308" t="str">
        <f t="shared" si="52"/>
        <v>U4-G12</v>
      </c>
      <c r="B308" t="str">
        <f t="shared" si="53"/>
        <v>1.8V</v>
      </c>
      <c r="C308" t="str">
        <f t="shared" si="54"/>
        <v>U4-1.8V</v>
      </c>
      <c r="D308" t="str">
        <f t="shared" si="55"/>
        <v>U4-G12</v>
      </c>
      <c r="E308" t="s">
        <v>420</v>
      </c>
      <c r="F308" t="s">
        <v>686</v>
      </c>
      <c r="G308" t="s">
        <v>276</v>
      </c>
      <c r="AT308" t="str">
        <f t="shared" si="56"/>
        <v>1.8V</v>
      </c>
      <c r="AU308" t="str">
        <f t="shared" si="57"/>
        <v>--</v>
      </c>
    </row>
    <row r="309" spans="1:47" x14ac:dyDescent="0.25">
      <c r="A309" t="str">
        <f t="shared" si="52"/>
        <v>U4-G13</v>
      </c>
      <c r="B309" t="str">
        <f t="shared" si="53"/>
        <v>GND</v>
      </c>
      <c r="C309" t="str">
        <f t="shared" si="54"/>
        <v>U4-GND</v>
      </c>
      <c r="D309" t="str">
        <f t="shared" si="55"/>
        <v>U4-G13</v>
      </c>
      <c r="E309" t="s">
        <v>420</v>
      </c>
      <c r="F309" t="s">
        <v>523</v>
      </c>
      <c r="G309" t="s">
        <v>275</v>
      </c>
      <c r="AT309" t="str">
        <f t="shared" si="56"/>
        <v>GND</v>
      </c>
      <c r="AU309" t="str">
        <f t="shared" si="57"/>
        <v>--</v>
      </c>
    </row>
    <row r="310" spans="1:47" x14ac:dyDescent="0.25">
      <c r="A310" t="str">
        <f t="shared" si="52"/>
        <v>U4-G18</v>
      </c>
      <c r="B310" t="str">
        <f t="shared" si="53"/>
        <v>VCCIO15</v>
      </c>
      <c r="C310" t="str">
        <f t="shared" si="54"/>
        <v>U4-VCCIO15</v>
      </c>
      <c r="D310" t="str">
        <f t="shared" si="55"/>
        <v>U4-G18</v>
      </c>
      <c r="E310" t="s">
        <v>420</v>
      </c>
      <c r="F310" t="s">
        <v>528</v>
      </c>
      <c r="G310" t="s">
        <v>281</v>
      </c>
      <c r="AT310" t="str">
        <f t="shared" si="56"/>
        <v>VCCIO15</v>
      </c>
      <c r="AU310" t="str">
        <f t="shared" si="57"/>
        <v>--</v>
      </c>
    </row>
    <row r="311" spans="1:47" x14ac:dyDescent="0.25">
      <c r="A311" t="str">
        <f t="shared" si="52"/>
        <v>U4-H3</v>
      </c>
      <c r="B311" t="str">
        <f t="shared" si="53"/>
        <v>GND</v>
      </c>
      <c r="C311" t="str">
        <f t="shared" si="54"/>
        <v>U4-GND</v>
      </c>
      <c r="D311" t="str">
        <f t="shared" si="55"/>
        <v>U4-H3</v>
      </c>
      <c r="E311" t="s">
        <v>420</v>
      </c>
      <c r="F311" t="s">
        <v>687</v>
      </c>
      <c r="G311" t="s">
        <v>275</v>
      </c>
      <c r="AT311" t="str">
        <f t="shared" si="56"/>
        <v>GND</v>
      </c>
      <c r="AU311" t="str">
        <f t="shared" si="57"/>
        <v>--</v>
      </c>
    </row>
    <row r="312" spans="1:47" x14ac:dyDescent="0.25">
      <c r="A312" t="str">
        <f t="shared" si="52"/>
        <v>U4-H4</v>
      </c>
      <c r="B312" t="str">
        <f t="shared" si="53"/>
        <v>GND</v>
      </c>
      <c r="C312" t="str">
        <f t="shared" si="54"/>
        <v>U4-GND</v>
      </c>
      <c r="D312" t="str">
        <f t="shared" si="55"/>
        <v>U4-H4</v>
      </c>
      <c r="E312" t="s">
        <v>420</v>
      </c>
      <c r="F312" t="s">
        <v>587</v>
      </c>
      <c r="G312" t="s">
        <v>275</v>
      </c>
      <c r="AT312" t="str">
        <f t="shared" si="56"/>
        <v>GND</v>
      </c>
      <c r="AU312" t="str">
        <f t="shared" si="57"/>
        <v>--</v>
      </c>
    </row>
    <row r="313" spans="1:47" x14ac:dyDescent="0.25">
      <c r="A313" t="str">
        <f t="shared" si="52"/>
        <v>U4-H5</v>
      </c>
      <c r="B313" t="str">
        <f t="shared" si="53"/>
        <v>GND</v>
      </c>
      <c r="C313" t="str">
        <f t="shared" si="54"/>
        <v>U4-GND</v>
      </c>
      <c r="D313" t="str">
        <f t="shared" si="55"/>
        <v>U4-H5</v>
      </c>
      <c r="E313" t="s">
        <v>420</v>
      </c>
      <c r="F313" t="s">
        <v>588</v>
      </c>
      <c r="G313" t="s">
        <v>275</v>
      </c>
      <c r="AT313" t="str">
        <f t="shared" si="56"/>
        <v>GND</v>
      </c>
      <c r="AU313" t="str">
        <f t="shared" si="57"/>
        <v>--</v>
      </c>
    </row>
    <row r="314" spans="1:47" x14ac:dyDescent="0.25">
      <c r="A314" t="str">
        <f t="shared" si="52"/>
        <v>U4-H6</v>
      </c>
      <c r="B314" t="str">
        <f t="shared" si="53"/>
        <v>GND</v>
      </c>
      <c r="C314" t="str">
        <f t="shared" si="54"/>
        <v>U4-GND</v>
      </c>
      <c r="D314" t="str">
        <f t="shared" si="55"/>
        <v>U4-H6</v>
      </c>
      <c r="E314" t="s">
        <v>420</v>
      </c>
      <c r="F314" t="s">
        <v>589</v>
      </c>
      <c r="G314" t="s">
        <v>275</v>
      </c>
      <c r="AT314" t="str">
        <f t="shared" si="56"/>
        <v>GND</v>
      </c>
      <c r="AU314" t="str">
        <f t="shared" si="57"/>
        <v>--</v>
      </c>
    </row>
    <row r="315" spans="1:47" x14ac:dyDescent="0.25">
      <c r="A315" t="str">
        <f t="shared" si="52"/>
        <v>U4-H7</v>
      </c>
      <c r="B315" t="str">
        <f t="shared" si="53"/>
        <v>1.0V</v>
      </c>
      <c r="C315" t="str">
        <f t="shared" si="54"/>
        <v>U4-1.0V</v>
      </c>
      <c r="D315" t="str">
        <f t="shared" si="55"/>
        <v>U4-H7</v>
      </c>
      <c r="E315" t="s">
        <v>420</v>
      </c>
      <c r="F315" t="s">
        <v>688</v>
      </c>
      <c r="G315" t="s">
        <v>1297</v>
      </c>
      <c r="AT315" t="str">
        <f t="shared" si="56"/>
        <v>1.0V</v>
      </c>
      <c r="AU315" t="str">
        <f t="shared" si="57"/>
        <v>--</v>
      </c>
    </row>
    <row r="316" spans="1:47" x14ac:dyDescent="0.25">
      <c r="A316" t="str">
        <f t="shared" si="52"/>
        <v>U4-H8</v>
      </c>
      <c r="B316" t="str">
        <f t="shared" si="53"/>
        <v>GND</v>
      </c>
      <c r="C316" t="str">
        <f t="shared" si="54"/>
        <v>U4-GND</v>
      </c>
      <c r="D316" t="str">
        <f t="shared" si="55"/>
        <v>U4-H8</v>
      </c>
      <c r="E316" t="s">
        <v>420</v>
      </c>
      <c r="F316" t="s">
        <v>689</v>
      </c>
      <c r="G316" t="s">
        <v>275</v>
      </c>
      <c r="AT316" t="str">
        <f t="shared" si="56"/>
        <v>GND</v>
      </c>
      <c r="AU316" t="str">
        <f t="shared" si="57"/>
        <v>--</v>
      </c>
    </row>
    <row r="317" spans="1:47" x14ac:dyDescent="0.25">
      <c r="A317" t="str">
        <f t="shared" si="52"/>
        <v>U4-H9</v>
      </c>
      <c r="B317" t="str">
        <f t="shared" si="53"/>
        <v>1.0V</v>
      </c>
      <c r="C317" t="str">
        <f t="shared" si="54"/>
        <v>U4-1.0V</v>
      </c>
      <c r="D317" t="str">
        <f t="shared" si="55"/>
        <v>U4-H9</v>
      </c>
      <c r="E317" t="s">
        <v>420</v>
      </c>
      <c r="F317" t="s">
        <v>690</v>
      </c>
      <c r="G317" t="s">
        <v>1297</v>
      </c>
      <c r="AT317" t="str">
        <f t="shared" si="56"/>
        <v>1.0V</v>
      </c>
      <c r="AU317" t="str">
        <f t="shared" si="57"/>
        <v>--</v>
      </c>
    </row>
    <row r="318" spans="1:47" x14ac:dyDescent="0.25">
      <c r="A318" t="str">
        <f t="shared" si="52"/>
        <v>U4-H10</v>
      </c>
      <c r="B318" t="str">
        <f t="shared" si="53"/>
        <v>GND</v>
      </c>
      <c r="C318" t="str">
        <f t="shared" si="54"/>
        <v>U4-GND</v>
      </c>
      <c r="D318" t="str">
        <f t="shared" si="55"/>
        <v>U4-H10</v>
      </c>
      <c r="E318" t="s">
        <v>420</v>
      </c>
      <c r="F318" t="s">
        <v>691</v>
      </c>
      <c r="G318" t="s">
        <v>275</v>
      </c>
      <c r="AT318" t="str">
        <f t="shared" si="56"/>
        <v>GND</v>
      </c>
      <c r="AU318" t="str">
        <f t="shared" si="57"/>
        <v>--</v>
      </c>
    </row>
    <row r="319" spans="1:47" x14ac:dyDescent="0.25">
      <c r="A319" t="str">
        <f t="shared" si="52"/>
        <v>U4-H11</v>
      </c>
      <c r="B319" t="str">
        <f t="shared" si="53"/>
        <v>1.0V</v>
      </c>
      <c r="C319" t="str">
        <f t="shared" si="54"/>
        <v>U4-1.0V</v>
      </c>
      <c r="D319" t="str">
        <f t="shared" si="55"/>
        <v>U4-H11</v>
      </c>
      <c r="E319" t="s">
        <v>420</v>
      </c>
      <c r="F319" t="s">
        <v>692</v>
      </c>
      <c r="G319" t="s">
        <v>1297</v>
      </c>
      <c r="AT319" t="str">
        <f t="shared" si="56"/>
        <v>1.0V</v>
      </c>
      <c r="AU319" t="str">
        <f t="shared" si="57"/>
        <v>--</v>
      </c>
    </row>
    <row r="320" spans="1:47" x14ac:dyDescent="0.25">
      <c r="A320" t="str">
        <f t="shared" si="52"/>
        <v>U4-H12</v>
      </c>
      <c r="B320" t="str">
        <f t="shared" si="53"/>
        <v>GND</v>
      </c>
      <c r="C320" t="str">
        <f t="shared" si="54"/>
        <v>U4-GND</v>
      </c>
      <c r="D320" t="str">
        <f t="shared" si="55"/>
        <v>U4-H12</v>
      </c>
      <c r="E320" t="s">
        <v>420</v>
      </c>
      <c r="F320" t="s">
        <v>693</v>
      </c>
      <c r="G320" t="s">
        <v>275</v>
      </c>
      <c r="AT320" t="str">
        <f t="shared" si="56"/>
        <v>GND</v>
      </c>
      <c r="AU320" t="str">
        <f t="shared" si="57"/>
        <v>--</v>
      </c>
    </row>
    <row r="321" spans="1:47" x14ac:dyDescent="0.25">
      <c r="A321" t="str">
        <f t="shared" si="52"/>
        <v>U4-H13</v>
      </c>
      <c r="B321" t="str">
        <f t="shared" si="53"/>
        <v>1.8V</v>
      </c>
      <c r="C321" t="str">
        <f t="shared" si="54"/>
        <v>U4-1.8V</v>
      </c>
      <c r="D321" t="str">
        <f t="shared" si="55"/>
        <v>U4-H13</v>
      </c>
      <c r="E321" t="s">
        <v>420</v>
      </c>
      <c r="F321" t="s">
        <v>694</v>
      </c>
      <c r="G321" t="s">
        <v>276</v>
      </c>
      <c r="AT321" t="str">
        <f t="shared" si="56"/>
        <v>1.8V</v>
      </c>
      <c r="AU321" t="str">
        <f t="shared" si="57"/>
        <v>--</v>
      </c>
    </row>
    <row r="322" spans="1:47" x14ac:dyDescent="0.25">
      <c r="A322" t="str">
        <f t="shared" si="52"/>
        <v>U4-H15</v>
      </c>
      <c r="B322" t="str">
        <f t="shared" si="53"/>
        <v>VCCIO15</v>
      </c>
      <c r="C322" t="str">
        <f t="shared" si="54"/>
        <v>U4-VCCIO15</v>
      </c>
      <c r="D322" t="str">
        <f t="shared" si="55"/>
        <v>U4-H15</v>
      </c>
      <c r="E322" t="s">
        <v>420</v>
      </c>
      <c r="F322" t="s">
        <v>530</v>
      </c>
      <c r="G322" t="s">
        <v>281</v>
      </c>
      <c r="AT322" t="str">
        <f t="shared" si="56"/>
        <v>VCCIO15</v>
      </c>
      <c r="AU322" t="str">
        <f t="shared" si="57"/>
        <v>--</v>
      </c>
    </row>
    <row r="323" spans="1:47" x14ac:dyDescent="0.25">
      <c r="A323" t="str">
        <f t="shared" si="52"/>
        <v>U4-J1</v>
      </c>
      <c r="B323" t="str">
        <f t="shared" si="53"/>
        <v>GND</v>
      </c>
      <c r="C323" t="str">
        <f t="shared" si="54"/>
        <v>U4-GND</v>
      </c>
      <c r="D323" t="str">
        <f t="shared" si="55"/>
        <v>U4-J1</v>
      </c>
      <c r="E323" t="s">
        <v>420</v>
      </c>
      <c r="F323" t="s">
        <v>590</v>
      </c>
      <c r="G323" t="s">
        <v>275</v>
      </c>
      <c r="AT323" t="str">
        <f t="shared" si="56"/>
        <v>GND</v>
      </c>
      <c r="AU323" t="str">
        <f t="shared" si="57"/>
        <v>--</v>
      </c>
    </row>
    <row r="324" spans="1:47" x14ac:dyDescent="0.25">
      <c r="A324" t="str">
        <f t="shared" si="52"/>
        <v>U4-J2</v>
      </c>
      <c r="B324" t="str">
        <f t="shared" si="53"/>
        <v>GND</v>
      </c>
      <c r="C324" t="str">
        <f t="shared" si="54"/>
        <v>U4-GND</v>
      </c>
      <c r="D324" t="str">
        <f t="shared" si="55"/>
        <v>U4-J2</v>
      </c>
      <c r="E324" t="s">
        <v>420</v>
      </c>
      <c r="F324" t="s">
        <v>591</v>
      </c>
      <c r="G324" t="s">
        <v>275</v>
      </c>
      <c r="AT324" t="str">
        <f t="shared" si="56"/>
        <v>GND</v>
      </c>
      <c r="AU324" t="str">
        <f t="shared" si="57"/>
        <v>--</v>
      </c>
    </row>
    <row r="325" spans="1:47" x14ac:dyDescent="0.25">
      <c r="A325" t="str">
        <f t="shared" si="52"/>
        <v>U4-J3</v>
      </c>
      <c r="B325" t="str">
        <f t="shared" si="53"/>
        <v>GND</v>
      </c>
      <c r="C325" t="str">
        <f t="shared" si="54"/>
        <v>U4-GND</v>
      </c>
      <c r="D325" t="str">
        <f t="shared" si="55"/>
        <v>U4-J3</v>
      </c>
      <c r="E325" t="s">
        <v>420</v>
      </c>
      <c r="F325" t="s">
        <v>592</v>
      </c>
      <c r="G325" t="s">
        <v>275</v>
      </c>
      <c r="AT325" t="str">
        <f t="shared" si="56"/>
        <v>GND</v>
      </c>
      <c r="AU325" t="str">
        <f t="shared" si="57"/>
        <v>--</v>
      </c>
    </row>
    <row r="326" spans="1:47" x14ac:dyDescent="0.25">
      <c r="A326" t="str">
        <f t="shared" ref="A326:A389" si="58">$E326&amp;"-"&amp;$F326</f>
        <v>U4-J7</v>
      </c>
      <c r="B326" t="str">
        <f t="shared" ref="B326:B389" si="59">IF(OR(E326=$A$2,E326=$B$2,E326=$C$2,E326=$D$2),"--",G326)</f>
        <v>GND</v>
      </c>
      <c r="C326" t="str">
        <f t="shared" ref="C326:C389" si="60">$E326&amp;"-"&amp;$G326</f>
        <v>U4-GND</v>
      </c>
      <c r="D326" t="str">
        <f t="shared" ref="D326:D389" si="61">A326</f>
        <v>U4-J7</v>
      </c>
      <c r="E326" t="s">
        <v>420</v>
      </c>
      <c r="F326" t="s">
        <v>696</v>
      </c>
      <c r="G326" t="s">
        <v>275</v>
      </c>
      <c r="AT326" t="str">
        <f t="shared" ref="AT326:AT389" si="62">IF(IF(COUNTIF($AO$6:$AQ$150,B326)&gt;0,"---","--")="---",VLOOKUP(B326,$AO$6:$AQ$150,3,0),B326)</f>
        <v>GND</v>
      </c>
      <c r="AU326" t="str">
        <f t="shared" ref="AU326:AU389" si="63">IF(IF(COUNTIF($AO$6:$AQ$150,B326)&gt;0,"---","--")="---",VLOOKUP(B326,$AO$6:$AQ$150,2,0),"--")</f>
        <v>--</v>
      </c>
    </row>
    <row r="327" spans="1:47" x14ac:dyDescent="0.25">
      <c r="A327" t="str">
        <f t="shared" si="58"/>
        <v>U4-J8</v>
      </c>
      <c r="B327" t="str">
        <f t="shared" si="59"/>
        <v>1.0V</v>
      </c>
      <c r="C327" t="str">
        <f t="shared" si="60"/>
        <v>U4-1.0V</v>
      </c>
      <c r="D327" t="str">
        <f t="shared" si="61"/>
        <v>U4-J8</v>
      </c>
      <c r="E327" t="s">
        <v>420</v>
      </c>
      <c r="F327" t="s">
        <v>697</v>
      </c>
      <c r="G327" t="s">
        <v>1297</v>
      </c>
      <c r="AT327" t="str">
        <f t="shared" si="62"/>
        <v>1.0V</v>
      </c>
      <c r="AU327" t="str">
        <f t="shared" si="63"/>
        <v>--</v>
      </c>
    </row>
    <row r="328" spans="1:47" x14ac:dyDescent="0.25">
      <c r="A328" t="str">
        <f t="shared" si="58"/>
        <v>U4-J9</v>
      </c>
      <c r="B328" t="str">
        <f t="shared" si="59"/>
        <v>AGND</v>
      </c>
      <c r="C328" t="str">
        <f t="shared" si="60"/>
        <v>U4-AGND</v>
      </c>
      <c r="D328" t="str">
        <f t="shared" si="61"/>
        <v>U4-J9</v>
      </c>
      <c r="E328" t="s">
        <v>420</v>
      </c>
      <c r="F328" t="s">
        <v>698</v>
      </c>
      <c r="G328" t="s">
        <v>278</v>
      </c>
      <c r="AT328" t="str">
        <f t="shared" si="62"/>
        <v>AGND</v>
      </c>
      <c r="AU328" t="str">
        <f t="shared" si="63"/>
        <v>--</v>
      </c>
    </row>
    <row r="329" spans="1:47" x14ac:dyDescent="0.25">
      <c r="A329" t="str">
        <f t="shared" si="58"/>
        <v>U4-J10</v>
      </c>
      <c r="B329" t="str">
        <f t="shared" si="59"/>
        <v>AVCC</v>
      </c>
      <c r="C329" t="str">
        <f t="shared" si="60"/>
        <v>U4-AVCC</v>
      </c>
      <c r="D329" t="str">
        <f t="shared" si="61"/>
        <v>U4-J10</v>
      </c>
      <c r="E329" t="s">
        <v>420</v>
      </c>
      <c r="F329" t="s">
        <v>699</v>
      </c>
      <c r="G329" t="s">
        <v>279</v>
      </c>
      <c r="AT329" t="str">
        <f t="shared" si="62"/>
        <v>AVCC</v>
      </c>
      <c r="AU329" t="str">
        <f t="shared" si="63"/>
        <v>--</v>
      </c>
    </row>
    <row r="330" spans="1:47" x14ac:dyDescent="0.25">
      <c r="A330" t="str">
        <f t="shared" si="58"/>
        <v>U4-J11</v>
      </c>
      <c r="B330" t="str">
        <f t="shared" si="59"/>
        <v>GND</v>
      </c>
      <c r="C330" t="str">
        <f t="shared" si="60"/>
        <v>U4-GND</v>
      </c>
      <c r="D330" t="str">
        <f t="shared" si="61"/>
        <v>U4-J11</v>
      </c>
      <c r="E330" t="s">
        <v>420</v>
      </c>
      <c r="F330" t="s">
        <v>700</v>
      </c>
      <c r="G330" t="s">
        <v>275</v>
      </c>
      <c r="AT330" t="str">
        <f t="shared" si="62"/>
        <v>GND</v>
      </c>
      <c r="AU330" t="str">
        <f t="shared" si="63"/>
        <v>--</v>
      </c>
    </row>
    <row r="331" spans="1:47" x14ac:dyDescent="0.25">
      <c r="A331" t="str">
        <f t="shared" si="58"/>
        <v>U4-J12</v>
      </c>
      <c r="B331" t="str">
        <f t="shared" si="59"/>
        <v>1.0V</v>
      </c>
      <c r="C331" t="str">
        <f t="shared" si="60"/>
        <v>U4-1.0V</v>
      </c>
      <c r="D331" t="str">
        <f t="shared" si="61"/>
        <v>U4-J12</v>
      </c>
      <c r="E331" t="s">
        <v>420</v>
      </c>
      <c r="F331" t="s">
        <v>701</v>
      </c>
      <c r="G331" t="s">
        <v>1297</v>
      </c>
      <c r="AT331" t="str">
        <f t="shared" si="62"/>
        <v>1.0V</v>
      </c>
      <c r="AU331" t="str">
        <f t="shared" si="63"/>
        <v>--</v>
      </c>
    </row>
    <row r="332" spans="1:47" x14ac:dyDescent="0.25">
      <c r="A332" t="str">
        <f t="shared" si="58"/>
        <v>U4-J13</v>
      </c>
      <c r="B332" t="str">
        <f t="shared" si="59"/>
        <v>GND</v>
      </c>
      <c r="C332" t="str">
        <f t="shared" si="60"/>
        <v>U4-GND</v>
      </c>
      <c r="D332" t="str">
        <f t="shared" si="61"/>
        <v>U4-J13</v>
      </c>
      <c r="E332" t="s">
        <v>420</v>
      </c>
      <c r="F332" t="s">
        <v>534</v>
      </c>
      <c r="G332" t="s">
        <v>275</v>
      </c>
      <c r="AT332" t="str">
        <f t="shared" si="62"/>
        <v>GND</v>
      </c>
      <c r="AU332" t="str">
        <f t="shared" si="63"/>
        <v>--</v>
      </c>
    </row>
    <row r="333" spans="1:47" x14ac:dyDescent="0.25">
      <c r="A333" t="str">
        <f t="shared" si="58"/>
        <v>U4-J17</v>
      </c>
      <c r="B333" t="str">
        <f t="shared" si="59"/>
        <v>GND</v>
      </c>
      <c r="C333" t="str">
        <f t="shared" si="60"/>
        <v>U4-GND</v>
      </c>
      <c r="D333" t="str">
        <f t="shared" si="61"/>
        <v>U4-J17</v>
      </c>
      <c r="E333" t="s">
        <v>420</v>
      </c>
      <c r="F333" t="s">
        <v>537</v>
      </c>
      <c r="G333" t="s">
        <v>275</v>
      </c>
      <c r="AT333" t="str">
        <f t="shared" si="62"/>
        <v>GND</v>
      </c>
      <c r="AU333" t="str">
        <f t="shared" si="63"/>
        <v>--</v>
      </c>
    </row>
    <row r="334" spans="1:47" x14ac:dyDescent="0.25">
      <c r="A334" t="str">
        <f t="shared" si="58"/>
        <v>U4-K4</v>
      </c>
      <c r="B334" t="str">
        <f t="shared" si="59"/>
        <v>GND</v>
      </c>
      <c r="C334" t="str">
        <f t="shared" si="60"/>
        <v>U4-GND</v>
      </c>
      <c r="D334" t="str">
        <f t="shared" si="61"/>
        <v>U4-K4</v>
      </c>
      <c r="E334" t="s">
        <v>420</v>
      </c>
      <c r="F334" t="s">
        <v>437</v>
      </c>
      <c r="G334" t="s">
        <v>275</v>
      </c>
      <c r="AT334" t="str">
        <f t="shared" si="62"/>
        <v>GND</v>
      </c>
      <c r="AU334" t="str">
        <f t="shared" si="63"/>
        <v>--</v>
      </c>
    </row>
    <row r="335" spans="1:47" x14ac:dyDescent="0.25">
      <c r="A335" t="str">
        <f t="shared" si="58"/>
        <v>U4-K7</v>
      </c>
      <c r="B335" t="str">
        <f t="shared" si="59"/>
        <v>1.0V</v>
      </c>
      <c r="C335" t="str">
        <f t="shared" si="60"/>
        <v>U4-1.0V</v>
      </c>
      <c r="D335" t="str">
        <f t="shared" si="61"/>
        <v>U4-K7</v>
      </c>
      <c r="E335" t="s">
        <v>420</v>
      </c>
      <c r="F335" t="s">
        <v>703</v>
      </c>
      <c r="G335" t="s">
        <v>1297</v>
      </c>
      <c r="AT335" t="str">
        <f t="shared" si="62"/>
        <v>1.0V</v>
      </c>
      <c r="AU335" t="str">
        <f t="shared" si="63"/>
        <v>--</v>
      </c>
    </row>
    <row r="336" spans="1:47" x14ac:dyDescent="0.25">
      <c r="A336" t="str">
        <f t="shared" si="58"/>
        <v>U4-K8</v>
      </c>
      <c r="B336" t="str">
        <f t="shared" si="59"/>
        <v>GND</v>
      </c>
      <c r="C336" t="str">
        <f t="shared" si="60"/>
        <v>U4-GND</v>
      </c>
      <c r="D336" t="str">
        <f t="shared" si="61"/>
        <v>U4-K8</v>
      </c>
      <c r="E336" t="s">
        <v>420</v>
      </c>
      <c r="F336" t="s">
        <v>704</v>
      </c>
      <c r="G336" t="s">
        <v>275</v>
      </c>
      <c r="AT336" t="str">
        <f t="shared" si="62"/>
        <v>GND</v>
      </c>
      <c r="AU336" t="str">
        <f t="shared" si="63"/>
        <v>--</v>
      </c>
    </row>
    <row r="337" spans="1:47" x14ac:dyDescent="0.25">
      <c r="A337" t="str">
        <f t="shared" si="58"/>
        <v>U4-K9</v>
      </c>
      <c r="B337" t="str">
        <f t="shared" si="59"/>
        <v>AGND</v>
      </c>
      <c r="C337" t="str">
        <f t="shared" si="60"/>
        <v>U4-AGND</v>
      </c>
      <c r="D337" t="str">
        <f t="shared" si="61"/>
        <v>U4-K9</v>
      </c>
      <c r="E337" t="s">
        <v>420</v>
      </c>
      <c r="F337" t="s">
        <v>705</v>
      </c>
      <c r="G337" t="s">
        <v>278</v>
      </c>
      <c r="AT337" t="str">
        <f t="shared" si="62"/>
        <v>AGND</v>
      </c>
      <c r="AU337" t="str">
        <f t="shared" si="63"/>
        <v>--</v>
      </c>
    </row>
    <row r="338" spans="1:47" x14ac:dyDescent="0.25">
      <c r="A338" t="str">
        <f t="shared" si="58"/>
        <v>U4-K10</v>
      </c>
      <c r="B338" t="str">
        <f t="shared" si="59"/>
        <v>ADC_P</v>
      </c>
      <c r="C338" t="str">
        <f t="shared" si="60"/>
        <v>U4-ADC_P</v>
      </c>
      <c r="D338" t="str">
        <f t="shared" si="61"/>
        <v>U4-K10</v>
      </c>
      <c r="E338" t="s">
        <v>420</v>
      </c>
      <c r="F338" t="s">
        <v>706</v>
      </c>
      <c r="G338" t="s">
        <v>1301</v>
      </c>
      <c r="AT338" t="str">
        <f t="shared" si="62"/>
        <v>ADC_P</v>
      </c>
      <c r="AU338" t="str">
        <f t="shared" si="63"/>
        <v>--</v>
      </c>
    </row>
    <row r="339" spans="1:47" x14ac:dyDescent="0.25">
      <c r="A339" t="str">
        <f t="shared" si="58"/>
        <v>U4-K11</v>
      </c>
      <c r="B339" t="str">
        <f t="shared" si="59"/>
        <v>1.0V</v>
      </c>
      <c r="C339" t="str">
        <f t="shared" si="60"/>
        <v>U4-1.0V</v>
      </c>
      <c r="D339" t="str">
        <f t="shared" si="61"/>
        <v>U4-K11</v>
      </c>
      <c r="E339" t="s">
        <v>420</v>
      </c>
      <c r="F339" t="s">
        <v>707</v>
      </c>
      <c r="G339" t="s">
        <v>1297</v>
      </c>
      <c r="AT339" t="str">
        <f t="shared" si="62"/>
        <v>1.0V</v>
      </c>
      <c r="AU339" t="str">
        <f t="shared" si="63"/>
        <v>--</v>
      </c>
    </row>
    <row r="340" spans="1:47" x14ac:dyDescent="0.25">
      <c r="A340" t="str">
        <f t="shared" si="58"/>
        <v>U4-K12</v>
      </c>
      <c r="B340" t="str">
        <f t="shared" si="59"/>
        <v>GND</v>
      </c>
      <c r="C340" t="str">
        <f t="shared" si="60"/>
        <v>U4-GND</v>
      </c>
      <c r="D340" t="str">
        <f t="shared" si="61"/>
        <v>U4-K12</v>
      </c>
      <c r="E340" t="s">
        <v>420</v>
      </c>
      <c r="F340" t="s">
        <v>708</v>
      </c>
      <c r="G340" t="s">
        <v>275</v>
      </c>
      <c r="AT340" t="str">
        <f t="shared" si="62"/>
        <v>GND</v>
      </c>
      <c r="AU340" t="str">
        <f t="shared" si="63"/>
        <v>--</v>
      </c>
    </row>
    <row r="341" spans="1:47" x14ac:dyDescent="0.25">
      <c r="A341" t="str">
        <f t="shared" si="58"/>
        <v>U4-K13</v>
      </c>
      <c r="B341" t="str">
        <f t="shared" si="59"/>
        <v>1.8V</v>
      </c>
      <c r="C341" t="str">
        <f t="shared" si="60"/>
        <v>U4-1.8V</v>
      </c>
      <c r="D341" t="str">
        <f t="shared" si="61"/>
        <v>U4-K13</v>
      </c>
      <c r="E341" t="s">
        <v>420</v>
      </c>
      <c r="F341" t="s">
        <v>539</v>
      </c>
      <c r="G341" t="s">
        <v>276</v>
      </c>
      <c r="AT341" t="str">
        <f t="shared" si="62"/>
        <v>1.8V</v>
      </c>
      <c r="AU341" t="str">
        <f t="shared" si="63"/>
        <v>--</v>
      </c>
    </row>
    <row r="342" spans="1:47" x14ac:dyDescent="0.25">
      <c r="A342" t="str">
        <f t="shared" si="58"/>
        <v>U4-K14</v>
      </c>
      <c r="B342" t="str">
        <f t="shared" si="59"/>
        <v>GND</v>
      </c>
      <c r="C342" t="str">
        <f t="shared" si="60"/>
        <v>U4-GND</v>
      </c>
      <c r="D342" t="str">
        <f t="shared" si="61"/>
        <v>U4-K14</v>
      </c>
      <c r="E342" t="s">
        <v>420</v>
      </c>
      <c r="F342" t="s">
        <v>540</v>
      </c>
      <c r="G342" t="s">
        <v>275</v>
      </c>
      <c r="AT342" t="str">
        <f t="shared" si="62"/>
        <v>GND</v>
      </c>
      <c r="AU342" t="str">
        <f t="shared" si="63"/>
        <v>--</v>
      </c>
    </row>
    <row r="343" spans="1:47" x14ac:dyDescent="0.25">
      <c r="A343" t="str">
        <f t="shared" si="58"/>
        <v>U4-L1</v>
      </c>
      <c r="B343" t="str">
        <f t="shared" si="59"/>
        <v>GND</v>
      </c>
      <c r="C343" t="str">
        <f t="shared" si="60"/>
        <v>U4-GND</v>
      </c>
      <c r="D343" t="str">
        <f t="shared" si="61"/>
        <v>U4-L1</v>
      </c>
      <c r="E343" t="s">
        <v>420</v>
      </c>
      <c r="F343" t="s">
        <v>440</v>
      </c>
      <c r="G343" t="s">
        <v>275</v>
      </c>
      <c r="AT343" t="str">
        <f t="shared" si="62"/>
        <v>GND</v>
      </c>
      <c r="AU343" t="str">
        <f t="shared" si="63"/>
        <v>--</v>
      </c>
    </row>
    <row r="344" spans="1:47" x14ac:dyDescent="0.25">
      <c r="A344" t="str">
        <f t="shared" si="58"/>
        <v>U4-L6</v>
      </c>
      <c r="B344" t="str">
        <f t="shared" si="59"/>
        <v>VCCIO34</v>
      </c>
      <c r="C344" t="str">
        <f t="shared" si="60"/>
        <v>U4-VCCIO34</v>
      </c>
      <c r="D344" t="str">
        <f t="shared" si="61"/>
        <v>U4-L6</v>
      </c>
      <c r="E344" t="s">
        <v>420</v>
      </c>
      <c r="F344" t="s">
        <v>444</v>
      </c>
      <c r="G344" t="s">
        <v>376</v>
      </c>
      <c r="AT344" t="str">
        <f t="shared" si="62"/>
        <v>VCCIO34</v>
      </c>
      <c r="AU344" t="str">
        <f t="shared" si="63"/>
        <v>--</v>
      </c>
    </row>
    <row r="345" spans="1:47" x14ac:dyDescent="0.25">
      <c r="A345" t="str">
        <f t="shared" si="58"/>
        <v>U4-L7</v>
      </c>
      <c r="B345" t="str">
        <f t="shared" si="59"/>
        <v>GND</v>
      </c>
      <c r="C345" t="str">
        <f t="shared" si="60"/>
        <v>U4-GND</v>
      </c>
      <c r="D345" t="str">
        <f t="shared" si="61"/>
        <v>U4-L7</v>
      </c>
      <c r="E345" t="s">
        <v>420</v>
      </c>
      <c r="F345" t="s">
        <v>710</v>
      </c>
      <c r="G345" t="s">
        <v>275</v>
      </c>
      <c r="AT345" t="str">
        <f t="shared" si="62"/>
        <v>GND</v>
      </c>
      <c r="AU345" t="str">
        <f t="shared" si="63"/>
        <v>--</v>
      </c>
    </row>
    <row r="346" spans="1:47" x14ac:dyDescent="0.25">
      <c r="A346" t="str">
        <f t="shared" si="58"/>
        <v>U4-L8</v>
      </c>
      <c r="B346" t="str">
        <f t="shared" si="59"/>
        <v>1.0V</v>
      </c>
      <c r="C346" t="str">
        <f t="shared" si="60"/>
        <v>U4-1.0V</v>
      </c>
      <c r="D346" t="str">
        <f t="shared" si="61"/>
        <v>U4-L8</v>
      </c>
      <c r="E346" t="s">
        <v>420</v>
      </c>
      <c r="F346" t="s">
        <v>711</v>
      </c>
      <c r="G346" t="s">
        <v>1297</v>
      </c>
      <c r="AT346" t="str">
        <f t="shared" si="62"/>
        <v>1.0V</v>
      </c>
      <c r="AU346" t="str">
        <f t="shared" si="63"/>
        <v>--</v>
      </c>
    </row>
    <row r="347" spans="1:47" x14ac:dyDescent="0.25">
      <c r="A347" t="str">
        <f t="shared" si="58"/>
        <v>U4-L9</v>
      </c>
      <c r="B347" t="str">
        <f t="shared" si="59"/>
        <v>ADC_N</v>
      </c>
      <c r="C347" t="str">
        <f t="shared" si="60"/>
        <v>U4-ADC_N</v>
      </c>
      <c r="D347" t="str">
        <f t="shared" si="61"/>
        <v>U4-L9</v>
      </c>
      <c r="E347" t="s">
        <v>420</v>
      </c>
      <c r="F347" t="s">
        <v>712</v>
      </c>
      <c r="G347" t="s">
        <v>1300</v>
      </c>
      <c r="AT347" t="str">
        <f t="shared" si="62"/>
        <v>ADC_N</v>
      </c>
      <c r="AU347" t="str">
        <f t="shared" si="63"/>
        <v>--</v>
      </c>
    </row>
    <row r="348" spans="1:47" x14ac:dyDescent="0.25">
      <c r="A348" t="str">
        <f t="shared" si="58"/>
        <v>U4-L10</v>
      </c>
      <c r="B348" t="str">
        <f t="shared" si="59"/>
        <v>AGND</v>
      </c>
      <c r="C348" t="str">
        <f t="shared" si="60"/>
        <v>U4-AGND</v>
      </c>
      <c r="D348" t="str">
        <f t="shared" si="61"/>
        <v>U4-L10</v>
      </c>
      <c r="E348" t="s">
        <v>420</v>
      </c>
      <c r="F348" t="s">
        <v>713</v>
      </c>
      <c r="G348" t="s">
        <v>278</v>
      </c>
      <c r="AT348" t="str">
        <f t="shared" si="62"/>
        <v>AGND</v>
      </c>
      <c r="AU348" t="str">
        <f t="shared" si="63"/>
        <v>--</v>
      </c>
    </row>
    <row r="349" spans="1:47" x14ac:dyDescent="0.25">
      <c r="A349" t="str">
        <f t="shared" si="58"/>
        <v>U4-L11</v>
      </c>
      <c r="B349" t="str">
        <f t="shared" si="59"/>
        <v>GND</v>
      </c>
      <c r="C349" t="str">
        <f t="shared" si="60"/>
        <v>U4-GND</v>
      </c>
      <c r="D349" t="str">
        <f t="shared" si="61"/>
        <v>U4-L11</v>
      </c>
      <c r="E349" t="s">
        <v>420</v>
      </c>
      <c r="F349" t="s">
        <v>714</v>
      </c>
      <c r="G349" t="s">
        <v>275</v>
      </c>
      <c r="AT349" t="str">
        <f t="shared" si="62"/>
        <v>GND</v>
      </c>
      <c r="AU349" t="str">
        <f t="shared" si="63"/>
        <v>--</v>
      </c>
    </row>
    <row r="350" spans="1:47" x14ac:dyDescent="0.25">
      <c r="A350" t="str">
        <f t="shared" si="58"/>
        <v>U4-L12</v>
      </c>
      <c r="B350" t="str">
        <f t="shared" si="59"/>
        <v>1.0V</v>
      </c>
      <c r="C350" t="str">
        <f t="shared" si="60"/>
        <v>U4-1.0V</v>
      </c>
      <c r="D350" t="str">
        <f t="shared" si="61"/>
        <v>U4-L12</v>
      </c>
      <c r="E350" t="s">
        <v>420</v>
      </c>
      <c r="F350" t="s">
        <v>715</v>
      </c>
      <c r="G350" t="s">
        <v>1297</v>
      </c>
      <c r="AT350" t="str">
        <f t="shared" si="62"/>
        <v>1.0V</v>
      </c>
      <c r="AU350" t="str">
        <f t="shared" si="63"/>
        <v>--</v>
      </c>
    </row>
    <row r="351" spans="1:47" x14ac:dyDescent="0.25">
      <c r="A351" t="str">
        <f t="shared" si="58"/>
        <v>U4-L13</v>
      </c>
      <c r="B351" t="str">
        <f t="shared" si="59"/>
        <v>GND</v>
      </c>
      <c r="C351" t="str">
        <f t="shared" si="60"/>
        <v>U4-GND</v>
      </c>
      <c r="D351" t="str">
        <f t="shared" si="61"/>
        <v>U4-L13</v>
      </c>
      <c r="E351" t="s">
        <v>420</v>
      </c>
      <c r="F351" t="s">
        <v>610</v>
      </c>
      <c r="G351" t="s">
        <v>275</v>
      </c>
      <c r="AT351" t="str">
        <f t="shared" si="62"/>
        <v>GND</v>
      </c>
      <c r="AU351" t="str">
        <f t="shared" si="63"/>
        <v>--</v>
      </c>
    </row>
    <row r="352" spans="1:47" x14ac:dyDescent="0.25">
      <c r="A352" t="str">
        <f t="shared" si="58"/>
        <v>U4-L16</v>
      </c>
      <c r="B352" t="str">
        <f t="shared" si="59"/>
        <v>VCCIO_0</v>
      </c>
      <c r="C352" t="str">
        <f t="shared" si="60"/>
        <v>U4-VCCIO_0</v>
      </c>
      <c r="D352" t="str">
        <f t="shared" si="61"/>
        <v>U4-L16</v>
      </c>
      <c r="E352" t="s">
        <v>420</v>
      </c>
      <c r="F352" t="s">
        <v>613</v>
      </c>
      <c r="G352" t="s">
        <v>1287</v>
      </c>
      <c r="AT352" t="str">
        <f t="shared" si="62"/>
        <v>VCCIO_0</v>
      </c>
      <c r="AU352" t="str">
        <f t="shared" si="63"/>
        <v>--</v>
      </c>
    </row>
    <row r="353" spans="1:47" x14ac:dyDescent="0.25">
      <c r="A353" t="str">
        <f t="shared" si="58"/>
        <v>U4-M3</v>
      </c>
      <c r="B353" t="str">
        <f t="shared" si="59"/>
        <v>VCCIO34</v>
      </c>
      <c r="C353" t="str">
        <f t="shared" si="60"/>
        <v>U4-VCCIO34</v>
      </c>
      <c r="D353" t="str">
        <f t="shared" si="61"/>
        <v>U4-M3</v>
      </c>
      <c r="E353" t="s">
        <v>420</v>
      </c>
      <c r="F353" t="s">
        <v>447</v>
      </c>
      <c r="G353" t="s">
        <v>376</v>
      </c>
      <c r="AT353" t="str">
        <f t="shared" si="62"/>
        <v>VCCIO34</v>
      </c>
      <c r="AU353" t="str">
        <f t="shared" si="63"/>
        <v>--</v>
      </c>
    </row>
    <row r="354" spans="1:47" x14ac:dyDescent="0.25">
      <c r="A354" t="str">
        <f t="shared" si="58"/>
        <v>U4-M7</v>
      </c>
      <c r="B354" t="str">
        <f t="shared" si="59"/>
        <v>1.0V</v>
      </c>
      <c r="C354" t="str">
        <f t="shared" si="60"/>
        <v>U4-1.0V</v>
      </c>
      <c r="D354" t="str">
        <f t="shared" si="61"/>
        <v>U4-M7</v>
      </c>
      <c r="E354" t="s">
        <v>420</v>
      </c>
      <c r="F354" t="s">
        <v>717</v>
      </c>
      <c r="G354" t="s">
        <v>1297</v>
      </c>
      <c r="AT354" t="str">
        <f t="shared" si="62"/>
        <v>1.0V</v>
      </c>
      <c r="AU354" t="str">
        <f t="shared" si="63"/>
        <v>--</v>
      </c>
    </row>
    <row r="355" spans="1:47" x14ac:dyDescent="0.25">
      <c r="A355" t="str">
        <f t="shared" si="58"/>
        <v>U4-M8</v>
      </c>
      <c r="B355" t="str">
        <f t="shared" si="59"/>
        <v>GND</v>
      </c>
      <c r="C355" t="str">
        <f t="shared" si="60"/>
        <v>U4-GND</v>
      </c>
      <c r="D355" t="str">
        <f t="shared" si="61"/>
        <v>U4-M8</v>
      </c>
      <c r="E355" t="s">
        <v>420</v>
      </c>
      <c r="F355" t="s">
        <v>718</v>
      </c>
      <c r="G355" t="s">
        <v>275</v>
      </c>
      <c r="AT355" t="str">
        <f t="shared" si="62"/>
        <v>GND</v>
      </c>
      <c r="AU355" t="str">
        <f t="shared" si="63"/>
        <v>--</v>
      </c>
    </row>
    <row r="356" spans="1:47" x14ac:dyDescent="0.25">
      <c r="A356" t="str">
        <f t="shared" si="58"/>
        <v>U4-M9</v>
      </c>
      <c r="B356" t="str">
        <f t="shared" si="59"/>
        <v>NetU4_M9</v>
      </c>
      <c r="C356" t="str">
        <f t="shared" si="60"/>
        <v>U4-NetU4_M9</v>
      </c>
      <c r="D356" t="str">
        <f t="shared" si="61"/>
        <v>U4-M9</v>
      </c>
      <c r="E356" t="s">
        <v>420</v>
      </c>
      <c r="F356" t="s">
        <v>719</v>
      </c>
      <c r="G356" t="s">
        <v>1315</v>
      </c>
      <c r="AT356" t="str">
        <f t="shared" si="62"/>
        <v>NetU4_M9</v>
      </c>
      <c r="AU356" t="str">
        <f t="shared" si="63"/>
        <v>--</v>
      </c>
    </row>
    <row r="357" spans="1:47" x14ac:dyDescent="0.25">
      <c r="A357" t="str">
        <f t="shared" si="58"/>
        <v>U4-M10</v>
      </c>
      <c r="B357" t="str">
        <f t="shared" si="59"/>
        <v>NetU4_M10</v>
      </c>
      <c r="C357" t="str">
        <f t="shared" si="60"/>
        <v>U4-NetU4_M10</v>
      </c>
      <c r="D357" t="str">
        <f t="shared" si="61"/>
        <v>U4-M10</v>
      </c>
      <c r="E357" t="s">
        <v>420</v>
      </c>
      <c r="F357" t="s">
        <v>720</v>
      </c>
      <c r="G357" t="s">
        <v>1316</v>
      </c>
      <c r="AT357" t="str">
        <f t="shared" si="62"/>
        <v>NetU4_M10</v>
      </c>
      <c r="AU357" t="str">
        <f t="shared" si="63"/>
        <v>--</v>
      </c>
    </row>
    <row r="358" spans="1:47" x14ac:dyDescent="0.25">
      <c r="A358" t="str">
        <f t="shared" si="58"/>
        <v>U4-M11</v>
      </c>
      <c r="B358" t="str">
        <f t="shared" si="59"/>
        <v>1.0V</v>
      </c>
      <c r="C358" t="str">
        <f t="shared" si="60"/>
        <v>U4-1.0V</v>
      </c>
      <c r="D358" t="str">
        <f t="shared" si="61"/>
        <v>U4-M11</v>
      </c>
      <c r="E358" t="s">
        <v>420</v>
      </c>
      <c r="F358" t="s">
        <v>721</v>
      </c>
      <c r="G358" t="s">
        <v>1297</v>
      </c>
      <c r="AT358" t="str">
        <f t="shared" si="62"/>
        <v>1.0V</v>
      </c>
      <c r="AU358" t="str">
        <f t="shared" si="63"/>
        <v>--</v>
      </c>
    </row>
    <row r="359" spans="1:47" x14ac:dyDescent="0.25">
      <c r="A359" t="str">
        <f t="shared" si="58"/>
        <v>U4-M12</v>
      </c>
      <c r="B359" t="str">
        <f t="shared" si="59"/>
        <v>GND</v>
      </c>
      <c r="C359" t="str">
        <f t="shared" si="60"/>
        <v>U4-GND</v>
      </c>
      <c r="D359" t="str">
        <f t="shared" si="61"/>
        <v>U4-M12</v>
      </c>
      <c r="E359" t="s">
        <v>420</v>
      </c>
      <c r="F359" t="s">
        <v>722</v>
      </c>
      <c r="G359" t="s">
        <v>275</v>
      </c>
      <c r="AT359" t="str">
        <f t="shared" si="62"/>
        <v>GND</v>
      </c>
      <c r="AU359" t="str">
        <f t="shared" si="63"/>
        <v>--</v>
      </c>
    </row>
    <row r="360" spans="1:47" x14ac:dyDescent="0.25">
      <c r="A360" t="str">
        <f t="shared" si="58"/>
        <v>U4-M13</v>
      </c>
      <c r="B360" t="str">
        <f t="shared" si="59"/>
        <v>1.8V</v>
      </c>
      <c r="C360" t="str">
        <f t="shared" si="60"/>
        <v>U4-1.8V</v>
      </c>
      <c r="D360" t="str">
        <f t="shared" si="61"/>
        <v>U4-M13</v>
      </c>
      <c r="E360" t="s">
        <v>420</v>
      </c>
      <c r="F360" t="s">
        <v>616</v>
      </c>
      <c r="G360" t="s">
        <v>276</v>
      </c>
      <c r="AT360" t="str">
        <f t="shared" si="62"/>
        <v>1.8V</v>
      </c>
      <c r="AU360" t="str">
        <f t="shared" si="63"/>
        <v>--</v>
      </c>
    </row>
    <row r="361" spans="1:47" x14ac:dyDescent="0.25">
      <c r="A361" t="str">
        <f t="shared" si="58"/>
        <v>U4-M18</v>
      </c>
      <c r="B361" t="str">
        <f t="shared" si="59"/>
        <v>GND</v>
      </c>
      <c r="C361" t="str">
        <f t="shared" si="60"/>
        <v>U4-GND</v>
      </c>
      <c r="D361" t="str">
        <f t="shared" si="61"/>
        <v>U4-M18</v>
      </c>
      <c r="E361" t="s">
        <v>420</v>
      </c>
      <c r="F361" t="s">
        <v>620</v>
      </c>
      <c r="G361" t="s">
        <v>275</v>
      </c>
      <c r="AT361" t="str">
        <f t="shared" si="62"/>
        <v>GND</v>
      </c>
      <c r="AU361" t="str">
        <f t="shared" si="63"/>
        <v>--</v>
      </c>
    </row>
    <row r="362" spans="1:47" x14ac:dyDescent="0.25">
      <c r="A362" t="str">
        <f t="shared" si="58"/>
        <v>U4-N5</v>
      </c>
      <c r="B362" t="str">
        <f t="shared" si="59"/>
        <v>GND</v>
      </c>
      <c r="C362" t="str">
        <f t="shared" si="60"/>
        <v>U4-GND</v>
      </c>
      <c r="D362" t="str">
        <f t="shared" si="61"/>
        <v>U4-N5</v>
      </c>
      <c r="E362" t="s">
        <v>420</v>
      </c>
      <c r="F362" t="s">
        <v>454</v>
      </c>
      <c r="G362" t="s">
        <v>275</v>
      </c>
      <c r="AT362" t="str">
        <f t="shared" si="62"/>
        <v>GND</v>
      </c>
      <c r="AU362" t="str">
        <f t="shared" si="63"/>
        <v>--</v>
      </c>
    </row>
    <row r="363" spans="1:47" x14ac:dyDescent="0.25">
      <c r="A363" t="str">
        <f t="shared" si="58"/>
        <v>U4-N7</v>
      </c>
      <c r="B363" t="str">
        <f t="shared" si="59"/>
        <v>GND</v>
      </c>
      <c r="C363" t="str">
        <f t="shared" si="60"/>
        <v>U4-GND</v>
      </c>
      <c r="D363" t="str">
        <f t="shared" si="61"/>
        <v>U4-N7</v>
      </c>
      <c r="E363" t="s">
        <v>420</v>
      </c>
      <c r="F363" t="s">
        <v>724</v>
      </c>
      <c r="G363" t="s">
        <v>275</v>
      </c>
      <c r="AT363" t="str">
        <f t="shared" si="62"/>
        <v>GND</v>
      </c>
      <c r="AU363" t="str">
        <f t="shared" si="63"/>
        <v>--</v>
      </c>
    </row>
    <row r="364" spans="1:47" x14ac:dyDescent="0.25">
      <c r="A364" t="str">
        <f t="shared" si="58"/>
        <v>U4-N8</v>
      </c>
      <c r="B364" t="str">
        <f t="shared" si="59"/>
        <v>1.0V</v>
      </c>
      <c r="C364" t="str">
        <f t="shared" si="60"/>
        <v>U4-1.0V</v>
      </c>
      <c r="D364" t="str">
        <f t="shared" si="61"/>
        <v>U4-N8</v>
      </c>
      <c r="E364" t="s">
        <v>420</v>
      </c>
      <c r="F364" t="s">
        <v>725</v>
      </c>
      <c r="G364" t="s">
        <v>1297</v>
      </c>
      <c r="AT364" t="str">
        <f t="shared" si="62"/>
        <v>1.0V</v>
      </c>
      <c r="AU364" t="str">
        <f t="shared" si="63"/>
        <v>--</v>
      </c>
    </row>
    <row r="365" spans="1:47" x14ac:dyDescent="0.25">
      <c r="A365" t="str">
        <f t="shared" si="58"/>
        <v>U4-N9</v>
      </c>
      <c r="B365" t="str">
        <f t="shared" si="59"/>
        <v>GND</v>
      </c>
      <c r="C365" t="str">
        <f t="shared" si="60"/>
        <v>U4-GND</v>
      </c>
      <c r="D365" t="str">
        <f t="shared" si="61"/>
        <v>U4-N9</v>
      </c>
      <c r="E365" t="s">
        <v>420</v>
      </c>
      <c r="F365" t="s">
        <v>726</v>
      </c>
      <c r="G365" t="s">
        <v>275</v>
      </c>
      <c r="AT365" t="str">
        <f t="shared" si="62"/>
        <v>GND</v>
      </c>
      <c r="AU365" t="str">
        <f t="shared" si="63"/>
        <v>--</v>
      </c>
    </row>
    <row r="366" spans="1:47" x14ac:dyDescent="0.25">
      <c r="A366" t="str">
        <f t="shared" si="58"/>
        <v>U4-N10</v>
      </c>
      <c r="B366" t="str">
        <f t="shared" si="59"/>
        <v>1.0V</v>
      </c>
      <c r="C366" t="str">
        <f t="shared" si="60"/>
        <v>U4-1.0V</v>
      </c>
      <c r="D366" t="str">
        <f t="shared" si="61"/>
        <v>U4-N10</v>
      </c>
      <c r="E366" t="s">
        <v>420</v>
      </c>
      <c r="F366" t="s">
        <v>727</v>
      </c>
      <c r="G366" t="s">
        <v>1297</v>
      </c>
      <c r="AT366" t="str">
        <f t="shared" si="62"/>
        <v>1.0V</v>
      </c>
      <c r="AU366" t="str">
        <f t="shared" si="63"/>
        <v>--</v>
      </c>
    </row>
    <row r="367" spans="1:47" x14ac:dyDescent="0.25">
      <c r="A367" t="str">
        <f t="shared" si="58"/>
        <v>U4-N11</v>
      </c>
      <c r="B367" t="str">
        <f t="shared" si="59"/>
        <v>GND</v>
      </c>
      <c r="C367" t="str">
        <f t="shared" si="60"/>
        <v>U4-GND</v>
      </c>
      <c r="D367" t="str">
        <f t="shared" si="61"/>
        <v>U4-N11</v>
      </c>
      <c r="E367" t="s">
        <v>420</v>
      </c>
      <c r="F367" t="s">
        <v>728</v>
      </c>
      <c r="G367" t="s">
        <v>275</v>
      </c>
      <c r="AT367" t="str">
        <f t="shared" si="62"/>
        <v>GND</v>
      </c>
      <c r="AU367" t="str">
        <f t="shared" si="63"/>
        <v>--</v>
      </c>
    </row>
    <row r="368" spans="1:47" x14ac:dyDescent="0.25">
      <c r="A368" t="str">
        <f t="shared" si="58"/>
        <v>U4-N12</v>
      </c>
      <c r="B368" t="str">
        <f t="shared" si="59"/>
        <v>1.0V</v>
      </c>
      <c r="C368" t="str">
        <f t="shared" si="60"/>
        <v>U4-1.0V</v>
      </c>
      <c r="D368" t="str">
        <f t="shared" si="61"/>
        <v>U4-N12</v>
      </c>
      <c r="E368" t="s">
        <v>420</v>
      </c>
      <c r="F368" t="s">
        <v>729</v>
      </c>
      <c r="G368" t="s">
        <v>1297</v>
      </c>
      <c r="AT368" t="str">
        <f t="shared" si="62"/>
        <v>1.0V</v>
      </c>
      <c r="AU368" t="str">
        <f t="shared" si="63"/>
        <v>--</v>
      </c>
    </row>
    <row r="369" spans="1:47" x14ac:dyDescent="0.25">
      <c r="A369" t="str">
        <f t="shared" si="58"/>
        <v>U4-N13</v>
      </c>
      <c r="B369" t="str">
        <f t="shared" si="59"/>
        <v>GND</v>
      </c>
      <c r="C369" t="str">
        <f t="shared" si="60"/>
        <v>U4-GND</v>
      </c>
      <c r="D369" t="str">
        <f t="shared" si="61"/>
        <v>U4-N13</v>
      </c>
      <c r="E369" t="s">
        <v>420</v>
      </c>
      <c r="F369" t="s">
        <v>621</v>
      </c>
      <c r="G369" t="s">
        <v>275</v>
      </c>
      <c r="AT369" t="str">
        <f t="shared" si="62"/>
        <v>GND</v>
      </c>
      <c r="AU369" t="str">
        <f t="shared" si="63"/>
        <v>--</v>
      </c>
    </row>
    <row r="370" spans="1:47" x14ac:dyDescent="0.25">
      <c r="A370" t="str">
        <f t="shared" si="58"/>
        <v>U4-N15</v>
      </c>
      <c r="B370" t="str">
        <f t="shared" si="59"/>
        <v>GND</v>
      </c>
      <c r="C370" t="str">
        <f t="shared" si="60"/>
        <v>U4-GND</v>
      </c>
      <c r="D370" t="str">
        <f t="shared" si="61"/>
        <v>U4-N15</v>
      </c>
      <c r="E370" t="s">
        <v>420</v>
      </c>
      <c r="F370" t="s">
        <v>623</v>
      </c>
      <c r="G370" t="s">
        <v>275</v>
      </c>
      <c r="AT370" t="str">
        <f t="shared" si="62"/>
        <v>GND</v>
      </c>
      <c r="AU370" t="str">
        <f t="shared" si="63"/>
        <v>--</v>
      </c>
    </row>
    <row r="371" spans="1:47" x14ac:dyDescent="0.25">
      <c r="A371" t="str">
        <f t="shared" si="58"/>
        <v>U4-P2</v>
      </c>
      <c r="B371" t="str">
        <f t="shared" si="59"/>
        <v>GND</v>
      </c>
      <c r="C371" t="str">
        <f t="shared" si="60"/>
        <v>U4-GND</v>
      </c>
      <c r="D371" t="str">
        <f t="shared" si="61"/>
        <v>U4-P2</v>
      </c>
      <c r="E371" t="s">
        <v>420</v>
      </c>
      <c r="F371" t="s">
        <v>456</v>
      </c>
      <c r="G371" t="s">
        <v>275</v>
      </c>
      <c r="AT371" t="str">
        <f t="shared" si="62"/>
        <v>GND</v>
      </c>
      <c r="AU371" t="str">
        <f t="shared" si="63"/>
        <v>--</v>
      </c>
    </row>
    <row r="372" spans="1:47" x14ac:dyDescent="0.25">
      <c r="A372" t="str">
        <f t="shared" si="58"/>
        <v>U4-P7</v>
      </c>
      <c r="B372" t="str">
        <f t="shared" si="59"/>
        <v>VCCIO34</v>
      </c>
      <c r="C372" t="str">
        <f t="shared" si="60"/>
        <v>U4-VCCIO34</v>
      </c>
      <c r="D372" t="str">
        <f t="shared" si="61"/>
        <v>U4-P7</v>
      </c>
      <c r="E372" t="s">
        <v>420</v>
      </c>
      <c r="F372" t="s">
        <v>428</v>
      </c>
      <c r="G372" t="s">
        <v>376</v>
      </c>
      <c r="AT372" t="str">
        <f t="shared" si="62"/>
        <v>VCCIO34</v>
      </c>
      <c r="AU372" t="str">
        <f t="shared" si="63"/>
        <v>--</v>
      </c>
    </row>
    <row r="373" spans="1:47" x14ac:dyDescent="0.25">
      <c r="A373" t="str">
        <f t="shared" si="58"/>
        <v>U4-P8</v>
      </c>
      <c r="B373" t="str">
        <f t="shared" si="59"/>
        <v>GND</v>
      </c>
      <c r="C373" t="str">
        <f t="shared" si="60"/>
        <v>U4-GND</v>
      </c>
      <c r="D373" t="str">
        <f t="shared" si="61"/>
        <v>U4-P8</v>
      </c>
      <c r="E373" t="s">
        <v>420</v>
      </c>
      <c r="F373" t="s">
        <v>429</v>
      </c>
      <c r="G373" t="s">
        <v>275</v>
      </c>
      <c r="AT373" t="str">
        <f t="shared" si="62"/>
        <v>GND</v>
      </c>
      <c r="AU373" t="str">
        <f t="shared" si="63"/>
        <v>--</v>
      </c>
    </row>
    <row r="374" spans="1:47" x14ac:dyDescent="0.25">
      <c r="A374" t="str">
        <f t="shared" si="58"/>
        <v>U4-P9</v>
      </c>
      <c r="B374" t="str">
        <f t="shared" si="59"/>
        <v>1.0V</v>
      </c>
      <c r="C374" t="str">
        <f t="shared" si="60"/>
        <v>U4-1.0V</v>
      </c>
      <c r="D374" t="str">
        <f t="shared" si="61"/>
        <v>U4-P9</v>
      </c>
      <c r="E374" t="s">
        <v>420</v>
      </c>
      <c r="F374" t="s">
        <v>430</v>
      </c>
      <c r="G374" t="s">
        <v>1297</v>
      </c>
      <c r="AT374" t="str">
        <f t="shared" si="62"/>
        <v>1.0V</v>
      </c>
      <c r="AU374" t="str">
        <f t="shared" si="63"/>
        <v>--</v>
      </c>
    </row>
    <row r="375" spans="1:47" x14ac:dyDescent="0.25">
      <c r="A375" t="str">
        <f t="shared" si="58"/>
        <v>U4-P10</v>
      </c>
      <c r="B375" t="str">
        <f t="shared" si="59"/>
        <v>PROG_BD</v>
      </c>
      <c r="C375" t="str">
        <f t="shared" si="60"/>
        <v>U4-PROG_BD</v>
      </c>
      <c r="D375" t="str">
        <f t="shared" si="61"/>
        <v>U4-P10</v>
      </c>
      <c r="E375" t="s">
        <v>420</v>
      </c>
      <c r="F375" t="s">
        <v>431</v>
      </c>
      <c r="G375" t="s">
        <v>1322</v>
      </c>
      <c r="AT375" t="str">
        <f t="shared" si="62"/>
        <v>PROG_BD</v>
      </c>
      <c r="AU375" t="str">
        <f t="shared" si="63"/>
        <v>--</v>
      </c>
    </row>
    <row r="376" spans="1:47" x14ac:dyDescent="0.25">
      <c r="A376" t="str">
        <f t="shared" si="58"/>
        <v>U4-P11</v>
      </c>
      <c r="B376" t="str">
        <f t="shared" si="59"/>
        <v>1.0V</v>
      </c>
      <c r="C376" t="str">
        <f t="shared" si="60"/>
        <v>U4-1.0V</v>
      </c>
      <c r="D376" t="str">
        <f t="shared" si="61"/>
        <v>U4-P11</v>
      </c>
      <c r="E376" t="s">
        <v>420</v>
      </c>
      <c r="F376" t="s">
        <v>432</v>
      </c>
      <c r="G376" t="s">
        <v>1297</v>
      </c>
      <c r="AT376" t="str">
        <f t="shared" si="62"/>
        <v>1.0V</v>
      </c>
      <c r="AU376" t="str">
        <f t="shared" si="63"/>
        <v>--</v>
      </c>
    </row>
    <row r="377" spans="1:47" x14ac:dyDescent="0.25">
      <c r="A377" t="str">
        <f t="shared" si="58"/>
        <v>U4-P12</v>
      </c>
      <c r="B377" t="str">
        <f t="shared" si="59"/>
        <v>GND</v>
      </c>
      <c r="C377" t="str">
        <f t="shared" si="60"/>
        <v>U4-GND</v>
      </c>
      <c r="D377" t="str">
        <f t="shared" si="61"/>
        <v>U4-P12</v>
      </c>
      <c r="E377" t="s">
        <v>420</v>
      </c>
      <c r="F377" t="s">
        <v>433</v>
      </c>
      <c r="G377" t="s">
        <v>275</v>
      </c>
      <c r="AT377" t="str">
        <f t="shared" si="62"/>
        <v>GND</v>
      </c>
      <c r="AU377" t="str">
        <f t="shared" si="63"/>
        <v>--</v>
      </c>
    </row>
    <row r="378" spans="1:47" x14ac:dyDescent="0.25">
      <c r="A378" t="str">
        <f t="shared" si="58"/>
        <v>U4-P13</v>
      </c>
      <c r="B378" t="str">
        <f t="shared" si="59"/>
        <v>1.8V</v>
      </c>
      <c r="C378" t="str">
        <f t="shared" si="60"/>
        <v>U4-1.8V</v>
      </c>
      <c r="D378" t="str">
        <f t="shared" si="61"/>
        <v>U4-P13</v>
      </c>
      <c r="E378" t="s">
        <v>420</v>
      </c>
      <c r="F378" t="s">
        <v>434</v>
      </c>
      <c r="G378" t="s">
        <v>276</v>
      </c>
      <c r="AT378" t="str">
        <f t="shared" si="62"/>
        <v>1.8V</v>
      </c>
      <c r="AU378" t="str">
        <f t="shared" si="63"/>
        <v>--</v>
      </c>
    </row>
    <row r="379" spans="1:47" x14ac:dyDescent="0.25">
      <c r="A379" t="str">
        <f t="shared" si="58"/>
        <v>U4-P17</v>
      </c>
      <c r="B379" t="str">
        <f t="shared" si="59"/>
        <v>VCCIO_0</v>
      </c>
      <c r="C379" t="str">
        <f t="shared" si="60"/>
        <v>U4-VCCIO_0</v>
      </c>
      <c r="D379" t="str">
        <f t="shared" si="61"/>
        <v>U4-P17</v>
      </c>
      <c r="E379" t="s">
        <v>420</v>
      </c>
      <c r="F379" t="s">
        <v>629</v>
      </c>
      <c r="G379" t="s">
        <v>1287</v>
      </c>
      <c r="AT379" t="str">
        <f t="shared" si="62"/>
        <v>VCCIO_0</v>
      </c>
      <c r="AU379" t="str">
        <f t="shared" si="63"/>
        <v>--</v>
      </c>
    </row>
    <row r="380" spans="1:47" x14ac:dyDescent="0.25">
      <c r="A380" t="str">
        <f t="shared" si="58"/>
        <v>U4-R4</v>
      </c>
      <c r="B380" t="str">
        <f t="shared" si="59"/>
        <v>VCCIO34</v>
      </c>
      <c r="C380" t="str">
        <f t="shared" si="60"/>
        <v>U4-VCCIO34</v>
      </c>
      <c r="D380" t="str">
        <f t="shared" si="61"/>
        <v>U4-R4</v>
      </c>
      <c r="E380" t="s">
        <v>420</v>
      </c>
      <c r="F380" t="s">
        <v>732</v>
      </c>
      <c r="G380" t="s">
        <v>376</v>
      </c>
      <c r="AT380" t="str">
        <f t="shared" si="62"/>
        <v>VCCIO34</v>
      </c>
      <c r="AU380" t="str">
        <f t="shared" si="63"/>
        <v>--</v>
      </c>
    </row>
    <row r="381" spans="1:47" x14ac:dyDescent="0.25">
      <c r="A381" t="str">
        <f t="shared" si="58"/>
        <v>U4-R8</v>
      </c>
      <c r="B381" t="str">
        <f t="shared" si="59"/>
        <v>TMS</v>
      </c>
      <c r="C381" t="str">
        <f t="shared" si="60"/>
        <v>U4-TMS</v>
      </c>
      <c r="D381" t="str">
        <f t="shared" si="61"/>
        <v>U4-R8</v>
      </c>
      <c r="E381" t="s">
        <v>420</v>
      </c>
      <c r="F381" t="s">
        <v>467</v>
      </c>
      <c r="G381" t="s">
        <v>403</v>
      </c>
      <c r="AT381" t="str">
        <f t="shared" si="62"/>
        <v>TMS</v>
      </c>
      <c r="AU381" t="str">
        <f t="shared" si="63"/>
        <v>--</v>
      </c>
    </row>
    <row r="382" spans="1:47" x14ac:dyDescent="0.25">
      <c r="A382" t="str">
        <f t="shared" si="58"/>
        <v>U4-R9</v>
      </c>
      <c r="B382" t="str">
        <f t="shared" si="59"/>
        <v>GND</v>
      </c>
      <c r="C382" t="str">
        <f t="shared" si="60"/>
        <v>U4-GND</v>
      </c>
      <c r="D382" t="str">
        <f t="shared" si="61"/>
        <v>U4-R9</v>
      </c>
      <c r="E382" t="s">
        <v>420</v>
      </c>
      <c r="F382" t="s">
        <v>435</v>
      </c>
      <c r="G382" t="s">
        <v>275</v>
      </c>
      <c r="AT382" t="str">
        <f t="shared" si="62"/>
        <v>GND</v>
      </c>
      <c r="AU382" t="str">
        <f t="shared" si="63"/>
        <v>--</v>
      </c>
    </row>
    <row r="383" spans="1:47" x14ac:dyDescent="0.25">
      <c r="A383" t="str">
        <f t="shared" si="58"/>
        <v>U4-R10</v>
      </c>
      <c r="B383" t="str">
        <f t="shared" si="59"/>
        <v>VCCIO_0</v>
      </c>
      <c r="C383" t="str">
        <f t="shared" si="60"/>
        <v>U4-VCCIO_0</v>
      </c>
      <c r="D383" t="str">
        <f t="shared" si="61"/>
        <v>U4-R10</v>
      </c>
      <c r="E383" t="s">
        <v>420</v>
      </c>
      <c r="F383" t="s">
        <v>631</v>
      </c>
      <c r="G383" t="s">
        <v>1287</v>
      </c>
      <c r="AT383" t="str">
        <f t="shared" si="62"/>
        <v>VCCIO_0</v>
      </c>
      <c r="AU383" t="str">
        <f t="shared" si="63"/>
        <v>--</v>
      </c>
    </row>
    <row r="384" spans="1:47" x14ac:dyDescent="0.25">
      <c r="A384" t="str">
        <f t="shared" si="58"/>
        <v>U4-R11</v>
      </c>
      <c r="B384" t="str">
        <f t="shared" si="59"/>
        <v>NetU4_F13</v>
      </c>
      <c r="C384" t="str">
        <f t="shared" si="60"/>
        <v>U4-NetU4_F13</v>
      </c>
      <c r="D384" t="str">
        <f t="shared" si="61"/>
        <v>U4-R11</v>
      </c>
      <c r="E384" t="s">
        <v>420</v>
      </c>
      <c r="F384" t="s">
        <v>632</v>
      </c>
      <c r="G384" t="s">
        <v>1310</v>
      </c>
      <c r="AT384" t="str">
        <f t="shared" si="62"/>
        <v>NetU4_F13</v>
      </c>
      <c r="AU384" t="str">
        <f t="shared" si="63"/>
        <v>--</v>
      </c>
    </row>
    <row r="385" spans="1:47" x14ac:dyDescent="0.25">
      <c r="A385" t="str">
        <f t="shared" si="58"/>
        <v>U4-R12</v>
      </c>
      <c r="B385" t="str">
        <f t="shared" si="59"/>
        <v>BOOTMODE</v>
      </c>
      <c r="C385" t="str">
        <f t="shared" si="60"/>
        <v>U4-BOOTMODE</v>
      </c>
      <c r="D385" t="str">
        <f t="shared" si="61"/>
        <v>U4-R12</v>
      </c>
      <c r="E385" t="s">
        <v>420</v>
      </c>
      <c r="F385" t="s">
        <v>633</v>
      </c>
      <c r="G385" t="s">
        <v>1267</v>
      </c>
      <c r="AT385" t="str">
        <f t="shared" si="62"/>
        <v>BOOTMODE</v>
      </c>
      <c r="AU385" t="str">
        <f t="shared" si="63"/>
        <v>--</v>
      </c>
    </row>
    <row r="386" spans="1:47" x14ac:dyDescent="0.25">
      <c r="A386" t="str">
        <f t="shared" si="58"/>
        <v>U4-R14</v>
      </c>
      <c r="B386" t="str">
        <f t="shared" si="59"/>
        <v>VCCIO_0</v>
      </c>
      <c r="C386" t="str">
        <f t="shared" si="60"/>
        <v>U4-VCCIO_0</v>
      </c>
      <c r="D386" t="str">
        <f t="shared" si="61"/>
        <v>U4-R14</v>
      </c>
      <c r="E386" t="s">
        <v>420</v>
      </c>
      <c r="F386" t="s">
        <v>733</v>
      </c>
      <c r="G386" t="s">
        <v>1287</v>
      </c>
      <c r="AT386" t="str">
        <f t="shared" si="62"/>
        <v>VCCIO_0</v>
      </c>
      <c r="AU386" t="str">
        <f t="shared" si="63"/>
        <v>--</v>
      </c>
    </row>
    <row r="387" spans="1:47" x14ac:dyDescent="0.25">
      <c r="A387" t="str">
        <f t="shared" si="58"/>
        <v>U4-T1</v>
      </c>
      <c r="B387" t="str">
        <f t="shared" si="59"/>
        <v>VCCIO34</v>
      </c>
      <c r="C387" t="str">
        <f t="shared" si="60"/>
        <v>U4-VCCIO34</v>
      </c>
      <c r="D387" t="str">
        <f t="shared" si="61"/>
        <v>U4-T1</v>
      </c>
      <c r="E387" t="s">
        <v>420</v>
      </c>
      <c r="F387" t="s">
        <v>468</v>
      </c>
      <c r="G387" t="s">
        <v>376</v>
      </c>
      <c r="AT387" t="str">
        <f t="shared" si="62"/>
        <v>VCCIO34</v>
      </c>
      <c r="AU387" t="str">
        <f t="shared" si="63"/>
        <v>--</v>
      </c>
    </row>
    <row r="388" spans="1:47" x14ac:dyDescent="0.25">
      <c r="A388" t="str">
        <f t="shared" si="58"/>
        <v>U4-T6</v>
      </c>
      <c r="B388" t="str">
        <f t="shared" si="59"/>
        <v>GND</v>
      </c>
      <c r="C388" t="str">
        <f t="shared" si="60"/>
        <v>U4-GND</v>
      </c>
      <c r="D388" t="str">
        <f t="shared" si="61"/>
        <v>U4-T6</v>
      </c>
      <c r="E388" t="s">
        <v>420</v>
      </c>
      <c r="F388" t="s">
        <v>473</v>
      </c>
      <c r="G388" t="s">
        <v>275</v>
      </c>
      <c r="AT388" t="str">
        <f t="shared" si="62"/>
        <v>GND</v>
      </c>
      <c r="AU388" t="str">
        <f t="shared" si="63"/>
        <v>--</v>
      </c>
    </row>
    <row r="389" spans="1:47" x14ac:dyDescent="0.25">
      <c r="A389" t="str">
        <f t="shared" si="58"/>
        <v>U4-T8</v>
      </c>
      <c r="B389" t="str">
        <f t="shared" si="59"/>
        <v>TDO</v>
      </c>
      <c r="C389" t="str">
        <f t="shared" si="60"/>
        <v>U4-TDO</v>
      </c>
      <c r="D389" t="str">
        <f t="shared" si="61"/>
        <v>U4-T8</v>
      </c>
      <c r="E389" t="s">
        <v>420</v>
      </c>
      <c r="F389" t="s">
        <v>474</v>
      </c>
      <c r="G389" t="s">
        <v>405</v>
      </c>
      <c r="AT389" t="str">
        <f t="shared" si="62"/>
        <v>TDO</v>
      </c>
      <c r="AU389" t="str">
        <f t="shared" si="63"/>
        <v>--</v>
      </c>
    </row>
    <row r="390" spans="1:47" x14ac:dyDescent="0.25">
      <c r="A390" t="str">
        <f t="shared" ref="A390:A453" si="64">$E390&amp;"-"&amp;$F390</f>
        <v>U4-T9</v>
      </c>
      <c r="B390" t="str">
        <f t="shared" ref="B390:B453" si="65">IF(OR(E390=$A$2,E390=$B$2,E390=$C$2,E390=$D$2),"--",G390)</f>
        <v>TDI</v>
      </c>
      <c r="C390" t="str">
        <f t="shared" ref="C390:C453" si="66">$E390&amp;"-"&amp;$G390</f>
        <v>U4-TDI</v>
      </c>
      <c r="D390" t="str">
        <f t="shared" ref="D390:D453" si="67">A390</f>
        <v>U4-T9</v>
      </c>
      <c r="E390" t="s">
        <v>420</v>
      </c>
      <c r="F390" t="s">
        <v>639</v>
      </c>
      <c r="G390" t="s">
        <v>404</v>
      </c>
      <c r="AT390" t="str">
        <f t="shared" ref="AT390:AT453" si="68">IF(IF(COUNTIF($AO$6:$AQ$150,B390)&gt;0,"---","--")="---",VLOOKUP(B390,$AO$6:$AQ$150,3,0),B390)</f>
        <v>TDI</v>
      </c>
      <c r="AU390" t="str">
        <f t="shared" ref="AU390:AU453" si="69">IF(IF(COUNTIF($AO$6:$AQ$150,B390)&gt;0,"---","--")="---",VLOOKUP(B390,$AO$6:$AQ$150,2,0),"--")</f>
        <v>--</v>
      </c>
    </row>
    <row r="391" spans="1:47" x14ac:dyDescent="0.25">
      <c r="A391" t="str">
        <f t="shared" si="64"/>
        <v>U4-T10</v>
      </c>
      <c r="B391" t="str">
        <f t="shared" si="65"/>
        <v>INIT</v>
      </c>
      <c r="C391" t="str">
        <f t="shared" si="66"/>
        <v>U4-INIT</v>
      </c>
      <c r="D391" t="str">
        <f t="shared" si="67"/>
        <v>U4-T10</v>
      </c>
      <c r="E391" t="s">
        <v>420</v>
      </c>
      <c r="F391" t="s">
        <v>640</v>
      </c>
      <c r="G391" t="s">
        <v>406</v>
      </c>
      <c r="AT391" t="str">
        <f t="shared" si="68"/>
        <v>INIT</v>
      </c>
      <c r="AU391" t="str">
        <f t="shared" si="69"/>
        <v>--</v>
      </c>
    </row>
    <row r="392" spans="1:47" x14ac:dyDescent="0.25">
      <c r="A392" t="str">
        <f t="shared" si="64"/>
        <v>U4-T11</v>
      </c>
      <c r="B392" t="str">
        <f t="shared" si="65"/>
        <v>VCCIO_0</v>
      </c>
      <c r="C392" t="str">
        <f t="shared" si="66"/>
        <v>U4-VCCIO_0</v>
      </c>
      <c r="D392" t="str">
        <f t="shared" si="67"/>
        <v>U4-T11</v>
      </c>
      <c r="E392" t="s">
        <v>420</v>
      </c>
      <c r="F392" t="s">
        <v>641</v>
      </c>
      <c r="G392" t="s">
        <v>1287</v>
      </c>
      <c r="AT392" t="str">
        <f t="shared" si="68"/>
        <v>VCCIO_0</v>
      </c>
      <c r="AU392" t="str">
        <f t="shared" si="69"/>
        <v>--</v>
      </c>
    </row>
    <row r="393" spans="1:47" x14ac:dyDescent="0.25">
      <c r="A393" t="str">
        <f t="shared" si="64"/>
        <v>U4-T16</v>
      </c>
      <c r="B393" t="str">
        <f t="shared" si="65"/>
        <v>GND</v>
      </c>
      <c r="C393" t="str">
        <f t="shared" si="66"/>
        <v>U4-GND</v>
      </c>
      <c r="D393" t="str">
        <f t="shared" si="67"/>
        <v>U4-T16</v>
      </c>
      <c r="E393" t="s">
        <v>420</v>
      </c>
      <c r="F393" t="s">
        <v>646</v>
      </c>
      <c r="G393" t="s">
        <v>275</v>
      </c>
      <c r="AT393" t="str">
        <f t="shared" si="68"/>
        <v>GND</v>
      </c>
      <c r="AU393" t="str">
        <f t="shared" si="69"/>
        <v>--</v>
      </c>
    </row>
    <row r="394" spans="1:47" x14ac:dyDescent="0.25">
      <c r="A394" t="str">
        <f t="shared" si="64"/>
        <v>U4-U3</v>
      </c>
      <c r="B394" t="str">
        <f t="shared" si="65"/>
        <v>GND</v>
      </c>
      <c r="C394" t="str">
        <f t="shared" si="66"/>
        <v>U4-GND</v>
      </c>
      <c r="D394" t="str">
        <f t="shared" si="67"/>
        <v>U4-U3</v>
      </c>
      <c r="E394" t="s">
        <v>420</v>
      </c>
      <c r="F394" t="s">
        <v>419</v>
      </c>
      <c r="G394" t="s">
        <v>275</v>
      </c>
      <c r="AT394" t="str">
        <f t="shared" si="68"/>
        <v>GND</v>
      </c>
      <c r="AU394" t="str">
        <f t="shared" si="69"/>
        <v>--</v>
      </c>
    </row>
    <row r="395" spans="1:47" x14ac:dyDescent="0.25">
      <c r="A395" t="str">
        <f t="shared" si="64"/>
        <v>U4-U8</v>
      </c>
      <c r="B395" t="str">
        <f t="shared" si="65"/>
        <v>VCCIO_0</v>
      </c>
      <c r="C395" t="str">
        <f t="shared" si="66"/>
        <v>U4-VCCIO_0</v>
      </c>
      <c r="D395" t="str">
        <f t="shared" si="67"/>
        <v>U4-U8</v>
      </c>
      <c r="E395" t="s">
        <v>420</v>
      </c>
      <c r="F395" t="s">
        <v>477</v>
      </c>
      <c r="G395" t="s">
        <v>1287</v>
      </c>
      <c r="AT395" t="str">
        <f t="shared" si="68"/>
        <v>VCCIO_0</v>
      </c>
      <c r="AU395" t="str">
        <f t="shared" si="69"/>
        <v>--</v>
      </c>
    </row>
    <row r="396" spans="1:47" x14ac:dyDescent="0.25">
      <c r="A396" t="str">
        <f t="shared" si="64"/>
        <v>U4-U13</v>
      </c>
      <c r="B396" t="str">
        <f t="shared" si="65"/>
        <v>GND</v>
      </c>
      <c r="C396" t="str">
        <f t="shared" si="66"/>
        <v>U4-GND</v>
      </c>
      <c r="D396" t="str">
        <f t="shared" si="67"/>
        <v>U4-U13</v>
      </c>
      <c r="E396" t="s">
        <v>420</v>
      </c>
      <c r="F396" t="s">
        <v>650</v>
      </c>
      <c r="G396" t="s">
        <v>275</v>
      </c>
      <c r="AT396" t="str">
        <f t="shared" si="68"/>
        <v>GND</v>
      </c>
      <c r="AU396" t="str">
        <f t="shared" si="69"/>
        <v>--</v>
      </c>
    </row>
    <row r="397" spans="1:47" x14ac:dyDescent="0.25">
      <c r="A397" t="str">
        <f t="shared" si="64"/>
        <v>U4-U18</v>
      </c>
      <c r="B397" t="str">
        <f t="shared" si="65"/>
        <v>VCCIO_0</v>
      </c>
      <c r="C397" t="str">
        <f t="shared" si="66"/>
        <v>U4-VCCIO_0</v>
      </c>
      <c r="D397" t="str">
        <f t="shared" si="67"/>
        <v>U4-U18</v>
      </c>
      <c r="E397" t="s">
        <v>420</v>
      </c>
      <c r="F397" t="s">
        <v>655</v>
      </c>
      <c r="G397" t="s">
        <v>1287</v>
      </c>
      <c r="AT397" t="str">
        <f t="shared" si="68"/>
        <v>VCCIO_0</v>
      </c>
      <c r="AU397" t="str">
        <f t="shared" si="69"/>
        <v>--</v>
      </c>
    </row>
    <row r="398" spans="1:47" x14ac:dyDescent="0.25">
      <c r="A398" t="str">
        <f t="shared" si="64"/>
        <v>U4-V1</v>
      </c>
      <c r="B398" t="str">
        <f t="shared" si="65"/>
        <v>GND</v>
      </c>
      <c r="C398" t="str">
        <f t="shared" si="66"/>
        <v>U4-GND</v>
      </c>
      <c r="D398" t="str">
        <f t="shared" si="67"/>
        <v>U4-V1</v>
      </c>
      <c r="E398" t="s">
        <v>420</v>
      </c>
      <c r="F398" t="s">
        <v>479</v>
      </c>
      <c r="G398" t="s">
        <v>275</v>
      </c>
      <c r="AT398" t="str">
        <f t="shared" si="68"/>
        <v>GND</v>
      </c>
      <c r="AU398" t="str">
        <f t="shared" si="69"/>
        <v>--</v>
      </c>
    </row>
    <row r="399" spans="1:47" x14ac:dyDescent="0.25">
      <c r="A399" t="str">
        <f t="shared" si="64"/>
        <v>U4-V5</v>
      </c>
      <c r="B399" t="str">
        <f t="shared" si="65"/>
        <v>VCCIO34</v>
      </c>
      <c r="C399" t="str">
        <f t="shared" si="66"/>
        <v>U4-VCCIO34</v>
      </c>
      <c r="D399" t="str">
        <f t="shared" si="67"/>
        <v>U4-V5</v>
      </c>
      <c r="E399" t="s">
        <v>420</v>
      </c>
      <c r="F399" t="s">
        <v>482</v>
      </c>
      <c r="G399" t="s">
        <v>376</v>
      </c>
      <c r="AT399" t="str">
        <f t="shared" si="68"/>
        <v>VCCIO34</v>
      </c>
      <c r="AU399" t="str">
        <f t="shared" si="69"/>
        <v>--</v>
      </c>
    </row>
    <row r="400" spans="1:47" x14ac:dyDescent="0.25">
      <c r="A400" t="str">
        <f t="shared" si="64"/>
        <v>U4-V10</v>
      </c>
      <c r="B400" t="str">
        <f t="shared" si="65"/>
        <v>GND</v>
      </c>
      <c r="C400" t="str">
        <f t="shared" si="66"/>
        <v>U4-GND</v>
      </c>
      <c r="D400" t="str">
        <f t="shared" si="67"/>
        <v>U4-V10</v>
      </c>
      <c r="E400" t="s">
        <v>420</v>
      </c>
      <c r="F400" t="s">
        <v>656</v>
      </c>
      <c r="G400" t="s">
        <v>275</v>
      </c>
      <c r="AT400" t="str">
        <f t="shared" si="68"/>
        <v>GND</v>
      </c>
      <c r="AU400" t="str">
        <f t="shared" si="69"/>
        <v>--</v>
      </c>
    </row>
    <row r="401" spans="1:47" x14ac:dyDescent="0.25">
      <c r="A401" t="str">
        <f t="shared" si="64"/>
        <v>U4-V15</v>
      </c>
      <c r="B401" t="str">
        <f t="shared" si="65"/>
        <v>VCCIO_0</v>
      </c>
      <c r="C401" t="str">
        <f t="shared" si="66"/>
        <v>U4-VCCIO_0</v>
      </c>
      <c r="D401" t="str">
        <f t="shared" si="67"/>
        <v>U4-V15</v>
      </c>
      <c r="E401" t="s">
        <v>420</v>
      </c>
      <c r="F401" t="s">
        <v>660</v>
      </c>
      <c r="G401" t="s">
        <v>1287</v>
      </c>
      <c r="AT401" t="str">
        <f t="shared" si="68"/>
        <v>VCCIO_0</v>
      </c>
      <c r="AU401" t="str">
        <f t="shared" si="69"/>
        <v>--</v>
      </c>
    </row>
    <row r="402" spans="1:47" x14ac:dyDescent="0.25">
      <c r="A402" t="str">
        <f t="shared" si="64"/>
        <v>U4-V18</v>
      </c>
      <c r="B402" t="str">
        <f t="shared" si="65"/>
        <v>GND</v>
      </c>
      <c r="C402" t="str">
        <f t="shared" si="66"/>
        <v>U4-GND</v>
      </c>
      <c r="D402" t="str">
        <f t="shared" si="67"/>
        <v>U4-V18</v>
      </c>
      <c r="E402" t="s">
        <v>420</v>
      </c>
      <c r="F402" t="s">
        <v>663</v>
      </c>
      <c r="G402" t="s">
        <v>275</v>
      </c>
      <c r="AT402" t="str">
        <f t="shared" si="68"/>
        <v>GND</v>
      </c>
      <c r="AU402" t="str">
        <f t="shared" si="69"/>
        <v>--</v>
      </c>
    </row>
    <row r="403" spans="1:47" x14ac:dyDescent="0.25">
      <c r="A403" t="str">
        <f t="shared" si="64"/>
        <v>U4-A9</v>
      </c>
      <c r="B403" t="str">
        <f t="shared" si="65"/>
        <v>B15_L3_N</v>
      </c>
      <c r="C403" t="str">
        <f t="shared" si="66"/>
        <v>U4-B15_L3_N</v>
      </c>
      <c r="D403" t="str">
        <f t="shared" si="67"/>
        <v>U4-A9</v>
      </c>
      <c r="E403" t="s">
        <v>420</v>
      </c>
      <c r="F403" t="s">
        <v>598</v>
      </c>
      <c r="G403" t="s">
        <v>334</v>
      </c>
      <c r="AT403" t="str">
        <f t="shared" si="68"/>
        <v>B15_L3_N</v>
      </c>
      <c r="AU403" t="str">
        <f t="shared" si="69"/>
        <v>--</v>
      </c>
    </row>
    <row r="404" spans="1:47" x14ac:dyDescent="0.25">
      <c r="A404" t="str">
        <f t="shared" si="64"/>
        <v>U4-A10</v>
      </c>
      <c r="B404" t="str">
        <f t="shared" si="65"/>
        <v>B15_L5_N</v>
      </c>
      <c r="C404" t="str">
        <f t="shared" si="66"/>
        <v>U4-B15_L5_N</v>
      </c>
      <c r="D404" t="str">
        <f t="shared" si="67"/>
        <v>U4-A10</v>
      </c>
      <c r="E404" t="s">
        <v>420</v>
      </c>
      <c r="F404" t="s">
        <v>599</v>
      </c>
      <c r="G404" t="s">
        <v>313</v>
      </c>
      <c r="AT404" t="str">
        <f t="shared" si="68"/>
        <v>B15_L5_N</v>
      </c>
      <c r="AU404" t="str">
        <f t="shared" si="69"/>
        <v>--</v>
      </c>
    </row>
    <row r="405" spans="1:47" x14ac:dyDescent="0.25">
      <c r="A405" t="str">
        <f t="shared" si="64"/>
        <v>U4-A12</v>
      </c>
      <c r="B405" t="str">
        <f t="shared" si="65"/>
        <v>B15_L7_N</v>
      </c>
      <c r="C405" t="str">
        <f t="shared" si="66"/>
        <v>U4-B15_L7_N</v>
      </c>
      <c r="D405" t="str">
        <f t="shared" si="67"/>
        <v>U4-A12</v>
      </c>
      <c r="E405" t="s">
        <v>420</v>
      </c>
      <c r="F405" t="s">
        <v>665</v>
      </c>
      <c r="G405" t="s">
        <v>324</v>
      </c>
      <c r="AT405" t="str">
        <f t="shared" si="68"/>
        <v>B15_L7_N</v>
      </c>
      <c r="AU405" t="str">
        <f t="shared" si="69"/>
        <v>--</v>
      </c>
    </row>
    <row r="406" spans="1:47" x14ac:dyDescent="0.25">
      <c r="A406" t="str">
        <f t="shared" si="64"/>
        <v>U4-A13</v>
      </c>
      <c r="B406" t="str">
        <f t="shared" si="65"/>
        <v>B15_L8_P</v>
      </c>
      <c r="C406" t="str">
        <f t="shared" si="66"/>
        <v>U4-B15_L8_P</v>
      </c>
      <c r="D406" t="str">
        <f t="shared" si="67"/>
        <v>U4-A13</v>
      </c>
      <c r="E406" t="s">
        <v>420</v>
      </c>
      <c r="F406" t="s">
        <v>488</v>
      </c>
      <c r="G406" t="s">
        <v>337</v>
      </c>
      <c r="AT406" t="str">
        <f t="shared" si="68"/>
        <v>B15_L8_P</v>
      </c>
      <c r="AU406" t="str">
        <f t="shared" si="69"/>
        <v>--</v>
      </c>
    </row>
    <row r="407" spans="1:47" x14ac:dyDescent="0.25">
      <c r="A407" t="str">
        <f t="shared" si="64"/>
        <v>U4-A14</v>
      </c>
      <c r="B407" t="str">
        <f t="shared" si="65"/>
        <v>B15_L8_N</v>
      </c>
      <c r="C407" t="str">
        <f t="shared" si="66"/>
        <v>U4-B15_L8_N</v>
      </c>
      <c r="D407" t="str">
        <f t="shared" si="67"/>
        <v>U4-A14</v>
      </c>
      <c r="E407" t="s">
        <v>420</v>
      </c>
      <c r="F407" t="s">
        <v>489</v>
      </c>
      <c r="G407" t="s">
        <v>335</v>
      </c>
      <c r="AT407" t="str">
        <f t="shared" si="68"/>
        <v>B15_L8_N</v>
      </c>
      <c r="AU407" t="str">
        <f t="shared" si="69"/>
        <v>--</v>
      </c>
    </row>
    <row r="408" spans="1:47" x14ac:dyDescent="0.25">
      <c r="A408" t="str">
        <f t="shared" si="64"/>
        <v>U4-A15</v>
      </c>
      <c r="B408" t="str">
        <f t="shared" si="65"/>
        <v>B15_L10_N</v>
      </c>
      <c r="C408" t="str">
        <f t="shared" si="66"/>
        <v>U4-B15_L10_N</v>
      </c>
      <c r="D408" t="str">
        <f t="shared" si="67"/>
        <v>U4-A15</v>
      </c>
      <c r="E408" t="s">
        <v>420</v>
      </c>
      <c r="F408" t="s">
        <v>490</v>
      </c>
      <c r="G408" t="s">
        <v>299</v>
      </c>
      <c r="AT408" t="str">
        <f t="shared" si="68"/>
        <v>B15_L10_N</v>
      </c>
      <c r="AU408" t="str">
        <f t="shared" si="69"/>
        <v>--</v>
      </c>
    </row>
    <row r="409" spans="1:47" x14ac:dyDescent="0.25">
      <c r="A409" t="str">
        <f t="shared" si="64"/>
        <v>U4-A17</v>
      </c>
      <c r="B409" t="str">
        <f t="shared" si="65"/>
        <v>B15_L15_N</v>
      </c>
      <c r="C409" t="str">
        <f t="shared" si="66"/>
        <v>U4-B15_L15_N</v>
      </c>
      <c r="D409" t="str">
        <f t="shared" si="67"/>
        <v>U4-A17</v>
      </c>
      <c r="E409" t="s">
        <v>420</v>
      </c>
      <c r="F409" t="s">
        <v>492</v>
      </c>
      <c r="G409" t="s">
        <v>304</v>
      </c>
      <c r="AT409" t="str">
        <f t="shared" si="68"/>
        <v>B15_L15_N</v>
      </c>
      <c r="AU409" t="str">
        <f t="shared" si="69"/>
        <v>--</v>
      </c>
    </row>
    <row r="410" spans="1:47" x14ac:dyDescent="0.25">
      <c r="A410" t="str">
        <f t="shared" si="64"/>
        <v>U4-B9</v>
      </c>
      <c r="B410" t="str">
        <f t="shared" si="65"/>
        <v>B15_L3_P</v>
      </c>
      <c r="C410" t="str">
        <f t="shared" si="66"/>
        <v>U4-B15_L3_P</v>
      </c>
      <c r="D410" t="str">
        <f t="shared" si="67"/>
        <v>U4-B9</v>
      </c>
      <c r="E410" t="s">
        <v>420</v>
      </c>
      <c r="F410" t="s">
        <v>601</v>
      </c>
      <c r="G410" t="s">
        <v>333</v>
      </c>
      <c r="AT410" t="str">
        <f t="shared" si="68"/>
        <v>B15_L3_P</v>
      </c>
      <c r="AU410" t="str">
        <f t="shared" si="69"/>
        <v>--</v>
      </c>
    </row>
    <row r="411" spans="1:47" x14ac:dyDescent="0.25">
      <c r="A411" t="str">
        <f t="shared" si="64"/>
        <v>U4-B10</v>
      </c>
      <c r="B411" t="str">
        <f t="shared" si="65"/>
        <v>B15_L5_P</v>
      </c>
      <c r="C411" t="str">
        <f t="shared" si="66"/>
        <v>U4-B15_L5_P</v>
      </c>
      <c r="D411" t="str">
        <f t="shared" si="67"/>
        <v>U4-B10</v>
      </c>
      <c r="E411" t="s">
        <v>420</v>
      </c>
      <c r="F411" t="s">
        <v>602</v>
      </c>
      <c r="G411" t="s">
        <v>310</v>
      </c>
      <c r="AT411" t="str">
        <f t="shared" si="68"/>
        <v>B15_L5_P</v>
      </c>
      <c r="AU411" t="str">
        <f t="shared" si="69"/>
        <v>--</v>
      </c>
    </row>
    <row r="412" spans="1:47" x14ac:dyDescent="0.25">
      <c r="A412" t="str">
        <f t="shared" si="64"/>
        <v>U4-B11</v>
      </c>
      <c r="B412" t="str">
        <f t="shared" si="65"/>
        <v>B15_L4_N</v>
      </c>
      <c r="C412" t="str">
        <f t="shared" si="66"/>
        <v>U4-B15_L4_N</v>
      </c>
      <c r="D412" t="str">
        <f t="shared" si="67"/>
        <v>U4-B11</v>
      </c>
      <c r="E412" t="s">
        <v>420</v>
      </c>
      <c r="F412" t="s">
        <v>494</v>
      </c>
      <c r="G412" t="s">
        <v>341</v>
      </c>
      <c r="AT412" t="str">
        <f t="shared" si="68"/>
        <v>B15_L4_N</v>
      </c>
      <c r="AU412" t="str">
        <f t="shared" si="69"/>
        <v>--</v>
      </c>
    </row>
    <row r="413" spans="1:47" x14ac:dyDescent="0.25">
      <c r="A413" t="str">
        <f t="shared" si="64"/>
        <v>U4-B12</v>
      </c>
      <c r="B413" t="str">
        <f t="shared" si="65"/>
        <v>B15_L7_P</v>
      </c>
      <c r="C413" t="str">
        <f t="shared" si="66"/>
        <v>U4-B15_L7_P</v>
      </c>
      <c r="D413" t="str">
        <f t="shared" si="67"/>
        <v>U4-B12</v>
      </c>
      <c r="E413" t="s">
        <v>420</v>
      </c>
      <c r="F413" t="s">
        <v>495</v>
      </c>
      <c r="G413" t="s">
        <v>328</v>
      </c>
      <c r="AT413" t="str">
        <f t="shared" si="68"/>
        <v>B15_L7_P</v>
      </c>
      <c r="AU413" t="str">
        <f t="shared" si="69"/>
        <v>--</v>
      </c>
    </row>
    <row r="414" spans="1:47" x14ac:dyDescent="0.25">
      <c r="A414" t="str">
        <f t="shared" si="64"/>
        <v>U4-B14</v>
      </c>
      <c r="B414" t="str">
        <f t="shared" si="65"/>
        <v>B15_L10_P</v>
      </c>
      <c r="C414" t="str">
        <f t="shared" si="66"/>
        <v>U4-B15_L10_P</v>
      </c>
      <c r="D414" t="str">
        <f t="shared" si="67"/>
        <v>U4-B14</v>
      </c>
      <c r="E414" t="s">
        <v>420</v>
      </c>
      <c r="F414" t="s">
        <v>497</v>
      </c>
      <c r="G414" t="s">
        <v>300</v>
      </c>
      <c r="AT414" t="str">
        <f t="shared" si="68"/>
        <v>B15_L10_P</v>
      </c>
      <c r="AU414" t="str">
        <f t="shared" si="69"/>
        <v>--</v>
      </c>
    </row>
    <row r="415" spans="1:47" x14ac:dyDescent="0.25">
      <c r="A415" t="str">
        <f t="shared" si="64"/>
        <v>U4-B15</v>
      </c>
      <c r="B415" t="str">
        <f t="shared" si="65"/>
        <v>B15_L9_N</v>
      </c>
      <c r="C415" t="str">
        <f t="shared" si="66"/>
        <v>U4-B15_L9_N</v>
      </c>
      <c r="D415" t="str">
        <f t="shared" si="67"/>
        <v>U4-B15</v>
      </c>
      <c r="E415" t="s">
        <v>420</v>
      </c>
      <c r="F415" t="s">
        <v>667</v>
      </c>
      <c r="G415" t="s">
        <v>345</v>
      </c>
      <c r="AT415" t="str">
        <f t="shared" si="68"/>
        <v>B15_L9_N</v>
      </c>
      <c r="AU415" t="str">
        <f t="shared" si="69"/>
        <v>--</v>
      </c>
    </row>
    <row r="416" spans="1:47" x14ac:dyDescent="0.25">
      <c r="A416" t="str">
        <f t="shared" si="64"/>
        <v>U4-B16</v>
      </c>
      <c r="B416" t="str">
        <f t="shared" si="65"/>
        <v>B15_L15_P</v>
      </c>
      <c r="C416" t="str">
        <f t="shared" si="66"/>
        <v>U4-B15_L15_P</v>
      </c>
      <c r="D416" t="str">
        <f t="shared" si="67"/>
        <v>U4-B16</v>
      </c>
      <c r="E416" t="s">
        <v>420</v>
      </c>
      <c r="F416" t="s">
        <v>498</v>
      </c>
      <c r="G416" t="s">
        <v>307</v>
      </c>
      <c r="AT416" t="str">
        <f t="shared" si="68"/>
        <v>B15_L15_P</v>
      </c>
      <c r="AU416" t="str">
        <f t="shared" si="69"/>
        <v>--</v>
      </c>
    </row>
    <row r="417" spans="1:47" x14ac:dyDescent="0.25">
      <c r="A417" t="str">
        <f t="shared" si="64"/>
        <v>U4-B17</v>
      </c>
      <c r="B417" t="str">
        <f t="shared" si="65"/>
        <v>B15_L16_N</v>
      </c>
      <c r="C417" t="str">
        <f t="shared" si="66"/>
        <v>U4-B15_L16_N</v>
      </c>
      <c r="D417" t="str">
        <f t="shared" si="67"/>
        <v>U4-B17</v>
      </c>
      <c r="E417" t="s">
        <v>420</v>
      </c>
      <c r="F417" t="s">
        <v>499</v>
      </c>
      <c r="G417" t="s">
        <v>315</v>
      </c>
      <c r="AT417" t="str">
        <f t="shared" si="68"/>
        <v>B15_L16_N</v>
      </c>
      <c r="AU417" t="str">
        <f t="shared" si="69"/>
        <v>--</v>
      </c>
    </row>
    <row r="418" spans="1:47" x14ac:dyDescent="0.25">
      <c r="A418" t="str">
        <f t="shared" si="64"/>
        <v>U4-C8</v>
      </c>
      <c r="B418" t="str">
        <f t="shared" si="65"/>
        <v>B15_L1_N</v>
      </c>
      <c r="C418" t="str">
        <f t="shared" si="66"/>
        <v>U4-B15_L1_N</v>
      </c>
      <c r="D418" t="str">
        <f t="shared" si="67"/>
        <v>U4-C8</v>
      </c>
      <c r="E418" t="s">
        <v>420</v>
      </c>
      <c r="F418" t="s">
        <v>668</v>
      </c>
      <c r="G418" t="s">
        <v>327</v>
      </c>
      <c r="AT418" t="str">
        <f t="shared" si="68"/>
        <v>B15_L1_N</v>
      </c>
      <c r="AU418" t="str">
        <f t="shared" si="69"/>
        <v>--</v>
      </c>
    </row>
    <row r="419" spans="1:47" x14ac:dyDescent="0.25">
      <c r="A419" t="str">
        <f t="shared" si="64"/>
        <v>U4-C9</v>
      </c>
      <c r="B419" t="str">
        <f t="shared" si="65"/>
        <v>B15_L2_N</v>
      </c>
      <c r="C419" t="str">
        <f t="shared" si="66"/>
        <v>U4-B15_L2_N</v>
      </c>
      <c r="D419" t="str">
        <f t="shared" si="67"/>
        <v>U4-C9</v>
      </c>
      <c r="E419" t="s">
        <v>420</v>
      </c>
      <c r="F419" t="s">
        <v>603</v>
      </c>
      <c r="G419" t="s">
        <v>339</v>
      </c>
      <c r="AT419" t="str">
        <f t="shared" si="68"/>
        <v>B15_L2_N</v>
      </c>
      <c r="AU419" t="str">
        <f t="shared" si="69"/>
        <v>--</v>
      </c>
    </row>
    <row r="420" spans="1:47" x14ac:dyDescent="0.25">
      <c r="A420" t="str">
        <f t="shared" si="64"/>
        <v>U4-C11</v>
      </c>
      <c r="B420" t="str">
        <f t="shared" si="65"/>
        <v>B15_L4_P</v>
      </c>
      <c r="C420" t="str">
        <f t="shared" si="66"/>
        <v>U4-B15_L4_P</v>
      </c>
      <c r="D420" t="str">
        <f t="shared" si="67"/>
        <v>U4-C11</v>
      </c>
      <c r="E420" t="s">
        <v>420</v>
      </c>
      <c r="F420" t="s">
        <v>605</v>
      </c>
      <c r="G420" t="s">
        <v>342</v>
      </c>
      <c r="AT420" t="str">
        <f t="shared" si="68"/>
        <v>B15_L4_P</v>
      </c>
      <c r="AU420" t="str">
        <f t="shared" si="69"/>
        <v>--</v>
      </c>
    </row>
    <row r="421" spans="1:47" x14ac:dyDescent="0.25">
      <c r="A421" t="str">
        <f t="shared" si="64"/>
        <v>U4-C12</v>
      </c>
      <c r="B421" t="str">
        <f t="shared" si="65"/>
        <v>B15_L6_N</v>
      </c>
      <c r="C421" t="str">
        <f t="shared" si="66"/>
        <v>U4-B15_L6_N</v>
      </c>
      <c r="D421" t="str">
        <f t="shared" si="67"/>
        <v>U4-C12</v>
      </c>
      <c r="E421" t="s">
        <v>420</v>
      </c>
      <c r="F421" t="s">
        <v>501</v>
      </c>
      <c r="G421" t="s">
        <v>343</v>
      </c>
      <c r="AT421" t="str">
        <f t="shared" si="68"/>
        <v>B15_L6_N</v>
      </c>
      <c r="AU421" t="str">
        <f t="shared" si="69"/>
        <v>--</v>
      </c>
    </row>
    <row r="422" spans="1:47" x14ac:dyDescent="0.25">
      <c r="A422" t="str">
        <f t="shared" si="64"/>
        <v>U4-C13</v>
      </c>
      <c r="B422" t="str">
        <f t="shared" si="65"/>
        <v>B15_L11_N</v>
      </c>
      <c r="C422" t="str">
        <f t="shared" si="66"/>
        <v>U4-B15_L11_N</v>
      </c>
      <c r="D422" t="str">
        <f t="shared" si="67"/>
        <v>U4-C13</v>
      </c>
      <c r="E422" t="s">
        <v>420</v>
      </c>
      <c r="F422" t="s">
        <v>502</v>
      </c>
      <c r="G422" t="s">
        <v>301</v>
      </c>
      <c r="AT422" t="str">
        <f t="shared" si="68"/>
        <v>B15_L11_N</v>
      </c>
      <c r="AU422" t="str">
        <f t="shared" si="69"/>
        <v>--</v>
      </c>
    </row>
    <row r="423" spans="1:47" x14ac:dyDescent="0.25">
      <c r="A423" t="str">
        <f t="shared" si="64"/>
        <v>U4-C14</v>
      </c>
      <c r="B423" t="str">
        <f t="shared" si="65"/>
        <v>B15_L9_P</v>
      </c>
      <c r="C423" t="str">
        <f t="shared" si="66"/>
        <v>U4-B15_L9_P</v>
      </c>
      <c r="D423" t="str">
        <f t="shared" si="67"/>
        <v>U4-C14</v>
      </c>
      <c r="E423" t="s">
        <v>420</v>
      </c>
      <c r="F423" t="s">
        <v>503</v>
      </c>
      <c r="G423" t="s">
        <v>346</v>
      </c>
      <c r="AT423" t="str">
        <f t="shared" si="68"/>
        <v>B15_L9_P</v>
      </c>
      <c r="AU423" t="str">
        <f t="shared" si="69"/>
        <v>--</v>
      </c>
    </row>
    <row r="424" spans="1:47" x14ac:dyDescent="0.25">
      <c r="A424" t="str">
        <f t="shared" si="64"/>
        <v>U4-C16</v>
      </c>
      <c r="B424" t="str">
        <f t="shared" si="65"/>
        <v>B15_L16_P</v>
      </c>
      <c r="C424" t="str">
        <f t="shared" si="66"/>
        <v>U4-B15_L16_P</v>
      </c>
      <c r="D424" t="str">
        <f t="shared" si="67"/>
        <v>U4-C16</v>
      </c>
      <c r="E424" t="s">
        <v>420</v>
      </c>
      <c r="F424" t="s">
        <v>505</v>
      </c>
      <c r="G424" t="s">
        <v>316</v>
      </c>
      <c r="AT424" t="str">
        <f t="shared" si="68"/>
        <v>B15_L16_P</v>
      </c>
      <c r="AU424" t="str">
        <f t="shared" si="69"/>
        <v>--</v>
      </c>
    </row>
    <row r="425" spans="1:47" x14ac:dyDescent="0.25">
      <c r="A425" t="str">
        <f t="shared" si="64"/>
        <v>U4-C17</v>
      </c>
      <c r="B425" t="str">
        <f t="shared" si="65"/>
        <v>B15_L18_P</v>
      </c>
      <c r="C425" t="str">
        <f t="shared" si="66"/>
        <v>U4-B15_L18_P</v>
      </c>
      <c r="D425" t="str">
        <f t="shared" si="67"/>
        <v>U4-C17</v>
      </c>
      <c r="E425" t="s">
        <v>420</v>
      </c>
      <c r="F425" t="s">
        <v>506</v>
      </c>
      <c r="G425" t="s">
        <v>322</v>
      </c>
      <c r="AT425" t="str">
        <f t="shared" si="68"/>
        <v>B15_L18_P</v>
      </c>
      <c r="AU425" t="str">
        <f t="shared" si="69"/>
        <v>--</v>
      </c>
    </row>
    <row r="426" spans="1:47" x14ac:dyDescent="0.25">
      <c r="A426" t="str">
        <f t="shared" si="64"/>
        <v>U4-C18</v>
      </c>
      <c r="B426" t="str">
        <f t="shared" si="65"/>
        <v>B15_L18_N</v>
      </c>
      <c r="C426" t="str">
        <f t="shared" si="66"/>
        <v>U4-B15_L18_N</v>
      </c>
      <c r="D426" t="str">
        <f t="shared" si="67"/>
        <v>U4-C18</v>
      </c>
      <c r="E426" t="s">
        <v>420</v>
      </c>
      <c r="F426" t="s">
        <v>669</v>
      </c>
      <c r="G426" t="s">
        <v>321</v>
      </c>
      <c r="AT426" t="str">
        <f t="shared" si="68"/>
        <v>B15_L18_N</v>
      </c>
      <c r="AU426" t="str">
        <f t="shared" si="69"/>
        <v>--</v>
      </c>
    </row>
    <row r="427" spans="1:47" x14ac:dyDescent="0.25">
      <c r="A427" t="str">
        <f t="shared" si="64"/>
        <v>U4-D8</v>
      </c>
      <c r="B427" t="str">
        <f t="shared" si="65"/>
        <v>B15_L1_P</v>
      </c>
      <c r="C427" t="str">
        <f t="shared" si="66"/>
        <v>U4-B15_L1_P</v>
      </c>
      <c r="D427" t="str">
        <f t="shared" si="67"/>
        <v>U4-D8</v>
      </c>
      <c r="E427" t="s">
        <v>420</v>
      </c>
      <c r="F427" t="s">
        <v>568</v>
      </c>
      <c r="G427" t="s">
        <v>329</v>
      </c>
      <c r="AT427" t="str">
        <f t="shared" si="68"/>
        <v>B15_L1_P</v>
      </c>
      <c r="AU427" t="str">
        <f t="shared" si="69"/>
        <v>--</v>
      </c>
    </row>
    <row r="428" spans="1:47" x14ac:dyDescent="0.25">
      <c r="A428" t="str">
        <f t="shared" si="64"/>
        <v>U4-D9</v>
      </c>
      <c r="B428" t="str">
        <f t="shared" si="65"/>
        <v>B15_L2_P</v>
      </c>
      <c r="C428" t="str">
        <f t="shared" si="66"/>
        <v>U4-B15_L2_P</v>
      </c>
      <c r="D428" t="str">
        <f t="shared" si="67"/>
        <v>U4-D9</v>
      </c>
      <c r="E428" t="s">
        <v>420</v>
      </c>
      <c r="F428" t="s">
        <v>606</v>
      </c>
      <c r="G428" t="s">
        <v>340</v>
      </c>
      <c r="AT428" t="str">
        <f t="shared" si="68"/>
        <v>B15_L2_P</v>
      </c>
      <c r="AU428" t="str">
        <f t="shared" si="69"/>
        <v>--</v>
      </c>
    </row>
    <row r="429" spans="1:47" x14ac:dyDescent="0.25">
      <c r="A429" t="str">
        <f t="shared" si="64"/>
        <v>U4-D10</v>
      </c>
      <c r="B429" t="str">
        <f t="shared" si="65"/>
        <v>NetU4_D10</v>
      </c>
      <c r="C429" t="str">
        <f t="shared" si="66"/>
        <v>U4-NetU4_D10</v>
      </c>
      <c r="D429" t="str">
        <f t="shared" si="67"/>
        <v>U4-D10</v>
      </c>
      <c r="E429" t="s">
        <v>420</v>
      </c>
      <c r="F429" t="s">
        <v>607</v>
      </c>
      <c r="G429" t="s">
        <v>1317</v>
      </c>
      <c r="AT429" t="str">
        <f t="shared" si="68"/>
        <v>NetU4_D10</v>
      </c>
      <c r="AU429" t="str">
        <f t="shared" si="69"/>
        <v>--</v>
      </c>
    </row>
    <row r="430" spans="1:47" x14ac:dyDescent="0.25">
      <c r="A430" t="str">
        <f t="shared" si="64"/>
        <v>U4-D11</v>
      </c>
      <c r="B430" t="str">
        <f t="shared" si="65"/>
        <v>B15_L6_P</v>
      </c>
      <c r="C430" t="str">
        <f t="shared" si="66"/>
        <v>U4-B15_L6_P</v>
      </c>
      <c r="D430" t="str">
        <f t="shared" si="67"/>
        <v>U4-D11</v>
      </c>
      <c r="E430" t="s">
        <v>420</v>
      </c>
      <c r="F430" t="s">
        <v>671</v>
      </c>
      <c r="G430" t="s">
        <v>344</v>
      </c>
      <c r="AT430" t="str">
        <f t="shared" si="68"/>
        <v>B15_L6_P</v>
      </c>
      <c r="AU430" t="str">
        <f t="shared" si="69"/>
        <v>--</v>
      </c>
    </row>
    <row r="431" spans="1:47" x14ac:dyDescent="0.25">
      <c r="A431" t="str">
        <f t="shared" si="64"/>
        <v>U4-D13</v>
      </c>
      <c r="B431" t="str">
        <f t="shared" si="65"/>
        <v>B15_L11_P</v>
      </c>
      <c r="C431" t="str">
        <f t="shared" si="66"/>
        <v>U4-B15_L11_P</v>
      </c>
      <c r="D431" t="str">
        <f t="shared" si="67"/>
        <v>U4-D13</v>
      </c>
      <c r="E431" t="s">
        <v>420</v>
      </c>
      <c r="F431" t="s">
        <v>508</v>
      </c>
      <c r="G431" t="s">
        <v>302</v>
      </c>
      <c r="AT431" t="str">
        <f t="shared" si="68"/>
        <v>B15_L11_P</v>
      </c>
      <c r="AU431" t="str">
        <f t="shared" si="69"/>
        <v>--</v>
      </c>
    </row>
    <row r="432" spans="1:47" x14ac:dyDescent="0.25">
      <c r="A432" t="str">
        <f t="shared" si="64"/>
        <v>U4-D14</v>
      </c>
      <c r="B432" t="str">
        <f t="shared" si="65"/>
        <v>B15_L12_N</v>
      </c>
      <c r="C432" t="str">
        <f t="shared" si="66"/>
        <v>U4-B15_L12_N</v>
      </c>
      <c r="D432" t="str">
        <f t="shared" si="67"/>
        <v>U4-D14</v>
      </c>
      <c r="E432" t="s">
        <v>420</v>
      </c>
      <c r="F432" t="s">
        <v>509</v>
      </c>
      <c r="G432" t="s">
        <v>303</v>
      </c>
      <c r="AT432" t="str">
        <f t="shared" si="68"/>
        <v>B15_L12_N</v>
      </c>
      <c r="AU432" t="str">
        <f t="shared" si="69"/>
        <v>--</v>
      </c>
    </row>
    <row r="433" spans="1:47" x14ac:dyDescent="0.25">
      <c r="A433" t="str">
        <f t="shared" si="64"/>
        <v>U4-D15</v>
      </c>
      <c r="B433" t="str">
        <f t="shared" si="65"/>
        <v>B15_L13_N</v>
      </c>
      <c r="C433" t="str">
        <f t="shared" si="66"/>
        <v>U4-B15_L13_N</v>
      </c>
      <c r="D433" t="str">
        <f t="shared" si="67"/>
        <v>U4-D15</v>
      </c>
      <c r="E433" t="s">
        <v>420</v>
      </c>
      <c r="F433" t="s">
        <v>510</v>
      </c>
      <c r="G433" t="s">
        <v>306</v>
      </c>
      <c r="AT433" t="str">
        <f t="shared" si="68"/>
        <v>B15_L13_N</v>
      </c>
      <c r="AU433" t="str">
        <f t="shared" si="69"/>
        <v>--</v>
      </c>
    </row>
    <row r="434" spans="1:47" x14ac:dyDescent="0.25">
      <c r="A434" t="str">
        <f t="shared" si="64"/>
        <v>U4-D16</v>
      </c>
      <c r="B434" t="str">
        <f t="shared" si="65"/>
        <v>B15_L14_N</v>
      </c>
      <c r="C434" t="str">
        <f t="shared" si="66"/>
        <v>U4-B15_L14_N</v>
      </c>
      <c r="D434" t="str">
        <f t="shared" si="67"/>
        <v>U4-D16</v>
      </c>
      <c r="E434" t="s">
        <v>420</v>
      </c>
      <c r="F434" t="s">
        <v>511</v>
      </c>
      <c r="G434" t="s">
        <v>309</v>
      </c>
      <c r="AT434" t="str">
        <f t="shared" si="68"/>
        <v>B15_L14_N</v>
      </c>
      <c r="AU434" t="str">
        <f t="shared" si="69"/>
        <v>--</v>
      </c>
    </row>
    <row r="435" spans="1:47" x14ac:dyDescent="0.25">
      <c r="A435" t="str">
        <f t="shared" si="64"/>
        <v>U4-D18</v>
      </c>
      <c r="B435" t="str">
        <f t="shared" si="65"/>
        <v>B15_L17_N</v>
      </c>
      <c r="C435" t="str">
        <f t="shared" si="66"/>
        <v>U4-B15_L17_N</v>
      </c>
      <c r="D435" t="str">
        <f t="shared" si="67"/>
        <v>U4-D18</v>
      </c>
      <c r="E435" t="s">
        <v>420</v>
      </c>
      <c r="F435" t="s">
        <v>513</v>
      </c>
      <c r="G435" t="s">
        <v>318</v>
      </c>
      <c r="AT435" t="str">
        <f t="shared" si="68"/>
        <v>B15_L17_N</v>
      </c>
      <c r="AU435" t="str">
        <f t="shared" si="69"/>
        <v>--</v>
      </c>
    </row>
    <row r="436" spans="1:47" x14ac:dyDescent="0.25">
      <c r="A436" t="str">
        <f t="shared" si="64"/>
        <v>U4-E13</v>
      </c>
      <c r="B436" t="str">
        <f t="shared" si="65"/>
        <v>B15_L12_P</v>
      </c>
      <c r="C436" t="str">
        <f t="shared" si="66"/>
        <v>U4-B15_L12_P</v>
      </c>
      <c r="D436" t="str">
        <f t="shared" si="67"/>
        <v>U4-E13</v>
      </c>
      <c r="E436" t="s">
        <v>420</v>
      </c>
      <c r="F436" t="s">
        <v>427</v>
      </c>
      <c r="G436" t="s">
        <v>305</v>
      </c>
      <c r="AT436" t="str">
        <f t="shared" si="68"/>
        <v>B15_L12_P</v>
      </c>
      <c r="AU436" t="str">
        <f t="shared" si="69"/>
        <v>--</v>
      </c>
    </row>
    <row r="437" spans="1:47" x14ac:dyDescent="0.25">
      <c r="A437" t="str">
        <f t="shared" si="64"/>
        <v>U4-E15</v>
      </c>
      <c r="B437" t="str">
        <f t="shared" si="65"/>
        <v>B15_L13_P</v>
      </c>
      <c r="C437" t="str">
        <f t="shared" si="66"/>
        <v>U4-B15_L13_P</v>
      </c>
      <c r="D437" t="str">
        <f t="shared" si="67"/>
        <v>U4-E15</v>
      </c>
      <c r="E437" t="s">
        <v>420</v>
      </c>
      <c r="F437" t="s">
        <v>514</v>
      </c>
      <c r="G437" t="s">
        <v>308</v>
      </c>
      <c r="AT437" t="str">
        <f t="shared" si="68"/>
        <v>B15_L13_P</v>
      </c>
      <c r="AU437" t="str">
        <f t="shared" si="69"/>
        <v>--</v>
      </c>
    </row>
    <row r="438" spans="1:47" x14ac:dyDescent="0.25">
      <c r="A438" t="str">
        <f t="shared" si="64"/>
        <v>U4-E16</v>
      </c>
      <c r="B438" t="str">
        <f t="shared" si="65"/>
        <v>B15_L14_P</v>
      </c>
      <c r="C438" t="str">
        <f t="shared" si="66"/>
        <v>U4-B15_L14_P</v>
      </c>
      <c r="D438" t="str">
        <f t="shared" si="67"/>
        <v>U4-E16</v>
      </c>
      <c r="E438" t="s">
        <v>420</v>
      </c>
      <c r="F438" t="s">
        <v>515</v>
      </c>
      <c r="G438" t="s">
        <v>311</v>
      </c>
      <c r="AT438" t="str">
        <f t="shared" si="68"/>
        <v>B15_L14_P</v>
      </c>
      <c r="AU438" t="str">
        <f t="shared" si="69"/>
        <v>--</v>
      </c>
    </row>
    <row r="439" spans="1:47" x14ac:dyDescent="0.25">
      <c r="A439" t="str">
        <f t="shared" si="64"/>
        <v>U4-E17</v>
      </c>
      <c r="B439" t="str">
        <f t="shared" si="65"/>
        <v>B15_L17_P</v>
      </c>
      <c r="C439" t="str">
        <f t="shared" si="66"/>
        <v>U4-B15_L17_P</v>
      </c>
      <c r="D439" t="str">
        <f t="shared" si="67"/>
        <v>U4-E17</v>
      </c>
      <c r="E439" t="s">
        <v>420</v>
      </c>
      <c r="F439" t="s">
        <v>516</v>
      </c>
      <c r="G439" t="s">
        <v>319</v>
      </c>
      <c r="AT439" t="str">
        <f t="shared" si="68"/>
        <v>B15_L17_P</v>
      </c>
      <c r="AU439" t="str">
        <f t="shared" si="69"/>
        <v>--</v>
      </c>
    </row>
    <row r="440" spans="1:47" x14ac:dyDescent="0.25">
      <c r="A440" t="str">
        <f t="shared" si="64"/>
        <v>U4-E18</v>
      </c>
      <c r="B440" t="str">
        <f t="shared" si="65"/>
        <v>B15_L24_N</v>
      </c>
      <c r="C440" t="str">
        <f t="shared" si="66"/>
        <v>U4-B15_L24_N</v>
      </c>
      <c r="D440" t="str">
        <f t="shared" si="67"/>
        <v>U4-E18</v>
      </c>
      <c r="E440" t="s">
        <v>420</v>
      </c>
      <c r="F440" t="s">
        <v>517</v>
      </c>
      <c r="G440" t="s">
        <v>336</v>
      </c>
      <c r="AT440" t="str">
        <f t="shared" si="68"/>
        <v>B15_L24_N</v>
      </c>
      <c r="AU440" t="str">
        <f t="shared" si="69"/>
        <v>--</v>
      </c>
    </row>
    <row r="441" spans="1:47" x14ac:dyDescent="0.25">
      <c r="A441" t="str">
        <f t="shared" si="64"/>
        <v>U4-F14</v>
      </c>
      <c r="B441" t="str">
        <f t="shared" si="65"/>
        <v>B15_L22_N</v>
      </c>
      <c r="C441" t="str">
        <f t="shared" si="66"/>
        <v>U4-B15_L22_N</v>
      </c>
      <c r="D441" t="str">
        <f t="shared" si="67"/>
        <v>U4-F14</v>
      </c>
      <c r="E441" t="s">
        <v>420</v>
      </c>
      <c r="F441" t="s">
        <v>519</v>
      </c>
      <c r="G441" t="s">
        <v>330</v>
      </c>
      <c r="AT441" t="str">
        <f t="shared" si="68"/>
        <v>B15_L22_N</v>
      </c>
      <c r="AU441" t="str">
        <f t="shared" si="69"/>
        <v>--</v>
      </c>
    </row>
    <row r="442" spans="1:47" x14ac:dyDescent="0.25">
      <c r="A442" t="str">
        <f t="shared" si="64"/>
        <v>U4-F15</v>
      </c>
      <c r="B442" t="str">
        <f t="shared" si="65"/>
        <v>B15_L21_N</v>
      </c>
      <c r="C442" t="str">
        <f t="shared" si="66"/>
        <v>U4-B15_L21_N</v>
      </c>
      <c r="D442" t="str">
        <f t="shared" si="67"/>
        <v>U4-F15</v>
      </c>
      <c r="E442" t="s">
        <v>420</v>
      </c>
      <c r="F442" t="s">
        <v>520</v>
      </c>
      <c r="G442" t="s">
        <v>314</v>
      </c>
      <c r="AT442" t="str">
        <f t="shared" si="68"/>
        <v>B15_L21_N</v>
      </c>
      <c r="AU442" t="str">
        <f t="shared" si="69"/>
        <v>--</v>
      </c>
    </row>
    <row r="443" spans="1:47" x14ac:dyDescent="0.25">
      <c r="A443" t="str">
        <f t="shared" si="64"/>
        <v>U4-F17</v>
      </c>
      <c r="B443" t="str">
        <f t="shared" si="65"/>
        <v>B15_L24_P</v>
      </c>
      <c r="C443" t="str">
        <f t="shared" si="66"/>
        <v>U4-B15_L24_P</v>
      </c>
      <c r="D443" t="str">
        <f t="shared" si="67"/>
        <v>U4-F17</v>
      </c>
      <c r="E443" t="s">
        <v>420</v>
      </c>
      <c r="F443" t="s">
        <v>680</v>
      </c>
      <c r="G443" t="s">
        <v>338</v>
      </c>
      <c r="AT443" t="str">
        <f t="shared" si="68"/>
        <v>B15_L24_P</v>
      </c>
      <c r="AU443" t="str">
        <f t="shared" si="69"/>
        <v>--</v>
      </c>
    </row>
    <row r="444" spans="1:47" x14ac:dyDescent="0.25">
      <c r="A444" t="str">
        <f t="shared" si="64"/>
        <v>U4-F18</v>
      </c>
      <c r="B444" t="str">
        <f t="shared" si="65"/>
        <v>B15_L19_N</v>
      </c>
      <c r="C444" t="str">
        <f t="shared" si="66"/>
        <v>U4-B15_L19_N</v>
      </c>
      <c r="D444" t="str">
        <f t="shared" si="67"/>
        <v>U4-F18</v>
      </c>
      <c r="E444" t="s">
        <v>420</v>
      </c>
      <c r="F444" t="s">
        <v>522</v>
      </c>
      <c r="G444" t="s">
        <v>323</v>
      </c>
      <c r="AT444" t="str">
        <f t="shared" si="68"/>
        <v>B15_L19_N</v>
      </c>
      <c r="AU444" t="str">
        <f t="shared" si="69"/>
        <v>--</v>
      </c>
    </row>
    <row r="445" spans="1:47" x14ac:dyDescent="0.25">
      <c r="A445" t="str">
        <f t="shared" si="64"/>
        <v>U4-G14</v>
      </c>
      <c r="B445" t="str">
        <f t="shared" si="65"/>
        <v>B15_L22_P</v>
      </c>
      <c r="C445" t="str">
        <f t="shared" si="66"/>
        <v>U4-B15_L22_P</v>
      </c>
      <c r="D445" t="str">
        <f t="shared" si="67"/>
        <v>U4-G14</v>
      </c>
      <c r="E445" t="s">
        <v>420</v>
      </c>
      <c r="F445" t="s">
        <v>524</v>
      </c>
      <c r="G445" t="s">
        <v>326</v>
      </c>
      <c r="AT445" t="str">
        <f t="shared" si="68"/>
        <v>B15_L22_P</v>
      </c>
      <c r="AU445" t="str">
        <f t="shared" si="69"/>
        <v>--</v>
      </c>
    </row>
    <row r="446" spans="1:47" x14ac:dyDescent="0.25">
      <c r="A446" t="str">
        <f t="shared" si="64"/>
        <v>U4-G15</v>
      </c>
      <c r="B446" t="str">
        <f t="shared" si="65"/>
        <v>B15_L21_P</v>
      </c>
      <c r="C446" t="str">
        <f t="shared" si="66"/>
        <v>U4-B15_L21_P</v>
      </c>
      <c r="D446" t="str">
        <f t="shared" si="67"/>
        <v>U4-G15</v>
      </c>
      <c r="E446" t="s">
        <v>420</v>
      </c>
      <c r="F446" t="s">
        <v>525</v>
      </c>
      <c r="G446" t="s">
        <v>312</v>
      </c>
      <c r="AT446" t="str">
        <f t="shared" si="68"/>
        <v>B15_L21_P</v>
      </c>
      <c r="AU446" t="str">
        <f t="shared" si="69"/>
        <v>--</v>
      </c>
    </row>
    <row r="447" spans="1:47" x14ac:dyDescent="0.25">
      <c r="A447" t="str">
        <f t="shared" si="64"/>
        <v>U4-G16</v>
      </c>
      <c r="B447" t="str">
        <f t="shared" si="65"/>
        <v>B15_L20_N</v>
      </c>
      <c r="C447" t="str">
        <f t="shared" si="66"/>
        <v>U4-B15_L20_N</v>
      </c>
      <c r="D447" t="str">
        <f t="shared" si="67"/>
        <v>U4-G16</v>
      </c>
      <c r="E447" t="s">
        <v>420</v>
      </c>
      <c r="F447" t="s">
        <v>526</v>
      </c>
      <c r="G447" t="s">
        <v>331</v>
      </c>
      <c r="AT447" t="str">
        <f t="shared" si="68"/>
        <v>B15_L20_N</v>
      </c>
      <c r="AU447" t="str">
        <f t="shared" si="69"/>
        <v>--</v>
      </c>
    </row>
    <row r="448" spans="1:47" x14ac:dyDescent="0.25">
      <c r="A448" t="str">
        <f t="shared" si="64"/>
        <v>U4-G17</v>
      </c>
      <c r="B448" t="str">
        <f t="shared" si="65"/>
        <v>B15_L19_P</v>
      </c>
      <c r="C448" t="str">
        <f t="shared" si="66"/>
        <v>U4-B15_L19_P</v>
      </c>
      <c r="D448" t="str">
        <f t="shared" si="67"/>
        <v>U4-G17</v>
      </c>
      <c r="E448" t="s">
        <v>420</v>
      </c>
      <c r="F448" t="s">
        <v>527</v>
      </c>
      <c r="G448" t="s">
        <v>325</v>
      </c>
      <c r="AT448" t="str">
        <f t="shared" si="68"/>
        <v>B15_L19_P</v>
      </c>
      <c r="AU448" t="str">
        <f t="shared" si="69"/>
        <v>--</v>
      </c>
    </row>
    <row r="449" spans="1:47" x14ac:dyDescent="0.25">
      <c r="A449" t="str">
        <f t="shared" si="64"/>
        <v>U4-H14</v>
      </c>
      <c r="B449" t="str">
        <f t="shared" si="65"/>
        <v>NetU4_H14</v>
      </c>
      <c r="C449" t="str">
        <f t="shared" si="66"/>
        <v>U4-NetU4_H14</v>
      </c>
      <c r="D449" t="str">
        <f t="shared" si="67"/>
        <v>U4-H14</v>
      </c>
      <c r="E449" t="s">
        <v>420</v>
      </c>
      <c r="F449" t="s">
        <v>529</v>
      </c>
      <c r="G449" t="s">
        <v>1318</v>
      </c>
      <c r="AT449" t="str">
        <f t="shared" si="68"/>
        <v>NetU4_H14</v>
      </c>
      <c r="AU449" t="str">
        <f t="shared" si="69"/>
        <v>--</v>
      </c>
    </row>
    <row r="450" spans="1:47" x14ac:dyDescent="0.25">
      <c r="A450" t="str">
        <f t="shared" si="64"/>
        <v>U4-H16</v>
      </c>
      <c r="B450" t="str">
        <f t="shared" si="65"/>
        <v>B15_L20_P</v>
      </c>
      <c r="C450" t="str">
        <f t="shared" si="66"/>
        <v>U4-B15_L20_P</v>
      </c>
      <c r="D450" t="str">
        <f t="shared" si="67"/>
        <v>U4-H16</v>
      </c>
      <c r="E450" t="s">
        <v>420</v>
      </c>
      <c r="F450" t="s">
        <v>531</v>
      </c>
      <c r="G450" t="s">
        <v>332</v>
      </c>
      <c r="AT450" t="str">
        <f t="shared" si="68"/>
        <v>B15_L20_P</v>
      </c>
      <c r="AU450" t="str">
        <f t="shared" si="69"/>
        <v>--</v>
      </c>
    </row>
    <row r="451" spans="1:47" x14ac:dyDescent="0.25">
      <c r="A451" t="str">
        <f t="shared" si="64"/>
        <v>U4-H17</v>
      </c>
      <c r="B451" t="str">
        <f t="shared" si="65"/>
        <v>B15_L23_P</v>
      </c>
      <c r="C451" t="str">
        <f t="shared" si="66"/>
        <v>U4-B15_L23_P</v>
      </c>
      <c r="D451" t="str">
        <f t="shared" si="67"/>
        <v>U4-H17</v>
      </c>
      <c r="E451" t="s">
        <v>420</v>
      </c>
      <c r="F451" t="s">
        <v>532</v>
      </c>
      <c r="G451" t="s">
        <v>320</v>
      </c>
      <c r="AT451" t="str">
        <f t="shared" si="68"/>
        <v>B15_L23_P</v>
      </c>
      <c r="AU451" t="str">
        <f t="shared" si="69"/>
        <v>--</v>
      </c>
    </row>
    <row r="452" spans="1:47" x14ac:dyDescent="0.25">
      <c r="A452" t="str">
        <f t="shared" si="64"/>
        <v>U4-H18</v>
      </c>
      <c r="B452" t="str">
        <f t="shared" si="65"/>
        <v>B15_L23_N</v>
      </c>
      <c r="C452" t="str">
        <f t="shared" si="66"/>
        <v>U4-B15_L23_N</v>
      </c>
      <c r="D452" t="str">
        <f t="shared" si="67"/>
        <v>U4-H18</v>
      </c>
      <c r="E452" t="s">
        <v>420</v>
      </c>
      <c r="F452" t="s">
        <v>533</v>
      </c>
      <c r="G452" t="s">
        <v>317</v>
      </c>
      <c r="AT452" t="str">
        <f t="shared" si="68"/>
        <v>B15_L23_N</v>
      </c>
      <c r="AU452" t="str">
        <f t="shared" si="69"/>
        <v>--</v>
      </c>
    </row>
    <row r="453" spans="1:47" x14ac:dyDescent="0.25">
      <c r="A453" t="str">
        <f t="shared" si="64"/>
        <v>U4-J4</v>
      </c>
      <c r="B453" t="str">
        <f t="shared" si="65"/>
        <v>B34_L2_N</v>
      </c>
      <c r="C453" t="str">
        <f t="shared" si="66"/>
        <v>U4-B34_L2_N</v>
      </c>
      <c r="D453" t="str">
        <f t="shared" si="67"/>
        <v>U4-J4</v>
      </c>
      <c r="E453" t="s">
        <v>420</v>
      </c>
      <c r="F453" t="s">
        <v>593</v>
      </c>
      <c r="G453" t="s">
        <v>384</v>
      </c>
      <c r="AT453" t="str">
        <f t="shared" si="68"/>
        <v>B34_L2_N</v>
      </c>
      <c r="AU453" t="str">
        <f t="shared" si="69"/>
        <v>--</v>
      </c>
    </row>
    <row r="454" spans="1:47" x14ac:dyDescent="0.25">
      <c r="A454" t="str">
        <f t="shared" ref="A454:A517" si="70">$E454&amp;"-"&amp;$F454</f>
        <v>U4-J5</v>
      </c>
      <c r="B454" t="str">
        <f t="shared" ref="B454:B517" si="71">IF(OR(E454=$A$2,E454=$B$2,E454=$C$2,E454=$D$2),"--",G454)</f>
        <v>B34_L2_P</v>
      </c>
      <c r="C454" t="str">
        <f t="shared" ref="C454:C517" si="72">$E454&amp;"-"&amp;$G454</f>
        <v>U4-B34_L2_P</v>
      </c>
      <c r="D454" t="str">
        <f t="shared" ref="D454:D517" si="73">A454</f>
        <v>U4-J5</v>
      </c>
      <c r="E454" t="s">
        <v>420</v>
      </c>
      <c r="F454" t="s">
        <v>594</v>
      </c>
      <c r="G454" t="s">
        <v>385</v>
      </c>
      <c r="AT454" t="str">
        <f t="shared" ref="AT454:AT517" si="74">IF(IF(COUNTIF($AO$6:$AQ$150,B454)&gt;0,"---","--")="---",VLOOKUP(B454,$AO$6:$AQ$150,3,0),B454)</f>
        <v>B34_L2_P</v>
      </c>
      <c r="AU454" t="str">
        <f t="shared" ref="AU454:AU517" si="75">IF(IF(COUNTIF($AO$6:$AQ$150,B454)&gt;0,"---","--")="---",VLOOKUP(B454,$AO$6:$AQ$150,2,0),"--")</f>
        <v>--</v>
      </c>
    </row>
    <row r="455" spans="1:47" x14ac:dyDescent="0.25">
      <c r="A455" t="str">
        <f t="shared" si="70"/>
        <v>U4-J6</v>
      </c>
      <c r="B455" t="str">
        <f t="shared" si="71"/>
        <v>GND</v>
      </c>
      <c r="C455" t="str">
        <f t="shared" si="72"/>
        <v>U4-GND</v>
      </c>
      <c r="D455" t="str">
        <f t="shared" si="73"/>
        <v>U4-J6</v>
      </c>
      <c r="E455" t="s">
        <v>420</v>
      </c>
      <c r="F455" t="s">
        <v>695</v>
      </c>
      <c r="G455" t="s">
        <v>275</v>
      </c>
      <c r="AT455" t="str">
        <f t="shared" si="74"/>
        <v>GND</v>
      </c>
      <c r="AU455" t="str">
        <f t="shared" si="75"/>
        <v>--</v>
      </c>
    </row>
    <row r="456" spans="1:47" x14ac:dyDescent="0.25">
      <c r="A456" t="str">
        <f t="shared" si="70"/>
        <v>U4-J14</v>
      </c>
      <c r="B456" t="str">
        <f t="shared" si="71"/>
        <v>B14_L5_P</v>
      </c>
      <c r="C456" t="str">
        <f t="shared" si="72"/>
        <v>U4-B14_L5_P</v>
      </c>
      <c r="D456" t="str">
        <f t="shared" si="73"/>
        <v>U4-J14</v>
      </c>
      <c r="E456" t="s">
        <v>420</v>
      </c>
      <c r="F456" t="s">
        <v>535</v>
      </c>
      <c r="G456" t="s">
        <v>296</v>
      </c>
      <c r="AT456" t="str">
        <f t="shared" si="74"/>
        <v>B14_L5_P</v>
      </c>
      <c r="AU456" t="str">
        <f t="shared" si="75"/>
        <v>--</v>
      </c>
    </row>
    <row r="457" spans="1:47" x14ac:dyDescent="0.25">
      <c r="A457" t="str">
        <f t="shared" si="70"/>
        <v>U4-J15</v>
      </c>
      <c r="B457" t="str">
        <f t="shared" si="71"/>
        <v>SPI-DQ2</v>
      </c>
      <c r="C457" t="str">
        <f t="shared" si="72"/>
        <v>U4-SPI-DQ2</v>
      </c>
      <c r="D457" t="str">
        <f t="shared" si="73"/>
        <v>U4-J15</v>
      </c>
      <c r="E457" t="s">
        <v>420</v>
      </c>
      <c r="F457" t="s">
        <v>536</v>
      </c>
      <c r="G457" t="s">
        <v>416</v>
      </c>
      <c r="AT457" t="str">
        <f t="shared" si="74"/>
        <v>SPI-DQ2</v>
      </c>
      <c r="AU457" t="str">
        <f t="shared" si="75"/>
        <v>--</v>
      </c>
    </row>
    <row r="458" spans="1:47" x14ac:dyDescent="0.25">
      <c r="A458" t="str">
        <f t="shared" si="70"/>
        <v>U4-J16</v>
      </c>
      <c r="B458" t="str">
        <f t="shared" si="71"/>
        <v>SPI-DQ3</v>
      </c>
      <c r="C458" t="str">
        <f t="shared" si="72"/>
        <v>U4-SPI-DQ3</v>
      </c>
      <c r="D458" t="str">
        <f t="shared" si="73"/>
        <v>U4-J16</v>
      </c>
      <c r="E458" t="s">
        <v>420</v>
      </c>
      <c r="F458" t="s">
        <v>702</v>
      </c>
      <c r="G458" t="s">
        <v>417</v>
      </c>
      <c r="AT458" t="str">
        <f t="shared" si="74"/>
        <v>SPI-DQ3</v>
      </c>
      <c r="AU458" t="str">
        <f t="shared" si="75"/>
        <v>--</v>
      </c>
    </row>
    <row r="459" spans="1:47" x14ac:dyDescent="0.25">
      <c r="A459" t="str">
        <f t="shared" si="70"/>
        <v>U4-J18</v>
      </c>
      <c r="B459" t="str">
        <f t="shared" si="71"/>
        <v>PUDC</v>
      </c>
      <c r="C459" t="str">
        <f t="shared" si="72"/>
        <v>U4-PUDC</v>
      </c>
      <c r="D459" t="str">
        <f t="shared" si="73"/>
        <v>U4-J18</v>
      </c>
      <c r="E459" t="s">
        <v>420</v>
      </c>
      <c r="F459" t="s">
        <v>538</v>
      </c>
      <c r="G459" t="s">
        <v>1311</v>
      </c>
      <c r="AT459" t="str">
        <f t="shared" si="74"/>
        <v>PUDC</v>
      </c>
      <c r="AU459" t="str">
        <f t="shared" si="75"/>
        <v>--</v>
      </c>
    </row>
    <row r="460" spans="1:47" x14ac:dyDescent="0.25">
      <c r="A460" t="str">
        <f t="shared" si="70"/>
        <v>U4-K1</v>
      </c>
      <c r="B460" t="str">
        <f t="shared" si="71"/>
        <v>B34_L3_N</v>
      </c>
      <c r="C460" t="str">
        <f t="shared" si="72"/>
        <v>U4-B34_L3_N</v>
      </c>
      <c r="D460" t="str">
        <f t="shared" si="73"/>
        <v>U4-K1</v>
      </c>
      <c r="E460" t="s">
        <v>420</v>
      </c>
      <c r="F460" t="s">
        <v>595</v>
      </c>
      <c r="G460" t="s">
        <v>386</v>
      </c>
      <c r="AT460" t="str">
        <f t="shared" si="74"/>
        <v>B34_L3_N</v>
      </c>
      <c r="AU460" t="str">
        <f t="shared" si="75"/>
        <v>--</v>
      </c>
    </row>
    <row r="461" spans="1:47" x14ac:dyDescent="0.25">
      <c r="A461" t="str">
        <f t="shared" si="70"/>
        <v>U4-K2</v>
      </c>
      <c r="B461" t="str">
        <f t="shared" si="71"/>
        <v>B34_L3_P</v>
      </c>
      <c r="C461" t="str">
        <f t="shared" si="72"/>
        <v>U4-B34_L3_P</v>
      </c>
      <c r="D461" t="str">
        <f t="shared" si="73"/>
        <v>U4-K2</v>
      </c>
      <c r="E461" t="s">
        <v>420</v>
      </c>
      <c r="F461" t="s">
        <v>596</v>
      </c>
      <c r="G461" t="s">
        <v>387</v>
      </c>
      <c r="AT461" t="str">
        <f t="shared" si="74"/>
        <v>B34_L3_P</v>
      </c>
      <c r="AU461" t="str">
        <f t="shared" si="75"/>
        <v>--</v>
      </c>
    </row>
    <row r="462" spans="1:47" x14ac:dyDescent="0.25">
      <c r="A462" t="str">
        <f t="shared" si="70"/>
        <v>U4-K3</v>
      </c>
      <c r="B462" t="str">
        <f t="shared" si="71"/>
        <v>B34_L4_P</v>
      </c>
      <c r="C462" t="str">
        <f t="shared" si="72"/>
        <v>U4-B34_L4_P</v>
      </c>
      <c r="D462" t="str">
        <f t="shared" si="73"/>
        <v>U4-K3</v>
      </c>
      <c r="E462" t="s">
        <v>420</v>
      </c>
      <c r="F462" t="s">
        <v>436</v>
      </c>
      <c r="G462" t="s">
        <v>389</v>
      </c>
      <c r="AT462" t="str">
        <f t="shared" si="74"/>
        <v>B34_L4_P</v>
      </c>
      <c r="AU462" t="str">
        <f t="shared" si="75"/>
        <v>--</v>
      </c>
    </row>
    <row r="463" spans="1:47" x14ac:dyDescent="0.25">
      <c r="A463" t="str">
        <f t="shared" si="70"/>
        <v>U4-K5</v>
      </c>
      <c r="B463" t="str">
        <f t="shared" si="71"/>
        <v>B34_L1_N</v>
      </c>
      <c r="C463" t="str">
        <f t="shared" si="72"/>
        <v>U4-B34_L1_N</v>
      </c>
      <c r="D463" t="str">
        <f t="shared" si="73"/>
        <v>U4-K5</v>
      </c>
      <c r="E463" t="s">
        <v>420</v>
      </c>
      <c r="F463" t="s">
        <v>438</v>
      </c>
      <c r="G463" t="s">
        <v>370</v>
      </c>
      <c r="AT463" t="str">
        <f t="shared" si="74"/>
        <v>B34_L1_N</v>
      </c>
      <c r="AU463" t="str">
        <f t="shared" si="75"/>
        <v>--</v>
      </c>
    </row>
    <row r="464" spans="1:47" x14ac:dyDescent="0.25">
      <c r="A464" t="str">
        <f t="shared" si="70"/>
        <v>U4-K6</v>
      </c>
      <c r="B464" t="str">
        <f t="shared" si="71"/>
        <v>B34_L1_P</v>
      </c>
      <c r="C464" t="str">
        <f t="shared" si="72"/>
        <v>U4-B34_L1_P</v>
      </c>
      <c r="D464" t="str">
        <f t="shared" si="73"/>
        <v>U4-K6</v>
      </c>
      <c r="E464" t="s">
        <v>420</v>
      </c>
      <c r="F464" t="s">
        <v>439</v>
      </c>
      <c r="G464" t="s">
        <v>372</v>
      </c>
      <c r="AT464" t="str">
        <f t="shared" si="74"/>
        <v>B34_L1_P</v>
      </c>
      <c r="AU464" t="str">
        <f t="shared" si="75"/>
        <v>--</v>
      </c>
    </row>
    <row r="465" spans="1:47" x14ac:dyDescent="0.25">
      <c r="A465" t="str">
        <f t="shared" si="70"/>
        <v>U4-K15</v>
      </c>
      <c r="B465" t="str">
        <f t="shared" si="71"/>
        <v>B14_L5_N</v>
      </c>
      <c r="C465" t="str">
        <f t="shared" si="72"/>
        <v>U4-B14_L5_N</v>
      </c>
      <c r="D465" t="str">
        <f t="shared" si="73"/>
        <v>U4-K15</v>
      </c>
      <c r="E465" t="s">
        <v>420</v>
      </c>
      <c r="F465" t="s">
        <v>541</v>
      </c>
      <c r="G465" t="s">
        <v>295</v>
      </c>
      <c r="AT465" t="str">
        <f t="shared" si="74"/>
        <v>B14_L5_N</v>
      </c>
      <c r="AU465" t="str">
        <f t="shared" si="75"/>
        <v>--</v>
      </c>
    </row>
    <row r="466" spans="1:47" x14ac:dyDescent="0.25">
      <c r="A466" t="str">
        <f t="shared" si="70"/>
        <v>U4-K16</v>
      </c>
      <c r="B466" t="str">
        <f t="shared" si="71"/>
        <v>SPI-DQO</v>
      </c>
      <c r="C466" t="str">
        <f t="shared" si="72"/>
        <v>U4-SPI-DQO</v>
      </c>
      <c r="D466" t="str">
        <f t="shared" si="73"/>
        <v>U4-K16</v>
      </c>
      <c r="E466" t="s">
        <v>420</v>
      </c>
      <c r="F466" t="s">
        <v>542</v>
      </c>
      <c r="G466" t="s">
        <v>418</v>
      </c>
      <c r="AT466" t="str">
        <f t="shared" si="74"/>
        <v>SPI-DQO</v>
      </c>
      <c r="AU466" t="str">
        <f t="shared" si="75"/>
        <v>--</v>
      </c>
    </row>
    <row r="467" spans="1:47" x14ac:dyDescent="0.25">
      <c r="A467" t="str">
        <f t="shared" si="70"/>
        <v>U4-K17</v>
      </c>
      <c r="B467" t="str">
        <f t="shared" si="71"/>
        <v>B14_L4_P</v>
      </c>
      <c r="C467" t="str">
        <f t="shared" si="72"/>
        <v>U4-B14_L4_P</v>
      </c>
      <c r="D467" t="str">
        <f t="shared" si="73"/>
        <v>U4-K17</v>
      </c>
      <c r="E467" t="s">
        <v>420</v>
      </c>
      <c r="F467" t="s">
        <v>608</v>
      </c>
      <c r="G467" t="s">
        <v>866</v>
      </c>
      <c r="AT467" t="str">
        <f t="shared" si="74"/>
        <v>B14_L4_P</v>
      </c>
      <c r="AU467" t="str">
        <f t="shared" si="75"/>
        <v>--</v>
      </c>
    </row>
    <row r="468" spans="1:47" x14ac:dyDescent="0.25">
      <c r="A468" t="str">
        <f t="shared" si="70"/>
        <v>U4-K18</v>
      </c>
      <c r="B468" t="str">
        <f t="shared" si="71"/>
        <v>LED</v>
      </c>
      <c r="C468" t="str">
        <f t="shared" si="72"/>
        <v>U4-LED</v>
      </c>
      <c r="D468" t="str">
        <f t="shared" si="73"/>
        <v>U4-K18</v>
      </c>
      <c r="E468" t="s">
        <v>420</v>
      </c>
      <c r="F468" t="s">
        <v>609</v>
      </c>
      <c r="G468" t="s">
        <v>1285</v>
      </c>
      <c r="AT468" t="str">
        <f t="shared" si="74"/>
        <v>LED</v>
      </c>
      <c r="AU468" t="str">
        <f t="shared" si="75"/>
        <v>--</v>
      </c>
    </row>
    <row r="469" spans="1:47" x14ac:dyDescent="0.25">
      <c r="A469" t="str">
        <f t="shared" si="70"/>
        <v>U4-L2</v>
      </c>
      <c r="B469" t="str">
        <f t="shared" si="71"/>
        <v>B34_L4_N</v>
      </c>
      <c r="C469" t="str">
        <f t="shared" si="72"/>
        <v>U4-B34_L4_N</v>
      </c>
      <c r="D469" t="str">
        <f t="shared" si="73"/>
        <v>U4-L2</v>
      </c>
      <c r="E469" t="s">
        <v>420</v>
      </c>
      <c r="F469" t="s">
        <v>709</v>
      </c>
      <c r="G469" t="s">
        <v>388</v>
      </c>
      <c r="AT469" t="str">
        <f t="shared" si="74"/>
        <v>B34_L4_N</v>
      </c>
      <c r="AU469" t="str">
        <f t="shared" si="75"/>
        <v>--</v>
      </c>
    </row>
    <row r="470" spans="1:47" x14ac:dyDescent="0.25">
      <c r="A470" t="str">
        <f t="shared" si="70"/>
        <v>U4-L3</v>
      </c>
      <c r="B470" t="str">
        <f t="shared" si="71"/>
        <v>B34_L5_N</v>
      </c>
      <c r="C470" t="str">
        <f t="shared" si="72"/>
        <v>U4-B34_L5_N</v>
      </c>
      <c r="D470" t="str">
        <f t="shared" si="73"/>
        <v>U4-L3</v>
      </c>
      <c r="E470" t="s">
        <v>420</v>
      </c>
      <c r="F470" t="s">
        <v>441</v>
      </c>
      <c r="G470" t="s">
        <v>390</v>
      </c>
      <c r="AT470" t="str">
        <f t="shared" si="74"/>
        <v>B34_L5_N</v>
      </c>
      <c r="AU470" t="str">
        <f t="shared" si="75"/>
        <v>--</v>
      </c>
    </row>
    <row r="471" spans="1:47" x14ac:dyDescent="0.25">
      <c r="A471" t="str">
        <f t="shared" si="70"/>
        <v>U4-L4</v>
      </c>
      <c r="B471" t="str">
        <f t="shared" si="71"/>
        <v>B34_L5_P</v>
      </c>
      <c r="C471" t="str">
        <f t="shared" si="72"/>
        <v>U4-B34_L5_P</v>
      </c>
      <c r="D471" t="str">
        <f t="shared" si="73"/>
        <v>U4-L4</v>
      </c>
      <c r="E471" t="s">
        <v>420</v>
      </c>
      <c r="F471" t="s">
        <v>442</v>
      </c>
      <c r="G471" t="s">
        <v>391</v>
      </c>
      <c r="AT471" t="str">
        <f t="shared" si="74"/>
        <v>B34_L5_P</v>
      </c>
      <c r="AU471" t="str">
        <f t="shared" si="75"/>
        <v>--</v>
      </c>
    </row>
    <row r="472" spans="1:47" x14ac:dyDescent="0.25">
      <c r="A472" t="str">
        <f t="shared" si="70"/>
        <v>U4-L5</v>
      </c>
      <c r="B472" t="str">
        <f t="shared" si="71"/>
        <v>B34_L6_P</v>
      </c>
      <c r="C472" t="str">
        <f t="shared" si="72"/>
        <v>U4-B34_L6_P</v>
      </c>
      <c r="D472" t="str">
        <f t="shared" si="73"/>
        <v>U4-L5</v>
      </c>
      <c r="E472" t="s">
        <v>420</v>
      </c>
      <c r="F472" t="s">
        <v>443</v>
      </c>
      <c r="G472" t="s">
        <v>393</v>
      </c>
      <c r="AT472" t="str">
        <f t="shared" si="74"/>
        <v>B34_L6_P</v>
      </c>
      <c r="AU472" t="str">
        <f t="shared" si="75"/>
        <v>--</v>
      </c>
    </row>
    <row r="473" spans="1:47" x14ac:dyDescent="0.25">
      <c r="A473" t="str">
        <f t="shared" si="70"/>
        <v>U4-L14</v>
      </c>
      <c r="B473" t="str">
        <f t="shared" si="71"/>
        <v>B14_L0</v>
      </c>
      <c r="C473" t="str">
        <f t="shared" si="72"/>
        <v>U4-B14_L0</v>
      </c>
      <c r="D473" t="str">
        <f t="shared" si="73"/>
        <v>U4-L14</v>
      </c>
      <c r="E473" t="s">
        <v>420</v>
      </c>
      <c r="F473" t="s">
        <v>611</v>
      </c>
      <c r="G473" t="s">
        <v>1302</v>
      </c>
      <c r="AT473" t="str">
        <f t="shared" si="74"/>
        <v>B14_L0</v>
      </c>
      <c r="AU473" t="str">
        <f t="shared" si="75"/>
        <v>--</v>
      </c>
    </row>
    <row r="474" spans="1:47" x14ac:dyDescent="0.25">
      <c r="A474" t="str">
        <f t="shared" si="70"/>
        <v>U4-L15</v>
      </c>
      <c r="B474" t="str">
        <f t="shared" si="71"/>
        <v>SPI-CS</v>
      </c>
      <c r="C474" t="str">
        <f t="shared" si="72"/>
        <v>U4-SPI-CS</v>
      </c>
      <c r="D474" t="str">
        <f t="shared" si="73"/>
        <v>U4-L15</v>
      </c>
      <c r="E474" t="s">
        <v>420</v>
      </c>
      <c r="F474" t="s">
        <v>612</v>
      </c>
      <c r="G474" t="s">
        <v>414</v>
      </c>
      <c r="AT474" t="str">
        <f t="shared" si="74"/>
        <v>SPI-CS</v>
      </c>
      <c r="AU474" t="str">
        <f t="shared" si="75"/>
        <v>--</v>
      </c>
    </row>
    <row r="475" spans="1:47" x14ac:dyDescent="0.25">
      <c r="A475" t="str">
        <f t="shared" si="70"/>
        <v>U4-L17</v>
      </c>
      <c r="B475" t="str">
        <f t="shared" si="71"/>
        <v>SPI-DQ1</v>
      </c>
      <c r="C475" t="str">
        <f t="shared" si="72"/>
        <v>U4-SPI-DQ1</v>
      </c>
      <c r="D475" t="str">
        <f t="shared" si="73"/>
        <v>U4-L17</v>
      </c>
      <c r="E475" t="s">
        <v>420</v>
      </c>
      <c r="F475" t="s">
        <v>614</v>
      </c>
      <c r="G475" t="s">
        <v>415</v>
      </c>
      <c r="AT475" t="str">
        <f t="shared" si="74"/>
        <v>SPI-DQ1</v>
      </c>
      <c r="AU475" t="str">
        <f t="shared" si="75"/>
        <v>--</v>
      </c>
    </row>
    <row r="476" spans="1:47" x14ac:dyDescent="0.25">
      <c r="A476" t="str">
        <f t="shared" si="70"/>
        <v>U4-L18</v>
      </c>
      <c r="B476" t="str">
        <f t="shared" si="71"/>
        <v>B14_L4_N</v>
      </c>
      <c r="C476" t="str">
        <f t="shared" si="72"/>
        <v>U4-B14_L4_N</v>
      </c>
      <c r="D476" t="str">
        <f t="shared" si="73"/>
        <v>U4-L18</v>
      </c>
      <c r="E476" t="s">
        <v>420</v>
      </c>
      <c r="F476" t="s">
        <v>615</v>
      </c>
      <c r="G476" t="s">
        <v>865</v>
      </c>
      <c r="AT476" t="str">
        <f t="shared" si="74"/>
        <v>B14_L4_N</v>
      </c>
      <c r="AU476" t="str">
        <f t="shared" si="75"/>
        <v>--</v>
      </c>
    </row>
    <row r="477" spans="1:47" x14ac:dyDescent="0.25">
      <c r="A477" t="str">
        <f t="shared" si="70"/>
        <v>U4-M1</v>
      </c>
      <c r="B477" t="str">
        <f t="shared" si="71"/>
        <v>B34_L7_N</v>
      </c>
      <c r="C477" t="str">
        <f t="shared" si="72"/>
        <v>U4-B34_L7_N</v>
      </c>
      <c r="D477" t="str">
        <f t="shared" si="73"/>
        <v>U4-M1</v>
      </c>
      <c r="E477" t="s">
        <v>420</v>
      </c>
      <c r="F477" t="s">
        <v>445</v>
      </c>
      <c r="G477" t="s">
        <v>394</v>
      </c>
      <c r="AT477" t="str">
        <f t="shared" si="74"/>
        <v>B34_L7_N</v>
      </c>
      <c r="AU477" t="str">
        <f t="shared" si="75"/>
        <v>--</v>
      </c>
    </row>
    <row r="478" spans="1:47" x14ac:dyDescent="0.25">
      <c r="A478" t="str">
        <f t="shared" si="70"/>
        <v>U4-M2</v>
      </c>
      <c r="B478" t="str">
        <f t="shared" si="71"/>
        <v>B34_L7_P</v>
      </c>
      <c r="C478" t="str">
        <f t="shared" si="72"/>
        <v>U4-B34_L7_P</v>
      </c>
      <c r="D478" t="str">
        <f t="shared" si="73"/>
        <v>U4-M2</v>
      </c>
      <c r="E478" t="s">
        <v>420</v>
      </c>
      <c r="F478" t="s">
        <v>446</v>
      </c>
      <c r="G478" t="s">
        <v>395</v>
      </c>
      <c r="AT478" t="str">
        <f t="shared" si="74"/>
        <v>B34_L7_P</v>
      </c>
      <c r="AU478" t="str">
        <f t="shared" si="75"/>
        <v>--</v>
      </c>
    </row>
    <row r="479" spans="1:47" x14ac:dyDescent="0.25">
      <c r="A479" t="str">
        <f t="shared" si="70"/>
        <v>U4-M4</v>
      </c>
      <c r="B479" t="str">
        <f t="shared" si="71"/>
        <v>B34_L10_P</v>
      </c>
      <c r="C479" t="str">
        <f t="shared" si="72"/>
        <v>U4-B34_L10_P</v>
      </c>
      <c r="D479" t="str">
        <f t="shared" si="73"/>
        <v>U4-M4</v>
      </c>
      <c r="E479" t="s">
        <v>420</v>
      </c>
      <c r="F479" t="s">
        <v>448</v>
      </c>
      <c r="G479" t="s">
        <v>348</v>
      </c>
      <c r="AT479" t="str">
        <f t="shared" si="74"/>
        <v>B34_L10_P</v>
      </c>
      <c r="AU479" t="str">
        <f t="shared" si="75"/>
        <v>--</v>
      </c>
    </row>
    <row r="480" spans="1:47" x14ac:dyDescent="0.25">
      <c r="A480" t="str">
        <f t="shared" si="70"/>
        <v>U4-M5</v>
      </c>
      <c r="B480" t="str">
        <f t="shared" si="71"/>
        <v>B34_L6_N</v>
      </c>
      <c r="C480" t="str">
        <f t="shared" si="72"/>
        <v>U4-B34_L6_N</v>
      </c>
      <c r="D480" t="str">
        <f t="shared" si="73"/>
        <v>U4-M5</v>
      </c>
      <c r="E480" t="s">
        <v>420</v>
      </c>
      <c r="F480" t="s">
        <v>716</v>
      </c>
      <c r="G480" t="s">
        <v>392</v>
      </c>
      <c r="AT480" t="str">
        <f t="shared" si="74"/>
        <v>B34_L6_N</v>
      </c>
      <c r="AU480" t="str">
        <f t="shared" si="75"/>
        <v>--</v>
      </c>
    </row>
    <row r="481" spans="1:47" x14ac:dyDescent="0.25">
      <c r="A481" t="str">
        <f t="shared" si="70"/>
        <v>U4-M6</v>
      </c>
      <c r="B481" t="str">
        <f t="shared" si="71"/>
        <v>B34_L8_P</v>
      </c>
      <c r="C481" t="str">
        <f t="shared" si="72"/>
        <v>U4-B34_L8_P</v>
      </c>
      <c r="D481" t="str">
        <f t="shared" si="73"/>
        <v>U4-M6</v>
      </c>
      <c r="E481" t="s">
        <v>420</v>
      </c>
      <c r="F481" t="s">
        <v>449</v>
      </c>
      <c r="G481" t="s">
        <v>397</v>
      </c>
      <c r="AT481" t="str">
        <f t="shared" si="74"/>
        <v>B34_L8_P</v>
      </c>
      <c r="AU481" t="str">
        <f t="shared" si="75"/>
        <v>--</v>
      </c>
    </row>
    <row r="482" spans="1:47" x14ac:dyDescent="0.25">
      <c r="A482" t="str">
        <f t="shared" si="70"/>
        <v>U4-M14</v>
      </c>
      <c r="B482" t="str">
        <f t="shared" si="71"/>
        <v>B14_L8_P</v>
      </c>
      <c r="C482" t="str">
        <f t="shared" si="72"/>
        <v>U4-B14_L8_P</v>
      </c>
      <c r="D482" t="str">
        <f t="shared" si="73"/>
        <v>U4-M14</v>
      </c>
      <c r="E482" t="s">
        <v>420</v>
      </c>
      <c r="F482" t="s">
        <v>617</v>
      </c>
      <c r="G482" t="s">
        <v>298</v>
      </c>
      <c r="AT482" t="str">
        <f t="shared" si="74"/>
        <v>B14_L8_P</v>
      </c>
      <c r="AU482" t="str">
        <f t="shared" si="75"/>
        <v>--</v>
      </c>
    </row>
    <row r="483" spans="1:47" x14ac:dyDescent="0.25">
      <c r="A483" t="str">
        <f t="shared" si="70"/>
        <v>U4-M15</v>
      </c>
      <c r="B483" t="str">
        <f t="shared" si="71"/>
        <v>EN_GTPWR</v>
      </c>
      <c r="C483" t="str">
        <f t="shared" si="72"/>
        <v>U4-EN_GTPWR</v>
      </c>
      <c r="D483" t="str">
        <f t="shared" si="73"/>
        <v>U4-M15</v>
      </c>
      <c r="E483" t="s">
        <v>420</v>
      </c>
      <c r="F483" t="s">
        <v>723</v>
      </c>
      <c r="G483" t="s">
        <v>1305</v>
      </c>
      <c r="AT483" t="str">
        <f t="shared" si="74"/>
        <v>EN_GTPWR</v>
      </c>
      <c r="AU483" t="str">
        <f t="shared" si="75"/>
        <v>--</v>
      </c>
    </row>
    <row r="484" spans="1:47" x14ac:dyDescent="0.25">
      <c r="A484" t="str">
        <f t="shared" si="70"/>
        <v>U4-M16</v>
      </c>
      <c r="B484" t="str">
        <f t="shared" si="71"/>
        <v>B14_L7_P</v>
      </c>
      <c r="C484" t="str">
        <f t="shared" si="72"/>
        <v>U4-B14_L7_P</v>
      </c>
      <c r="D484" t="str">
        <f t="shared" si="73"/>
        <v>U4-M16</v>
      </c>
      <c r="E484" t="s">
        <v>420</v>
      </c>
      <c r="F484" t="s">
        <v>618</v>
      </c>
      <c r="G484" t="s">
        <v>868</v>
      </c>
      <c r="AT484" t="str">
        <f t="shared" si="74"/>
        <v>B14_L7_P</v>
      </c>
      <c r="AU484" t="str">
        <f t="shared" si="75"/>
        <v>--</v>
      </c>
    </row>
    <row r="485" spans="1:47" x14ac:dyDescent="0.25">
      <c r="A485" t="str">
        <f t="shared" si="70"/>
        <v>U4-M17</v>
      </c>
      <c r="B485" t="str">
        <f t="shared" si="71"/>
        <v>B14_L7_N</v>
      </c>
      <c r="C485" t="str">
        <f t="shared" si="72"/>
        <v>U4-B14_L7_N</v>
      </c>
      <c r="D485" t="str">
        <f t="shared" si="73"/>
        <v>U4-M17</v>
      </c>
      <c r="E485" t="s">
        <v>420</v>
      </c>
      <c r="F485" t="s">
        <v>619</v>
      </c>
      <c r="G485" t="s">
        <v>867</v>
      </c>
      <c r="AT485" t="str">
        <f t="shared" si="74"/>
        <v>B14_L7_N</v>
      </c>
      <c r="AU485" t="str">
        <f t="shared" si="75"/>
        <v>--</v>
      </c>
    </row>
    <row r="486" spans="1:47" x14ac:dyDescent="0.25">
      <c r="A486" t="str">
        <f t="shared" si="70"/>
        <v>U4-N1</v>
      </c>
      <c r="B486" t="str">
        <f t="shared" si="71"/>
        <v>B34_L9_P</v>
      </c>
      <c r="C486" t="str">
        <f t="shared" si="72"/>
        <v>U4-B34_L9_P</v>
      </c>
      <c r="D486" t="str">
        <f t="shared" si="73"/>
        <v>U4-N1</v>
      </c>
      <c r="E486" t="s">
        <v>420</v>
      </c>
      <c r="F486" t="s">
        <v>450</v>
      </c>
      <c r="G486" t="s">
        <v>400</v>
      </c>
      <c r="AT486" t="str">
        <f t="shared" si="74"/>
        <v>B34_L9_P</v>
      </c>
      <c r="AU486" t="str">
        <f t="shared" si="75"/>
        <v>--</v>
      </c>
    </row>
    <row r="487" spans="1:47" x14ac:dyDescent="0.25">
      <c r="A487" t="str">
        <f t="shared" si="70"/>
        <v>U4-N2</v>
      </c>
      <c r="B487" t="str">
        <f t="shared" si="71"/>
        <v>B34_L11_N</v>
      </c>
      <c r="C487" t="str">
        <f t="shared" si="72"/>
        <v>U4-B34_L11_N</v>
      </c>
      <c r="D487" t="str">
        <f t="shared" si="73"/>
        <v>U4-N2</v>
      </c>
      <c r="E487" t="s">
        <v>420</v>
      </c>
      <c r="F487" t="s">
        <v>451</v>
      </c>
      <c r="G487" t="s">
        <v>349</v>
      </c>
      <c r="AT487" t="str">
        <f t="shared" si="74"/>
        <v>B34_L11_N</v>
      </c>
      <c r="AU487" t="str">
        <f t="shared" si="75"/>
        <v>--</v>
      </c>
    </row>
    <row r="488" spans="1:47" x14ac:dyDescent="0.25">
      <c r="A488" t="str">
        <f t="shared" si="70"/>
        <v>U4-N3</v>
      </c>
      <c r="B488" t="str">
        <f t="shared" si="71"/>
        <v>B34_L11_P</v>
      </c>
      <c r="C488" t="str">
        <f t="shared" si="72"/>
        <v>U4-B34_L11_P</v>
      </c>
      <c r="D488" t="str">
        <f t="shared" si="73"/>
        <v>U4-N3</v>
      </c>
      <c r="E488" t="s">
        <v>420</v>
      </c>
      <c r="F488" t="s">
        <v>452</v>
      </c>
      <c r="G488" t="s">
        <v>350</v>
      </c>
      <c r="AT488" t="str">
        <f t="shared" si="74"/>
        <v>B34_L11_P</v>
      </c>
      <c r="AU488" t="str">
        <f t="shared" si="75"/>
        <v>--</v>
      </c>
    </row>
    <row r="489" spans="1:47" x14ac:dyDescent="0.25">
      <c r="A489" t="str">
        <f t="shared" si="70"/>
        <v>U4-N4</v>
      </c>
      <c r="B489" t="str">
        <f t="shared" si="71"/>
        <v>B34_L10_N</v>
      </c>
      <c r="C489" t="str">
        <f t="shared" si="72"/>
        <v>U4-B34_L10_N</v>
      </c>
      <c r="D489" t="str">
        <f t="shared" si="73"/>
        <v>U4-N4</v>
      </c>
      <c r="E489" t="s">
        <v>420</v>
      </c>
      <c r="F489" t="s">
        <v>453</v>
      </c>
      <c r="G489" t="s">
        <v>347</v>
      </c>
      <c r="AT489" t="str">
        <f t="shared" si="74"/>
        <v>B34_L10_N</v>
      </c>
      <c r="AU489" t="str">
        <f t="shared" si="75"/>
        <v>--</v>
      </c>
    </row>
    <row r="490" spans="1:47" x14ac:dyDescent="0.25">
      <c r="A490" t="str">
        <f t="shared" si="70"/>
        <v>U4-N6</v>
      </c>
      <c r="B490" t="str">
        <f t="shared" si="71"/>
        <v>B34_L8_N</v>
      </c>
      <c r="C490" t="str">
        <f t="shared" si="72"/>
        <v>U4-B34_L8_N</v>
      </c>
      <c r="D490" t="str">
        <f t="shared" si="73"/>
        <v>U4-N6</v>
      </c>
      <c r="E490" t="s">
        <v>420</v>
      </c>
      <c r="F490" t="s">
        <v>455</v>
      </c>
      <c r="G490" t="s">
        <v>396</v>
      </c>
      <c r="AT490" t="str">
        <f t="shared" si="74"/>
        <v>B34_L8_N</v>
      </c>
      <c r="AU490" t="str">
        <f t="shared" si="75"/>
        <v>--</v>
      </c>
    </row>
    <row r="491" spans="1:47" x14ac:dyDescent="0.25">
      <c r="A491" t="str">
        <f t="shared" si="70"/>
        <v>U4-N14</v>
      </c>
      <c r="B491" t="str">
        <f t="shared" si="71"/>
        <v>B14_L8_N</v>
      </c>
      <c r="C491" t="str">
        <f t="shared" si="72"/>
        <v>U4-B14_L8_N</v>
      </c>
      <c r="D491" t="str">
        <f t="shared" si="73"/>
        <v>U4-N14</v>
      </c>
      <c r="E491" t="s">
        <v>420</v>
      </c>
      <c r="F491" t="s">
        <v>622</v>
      </c>
      <c r="G491" t="s">
        <v>297</v>
      </c>
      <c r="AT491" t="str">
        <f t="shared" si="74"/>
        <v>B14_L8_N</v>
      </c>
      <c r="AU491" t="str">
        <f t="shared" si="75"/>
        <v>--</v>
      </c>
    </row>
    <row r="492" spans="1:47" x14ac:dyDescent="0.25">
      <c r="A492" t="str">
        <f t="shared" si="70"/>
        <v>U4-N16</v>
      </c>
      <c r="B492" t="str">
        <f t="shared" si="71"/>
        <v>B14_L9_P</v>
      </c>
      <c r="C492" t="str">
        <f t="shared" si="72"/>
        <v>U4-B14_L9_P</v>
      </c>
      <c r="D492" t="str">
        <f t="shared" si="73"/>
        <v>U4-N16</v>
      </c>
      <c r="E492" t="s">
        <v>420</v>
      </c>
      <c r="F492" t="s">
        <v>624</v>
      </c>
      <c r="G492" t="s">
        <v>870</v>
      </c>
      <c r="AT492" t="str">
        <f t="shared" si="74"/>
        <v>B14_L9_P</v>
      </c>
      <c r="AU492" t="str">
        <f t="shared" si="75"/>
        <v>--</v>
      </c>
    </row>
    <row r="493" spans="1:47" x14ac:dyDescent="0.25">
      <c r="A493" t="str">
        <f t="shared" si="70"/>
        <v>U4-N17</v>
      </c>
      <c r="B493" t="str">
        <f t="shared" si="71"/>
        <v>B14_L9_N</v>
      </c>
      <c r="C493" t="str">
        <f t="shared" si="72"/>
        <v>U4-B14_L9_N</v>
      </c>
      <c r="D493" t="str">
        <f t="shared" si="73"/>
        <v>U4-N17</v>
      </c>
      <c r="E493" t="s">
        <v>420</v>
      </c>
      <c r="F493" t="s">
        <v>625</v>
      </c>
      <c r="G493" t="s">
        <v>869</v>
      </c>
      <c r="AT493" t="str">
        <f t="shared" si="74"/>
        <v>B14_L9_N</v>
      </c>
      <c r="AU493" t="str">
        <f t="shared" si="75"/>
        <v>--</v>
      </c>
    </row>
    <row r="494" spans="1:47" x14ac:dyDescent="0.25">
      <c r="A494" t="str">
        <f t="shared" si="70"/>
        <v>U4-N18</v>
      </c>
      <c r="B494" t="str">
        <f t="shared" si="71"/>
        <v>B14_L10_P</v>
      </c>
      <c r="C494" t="str">
        <f t="shared" si="72"/>
        <v>U4-B14_L10_P</v>
      </c>
      <c r="D494" t="str">
        <f t="shared" si="73"/>
        <v>U4-N18</v>
      </c>
      <c r="E494" t="s">
        <v>420</v>
      </c>
      <c r="F494" t="s">
        <v>730</v>
      </c>
      <c r="G494" t="s">
        <v>282</v>
      </c>
      <c r="AT494" t="str">
        <f t="shared" si="74"/>
        <v>B14_L10_P</v>
      </c>
      <c r="AU494" t="str">
        <f t="shared" si="75"/>
        <v>--</v>
      </c>
    </row>
    <row r="495" spans="1:47" x14ac:dyDescent="0.25">
      <c r="A495" t="str">
        <f t="shared" si="70"/>
        <v>U4-P1</v>
      </c>
      <c r="B495" t="str">
        <f t="shared" si="71"/>
        <v>B34_L9_N</v>
      </c>
      <c r="C495" t="str">
        <f t="shared" si="72"/>
        <v>U4-B34_L9_N</v>
      </c>
      <c r="D495" t="str">
        <f t="shared" si="73"/>
        <v>U4-P1</v>
      </c>
      <c r="E495" t="s">
        <v>420</v>
      </c>
      <c r="F495" t="s">
        <v>731</v>
      </c>
      <c r="G495" t="s">
        <v>398</v>
      </c>
      <c r="AT495" t="str">
        <f t="shared" si="74"/>
        <v>B34_L9_N</v>
      </c>
      <c r="AU495" t="str">
        <f t="shared" si="75"/>
        <v>--</v>
      </c>
    </row>
    <row r="496" spans="1:47" x14ac:dyDescent="0.25">
      <c r="A496" t="str">
        <f t="shared" si="70"/>
        <v>U4-P3</v>
      </c>
      <c r="B496" t="str">
        <f t="shared" si="71"/>
        <v>B34_L12_N</v>
      </c>
      <c r="C496" t="str">
        <f t="shared" si="72"/>
        <v>U4-B34_L12_N</v>
      </c>
      <c r="D496" t="str">
        <f t="shared" si="73"/>
        <v>U4-P3</v>
      </c>
      <c r="E496" t="s">
        <v>420</v>
      </c>
      <c r="F496" t="s">
        <v>457</v>
      </c>
      <c r="G496" t="s">
        <v>351</v>
      </c>
      <c r="AT496" t="str">
        <f t="shared" si="74"/>
        <v>B34_L12_N</v>
      </c>
      <c r="AU496" t="str">
        <f t="shared" si="75"/>
        <v>--</v>
      </c>
    </row>
    <row r="497" spans="1:47" x14ac:dyDescent="0.25">
      <c r="A497" t="str">
        <f t="shared" si="70"/>
        <v>U4-P4</v>
      </c>
      <c r="B497" t="str">
        <f t="shared" si="71"/>
        <v>B34_L12_P</v>
      </c>
      <c r="C497" t="str">
        <f t="shared" si="72"/>
        <v>U4-B34_L12_P</v>
      </c>
      <c r="D497" t="str">
        <f t="shared" si="73"/>
        <v>U4-P4</v>
      </c>
      <c r="E497" t="s">
        <v>420</v>
      </c>
      <c r="F497" t="s">
        <v>458</v>
      </c>
      <c r="G497" t="s">
        <v>352</v>
      </c>
      <c r="AT497" t="str">
        <f t="shared" si="74"/>
        <v>B34_L12_P</v>
      </c>
      <c r="AU497" t="str">
        <f t="shared" si="75"/>
        <v>--</v>
      </c>
    </row>
    <row r="498" spans="1:47" x14ac:dyDescent="0.25">
      <c r="A498" t="str">
        <f t="shared" si="70"/>
        <v>U4-P5</v>
      </c>
      <c r="B498" t="str">
        <f t="shared" si="71"/>
        <v>B34_L19_N</v>
      </c>
      <c r="C498" t="str">
        <f t="shared" si="72"/>
        <v>U4-B34_L19_N</v>
      </c>
      <c r="D498" t="str">
        <f t="shared" si="73"/>
        <v>U4-P5</v>
      </c>
      <c r="E498" t="s">
        <v>420</v>
      </c>
      <c r="F498" t="s">
        <v>459</v>
      </c>
      <c r="G498" t="s">
        <v>367</v>
      </c>
      <c r="AT498" t="str">
        <f t="shared" si="74"/>
        <v>B34_L19_N</v>
      </c>
      <c r="AU498" t="str">
        <f t="shared" si="75"/>
        <v>--</v>
      </c>
    </row>
    <row r="499" spans="1:47" x14ac:dyDescent="0.25">
      <c r="A499" t="str">
        <f t="shared" si="70"/>
        <v>U4-P6</v>
      </c>
      <c r="B499" t="str">
        <f t="shared" si="71"/>
        <v>B34_L19_P</v>
      </c>
      <c r="C499" t="str">
        <f t="shared" si="72"/>
        <v>U4-B34_L19_P</v>
      </c>
      <c r="D499" t="str">
        <f t="shared" si="73"/>
        <v>U4-P6</v>
      </c>
      <c r="E499" t="s">
        <v>420</v>
      </c>
      <c r="F499" t="s">
        <v>460</v>
      </c>
      <c r="G499" t="s">
        <v>369</v>
      </c>
      <c r="AT499" t="str">
        <f t="shared" si="74"/>
        <v>B34_L19_P</v>
      </c>
      <c r="AU499" t="str">
        <f t="shared" si="75"/>
        <v>--</v>
      </c>
    </row>
    <row r="500" spans="1:47" x14ac:dyDescent="0.25">
      <c r="A500" t="str">
        <f t="shared" si="70"/>
        <v>U4-P14</v>
      </c>
      <c r="B500" t="str">
        <f t="shared" si="71"/>
        <v>B14_L12_P</v>
      </c>
      <c r="C500" t="str">
        <f t="shared" si="72"/>
        <v>U4-B14_L12_P</v>
      </c>
      <c r="D500" t="str">
        <f t="shared" si="73"/>
        <v>U4-P14</v>
      </c>
      <c r="E500" t="s">
        <v>420</v>
      </c>
      <c r="F500" t="s">
        <v>626</v>
      </c>
      <c r="G500" t="s">
        <v>286</v>
      </c>
      <c r="AT500" t="str">
        <f t="shared" si="74"/>
        <v>B14_L12_P</v>
      </c>
      <c r="AU500" t="str">
        <f t="shared" si="75"/>
        <v>--</v>
      </c>
    </row>
    <row r="501" spans="1:47" x14ac:dyDescent="0.25">
      <c r="A501" t="str">
        <f t="shared" si="70"/>
        <v>U4-P15</v>
      </c>
      <c r="B501" t="str">
        <f t="shared" si="71"/>
        <v>B14_L11_P</v>
      </c>
      <c r="C501" t="str">
        <f t="shared" si="72"/>
        <v>U4-B14_L11_P</v>
      </c>
      <c r="D501" t="str">
        <f t="shared" si="73"/>
        <v>U4-P15</v>
      </c>
      <c r="E501" t="s">
        <v>420</v>
      </c>
      <c r="F501" t="s">
        <v>627</v>
      </c>
      <c r="G501" t="s">
        <v>284</v>
      </c>
      <c r="AT501" t="str">
        <f t="shared" si="74"/>
        <v>B14_L11_P</v>
      </c>
      <c r="AU501" t="str">
        <f t="shared" si="75"/>
        <v>--</v>
      </c>
    </row>
    <row r="502" spans="1:47" x14ac:dyDescent="0.25">
      <c r="A502" t="str">
        <f t="shared" si="70"/>
        <v>U4-P16</v>
      </c>
      <c r="B502" t="str">
        <f t="shared" si="71"/>
        <v>B14_L11_N</v>
      </c>
      <c r="C502" t="str">
        <f t="shared" si="72"/>
        <v>U4-B14_L11_N</v>
      </c>
      <c r="D502" t="str">
        <f t="shared" si="73"/>
        <v>U4-P16</v>
      </c>
      <c r="E502" t="s">
        <v>420</v>
      </c>
      <c r="F502" t="s">
        <v>628</v>
      </c>
      <c r="G502" t="s">
        <v>283</v>
      </c>
      <c r="AT502" t="str">
        <f t="shared" si="74"/>
        <v>B14_L11_N</v>
      </c>
      <c r="AU502" t="str">
        <f t="shared" si="75"/>
        <v>--</v>
      </c>
    </row>
    <row r="503" spans="1:47" x14ac:dyDescent="0.25">
      <c r="A503" t="str">
        <f t="shared" si="70"/>
        <v>U4-P18</v>
      </c>
      <c r="B503" t="str">
        <f t="shared" si="71"/>
        <v>B14_L10_N</v>
      </c>
      <c r="C503" t="str">
        <f t="shared" si="72"/>
        <v>U4-B14_L10_N</v>
      </c>
      <c r="D503" t="str">
        <f t="shared" si="73"/>
        <v>U4-P18</v>
      </c>
      <c r="E503" t="s">
        <v>420</v>
      </c>
      <c r="F503" t="s">
        <v>630</v>
      </c>
      <c r="G503" t="s">
        <v>280</v>
      </c>
      <c r="AT503" t="str">
        <f t="shared" si="74"/>
        <v>B14_L10_N</v>
      </c>
      <c r="AU503" t="str">
        <f t="shared" si="75"/>
        <v>--</v>
      </c>
    </row>
    <row r="504" spans="1:47" x14ac:dyDescent="0.25">
      <c r="A504" t="str">
        <f t="shared" si="70"/>
        <v>U4-R1</v>
      </c>
      <c r="B504" t="str">
        <f t="shared" si="71"/>
        <v>B34_L13_N</v>
      </c>
      <c r="C504" t="str">
        <f t="shared" si="72"/>
        <v>U4-B34_L13_N</v>
      </c>
      <c r="D504" t="str">
        <f t="shared" si="73"/>
        <v>U4-R1</v>
      </c>
      <c r="E504" t="s">
        <v>420</v>
      </c>
      <c r="F504" t="s">
        <v>461</v>
      </c>
      <c r="G504" t="s">
        <v>353</v>
      </c>
      <c r="AT504" t="str">
        <f t="shared" si="74"/>
        <v>B34_L13_N</v>
      </c>
      <c r="AU504" t="str">
        <f t="shared" si="75"/>
        <v>--</v>
      </c>
    </row>
    <row r="505" spans="1:47" x14ac:dyDescent="0.25">
      <c r="A505" t="str">
        <f t="shared" si="70"/>
        <v>U4-R2</v>
      </c>
      <c r="B505" t="str">
        <f t="shared" si="71"/>
        <v>B34_L13_P</v>
      </c>
      <c r="C505" t="str">
        <f t="shared" si="72"/>
        <v>U4-B34_L13_P</v>
      </c>
      <c r="D505" t="str">
        <f t="shared" si="73"/>
        <v>U4-R2</v>
      </c>
      <c r="E505" t="s">
        <v>420</v>
      </c>
      <c r="F505" t="s">
        <v>462</v>
      </c>
      <c r="G505" t="s">
        <v>354</v>
      </c>
      <c r="AT505" t="str">
        <f t="shared" si="74"/>
        <v>B34_L13_P</v>
      </c>
      <c r="AU505" t="str">
        <f t="shared" si="75"/>
        <v>--</v>
      </c>
    </row>
    <row r="506" spans="1:47" x14ac:dyDescent="0.25">
      <c r="A506" t="str">
        <f t="shared" si="70"/>
        <v>U4-R3</v>
      </c>
      <c r="B506" t="str">
        <f t="shared" si="71"/>
        <v>B34_L14_P</v>
      </c>
      <c r="C506" t="str">
        <f t="shared" si="72"/>
        <v>U4-B34_L14_P</v>
      </c>
      <c r="D506" t="str">
        <f t="shared" si="73"/>
        <v>U4-R3</v>
      </c>
      <c r="E506" t="s">
        <v>420</v>
      </c>
      <c r="F506" t="s">
        <v>463</v>
      </c>
      <c r="G506" t="s">
        <v>356</v>
      </c>
      <c r="AT506" t="str">
        <f t="shared" si="74"/>
        <v>B34_L14_P</v>
      </c>
      <c r="AU506" t="str">
        <f t="shared" si="75"/>
        <v>--</v>
      </c>
    </row>
    <row r="507" spans="1:47" x14ac:dyDescent="0.25">
      <c r="A507" t="str">
        <f t="shared" si="70"/>
        <v>U4-R5</v>
      </c>
      <c r="B507" t="str">
        <f t="shared" si="71"/>
        <v>B34_L21_P</v>
      </c>
      <c r="C507" t="str">
        <f t="shared" si="72"/>
        <v>U4-B34_L21_P</v>
      </c>
      <c r="D507" t="str">
        <f t="shared" si="73"/>
        <v>U4-R5</v>
      </c>
      <c r="E507" t="s">
        <v>420</v>
      </c>
      <c r="F507" t="s">
        <v>464</v>
      </c>
      <c r="G507" t="s">
        <v>377</v>
      </c>
      <c r="AT507" t="str">
        <f t="shared" si="74"/>
        <v>B34_L21_P</v>
      </c>
      <c r="AU507" t="str">
        <f t="shared" si="75"/>
        <v>--</v>
      </c>
    </row>
    <row r="508" spans="1:47" x14ac:dyDescent="0.25">
      <c r="A508" t="str">
        <f t="shared" si="70"/>
        <v>U4-R6</v>
      </c>
      <c r="B508" t="str">
        <f t="shared" si="71"/>
        <v>SN</v>
      </c>
      <c r="C508" t="str">
        <f t="shared" si="72"/>
        <v>U4-SN</v>
      </c>
      <c r="D508" t="str">
        <f t="shared" si="73"/>
        <v>U4-R6</v>
      </c>
      <c r="E508" t="s">
        <v>420</v>
      </c>
      <c r="F508" t="s">
        <v>465</v>
      </c>
      <c r="G508" t="s">
        <v>1312</v>
      </c>
      <c r="AT508" t="str">
        <f t="shared" si="74"/>
        <v>SN</v>
      </c>
      <c r="AU508" t="str">
        <f t="shared" si="75"/>
        <v>--</v>
      </c>
    </row>
    <row r="509" spans="1:47" x14ac:dyDescent="0.25">
      <c r="A509" t="str">
        <f t="shared" si="70"/>
        <v>U4-R7</v>
      </c>
      <c r="B509" t="str">
        <f t="shared" si="71"/>
        <v>B34_L22_P</v>
      </c>
      <c r="C509" t="str">
        <f t="shared" si="72"/>
        <v>U4-B34_L22_P</v>
      </c>
      <c r="D509" t="str">
        <f t="shared" si="73"/>
        <v>U4-R7</v>
      </c>
      <c r="E509" t="s">
        <v>420</v>
      </c>
      <c r="F509" t="s">
        <v>466</v>
      </c>
      <c r="G509" t="s">
        <v>379</v>
      </c>
      <c r="AT509" t="str">
        <f t="shared" si="74"/>
        <v>B34_L22_P</v>
      </c>
      <c r="AU509" t="str">
        <f t="shared" si="75"/>
        <v>--</v>
      </c>
    </row>
    <row r="510" spans="1:47" x14ac:dyDescent="0.25">
      <c r="A510" t="str">
        <f t="shared" si="70"/>
        <v>U4-R13</v>
      </c>
      <c r="B510" t="str">
        <f t="shared" si="71"/>
        <v>B14_L19_P</v>
      </c>
      <c r="C510" t="str">
        <f t="shared" si="72"/>
        <v>U4-B14_L19_P</v>
      </c>
      <c r="D510" t="str">
        <f t="shared" si="73"/>
        <v>U4-R13</v>
      </c>
      <c r="E510" t="s">
        <v>420</v>
      </c>
      <c r="F510" t="s">
        <v>634</v>
      </c>
      <c r="G510" t="s">
        <v>856</v>
      </c>
      <c r="AT510" t="str">
        <f t="shared" si="74"/>
        <v>B14_L19_P</v>
      </c>
      <c r="AU510" t="str">
        <f t="shared" si="75"/>
        <v>--</v>
      </c>
    </row>
    <row r="511" spans="1:47" x14ac:dyDescent="0.25">
      <c r="A511" t="str">
        <f t="shared" si="70"/>
        <v>U4-R15</v>
      </c>
      <c r="B511" t="str">
        <f t="shared" si="71"/>
        <v>B14_L12_N</v>
      </c>
      <c r="C511" t="str">
        <f t="shared" si="72"/>
        <v>U4-B14_L12_N</v>
      </c>
      <c r="D511" t="str">
        <f t="shared" si="73"/>
        <v>U4-R15</v>
      </c>
      <c r="E511" t="s">
        <v>420</v>
      </c>
      <c r="F511" t="s">
        <v>635</v>
      </c>
      <c r="G511" t="s">
        <v>285</v>
      </c>
      <c r="AT511" t="str">
        <f t="shared" si="74"/>
        <v>B14_L12_N</v>
      </c>
      <c r="AU511" t="str">
        <f t="shared" si="75"/>
        <v>--</v>
      </c>
    </row>
    <row r="512" spans="1:47" x14ac:dyDescent="0.25">
      <c r="A512" t="str">
        <f t="shared" si="70"/>
        <v>U4-R16</v>
      </c>
      <c r="B512" t="str">
        <f t="shared" si="71"/>
        <v>B14_L14_P</v>
      </c>
      <c r="C512" t="str">
        <f t="shared" si="72"/>
        <v>U4-B14_L14_P</v>
      </c>
      <c r="D512" t="str">
        <f t="shared" si="73"/>
        <v>U4-R16</v>
      </c>
      <c r="E512" t="s">
        <v>420</v>
      </c>
      <c r="F512" t="s">
        <v>636</v>
      </c>
      <c r="G512" t="s">
        <v>290</v>
      </c>
      <c r="AT512" t="str">
        <f t="shared" si="74"/>
        <v>B14_L14_P</v>
      </c>
      <c r="AU512" t="str">
        <f t="shared" si="75"/>
        <v>--</v>
      </c>
    </row>
    <row r="513" spans="1:47" x14ac:dyDescent="0.25">
      <c r="A513" t="str">
        <f t="shared" si="70"/>
        <v>U4-R17</v>
      </c>
      <c r="B513" t="str">
        <f t="shared" si="71"/>
        <v>B14_L14_N</v>
      </c>
      <c r="C513" t="str">
        <f t="shared" si="72"/>
        <v>U4-B14_L14_N</v>
      </c>
      <c r="D513" t="str">
        <f t="shared" si="73"/>
        <v>U4-R17</v>
      </c>
      <c r="E513" t="s">
        <v>420</v>
      </c>
      <c r="F513" t="s">
        <v>637</v>
      </c>
      <c r="G513" t="s">
        <v>289</v>
      </c>
      <c r="AT513" t="str">
        <f t="shared" si="74"/>
        <v>B14_L14_N</v>
      </c>
      <c r="AU513" t="str">
        <f t="shared" si="75"/>
        <v>--</v>
      </c>
    </row>
    <row r="514" spans="1:47" x14ac:dyDescent="0.25">
      <c r="A514" t="str">
        <f t="shared" si="70"/>
        <v>U4-R18</v>
      </c>
      <c r="B514" t="str">
        <f t="shared" si="71"/>
        <v>B14_L15_P</v>
      </c>
      <c r="C514" t="str">
        <f t="shared" si="72"/>
        <v>U4-B14_L15_P</v>
      </c>
      <c r="D514" t="str">
        <f t="shared" si="73"/>
        <v>U4-R18</v>
      </c>
      <c r="E514" t="s">
        <v>420</v>
      </c>
      <c r="F514" t="s">
        <v>638</v>
      </c>
      <c r="G514" t="s">
        <v>850</v>
      </c>
      <c r="AT514" t="str">
        <f t="shared" si="74"/>
        <v>B14_L15_P</v>
      </c>
      <c r="AU514" t="str">
        <f t="shared" si="75"/>
        <v>--</v>
      </c>
    </row>
    <row r="515" spans="1:47" x14ac:dyDescent="0.25">
      <c r="A515" t="str">
        <f t="shared" si="70"/>
        <v>U4-T2</v>
      </c>
      <c r="B515" t="str">
        <f t="shared" si="71"/>
        <v>B34_L14_N</v>
      </c>
      <c r="C515" t="str">
        <f t="shared" si="72"/>
        <v>U4-B34_L14_N</v>
      </c>
      <c r="D515" t="str">
        <f t="shared" si="73"/>
        <v>U4-T2</v>
      </c>
      <c r="E515" t="s">
        <v>420</v>
      </c>
      <c r="F515" t="s">
        <v>469</v>
      </c>
      <c r="G515" t="s">
        <v>355</v>
      </c>
      <c r="AT515" t="str">
        <f t="shared" si="74"/>
        <v>B34_L14_N</v>
      </c>
      <c r="AU515" t="str">
        <f t="shared" si="75"/>
        <v>--</v>
      </c>
    </row>
    <row r="516" spans="1:47" x14ac:dyDescent="0.25">
      <c r="A516" t="str">
        <f t="shared" si="70"/>
        <v>U4-T3</v>
      </c>
      <c r="B516" t="str">
        <f t="shared" si="71"/>
        <v>B34_L17_N</v>
      </c>
      <c r="C516" t="str">
        <f t="shared" si="72"/>
        <v>U4-B34_L17_N</v>
      </c>
      <c r="D516" t="str">
        <f t="shared" si="73"/>
        <v>U4-T3</v>
      </c>
      <c r="E516" t="s">
        <v>420</v>
      </c>
      <c r="F516" t="s">
        <v>470</v>
      </c>
      <c r="G516" t="s">
        <v>361</v>
      </c>
      <c r="AT516" t="str">
        <f t="shared" si="74"/>
        <v>B34_L17_N</v>
      </c>
      <c r="AU516" t="str">
        <f t="shared" si="75"/>
        <v>--</v>
      </c>
    </row>
    <row r="517" spans="1:47" x14ac:dyDescent="0.25">
      <c r="A517" t="str">
        <f t="shared" si="70"/>
        <v>U4-T4</v>
      </c>
      <c r="B517" t="str">
        <f t="shared" si="71"/>
        <v>B34_L17_P</v>
      </c>
      <c r="C517" t="str">
        <f t="shared" si="72"/>
        <v>U4-B34_L17_P</v>
      </c>
      <c r="D517" t="str">
        <f t="shared" si="73"/>
        <v>U4-T4</v>
      </c>
      <c r="E517" t="s">
        <v>420</v>
      </c>
      <c r="F517" t="s">
        <v>471</v>
      </c>
      <c r="G517" t="s">
        <v>362</v>
      </c>
      <c r="AT517" t="str">
        <f t="shared" si="74"/>
        <v>B34_L17_P</v>
      </c>
      <c r="AU517" t="str">
        <f t="shared" si="75"/>
        <v>--</v>
      </c>
    </row>
    <row r="518" spans="1:47" x14ac:dyDescent="0.25">
      <c r="A518" t="str">
        <f t="shared" ref="A518:A581" si="76">$E518&amp;"-"&amp;$F518</f>
        <v>U4-T5</v>
      </c>
      <c r="B518" t="str">
        <f t="shared" ref="B518:B581" si="77">IF(OR(E518=$A$2,E518=$B$2,E518=$C$2,E518=$D$2),"--",G518)</f>
        <v>B34_L21_N</v>
      </c>
      <c r="C518" t="str">
        <f t="shared" ref="C518:C581" si="78">$E518&amp;"-"&amp;$G518</f>
        <v>U4-B34_L21_N</v>
      </c>
      <c r="D518" t="str">
        <f t="shared" ref="D518:D581" si="79">A518</f>
        <v>U4-T5</v>
      </c>
      <c r="E518" t="s">
        <v>420</v>
      </c>
      <c r="F518" t="s">
        <v>472</v>
      </c>
      <c r="G518" t="s">
        <v>375</v>
      </c>
      <c r="AT518" t="str">
        <f t="shared" ref="AT518:AT581" si="80">IF(IF(COUNTIF($AO$6:$AQ$150,B518)&gt;0,"---","--")="---",VLOOKUP(B518,$AO$6:$AQ$150,3,0),B518)</f>
        <v>B34_L21_N</v>
      </c>
      <c r="AU518" t="str">
        <f t="shared" ref="AU518:AU581" si="81">IF(IF(COUNTIF($AO$6:$AQ$150,B518)&gt;0,"---","--")="---",VLOOKUP(B518,$AO$6:$AQ$150,2,0),"--")</f>
        <v>--</v>
      </c>
    </row>
    <row r="519" spans="1:47" x14ac:dyDescent="0.25">
      <c r="A519" t="str">
        <f t="shared" si="76"/>
        <v>U4-T7</v>
      </c>
      <c r="B519" t="str">
        <f t="shared" si="77"/>
        <v>B34_L22_N</v>
      </c>
      <c r="C519" t="str">
        <f t="shared" si="78"/>
        <v>U4-B34_L22_N</v>
      </c>
      <c r="D519" t="str">
        <f t="shared" si="79"/>
        <v>U4-T7</v>
      </c>
      <c r="E519" t="s">
        <v>420</v>
      </c>
      <c r="F519" t="s">
        <v>734</v>
      </c>
      <c r="G519" t="s">
        <v>378</v>
      </c>
      <c r="AT519" t="str">
        <f t="shared" si="80"/>
        <v>B34_L22_N</v>
      </c>
      <c r="AU519" t="str">
        <f t="shared" si="81"/>
        <v>--</v>
      </c>
    </row>
    <row r="520" spans="1:47" x14ac:dyDescent="0.25">
      <c r="A520" t="str">
        <f t="shared" si="76"/>
        <v>U4-T12</v>
      </c>
      <c r="B520" t="str">
        <f t="shared" si="77"/>
        <v>B14_L22_P</v>
      </c>
      <c r="C520" t="str">
        <f t="shared" si="78"/>
        <v>U4-B14_L22_P</v>
      </c>
      <c r="D520" t="str">
        <f t="shared" si="79"/>
        <v>U4-T12</v>
      </c>
      <c r="E520" t="s">
        <v>420</v>
      </c>
      <c r="F520" t="s">
        <v>642</v>
      </c>
      <c r="G520" t="s">
        <v>862</v>
      </c>
      <c r="AT520" t="str">
        <f t="shared" si="80"/>
        <v>B14_L22_P</v>
      </c>
      <c r="AU520" t="str">
        <f t="shared" si="81"/>
        <v>--</v>
      </c>
    </row>
    <row r="521" spans="1:47" x14ac:dyDescent="0.25">
      <c r="A521" t="str">
        <f t="shared" si="76"/>
        <v>U4-T13</v>
      </c>
      <c r="B521" t="str">
        <f t="shared" si="77"/>
        <v>B14_L19_N</v>
      </c>
      <c r="C521" t="str">
        <f t="shared" si="78"/>
        <v>U4-B14_L19_N</v>
      </c>
      <c r="D521" t="str">
        <f t="shared" si="79"/>
        <v>U4-T13</v>
      </c>
      <c r="E521" t="s">
        <v>420</v>
      </c>
      <c r="F521" t="s">
        <v>643</v>
      </c>
      <c r="G521" t="s">
        <v>855</v>
      </c>
      <c r="AT521" t="str">
        <f t="shared" si="80"/>
        <v>B14_L19_N</v>
      </c>
      <c r="AU521" t="str">
        <f t="shared" si="81"/>
        <v>--</v>
      </c>
    </row>
    <row r="522" spans="1:47" x14ac:dyDescent="0.25">
      <c r="A522" t="str">
        <f t="shared" si="76"/>
        <v>U4-T14</v>
      </c>
      <c r="B522" t="str">
        <f t="shared" si="77"/>
        <v>B14_L13_P</v>
      </c>
      <c r="C522" t="str">
        <f t="shared" si="78"/>
        <v>U4-B14_L13_P</v>
      </c>
      <c r="D522" t="str">
        <f t="shared" si="79"/>
        <v>U4-T14</v>
      </c>
      <c r="E522" t="s">
        <v>420</v>
      </c>
      <c r="F522" t="s">
        <v>644</v>
      </c>
      <c r="G522" t="s">
        <v>288</v>
      </c>
      <c r="AT522" t="str">
        <f t="shared" si="80"/>
        <v>CLK25M</v>
      </c>
      <c r="AU522" t="str">
        <f t="shared" si="81"/>
        <v>R23</v>
      </c>
    </row>
    <row r="523" spans="1:47" x14ac:dyDescent="0.25">
      <c r="A523" t="str">
        <f t="shared" si="76"/>
        <v>U4-T15</v>
      </c>
      <c r="B523" t="str">
        <f t="shared" si="77"/>
        <v>B14_L13_N</v>
      </c>
      <c r="C523" t="str">
        <f t="shared" si="78"/>
        <v>U4-B14_L13_N</v>
      </c>
      <c r="D523" t="str">
        <f t="shared" si="79"/>
        <v>U4-T15</v>
      </c>
      <c r="E523" t="s">
        <v>420</v>
      </c>
      <c r="F523" t="s">
        <v>645</v>
      </c>
      <c r="G523" t="s">
        <v>287</v>
      </c>
      <c r="AT523" t="str">
        <f t="shared" si="80"/>
        <v>B14_L13_N</v>
      </c>
      <c r="AU523" t="str">
        <f t="shared" si="81"/>
        <v>--</v>
      </c>
    </row>
    <row r="524" spans="1:47" x14ac:dyDescent="0.25">
      <c r="A524" t="str">
        <f t="shared" si="76"/>
        <v>U4-T17</v>
      </c>
      <c r="B524" t="str">
        <f t="shared" si="77"/>
        <v>B14_L16_P</v>
      </c>
      <c r="C524" t="str">
        <f t="shared" si="78"/>
        <v>U4-B14_L16_P</v>
      </c>
      <c r="D524" t="str">
        <f t="shared" si="79"/>
        <v>U4-T17</v>
      </c>
      <c r="E524" t="s">
        <v>420</v>
      </c>
      <c r="F524" t="s">
        <v>735</v>
      </c>
      <c r="G524" t="s">
        <v>852</v>
      </c>
      <c r="AT524" t="str">
        <f t="shared" si="80"/>
        <v>B14_L16_P</v>
      </c>
      <c r="AU524" t="str">
        <f t="shared" si="81"/>
        <v>--</v>
      </c>
    </row>
    <row r="525" spans="1:47" x14ac:dyDescent="0.25">
      <c r="A525" t="str">
        <f t="shared" si="76"/>
        <v>U4-T18</v>
      </c>
      <c r="B525" t="str">
        <f t="shared" si="77"/>
        <v>B14_L15_N</v>
      </c>
      <c r="C525" t="str">
        <f t="shared" si="78"/>
        <v>U4-B14_L15_N</v>
      </c>
      <c r="D525" t="str">
        <f t="shared" si="79"/>
        <v>U4-T18</v>
      </c>
      <c r="E525" t="s">
        <v>420</v>
      </c>
      <c r="F525" t="s">
        <v>647</v>
      </c>
      <c r="G525" t="s">
        <v>849</v>
      </c>
      <c r="AT525" t="str">
        <f t="shared" si="80"/>
        <v>B14_L15_N</v>
      </c>
      <c r="AU525" t="str">
        <f t="shared" si="81"/>
        <v>--</v>
      </c>
    </row>
    <row r="526" spans="1:47" x14ac:dyDescent="0.25">
      <c r="A526" t="str">
        <f t="shared" si="76"/>
        <v>U4-U1</v>
      </c>
      <c r="B526" t="str">
        <f t="shared" si="77"/>
        <v>B34_L15_N</v>
      </c>
      <c r="C526" t="str">
        <f t="shared" si="78"/>
        <v>U4-B34_L15_N</v>
      </c>
      <c r="D526" t="str">
        <f t="shared" si="79"/>
        <v>U4-U1</v>
      </c>
      <c r="E526" t="s">
        <v>420</v>
      </c>
      <c r="F526" t="s">
        <v>408</v>
      </c>
      <c r="G526" t="s">
        <v>357</v>
      </c>
      <c r="AT526" t="str">
        <f t="shared" si="80"/>
        <v>B34_L15_N</v>
      </c>
      <c r="AU526" t="str">
        <f t="shared" si="81"/>
        <v>--</v>
      </c>
    </row>
    <row r="527" spans="1:47" x14ac:dyDescent="0.25">
      <c r="A527" t="str">
        <f t="shared" si="76"/>
        <v>U4-U2</v>
      </c>
      <c r="B527" t="str">
        <f t="shared" si="77"/>
        <v>B34_L15_P</v>
      </c>
      <c r="C527" t="str">
        <f t="shared" si="78"/>
        <v>U4-B34_L15_P</v>
      </c>
      <c r="D527" t="str">
        <f t="shared" si="79"/>
        <v>U4-U2</v>
      </c>
      <c r="E527" t="s">
        <v>420</v>
      </c>
      <c r="F527" t="s">
        <v>413</v>
      </c>
      <c r="G527" t="s">
        <v>358</v>
      </c>
      <c r="AT527" t="str">
        <f t="shared" si="80"/>
        <v>B34_L15_P</v>
      </c>
      <c r="AU527" t="str">
        <f t="shared" si="81"/>
        <v>--</v>
      </c>
    </row>
    <row r="528" spans="1:47" x14ac:dyDescent="0.25">
      <c r="A528" t="str">
        <f t="shared" si="76"/>
        <v>U4-U4</v>
      </c>
      <c r="B528" t="str">
        <f t="shared" si="77"/>
        <v>B34_L18_P</v>
      </c>
      <c r="C528" t="str">
        <f t="shared" si="78"/>
        <v>U4-B34_L18_P</v>
      </c>
      <c r="D528" t="str">
        <f t="shared" si="79"/>
        <v>U4-U4</v>
      </c>
      <c r="E528" t="s">
        <v>420</v>
      </c>
      <c r="F528" t="s">
        <v>420</v>
      </c>
      <c r="G528" t="s">
        <v>365</v>
      </c>
      <c r="AT528" t="str">
        <f t="shared" si="80"/>
        <v>B34_L18_P</v>
      </c>
      <c r="AU528" t="str">
        <f t="shared" si="81"/>
        <v>--</v>
      </c>
    </row>
    <row r="529" spans="1:47" x14ac:dyDescent="0.25">
      <c r="A529" t="str">
        <f t="shared" si="76"/>
        <v>U4-U5</v>
      </c>
      <c r="B529" t="str">
        <f t="shared" si="77"/>
        <v>B34_L20_N</v>
      </c>
      <c r="C529" t="str">
        <f t="shared" si="78"/>
        <v>U4-B34_L20_N</v>
      </c>
      <c r="D529" t="str">
        <f t="shared" si="79"/>
        <v>U4-U5</v>
      </c>
      <c r="E529" t="s">
        <v>420</v>
      </c>
      <c r="F529" t="s">
        <v>421</v>
      </c>
      <c r="G529" t="s">
        <v>373</v>
      </c>
      <c r="AT529" t="str">
        <f t="shared" si="80"/>
        <v>B34_L20_N</v>
      </c>
      <c r="AU529" t="str">
        <f t="shared" si="81"/>
        <v>--</v>
      </c>
    </row>
    <row r="530" spans="1:47" x14ac:dyDescent="0.25">
      <c r="A530" t="str">
        <f t="shared" si="76"/>
        <v>U4-U6</v>
      </c>
      <c r="B530" t="str">
        <f t="shared" si="77"/>
        <v>B34_L20_P</v>
      </c>
      <c r="C530" t="str">
        <f t="shared" si="78"/>
        <v>U4-B34_L20_P</v>
      </c>
      <c r="D530" t="str">
        <f t="shared" si="79"/>
        <v>U4-U6</v>
      </c>
      <c r="E530" t="s">
        <v>420</v>
      </c>
      <c r="F530" t="s">
        <v>475</v>
      </c>
      <c r="G530" t="s">
        <v>374</v>
      </c>
      <c r="AT530" t="str">
        <f t="shared" si="80"/>
        <v>B34_L20_P</v>
      </c>
      <c r="AU530" t="str">
        <f t="shared" si="81"/>
        <v>--</v>
      </c>
    </row>
    <row r="531" spans="1:47" x14ac:dyDescent="0.25">
      <c r="A531" t="str">
        <f t="shared" si="76"/>
        <v>U4-U7</v>
      </c>
      <c r="B531" t="str">
        <f t="shared" si="77"/>
        <v>B34_L23_P</v>
      </c>
      <c r="C531" t="str">
        <f t="shared" si="78"/>
        <v>U4-B34_L23_P</v>
      </c>
      <c r="D531" t="str">
        <f t="shared" si="79"/>
        <v>U4-U7</v>
      </c>
      <c r="E531" t="s">
        <v>420</v>
      </c>
      <c r="F531" t="s">
        <v>476</v>
      </c>
      <c r="G531" t="s">
        <v>381</v>
      </c>
      <c r="AT531" t="str">
        <f t="shared" si="80"/>
        <v>B34_L23_P</v>
      </c>
      <c r="AU531" t="str">
        <f t="shared" si="81"/>
        <v>--</v>
      </c>
    </row>
    <row r="532" spans="1:47" x14ac:dyDescent="0.25">
      <c r="A532" t="str">
        <f t="shared" si="76"/>
        <v>U4-U9</v>
      </c>
      <c r="B532" t="str">
        <f t="shared" si="77"/>
        <v>B14_L24_P</v>
      </c>
      <c r="C532" t="str">
        <f t="shared" si="78"/>
        <v>U4-B14_L24_P</v>
      </c>
      <c r="D532" t="str">
        <f t="shared" si="79"/>
        <v>U4-U9</v>
      </c>
      <c r="E532" t="s">
        <v>420</v>
      </c>
      <c r="F532" t="s">
        <v>478</v>
      </c>
      <c r="G532" t="s">
        <v>294</v>
      </c>
      <c r="AT532" t="str">
        <f t="shared" si="80"/>
        <v>B14_L24_P</v>
      </c>
      <c r="AU532" t="str">
        <f t="shared" si="81"/>
        <v>--</v>
      </c>
    </row>
    <row r="533" spans="1:47" x14ac:dyDescent="0.25">
      <c r="A533" t="str">
        <f t="shared" si="76"/>
        <v>U4-U10</v>
      </c>
      <c r="B533" t="str">
        <f t="shared" si="77"/>
        <v>B14_L25</v>
      </c>
      <c r="C533" t="str">
        <f t="shared" si="78"/>
        <v>U4-B14_L25</v>
      </c>
      <c r="D533" t="str">
        <f t="shared" si="79"/>
        <v>U4-U10</v>
      </c>
      <c r="E533" t="s">
        <v>420</v>
      </c>
      <c r="F533" t="s">
        <v>736</v>
      </c>
      <c r="G533" t="s">
        <v>1303</v>
      </c>
      <c r="AT533" t="str">
        <f t="shared" si="80"/>
        <v>B14_L25</v>
      </c>
      <c r="AU533" t="str">
        <f t="shared" si="81"/>
        <v>--</v>
      </c>
    </row>
    <row r="534" spans="1:47" x14ac:dyDescent="0.25">
      <c r="A534" t="str">
        <f t="shared" si="76"/>
        <v>U4-U11</v>
      </c>
      <c r="B534" t="str">
        <f t="shared" si="77"/>
        <v>B14_L23_P</v>
      </c>
      <c r="C534" t="str">
        <f t="shared" si="78"/>
        <v>U4-B14_L23_P</v>
      </c>
      <c r="D534" t="str">
        <f t="shared" si="79"/>
        <v>U4-U11</v>
      </c>
      <c r="E534" t="s">
        <v>420</v>
      </c>
      <c r="F534" t="s">
        <v>648</v>
      </c>
      <c r="G534" t="s">
        <v>864</v>
      </c>
      <c r="AT534" t="str">
        <f t="shared" si="80"/>
        <v>B14_L23_P</v>
      </c>
      <c r="AU534" t="str">
        <f t="shared" si="81"/>
        <v>--</v>
      </c>
    </row>
    <row r="535" spans="1:47" x14ac:dyDescent="0.25">
      <c r="A535" t="str">
        <f t="shared" si="76"/>
        <v>U4-U12</v>
      </c>
      <c r="B535" t="str">
        <f t="shared" si="77"/>
        <v>B14_L22_N</v>
      </c>
      <c r="C535" t="str">
        <f t="shared" si="78"/>
        <v>U4-B14_L22_N</v>
      </c>
      <c r="D535" t="str">
        <f t="shared" si="79"/>
        <v>U4-U12</v>
      </c>
      <c r="E535" t="s">
        <v>420</v>
      </c>
      <c r="F535" t="s">
        <v>649</v>
      </c>
      <c r="G535" t="s">
        <v>861</v>
      </c>
      <c r="AT535" t="str">
        <f t="shared" si="80"/>
        <v>B14_L22_N</v>
      </c>
      <c r="AU535" t="str">
        <f t="shared" si="81"/>
        <v>--</v>
      </c>
    </row>
    <row r="536" spans="1:47" x14ac:dyDescent="0.25">
      <c r="A536" t="str">
        <f t="shared" si="76"/>
        <v>U4-U14</v>
      </c>
      <c r="B536" t="str">
        <f t="shared" si="77"/>
        <v>B14_L20_P</v>
      </c>
      <c r="C536" t="str">
        <f t="shared" si="78"/>
        <v>U4-B14_L20_P</v>
      </c>
      <c r="D536" t="str">
        <f t="shared" si="79"/>
        <v>U4-U14</v>
      </c>
      <c r="E536" t="s">
        <v>420</v>
      </c>
      <c r="F536" t="s">
        <v>651</v>
      </c>
      <c r="G536" t="s">
        <v>858</v>
      </c>
      <c r="AT536" t="str">
        <f t="shared" si="80"/>
        <v>B14_L20_P</v>
      </c>
      <c r="AU536" t="str">
        <f t="shared" si="81"/>
        <v>--</v>
      </c>
    </row>
    <row r="537" spans="1:47" x14ac:dyDescent="0.25">
      <c r="A537" t="str">
        <f t="shared" si="76"/>
        <v>U4-U15</v>
      </c>
      <c r="B537" t="str">
        <f t="shared" si="77"/>
        <v>B14_L17_P</v>
      </c>
      <c r="C537" t="str">
        <f t="shared" si="78"/>
        <v>U4-B14_L17_P</v>
      </c>
      <c r="D537" t="str">
        <f t="shared" si="79"/>
        <v>U4-U15</v>
      </c>
      <c r="E537" t="s">
        <v>420</v>
      </c>
      <c r="F537" t="s">
        <v>652</v>
      </c>
      <c r="G537" t="s">
        <v>854</v>
      </c>
      <c r="AT537" t="str">
        <f t="shared" si="80"/>
        <v>B14_L17_P</v>
      </c>
      <c r="AU537" t="str">
        <f t="shared" si="81"/>
        <v>--</v>
      </c>
    </row>
    <row r="538" spans="1:47" x14ac:dyDescent="0.25">
      <c r="A538" t="str">
        <f t="shared" si="76"/>
        <v>U4-U16</v>
      </c>
      <c r="B538" t="str">
        <f t="shared" si="77"/>
        <v>B14_L17_N</v>
      </c>
      <c r="C538" t="str">
        <f t="shared" si="78"/>
        <v>U4-B14_L17_N</v>
      </c>
      <c r="D538" t="str">
        <f t="shared" si="79"/>
        <v>U4-U16</v>
      </c>
      <c r="E538" t="s">
        <v>420</v>
      </c>
      <c r="F538" t="s">
        <v>653</v>
      </c>
      <c r="G538" t="s">
        <v>853</v>
      </c>
      <c r="AT538" t="str">
        <f t="shared" si="80"/>
        <v>B14_L17_N</v>
      </c>
      <c r="AU538" t="str">
        <f t="shared" si="81"/>
        <v>--</v>
      </c>
    </row>
    <row r="539" spans="1:47" x14ac:dyDescent="0.25">
      <c r="A539" t="str">
        <f t="shared" si="76"/>
        <v>U4-U17</v>
      </c>
      <c r="B539" t="str">
        <f t="shared" si="77"/>
        <v>B14_L16_N</v>
      </c>
      <c r="C539" t="str">
        <f t="shared" si="78"/>
        <v>U4-B14_L16_N</v>
      </c>
      <c r="D539" t="str">
        <f t="shared" si="79"/>
        <v>U4-U17</v>
      </c>
      <c r="E539" t="s">
        <v>420</v>
      </c>
      <c r="F539" t="s">
        <v>654</v>
      </c>
      <c r="G539" t="s">
        <v>851</v>
      </c>
      <c r="AT539" t="str">
        <f t="shared" si="80"/>
        <v>B14_L16_N</v>
      </c>
      <c r="AU539" t="str">
        <f t="shared" si="81"/>
        <v>--</v>
      </c>
    </row>
    <row r="540" spans="1:47" x14ac:dyDescent="0.25">
      <c r="A540" t="str">
        <f t="shared" si="76"/>
        <v>U4-V2</v>
      </c>
      <c r="B540" t="str">
        <f t="shared" si="77"/>
        <v>B34_L16_N</v>
      </c>
      <c r="C540" t="str">
        <f t="shared" si="78"/>
        <v>U4-B34_L16_N</v>
      </c>
      <c r="D540" t="str">
        <f t="shared" si="79"/>
        <v>U4-V2</v>
      </c>
      <c r="E540" t="s">
        <v>420</v>
      </c>
      <c r="F540" t="s">
        <v>480</v>
      </c>
      <c r="G540" t="s">
        <v>359</v>
      </c>
      <c r="AT540" t="str">
        <f t="shared" si="80"/>
        <v>B34_L16_N</v>
      </c>
      <c r="AU540" t="str">
        <f t="shared" si="81"/>
        <v>--</v>
      </c>
    </row>
    <row r="541" spans="1:47" x14ac:dyDescent="0.25">
      <c r="A541" t="str">
        <f t="shared" si="76"/>
        <v>U4-V3</v>
      </c>
      <c r="B541" t="str">
        <f t="shared" si="77"/>
        <v>B34_L16_P</v>
      </c>
      <c r="C541" t="str">
        <f t="shared" si="78"/>
        <v>U4-B34_L16_P</v>
      </c>
      <c r="D541" t="str">
        <f t="shared" si="79"/>
        <v>U4-V3</v>
      </c>
      <c r="E541" t="s">
        <v>420</v>
      </c>
      <c r="F541" t="s">
        <v>737</v>
      </c>
      <c r="G541" t="s">
        <v>360</v>
      </c>
      <c r="AT541" t="str">
        <f t="shared" si="80"/>
        <v>B34_L16_P</v>
      </c>
      <c r="AU541" t="str">
        <f t="shared" si="81"/>
        <v>--</v>
      </c>
    </row>
    <row r="542" spans="1:47" x14ac:dyDescent="0.25">
      <c r="A542" t="str">
        <f t="shared" si="76"/>
        <v>U4-V4</v>
      </c>
      <c r="B542" t="str">
        <f t="shared" si="77"/>
        <v>B34_L18_N</v>
      </c>
      <c r="C542" t="str">
        <f t="shared" si="78"/>
        <v>U4-B34_L18_N</v>
      </c>
      <c r="D542" t="str">
        <f t="shared" si="79"/>
        <v>U4-V4</v>
      </c>
      <c r="E542" t="s">
        <v>420</v>
      </c>
      <c r="F542" t="s">
        <v>481</v>
      </c>
      <c r="G542" t="s">
        <v>363</v>
      </c>
      <c r="AT542" t="str">
        <f t="shared" si="80"/>
        <v>B34_L18_N</v>
      </c>
      <c r="AU542" t="str">
        <f t="shared" si="81"/>
        <v>--</v>
      </c>
    </row>
    <row r="543" spans="1:47" x14ac:dyDescent="0.25">
      <c r="A543" t="str">
        <f t="shared" si="76"/>
        <v>U4-V6</v>
      </c>
      <c r="B543" t="str">
        <f t="shared" si="77"/>
        <v>B34_L23_N</v>
      </c>
      <c r="C543" t="str">
        <f t="shared" si="78"/>
        <v>U4-B34_L23_N</v>
      </c>
      <c r="D543" t="str">
        <f t="shared" si="79"/>
        <v>U4-V6</v>
      </c>
      <c r="E543" t="s">
        <v>420</v>
      </c>
      <c r="F543" t="s">
        <v>483</v>
      </c>
      <c r="G543" t="s">
        <v>380</v>
      </c>
      <c r="AT543" t="str">
        <f t="shared" si="80"/>
        <v>B34_L23_N</v>
      </c>
      <c r="AU543" t="str">
        <f t="shared" si="81"/>
        <v>--</v>
      </c>
    </row>
    <row r="544" spans="1:47" x14ac:dyDescent="0.25">
      <c r="A544" t="str">
        <f t="shared" si="76"/>
        <v>U4-V7</v>
      </c>
      <c r="B544" t="str">
        <f t="shared" si="77"/>
        <v>B34_L24_N</v>
      </c>
      <c r="C544" t="str">
        <f t="shared" si="78"/>
        <v>U4-B34_L24_N</v>
      </c>
      <c r="D544" t="str">
        <f t="shared" si="79"/>
        <v>U4-V7</v>
      </c>
      <c r="E544" t="s">
        <v>420</v>
      </c>
      <c r="F544" t="s">
        <v>484</v>
      </c>
      <c r="G544" t="s">
        <v>382</v>
      </c>
      <c r="AT544" t="str">
        <f t="shared" si="80"/>
        <v>B34_L24_N</v>
      </c>
      <c r="AU544" t="str">
        <f t="shared" si="81"/>
        <v>--</v>
      </c>
    </row>
    <row r="545" spans="1:47" x14ac:dyDescent="0.25">
      <c r="A545" t="str">
        <f t="shared" si="76"/>
        <v>U4-V8</v>
      </c>
      <c r="B545" t="str">
        <f t="shared" si="77"/>
        <v>B34_L24_P</v>
      </c>
      <c r="C545" t="str">
        <f t="shared" si="78"/>
        <v>U4-B34_L24_P</v>
      </c>
      <c r="D545" t="str">
        <f t="shared" si="79"/>
        <v>U4-V8</v>
      </c>
      <c r="E545" t="s">
        <v>420</v>
      </c>
      <c r="F545" t="s">
        <v>485</v>
      </c>
      <c r="G545" t="s">
        <v>383</v>
      </c>
      <c r="AT545" t="str">
        <f t="shared" si="80"/>
        <v>B34_L24_P</v>
      </c>
      <c r="AU545" t="str">
        <f t="shared" si="81"/>
        <v>--</v>
      </c>
    </row>
    <row r="546" spans="1:47" x14ac:dyDescent="0.25">
      <c r="A546" t="str">
        <f t="shared" si="76"/>
        <v>U4-V9</v>
      </c>
      <c r="B546" t="str">
        <f t="shared" si="77"/>
        <v>B14_L24_N</v>
      </c>
      <c r="C546" t="str">
        <f t="shared" si="78"/>
        <v>U4-B14_L24_N</v>
      </c>
      <c r="D546" t="str">
        <f t="shared" si="79"/>
        <v>U4-V9</v>
      </c>
      <c r="E546" t="s">
        <v>420</v>
      </c>
      <c r="F546" t="s">
        <v>486</v>
      </c>
      <c r="G546" t="s">
        <v>293</v>
      </c>
      <c r="AT546" t="str">
        <f t="shared" si="80"/>
        <v>B14_L24_N</v>
      </c>
      <c r="AU546" t="str">
        <f t="shared" si="81"/>
        <v>--</v>
      </c>
    </row>
    <row r="547" spans="1:47" x14ac:dyDescent="0.25">
      <c r="A547" t="str">
        <f t="shared" si="76"/>
        <v>U4-V11</v>
      </c>
      <c r="B547" t="str">
        <f t="shared" si="77"/>
        <v>B14_L23_N</v>
      </c>
      <c r="C547" t="str">
        <f t="shared" si="78"/>
        <v>U4-B14_L23_N</v>
      </c>
      <c r="D547" t="str">
        <f t="shared" si="79"/>
        <v>U4-V11</v>
      </c>
      <c r="E547" t="s">
        <v>420</v>
      </c>
      <c r="F547" t="s">
        <v>657</v>
      </c>
      <c r="G547" t="s">
        <v>863</v>
      </c>
      <c r="AT547" t="str">
        <f t="shared" si="80"/>
        <v>B14_L23_N</v>
      </c>
      <c r="AU547" t="str">
        <f t="shared" si="81"/>
        <v>--</v>
      </c>
    </row>
    <row r="548" spans="1:47" x14ac:dyDescent="0.25">
      <c r="A548" t="str">
        <f t="shared" si="76"/>
        <v>U4-V12</v>
      </c>
      <c r="B548" t="str">
        <f t="shared" si="77"/>
        <v>B14_L21_P</v>
      </c>
      <c r="C548" t="str">
        <f t="shared" si="78"/>
        <v>U4-B14_L21_P</v>
      </c>
      <c r="D548" t="str">
        <f t="shared" si="79"/>
        <v>U4-V12</v>
      </c>
      <c r="E548" t="s">
        <v>420</v>
      </c>
      <c r="F548" t="s">
        <v>658</v>
      </c>
      <c r="G548" t="s">
        <v>860</v>
      </c>
      <c r="AT548" t="str">
        <f t="shared" si="80"/>
        <v>B14_L21_P</v>
      </c>
      <c r="AU548" t="str">
        <f t="shared" si="81"/>
        <v>--</v>
      </c>
    </row>
    <row r="549" spans="1:47" x14ac:dyDescent="0.25">
      <c r="A549" t="str">
        <f t="shared" si="76"/>
        <v>U4-V13</v>
      </c>
      <c r="B549" t="str">
        <f t="shared" si="77"/>
        <v>B14_L21_N</v>
      </c>
      <c r="C549" t="str">
        <f t="shared" si="78"/>
        <v>U4-B14_L21_N</v>
      </c>
      <c r="D549" t="str">
        <f t="shared" si="79"/>
        <v>U4-V13</v>
      </c>
      <c r="E549" t="s">
        <v>420</v>
      </c>
      <c r="F549" t="s">
        <v>738</v>
      </c>
      <c r="G549" t="s">
        <v>859</v>
      </c>
      <c r="AT549" t="str">
        <f t="shared" si="80"/>
        <v>B14_L21_N</v>
      </c>
      <c r="AU549" t="str">
        <f t="shared" si="81"/>
        <v>--</v>
      </c>
    </row>
    <row r="550" spans="1:47" x14ac:dyDescent="0.25">
      <c r="A550" t="str">
        <f t="shared" si="76"/>
        <v>U4-V14</v>
      </c>
      <c r="B550" t="str">
        <f t="shared" si="77"/>
        <v>B14_L20_N</v>
      </c>
      <c r="C550" t="str">
        <f t="shared" si="78"/>
        <v>U4-B14_L20_N</v>
      </c>
      <c r="D550" t="str">
        <f t="shared" si="79"/>
        <v>U4-V14</v>
      </c>
      <c r="E550" t="s">
        <v>420</v>
      </c>
      <c r="F550" t="s">
        <v>659</v>
      </c>
      <c r="G550" t="s">
        <v>857</v>
      </c>
      <c r="AT550" t="str">
        <f t="shared" si="80"/>
        <v>B14_L20_N</v>
      </c>
      <c r="AU550" t="str">
        <f t="shared" si="81"/>
        <v>--</v>
      </c>
    </row>
    <row r="551" spans="1:47" x14ac:dyDescent="0.25">
      <c r="A551" t="str">
        <f t="shared" si="76"/>
        <v>U4-V16</v>
      </c>
      <c r="B551" t="str">
        <f t="shared" si="77"/>
        <v>B14_L18_P</v>
      </c>
      <c r="C551" t="str">
        <f t="shared" si="78"/>
        <v>U4-B14_L18_P</v>
      </c>
      <c r="D551" t="str">
        <f t="shared" si="79"/>
        <v>U4-V16</v>
      </c>
      <c r="E551" t="s">
        <v>420</v>
      </c>
      <c r="F551" t="s">
        <v>661</v>
      </c>
      <c r="G551" t="s">
        <v>292</v>
      </c>
      <c r="AT551" t="str">
        <f t="shared" si="80"/>
        <v>B14_L18_P</v>
      </c>
      <c r="AU551" t="str">
        <f t="shared" si="81"/>
        <v>--</v>
      </c>
    </row>
    <row r="552" spans="1:47" x14ac:dyDescent="0.25">
      <c r="A552" t="str">
        <f t="shared" si="76"/>
        <v>U4-V17</v>
      </c>
      <c r="B552" t="str">
        <f t="shared" si="77"/>
        <v>B14_L18_N</v>
      </c>
      <c r="C552" t="str">
        <f t="shared" si="78"/>
        <v>U4-B14_L18_N</v>
      </c>
      <c r="D552" t="str">
        <f t="shared" si="79"/>
        <v>U4-V17</v>
      </c>
      <c r="E552" t="s">
        <v>420</v>
      </c>
      <c r="F552" t="s">
        <v>662</v>
      </c>
      <c r="G552" t="s">
        <v>291</v>
      </c>
      <c r="AT552" t="str">
        <f t="shared" si="80"/>
        <v>B14_L18_N</v>
      </c>
      <c r="AU552" t="str">
        <f t="shared" si="81"/>
        <v>--</v>
      </c>
    </row>
    <row r="553" spans="1:47" x14ac:dyDescent="0.25">
      <c r="A553" t="str">
        <f t="shared" si="76"/>
        <v>U5-1</v>
      </c>
      <c r="B553" t="str">
        <f t="shared" si="77"/>
        <v>1.35V_LDO</v>
      </c>
      <c r="C553" t="str">
        <f t="shared" si="78"/>
        <v>U5-1.35V_LDO</v>
      </c>
      <c r="D553" t="str">
        <f t="shared" si="79"/>
        <v>U5-1</v>
      </c>
      <c r="E553" t="s">
        <v>421</v>
      </c>
      <c r="F553">
        <v>1</v>
      </c>
      <c r="G553" t="s">
        <v>1299</v>
      </c>
      <c r="AT553" t="str">
        <f t="shared" si="80"/>
        <v>1.35V_LDO</v>
      </c>
      <c r="AU553" t="str">
        <f t="shared" si="81"/>
        <v>--</v>
      </c>
    </row>
    <row r="554" spans="1:47" x14ac:dyDescent="0.25">
      <c r="A554" t="str">
        <f t="shared" si="76"/>
        <v>U5-2</v>
      </c>
      <c r="B554" t="str">
        <f t="shared" si="77"/>
        <v>1.35V_LDO</v>
      </c>
      <c r="C554" t="str">
        <f t="shared" si="78"/>
        <v>U5-1.35V_LDO</v>
      </c>
      <c r="D554" t="str">
        <f t="shared" si="79"/>
        <v>U5-2</v>
      </c>
      <c r="E554" t="s">
        <v>421</v>
      </c>
      <c r="F554">
        <v>2</v>
      </c>
      <c r="G554" t="s">
        <v>1299</v>
      </c>
      <c r="AT554" t="str">
        <f t="shared" si="80"/>
        <v>1.35V_LDO</v>
      </c>
      <c r="AU554" t="str">
        <f t="shared" si="81"/>
        <v>--</v>
      </c>
    </row>
    <row r="555" spans="1:47" x14ac:dyDescent="0.25">
      <c r="A555" t="str">
        <f t="shared" si="76"/>
        <v>U5-3</v>
      </c>
      <c r="B555" t="str">
        <f t="shared" si="77"/>
        <v>NetU5_3</v>
      </c>
      <c r="C555" t="str">
        <f t="shared" si="78"/>
        <v>U5-NetU5_3</v>
      </c>
      <c r="D555" t="str">
        <f t="shared" si="79"/>
        <v>U5-3</v>
      </c>
      <c r="E555" t="s">
        <v>421</v>
      </c>
      <c r="F555">
        <v>3</v>
      </c>
      <c r="G555" t="s">
        <v>920</v>
      </c>
      <c r="AT555" t="str">
        <f t="shared" si="80"/>
        <v>NetU5_3</v>
      </c>
      <c r="AU555" t="str">
        <f t="shared" si="81"/>
        <v>--</v>
      </c>
    </row>
    <row r="556" spans="1:47" x14ac:dyDescent="0.25">
      <c r="A556" t="str">
        <f t="shared" si="76"/>
        <v>U5-4</v>
      </c>
      <c r="B556" t="str">
        <f t="shared" si="77"/>
        <v>VIN</v>
      </c>
      <c r="C556" t="str">
        <f t="shared" si="78"/>
        <v>U5-VIN</v>
      </c>
      <c r="D556" t="str">
        <f t="shared" si="79"/>
        <v>U5-4</v>
      </c>
      <c r="E556" t="s">
        <v>421</v>
      </c>
      <c r="F556">
        <v>4</v>
      </c>
      <c r="G556" t="s">
        <v>273</v>
      </c>
      <c r="AT556" t="str">
        <f t="shared" si="80"/>
        <v>VIN</v>
      </c>
      <c r="AU556" t="str">
        <f t="shared" si="81"/>
        <v>--</v>
      </c>
    </row>
    <row r="557" spans="1:47" x14ac:dyDescent="0.25">
      <c r="A557" t="str">
        <f t="shared" si="76"/>
        <v>U5-5</v>
      </c>
      <c r="B557" t="str">
        <f t="shared" si="77"/>
        <v>NetR13_1</v>
      </c>
      <c r="C557" t="str">
        <f t="shared" si="78"/>
        <v>U5-NetR13_1</v>
      </c>
      <c r="D557" t="str">
        <f t="shared" si="79"/>
        <v>U5-5</v>
      </c>
      <c r="E557" t="s">
        <v>421</v>
      </c>
      <c r="F557">
        <v>5</v>
      </c>
      <c r="G557" t="s">
        <v>1286</v>
      </c>
      <c r="AT557" t="str">
        <f t="shared" si="80"/>
        <v>NetR13_1</v>
      </c>
      <c r="AU557" t="str">
        <f t="shared" si="81"/>
        <v>--</v>
      </c>
    </row>
    <row r="558" spans="1:47" x14ac:dyDescent="0.25">
      <c r="A558" t="str">
        <f t="shared" si="76"/>
        <v>U5-6</v>
      </c>
      <c r="B558" t="str">
        <f t="shared" si="77"/>
        <v>GND</v>
      </c>
      <c r="C558" t="str">
        <f t="shared" si="78"/>
        <v>U5-GND</v>
      </c>
      <c r="D558" t="str">
        <f t="shared" si="79"/>
        <v>U5-6</v>
      </c>
      <c r="E558" t="s">
        <v>421</v>
      </c>
      <c r="F558">
        <v>6</v>
      </c>
      <c r="G558" t="s">
        <v>275</v>
      </c>
      <c r="AT558" t="str">
        <f t="shared" si="80"/>
        <v>GND</v>
      </c>
      <c r="AU558" t="str">
        <f t="shared" si="81"/>
        <v>--</v>
      </c>
    </row>
    <row r="559" spans="1:47" x14ac:dyDescent="0.25">
      <c r="A559" t="str">
        <f t="shared" si="76"/>
        <v>U5-7</v>
      </c>
      <c r="B559" t="str">
        <f t="shared" si="77"/>
        <v>NetC25_1</v>
      </c>
      <c r="C559" t="str">
        <f t="shared" si="78"/>
        <v>U5-NetC25_1</v>
      </c>
      <c r="D559" t="str">
        <f t="shared" si="79"/>
        <v>U5-7</v>
      </c>
      <c r="E559" t="s">
        <v>421</v>
      </c>
      <c r="F559">
        <v>7</v>
      </c>
      <c r="G559" t="s">
        <v>1308</v>
      </c>
      <c r="AT559" t="str">
        <f t="shared" si="80"/>
        <v>NetC25_1</v>
      </c>
      <c r="AU559" t="str">
        <f t="shared" si="81"/>
        <v>--</v>
      </c>
    </row>
    <row r="560" spans="1:47" x14ac:dyDescent="0.25">
      <c r="A560" t="str">
        <f t="shared" si="76"/>
        <v>U5-8</v>
      </c>
      <c r="B560" t="str">
        <f t="shared" si="77"/>
        <v>NetR3_1</v>
      </c>
      <c r="C560" t="str">
        <f t="shared" si="78"/>
        <v>U5-NetR3_1</v>
      </c>
      <c r="D560" t="str">
        <f t="shared" si="79"/>
        <v>U5-8</v>
      </c>
      <c r="E560" t="s">
        <v>421</v>
      </c>
      <c r="F560">
        <v>8</v>
      </c>
      <c r="G560" t="s">
        <v>922</v>
      </c>
      <c r="AT560" t="str">
        <f t="shared" si="80"/>
        <v>NetR3_1</v>
      </c>
      <c r="AU560" t="str">
        <f t="shared" si="81"/>
        <v>--</v>
      </c>
    </row>
    <row r="561" spans="1:47" x14ac:dyDescent="0.25">
      <c r="A561" t="str">
        <f t="shared" si="76"/>
        <v>U5-9</v>
      </c>
      <c r="B561" t="str">
        <f t="shared" si="77"/>
        <v>1.0V_MGT</v>
      </c>
      <c r="C561" t="str">
        <f t="shared" si="78"/>
        <v>U5-1.0V_MGT</v>
      </c>
      <c r="D561" t="str">
        <f t="shared" si="79"/>
        <v>U5-9</v>
      </c>
      <c r="E561" t="s">
        <v>421</v>
      </c>
      <c r="F561">
        <v>9</v>
      </c>
      <c r="G561" t="s">
        <v>1298</v>
      </c>
      <c r="AT561" t="str">
        <f t="shared" si="80"/>
        <v>1.0V_MGT</v>
      </c>
      <c r="AU561" t="str">
        <f t="shared" si="81"/>
        <v>--</v>
      </c>
    </row>
    <row r="562" spans="1:47" x14ac:dyDescent="0.25">
      <c r="A562" t="str">
        <f t="shared" si="76"/>
        <v>U5-10</v>
      </c>
      <c r="B562" t="str">
        <f t="shared" si="77"/>
        <v>1.0V_MGT</v>
      </c>
      <c r="C562" t="str">
        <f t="shared" si="78"/>
        <v>U5-1.0V_MGT</v>
      </c>
      <c r="D562" t="str">
        <f t="shared" si="79"/>
        <v>U5-10</v>
      </c>
      <c r="E562" t="s">
        <v>421</v>
      </c>
      <c r="F562">
        <v>10</v>
      </c>
      <c r="G562" t="s">
        <v>1298</v>
      </c>
      <c r="AT562" t="str">
        <f t="shared" si="80"/>
        <v>1.0V_MGT</v>
      </c>
      <c r="AU562" t="str">
        <f t="shared" si="81"/>
        <v>--</v>
      </c>
    </row>
    <row r="563" spans="1:47" x14ac:dyDescent="0.25">
      <c r="A563" t="str">
        <f t="shared" si="76"/>
        <v>U5-11</v>
      </c>
      <c r="B563" t="str">
        <f t="shared" si="77"/>
        <v>GND</v>
      </c>
      <c r="C563" t="str">
        <f t="shared" si="78"/>
        <v>U5-GND</v>
      </c>
      <c r="D563" t="str">
        <f t="shared" si="79"/>
        <v>U5-11</v>
      </c>
      <c r="E563" t="s">
        <v>421</v>
      </c>
      <c r="F563">
        <v>11</v>
      </c>
      <c r="G563" t="s">
        <v>275</v>
      </c>
      <c r="AT563" t="str">
        <f t="shared" si="80"/>
        <v>GND</v>
      </c>
      <c r="AU563" t="str">
        <f t="shared" si="81"/>
        <v>--</v>
      </c>
    </row>
    <row r="564" spans="1:47" x14ac:dyDescent="0.25">
      <c r="A564" t="str">
        <f t="shared" si="76"/>
        <v>U6-1</v>
      </c>
      <c r="B564" t="str">
        <f t="shared" si="77"/>
        <v>1.35V_LDO</v>
      </c>
      <c r="C564" t="str">
        <f t="shared" si="78"/>
        <v>U6-1.35V_LDO</v>
      </c>
      <c r="D564" t="str">
        <f t="shared" si="79"/>
        <v>U6-1</v>
      </c>
      <c r="E564" t="s">
        <v>475</v>
      </c>
      <c r="F564">
        <v>1</v>
      </c>
      <c r="G564" t="s">
        <v>1299</v>
      </c>
      <c r="AT564" t="str">
        <f t="shared" si="80"/>
        <v>1.35V_LDO</v>
      </c>
      <c r="AU564" t="str">
        <f t="shared" si="81"/>
        <v>--</v>
      </c>
    </row>
    <row r="565" spans="1:47" x14ac:dyDescent="0.25">
      <c r="A565" t="str">
        <f t="shared" si="76"/>
        <v>U6-2</v>
      </c>
      <c r="B565" t="str">
        <f t="shared" si="77"/>
        <v>1.35V_LDO</v>
      </c>
      <c r="C565" t="str">
        <f t="shared" si="78"/>
        <v>U6-1.35V_LDO</v>
      </c>
      <c r="D565" t="str">
        <f t="shared" si="79"/>
        <v>U6-2</v>
      </c>
      <c r="E565" t="s">
        <v>475</v>
      </c>
      <c r="F565">
        <v>2</v>
      </c>
      <c r="G565" t="s">
        <v>1299</v>
      </c>
      <c r="AT565" t="str">
        <f t="shared" si="80"/>
        <v>1.35V_LDO</v>
      </c>
      <c r="AU565" t="str">
        <f t="shared" si="81"/>
        <v>--</v>
      </c>
    </row>
    <row r="566" spans="1:47" x14ac:dyDescent="0.25">
      <c r="A566" t="str">
        <f t="shared" si="76"/>
        <v>U6-3</v>
      </c>
      <c r="B566" t="str">
        <f t="shared" si="77"/>
        <v>NetR13_1</v>
      </c>
      <c r="C566" t="str">
        <f t="shared" si="78"/>
        <v>U6-NetR13_1</v>
      </c>
      <c r="D566" t="str">
        <f t="shared" si="79"/>
        <v>U6-3</v>
      </c>
      <c r="E566" t="s">
        <v>475</v>
      </c>
      <c r="F566">
        <v>3</v>
      </c>
      <c r="G566" t="s">
        <v>1286</v>
      </c>
      <c r="AT566" t="str">
        <f t="shared" si="80"/>
        <v>NetR13_1</v>
      </c>
      <c r="AU566" t="str">
        <f t="shared" si="81"/>
        <v>--</v>
      </c>
    </row>
    <row r="567" spans="1:47" x14ac:dyDescent="0.25">
      <c r="A567" t="str">
        <f t="shared" si="76"/>
        <v>U6-4</v>
      </c>
      <c r="B567" t="str">
        <f t="shared" si="77"/>
        <v>VIN</v>
      </c>
      <c r="C567" t="str">
        <f t="shared" si="78"/>
        <v>U6-VIN</v>
      </c>
      <c r="D567" t="str">
        <f t="shared" si="79"/>
        <v>U6-4</v>
      </c>
      <c r="E567" t="s">
        <v>475</v>
      </c>
      <c r="F567">
        <v>4</v>
      </c>
      <c r="G567" t="s">
        <v>273</v>
      </c>
      <c r="AT567" t="str">
        <f t="shared" si="80"/>
        <v>VIN</v>
      </c>
      <c r="AU567" t="str">
        <f t="shared" si="81"/>
        <v>--</v>
      </c>
    </row>
    <row r="568" spans="1:47" x14ac:dyDescent="0.25">
      <c r="A568" t="str">
        <f t="shared" si="76"/>
        <v>U6-5</v>
      </c>
      <c r="B568" t="str">
        <f t="shared" si="77"/>
        <v>NetR14_1</v>
      </c>
      <c r="C568" t="str">
        <f t="shared" si="78"/>
        <v>U6-NetR14_1</v>
      </c>
      <c r="D568" t="str">
        <f t="shared" si="79"/>
        <v>U6-5</v>
      </c>
      <c r="E568" t="s">
        <v>475</v>
      </c>
      <c r="F568">
        <v>5</v>
      </c>
      <c r="G568" t="s">
        <v>927</v>
      </c>
      <c r="AT568" t="str">
        <f t="shared" si="80"/>
        <v>NetR14_1</v>
      </c>
      <c r="AU568" t="str">
        <f t="shared" si="81"/>
        <v>--</v>
      </c>
    </row>
    <row r="569" spans="1:47" x14ac:dyDescent="0.25">
      <c r="A569" t="str">
        <f t="shared" si="76"/>
        <v>U6-6</v>
      </c>
      <c r="B569" t="str">
        <f t="shared" si="77"/>
        <v>GND</v>
      </c>
      <c r="C569" t="str">
        <f t="shared" si="78"/>
        <v>U6-GND</v>
      </c>
      <c r="D569" t="str">
        <f t="shared" si="79"/>
        <v>U6-6</v>
      </c>
      <c r="E569" t="s">
        <v>475</v>
      </c>
      <c r="F569">
        <v>6</v>
      </c>
      <c r="G569" t="s">
        <v>275</v>
      </c>
      <c r="AT569" t="str">
        <f t="shared" si="80"/>
        <v>GND</v>
      </c>
      <c r="AU569" t="str">
        <f t="shared" si="81"/>
        <v>--</v>
      </c>
    </row>
    <row r="570" spans="1:47" x14ac:dyDescent="0.25">
      <c r="A570" t="str">
        <f t="shared" si="76"/>
        <v>U6-7</v>
      </c>
      <c r="B570" t="str">
        <f t="shared" si="77"/>
        <v>NetC26_1</v>
      </c>
      <c r="C570" t="str">
        <f t="shared" si="78"/>
        <v>U6-NetC26_1</v>
      </c>
      <c r="D570" t="str">
        <f t="shared" si="79"/>
        <v>U6-7</v>
      </c>
      <c r="E570" t="s">
        <v>475</v>
      </c>
      <c r="F570">
        <v>7</v>
      </c>
      <c r="G570" t="s">
        <v>1309</v>
      </c>
      <c r="AT570" t="str">
        <f t="shared" si="80"/>
        <v>NetC26_1</v>
      </c>
      <c r="AU570" t="str">
        <f t="shared" si="81"/>
        <v>--</v>
      </c>
    </row>
    <row r="571" spans="1:47" x14ac:dyDescent="0.25">
      <c r="A571" t="str">
        <f t="shared" si="76"/>
        <v>U6-8</v>
      </c>
      <c r="B571" t="str">
        <f t="shared" si="77"/>
        <v>NetR11_1</v>
      </c>
      <c r="C571" t="str">
        <f t="shared" si="78"/>
        <v>U6-NetR11_1</v>
      </c>
      <c r="D571" t="str">
        <f t="shared" si="79"/>
        <v>U6-8</v>
      </c>
      <c r="E571" t="s">
        <v>475</v>
      </c>
      <c r="F571">
        <v>8</v>
      </c>
      <c r="G571" t="s">
        <v>914</v>
      </c>
      <c r="AT571" t="str">
        <f t="shared" si="80"/>
        <v>NetR11_1</v>
      </c>
      <c r="AU571" t="str">
        <f t="shared" si="81"/>
        <v>--</v>
      </c>
    </row>
    <row r="572" spans="1:47" x14ac:dyDescent="0.25">
      <c r="A572" t="str">
        <f t="shared" si="76"/>
        <v>U6-9</v>
      </c>
      <c r="B572" t="str">
        <f t="shared" si="77"/>
        <v>1.2V_MGT</v>
      </c>
      <c r="C572" t="str">
        <f t="shared" si="78"/>
        <v>U6-1.2V_MGT</v>
      </c>
      <c r="D572" t="str">
        <f t="shared" si="79"/>
        <v>U6-9</v>
      </c>
      <c r="E572" t="s">
        <v>475</v>
      </c>
      <c r="F572">
        <v>9</v>
      </c>
      <c r="G572" t="s">
        <v>874</v>
      </c>
      <c r="AT572" t="str">
        <f t="shared" si="80"/>
        <v>1.2V_MGT</v>
      </c>
      <c r="AU572" t="str">
        <f t="shared" si="81"/>
        <v>--</v>
      </c>
    </row>
    <row r="573" spans="1:47" x14ac:dyDescent="0.25">
      <c r="A573" t="str">
        <f t="shared" si="76"/>
        <v>U6-10</v>
      </c>
      <c r="B573" t="str">
        <f t="shared" si="77"/>
        <v>1.2V_MGT</v>
      </c>
      <c r="C573" t="str">
        <f t="shared" si="78"/>
        <v>U6-1.2V_MGT</v>
      </c>
      <c r="D573" t="str">
        <f t="shared" si="79"/>
        <v>U6-10</v>
      </c>
      <c r="E573" t="s">
        <v>475</v>
      </c>
      <c r="F573">
        <v>10</v>
      </c>
      <c r="G573" t="s">
        <v>874</v>
      </c>
      <c r="AT573" t="str">
        <f t="shared" si="80"/>
        <v>1.2V_MGT</v>
      </c>
      <c r="AU573" t="str">
        <f t="shared" si="81"/>
        <v>--</v>
      </c>
    </row>
    <row r="574" spans="1:47" x14ac:dyDescent="0.25">
      <c r="A574" t="str">
        <f t="shared" si="76"/>
        <v>U6-11</v>
      </c>
      <c r="B574" t="str">
        <f t="shared" si="77"/>
        <v>GND</v>
      </c>
      <c r="C574" t="str">
        <f t="shared" si="78"/>
        <v>U6-GND</v>
      </c>
      <c r="D574" t="str">
        <f t="shared" si="79"/>
        <v>U6-11</v>
      </c>
      <c r="E574" t="s">
        <v>475</v>
      </c>
      <c r="F574">
        <v>11</v>
      </c>
      <c r="G574" t="s">
        <v>275</v>
      </c>
      <c r="AT574" t="str">
        <f t="shared" si="80"/>
        <v>GND</v>
      </c>
      <c r="AU574" t="str">
        <f t="shared" si="81"/>
        <v>--</v>
      </c>
    </row>
    <row r="575" spans="1:47" x14ac:dyDescent="0.25">
      <c r="A575" t="str">
        <f t="shared" si="76"/>
        <v>U7-1</v>
      </c>
      <c r="B575" t="str">
        <f t="shared" si="77"/>
        <v>SPI-CS</v>
      </c>
      <c r="C575" t="str">
        <f t="shared" si="78"/>
        <v>U7-SPI-CS</v>
      </c>
      <c r="D575" t="str">
        <f t="shared" si="79"/>
        <v>U7-1</v>
      </c>
      <c r="E575" t="s">
        <v>476</v>
      </c>
      <c r="F575">
        <v>1</v>
      </c>
      <c r="G575" t="s">
        <v>414</v>
      </c>
      <c r="AT575" t="str">
        <f t="shared" si="80"/>
        <v>SPI-CS</v>
      </c>
      <c r="AU575" t="str">
        <f t="shared" si="81"/>
        <v>--</v>
      </c>
    </row>
    <row r="576" spans="1:47" x14ac:dyDescent="0.25">
      <c r="A576" t="str">
        <f t="shared" si="76"/>
        <v>U7-2</v>
      </c>
      <c r="B576" t="str">
        <f t="shared" si="77"/>
        <v>SPI-DQ1</v>
      </c>
      <c r="C576" t="str">
        <f t="shared" si="78"/>
        <v>U7-SPI-DQ1</v>
      </c>
      <c r="D576" t="str">
        <f t="shared" si="79"/>
        <v>U7-2</v>
      </c>
      <c r="E576" t="s">
        <v>476</v>
      </c>
      <c r="F576">
        <v>2</v>
      </c>
      <c r="G576" t="s">
        <v>415</v>
      </c>
      <c r="AT576" t="str">
        <f t="shared" si="80"/>
        <v>SPI-DQ1</v>
      </c>
      <c r="AU576" t="str">
        <f t="shared" si="81"/>
        <v>--</v>
      </c>
    </row>
    <row r="577" spans="1:47" x14ac:dyDescent="0.25">
      <c r="A577" t="str">
        <f t="shared" si="76"/>
        <v>U7-3</v>
      </c>
      <c r="B577" t="str">
        <f t="shared" si="77"/>
        <v>SPI-DQ2</v>
      </c>
      <c r="C577" t="str">
        <f t="shared" si="78"/>
        <v>U7-SPI-DQ2</v>
      </c>
      <c r="D577" t="str">
        <f t="shared" si="79"/>
        <v>U7-3</v>
      </c>
      <c r="E577" t="s">
        <v>476</v>
      </c>
      <c r="F577">
        <v>3</v>
      </c>
      <c r="G577" t="s">
        <v>416</v>
      </c>
      <c r="AT577" t="str">
        <f t="shared" si="80"/>
        <v>SPI-DQ2</v>
      </c>
      <c r="AU577" t="str">
        <f t="shared" si="81"/>
        <v>--</v>
      </c>
    </row>
    <row r="578" spans="1:47" x14ac:dyDescent="0.25">
      <c r="A578" t="str">
        <f t="shared" si="76"/>
        <v>U7-4</v>
      </c>
      <c r="B578" t="str">
        <f t="shared" si="77"/>
        <v>GND</v>
      </c>
      <c r="C578" t="str">
        <f t="shared" si="78"/>
        <v>U7-GND</v>
      </c>
      <c r="D578" t="str">
        <f t="shared" si="79"/>
        <v>U7-4</v>
      </c>
      <c r="E578" t="s">
        <v>476</v>
      </c>
      <c r="F578">
        <v>4</v>
      </c>
      <c r="G578" t="s">
        <v>275</v>
      </c>
      <c r="AT578" t="str">
        <f t="shared" si="80"/>
        <v>GND</v>
      </c>
      <c r="AU578" t="str">
        <f t="shared" si="81"/>
        <v>--</v>
      </c>
    </row>
    <row r="579" spans="1:47" x14ac:dyDescent="0.25">
      <c r="A579" t="str">
        <f t="shared" si="76"/>
        <v>U7-5</v>
      </c>
      <c r="B579" t="str">
        <f t="shared" si="77"/>
        <v>SPI-DQO</v>
      </c>
      <c r="C579" t="str">
        <f t="shared" si="78"/>
        <v>U7-SPI-DQO</v>
      </c>
      <c r="D579" t="str">
        <f t="shared" si="79"/>
        <v>U7-5</v>
      </c>
      <c r="E579" t="s">
        <v>476</v>
      </c>
      <c r="F579">
        <v>5</v>
      </c>
      <c r="G579" t="s">
        <v>418</v>
      </c>
      <c r="AT579" t="str">
        <f t="shared" si="80"/>
        <v>SPI-DQO</v>
      </c>
      <c r="AU579" t="str">
        <f t="shared" si="81"/>
        <v>--</v>
      </c>
    </row>
    <row r="580" spans="1:47" x14ac:dyDescent="0.25">
      <c r="A580" t="str">
        <f t="shared" si="76"/>
        <v>U7-6</v>
      </c>
      <c r="B580" t="str">
        <f t="shared" si="77"/>
        <v>SPI-CLK</v>
      </c>
      <c r="C580" t="str">
        <f t="shared" si="78"/>
        <v>U7-SPI-CLK</v>
      </c>
      <c r="D580" t="str">
        <f t="shared" si="79"/>
        <v>U7-6</v>
      </c>
      <c r="E580" t="s">
        <v>476</v>
      </c>
      <c r="F580">
        <v>6</v>
      </c>
      <c r="G580" t="s">
        <v>1306</v>
      </c>
      <c r="AT580" t="str">
        <f t="shared" si="80"/>
        <v>SPI-CLK</v>
      </c>
      <c r="AU580" t="str">
        <f t="shared" si="81"/>
        <v>--</v>
      </c>
    </row>
    <row r="581" spans="1:47" x14ac:dyDescent="0.25">
      <c r="A581" t="str">
        <f t="shared" si="76"/>
        <v>U7-7</v>
      </c>
      <c r="B581" t="str">
        <f t="shared" si="77"/>
        <v>SPI-DQ3</v>
      </c>
      <c r="C581" t="str">
        <f t="shared" si="78"/>
        <v>U7-SPI-DQ3</v>
      </c>
      <c r="D581" t="str">
        <f t="shared" si="79"/>
        <v>U7-7</v>
      </c>
      <c r="E581" t="s">
        <v>476</v>
      </c>
      <c r="F581">
        <v>7</v>
      </c>
      <c r="G581" t="s">
        <v>417</v>
      </c>
      <c r="AT581" t="str">
        <f t="shared" si="80"/>
        <v>SPI-DQ3</v>
      </c>
      <c r="AU581" t="str">
        <f t="shared" si="81"/>
        <v>--</v>
      </c>
    </row>
    <row r="582" spans="1:47" x14ac:dyDescent="0.25">
      <c r="A582" t="str">
        <f t="shared" ref="A582:A645" si="82">$E582&amp;"-"&amp;$F582</f>
        <v>U7-8</v>
      </c>
      <c r="B582" t="str">
        <f t="shared" ref="B582:B645" si="83">IF(OR(E582=$A$2,E582=$B$2,E582=$C$2,E582=$D$2),"--",G582)</f>
        <v>VCCIO_0</v>
      </c>
      <c r="C582" t="str">
        <f t="shared" ref="C582:C645" si="84">$E582&amp;"-"&amp;$G582</f>
        <v>U7-VCCIO_0</v>
      </c>
      <c r="D582" t="str">
        <f t="shared" ref="D582:D645" si="85">A582</f>
        <v>U7-8</v>
      </c>
      <c r="E582" t="s">
        <v>476</v>
      </c>
      <c r="F582">
        <v>8</v>
      </c>
      <c r="G582" t="s">
        <v>1287</v>
      </c>
      <c r="AT582" t="str">
        <f t="shared" ref="AT582:AT645" si="86">IF(IF(COUNTIF($AO$6:$AQ$150,B582)&gt;0,"---","--")="---",VLOOKUP(B582,$AO$6:$AQ$150,3,0),B582)</f>
        <v>VCCIO_0</v>
      </c>
      <c r="AU582" t="str">
        <f t="shared" ref="AU582:AU645" si="87">IF(IF(COUNTIF($AO$6:$AQ$150,B582)&gt;0,"---","--")="---",VLOOKUP(B582,$AO$6:$AQ$150,2,0),"--")</f>
        <v>--</v>
      </c>
    </row>
    <row r="583" spans="1:47" x14ac:dyDescent="0.25">
      <c r="A583" t="str">
        <f t="shared" si="82"/>
        <v>U8-1</v>
      </c>
      <c r="B583" t="str">
        <f t="shared" si="83"/>
        <v>NetC24_1</v>
      </c>
      <c r="C583" t="str">
        <f t="shared" si="84"/>
        <v>U8-NetC24_1</v>
      </c>
      <c r="D583" t="str">
        <f t="shared" si="85"/>
        <v>U8-1</v>
      </c>
      <c r="E583" t="s">
        <v>477</v>
      </c>
      <c r="F583">
        <v>1</v>
      </c>
      <c r="G583" t="s">
        <v>916</v>
      </c>
      <c r="AT583" t="str">
        <f t="shared" si="86"/>
        <v>NetC24_1</v>
      </c>
      <c r="AU583" t="str">
        <f t="shared" si="87"/>
        <v>--</v>
      </c>
    </row>
    <row r="584" spans="1:47" x14ac:dyDescent="0.25">
      <c r="A584" t="str">
        <f t="shared" si="82"/>
        <v>U8-2</v>
      </c>
      <c r="B584" t="str">
        <f t="shared" si="83"/>
        <v>GND</v>
      </c>
      <c r="C584" t="str">
        <f t="shared" si="84"/>
        <v>U8-GND</v>
      </c>
      <c r="D584" t="str">
        <f t="shared" si="85"/>
        <v>U8-2</v>
      </c>
      <c r="E584" t="s">
        <v>477</v>
      </c>
      <c r="F584">
        <v>2</v>
      </c>
      <c r="G584" t="s">
        <v>275</v>
      </c>
      <c r="AT584" t="str">
        <f t="shared" si="86"/>
        <v>GND</v>
      </c>
      <c r="AU584" t="str">
        <f t="shared" si="87"/>
        <v>--</v>
      </c>
    </row>
    <row r="585" spans="1:47" x14ac:dyDescent="0.25">
      <c r="A585" t="str">
        <f t="shared" si="82"/>
        <v>U8-3</v>
      </c>
      <c r="B585" t="str">
        <f t="shared" si="83"/>
        <v>CLK25M</v>
      </c>
      <c r="C585" t="str">
        <f t="shared" si="84"/>
        <v>U8-CLK25M</v>
      </c>
      <c r="D585" t="str">
        <f t="shared" si="85"/>
        <v>U8-3</v>
      </c>
      <c r="E585" t="s">
        <v>477</v>
      </c>
      <c r="F585">
        <v>3</v>
      </c>
      <c r="G585" t="s">
        <v>923</v>
      </c>
      <c r="AT585" t="str">
        <f t="shared" si="86"/>
        <v>B14_L13_P</v>
      </c>
      <c r="AU585" t="str">
        <f t="shared" si="87"/>
        <v>R23</v>
      </c>
    </row>
    <row r="586" spans="1:47" x14ac:dyDescent="0.25">
      <c r="A586" t="str">
        <f t="shared" si="82"/>
        <v>U8-4</v>
      </c>
      <c r="B586" t="str">
        <f t="shared" si="83"/>
        <v>NetC24_1</v>
      </c>
      <c r="C586" t="str">
        <f t="shared" si="84"/>
        <v>U8-NetC24_1</v>
      </c>
      <c r="D586" t="str">
        <f t="shared" si="85"/>
        <v>U8-4</v>
      </c>
      <c r="E586" t="s">
        <v>477</v>
      </c>
      <c r="F586">
        <v>4</v>
      </c>
      <c r="G586" t="s">
        <v>916</v>
      </c>
      <c r="AT586" t="str">
        <f t="shared" si="86"/>
        <v>NetC24_1</v>
      </c>
      <c r="AU586" t="str">
        <f t="shared" si="87"/>
        <v>--</v>
      </c>
    </row>
    <row r="587" spans="1:47" x14ac:dyDescent="0.25">
      <c r="A587" t="str">
        <f t="shared" si="82"/>
        <v>U9-1</v>
      </c>
      <c r="B587" t="str">
        <f t="shared" si="83"/>
        <v>NetU9_1</v>
      </c>
      <c r="C587" t="str">
        <f t="shared" si="84"/>
        <v>U9-NetU9_1</v>
      </c>
      <c r="D587" t="str">
        <f t="shared" si="85"/>
        <v>U9-1</v>
      </c>
      <c r="E587" t="s">
        <v>478</v>
      </c>
      <c r="F587">
        <v>1</v>
      </c>
      <c r="G587" t="s">
        <v>1320</v>
      </c>
      <c r="AT587" t="str">
        <f t="shared" si="86"/>
        <v>NetU9_1</v>
      </c>
      <c r="AU587" t="str">
        <f t="shared" si="87"/>
        <v>--</v>
      </c>
    </row>
    <row r="588" spans="1:47" x14ac:dyDescent="0.25">
      <c r="A588" t="str">
        <f t="shared" si="82"/>
        <v>U9-2</v>
      </c>
      <c r="B588" t="str">
        <f t="shared" si="83"/>
        <v>BOOTMODE</v>
      </c>
      <c r="C588" t="str">
        <f t="shared" si="84"/>
        <v>U9-BOOTMODE</v>
      </c>
      <c r="D588" t="str">
        <f t="shared" si="85"/>
        <v>U9-2</v>
      </c>
      <c r="E588" t="s">
        <v>478</v>
      </c>
      <c r="F588">
        <v>2</v>
      </c>
      <c r="G588" t="s">
        <v>1267</v>
      </c>
      <c r="AT588" t="str">
        <f t="shared" si="86"/>
        <v>BOOTMODE</v>
      </c>
      <c r="AU588" t="str">
        <f t="shared" si="87"/>
        <v>--</v>
      </c>
    </row>
    <row r="589" spans="1:47" x14ac:dyDescent="0.25">
      <c r="A589" t="str">
        <f t="shared" si="82"/>
        <v>U9-3</v>
      </c>
      <c r="B589" t="str">
        <f t="shared" si="83"/>
        <v>GND</v>
      </c>
      <c r="C589" t="str">
        <f t="shared" si="84"/>
        <v>U9-GND</v>
      </c>
      <c r="D589" t="str">
        <f t="shared" si="85"/>
        <v>U9-3</v>
      </c>
      <c r="E589" t="s">
        <v>478</v>
      </c>
      <c r="F589">
        <v>3</v>
      </c>
      <c r="G589" t="s">
        <v>275</v>
      </c>
      <c r="AT589" t="str">
        <f t="shared" si="86"/>
        <v>GND</v>
      </c>
      <c r="AU589" t="str">
        <f t="shared" si="87"/>
        <v>--</v>
      </c>
    </row>
    <row r="590" spans="1:47" x14ac:dyDescent="0.25">
      <c r="A590" t="str">
        <f t="shared" si="82"/>
        <v>U9-4</v>
      </c>
      <c r="B590" t="str">
        <f t="shared" si="83"/>
        <v>NetU4_F13</v>
      </c>
      <c r="C590" t="str">
        <f t="shared" si="84"/>
        <v>U9-NetU4_F13</v>
      </c>
      <c r="D590" t="str">
        <f t="shared" si="85"/>
        <v>U9-4</v>
      </c>
      <c r="E590" t="s">
        <v>478</v>
      </c>
      <c r="F590">
        <v>4</v>
      </c>
      <c r="G590" t="s">
        <v>1310</v>
      </c>
      <c r="AT590" t="str">
        <f t="shared" si="86"/>
        <v>NetU4_F13</v>
      </c>
      <c r="AU590" t="str">
        <f t="shared" si="87"/>
        <v>--</v>
      </c>
    </row>
    <row r="591" spans="1:47" x14ac:dyDescent="0.25">
      <c r="A591" t="str">
        <f t="shared" si="82"/>
        <v>U9-5</v>
      </c>
      <c r="B591" t="str">
        <f t="shared" si="83"/>
        <v>VCCIO_0</v>
      </c>
      <c r="C591" t="str">
        <f t="shared" si="84"/>
        <v>U9-VCCIO_0</v>
      </c>
      <c r="D591" t="str">
        <f t="shared" si="85"/>
        <v>U9-5</v>
      </c>
      <c r="E591" t="s">
        <v>478</v>
      </c>
      <c r="F591">
        <v>5</v>
      </c>
      <c r="G591" t="s">
        <v>1287</v>
      </c>
      <c r="AT591" t="str">
        <f t="shared" si="86"/>
        <v>VCCIO_0</v>
      </c>
      <c r="AU591" t="str">
        <f t="shared" si="87"/>
        <v>--</v>
      </c>
    </row>
    <row r="592" spans="1:47" x14ac:dyDescent="0.25">
      <c r="A592" t="str">
        <f t="shared" si="82"/>
        <v>U19-1</v>
      </c>
      <c r="B592" t="str">
        <f t="shared" si="83"/>
        <v>EN_GTPWR</v>
      </c>
      <c r="C592" t="str">
        <f t="shared" si="84"/>
        <v>U19-EN_GTPWR</v>
      </c>
      <c r="D592" t="str">
        <f t="shared" si="85"/>
        <v>U19-1</v>
      </c>
      <c r="E592" t="s">
        <v>898</v>
      </c>
      <c r="F592">
        <v>1</v>
      </c>
      <c r="G592" t="s">
        <v>1305</v>
      </c>
      <c r="AT592" t="str">
        <f t="shared" si="86"/>
        <v>EN_GTPWR</v>
      </c>
      <c r="AU592" t="str">
        <f t="shared" si="87"/>
        <v>--</v>
      </c>
    </row>
    <row r="593" spans="1:47" x14ac:dyDescent="0.25">
      <c r="A593" t="str">
        <f t="shared" si="82"/>
        <v>U19-2</v>
      </c>
      <c r="B593" t="str">
        <f t="shared" si="83"/>
        <v>NetR14_1</v>
      </c>
      <c r="C593" t="str">
        <f t="shared" si="84"/>
        <v>U19-NetR14_1</v>
      </c>
      <c r="D593" t="str">
        <f t="shared" si="85"/>
        <v>U19-2</v>
      </c>
      <c r="E593" t="s">
        <v>898</v>
      </c>
      <c r="F593">
        <v>2</v>
      </c>
      <c r="G593" t="s">
        <v>927</v>
      </c>
      <c r="AT593" t="str">
        <f t="shared" si="86"/>
        <v>NetR14_1</v>
      </c>
      <c r="AU593" t="str">
        <f t="shared" si="87"/>
        <v>--</v>
      </c>
    </row>
    <row r="594" spans="1:47" x14ac:dyDescent="0.25">
      <c r="A594" t="str">
        <f t="shared" si="82"/>
        <v>U19-3</v>
      </c>
      <c r="B594" t="str">
        <f t="shared" si="83"/>
        <v>VIN</v>
      </c>
      <c r="C594" t="str">
        <f t="shared" si="84"/>
        <v>U19-VIN</v>
      </c>
      <c r="D594" t="str">
        <f t="shared" si="85"/>
        <v>U19-3</v>
      </c>
      <c r="E594" t="s">
        <v>898</v>
      </c>
      <c r="F594">
        <v>3</v>
      </c>
      <c r="G594" t="s">
        <v>273</v>
      </c>
      <c r="AT594" t="str">
        <f t="shared" si="86"/>
        <v>VIN</v>
      </c>
      <c r="AU594" t="str">
        <f t="shared" si="87"/>
        <v>--</v>
      </c>
    </row>
    <row r="595" spans="1:47" x14ac:dyDescent="0.25">
      <c r="A595" t="str">
        <f t="shared" si="82"/>
        <v>U19-4</v>
      </c>
      <c r="B595" t="str">
        <f t="shared" si="83"/>
        <v>VIN</v>
      </c>
      <c r="C595" t="str">
        <f t="shared" si="84"/>
        <v>U19-VIN</v>
      </c>
      <c r="D595" t="str">
        <f t="shared" si="85"/>
        <v>U19-4</v>
      </c>
      <c r="E595" t="s">
        <v>898</v>
      </c>
      <c r="F595">
        <v>4</v>
      </c>
      <c r="G595" t="s">
        <v>273</v>
      </c>
      <c r="AT595" t="str">
        <f t="shared" si="86"/>
        <v>VIN</v>
      </c>
      <c r="AU595" t="str">
        <f t="shared" si="87"/>
        <v>--</v>
      </c>
    </row>
    <row r="596" spans="1:47" x14ac:dyDescent="0.25">
      <c r="A596" t="str">
        <f t="shared" si="82"/>
        <v>U19-5</v>
      </c>
      <c r="B596" t="str">
        <f t="shared" si="83"/>
        <v>GND</v>
      </c>
      <c r="C596" t="str">
        <f t="shared" si="84"/>
        <v>U19-GND</v>
      </c>
      <c r="D596" t="str">
        <f t="shared" si="85"/>
        <v>U19-5</v>
      </c>
      <c r="E596" t="s">
        <v>898</v>
      </c>
      <c r="F596">
        <v>5</v>
      </c>
      <c r="G596" t="s">
        <v>275</v>
      </c>
      <c r="AT596" t="str">
        <f t="shared" si="86"/>
        <v>GND</v>
      </c>
      <c r="AU596" t="str">
        <f t="shared" si="87"/>
        <v>--</v>
      </c>
    </row>
    <row r="597" spans="1:47" x14ac:dyDescent="0.25">
      <c r="A597" t="str">
        <f t="shared" si="82"/>
        <v>U19-6</v>
      </c>
      <c r="B597" t="str">
        <f t="shared" si="83"/>
        <v>GND</v>
      </c>
      <c r="C597" t="str">
        <f t="shared" si="84"/>
        <v>U19-GND</v>
      </c>
      <c r="D597" t="str">
        <f t="shared" si="85"/>
        <v>U19-6</v>
      </c>
      <c r="E597" t="s">
        <v>898</v>
      </c>
      <c r="F597">
        <v>6</v>
      </c>
      <c r="G597" t="s">
        <v>275</v>
      </c>
      <c r="AT597" t="str">
        <f t="shared" si="86"/>
        <v>GND</v>
      </c>
      <c r="AU597" t="str">
        <f t="shared" si="87"/>
        <v>--</v>
      </c>
    </row>
    <row r="598" spans="1:47" x14ac:dyDescent="0.25">
      <c r="A598" t="str">
        <f t="shared" si="82"/>
        <v>U19-7</v>
      </c>
      <c r="B598" t="str">
        <f t="shared" si="83"/>
        <v>NetR2_2</v>
      </c>
      <c r="C598" t="str">
        <f t="shared" si="84"/>
        <v>U19-NetR2_2</v>
      </c>
      <c r="D598" t="str">
        <f t="shared" si="85"/>
        <v>U19-7</v>
      </c>
      <c r="E598" t="s">
        <v>898</v>
      </c>
      <c r="F598">
        <v>7</v>
      </c>
      <c r="G598" t="s">
        <v>921</v>
      </c>
      <c r="AT598" t="str">
        <f t="shared" si="86"/>
        <v>NetR2_2</v>
      </c>
      <c r="AU598" t="str">
        <f t="shared" si="87"/>
        <v>--</v>
      </c>
    </row>
    <row r="599" spans="1:47" x14ac:dyDescent="0.25">
      <c r="A599" t="str">
        <f t="shared" si="82"/>
        <v>U19-8</v>
      </c>
      <c r="B599" t="str">
        <f t="shared" si="83"/>
        <v>1.35V_LDO</v>
      </c>
      <c r="C599" t="str">
        <f t="shared" si="84"/>
        <v>U19-1.35V_LDO</v>
      </c>
      <c r="D599" t="str">
        <f t="shared" si="85"/>
        <v>U19-8</v>
      </c>
      <c r="E599" t="s">
        <v>898</v>
      </c>
      <c r="F599">
        <v>8</v>
      </c>
      <c r="G599" t="s">
        <v>1299</v>
      </c>
      <c r="AT599" t="str">
        <f t="shared" si="86"/>
        <v>1.35V_LDO</v>
      </c>
      <c r="AU599" t="str">
        <f t="shared" si="87"/>
        <v>--</v>
      </c>
    </row>
    <row r="600" spans="1:47" x14ac:dyDescent="0.25">
      <c r="A600" t="str">
        <f t="shared" si="82"/>
        <v>U19-9</v>
      </c>
      <c r="B600" t="str">
        <f t="shared" si="83"/>
        <v>GND</v>
      </c>
      <c r="C600" t="str">
        <f t="shared" si="84"/>
        <v>U19-GND</v>
      </c>
      <c r="D600" t="str">
        <f t="shared" si="85"/>
        <v>U19-9</v>
      </c>
      <c r="E600" t="s">
        <v>898</v>
      </c>
      <c r="F600">
        <v>9</v>
      </c>
      <c r="G600" t="s">
        <v>275</v>
      </c>
      <c r="AT600" t="str">
        <f t="shared" si="86"/>
        <v>GND</v>
      </c>
      <c r="AU600" t="str">
        <f t="shared" si="87"/>
        <v>--</v>
      </c>
    </row>
    <row r="601" spans="1:47" x14ac:dyDescent="0.25">
      <c r="A601" t="str">
        <f t="shared" si="82"/>
        <v>U23-1</v>
      </c>
      <c r="B601" t="str">
        <f t="shared" si="83"/>
        <v>NetU23_1</v>
      </c>
      <c r="C601" t="str">
        <f t="shared" si="84"/>
        <v>U23-NetU23_1</v>
      </c>
      <c r="D601" t="str">
        <f t="shared" si="85"/>
        <v>U23-1</v>
      </c>
      <c r="E601" t="s">
        <v>739</v>
      </c>
      <c r="F601">
        <v>1</v>
      </c>
      <c r="G601" t="s">
        <v>740</v>
      </c>
      <c r="AT601" t="str">
        <f t="shared" si="86"/>
        <v>NetU23_1</v>
      </c>
      <c r="AU601" t="str">
        <f t="shared" si="87"/>
        <v>--</v>
      </c>
    </row>
    <row r="602" spans="1:47" x14ac:dyDescent="0.25">
      <c r="A602" t="str">
        <f t="shared" si="82"/>
        <v>U23-2</v>
      </c>
      <c r="B602" t="str">
        <f t="shared" si="83"/>
        <v>GND</v>
      </c>
      <c r="C602" t="str">
        <f t="shared" si="84"/>
        <v>U23-GND</v>
      </c>
      <c r="D602" t="str">
        <f t="shared" si="85"/>
        <v>U23-2</v>
      </c>
      <c r="E602" t="s">
        <v>739</v>
      </c>
      <c r="F602">
        <v>2</v>
      </c>
      <c r="G602" t="s">
        <v>275</v>
      </c>
      <c r="AT602" t="str">
        <f t="shared" si="86"/>
        <v>GND</v>
      </c>
      <c r="AU602" t="str">
        <f t="shared" si="87"/>
        <v>--</v>
      </c>
    </row>
    <row r="603" spans="1:47" x14ac:dyDescent="0.25">
      <c r="A603" t="str">
        <f t="shared" si="82"/>
        <v>U23-3</v>
      </c>
      <c r="B603" t="str">
        <f t="shared" si="83"/>
        <v>SENSE</v>
      </c>
      <c r="C603" t="str">
        <f t="shared" si="84"/>
        <v>U23-SENSE</v>
      </c>
      <c r="D603" t="str">
        <f t="shared" si="85"/>
        <v>U23-3</v>
      </c>
      <c r="E603" t="s">
        <v>739</v>
      </c>
      <c r="F603">
        <v>3</v>
      </c>
      <c r="G603" t="s">
        <v>1323</v>
      </c>
      <c r="AT603" t="str">
        <f t="shared" si="86"/>
        <v>SENSE</v>
      </c>
      <c r="AU603" t="str">
        <f t="shared" si="87"/>
        <v>--</v>
      </c>
    </row>
    <row r="604" spans="1:47" x14ac:dyDescent="0.25">
      <c r="A604" t="str">
        <f t="shared" si="82"/>
        <v>U23-4</v>
      </c>
      <c r="B604" t="str">
        <f t="shared" si="83"/>
        <v>3.3V</v>
      </c>
      <c r="C604" t="str">
        <f t="shared" si="84"/>
        <v>U23-3.3V</v>
      </c>
      <c r="D604" t="str">
        <f t="shared" si="85"/>
        <v>U23-4</v>
      </c>
      <c r="E604" t="s">
        <v>739</v>
      </c>
      <c r="F604">
        <v>4</v>
      </c>
      <c r="G604" t="s">
        <v>277</v>
      </c>
      <c r="AT604" t="str">
        <f t="shared" si="86"/>
        <v>3.3V</v>
      </c>
      <c r="AU604" t="str">
        <f t="shared" si="87"/>
        <v>--</v>
      </c>
    </row>
    <row r="605" spans="1:47" x14ac:dyDescent="0.25">
      <c r="A605" t="str">
        <f t="shared" si="82"/>
        <v>U23-5</v>
      </c>
      <c r="B605" t="str">
        <f t="shared" si="83"/>
        <v>NetR6_1</v>
      </c>
      <c r="C605" t="str">
        <f t="shared" si="84"/>
        <v>U23-NetR6_1</v>
      </c>
      <c r="D605" t="str">
        <f t="shared" si="85"/>
        <v>U23-5</v>
      </c>
      <c r="E605" t="s">
        <v>739</v>
      </c>
      <c r="F605">
        <v>5</v>
      </c>
      <c r="G605" t="s">
        <v>847</v>
      </c>
      <c r="AT605" t="str">
        <f t="shared" si="86"/>
        <v>NetR6_1</v>
      </c>
      <c r="AU605" t="str">
        <f t="shared" si="87"/>
        <v>--</v>
      </c>
    </row>
    <row r="606" spans="1:47" x14ac:dyDescent="0.25">
      <c r="A606" t="str">
        <f t="shared" si="82"/>
        <v>C1-2</v>
      </c>
      <c r="B606" t="str">
        <f t="shared" si="83"/>
        <v>NetC1_2</v>
      </c>
      <c r="C606" t="str">
        <f t="shared" si="84"/>
        <v>C1-NetC1_2</v>
      </c>
      <c r="D606" t="str">
        <f t="shared" si="85"/>
        <v>C1-2</v>
      </c>
      <c r="E606" t="s">
        <v>555</v>
      </c>
      <c r="F606">
        <v>2</v>
      </c>
      <c r="G606" t="s">
        <v>1307</v>
      </c>
      <c r="AT606" t="str">
        <f t="shared" si="86"/>
        <v>NetC1_2</v>
      </c>
      <c r="AU606" t="str">
        <f t="shared" si="87"/>
        <v>--</v>
      </c>
    </row>
    <row r="607" spans="1:47" x14ac:dyDescent="0.25">
      <c r="A607" t="str">
        <f t="shared" si="82"/>
        <v>C2-1</v>
      </c>
      <c r="B607" t="str">
        <f t="shared" si="83"/>
        <v>ADC_P</v>
      </c>
      <c r="C607" t="str">
        <f t="shared" si="84"/>
        <v>C2-ADC_P</v>
      </c>
      <c r="D607" t="str">
        <f t="shared" si="85"/>
        <v>C2-1</v>
      </c>
      <c r="E607" t="s">
        <v>556</v>
      </c>
      <c r="F607">
        <v>1</v>
      </c>
      <c r="G607" t="s">
        <v>1301</v>
      </c>
      <c r="AT607" t="str">
        <f t="shared" si="86"/>
        <v>ADC_P</v>
      </c>
      <c r="AU607" t="str">
        <f t="shared" si="87"/>
        <v>--</v>
      </c>
    </row>
    <row r="608" spans="1:47" x14ac:dyDescent="0.25">
      <c r="A608" t="str">
        <f t="shared" si="82"/>
        <v>C2-2</v>
      </c>
      <c r="B608" t="str">
        <f t="shared" si="83"/>
        <v>ADC_N</v>
      </c>
      <c r="C608" t="str">
        <f t="shared" si="84"/>
        <v>C2-ADC_N</v>
      </c>
      <c r="D608" t="str">
        <f t="shared" si="85"/>
        <v>C2-2</v>
      </c>
      <c r="E608" t="s">
        <v>556</v>
      </c>
      <c r="F608">
        <v>2</v>
      </c>
      <c r="G608" t="s">
        <v>1300</v>
      </c>
      <c r="AT608" t="str">
        <f t="shared" si="86"/>
        <v>ADC_N</v>
      </c>
      <c r="AU608" t="str">
        <f t="shared" si="87"/>
        <v>--</v>
      </c>
    </row>
    <row r="609" spans="1:47" x14ac:dyDescent="0.25">
      <c r="A609" t="str">
        <f t="shared" si="82"/>
        <v>C3-1</v>
      </c>
      <c r="B609" t="str">
        <f t="shared" si="83"/>
        <v>VCCIO15</v>
      </c>
      <c r="C609" t="str">
        <f t="shared" si="84"/>
        <v>C3-VCCIO15</v>
      </c>
      <c r="D609" t="str">
        <f t="shared" si="85"/>
        <v>C3-1</v>
      </c>
      <c r="E609" t="s">
        <v>557</v>
      </c>
      <c r="F609">
        <v>1</v>
      </c>
      <c r="G609" t="s">
        <v>281</v>
      </c>
      <c r="AT609" t="str">
        <f t="shared" si="86"/>
        <v>VCCIO15</v>
      </c>
      <c r="AU609" t="str">
        <f t="shared" si="87"/>
        <v>--</v>
      </c>
    </row>
    <row r="610" spans="1:47" x14ac:dyDescent="0.25">
      <c r="A610" t="str">
        <f t="shared" si="82"/>
        <v>C3-2</v>
      </c>
      <c r="B610" t="str">
        <f t="shared" si="83"/>
        <v>GND</v>
      </c>
      <c r="C610" t="str">
        <f t="shared" si="84"/>
        <v>C3-GND</v>
      </c>
      <c r="D610" t="str">
        <f t="shared" si="85"/>
        <v>C3-2</v>
      </c>
      <c r="E610" t="s">
        <v>557</v>
      </c>
      <c r="F610">
        <v>2</v>
      </c>
      <c r="G610" t="s">
        <v>275</v>
      </c>
      <c r="AT610" t="str">
        <f t="shared" si="86"/>
        <v>GND</v>
      </c>
      <c r="AU610" t="str">
        <f t="shared" si="87"/>
        <v>--</v>
      </c>
    </row>
    <row r="611" spans="1:47" x14ac:dyDescent="0.25">
      <c r="A611" t="str">
        <f t="shared" si="82"/>
        <v>C4-1</v>
      </c>
      <c r="B611" t="str">
        <f t="shared" si="83"/>
        <v>VCCIO15</v>
      </c>
      <c r="C611" t="str">
        <f t="shared" si="84"/>
        <v>C4-VCCIO15</v>
      </c>
      <c r="D611" t="str">
        <f t="shared" si="85"/>
        <v>C4-1</v>
      </c>
      <c r="E611" t="s">
        <v>558</v>
      </c>
      <c r="F611">
        <v>1</v>
      </c>
      <c r="G611" t="s">
        <v>281</v>
      </c>
      <c r="AT611" t="str">
        <f t="shared" si="86"/>
        <v>VCCIO15</v>
      </c>
      <c r="AU611" t="str">
        <f t="shared" si="87"/>
        <v>--</v>
      </c>
    </row>
    <row r="612" spans="1:47" x14ac:dyDescent="0.25">
      <c r="A612" t="str">
        <f t="shared" si="82"/>
        <v>C4-2</v>
      </c>
      <c r="B612" t="str">
        <f t="shared" si="83"/>
        <v>GND</v>
      </c>
      <c r="C612" t="str">
        <f t="shared" si="84"/>
        <v>C4-GND</v>
      </c>
      <c r="D612" t="str">
        <f t="shared" si="85"/>
        <v>C4-2</v>
      </c>
      <c r="E612" t="s">
        <v>558</v>
      </c>
      <c r="F612">
        <v>2</v>
      </c>
      <c r="G612" t="s">
        <v>275</v>
      </c>
      <c r="AT612" t="str">
        <f t="shared" si="86"/>
        <v>GND</v>
      </c>
      <c r="AU612" t="str">
        <f t="shared" si="87"/>
        <v>--</v>
      </c>
    </row>
    <row r="613" spans="1:47" x14ac:dyDescent="0.25">
      <c r="A613" t="str">
        <f t="shared" si="82"/>
        <v>C5-1</v>
      </c>
      <c r="B613" t="str">
        <f t="shared" si="83"/>
        <v>VCCIO15</v>
      </c>
      <c r="C613" t="str">
        <f t="shared" si="84"/>
        <v>C5-VCCIO15</v>
      </c>
      <c r="D613" t="str">
        <f t="shared" si="85"/>
        <v>C5-1</v>
      </c>
      <c r="E613" t="s">
        <v>559</v>
      </c>
      <c r="F613">
        <v>1</v>
      </c>
      <c r="G613" t="s">
        <v>281</v>
      </c>
      <c r="AT613" t="str">
        <f t="shared" si="86"/>
        <v>VCCIO15</v>
      </c>
      <c r="AU613" t="str">
        <f t="shared" si="87"/>
        <v>--</v>
      </c>
    </row>
    <row r="614" spans="1:47" x14ac:dyDescent="0.25">
      <c r="A614" t="str">
        <f t="shared" si="82"/>
        <v>C5-2</v>
      </c>
      <c r="B614" t="str">
        <f t="shared" si="83"/>
        <v>GND</v>
      </c>
      <c r="C614" t="str">
        <f t="shared" si="84"/>
        <v>C5-GND</v>
      </c>
      <c r="D614" t="str">
        <f t="shared" si="85"/>
        <v>C5-2</v>
      </c>
      <c r="E614" t="s">
        <v>559</v>
      </c>
      <c r="F614">
        <v>2</v>
      </c>
      <c r="G614" t="s">
        <v>275</v>
      </c>
      <c r="AT614" t="str">
        <f t="shared" si="86"/>
        <v>GND</v>
      </c>
      <c r="AU614" t="str">
        <f t="shared" si="87"/>
        <v>--</v>
      </c>
    </row>
    <row r="615" spans="1:47" x14ac:dyDescent="0.25">
      <c r="A615" t="str">
        <f t="shared" si="82"/>
        <v>C6-1</v>
      </c>
      <c r="B615" t="str">
        <f t="shared" si="83"/>
        <v>VCCIO34</v>
      </c>
      <c r="C615" t="str">
        <f t="shared" si="84"/>
        <v>C6-VCCIO34</v>
      </c>
      <c r="D615" t="str">
        <f t="shared" si="85"/>
        <v>C6-1</v>
      </c>
      <c r="E615" t="s">
        <v>560</v>
      </c>
      <c r="F615">
        <v>1</v>
      </c>
      <c r="G615" t="s">
        <v>376</v>
      </c>
      <c r="AT615" t="str">
        <f t="shared" si="86"/>
        <v>VCCIO34</v>
      </c>
      <c r="AU615" t="str">
        <f t="shared" si="87"/>
        <v>--</v>
      </c>
    </row>
    <row r="616" spans="1:47" x14ac:dyDescent="0.25">
      <c r="A616" t="str">
        <f t="shared" si="82"/>
        <v>C6-2</v>
      </c>
      <c r="B616" t="str">
        <f t="shared" si="83"/>
        <v>GND</v>
      </c>
      <c r="C616" t="str">
        <f t="shared" si="84"/>
        <v>C6-GND</v>
      </c>
      <c r="D616" t="str">
        <f t="shared" si="85"/>
        <v>C6-2</v>
      </c>
      <c r="E616" t="s">
        <v>560</v>
      </c>
      <c r="F616">
        <v>2</v>
      </c>
      <c r="G616" t="s">
        <v>275</v>
      </c>
      <c r="AT616" t="str">
        <f t="shared" si="86"/>
        <v>GND</v>
      </c>
      <c r="AU616" t="str">
        <f t="shared" si="87"/>
        <v>--</v>
      </c>
    </row>
    <row r="617" spans="1:47" x14ac:dyDescent="0.25">
      <c r="A617" t="str">
        <f t="shared" si="82"/>
        <v>C7-1</v>
      </c>
      <c r="B617" t="str">
        <f t="shared" si="83"/>
        <v>VCCIO34</v>
      </c>
      <c r="C617" t="str">
        <f t="shared" si="84"/>
        <v>C7-VCCIO34</v>
      </c>
      <c r="D617" t="str">
        <f t="shared" si="85"/>
        <v>C7-1</v>
      </c>
      <c r="E617" t="s">
        <v>561</v>
      </c>
      <c r="F617">
        <v>1</v>
      </c>
      <c r="G617" t="s">
        <v>376</v>
      </c>
      <c r="AT617" t="str">
        <f t="shared" si="86"/>
        <v>VCCIO34</v>
      </c>
      <c r="AU617" t="str">
        <f t="shared" si="87"/>
        <v>--</v>
      </c>
    </row>
    <row r="618" spans="1:47" x14ac:dyDescent="0.25">
      <c r="A618" t="str">
        <f t="shared" si="82"/>
        <v>C7-2</v>
      </c>
      <c r="B618" t="str">
        <f t="shared" si="83"/>
        <v>GND</v>
      </c>
      <c r="C618" t="str">
        <f t="shared" si="84"/>
        <v>C7-GND</v>
      </c>
      <c r="D618" t="str">
        <f t="shared" si="85"/>
        <v>C7-2</v>
      </c>
      <c r="E618" t="s">
        <v>561</v>
      </c>
      <c r="F618">
        <v>2</v>
      </c>
      <c r="G618" t="s">
        <v>275</v>
      </c>
      <c r="AT618" t="str">
        <f t="shared" si="86"/>
        <v>GND</v>
      </c>
      <c r="AU618" t="str">
        <f t="shared" si="87"/>
        <v>--</v>
      </c>
    </row>
    <row r="619" spans="1:47" x14ac:dyDescent="0.25">
      <c r="A619" t="str">
        <f t="shared" si="82"/>
        <v>C8-1</v>
      </c>
      <c r="B619" t="str">
        <f t="shared" si="83"/>
        <v>1.0V</v>
      </c>
      <c r="C619" t="str">
        <f t="shared" si="84"/>
        <v>C8-1.0V</v>
      </c>
      <c r="D619" t="str">
        <f t="shared" si="85"/>
        <v>C8-1</v>
      </c>
      <c r="E619" t="s">
        <v>668</v>
      </c>
      <c r="F619">
        <v>1</v>
      </c>
      <c r="G619" t="s">
        <v>1297</v>
      </c>
      <c r="AT619" t="str">
        <f t="shared" si="86"/>
        <v>1.0V</v>
      </c>
      <c r="AU619" t="str">
        <f t="shared" si="87"/>
        <v>--</v>
      </c>
    </row>
    <row r="620" spans="1:47" x14ac:dyDescent="0.25">
      <c r="A620" t="str">
        <f t="shared" si="82"/>
        <v>C8-2</v>
      </c>
      <c r="B620" t="str">
        <f t="shared" si="83"/>
        <v>GND</v>
      </c>
      <c r="C620" t="str">
        <f t="shared" si="84"/>
        <v>C8-GND</v>
      </c>
      <c r="D620" t="str">
        <f t="shared" si="85"/>
        <v>C8-2</v>
      </c>
      <c r="E620" t="s">
        <v>668</v>
      </c>
      <c r="F620">
        <v>2</v>
      </c>
      <c r="G620" t="s">
        <v>275</v>
      </c>
      <c r="AT620" t="str">
        <f t="shared" si="86"/>
        <v>GND</v>
      </c>
      <c r="AU620" t="str">
        <f t="shared" si="87"/>
        <v>--</v>
      </c>
    </row>
    <row r="621" spans="1:47" x14ac:dyDescent="0.25">
      <c r="A621" t="str">
        <f t="shared" si="82"/>
        <v>C9-1</v>
      </c>
      <c r="B621" t="str">
        <f t="shared" si="83"/>
        <v>VCCIO34</v>
      </c>
      <c r="C621" t="str">
        <f t="shared" si="84"/>
        <v>C9-VCCIO34</v>
      </c>
      <c r="D621" t="str">
        <f t="shared" si="85"/>
        <v>C9-1</v>
      </c>
      <c r="E621" t="s">
        <v>603</v>
      </c>
      <c r="F621">
        <v>1</v>
      </c>
      <c r="G621" t="s">
        <v>376</v>
      </c>
      <c r="AT621" t="str">
        <f t="shared" si="86"/>
        <v>VCCIO34</v>
      </c>
      <c r="AU621" t="str">
        <f t="shared" si="87"/>
        <v>--</v>
      </c>
    </row>
    <row r="622" spans="1:47" x14ac:dyDescent="0.25">
      <c r="A622" t="str">
        <f t="shared" si="82"/>
        <v>C9-2</v>
      </c>
      <c r="B622" t="str">
        <f t="shared" si="83"/>
        <v>GND</v>
      </c>
      <c r="C622" t="str">
        <f t="shared" si="84"/>
        <v>C9-GND</v>
      </c>
      <c r="D622" t="str">
        <f t="shared" si="85"/>
        <v>C9-2</v>
      </c>
      <c r="E622" t="s">
        <v>603</v>
      </c>
      <c r="F622">
        <v>2</v>
      </c>
      <c r="G622" t="s">
        <v>275</v>
      </c>
      <c r="AT622" t="str">
        <f t="shared" si="86"/>
        <v>GND</v>
      </c>
      <c r="AU622" t="str">
        <f t="shared" si="87"/>
        <v>--</v>
      </c>
    </row>
    <row r="623" spans="1:47" x14ac:dyDescent="0.25">
      <c r="A623" t="str">
        <f t="shared" si="82"/>
        <v>C10-1</v>
      </c>
      <c r="B623" t="str">
        <f t="shared" si="83"/>
        <v>GND</v>
      </c>
      <c r="C623" t="str">
        <f t="shared" si="84"/>
        <v>C10-GND</v>
      </c>
      <c r="D623" t="str">
        <f t="shared" si="85"/>
        <v>C10-1</v>
      </c>
      <c r="E623" t="s">
        <v>604</v>
      </c>
      <c r="F623">
        <v>1</v>
      </c>
      <c r="G623" t="s">
        <v>275</v>
      </c>
      <c r="AT623" t="str">
        <f t="shared" si="86"/>
        <v>GND</v>
      </c>
      <c r="AU623" t="str">
        <f t="shared" si="87"/>
        <v>--</v>
      </c>
    </row>
    <row r="624" spans="1:47" x14ac:dyDescent="0.25">
      <c r="A624" t="str">
        <f t="shared" si="82"/>
        <v>C10-2</v>
      </c>
      <c r="B624" t="str">
        <f t="shared" si="83"/>
        <v>NetC10_2</v>
      </c>
      <c r="C624" t="str">
        <f t="shared" si="84"/>
        <v>C10-NetC10_2</v>
      </c>
      <c r="D624" t="str">
        <f t="shared" si="85"/>
        <v>C10-2</v>
      </c>
      <c r="E624" t="s">
        <v>604</v>
      </c>
      <c r="F624">
        <v>2</v>
      </c>
      <c r="G624" t="s">
        <v>926</v>
      </c>
      <c r="AT624" t="str">
        <f t="shared" si="86"/>
        <v>NetC10_2</v>
      </c>
      <c r="AU624" t="str">
        <f t="shared" si="87"/>
        <v>--</v>
      </c>
    </row>
    <row r="625" spans="1:47" x14ac:dyDescent="0.25">
      <c r="A625" t="str">
        <f t="shared" si="82"/>
        <v>C11-1</v>
      </c>
      <c r="B625" t="str">
        <f t="shared" si="83"/>
        <v>GND</v>
      </c>
      <c r="C625" t="str">
        <f t="shared" si="84"/>
        <v>C11-GND</v>
      </c>
      <c r="D625" t="str">
        <f t="shared" si="85"/>
        <v>C11-1</v>
      </c>
      <c r="E625" t="s">
        <v>605</v>
      </c>
      <c r="F625">
        <v>1</v>
      </c>
      <c r="G625" t="s">
        <v>275</v>
      </c>
      <c r="AT625" t="str">
        <f t="shared" si="86"/>
        <v>GND</v>
      </c>
      <c r="AU625" t="str">
        <f t="shared" si="87"/>
        <v>--</v>
      </c>
    </row>
    <row r="626" spans="1:47" x14ac:dyDescent="0.25">
      <c r="A626" t="str">
        <f t="shared" si="82"/>
        <v>C11-2</v>
      </c>
      <c r="B626" t="str">
        <f t="shared" si="83"/>
        <v>1.0V</v>
      </c>
      <c r="C626" t="str">
        <f t="shared" si="84"/>
        <v>C11-1.0V</v>
      </c>
      <c r="D626" t="str">
        <f t="shared" si="85"/>
        <v>C11-2</v>
      </c>
      <c r="E626" t="s">
        <v>605</v>
      </c>
      <c r="F626">
        <v>2</v>
      </c>
      <c r="G626" t="s">
        <v>1297</v>
      </c>
      <c r="AT626" t="str">
        <f t="shared" si="86"/>
        <v>1.0V</v>
      </c>
      <c r="AU626" t="str">
        <f t="shared" si="87"/>
        <v>--</v>
      </c>
    </row>
    <row r="627" spans="1:47" x14ac:dyDescent="0.25">
      <c r="A627" t="str">
        <f t="shared" si="82"/>
        <v>C12-1</v>
      </c>
      <c r="B627" t="str">
        <f t="shared" si="83"/>
        <v>GND</v>
      </c>
      <c r="C627" t="str">
        <f t="shared" si="84"/>
        <v>C12-GND</v>
      </c>
      <c r="D627" t="str">
        <f t="shared" si="85"/>
        <v>C12-1</v>
      </c>
      <c r="E627" t="s">
        <v>501</v>
      </c>
      <c r="F627">
        <v>1</v>
      </c>
      <c r="G627" t="s">
        <v>275</v>
      </c>
      <c r="AT627" t="str">
        <f t="shared" si="86"/>
        <v>GND</v>
      </c>
      <c r="AU627" t="str">
        <f t="shared" si="87"/>
        <v>--</v>
      </c>
    </row>
    <row r="628" spans="1:47" x14ac:dyDescent="0.25">
      <c r="A628" t="str">
        <f t="shared" si="82"/>
        <v>C12-2</v>
      </c>
      <c r="B628" t="str">
        <f t="shared" si="83"/>
        <v>3.3V</v>
      </c>
      <c r="C628" t="str">
        <f t="shared" si="84"/>
        <v>C12-3.3V</v>
      </c>
      <c r="D628" t="str">
        <f t="shared" si="85"/>
        <v>C12-2</v>
      </c>
      <c r="E628" t="s">
        <v>501</v>
      </c>
      <c r="F628">
        <v>2</v>
      </c>
      <c r="G628" t="s">
        <v>277</v>
      </c>
      <c r="AT628" t="str">
        <f t="shared" si="86"/>
        <v>3.3V</v>
      </c>
      <c r="AU628" t="str">
        <f t="shared" si="87"/>
        <v>--</v>
      </c>
    </row>
    <row r="629" spans="1:47" x14ac:dyDescent="0.25">
      <c r="A629" t="str">
        <f t="shared" si="82"/>
        <v>C13-1</v>
      </c>
      <c r="B629" t="str">
        <f t="shared" si="83"/>
        <v>GND</v>
      </c>
      <c r="C629" t="str">
        <f t="shared" si="84"/>
        <v>C13-GND</v>
      </c>
      <c r="D629" t="str">
        <f t="shared" si="85"/>
        <v>C13-1</v>
      </c>
      <c r="E629" t="s">
        <v>502</v>
      </c>
      <c r="F629">
        <v>1</v>
      </c>
      <c r="G629" t="s">
        <v>275</v>
      </c>
      <c r="AT629" t="str">
        <f t="shared" si="86"/>
        <v>GND</v>
      </c>
      <c r="AU629" t="str">
        <f t="shared" si="87"/>
        <v>--</v>
      </c>
    </row>
    <row r="630" spans="1:47" x14ac:dyDescent="0.25">
      <c r="A630" t="str">
        <f t="shared" si="82"/>
        <v>C13-2</v>
      </c>
      <c r="B630" t="str">
        <f t="shared" si="83"/>
        <v>1.0V</v>
      </c>
      <c r="C630" t="str">
        <f t="shared" si="84"/>
        <v>C13-1.0V</v>
      </c>
      <c r="D630" t="str">
        <f t="shared" si="85"/>
        <v>C13-2</v>
      </c>
      <c r="E630" t="s">
        <v>502</v>
      </c>
      <c r="F630">
        <v>2</v>
      </c>
      <c r="G630" t="s">
        <v>1297</v>
      </c>
      <c r="AT630" t="str">
        <f t="shared" si="86"/>
        <v>1.0V</v>
      </c>
      <c r="AU630" t="str">
        <f t="shared" si="87"/>
        <v>--</v>
      </c>
    </row>
    <row r="631" spans="1:47" x14ac:dyDescent="0.25">
      <c r="A631" t="str">
        <f t="shared" si="82"/>
        <v>C14-1</v>
      </c>
      <c r="B631" t="str">
        <f t="shared" si="83"/>
        <v>VIN</v>
      </c>
      <c r="C631" t="str">
        <f t="shared" si="84"/>
        <v>C14-VIN</v>
      </c>
      <c r="D631" t="str">
        <f t="shared" si="85"/>
        <v>C14-1</v>
      </c>
      <c r="E631" t="s">
        <v>503</v>
      </c>
      <c r="F631">
        <v>1</v>
      </c>
      <c r="G631" t="s">
        <v>273</v>
      </c>
      <c r="AT631" t="str">
        <f t="shared" si="86"/>
        <v>VIN</v>
      </c>
      <c r="AU631" t="str">
        <f t="shared" si="87"/>
        <v>--</v>
      </c>
    </row>
    <row r="632" spans="1:47" x14ac:dyDescent="0.25">
      <c r="A632" t="str">
        <f t="shared" si="82"/>
        <v>C14-2</v>
      </c>
      <c r="B632" t="str">
        <f t="shared" si="83"/>
        <v>GND</v>
      </c>
      <c r="C632" t="str">
        <f t="shared" si="84"/>
        <v>C14-GND</v>
      </c>
      <c r="D632" t="str">
        <f t="shared" si="85"/>
        <v>C14-2</v>
      </c>
      <c r="E632" t="s">
        <v>503</v>
      </c>
      <c r="F632">
        <v>2</v>
      </c>
      <c r="G632" t="s">
        <v>275</v>
      </c>
      <c r="AT632" t="str">
        <f t="shared" si="86"/>
        <v>GND</v>
      </c>
      <c r="AU632" t="str">
        <f t="shared" si="87"/>
        <v>--</v>
      </c>
    </row>
    <row r="633" spans="1:47" x14ac:dyDescent="0.25">
      <c r="A633" t="str">
        <f t="shared" si="82"/>
        <v>C15-1</v>
      </c>
      <c r="B633" t="str">
        <f t="shared" si="83"/>
        <v>1.35V_LDO</v>
      </c>
      <c r="C633" t="str">
        <f t="shared" si="84"/>
        <v>C15-1.35V_LDO</v>
      </c>
      <c r="D633" t="str">
        <f t="shared" si="85"/>
        <v>C15-1</v>
      </c>
      <c r="E633" t="s">
        <v>504</v>
      </c>
      <c r="F633">
        <v>1</v>
      </c>
      <c r="G633" t="s">
        <v>1299</v>
      </c>
      <c r="AT633" t="str">
        <f t="shared" si="86"/>
        <v>1.35V_LDO</v>
      </c>
      <c r="AU633" t="str">
        <f t="shared" si="87"/>
        <v>--</v>
      </c>
    </row>
    <row r="634" spans="1:47" x14ac:dyDescent="0.25">
      <c r="A634" t="str">
        <f t="shared" si="82"/>
        <v>C15-2</v>
      </c>
      <c r="B634" t="str">
        <f t="shared" si="83"/>
        <v>GND</v>
      </c>
      <c r="C634" t="str">
        <f t="shared" si="84"/>
        <v>C15-GND</v>
      </c>
      <c r="D634" t="str">
        <f t="shared" si="85"/>
        <v>C15-2</v>
      </c>
      <c r="E634" t="s">
        <v>504</v>
      </c>
      <c r="F634">
        <v>2</v>
      </c>
      <c r="G634" t="s">
        <v>275</v>
      </c>
      <c r="AT634" t="str">
        <f t="shared" si="86"/>
        <v>GND</v>
      </c>
      <c r="AU634" t="str">
        <f t="shared" si="87"/>
        <v>--</v>
      </c>
    </row>
    <row r="635" spans="1:47" x14ac:dyDescent="0.25">
      <c r="A635" t="str">
        <f t="shared" si="82"/>
        <v>C16-1</v>
      </c>
      <c r="B635" t="str">
        <f t="shared" si="83"/>
        <v>1.35V_LDO</v>
      </c>
      <c r="C635" t="str">
        <f t="shared" si="84"/>
        <v>C16-1.35V_LDO</v>
      </c>
      <c r="D635" t="str">
        <f t="shared" si="85"/>
        <v>C16-1</v>
      </c>
      <c r="E635" t="s">
        <v>505</v>
      </c>
      <c r="F635">
        <v>1</v>
      </c>
      <c r="G635" t="s">
        <v>1299</v>
      </c>
      <c r="AT635" t="str">
        <f t="shared" si="86"/>
        <v>1.35V_LDO</v>
      </c>
      <c r="AU635" t="str">
        <f t="shared" si="87"/>
        <v>--</v>
      </c>
    </row>
    <row r="636" spans="1:47" x14ac:dyDescent="0.25">
      <c r="A636" t="str">
        <f t="shared" si="82"/>
        <v>C16-2</v>
      </c>
      <c r="B636" t="str">
        <f t="shared" si="83"/>
        <v>GND</v>
      </c>
      <c r="C636" t="str">
        <f t="shared" si="84"/>
        <v>C16-GND</v>
      </c>
      <c r="D636" t="str">
        <f t="shared" si="85"/>
        <v>C16-2</v>
      </c>
      <c r="E636" t="s">
        <v>505</v>
      </c>
      <c r="F636">
        <v>2</v>
      </c>
      <c r="G636" t="s">
        <v>275</v>
      </c>
      <c r="AT636" t="str">
        <f t="shared" si="86"/>
        <v>GND</v>
      </c>
      <c r="AU636" t="str">
        <f t="shared" si="87"/>
        <v>--</v>
      </c>
    </row>
    <row r="637" spans="1:47" x14ac:dyDescent="0.25">
      <c r="A637" t="str">
        <f t="shared" si="82"/>
        <v>C17-1</v>
      </c>
      <c r="B637" t="str">
        <f t="shared" si="83"/>
        <v>1.0V_MGT</v>
      </c>
      <c r="C637" t="str">
        <f t="shared" si="84"/>
        <v>C17-1.0V_MGT</v>
      </c>
      <c r="D637" t="str">
        <f t="shared" si="85"/>
        <v>C17-1</v>
      </c>
      <c r="E637" t="s">
        <v>506</v>
      </c>
      <c r="F637">
        <v>1</v>
      </c>
      <c r="G637" t="s">
        <v>1298</v>
      </c>
      <c r="AT637" t="str">
        <f t="shared" si="86"/>
        <v>1.0V_MGT</v>
      </c>
      <c r="AU637" t="str">
        <f t="shared" si="87"/>
        <v>--</v>
      </c>
    </row>
    <row r="638" spans="1:47" x14ac:dyDescent="0.25">
      <c r="A638" t="str">
        <f t="shared" si="82"/>
        <v>C17-2</v>
      </c>
      <c r="B638" t="str">
        <f t="shared" si="83"/>
        <v>GND</v>
      </c>
      <c r="C638" t="str">
        <f t="shared" si="84"/>
        <v>C17-GND</v>
      </c>
      <c r="D638" t="str">
        <f t="shared" si="85"/>
        <v>C17-2</v>
      </c>
      <c r="E638" t="s">
        <v>506</v>
      </c>
      <c r="F638">
        <v>2</v>
      </c>
      <c r="G638" t="s">
        <v>275</v>
      </c>
      <c r="AT638" t="str">
        <f t="shared" si="86"/>
        <v>GND</v>
      </c>
      <c r="AU638" t="str">
        <f t="shared" si="87"/>
        <v>--</v>
      </c>
    </row>
    <row r="639" spans="1:47" x14ac:dyDescent="0.25">
      <c r="A639" t="str">
        <f t="shared" si="82"/>
        <v>C18-1</v>
      </c>
      <c r="B639" t="str">
        <f t="shared" si="83"/>
        <v>VIN</v>
      </c>
      <c r="C639" t="str">
        <f t="shared" si="84"/>
        <v>C18-VIN</v>
      </c>
      <c r="D639" t="str">
        <f t="shared" si="85"/>
        <v>C18-1</v>
      </c>
      <c r="E639" t="s">
        <v>669</v>
      </c>
      <c r="F639">
        <v>1</v>
      </c>
      <c r="G639" t="s">
        <v>273</v>
      </c>
      <c r="AT639" t="str">
        <f t="shared" si="86"/>
        <v>VIN</v>
      </c>
      <c r="AU639" t="str">
        <f t="shared" si="87"/>
        <v>--</v>
      </c>
    </row>
    <row r="640" spans="1:47" x14ac:dyDescent="0.25">
      <c r="A640" t="str">
        <f t="shared" si="82"/>
        <v>C18-2</v>
      </c>
      <c r="B640" t="str">
        <f t="shared" si="83"/>
        <v>GND</v>
      </c>
      <c r="C640" t="str">
        <f t="shared" si="84"/>
        <v>C18-GND</v>
      </c>
      <c r="D640" t="str">
        <f t="shared" si="85"/>
        <v>C18-2</v>
      </c>
      <c r="E640" t="s">
        <v>669</v>
      </c>
      <c r="F640">
        <v>2</v>
      </c>
      <c r="G640" t="s">
        <v>275</v>
      </c>
      <c r="AT640" t="str">
        <f t="shared" si="86"/>
        <v>GND</v>
      </c>
      <c r="AU640" t="str">
        <f t="shared" si="87"/>
        <v>--</v>
      </c>
    </row>
    <row r="641" spans="1:47" x14ac:dyDescent="0.25">
      <c r="A641" t="str">
        <f t="shared" si="82"/>
        <v>C19-1</v>
      </c>
      <c r="B641" t="str">
        <f t="shared" si="83"/>
        <v>1.35V_LDO</v>
      </c>
      <c r="C641" t="str">
        <f t="shared" si="84"/>
        <v>C19-1.35V_LDO</v>
      </c>
      <c r="D641" t="str">
        <f t="shared" si="85"/>
        <v>C19-1</v>
      </c>
      <c r="E641" t="s">
        <v>741</v>
      </c>
      <c r="F641">
        <v>1</v>
      </c>
      <c r="G641" t="s">
        <v>1299</v>
      </c>
      <c r="AT641" t="str">
        <f t="shared" si="86"/>
        <v>1.35V_LDO</v>
      </c>
      <c r="AU641" t="str">
        <f t="shared" si="87"/>
        <v>--</v>
      </c>
    </row>
    <row r="642" spans="1:47" x14ac:dyDescent="0.25">
      <c r="A642" t="str">
        <f t="shared" si="82"/>
        <v>C19-2</v>
      </c>
      <c r="B642" t="str">
        <f t="shared" si="83"/>
        <v>GND</v>
      </c>
      <c r="C642" t="str">
        <f t="shared" si="84"/>
        <v>C19-GND</v>
      </c>
      <c r="D642" t="str">
        <f t="shared" si="85"/>
        <v>C19-2</v>
      </c>
      <c r="E642" t="s">
        <v>741</v>
      </c>
      <c r="F642">
        <v>2</v>
      </c>
      <c r="G642" t="s">
        <v>275</v>
      </c>
      <c r="AT642" t="str">
        <f t="shared" si="86"/>
        <v>GND</v>
      </c>
      <c r="AU642" t="str">
        <f t="shared" si="87"/>
        <v>--</v>
      </c>
    </row>
    <row r="643" spans="1:47" x14ac:dyDescent="0.25">
      <c r="A643" t="str">
        <f t="shared" si="82"/>
        <v>C20-1</v>
      </c>
      <c r="B643" t="str">
        <f t="shared" si="83"/>
        <v>VIN</v>
      </c>
      <c r="C643" t="str">
        <f t="shared" si="84"/>
        <v>C20-VIN</v>
      </c>
      <c r="D643" t="str">
        <f t="shared" si="85"/>
        <v>C20-1</v>
      </c>
      <c r="E643" t="s">
        <v>742</v>
      </c>
      <c r="F643">
        <v>1</v>
      </c>
      <c r="G643" t="s">
        <v>273</v>
      </c>
      <c r="AT643" t="str">
        <f t="shared" si="86"/>
        <v>VIN</v>
      </c>
      <c r="AU643" t="str">
        <f t="shared" si="87"/>
        <v>--</v>
      </c>
    </row>
    <row r="644" spans="1:47" x14ac:dyDescent="0.25">
      <c r="A644" t="str">
        <f t="shared" si="82"/>
        <v>C20-2</v>
      </c>
      <c r="B644" t="str">
        <f t="shared" si="83"/>
        <v>GND</v>
      </c>
      <c r="C644" t="str">
        <f t="shared" si="84"/>
        <v>C20-GND</v>
      </c>
      <c r="D644" t="str">
        <f t="shared" si="85"/>
        <v>C20-2</v>
      </c>
      <c r="E644" t="s">
        <v>742</v>
      </c>
      <c r="F644">
        <v>2</v>
      </c>
      <c r="G644" t="s">
        <v>275</v>
      </c>
      <c r="AT644" t="str">
        <f t="shared" si="86"/>
        <v>GND</v>
      </c>
      <c r="AU644" t="str">
        <f t="shared" si="87"/>
        <v>--</v>
      </c>
    </row>
    <row r="645" spans="1:47" x14ac:dyDescent="0.25">
      <c r="A645" t="str">
        <f t="shared" si="82"/>
        <v>C21-1</v>
      </c>
      <c r="B645" t="str">
        <f t="shared" si="83"/>
        <v>1.2V_MGT</v>
      </c>
      <c r="C645" t="str">
        <f t="shared" si="84"/>
        <v>C21-1.2V_MGT</v>
      </c>
      <c r="D645" t="str">
        <f t="shared" si="85"/>
        <v>C21-1</v>
      </c>
      <c r="E645" t="s">
        <v>743</v>
      </c>
      <c r="F645">
        <v>1</v>
      </c>
      <c r="G645" t="s">
        <v>874</v>
      </c>
      <c r="AT645" t="str">
        <f t="shared" si="86"/>
        <v>1.2V_MGT</v>
      </c>
      <c r="AU645" t="str">
        <f t="shared" si="87"/>
        <v>--</v>
      </c>
    </row>
    <row r="646" spans="1:47" x14ac:dyDescent="0.25">
      <c r="A646" t="str">
        <f t="shared" ref="A646:A709" si="88">$E646&amp;"-"&amp;$F646</f>
        <v>C21-2</v>
      </c>
      <c r="B646" t="str">
        <f t="shared" ref="B646:B709" si="89">IF(OR(E646=$A$2,E646=$B$2,E646=$C$2,E646=$D$2),"--",G646)</f>
        <v>GND</v>
      </c>
      <c r="C646" t="str">
        <f t="shared" ref="C646:C709" si="90">$E646&amp;"-"&amp;$G646</f>
        <v>C21-GND</v>
      </c>
      <c r="D646" t="str">
        <f t="shared" ref="D646:D709" si="91">A646</f>
        <v>C21-2</v>
      </c>
      <c r="E646" t="s">
        <v>743</v>
      </c>
      <c r="F646">
        <v>2</v>
      </c>
      <c r="G646" t="s">
        <v>275</v>
      </c>
      <c r="AT646" t="str">
        <f t="shared" ref="AT646:AT709" si="92">IF(IF(COUNTIF($AO$6:$AQ$150,B646)&gt;0,"---","--")="---",VLOOKUP(B646,$AO$6:$AQ$150,3,0),B646)</f>
        <v>GND</v>
      </c>
      <c r="AU646" t="str">
        <f t="shared" ref="AU646:AU709" si="93">IF(IF(COUNTIF($AO$6:$AQ$150,B646)&gt;0,"---","--")="---",VLOOKUP(B646,$AO$6:$AQ$150,2,0),"--")</f>
        <v>--</v>
      </c>
    </row>
    <row r="647" spans="1:47" x14ac:dyDescent="0.25">
      <c r="A647" t="str">
        <f t="shared" si="88"/>
        <v>C22-1</v>
      </c>
      <c r="B647" t="str">
        <f t="shared" si="89"/>
        <v>VIN</v>
      </c>
      <c r="C647" t="str">
        <f t="shared" si="90"/>
        <v>C22-VIN</v>
      </c>
      <c r="D647" t="str">
        <f t="shared" si="91"/>
        <v>C22-1</v>
      </c>
      <c r="E647" t="s">
        <v>744</v>
      </c>
      <c r="F647">
        <v>1</v>
      </c>
      <c r="G647" t="s">
        <v>273</v>
      </c>
      <c r="AT647" t="str">
        <f t="shared" si="92"/>
        <v>VIN</v>
      </c>
      <c r="AU647" t="str">
        <f t="shared" si="93"/>
        <v>--</v>
      </c>
    </row>
    <row r="648" spans="1:47" x14ac:dyDescent="0.25">
      <c r="A648" t="str">
        <f t="shared" si="88"/>
        <v>C22-2</v>
      </c>
      <c r="B648" t="str">
        <f t="shared" si="89"/>
        <v>GND</v>
      </c>
      <c r="C648" t="str">
        <f t="shared" si="90"/>
        <v>C22-GND</v>
      </c>
      <c r="D648" t="str">
        <f t="shared" si="91"/>
        <v>C22-2</v>
      </c>
      <c r="E648" t="s">
        <v>744</v>
      </c>
      <c r="F648">
        <v>2</v>
      </c>
      <c r="G648" t="s">
        <v>275</v>
      </c>
      <c r="AT648" t="str">
        <f t="shared" si="92"/>
        <v>GND</v>
      </c>
      <c r="AU648" t="str">
        <f t="shared" si="93"/>
        <v>--</v>
      </c>
    </row>
    <row r="649" spans="1:47" x14ac:dyDescent="0.25">
      <c r="A649" t="str">
        <f t="shared" si="88"/>
        <v>C23-1</v>
      </c>
      <c r="B649" t="str">
        <f t="shared" si="89"/>
        <v>1.0V</v>
      </c>
      <c r="C649" t="str">
        <f t="shared" si="90"/>
        <v>C23-1.0V</v>
      </c>
      <c r="D649" t="str">
        <f t="shared" si="91"/>
        <v>C23-1</v>
      </c>
      <c r="E649" t="s">
        <v>745</v>
      </c>
      <c r="F649">
        <v>1</v>
      </c>
      <c r="G649" t="s">
        <v>1297</v>
      </c>
      <c r="AT649" t="str">
        <f t="shared" si="92"/>
        <v>1.0V</v>
      </c>
      <c r="AU649" t="str">
        <f t="shared" si="93"/>
        <v>--</v>
      </c>
    </row>
    <row r="650" spans="1:47" x14ac:dyDescent="0.25">
      <c r="A650" t="str">
        <f t="shared" si="88"/>
        <v>C23-2</v>
      </c>
      <c r="B650" t="str">
        <f t="shared" si="89"/>
        <v>GND</v>
      </c>
      <c r="C650" t="str">
        <f t="shared" si="90"/>
        <v>C23-GND</v>
      </c>
      <c r="D650" t="str">
        <f t="shared" si="91"/>
        <v>C23-2</v>
      </c>
      <c r="E650" t="s">
        <v>745</v>
      </c>
      <c r="F650">
        <v>2</v>
      </c>
      <c r="G650" t="s">
        <v>275</v>
      </c>
      <c r="AT650" t="str">
        <f t="shared" si="92"/>
        <v>GND</v>
      </c>
      <c r="AU650" t="str">
        <f t="shared" si="93"/>
        <v>--</v>
      </c>
    </row>
    <row r="651" spans="1:47" x14ac:dyDescent="0.25">
      <c r="A651" t="str">
        <f t="shared" si="88"/>
        <v>C24-1</v>
      </c>
      <c r="B651" t="str">
        <f t="shared" si="89"/>
        <v>NetC24_1</v>
      </c>
      <c r="C651" t="str">
        <f t="shared" si="90"/>
        <v>C24-NetC24_1</v>
      </c>
      <c r="D651" t="str">
        <f t="shared" si="91"/>
        <v>C24-1</v>
      </c>
      <c r="E651" t="s">
        <v>746</v>
      </c>
      <c r="F651">
        <v>1</v>
      </c>
      <c r="G651" t="s">
        <v>916</v>
      </c>
      <c r="AT651" t="str">
        <f t="shared" si="92"/>
        <v>NetC24_1</v>
      </c>
      <c r="AU651" t="str">
        <f t="shared" si="93"/>
        <v>--</v>
      </c>
    </row>
    <row r="652" spans="1:47" x14ac:dyDescent="0.25">
      <c r="A652" t="str">
        <f t="shared" si="88"/>
        <v>C24-2</v>
      </c>
      <c r="B652" t="str">
        <f t="shared" si="89"/>
        <v>GND</v>
      </c>
      <c r="C652" t="str">
        <f t="shared" si="90"/>
        <v>C24-GND</v>
      </c>
      <c r="D652" t="str">
        <f t="shared" si="91"/>
        <v>C24-2</v>
      </c>
      <c r="E652" t="s">
        <v>746</v>
      </c>
      <c r="F652">
        <v>2</v>
      </c>
      <c r="G652" t="s">
        <v>275</v>
      </c>
      <c r="AT652" t="str">
        <f t="shared" si="92"/>
        <v>GND</v>
      </c>
      <c r="AU652" t="str">
        <f t="shared" si="93"/>
        <v>--</v>
      </c>
    </row>
    <row r="653" spans="1:47" x14ac:dyDescent="0.25">
      <c r="A653" t="str">
        <f t="shared" si="88"/>
        <v>C25-1</v>
      </c>
      <c r="B653" t="str">
        <f t="shared" si="89"/>
        <v>NetC25_1</v>
      </c>
      <c r="C653" t="str">
        <f t="shared" si="90"/>
        <v>C25-NetC25_1</v>
      </c>
      <c r="D653" t="str">
        <f t="shared" si="91"/>
        <v>C25-1</v>
      </c>
      <c r="E653" t="s">
        <v>747</v>
      </c>
      <c r="F653">
        <v>1</v>
      </c>
      <c r="G653" t="s">
        <v>1308</v>
      </c>
      <c r="AT653" t="str">
        <f t="shared" si="92"/>
        <v>NetC25_1</v>
      </c>
      <c r="AU653" t="str">
        <f t="shared" si="93"/>
        <v>--</v>
      </c>
    </row>
    <row r="654" spans="1:47" x14ac:dyDescent="0.25">
      <c r="A654" t="str">
        <f t="shared" si="88"/>
        <v>C25-2</v>
      </c>
      <c r="B654" t="str">
        <f t="shared" si="89"/>
        <v>GND</v>
      </c>
      <c r="C654" t="str">
        <f t="shared" si="90"/>
        <v>C25-GND</v>
      </c>
      <c r="D654" t="str">
        <f t="shared" si="91"/>
        <v>C25-2</v>
      </c>
      <c r="E654" t="s">
        <v>747</v>
      </c>
      <c r="F654">
        <v>2</v>
      </c>
      <c r="G654" t="s">
        <v>275</v>
      </c>
      <c r="AT654" t="str">
        <f t="shared" si="92"/>
        <v>GND</v>
      </c>
      <c r="AU654" t="str">
        <f t="shared" si="93"/>
        <v>--</v>
      </c>
    </row>
    <row r="655" spans="1:47" x14ac:dyDescent="0.25">
      <c r="A655" t="str">
        <f t="shared" si="88"/>
        <v>C26-1</v>
      </c>
      <c r="B655" t="str">
        <f t="shared" si="89"/>
        <v>NetC26_1</v>
      </c>
      <c r="C655" t="str">
        <f t="shared" si="90"/>
        <v>C26-NetC26_1</v>
      </c>
      <c r="D655" t="str">
        <f t="shared" si="91"/>
        <v>C26-1</v>
      </c>
      <c r="E655" t="s">
        <v>748</v>
      </c>
      <c r="F655">
        <v>1</v>
      </c>
      <c r="G655" t="s">
        <v>1309</v>
      </c>
      <c r="AT655" t="str">
        <f t="shared" si="92"/>
        <v>NetC26_1</v>
      </c>
      <c r="AU655" t="str">
        <f t="shared" si="93"/>
        <v>--</v>
      </c>
    </row>
    <row r="656" spans="1:47" x14ac:dyDescent="0.25">
      <c r="A656" t="str">
        <f t="shared" si="88"/>
        <v>C26-2</v>
      </c>
      <c r="B656" t="str">
        <f t="shared" si="89"/>
        <v>GND</v>
      </c>
      <c r="C656" t="str">
        <f t="shared" si="90"/>
        <v>C26-GND</v>
      </c>
      <c r="D656" t="str">
        <f t="shared" si="91"/>
        <v>C26-2</v>
      </c>
      <c r="E656" t="s">
        <v>748</v>
      </c>
      <c r="F656">
        <v>2</v>
      </c>
      <c r="G656" t="s">
        <v>275</v>
      </c>
      <c r="AT656" t="str">
        <f t="shared" si="92"/>
        <v>GND</v>
      </c>
      <c r="AU656" t="str">
        <f t="shared" si="93"/>
        <v>--</v>
      </c>
    </row>
    <row r="657" spans="1:47" x14ac:dyDescent="0.25">
      <c r="A657" t="str">
        <f t="shared" si="88"/>
        <v>C27-1</v>
      </c>
      <c r="B657" t="str">
        <f t="shared" si="89"/>
        <v>GND</v>
      </c>
      <c r="C657" t="str">
        <f t="shared" si="90"/>
        <v>C27-GND</v>
      </c>
      <c r="D657" t="str">
        <f t="shared" si="91"/>
        <v>C27-1</v>
      </c>
      <c r="E657" t="s">
        <v>749</v>
      </c>
      <c r="F657">
        <v>1</v>
      </c>
      <c r="G657" t="s">
        <v>275</v>
      </c>
      <c r="AT657" t="str">
        <f t="shared" si="92"/>
        <v>GND</v>
      </c>
      <c r="AU657" t="str">
        <f t="shared" si="93"/>
        <v>--</v>
      </c>
    </row>
    <row r="658" spans="1:47" x14ac:dyDescent="0.25">
      <c r="A658" t="str">
        <f t="shared" si="88"/>
        <v>C27-2</v>
      </c>
      <c r="B658" t="str">
        <f t="shared" si="89"/>
        <v>1.0V</v>
      </c>
      <c r="C658" t="str">
        <f t="shared" si="90"/>
        <v>C27-1.0V</v>
      </c>
      <c r="D658" t="str">
        <f t="shared" si="91"/>
        <v>C27-2</v>
      </c>
      <c r="E658" t="s">
        <v>749</v>
      </c>
      <c r="F658">
        <v>2</v>
      </c>
      <c r="G658" t="s">
        <v>1297</v>
      </c>
      <c r="AT658" t="str">
        <f t="shared" si="92"/>
        <v>1.0V</v>
      </c>
      <c r="AU658" t="str">
        <f t="shared" si="93"/>
        <v>--</v>
      </c>
    </row>
    <row r="659" spans="1:47" x14ac:dyDescent="0.25">
      <c r="A659" t="str">
        <f t="shared" si="88"/>
        <v>C48-1</v>
      </c>
      <c r="B659" t="str">
        <f t="shared" si="89"/>
        <v>1.0V</v>
      </c>
      <c r="C659" t="str">
        <f t="shared" si="90"/>
        <v>C48-1.0V</v>
      </c>
      <c r="D659" t="str">
        <f t="shared" si="91"/>
        <v>C48-1</v>
      </c>
      <c r="E659" t="s">
        <v>752</v>
      </c>
      <c r="F659">
        <v>1</v>
      </c>
      <c r="G659" t="s">
        <v>1297</v>
      </c>
      <c r="AT659" t="str">
        <f t="shared" si="92"/>
        <v>1.0V</v>
      </c>
      <c r="AU659" t="str">
        <f t="shared" si="93"/>
        <v>--</v>
      </c>
    </row>
    <row r="660" spans="1:47" x14ac:dyDescent="0.25">
      <c r="A660" t="str">
        <f t="shared" si="88"/>
        <v>C48-2</v>
      </c>
      <c r="B660" t="str">
        <f t="shared" si="89"/>
        <v>GND</v>
      </c>
      <c r="C660" t="str">
        <f t="shared" si="90"/>
        <v>C48-GND</v>
      </c>
      <c r="D660" t="str">
        <f t="shared" si="91"/>
        <v>C48-2</v>
      </c>
      <c r="E660" t="s">
        <v>752</v>
      </c>
      <c r="F660">
        <v>2</v>
      </c>
      <c r="G660" t="s">
        <v>275</v>
      </c>
      <c r="AT660" t="str">
        <f t="shared" si="92"/>
        <v>GND</v>
      </c>
      <c r="AU660" t="str">
        <f t="shared" si="93"/>
        <v>--</v>
      </c>
    </row>
    <row r="661" spans="1:47" x14ac:dyDescent="0.25">
      <c r="A661" t="str">
        <f t="shared" si="88"/>
        <v>C49-1</v>
      </c>
      <c r="B661" t="str">
        <f t="shared" si="89"/>
        <v>GND</v>
      </c>
      <c r="C661" t="str">
        <f t="shared" si="90"/>
        <v>C49-GND</v>
      </c>
      <c r="D661" t="str">
        <f t="shared" si="91"/>
        <v>C49-1</v>
      </c>
      <c r="E661" t="s">
        <v>753</v>
      </c>
      <c r="F661">
        <v>1</v>
      </c>
      <c r="G661" t="s">
        <v>275</v>
      </c>
      <c r="AT661" t="str">
        <f t="shared" si="92"/>
        <v>GND</v>
      </c>
      <c r="AU661" t="str">
        <f t="shared" si="93"/>
        <v>--</v>
      </c>
    </row>
    <row r="662" spans="1:47" x14ac:dyDescent="0.25">
      <c r="A662" t="str">
        <f t="shared" si="88"/>
        <v>C49-2</v>
      </c>
      <c r="B662" t="str">
        <f t="shared" si="89"/>
        <v>1.0V</v>
      </c>
      <c r="C662" t="str">
        <f t="shared" si="90"/>
        <v>C49-1.0V</v>
      </c>
      <c r="D662" t="str">
        <f t="shared" si="91"/>
        <v>C49-2</v>
      </c>
      <c r="E662" t="s">
        <v>753</v>
      </c>
      <c r="F662">
        <v>2</v>
      </c>
      <c r="G662" t="s">
        <v>1297</v>
      </c>
      <c r="AT662" t="str">
        <f t="shared" si="92"/>
        <v>1.0V</v>
      </c>
      <c r="AU662" t="str">
        <f t="shared" si="93"/>
        <v>--</v>
      </c>
    </row>
    <row r="663" spans="1:47" x14ac:dyDescent="0.25">
      <c r="A663" t="str">
        <f t="shared" si="88"/>
        <v>C50-1</v>
      </c>
      <c r="B663" t="str">
        <f t="shared" si="89"/>
        <v>GND</v>
      </c>
      <c r="C663" t="str">
        <f t="shared" si="90"/>
        <v>C50-GND</v>
      </c>
      <c r="D663" t="str">
        <f t="shared" si="91"/>
        <v>C50-1</v>
      </c>
      <c r="E663" t="s">
        <v>754</v>
      </c>
      <c r="F663">
        <v>1</v>
      </c>
      <c r="G663" t="s">
        <v>275</v>
      </c>
      <c r="AT663" t="str">
        <f t="shared" si="92"/>
        <v>GND</v>
      </c>
      <c r="AU663" t="str">
        <f t="shared" si="93"/>
        <v>--</v>
      </c>
    </row>
    <row r="664" spans="1:47" x14ac:dyDescent="0.25">
      <c r="A664" t="str">
        <f t="shared" si="88"/>
        <v>C50-2</v>
      </c>
      <c r="B664" t="str">
        <f t="shared" si="89"/>
        <v>1.0V</v>
      </c>
      <c r="C664" t="str">
        <f t="shared" si="90"/>
        <v>C50-1.0V</v>
      </c>
      <c r="D664" t="str">
        <f t="shared" si="91"/>
        <v>C50-2</v>
      </c>
      <c r="E664" t="s">
        <v>754</v>
      </c>
      <c r="F664">
        <v>2</v>
      </c>
      <c r="G664" t="s">
        <v>1297</v>
      </c>
      <c r="AT664" t="str">
        <f t="shared" si="92"/>
        <v>1.0V</v>
      </c>
      <c r="AU664" t="str">
        <f t="shared" si="93"/>
        <v>--</v>
      </c>
    </row>
    <row r="665" spans="1:47" x14ac:dyDescent="0.25">
      <c r="A665" t="str">
        <f t="shared" si="88"/>
        <v>C51-1</v>
      </c>
      <c r="B665" t="str">
        <f t="shared" si="89"/>
        <v>GND</v>
      </c>
      <c r="C665" t="str">
        <f t="shared" si="90"/>
        <v>C51-GND</v>
      </c>
      <c r="D665" t="str">
        <f t="shared" si="91"/>
        <v>C51-1</v>
      </c>
      <c r="E665" t="s">
        <v>755</v>
      </c>
      <c r="F665">
        <v>1</v>
      </c>
      <c r="G665" t="s">
        <v>275</v>
      </c>
      <c r="AT665" t="str">
        <f t="shared" si="92"/>
        <v>GND</v>
      </c>
      <c r="AU665" t="str">
        <f t="shared" si="93"/>
        <v>--</v>
      </c>
    </row>
    <row r="666" spans="1:47" x14ac:dyDescent="0.25">
      <c r="A666" t="str">
        <f t="shared" si="88"/>
        <v>C51-2</v>
      </c>
      <c r="B666" t="str">
        <f t="shared" si="89"/>
        <v>1.0V</v>
      </c>
      <c r="C666" t="str">
        <f t="shared" si="90"/>
        <v>C51-1.0V</v>
      </c>
      <c r="D666" t="str">
        <f t="shared" si="91"/>
        <v>C51-2</v>
      </c>
      <c r="E666" t="s">
        <v>755</v>
      </c>
      <c r="F666">
        <v>2</v>
      </c>
      <c r="G666" t="s">
        <v>1297</v>
      </c>
      <c r="AT666" t="str">
        <f t="shared" si="92"/>
        <v>1.0V</v>
      </c>
      <c r="AU666" t="str">
        <f t="shared" si="93"/>
        <v>--</v>
      </c>
    </row>
    <row r="667" spans="1:47" x14ac:dyDescent="0.25">
      <c r="A667" t="str">
        <f t="shared" si="88"/>
        <v>C52-1</v>
      </c>
      <c r="B667" t="str">
        <f t="shared" si="89"/>
        <v>GND</v>
      </c>
      <c r="C667" t="str">
        <f t="shared" si="90"/>
        <v>C52-GND</v>
      </c>
      <c r="D667" t="str">
        <f t="shared" si="91"/>
        <v>C52-1</v>
      </c>
      <c r="E667" t="s">
        <v>756</v>
      </c>
      <c r="F667">
        <v>1</v>
      </c>
      <c r="G667" t="s">
        <v>275</v>
      </c>
      <c r="AT667" t="str">
        <f t="shared" si="92"/>
        <v>GND</v>
      </c>
      <c r="AU667" t="str">
        <f t="shared" si="93"/>
        <v>--</v>
      </c>
    </row>
    <row r="668" spans="1:47" x14ac:dyDescent="0.25">
      <c r="A668" t="str">
        <f t="shared" si="88"/>
        <v>C52-2</v>
      </c>
      <c r="B668" t="str">
        <f t="shared" si="89"/>
        <v>1.0V</v>
      </c>
      <c r="C668" t="str">
        <f t="shared" si="90"/>
        <v>C52-1.0V</v>
      </c>
      <c r="D668" t="str">
        <f t="shared" si="91"/>
        <v>C52-2</v>
      </c>
      <c r="E668" t="s">
        <v>756</v>
      </c>
      <c r="F668">
        <v>2</v>
      </c>
      <c r="G668" t="s">
        <v>1297</v>
      </c>
      <c r="AT668" t="str">
        <f t="shared" si="92"/>
        <v>1.0V</v>
      </c>
      <c r="AU668" t="str">
        <f t="shared" si="93"/>
        <v>--</v>
      </c>
    </row>
    <row r="669" spans="1:47" x14ac:dyDescent="0.25">
      <c r="A669" t="str">
        <f t="shared" si="88"/>
        <v>C54-1</v>
      </c>
      <c r="B669" t="str">
        <f t="shared" si="89"/>
        <v>1.0V</v>
      </c>
      <c r="C669" t="str">
        <f t="shared" si="90"/>
        <v>C54-1.0V</v>
      </c>
      <c r="D669" t="str">
        <f t="shared" si="91"/>
        <v>C54-1</v>
      </c>
      <c r="E669" t="s">
        <v>757</v>
      </c>
      <c r="F669">
        <v>1</v>
      </c>
      <c r="G669" t="s">
        <v>1297</v>
      </c>
      <c r="AT669" t="str">
        <f t="shared" si="92"/>
        <v>1.0V</v>
      </c>
      <c r="AU669" t="str">
        <f t="shared" si="93"/>
        <v>--</v>
      </c>
    </row>
    <row r="670" spans="1:47" x14ac:dyDescent="0.25">
      <c r="A670" t="str">
        <f t="shared" si="88"/>
        <v>C54-2</v>
      </c>
      <c r="B670" t="str">
        <f t="shared" si="89"/>
        <v>GND</v>
      </c>
      <c r="C670" t="str">
        <f t="shared" si="90"/>
        <v>C54-GND</v>
      </c>
      <c r="D670" t="str">
        <f t="shared" si="91"/>
        <v>C54-2</v>
      </c>
      <c r="E670" t="s">
        <v>757</v>
      </c>
      <c r="F670">
        <v>2</v>
      </c>
      <c r="G670" t="s">
        <v>275</v>
      </c>
      <c r="AT670" t="str">
        <f t="shared" si="92"/>
        <v>GND</v>
      </c>
      <c r="AU670" t="str">
        <f t="shared" si="93"/>
        <v>--</v>
      </c>
    </row>
    <row r="671" spans="1:47" x14ac:dyDescent="0.25">
      <c r="A671" t="str">
        <f t="shared" si="88"/>
        <v>C55-1</v>
      </c>
      <c r="B671" t="str">
        <f t="shared" si="89"/>
        <v>1.0V</v>
      </c>
      <c r="C671" t="str">
        <f t="shared" si="90"/>
        <v>C55-1.0V</v>
      </c>
      <c r="D671" t="str">
        <f t="shared" si="91"/>
        <v>C55-1</v>
      </c>
      <c r="E671" t="s">
        <v>758</v>
      </c>
      <c r="F671">
        <v>1</v>
      </c>
      <c r="G671" t="s">
        <v>1297</v>
      </c>
      <c r="AT671" t="str">
        <f t="shared" si="92"/>
        <v>1.0V</v>
      </c>
      <c r="AU671" t="str">
        <f t="shared" si="93"/>
        <v>--</v>
      </c>
    </row>
    <row r="672" spans="1:47" x14ac:dyDescent="0.25">
      <c r="A672" t="str">
        <f t="shared" si="88"/>
        <v>C55-2</v>
      </c>
      <c r="B672" t="str">
        <f t="shared" si="89"/>
        <v>GND</v>
      </c>
      <c r="C672" t="str">
        <f t="shared" si="90"/>
        <v>C55-GND</v>
      </c>
      <c r="D672" t="str">
        <f t="shared" si="91"/>
        <v>C55-2</v>
      </c>
      <c r="E672" t="s">
        <v>758</v>
      </c>
      <c r="F672">
        <v>2</v>
      </c>
      <c r="G672" t="s">
        <v>275</v>
      </c>
      <c r="AT672" t="str">
        <f t="shared" si="92"/>
        <v>GND</v>
      </c>
      <c r="AU672" t="str">
        <f t="shared" si="93"/>
        <v>--</v>
      </c>
    </row>
    <row r="673" spans="1:47" x14ac:dyDescent="0.25">
      <c r="A673" t="str">
        <f t="shared" si="88"/>
        <v>C56-1</v>
      </c>
      <c r="B673" t="str">
        <f t="shared" si="89"/>
        <v>1.0V</v>
      </c>
      <c r="C673" t="str">
        <f t="shared" si="90"/>
        <v>C56-1.0V</v>
      </c>
      <c r="D673" t="str">
        <f t="shared" si="91"/>
        <v>C56-1</v>
      </c>
      <c r="E673" t="s">
        <v>759</v>
      </c>
      <c r="F673">
        <v>1</v>
      </c>
      <c r="G673" t="s">
        <v>1297</v>
      </c>
      <c r="AT673" t="str">
        <f t="shared" si="92"/>
        <v>1.0V</v>
      </c>
      <c r="AU673" t="str">
        <f t="shared" si="93"/>
        <v>--</v>
      </c>
    </row>
    <row r="674" spans="1:47" x14ac:dyDescent="0.25">
      <c r="A674" t="str">
        <f t="shared" si="88"/>
        <v>C56-2</v>
      </c>
      <c r="B674" t="str">
        <f t="shared" si="89"/>
        <v>GND</v>
      </c>
      <c r="C674" t="str">
        <f t="shared" si="90"/>
        <v>C56-GND</v>
      </c>
      <c r="D674" t="str">
        <f t="shared" si="91"/>
        <v>C56-2</v>
      </c>
      <c r="E674" t="s">
        <v>759</v>
      </c>
      <c r="F674">
        <v>2</v>
      </c>
      <c r="G674" t="s">
        <v>275</v>
      </c>
      <c r="AT674" t="str">
        <f t="shared" si="92"/>
        <v>GND</v>
      </c>
      <c r="AU674" t="str">
        <f t="shared" si="93"/>
        <v>--</v>
      </c>
    </row>
    <row r="675" spans="1:47" x14ac:dyDescent="0.25">
      <c r="A675" t="str">
        <f t="shared" si="88"/>
        <v>C57-1</v>
      </c>
      <c r="B675" t="str">
        <f t="shared" si="89"/>
        <v>1.8V</v>
      </c>
      <c r="C675" t="str">
        <f t="shared" si="90"/>
        <v>C57-1.8V</v>
      </c>
      <c r="D675" t="str">
        <f t="shared" si="91"/>
        <v>C57-1</v>
      </c>
      <c r="E675" t="s">
        <v>760</v>
      </c>
      <c r="F675">
        <v>1</v>
      </c>
      <c r="G675" t="s">
        <v>276</v>
      </c>
      <c r="AT675" t="str">
        <f t="shared" si="92"/>
        <v>1.8V</v>
      </c>
      <c r="AU675" t="str">
        <f t="shared" si="93"/>
        <v>--</v>
      </c>
    </row>
    <row r="676" spans="1:47" x14ac:dyDescent="0.25">
      <c r="A676" t="str">
        <f t="shared" si="88"/>
        <v>C57-2</v>
      </c>
      <c r="B676" t="str">
        <f t="shared" si="89"/>
        <v>GND</v>
      </c>
      <c r="C676" t="str">
        <f t="shared" si="90"/>
        <v>C57-GND</v>
      </c>
      <c r="D676" t="str">
        <f t="shared" si="91"/>
        <v>C57-2</v>
      </c>
      <c r="E676" t="s">
        <v>760</v>
      </c>
      <c r="F676">
        <v>2</v>
      </c>
      <c r="G676" t="s">
        <v>275</v>
      </c>
      <c r="AT676" t="str">
        <f t="shared" si="92"/>
        <v>GND</v>
      </c>
      <c r="AU676" t="str">
        <f t="shared" si="93"/>
        <v>--</v>
      </c>
    </row>
    <row r="677" spans="1:47" x14ac:dyDescent="0.25">
      <c r="A677" t="str">
        <f t="shared" si="88"/>
        <v>C58-1</v>
      </c>
      <c r="B677" t="str">
        <f t="shared" si="89"/>
        <v>3.3V</v>
      </c>
      <c r="C677" t="str">
        <f t="shared" si="90"/>
        <v>C58-3.3V</v>
      </c>
      <c r="D677" t="str">
        <f t="shared" si="91"/>
        <v>C58-1</v>
      </c>
      <c r="E677" t="s">
        <v>761</v>
      </c>
      <c r="F677">
        <v>1</v>
      </c>
      <c r="G677" t="s">
        <v>277</v>
      </c>
      <c r="AT677" t="str">
        <f t="shared" si="92"/>
        <v>3.3V</v>
      </c>
      <c r="AU677" t="str">
        <f t="shared" si="93"/>
        <v>--</v>
      </c>
    </row>
    <row r="678" spans="1:47" x14ac:dyDescent="0.25">
      <c r="A678" t="str">
        <f t="shared" si="88"/>
        <v>C58-2</v>
      </c>
      <c r="B678" t="str">
        <f t="shared" si="89"/>
        <v>GND</v>
      </c>
      <c r="C678" t="str">
        <f t="shared" si="90"/>
        <v>C58-GND</v>
      </c>
      <c r="D678" t="str">
        <f t="shared" si="91"/>
        <v>C58-2</v>
      </c>
      <c r="E678" t="s">
        <v>761</v>
      </c>
      <c r="F678">
        <v>2</v>
      </c>
      <c r="G678" t="s">
        <v>275</v>
      </c>
      <c r="AT678" t="str">
        <f t="shared" si="92"/>
        <v>GND</v>
      </c>
      <c r="AU678" t="str">
        <f t="shared" si="93"/>
        <v>--</v>
      </c>
    </row>
    <row r="679" spans="1:47" x14ac:dyDescent="0.25">
      <c r="A679" t="str">
        <f t="shared" si="88"/>
        <v>C62-1</v>
      </c>
      <c r="B679" t="str">
        <f t="shared" si="89"/>
        <v>AGND</v>
      </c>
      <c r="C679" t="str">
        <f t="shared" si="90"/>
        <v>C62-AGND</v>
      </c>
      <c r="D679" t="str">
        <f t="shared" si="91"/>
        <v>C62-1</v>
      </c>
      <c r="E679" t="s">
        <v>762</v>
      </c>
      <c r="F679">
        <v>1</v>
      </c>
      <c r="G679" t="s">
        <v>278</v>
      </c>
      <c r="AT679" t="str">
        <f t="shared" si="92"/>
        <v>AGND</v>
      </c>
      <c r="AU679" t="str">
        <f t="shared" si="93"/>
        <v>--</v>
      </c>
    </row>
    <row r="680" spans="1:47" x14ac:dyDescent="0.25">
      <c r="A680" t="str">
        <f t="shared" si="88"/>
        <v>C62-2</v>
      </c>
      <c r="B680" t="str">
        <f t="shared" si="89"/>
        <v>AVCC</v>
      </c>
      <c r="C680" t="str">
        <f t="shared" si="90"/>
        <v>C62-AVCC</v>
      </c>
      <c r="D680" t="str">
        <f t="shared" si="91"/>
        <v>C62-2</v>
      </c>
      <c r="E680" t="s">
        <v>762</v>
      </c>
      <c r="F680">
        <v>2</v>
      </c>
      <c r="G680" t="s">
        <v>279</v>
      </c>
      <c r="AT680" t="str">
        <f t="shared" si="92"/>
        <v>AVCC</v>
      </c>
      <c r="AU680" t="str">
        <f t="shared" si="93"/>
        <v>--</v>
      </c>
    </row>
    <row r="681" spans="1:47" x14ac:dyDescent="0.25">
      <c r="A681" t="str">
        <f t="shared" si="88"/>
        <v>C63-1</v>
      </c>
      <c r="B681" t="str">
        <f t="shared" si="89"/>
        <v>GND</v>
      </c>
      <c r="C681" t="str">
        <f t="shared" si="90"/>
        <v>C63-GND</v>
      </c>
      <c r="D681" t="str">
        <f t="shared" si="91"/>
        <v>C63-1</v>
      </c>
      <c r="E681" t="s">
        <v>763</v>
      </c>
      <c r="F681">
        <v>1</v>
      </c>
      <c r="G681" t="s">
        <v>275</v>
      </c>
      <c r="AT681" t="str">
        <f t="shared" si="92"/>
        <v>GND</v>
      </c>
      <c r="AU681" t="str">
        <f t="shared" si="93"/>
        <v>--</v>
      </c>
    </row>
    <row r="682" spans="1:47" x14ac:dyDescent="0.25">
      <c r="A682" t="str">
        <f t="shared" si="88"/>
        <v>C63-2</v>
      </c>
      <c r="B682" t="str">
        <f t="shared" si="89"/>
        <v>1.8V</v>
      </c>
      <c r="C682" t="str">
        <f t="shared" si="90"/>
        <v>C63-1.8V</v>
      </c>
      <c r="D682" t="str">
        <f t="shared" si="91"/>
        <v>C63-2</v>
      </c>
      <c r="E682" t="s">
        <v>763</v>
      </c>
      <c r="F682">
        <v>2</v>
      </c>
      <c r="G682" t="s">
        <v>276</v>
      </c>
      <c r="AT682" t="str">
        <f t="shared" si="92"/>
        <v>1.8V</v>
      </c>
      <c r="AU682" t="str">
        <f t="shared" si="93"/>
        <v>--</v>
      </c>
    </row>
    <row r="683" spans="1:47" x14ac:dyDescent="0.25">
      <c r="A683" t="str">
        <f t="shared" si="88"/>
        <v>C64-1</v>
      </c>
      <c r="B683" t="str">
        <f t="shared" si="89"/>
        <v>1.8V</v>
      </c>
      <c r="C683" t="str">
        <f t="shared" si="90"/>
        <v>C64-1.8V</v>
      </c>
      <c r="D683" t="str">
        <f t="shared" si="91"/>
        <v>C64-1</v>
      </c>
      <c r="E683" t="s">
        <v>764</v>
      </c>
      <c r="F683">
        <v>1</v>
      </c>
      <c r="G683" t="s">
        <v>276</v>
      </c>
      <c r="AT683" t="str">
        <f t="shared" si="92"/>
        <v>1.8V</v>
      </c>
      <c r="AU683" t="str">
        <f t="shared" si="93"/>
        <v>--</v>
      </c>
    </row>
    <row r="684" spans="1:47" x14ac:dyDescent="0.25">
      <c r="A684" t="str">
        <f t="shared" si="88"/>
        <v>C64-2</v>
      </c>
      <c r="B684" t="str">
        <f t="shared" si="89"/>
        <v>GND</v>
      </c>
      <c r="C684" t="str">
        <f t="shared" si="90"/>
        <v>C64-GND</v>
      </c>
      <c r="D684" t="str">
        <f t="shared" si="91"/>
        <v>C64-2</v>
      </c>
      <c r="E684" t="s">
        <v>764</v>
      </c>
      <c r="F684">
        <v>2</v>
      </c>
      <c r="G684" t="s">
        <v>275</v>
      </c>
      <c r="AT684" t="str">
        <f t="shared" si="92"/>
        <v>GND</v>
      </c>
      <c r="AU684" t="str">
        <f t="shared" si="93"/>
        <v>--</v>
      </c>
    </row>
    <row r="685" spans="1:47" x14ac:dyDescent="0.25">
      <c r="A685" t="str">
        <f t="shared" si="88"/>
        <v>C65-1</v>
      </c>
      <c r="B685" t="str">
        <f t="shared" si="89"/>
        <v>1.8V</v>
      </c>
      <c r="C685" t="str">
        <f t="shared" si="90"/>
        <v>C65-1.8V</v>
      </c>
      <c r="D685" t="str">
        <f t="shared" si="91"/>
        <v>C65-1</v>
      </c>
      <c r="E685" t="s">
        <v>765</v>
      </c>
      <c r="F685">
        <v>1</v>
      </c>
      <c r="G685" t="s">
        <v>276</v>
      </c>
      <c r="AT685" t="str">
        <f t="shared" si="92"/>
        <v>1.8V</v>
      </c>
      <c r="AU685" t="str">
        <f t="shared" si="93"/>
        <v>--</v>
      </c>
    </row>
    <row r="686" spans="1:47" x14ac:dyDescent="0.25">
      <c r="A686" t="str">
        <f t="shared" si="88"/>
        <v>C65-2</v>
      </c>
      <c r="B686" t="str">
        <f t="shared" si="89"/>
        <v>GND</v>
      </c>
      <c r="C686" t="str">
        <f t="shared" si="90"/>
        <v>C65-GND</v>
      </c>
      <c r="D686" t="str">
        <f t="shared" si="91"/>
        <v>C65-2</v>
      </c>
      <c r="E686" t="s">
        <v>765</v>
      </c>
      <c r="F686">
        <v>2</v>
      </c>
      <c r="G686" t="s">
        <v>275</v>
      </c>
      <c r="AT686" t="str">
        <f t="shared" si="92"/>
        <v>GND</v>
      </c>
      <c r="AU686" t="str">
        <f t="shared" si="93"/>
        <v>--</v>
      </c>
    </row>
    <row r="687" spans="1:47" x14ac:dyDescent="0.25">
      <c r="A687" t="str">
        <f t="shared" si="88"/>
        <v>C67-1</v>
      </c>
      <c r="B687" t="str">
        <f t="shared" si="89"/>
        <v>1.8V</v>
      </c>
      <c r="C687" t="str">
        <f t="shared" si="90"/>
        <v>C67-1.8V</v>
      </c>
      <c r="D687" t="str">
        <f t="shared" si="91"/>
        <v>C67-1</v>
      </c>
      <c r="E687" t="s">
        <v>766</v>
      </c>
      <c r="F687">
        <v>1</v>
      </c>
      <c r="G687" t="s">
        <v>276</v>
      </c>
      <c r="AT687" t="str">
        <f t="shared" si="92"/>
        <v>1.8V</v>
      </c>
      <c r="AU687" t="str">
        <f t="shared" si="93"/>
        <v>--</v>
      </c>
    </row>
    <row r="688" spans="1:47" x14ac:dyDescent="0.25">
      <c r="A688" t="str">
        <f t="shared" si="88"/>
        <v>C67-2</v>
      </c>
      <c r="B688" t="str">
        <f t="shared" si="89"/>
        <v>GND</v>
      </c>
      <c r="C688" t="str">
        <f t="shared" si="90"/>
        <v>C67-GND</v>
      </c>
      <c r="D688" t="str">
        <f t="shared" si="91"/>
        <v>C67-2</v>
      </c>
      <c r="E688" t="s">
        <v>766</v>
      </c>
      <c r="F688">
        <v>2</v>
      </c>
      <c r="G688" t="s">
        <v>275</v>
      </c>
      <c r="AT688" t="str">
        <f t="shared" si="92"/>
        <v>GND</v>
      </c>
      <c r="AU688" t="str">
        <f t="shared" si="93"/>
        <v>--</v>
      </c>
    </row>
    <row r="689" spans="1:47" x14ac:dyDescent="0.25">
      <c r="A689" t="str">
        <f t="shared" si="88"/>
        <v>C68-1</v>
      </c>
      <c r="B689" t="str">
        <f t="shared" si="89"/>
        <v>1.8V</v>
      </c>
      <c r="C689" t="str">
        <f t="shared" si="90"/>
        <v>C68-1.8V</v>
      </c>
      <c r="D689" t="str">
        <f t="shared" si="91"/>
        <v>C68-1</v>
      </c>
      <c r="E689" t="s">
        <v>767</v>
      </c>
      <c r="F689">
        <v>1</v>
      </c>
      <c r="G689" t="s">
        <v>276</v>
      </c>
      <c r="AT689" t="str">
        <f t="shared" si="92"/>
        <v>1.8V</v>
      </c>
      <c r="AU689" t="str">
        <f t="shared" si="93"/>
        <v>--</v>
      </c>
    </row>
    <row r="690" spans="1:47" x14ac:dyDescent="0.25">
      <c r="A690" t="str">
        <f t="shared" si="88"/>
        <v>C68-2</v>
      </c>
      <c r="B690" t="str">
        <f t="shared" si="89"/>
        <v>GND</v>
      </c>
      <c r="C690" t="str">
        <f t="shared" si="90"/>
        <v>C68-GND</v>
      </c>
      <c r="D690" t="str">
        <f t="shared" si="91"/>
        <v>C68-2</v>
      </c>
      <c r="E690" t="s">
        <v>767</v>
      </c>
      <c r="F690">
        <v>2</v>
      </c>
      <c r="G690" t="s">
        <v>275</v>
      </c>
      <c r="AT690" t="str">
        <f t="shared" si="92"/>
        <v>GND</v>
      </c>
      <c r="AU690" t="str">
        <f t="shared" si="93"/>
        <v>--</v>
      </c>
    </row>
    <row r="691" spans="1:47" x14ac:dyDescent="0.25">
      <c r="A691" t="str">
        <f t="shared" si="88"/>
        <v>C69-1</v>
      </c>
      <c r="B691" t="str">
        <f t="shared" si="89"/>
        <v>1.8V</v>
      </c>
      <c r="C691" t="str">
        <f t="shared" si="90"/>
        <v>C69-1.8V</v>
      </c>
      <c r="D691" t="str">
        <f t="shared" si="91"/>
        <v>C69-1</v>
      </c>
      <c r="E691" t="s">
        <v>768</v>
      </c>
      <c r="F691">
        <v>1</v>
      </c>
      <c r="G691" t="s">
        <v>276</v>
      </c>
      <c r="AT691" t="str">
        <f t="shared" si="92"/>
        <v>1.8V</v>
      </c>
      <c r="AU691" t="str">
        <f t="shared" si="93"/>
        <v>--</v>
      </c>
    </row>
    <row r="692" spans="1:47" x14ac:dyDescent="0.25">
      <c r="A692" t="str">
        <f t="shared" si="88"/>
        <v>C69-2</v>
      </c>
      <c r="B692" t="str">
        <f t="shared" si="89"/>
        <v>GND</v>
      </c>
      <c r="C692" t="str">
        <f t="shared" si="90"/>
        <v>C69-GND</v>
      </c>
      <c r="D692" t="str">
        <f t="shared" si="91"/>
        <v>C69-2</v>
      </c>
      <c r="E692" t="s">
        <v>768</v>
      </c>
      <c r="F692">
        <v>2</v>
      </c>
      <c r="G692" t="s">
        <v>275</v>
      </c>
      <c r="AT692" t="str">
        <f t="shared" si="92"/>
        <v>GND</v>
      </c>
      <c r="AU692" t="str">
        <f t="shared" si="93"/>
        <v>--</v>
      </c>
    </row>
    <row r="693" spans="1:47" x14ac:dyDescent="0.25">
      <c r="A693" t="str">
        <f t="shared" si="88"/>
        <v>C98-1</v>
      </c>
      <c r="B693" t="str">
        <f t="shared" si="89"/>
        <v>VCCIO_0</v>
      </c>
      <c r="C693" t="str">
        <f t="shared" si="90"/>
        <v>C98-VCCIO_0</v>
      </c>
      <c r="D693" t="str">
        <f t="shared" si="91"/>
        <v>C98-1</v>
      </c>
      <c r="E693" t="s">
        <v>769</v>
      </c>
      <c r="F693">
        <v>1</v>
      </c>
      <c r="G693" t="s">
        <v>1287</v>
      </c>
      <c r="AT693" t="str">
        <f t="shared" si="92"/>
        <v>VCCIO_0</v>
      </c>
      <c r="AU693" t="str">
        <f t="shared" si="93"/>
        <v>--</v>
      </c>
    </row>
    <row r="694" spans="1:47" x14ac:dyDescent="0.25">
      <c r="A694" t="str">
        <f t="shared" si="88"/>
        <v>C98-2</v>
      </c>
      <c r="B694" t="str">
        <f t="shared" si="89"/>
        <v>GND</v>
      </c>
      <c r="C694" t="str">
        <f t="shared" si="90"/>
        <v>C98-GND</v>
      </c>
      <c r="D694" t="str">
        <f t="shared" si="91"/>
        <v>C98-2</v>
      </c>
      <c r="E694" t="s">
        <v>769</v>
      </c>
      <c r="F694">
        <v>2</v>
      </c>
      <c r="G694" t="s">
        <v>275</v>
      </c>
      <c r="AT694" t="str">
        <f t="shared" si="92"/>
        <v>GND</v>
      </c>
      <c r="AU694" t="str">
        <f t="shared" si="93"/>
        <v>--</v>
      </c>
    </row>
    <row r="695" spans="1:47" x14ac:dyDescent="0.25">
      <c r="A695" t="str">
        <f t="shared" si="88"/>
        <v>C99-1</v>
      </c>
      <c r="B695" t="str">
        <f t="shared" si="89"/>
        <v>VCCIO_0</v>
      </c>
      <c r="C695" t="str">
        <f t="shared" si="90"/>
        <v>C99-VCCIO_0</v>
      </c>
      <c r="D695" t="str">
        <f t="shared" si="91"/>
        <v>C99-1</v>
      </c>
      <c r="E695" t="s">
        <v>770</v>
      </c>
      <c r="F695">
        <v>1</v>
      </c>
      <c r="G695" t="s">
        <v>1287</v>
      </c>
      <c r="AT695" t="str">
        <f t="shared" si="92"/>
        <v>VCCIO_0</v>
      </c>
      <c r="AU695" t="str">
        <f t="shared" si="93"/>
        <v>--</v>
      </c>
    </row>
    <row r="696" spans="1:47" x14ac:dyDescent="0.25">
      <c r="A696" t="str">
        <f t="shared" si="88"/>
        <v>C99-2</v>
      </c>
      <c r="B696" t="str">
        <f t="shared" si="89"/>
        <v>GND</v>
      </c>
      <c r="C696" t="str">
        <f t="shared" si="90"/>
        <v>C99-GND</v>
      </c>
      <c r="D696" t="str">
        <f t="shared" si="91"/>
        <v>C99-2</v>
      </c>
      <c r="E696" t="s">
        <v>770</v>
      </c>
      <c r="F696">
        <v>2</v>
      </c>
      <c r="G696" t="s">
        <v>275</v>
      </c>
      <c r="AT696" t="str">
        <f t="shared" si="92"/>
        <v>GND</v>
      </c>
      <c r="AU696" t="str">
        <f t="shared" si="93"/>
        <v>--</v>
      </c>
    </row>
    <row r="697" spans="1:47" x14ac:dyDescent="0.25">
      <c r="A697" t="str">
        <f t="shared" si="88"/>
        <v>C100-1</v>
      </c>
      <c r="B697" t="str">
        <f t="shared" si="89"/>
        <v>VCCIO_0</v>
      </c>
      <c r="C697" t="str">
        <f t="shared" si="90"/>
        <v>C100-VCCIO_0</v>
      </c>
      <c r="D697" t="str">
        <f t="shared" si="91"/>
        <v>C100-1</v>
      </c>
      <c r="E697" t="s">
        <v>771</v>
      </c>
      <c r="F697">
        <v>1</v>
      </c>
      <c r="G697" t="s">
        <v>1287</v>
      </c>
      <c r="AT697" t="str">
        <f t="shared" si="92"/>
        <v>VCCIO_0</v>
      </c>
      <c r="AU697" t="str">
        <f t="shared" si="93"/>
        <v>--</v>
      </c>
    </row>
    <row r="698" spans="1:47" x14ac:dyDescent="0.25">
      <c r="A698" t="str">
        <f t="shared" si="88"/>
        <v>C100-2</v>
      </c>
      <c r="B698" t="str">
        <f t="shared" si="89"/>
        <v>GND</v>
      </c>
      <c r="C698" t="str">
        <f t="shared" si="90"/>
        <v>C100-GND</v>
      </c>
      <c r="D698" t="str">
        <f t="shared" si="91"/>
        <v>C100-2</v>
      </c>
      <c r="E698" t="s">
        <v>771</v>
      </c>
      <c r="F698">
        <v>2</v>
      </c>
      <c r="G698" t="s">
        <v>275</v>
      </c>
      <c r="AT698" t="str">
        <f t="shared" si="92"/>
        <v>GND</v>
      </c>
      <c r="AU698" t="str">
        <f t="shared" si="93"/>
        <v>--</v>
      </c>
    </row>
    <row r="699" spans="1:47" x14ac:dyDescent="0.25">
      <c r="A699" t="str">
        <f t="shared" si="88"/>
        <v>C101-1</v>
      </c>
      <c r="B699" t="str">
        <f t="shared" si="89"/>
        <v>VCCIO_0</v>
      </c>
      <c r="C699" t="str">
        <f t="shared" si="90"/>
        <v>C101-VCCIO_0</v>
      </c>
      <c r="D699" t="str">
        <f t="shared" si="91"/>
        <v>C101-1</v>
      </c>
      <c r="E699" t="s">
        <v>772</v>
      </c>
      <c r="F699">
        <v>1</v>
      </c>
      <c r="G699" t="s">
        <v>1287</v>
      </c>
      <c r="AT699" t="str">
        <f t="shared" si="92"/>
        <v>VCCIO_0</v>
      </c>
      <c r="AU699" t="str">
        <f t="shared" si="93"/>
        <v>--</v>
      </c>
    </row>
    <row r="700" spans="1:47" x14ac:dyDescent="0.25">
      <c r="A700" t="str">
        <f t="shared" si="88"/>
        <v>C101-2</v>
      </c>
      <c r="B700" t="str">
        <f t="shared" si="89"/>
        <v>GND</v>
      </c>
      <c r="C700" t="str">
        <f t="shared" si="90"/>
        <v>C101-GND</v>
      </c>
      <c r="D700" t="str">
        <f t="shared" si="91"/>
        <v>C101-2</v>
      </c>
      <c r="E700" t="s">
        <v>772</v>
      </c>
      <c r="F700">
        <v>2</v>
      </c>
      <c r="G700" t="s">
        <v>275</v>
      </c>
      <c r="AT700" t="str">
        <f t="shared" si="92"/>
        <v>GND</v>
      </c>
      <c r="AU700" t="str">
        <f t="shared" si="93"/>
        <v>--</v>
      </c>
    </row>
    <row r="701" spans="1:47" x14ac:dyDescent="0.25">
      <c r="A701" t="str">
        <f t="shared" si="88"/>
        <v>C102-1</v>
      </c>
      <c r="B701" t="str">
        <f t="shared" si="89"/>
        <v>VCCIO_0</v>
      </c>
      <c r="C701" t="str">
        <f t="shared" si="90"/>
        <v>C102-VCCIO_0</v>
      </c>
      <c r="D701" t="str">
        <f t="shared" si="91"/>
        <v>C102-1</v>
      </c>
      <c r="E701" t="s">
        <v>773</v>
      </c>
      <c r="F701">
        <v>1</v>
      </c>
      <c r="G701" t="s">
        <v>1287</v>
      </c>
      <c r="AT701" t="str">
        <f t="shared" si="92"/>
        <v>VCCIO_0</v>
      </c>
      <c r="AU701" t="str">
        <f t="shared" si="93"/>
        <v>--</v>
      </c>
    </row>
    <row r="702" spans="1:47" x14ac:dyDescent="0.25">
      <c r="A702" t="str">
        <f t="shared" si="88"/>
        <v>C102-2</v>
      </c>
      <c r="B702" t="str">
        <f t="shared" si="89"/>
        <v>GND</v>
      </c>
      <c r="C702" t="str">
        <f t="shared" si="90"/>
        <v>C102-GND</v>
      </c>
      <c r="D702" t="str">
        <f t="shared" si="91"/>
        <v>C102-2</v>
      </c>
      <c r="E702" t="s">
        <v>773</v>
      </c>
      <c r="F702">
        <v>2</v>
      </c>
      <c r="G702" t="s">
        <v>275</v>
      </c>
      <c r="AT702" t="str">
        <f t="shared" si="92"/>
        <v>GND</v>
      </c>
      <c r="AU702" t="str">
        <f t="shared" si="93"/>
        <v>--</v>
      </c>
    </row>
    <row r="703" spans="1:47" x14ac:dyDescent="0.25">
      <c r="A703" t="str">
        <f t="shared" si="88"/>
        <v>C103-1</v>
      </c>
      <c r="B703" t="str">
        <f t="shared" si="89"/>
        <v>VCCIO_0</v>
      </c>
      <c r="C703" t="str">
        <f t="shared" si="90"/>
        <v>C103-VCCIO_0</v>
      </c>
      <c r="D703" t="str">
        <f t="shared" si="91"/>
        <v>C103-1</v>
      </c>
      <c r="E703" t="s">
        <v>774</v>
      </c>
      <c r="F703">
        <v>1</v>
      </c>
      <c r="G703" t="s">
        <v>1287</v>
      </c>
      <c r="AT703" t="str">
        <f t="shared" si="92"/>
        <v>VCCIO_0</v>
      </c>
      <c r="AU703" t="str">
        <f t="shared" si="93"/>
        <v>--</v>
      </c>
    </row>
    <row r="704" spans="1:47" x14ac:dyDescent="0.25">
      <c r="A704" t="str">
        <f t="shared" si="88"/>
        <v>C103-2</v>
      </c>
      <c r="B704" t="str">
        <f t="shared" si="89"/>
        <v>GND</v>
      </c>
      <c r="C704" t="str">
        <f t="shared" si="90"/>
        <v>C103-GND</v>
      </c>
      <c r="D704" t="str">
        <f t="shared" si="91"/>
        <v>C103-2</v>
      </c>
      <c r="E704" t="s">
        <v>774</v>
      </c>
      <c r="F704">
        <v>2</v>
      </c>
      <c r="G704" t="s">
        <v>275</v>
      </c>
      <c r="AT704" t="str">
        <f t="shared" si="92"/>
        <v>GND</v>
      </c>
      <c r="AU704" t="str">
        <f t="shared" si="93"/>
        <v>--</v>
      </c>
    </row>
    <row r="705" spans="1:47" x14ac:dyDescent="0.25">
      <c r="A705" t="str">
        <f t="shared" si="88"/>
        <v>C104-1</v>
      </c>
      <c r="B705" t="str">
        <f t="shared" si="89"/>
        <v>VCCIO_0</v>
      </c>
      <c r="C705" t="str">
        <f t="shared" si="90"/>
        <v>C104-VCCIO_0</v>
      </c>
      <c r="D705" t="str">
        <f t="shared" si="91"/>
        <v>C104-1</v>
      </c>
      <c r="E705" t="s">
        <v>775</v>
      </c>
      <c r="F705">
        <v>1</v>
      </c>
      <c r="G705" t="s">
        <v>1287</v>
      </c>
      <c r="AT705" t="str">
        <f t="shared" si="92"/>
        <v>VCCIO_0</v>
      </c>
      <c r="AU705" t="str">
        <f t="shared" si="93"/>
        <v>--</v>
      </c>
    </row>
    <row r="706" spans="1:47" x14ac:dyDescent="0.25">
      <c r="A706" t="str">
        <f t="shared" si="88"/>
        <v>C104-2</v>
      </c>
      <c r="B706" t="str">
        <f t="shared" si="89"/>
        <v>GND</v>
      </c>
      <c r="C706" t="str">
        <f t="shared" si="90"/>
        <v>C104-GND</v>
      </c>
      <c r="D706" t="str">
        <f t="shared" si="91"/>
        <v>C104-2</v>
      </c>
      <c r="E706" t="s">
        <v>775</v>
      </c>
      <c r="F706">
        <v>2</v>
      </c>
      <c r="G706" t="s">
        <v>275</v>
      </c>
      <c r="AT706" t="str">
        <f t="shared" si="92"/>
        <v>GND</v>
      </c>
      <c r="AU706" t="str">
        <f t="shared" si="93"/>
        <v>--</v>
      </c>
    </row>
    <row r="707" spans="1:47" x14ac:dyDescent="0.25">
      <c r="A707" t="str">
        <f t="shared" si="88"/>
        <v>C128-1</v>
      </c>
      <c r="B707" t="str">
        <f t="shared" si="89"/>
        <v>1.2V_MGT</v>
      </c>
      <c r="C707" t="str">
        <f t="shared" si="90"/>
        <v>C128-1.2V_MGT</v>
      </c>
      <c r="D707" t="str">
        <f t="shared" si="91"/>
        <v>C128-1</v>
      </c>
      <c r="E707" t="s">
        <v>776</v>
      </c>
      <c r="F707">
        <v>1</v>
      </c>
      <c r="G707" t="s">
        <v>874</v>
      </c>
      <c r="AT707" t="str">
        <f t="shared" si="92"/>
        <v>1.2V_MGT</v>
      </c>
      <c r="AU707" t="str">
        <f t="shared" si="93"/>
        <v>--</v>
      </c>
    </row>
    <row r="708" spans="1:47" x14ac:dyDescent="0.25">
      <c r="A708" t="str">
        <f t="shared" si="88"/>
        <v>C128-2</v>
      </c>
      <c r="B708" t="str">
        <f t="shared" si="89"/>
        <v>GND</v>
      </c>
      <c r="C708" t="str">
        <f t="shared" si="90"/>
        <v>C128-GND</v>
      </c>
      <c r="D708" t="str">
        <f t="shared" si="91"/>
        <v>C128-2</v>
      </c>
      <c r="E708" t="s">
        <v>776</v>
      </c>
      <c r="F708">
        <v>2</v>
      </c>
      <c r="G708" t="s">
        <v>275</v>
      </c>
      <c r="AT708" t="str">
        <f t="shared" si="92"/>
        <v>GND</v>
      </c>
      <c r="AU708" t="str">
        <f t="shared" si="93"/>
        <v>--</v>
      </c>
    </row>
    <row r="709" spans="1:47" x14ac:dyDescent="0.25">
      <c r="A709" t="str">
        <f t="shared" si="88"/>
        <v>C129-1</v>
      </c>
      <c r="B709" t="str">
        <f t="shared" si="89"/>
        <v>GND</v>
      </c>
      <c r="C709" t="str">
        <f t="shared" si="90"/>
        <v>C129-GND</v>
      </c>
      <c r="D709" t="str">
        <f t="shared" si="91"/>
        <v>C129-1</v>
      </c>
      <c r="E709" t="s">
        <v>899</v>
      </c>
      <c r="F709">
        <v>1</v>
      </c>
      <c r="G709" t="s">
        <v>275</v>
      </c>
      <c r="AT709" t="str">
        <f t="shared" si="92"/>
        <v>GND</v>
      </c>
      <c r="AU709" t="str">
        <f t="shared" si="93"/>
        <v>--</v>
      </c>
    </row>
    <row r="710" spans="1:47" x14ac:dyDescent="0.25">
      <c r="A710" t="str">
        <f t="shared" ref="A710:A773" si="94">$E710&amp;"-"&amp;$F710</f>
        <v>C129-2</v>
      </c>
      <c r="B710" t="str">
        <f t="shared" ref="B710:B773" si="95">IF(OR(E710=$A$2,E710=$B$2,E710=$C$2,E710=$D$2),"--",G710)</f>
        <v>1.2V_MGT</v>
      </c>
      <c r="C710" t="str">
        <f t="shared" ref="C710:C773" si="96">$E710&amp;"-"&amp;$G710</f>
        <v>C129-1.2V_MGT</v>
      </c>
      <c r="D710" t="str">
        <f t="shared" ref="D710:D773" si="97">A710</f>
        <v>C129-2</v>
      </c>
      <c r="E710" t="s">
        <v>899</v>
      </c>
      <c r="F710">
        <v>2</v>
      </c>
      <c r="G710" t="s">
        <v>874</v>
      </c>
      <c r="AT710" t="str">
        <f t="shared" ref="AT710:AT773" si="98">IF(IF(COUNTIF($AO$6:$AQ$150,B710)&gt;0,"---","--")="---",VLOOKUP(B710,$AO$6:$AQ$150,3,0),B710)</f>
        <v>1.2V_MGT</v>
      </c>
      <c r="AU710" t="str">
        <f t="shared" ref="AU710:AU773" si="99">IF(IF(COUNTIF($AO$6:$AQ$150,B710)&gt;0,"---","--")="---",VLOOKUP(B710,$AO$6:$AQ$150,2,0),"--")</f>
        <v>--</v>
      </c>
    </row>
    <row r="711" spans="1:47" x14ac:dyDescent="0.25">
      <c r="A711" t="str">
        <f t="shared" si="94"/>
        <v>C130-1</v>
      </c>
      <c r="B711" t="str">
        <f t="shared" si="95"/>
        <v>GND</v>
      </c>
      <c r="C711" t="str">
        <f t="shared" si="96"/>
        <v>C130-GND</v>
      </c>
      <c r="D711" t="str">
        <f t="shared" si="97"/>
        <v>C130-1</v>
      </c>
      <c r="E711" t="s">
        <v>900</v>
      </c>
      <c r="F711">
        <v>1</v>
      </c>
      <c r="G711" t="s">
        <v>275</v>
      </c>
      <c r="AT711" t="str">
        <f t="shared" si="98"/>
        <v>GND</v>
      </c>
      <c r="AU711" t="str">
        <f t="shared" si="99"/>
        <v>--</v>
      </c>
    </row>
    <row r="712" spans="1:47" x14ac:dyDescent="0.25">
      <c r="A712" t="str">
        <f t="shared" si="94"/>
        <v>C130-2</v>
      </c>
      <c r="B712" t="str">
        <f t="shared" si="95"/>
        <v>1.2V_MGT</v>
      </c>
      <c r="C712" t="str">
        <f t="shared" si="96"/>
        <v>C130-1.2V_MGT</v>
      </c>
      <c r="D712" t="str">
        <f t="shared" si="97"/>
        <v>C130-2</v>
      </c>
      <c r="E712" t="s">
        <v>900</v>
      </c>
      <c r="F712">
        <v>2</v>
      </c>
      <c r="G712" t="s">
        <v>874</v>
      </c>
      <c r="AT712" t="str">
        <f t="shared" si="98"/>
        <v>1.2V_MGT</v>
      </c>
      <c r="AU712" t="str">
        <f t="shared" si="99"/>
        <v>--</v>
      </c>
    </row>
    <row r="713" spans="1:47" x14ac:dyDescent="0.25">
      <c r="A713" t="str">
        <f t="shared" si="94"/>
        <v>C131-1</v>
      </c>
      <c r="B713" t="str">
        <f t="shared" si="95"/>
        <v>1.0V_MGT</v>
      </c>
      <c r="C713" t="str">
        <f t="shared" si="96"/>
        <v>C131-1.0V_MGT</v>
      </c>
      <c r="D713" t="str">
        <f t="shared" si="97"/>
        <v>C131-1</v>
      </c>
      <c r="E713" t="s">
        <v>901</v>
      </c>
      <c r="F713">
        <v>1</v>
      </c>
      <c r="G713" t="s">
        <v>1298</v>
      </c>
      <c r="AT713" t="str">
        <f t="shared" si="98"/>
        <v>1.0V_MGT</v>
      </c>
      <c r="AU713" t="str">
        <f t="shared" si="99"/>
        <v>--</v>
      </c>
    </row>
    <row r="714" spans="1:47" x14ac:dyDescent="0.25">
      <c r="A714" t="str">
        <f t="shared" si="94"/>
        <v>C131-2</v>
      </c>
      <c r="B714" t="str">
        <f t="shared" si="95"/>
        <v>GND</v>
      </c>
      <c r="C714" t="str">
        <f t="shared" si="96"/>
        <v>C131-GND</v>
      </c>
      <c r="D714" t="str">
        <f t="shared" si="97"/>
        <v>C131-2</v>
      </c>
      <c r="E714" t="s">
        <v>901</v>
      </c>
      <c r="F714">
        <v>2</v>
      </c>
      <c r="G714" t="s">
        <v>275</v>
      </c>
      <c r="AT714" t="str">
        <f t="shared" si="98"/>
        <v>GND</v>
      </c>
      <c r="AU714" t="str">
        <f t="shared" si="99"/>
        <v>--</v>
      </c>
    </row>
    <row r="715" spans="1:47" x14ac:dyDescent="0.25">
      <c r="A715" t="str">
        <f t="shared" si="94"/>
        <v>C132-1</v>
      </c>
      <c r="B715" t="str">
        <f t="shared" si="95"/>
        <v>GND</v>
      </c>
      <c r="C715" t="str">
        <f t="shared" si="96"/>
        <v>C132-GND</v>
      </c>
      <c r="D715" t="str">
        <f t="shared" si="97"/>
        <v>C132-1</v>
      </c>
      <c r="E715" t="s">
        <v>777</v>
      </c>
      <c r="F715">
        <v>1</v>
      </c>
      <c r="G715" t="s">
        <v>275</v>
      </c>
      <c r="AT715" t="str">
        <f t="shared" si="98"/>
        <v>GND</v>
      </c>
      <c r="AU715" t="str">
        <f t="shared" si="99"/>
        <v>--</v>
      </c>
    </row>
    <row r="716" spans="1:47" x14ac:dyDescent="0.25">
      <c r="A716" t="str">
        <f t="shared" si="94"/>
        <v>C132-2</v>
      </c>
      <c r="B716" t="str">
        <f t="shared" si="95"/>
        <v>1.0V_MGT</v>
      </c>
      <c r="C716" t="str">
        <f t="shared" si="96"/>
        <v>C132-1.0V_MGT</v>
      </c>
      <c r="D716" t="str">
        <f t="shared" si="97"/>
        <v>C132-2</v>
      </c>
      <c r="E716" t="s">
        <v>777</v>
      </c>
      <c r="F716">
        <v>2</v>
      </c>
      <c r="G716" t="s">
        <v>1298</v>
      </c>
      <c r="AT716" t="str">
        <f t="shared" si="98"/>
        <v>1.0V_MGT</v>
      </c>
      <c r="AU716" t="str">
        <f t="shared" si="99"/>
        <v>--</v>
      </c>
    </row>
    <row r="717" spans="1:47" x14ac:dyDescent="0.25">
      <c r="A717" t="str">
        <f t="shared" si="94"/>
        <v>C133-1</v>
      </c>
      <c r="B717" t="str">
        <f t="shared" si="95"/>
        <v>GND</v>
      </c>
      <c r="C717" t="str">
        <f t="shared" si="96"/>
        <v>C133-GND</v>
      </c>
      <c r="D717" t="str">
        <f t="shared" si="97"/>
        <v>C133-1</v>
      </c>
      <c r="E717" t="s">
        <v>778</v>
      </c>
      <c r="F717">
        <v>1</v>
      </c>
      <c r="G717" t="s">
        <v>275</v>
      </c>
      <c r="AT717" t="str">
        <f t="shared" si="98"/>
        <v>GND</v>
      </c>
      <c r="AU717" t="str">
        <f t="shared" si="99"/>
        <v>--</v>
      </c>
    </row>
    <row r="718" spans="1:47" x14ac:dyDescent="0.25">
      <c r="A718" t="str">
        <f t="shared" si="94"/>
        <v>C133-2</v>
      </c>
      <c r="B718" t="str">
        <f t="shared" si="95"/>
        <v>1.0V_MGT</v>
      </c>
      <c r="C718" t="str">
        <f t="shared" si="96"/>
        <v>C133-1.0V_MGT</v>
      </c>
      <c r="D718" t="str">
        <f t="shared" si="97"/>
        <v>C133-2</v>
      </c>
      <c r="E718" t="s">
        <v>778</v>
      </c>
      <c r="F718">
        <v>2</v>
      </c>
      <c r="G718" t="s">
        <v>1298</v>
      </c>
      <c r="AT718" t="str">
        <f t="shared" si="98"/>
        <v>1.0V_MGT</v>
      </c>
      <c r="AU718" t="str">
        <f t="shared" si="99"/>
        <v>--</v>
      </c>
    </row>
    <row r="719" spans="1:47" x14ac:dyDescent="0.25">
      <c r="A719" t="str">
        <f t="shared" si="94"/>
        <v>C134-1</v>
      </c>
      <c r="B719" t="str">
        <f t="shared" si="95"/>
        <v>CLK2_P</v>
      </c>
      <c r="C719" t="str">
        <f t="shared" si="96"/>
        <v>C134-CLK2_P</v>
      </c>
      <c r="D719" t="str">
        <f t="shared" si="97"/>
        <v>C134-1</v>
      </c>
      <c r="E719" t="s">
        <v>779</v>
      </c>
      <c r="F719">
        <v>1</v>
      </c>
      <c r="G719" t="s">
        <v>876</v>
      </c>
      <c r="AT719" t="str">
        <f t="shared" si="98"/>
        <v>MGT_CLK1_P</v>
      </c>
      <c r="AU719" t="str">
        <f t="shared" si="99"/>
        <v>C134</v>
      </c>
    </row>
    <row r="720" spans="1:47" x14ac:dyDescent="0.25">
      <c r="A720" t="str">
        <f t="shared" si="94"/>
        <v>C134-2</v>
      </c>
      <c r="B720" t="str">
        <f t="shared" si="95"/>
        <v>MGT_CLK1_P</v>
      </c>
      <c r="C720" t="str">
        <f t="shared" si="96"/>
        <v>C134-MGT_CLK1_P</v>
      </c>
      <c r="D720" t="str">
        <f t="shared" si="97"/>
        <v>C134-2</v>
      </c>
      <c r="E720" t="s">
        <v>779</v>
      </c>
      <c r="F720">
        <v>2</v>
      </c>
      <c r="G720" t="s">
        <v>894</v>
      </c>
      <c r="AT720" t="str">
        <f t="shared" si="98"/>
        <v>CLK2_P</v>
      </c>
      <c r="AU720" t="str">
        <f t="shared" si="99"/>
        <v>C134</v>
      </c>
    </row>
    <row r="721" spans="1:47" x14ac:dyDescent="0.25">
      <c r="A721" t="str">
        <f t="shared" si="94"/>
        <v>C135-1</v>
      </c>
      <c r="B721" t="str">
        <f t="shared" si="95"/>
        <v>CLK2_N</v>
      </c>
      <c r="C721" t="str">
        <f t="shared" si="96"/>
        <v>C135-CLK2_N</v>
      </c>
      <c r="D721" t="str">
        <f t="shared" si="97"/>
        <v>C135-1</v>
      </c>
      <c r="E721" t="s">
        <v>902</v>
      </c>
      <c r="F721">
        <v>1</v>
      </c>
      <c r="G721" t="s">
        <v>875</v>
      </c>
      <c r="AT721" t="str">
        <f t="shared" si="98"/>
        <v>MGT_CLK1_N</v>
      </c>
      <c r="AU721" t="str">
        <f t="shared" si="99"/>
        <v>C135</v>
      </c>
    </row>
    <row r="722" spans="1:47" x14ac:dyDescent="0.25">
      <c r="A722" t="str">
        <f t="shared" si="94"/>
        <v>C135-2</v>
      </c>
      <c r="B722" t="str">
        <f t="shared" si="95"/>
        <v>MGT_CLK1_N</v>
      </c>
      <c r="C722" t="str">
        <f t="shared" si="96"/>
        <v>C135-MGT_CLK1_N</v>
      </c>
      <c r="D722" t="str">
        <f t="shared" si="97"/>
        <v>C135-2</v>
      </c>
      <c r="E722" t="s">
        <v>902</v>
      </c>
      <c r="F722">
        <v>2</v>
      </c>
      <c r="G722" t="s">
        <v>893</v>
      </c>
      <c r="AT722" t="str">
        <f t="shared" si="98"/>
        <v>CLK2_N</v>
      </c>
      <c r="AU722" t="str">
        <f t="shared" si="99"/>
        <v>C135</v>
      </c>
    </row>
    <row r="723" spans="1:47" x14ac:dyDescent="0.25">
      <c r="A723" t="str">
        <f t="shared" si="94"/>
        <v>D1-1</v>
      </c>
      <c r="B723" t="str">
        <f t="shared" si="95"/>
        <v>SENSE</v>
      </c>
      <c r="C723" t="str">
        <f t="shared" si="96"/>
        <v>D1-SENSE</v>
      </c>
      <c r="D723" t="str">
        <f t="shared" si="97"/>
        <v>D1-1</v>
      </c>
      <c r="E723" t="s">
        <v>670</v>
      </c>
      <c r="F723">
        <v>1</v>
      </c>
      <c r="G723" t="s">
        <v>1323</v>
      </c>
      <c r="AT723" t="str">
        <f t="shared" si="98"/>
        <v>SENSE</v>
      </c>
      <c r="AU723" t="str">
        <f t="shared" si="99"/>
        <v>--</v>
      </c>
    </row>
    <row r="724" spans="1:47" x14ac:dyDescent="0.25">
      <c r="A724" t="str">
        <f t="shared" si="94"/>
        <v>D1-2</v>
      </c>
      <c r="B724" t="str">
        <f t="shared" si="95"/>
        <v>PROG_B</v>
      </c>
      <c r="C724" t="str">
        <f t="shared" si="96"/>
        <v>D1-PROG_B</v>
      </c>
      <c r="D724" t="str">
        <f t="shared" si="97"/>
        <v>D1-2</v>
      </c>
      <c r="E724" t="s">
        <v>670</v>
      </c>
      <c r="F724">
        <v>2</v>
      </c>
      <c r="G724" t="s">
        <v>412</v>
      </c>
      <c r="AT724" t="str">
        <f t="shared" si="98"/>
        <v>PROG_B</v>
      </c>
      <c r="AU724" t="str">
        <f t="shared" si="99"/>
        <v>--</v>
      </c>
    </row>
    <row r="725" spans="1:47" x14ac:dyDescent="0.25">
      <c r="A725" t="str">
        <f t="shared" si="94"/>
        <v>D1-3</v>
      </c>
      <c r="B725" t="str">
        <f t="shared" si="95"/>
        <v>PROG_BD</v>
      </c>
      <c r="C725" t="str">
        <f t="shared" si="96"/>
        <v>D1-PROG_BD</v>
      </c>
      <c r="D725" t="str">
        <f t="shared" si="97"/>
        <v>D1-3</v>
      </c>
      <c r="E725" t="s">
        <v>670</v>
      </c>
      <c r="F725">
        <v>3</v>
      </c>
      <c r="G725" t="s">
        <v>1322</v>
      </c>
      <c r="AT725" t="str">
        <f t="shared" si="98"/>
        <v>PROG_BD</v>
      </c>
      <c r="AU725" t="str">
        <f t="shared" si="99"/>
        <v>--</v>
      </c>
    </row>
    <row r="726" spans="1:47" x14ac:dyDescent="0.25">
      <c r="A726" t="str">
        <f t="shared" si="94"/>
        <v>D4-A</v>
      </c>
      <c r="B726" t="str">
        <f t="shared" si="95"/>
        <v>NetD4_A</v>
      </c>
      <c r="C726" t="str">
        <f t="shared" si="96"/>
        <v>D4-NetD4_A</v>
      </c>
      <c r="D726" t="str">
        <f t="shared" si="97"/>
        <v>D4-A</v>
      </c>
      <c r="E726" t="s">
        <v>564</v>
      </c>
      <c r="F726" t="s">
        <v>780</v>
      </c>
      <c r="G726" t="s">
        <v>410</v>
      </c>
      <c r="AT726" t="str">
        <f t="shared" si="98"/>
        <v>NetD4_A</v>
      </c>
      <c r="AU726" t="str">
        <f t="shared" si="99"/>
        <v>--</v>
      </c>
    </row>
    <row r="727" spans="1:47" x14ac:dyDescent="0.25">
      <c r="A727" t="str">
        <f t="shared" si="94"/>
        <v>D4-K</v>
      </c>
      <c r="B727" t="str">
        <f t="shared" si="95"/>
        <v>GND</v>
      </c>
      <c r="C727" t="str">
        <f t="shared" si="96"/>
        <v>D4-GND</v>
      </c>
      <c r="D727" t="str">
        <f t="shared" si="97"/>
        <v>D4-K</v>
      </c>
      <c r="E727" t="s">
        <v>564</v>
      </c>
      <c r="F727" t="s">
        <v>781</v>
      </c>
      <c r="G727" t="s">
        <v>275</v>
      </c>
      <c r="AT727" t="str">
        <f t="shared" si="98"/>
        <v>GND</v>
      </c>
      <c r="AU727" t="str">
        <f t="shared" si="99"/>
        <v>--</v>
      </c>
    </row>
    <row r="728" spans="1:47" x14ac:dyDescent="0.25">
      <c r="A728" t="str">
        <f t="shared" si="94"/>
        <v>H1-1</v>
      </c>
      <c r="B728" t="str">
        <f t="shared" si="95"/>
        <v>GND</v>
      </c>
      <c r="C728" t="str">
        <f t="shared" si="96"/>
        <v>H1-GND</v>
      </c>
      <c r="D728" t="str">
        <f t="shared" si="97"/>
        <v>H1-1</v>
      </c>
      <c r="E728" t="s">
        <v>585</v>
      </c>
      <c r="F728">
        <v>1</v>
      </c>
      <c r="G728" t="s">
        <v>275</v>
      </c>
      <c r="AT728" t="str">
        <f t="shared" si="98"/>
        <v>GND</v>
      </c>
      <c r="AU728" t="str">
        <f t="shared" si="99"/>
        <v>--</v>
      </c>
    </row>
    <row r="729" spans="1:47" x14ac:dyDescent="0.25">
      <c r="A729" t="str">
        <f t="shared" si="94"/>
        <v>H2-1</v>
      </c>
      <c r="B729" t="str">
        <f t="shared" si="95"/>
        <v>GND</v>
      </c>
      <c r="C729" t="str">
        <f t="shared" si="96"/>
        <v>H2-GND</v>
      </c>
      <c r="D729" t="str">
        <f t="shared" si="97"/>
        <v>H2-1</v>
      </c>
      <c r="E729" t="s">
        <v>586</v>
      </c>
      <c r="F729">
        <v>1</v>
      </c>
      <c r="G729" t="s">
        <v>275</v>
      </c>
      <c r="AT729" t="str">
        <f t="shared" si="98"/>
        <v>GND</v>
      </c>
      <c r="AU729" t="str">
        <f t="shared" si="99"/>
        <v>--</v>
      </c>
    </row>
    <row r="730" spans="1:47" x14ac:dyDescent="0.25">
      <c r="A730" t="str">
        <f t="shared" si="94"/>
        <v>H3-1</v>
      </c>
      <c r="B730" t="str">
        <f t="shared" si="95"/>
        <v>GND</v>
      </c>
      <c r="C730" t="str">
        <f t="shared" si="96"/>
        <v>H3-GND</v>
      </c>
      <c r="D730" t="str">
        <f t="shared" si="97"/>
        <v>H3-1</v>
      </c>
      <c r="E730" t="s">
        <v>687</v>
      </c>
      <c r="F730">
        <v>1</v>
      </c>
      <c r="G730" t="s">
        <v>275</v>
      </c>
      <c r="AT730" t="str">
        <f t="shared" si="98"/>
        <v>GND</v>
      </c>
      <c r="AU730" t="str">
        <f t="shared" si="99"/>
        <v>--</v>
      </c>
    </row>
    <row r="731" spans="1:47" x14ac:dyDescent="0.25">
      <c r="A731" t="str">
        <f t="shared" si="94"/>
        <v>H4-1</v>
      </c>
      <c r="B731" t="str">
        <f t="shared" si="95"/>
        <v>GND</v>
      </c>
      <c r="C731" t="str">
        <f t="shared" si="96"/>
        <v>H4-GND</v>
      </c>
      <c r="D731" t="str">
        <f t="shared" si="97"/>
        <v>H4-1</v>
      </c>
      <c r="E731" t="s">
        <v>587</v>
      </c>
      <c r="F731">
        <v>1</v>
      </c>
      <c r="G731" t="s">
        <v>275</v>
      </c>
      <c r="AT731" t="str">
        <f t="shared" si="98"/>
        <v>GND</v>
      </c>
      <c r="AU731" t="str">
        <f t="shared" si="99"/>
        <v>--</v>
      </c>
    </row>
    <row r="732" spans="1:47" x14ac:dyDescent="0.25">
      <c r="A732" t="str">
        <f t="shared" si="94"/>
        <v>L1-1</v>
      </c>
      <c r="B732" t="str">
        <f t="shared" si="95"/>
        <v>3.3V</v>
      </c>
      <c r="C732" t="str">
        <f t="shared" si="96"/>
        <v>L1-3.3V</v>
      </c>
      <c r="D732" t="str">
        <f t="shared" si="97"/>
        <v>L1-1</v>
      </c>
      <c r="E732" t="s">
        <v>440</v>
      </c>
      <c r="F732">
        <v>1</v>
      </c>
      <c r="G732" t="s">
        <v>277</v>
      </c>
      <c r="AT732" t="str">
        <f t="shared" si="98"/>
        <v>3.3V</v>
      </c>
      <c r="AU732" t="str">
        <f t="shared" si="99"/>
        <v>--</v>
      </c>
    </row>
    <row r="733" spans="1:47" x14ac:dyDescent="0.25">
      <c r="A733" t="str">
        <f t="shared" si="94"/>
        <v>L1-2</v>
      </c>
      <c r="B733" t="str">
        <f t="shared" si="95"/>
        <v>NetC10_2</v>
      </c>
      <c r="C733" t="str">
        <f t="shared" si="96"/>
        <v>L1-NetC10_2</v>
      </c>
      <c r="D733" t="str">
        <f t="shared" si="97"/>
        <v>L1-2</v>
      </c>
      <c r="E733" t="s">
        <v>440</v>
      </c>
      <c r="F733">
        <v>2</v>
      </c>
      <c r="G733" t="s">
        <v>926</v>
      </c>
      <c r="AT733" t="str">
        <f t="shared" si="98"/>
        <v>NetC10_2</v>
      </c>
      <c r="AU733" t="str">
        <f t="shared" si="99"/>
        <v>--</v>
      </c>
    </row>
    <row r="734" spans="1:47" x14ac:dyDescent="0.25">
      <c r="A734" t="str">
        <f t="shared" si="94"/>
        <v>L2-1</v>
      </c>
      <c r="B734" t="str">
        <f t="shared" si="95"/>
        <v>1.8V</v>
      </c>
      <c r="C734" t="str">
        <f t="shared" si="96"/>
        <v>L2-1.8V</v>
      </c>
      <c r="D734" t="str">
        <f t="shared" si="97"/>
        <v>L2-1</v>
      </c>
      <c r="E734" t="s">
        <v>709</v>
      </c>
      <c r="F734">
        <v>1</v>
      </c>
      <c r="G734" t="s">
        <v>276</v>
      </c>
      <c r="AT734" t="str">
        <f t="shared" si="98"/>
        <v>1.8V</v>
      </c>
      <c r="AU734" t="str">
        <f t="shared" si="99"/>
        <v>--</v>
      </c>
    </row>
    <row r="735" spans="1:47" x14ac:dyDescent="0.25">
      <c r="A735" t="str">
        <f t="shared" si="94"/>
        <v>L2-2</v>
      </c>
      <c r="B735" t="str">
        <f t="shared" si="95"/>
        <v>NetC24_1</v>
      </c>
      <c r="C735" t="str">
        <f t="shared" si="96"/>
        <v>L2-NetC24_1</v>
      </c>
      <c r="D735" t="str">
        <f t="shared" si="97"/>
        <v>L2-2</v>
      </c>
      <c r="E735" t="s">
        <v>709</v>
      </c>
      <c r="F735">
        <v>2</v>
      </c>
      <c r="G735" t="s">
        <v>916</v>
      </c>
      <c r="AT735" t="str">
        <f t="shared" si="98"/>
        <v>NetC24_1</v>
      </c>
      <c r="AU735" t="str">
        <f t="shared" si="99"/>
        <v>--</v>
      </c>
    </row>
    <row r="736" spans="1:47" x14ac:dyDescent="0.25">
      <c r="A736" t="str">
        <f t="shared" si="94"/>
        <v>L10-1</v>
      </c>
      <c r="B736" t="str">
        <f t="shared" si="95"/>
        <v>1.8V</v>
      </c>
      <c r="C736" t="str">
        <f t="shared" si="96"/>
        <v>L10-1.8V</v>
      </c>
      <c r="D736" t="str">
        <f t="shared" si="97"/>
        <v>L10-1</v>
      </c>
      <c r="E736" t="s">
        <v>713</v>
      </c>
      <c r="F736">
        <v>1</v>
      </c>
      <c r="G736" t="s">
        <v>276</v>
      </c>
      <c r="AT736" t="str">
        <f t="shared" si="98"/>
        <v>1.8V</v>
      </c>
      <c r="AU736" t="str">
        <f t="shared" si="99"/>
        <v>--</v>
      </c>
    </row>
    <row r="737" spans="1:47" x14ac:dyDescent="0.25">
      <c r="A737" t="str">
        <f t="shared" si="94"/>
        <v>L10-2</v>
      </c>
      <c r="B737" t="str">
        <f t="shared" si="95"/>
        <v>AVCC</v>
      </c>
      <c r="C737" t="str">
        <f t="shared" si="96"/>
        <v>L10-AVCC</v>
      </c>
      <c r="D737" t="str">
        <f t="shared" si="97"/>
        <v>L10-2</v>
      </c>
      <c r="E737" t="s">
        <v>713</v>
      </c>
      <c r="F737">
        <v>2</v>
      </c>
      <c r="G737" t="s">
        <v>279</v>
      </c>
      <c r="AT737" t="str">
        <f t="shared" si="98"/>
        <v>AVCC</v>
      </c>
      <c r="AU737" t="str">
        <f t="shared" si="99"/>
        <v>--</v>
      </c>
    </row>
    <row r="738" spans="1:47" x14ac:dyDescent="0.25">
      <c r="A738" t="str">
        <f t="shared" si="94"/>
        <v>L11-1</v>
      </c>
      <c r="B738" t="str">
        <f t="shared" si="95"/>
        <v>AGND</v>
      </c>
      <c r="C738" t="str">
        <f t="shared" si="96"/>
        <v>L11-AGND</v>
      </c>
      <c r="D738" t="str">
        <f t="shared" si="97"/>
        <v>L11-1</v>
      </c>
      <c r="E738" t="s">
        <v>714</v>
      </c>
      <c r="F738">
        <v>1</v>
      </c>
      <c r="G738" t="s">
        <v>278</v>
      </c>
      <c r="AT738" t="str">
        <f t="shared" si="98"/>
        <v>AGND</v>
      </c>
      <c r="AU738" t="str">
        <f t="shared" si="99"/>
        <v>--</v>
      </c>
    </row>
    <row r="739" spans="1:47" x14ac:dyDescent="0.25">
      <c r="A739" t="str">
        <f t="shared" si="94"/>
        <v>L11-2</v>
      </c>
      <c r="B739" t="str">
        <f t="shared" si="95"/>
        <v>GND</v>
      </c>
      <c r="C739" t="str">
        <f t="shared" si="96"/>
        <v>L11-GND</v>
      </c>
      <c r="D739" t="str">
        <f t="shared" si="97"/>
        <v>L11-2</v>
      </c>
      <c r="E739" t="s">
        <v>714</v>
      </c>
      <c r="F739">
        <v>2</v>
      </c>
      <c r="G739" t="s">
        <v>275</v>
      </c>
      <c r="AT739" t="str">
        <f t="shared" si="98"/>
        <v>GND</v>
      </c>
      <c r="AU739" t="str">
        <f t="shared" si="99"/>
        <v>--</v>
      </c>
    </row>
    <row r="740" spans="1:47" x14ac:dyDescent="0.25">
      <c r="A740" t="str">
        <f t="shared" si="94"/>
        <v>Q1-1</v>
      </c>
      <c r="B740" t="str">
        <f t="shared" si="95"/>
        <v>GND</v>
      </c>
      <c r="C740" t="str">
        <f t="shared" si="96"/>
        <v>Q1-GND</v>
      </c>
      <c r="D740" t="str">
        <f t="shared" si="97"/>
        <v>Q1-1</v>
      </c>
      <c r="E740" t="s">
        <v>782</v>
      </c>
      <c r="F740">
        <v>1</v>
      </c>
      <c r="G740" t="s">
        <v>275</v>
      </c>
      <c r="AT740" t="str">
        <f t="shared" si="98"/>
        <v>GND</v>
      </c>
      <c r="AU740" t="str">
        <f t="shared" si="99"/>
        <v>--</v>
      </c>
    </row>
    <row r="741" spans="1:47" x14ac:dyDescent="0.25">
      <c r="A741" t="str">
        <f t="shared" si="94"/>
        <v>Q1-2</v>
      </c>
      <c r="B741" t="str">
        <f t="shared" si="95"/>
        <v>3.3V</v>
      </c>
      <c r="C741" t="str">
        <f t="shared" si="96"/>
        <v>Q1-3.3V</v>
      </c>
      <c r="D741" t="str">
        <f t="shared" si="97"/>
        <v>Q1-2</v>
      </c>
      <c r="E741" t="s">
        <v>782</v>
      </c>
      <c r="F741">
        <v>2</v>
      </c>
      <c r="G741" t="s">
        <v>277</v>
      </c>
      <c r="AT741" t="str">
        <f t="shared" si="98"/>
        <v>3.3V</v>
      </c>
      <c r="AU741" t="str">
        <f t="shared" si="99"/>
        <v>--</v>
      </c>
    </row>
    <row r="742" spans="1:47" x14ac:dyDescent="0.25">
      <c r="A742" t="str">
        <f t="shared" si="94"/>
        <v>Q1-3</v>
      </c>
      <c r="B742" t="str">
        <f t="shared" si="95"/>
        <v>3.3V</v>
      </c>
      <c r="C742" t="str">
        <f t="shared" si="96"/>
        <v>Q1-3.3V</v>
      </c>
      <c r="D742" t="str">
        <f t="shared" si="97"/>
        <v>Q1-3</v>
      </c>
      <c r="E742" t="s">
        <v>782</v>
      </c>
      <c r="F742">
        <v>3</v>
      </c>
      <c r="G742" t="s">
        <v>277</v>
      </c>
      <c r="AT742" t="str">
        <f t="shared" si="98"/>
        <v>3.3V</v>
      </c>
      <c r="AU742" t="str">
        <f t="shared" si="99"/>
        <v>--</v>
      </c>
    </row>
    <row r="743" spans="1:47" x14ac:dyDescent="0.25">
      <c r="A743" t="str">
        <f t="shared" si="94"/>
        <v>Q1-4</v>
      </c>
      <c r="B743" t="str">
        <f t="shared" si="95"/>
        <v>VIN</v>
      </c>
      <c r="C743" t="str">
        <f t="shared" si="96"/>
        <v>Q1-VIN</v>
      </c>
      <c r="D743" t="str">
        <f t="shared" si="97"/>
        <v>Q1-4</v>
      </c>
      <c r="E743" t="s">
        <v>782</v>
      </c>
      <c r="F743">
        <v>4</v>
      </c>
      <c r="G743" t="s">
        <v>273</v>
      </c>
      <c r="AT743" t="str">
        <f t="shared" si="98"/>
        <v>VIN</v>
      </c>
      <c r="AU743" t="str">
        <f t="shared" si="99"/>
        <v>--</v>
      </c>
    </row>
    <row r="744" spans="1:47" x14ac:dyDescent="0.25">
      <c r="A744" t="str">
        <f t="shared" si="94"/>
        <v>Q1-5</v>
      </c>
      <c r="B744" t="str">
        <f t="shared" si="95"/>
        <v>PG_1V0</v>
      </c>
      <c r="C744" t="str">
        <f t="shared" si="96"/>
        <v>Q1-PG_1V0</v>
      </c>
      <c r="D744" t="str">
        <f t="shared" si="97"/>
        <v>Q1-5</v>
      </c>
      <c r="E744" t="s">
        <v>782</v>
      </c>
      <c r="F744">
        <v>5</v>
      </c>
      <c r="G744" t="s">
        <v>411</v>
      </c>
      <c r="AT744" t="str">
        <f t="shared" si="98"/>
        <v>PG_1V0</v>
      </c>
      <c r="AU744" t="str">
        <f t="shared" si="99"/>
        <v>--</v>
      </c>
    </row>
    <row r="745" spans="1:47" x14ac:dyDescent="0.25">
      <c r="A745" t="str">
        <f t="shared" si="94"/>
        <v>Q1-6</v>
      </c>
      <c r="B745" t="str">
        <f t="shared" si="95"/>
        <v>NetC1_2</v>
      </c>
      <c r="C745" t="str">
        <f t="shared" si="96"/>
        <v>Q1-NetC1_2</v>
      </c>
      <c r="D745" t="str">
        <f t="shared" si="97"/>
        <v>Q1-6</v>
      </c>
      <c r="E745" t="s">
        <v>782</v>
      </c>
      <c r="F745">
        <v>6</v>
      </c>
      <c r="G745" t="s">
        <v>1307</v>
      </c>
      <c r="AT745" t="str">
        <f t="shared" si="98"/>
        <v>NetC1_2</v>
      </c>
      <c r="AU745" t="str">
        <f t="shared" si="99"/>
        <v>--</v>
      </c>
    </row>
    <row r="746" spans="1:47" x14ac:dyDescent="0.25">
      <c r="A746" t="str">
        <f t="shared" si="94"/>
        <v>R1-1</v>
      </c>
      <c r="B746" t="str">
        <f t="shared" si="95"/>
        <v>CLK2_P</v>
      </c>
      <c r="C746" t="str">
        <f t="shared" si="96"/>
        <v>R1-CLK2_P</v>
      </c>
      <c r="D746" t="str">
        <f t="shared" si="97"/>
        <v>R1-1</v>
      </c>
      <c r="E746" t="s">
        <v>461</v>
      </c>
      <c r="F746">
        <v>1</v>
      </c>
      <c r="G746" t="s">
        <v>876</v>
      </c>
      <c r="AT746" t="str">
        <f t="shared" si="98"/>
        <v>MGT_CLK1_P</v>
      </c>
      <c r="AU746" t="str">
        <f t="shared" si="99"/>
        <v>C134</v>
      </c>
    </row>
    <row r="747" spans="1:47" x14ac:dyDescent="0.25">
      <c r="A747" t="str">
        <f t="shared" si="94"/>
        <v>R1-2</v>
      </c>
      <c r="B747" t="str">
        <f t="shared" si="95"/>
        <v>CLK2_N</v>
      </c>
      <c r="C747" t="str">
        <f t="shared" si="96"/>
        <v>R1-CLK2_N</v>
      </c>
      <c r="D747" t="str">
        <f t="shared" si="97"/>
        <v>R1-2</v>
      </c>
      <c r="E747" t="s">
        <v>461</v>
      </c>
      <c r="F747">
        <v>2</v>
      </c>
      <c r="G747" t="s">
        <v>875</v>
      </c>
      <c r="AT747" t="str">
        <f t="shared" si="98"/>
        <v>MGT_CLK1_N</v>
      </c>
      <c r="AU747" t="str">
        <f t="shared" si="99"/>
        <v>C135</v>
      </c>
    </row>
    <row r="748" spans="1:47" x14ac:dyDescent="0.25">
      <c r="A748" t="str">
        <f t="shared" si="94"/>
        <v>R2-1</v>
      </c>
      <c r="B748" t="str">
        <f t="shared" si="95"/>
        <v>1.35V_LDO</v>
      </c>
      <c r="C748" t="str">
        <f t="shared" si="96"/>
        <v>R2-1.35V_LDO</v>
      </c>
      <c r="D748" t="str">
        <f t="shared" si="97"/>
        <v>R2-1</v>
      </c>
      <c r="E748" t="s">
        <v>462</v>
      </c>
      <c r="F748">
        <v>1</v>
      </c>
      <c r="G748" t="s">
        <v>1299</v>
      </c>
      <c r="AT748" t="str">
        <f t="shared" si="98"/>
        <v>1.35V_LDO</v>
      </c>
      <c r="AU748" t="str">
        <f t="shared" si="99"/>
        <v>--</v>
      </c>
    </row>
    <row r="749" spans="1:47" x14ac:dyDescent="0.25">
      <c r="A749" t="str">
        <f t="shared" si="94"/>
        <v>R2-2</v>
      </c>
      <c r="B749" t="str">
        <f t="shared" si="95"/>
        <v>NetR2_2</v>
      </c>
      <c r="C749" t="str">
        <f t="shared" si="96"/>
        <v>R2-NetR2_2</v>
      </c>
      <c r="D749" t="str">
        <f t="shared" si="97"/>
        <v>R2-2</v>
      </c>
      <c r="E749" t="s">
        <v>462</v>
      </c>
      <c r="F749">
        <v>2</v>
      </c>
      <c r="G749" t="s">
        <v>921</v>
      </c>
      <c r="AT749" t="str">
        <f t="shared" si="98"/>
        <v>NetR2_2</v>
      </c>
      <c r="AU749" t="str">
        <f t="shared" si="99"/>
        <v>--</v>
      </c>
    </row>
    <row r="750" spans="1:47" x14ac:dyDescent="0.25">
      <c r="A750" t="str">
        <f t="shared" si="94"/>
        <v>R3-1</v>
      </c>
      <c r="B750" t="str">
        <f t="shared" si="95"/>
        <v>NetR3_1</v>
      </c>
      <c r="C750" t="str">
        <f t="shared" si="96"/>
        <v>R3-NetR3_1</v>
      </c>
      <c r="D750" t="str">
        <f t="shared" si="97"/>
        <v>R3-1</v>
      </c>
      <c r="E750" t="s">
        <v>463</v>
      </c>
      <c r="F750">
        <v>1</v>
      </c>
      <c r="G750" t="s">
        <v>922</v>
      </c>
      <c r="AT750" t="str">
        <f t="shared" si="98"/>
        <v>NetR3_1</v>
      </c>
      <c r="AU750" t="str">
        <f t="shared" si="99"/>
        <v>--</v>
      </c>
    </row>
    <row r="751" spans="1:47" x14ac:dyDescent="0.25">
      <c r="A751" t="str">
        <f t="shared" si="94"/>
        <v>R3-2</v>
      </c>
      <c r="B751" t="str">
        <f t="shared" si="95"/>
        <v>1.0V_MGT</v>
      </c>
      <c r="C751" t="str">
        <f t="shared" si="96"/>
        <v>R3-1.0V_MGT</v>
      </c>
      <c r="D751" t="str">
        <f t="shared" si="97"/>
        <v>R3-2</v>
      </c>
      <c r="E751" t="s">
        <v>463</v>
      </c>
      <c r="F751">
        <v>2</v>
      </c>
      <c r="G751" t="s">
        <v>1298</v>
      </c>
      <c r="AT751" t="str">
        <f t="shared" si="98"/>
        <v>1.0V_MGT</v>
      </c>
      <c r="AU751" t="str">
        <f t="shared" si="99"/>
        <v>--</v>
      </c>
    </row>
    <row r="752" spans="1:47" x14ac:dyDescent="0.25">
      <c r="A752" t="str">
        <f t="shared" si="94"/>
        <v>R4-1</v>
      </c>
      <c r="B752" t="str">
        <f t="shared" si="95"/>
        <v>VIN</v>
      </c>
      <c r="C752" t="str">
        <f t="shared" si="96"/>
        <v>R4-VIN</v>
      </c>
      <c r="D752" t="str">
        <f t="shared" si="97"/>
        <v>R4-1</v>
      </c>
      <c r="E752" t="s">
        <v>732</v>
      </c>
      <c r="F752">
        <v>1</v>
      </c>
      <c r="G752" t="s">
        <v>273</v>
      </c>
      <c r="AT752" t="str">
        <f t="shared" si="98"/>
        <v>VIN</v>
      </c>
      <c r="AU752" t="str">
        <f t="shared" si="99"/>
        <v>--</v>
      </c>
    </row>
    <row r="753" spans="1:47" x14ac:dyDescent="0.25">
      <c r="A753" t="str">
        <f t="shared" si="94"/>
        <v>R4-2</v>
      </c>
      <c r="B753" t="str">
        <f t="shared" si="95"/>
        <v>PG_1V0</v>
      </c>
      <c r="C753" t="str">
        <f t="shared" si="96"/>
        <v>R4-PG_1V0</v>
      </c>
      <c r="D753" t="str">
        <f t="shared" si="97"/>
        <v>R4-2</v>
      </c>
      <c r="E753" t="s">
        <v>732</v>
      </c>
      <c r="F753">
        <v>2</v>
      </c>
      <c r="G753" t="s">
        <v>411</v>
      </c>
      <c r="AT753" t="str">
        <f t="shared" si="98"/>
        <v>PG_1V0</v>
      </c>
      <c r="AU753" t="str">
        <f t="shared" si="99"/>
        <v>--</v>
      </c>
    </row>
    <row r="754" spans="1:47" x14ac:dyDescent="0.25">
      <c r="A754" t="str">
        <f t="shared" si="94"/>
        <v>R5-1</v>
      </c>
      <c r="B754" t="str">
        <f t="shared" si="95"/>
        <v>NetR2_2</v>
      </c>
      <c r="C754" t="str">
        <f t="shared" si="96"/>
        <v>R5-NetR2_2</v>
      </c>
      <c r="D754" t="str">
        <f t="shared" si="97"/>
        <v>R5-1</v>
      </c>
      <c r="E754" t="s">
        <v>464</v>
      </c>
      <c r="F754">
        <v>1</v>
      </c>
      <c r="G754" t="s">
        <v>921</v>
      </c>
      <c r="AT754" t="str">
        <f t="shared" si="98"/>
        <v>NetR2_2</v>
      </c>
      <c r="AU754" t="str">
        <f t="shared" si="99"/>
        <v>--</v>
      </c>
    </row>
    <row r="755" spans="1:47" x14ac:dyDescent="0.25">
      <c r="A755" t="str">
        <f t="shared" si="94"/>
        <v>R5-2</v>
      </c>
      <c r="B755" t="str">
        <f t="shared" si="95"/>
        <v>GND</v>
      </c>
      <c r="C755" t="str">
        <f t="shared" si="96"/>
        <v>R5-GND</v>
      </c>
      <c r="D755" t="str">
        <f t="shared" si="97"/>
        <v>R5-2</v>
      </c>
      <c r="E755" t="s">
        <v>464</v>
      </c>
      <c r="F755">
        <v>2</v>
      </c>
      <c r="G755" t="s">
        <v>275</v>
      </c>
      <c r="AT755" t="str">
        <f t="shared" si="98"/>
        <v>GND</v>
      </c>
      <c r="AU755" t="str">
        <f t="shared" si="99"/>
        <v>--</v>
      </c>
    </row>
    <row r="756" spans="1:47" x14ac:dyDescent="0.25">
      <c r="A756" t="str">
        <f t="shared" si="94"/>
        <v>R6-1</v>
      </c>
      <c r="B756" t="str">
        <f t="shared" si="95"/>
        <v>NetR6_1</v>
      </c>
      <c r="C756" t="str">
        <f t="shared" si="96"/>
        <v>R6-NetR6_1</v>
      </c>
      <c r="D756" t="str">
        <f t="shared" si="97"/>
        <v>R6-1</v>
      </c>
      <c r="E756" t="s">
        <v>465</v>
      </c>
      <c r="F756">
        <v>1</v>
      </c>
      <c r="G756" t="s">
        <v>847</v>
      </c>
      <c r="AT756" t="str">
        <f t="shared" si="98"/>
        <v>NetR6_1</v>
      </c>
      <c r="AU756" t="str">
        <f t="shared" si="99"/>
        <v>--</v>
      </c>
    </row>
    <row r="757" spans="1:47" x14ac:dyDescent="0.25">
      <c r="A757" t="str">
        <f t="shared" si="94"/>
        <v>R6-2</v>
      </c>
      <c r="B757" t="str">
        <f t="shared" si="95"/>
        <v>1.8V</v>
      </c>
      <c r="C757" t="str">
        <f t="shared" si="96"/>
        <v>R6-1.8V</v>
      </c>
      <c r="D757" t="str">
        <f t="shared" si="97"/>
        <v>R6-2</v>
      </c>
      <c r="E757" t="s">
        <v>465</v>
      </c>
      <c r="F757">
        <v>2</v>
      </c>
      <c r="G757" t="s">
        <v>276</v>
      </c>
      <c r="AT757" t="str">
        <f t="shared" si="98"/>
        <v>1.8V</v>
      </c>
      <c r="AU757" t="str">
        <f t="shared" si="99"/>
        <v>--</v>
      </c>
    </row>
    <row r="758" spans="1:47" x14ac:dyDescent="0.25">
      <c r="A758" t="str">
        <f t="shared" si="94"/>
        <v>R7-1</v>
      </c>
      <c r="B758" t="str">
        <f t="shared" si="95"/>
        <v>GND</v>
      </c>
      <c r="C758" t="str">
        <f t="shared" si="96"/>
        <v>R7-GND</v>
      </c>
      <c r="D758" t="str">
        <f t="shared" si="97"/>
        <v>R7-1</v>
      </c>
      <c r="E758" t="s">
        <v>466</v>
      </c>
      <c r="F758">
        <v>1</v>
      </c>
      <c r="G758" t="s">
        <v>275</v>
      </c>
      <c r="AT758" t="str">
        <f t="shared" si="98"/>
        <v>GND</v>
      </c>
      <c r="AU758" t="str">
        <f t="shared" si="99"/>
        <v>--</v>
      </c>
    </row>
    <row r="759" spans="1:47" x14ac:dyDescent="0.25">
      <c r="A759" t="str">
        <f t="shared" si="94"/>
        <v>R7-2</v>
      </c>
      <c r="B759" t="str">
        <f t="shared" si="95"/>
        <v>NetR6_1</v>
      </c>
      <c r="C759" t="str">
        <f t="shared" si="96"/>
        <v>R7-NetR6_1</v>
      </c>
      <c r="D759" t="str">
        <f t="shared" si="97"/>
        <v>R7-2</v>
      </c>
      <c r="E759" t="s">
        <v>466</v>
      </c>
      <c r="F759">
        <v>2</v>
      </c>
      <c r="G759" t="s">
        <v>847</v>
      </c>
      <c r="AT759" t="str">
        <f t="shared" si="98"/>
        <v>NetR6_1</v>
      </c>
      <c r="AU759" t="str">
        <f t="shared" si="99"/>
        <v>--</v>
      </c>
    </row>
    <row r="760" spans="1:47" x14ac:dyDescent="0.25">
      <c r="A760" t="str">
        <f t="shared" si="94"/>
        <v>R8-1</v>
      </c>
      <c r="B760" t="str">
        <f t="shared" si="95"/>
        <v>GND</v>
      </c>
      <c r="C760" t="str">
        <f t="shared" si="96"/>
        <v>R8-GND</v>
      </c>
      <c r="D760" t="str">
        <f t="shared" si="97"/>
        <v>R8-1</v>
      </c>
      <c r="E760" t="s">
        <v>467</v>
      </c>
      <c r="F760">
        <v>1</v>
      </c>
      <c r="G760" t="s">
        <v>275</v>
      </c>
      <c r="AT760" t="str">
        <f t="shared" si="98"/>
        <v>GND</v>
      </c>
      <c r="AU760" t="str">
        <f t="shared" si="99"/>
        <v>--</v>
      </c>
    </row>
    <row r="761" spans="1:47" x14ac:dyDescent="0.25">
      <c r="A761" t="str">
        <f t="shared" si="94"/>
        <v>R8-2</v>
      </c>
      <c r="B761" t="str">
        <f t="shared" si="95"/>
        <v>NetR3_1</v>
      </c>
      <c r="C761" t="str">
        <f t="shared" si="96"/>
        <v>R8-NetR3_1</v>
      </c>
      <c r="D761" t="str">
        <f t="shared" si="97"/>
        <v>R8-2</v>
      </c>
      <c r="E761" t="s">
        <v>467</v>
      </c>
      <c r="F761">
        <v>2</v>
      </c>
      <c r="G761" t="s">
        <v>922</v>
      </c>
      <c r="AT761" t="str">
        <f t="shared" si="98"/>
        <v>NetR3_1</v>
      </c>
      <c r="AU761" t="str">
        <f t="shared" si="99"/>
        <v>--</v>
      </c>
    </row>
    <row r="762" spans="1:47" x14ac:dyDescent="0.25">
      <c r="A762" t="str">
        <f t="shared" si="94"/>
        <v>R9-1</v>
      </c>
      <c r="B762" t="str">
        <f t="shared" si="95"/>
        <v>1.2V_MGT</v>
      </c>
      <c r="C762" t="str">
        <f t="shared" si="96"/>
        <v>R9-1.2V_MGT</v>
      </c>
      <c r="D762" t="str">
        <f t="shared" si="97"/>
        <v>R9-1</v>
      </c>
      <c r="E762" t="s">
        <v>435</v>
      </c>
      <c r="F762">
        <v>1</v>
      </c>
      <c r="G762" t="s">
        <v>874</v>
      </c>
      <c r="AT762" t="str">
        <f t="shared" si="98"/>
        <v>1.2V_MGT</v>
      </c>
      <c r="AU762" t="str">
        <f t="shared" si="99"/>
        <v>--</v>
      </c>
    </row>
    <row r="763" spans="1:47" x14ac:dyDescent="0.25">
      <c r="A763" t="str">
        <f t="shared" si="94"/>
        <v>R9-2</v>
      </c>
      <c r="B763" t="str">
        <f t="shared" si="95"/>
        <v>NetR9_2</v>
      </c>
      <c r="C763" t="str">
        <f t="shared" si="96"/>
        <v>R9-NetR9_2</v>
      </c>
      <c r="D763" t="str">
        <f t="shared" si="97"/>
        <v>R9-2</v>
      </c>
      <c r="E763" t="s">
        <v>435</v>
      </c>
      <c r="F763">
        <v>2</v>
      </c>
      <c r="G763" t="s">
        <v>928</v>
      </c>
      <c r="AT763" t="str">
        <f t="shared" si="98"/>
        <v>NetR9_2</v>
      </c>
      <c r="AU763" t="str">
        <f t="shared" si="99"/>
        <v>--</v>
      </c>
    </row>
    <row r="764" spans="1:47" x14ac:dyDescent="0.25">
      <c r="A764" t="str">
        <f t="shared" si="94"/>
        <v>R10-1</v>
      </c>
      <c r="B764" t="str">
        <f t="shared" si="95"/>
        <v>VCCIO_0</v>
      </c>
      <c r="C764" t="str">
        <f t="shared" si="96"/>
        <v>R10-VCCIO_0</v>
      </c>
      <c r="D764" t="str">
        <f t="shared" si="97"/>
        <v>R10-1</v>
      </c>
      <c r="E764" t="s">
        <v>631</v>
      </c>
      <c r="F764">
        <v>1</v>
      </c>
      <c r="G764" t="s">
        <v>1287</v>
      </c>
      <c r="AT764" t="str">
        <f t="shared" si="98"/>
        <v>VCCIO_0</v>
      </c>
      <c r="AU764" t="str">
        <f t="shared" si="99"/>
        <v>--</v>
      </c>
    </row>
    <row r="765" spans="1:47" x14ac:dyDescent="0.25">
      <c r="A765" t="str">
        <f t="shared" si="94"/>
        <v>R10-2</v>
      </c>
      <c r="B765" t="str">
        <f t="shared" si="95"/>
        <v>DONE</v>
      </c>
      <c r="C765" t="str">
        <f t="shared" si="96"/>
        <v>R10-DONE</v>
      </c>
      <c r="D765" t="str">
        <f t="shared" si="97"/>
        <v>R10-2</v>
      </c>
      <c r="E765" t="s">
        <v>631</v>
      </c>
      <c r="F765">
        <v>2</v>
      </c>
      <c r="G765" t="s">
        <v>402</v>
      </c>
      <c r="AT765" t="str">
        <f t="shared" si="98"/>
        <v>DONE</v>
      </c>
      <c r="AU765" t="str">
        <f t="shared" si="99"/>
        <v>--</v>
      </c>
    </row>
    <row r="766" spans="1:47" x14ac:dyDescent="0.25">
      <c r="A766" t="str">
        <f t="shared" si="94"/>
        <v>R11-1</v>
      </c>
      <c r="B766" t="str">
        <f t="shared" si="95"/>
        <v>NetR11_1</v>
      </c>
      <c r="C766" t="str">
        <f t="shared" si="96"/>
        <v>R11-NetR11_1</v>
      </c>
      <c r="D766" t="str">
        <f t="shared" si="97"/>
        <v>R11-1</v>
      </c>
      <c r="E766" t="s">
        <v>632</v>
      </c>
      <c r="F766">
        <v>1</v>
      </c>
      <c r="G766" t="s">
        <v>914</v>
      </c>
      <c r="AT766" t="str">
        <f t="shared" si="98"/>
        <v>NetR11_1</v>
      </c>
      <c r="AU766" t="str">
        <f t="shared" si="99"/>
        <v>--</v>
      </c>
    </row>
    <row r="767" spans="1:47" x14ac:dyDescent="0.25">
      <c r="A767" t="str">
        <f t="shared" si="94"/>
        <v>R11-2</v>
      </c>
      <c r="B767" t="str">
        <f t="shared" si="95"/>
        <v>1.2V_MGT</v>
      </c>
      <c r="C767" t="str">
        <f t="shared" si="96"/>
        <v>R11-1.2V_MGT</v>
      </c>
      <c r="D767" t="str">
        <f t="shared" si="97"/>
        <v>R11-2</v>
      </c>
      <c r="E767" t="s">
        <v>632</v>
      </c>
      <c r="F767">
        <v>2</v>
      </c>
      <c r="G767" t="s">
        <v>874</v>
      </c>
      <c r="AT767" t="str">
        <f t="shared" si="98"/>
        <v>1.2V_MGT</v>
      </c>
      <c r="AU767" t="str">
        <f t="shared" si="99"/>
        <v>--</v>
      </c>
    </row>
    <row r="768" spans="1:47" x14ac:dyDescent="0.25">
      <c r="A768" t="str">
        <f t="shared" si="94"/>
        <v>R12-1</v>
      </c>
      <c r="B768" t="str">
        <f t="shared" si="95"/>
        <v>GND</v>
      </c>
      <c r="C768" t="str">
        <f t="shared" si="96"/>
        <v>R12-GND</v>
      </c>
      <c r="D768" t="str">
        <f t="shared" si="97"/>
        <v>R12-1</v>
      </c>
      <c r="E768" t="s">
        <v>633</v>
      </c>
      <c r="F768">
        <v>1</v>
      </c>
      <c r="G768" t="s">
        <v>275</v>
      </c>
      <c r="AT768" t="str">
        <f t="shared" si="98"/>
        <v>GND</v>
      </c>
      <c r="AU768" t="str">
        <f t="shared" si="99"/>
        <v>--</v>
      </c>
    </row>
    <row r="769" spans="1:47" x14ac:dyDescent="0.25">
      <c r="A769" t="str">
        <f t="shared" si="94"/>
        <v>R12-2</v>
      </c>
      <c r="B769" t="str">
        <f t="shared" si="95"/>
        <v>NetR11_1</v>
      </c>
      <c r="C769" t="str">
        <f t="shared" si="96"/>
        <v>R12-NetR11_1</v>
      </c>
      <c r="D769" t="str">
        <f t="shared" si="97"/>
        <v>R12-2</v>
      </c>
      <c r="E769" t="s">
        <v>633</v>
      </c>
      <c r="F769">
        <v>2</v>
      </c>
      <c r="G769" t="s">
        <v>914</v>
      </c>
      <c r="AT769" t="str">
        <f t="shared" si="98"/>
        <v>NetR11_1</v>
      </c>
      <c r="AU769" t="str">
        <f t="shared" si="99"/>
        <v>--</v>
      </c>
    </row>
    <row r="770" spans="1:47" x14ac:dyDescent="0.25">
      <c r="A770" t="str">
        <f t="shared" si="94"/>
        <v>R13-1</v>
      </c>
      <c r="B770" t="str">
        <f t="shared" si="95"/>
        <v>NetR13_1</v>
      </c>
      <c r="C770" t="str">
        <f t="shared" si="96"/>
        <v>R13-NetR13_1</v>
      </c>
      <c r="D770" t="str">
        <f t="shared" si="97"/>
        <v>R13-1</v>
      </c>
      <c r="E770" t="s">
        <v>634</v>
      </c>
      <c r="F770">
        <v>1</v>
      </c>
      <c r="G770" t="s">
        <v>1286</v>
      </c>
      <c r="AT770" t="str">
        <f t="shared" si="98"/>
        <v>NetR13_1</v>
      </c>
      <c r="AU770" t="str">
        <f t="shared" si="99"/>
        <v>--</v>
      </c>
    </row>
    <row r="771" spans="1:47" x14ac:dyDescent="0.25">
      <c r="A771" t="str">
        <f t="shared" si="94"/>
        <v>R13-2</v>
      </c>
      <c r="B771" t="str">
        <f t="shared" si="95"/>
        <v>VIN</v>
      </c>
      <c r="C771" t="str">
        <f t="shared" si="96"/>
        <v>R13-VIN</v>
      </c>
      <c r="D771" t="str">
        <f t="shared" si="97"/>
        <v>R13-2</v>
      </c>
      <c r="E771" t="s">
        <v>634</v>
      </c>
      <c r="F771">
        <v>2</v>
      </c>
      <c r="G771" t="s">
        <v>273</v>
      </c>
      <c r="AT771" t="str">
        <f t="shared" si="98"/>
        <v>VIN</v>
      </c>
      <c r="AU771" t="str">
        <f t="shared" si="99"/>
        <v>--</v>
      </c>
    </row>
    <row r="772" spans="1:47" x14ac:dyDescent="0.25">
      <c r="A772" t="str">
        <f t="shared" si="94"/>
        <v>R14-1</v>
      </c>
      <c r="B772" t="str">
        <f t="shared" si="95"/>
        <v>NetR14_1</v>
      </c>
      <c r="C772" t="str">
        <f t="shared" si="96"/>
        <v>R14-NetR14_1</v>
      </c>
      <c r="D772" t="str">
        <f t="shared" si="97"/>
        <v>R14-1</v>
      </c>
      <c r="E772" t="s">
        <v>733</v>
      </c>
      <c r="F772">
        <v>1</v>
      </c>
      <c r="G772" t="s">
        <v>927</v>
      </c>
      <c r="AT772" t="str">
        <f t="shared" si="98"/>
        <v>NetR14_1</v>
      </c>
      <c r="AU772" t="str">
        <f t="shared" si="99"/>
        <v>--</v>
      </c>
    </row>
    <row r="773" spans="1:47" x14ac:dyDescent="0.25">
      <c r="A773" t="str">
        <f t="shared" si="94"/>
        <v>R14-2</v>
      </c>
      <c r="B773" t="str">
        <f t="shared" si="95"/>
        <v>VIN</v>
      </c>
      <c r="C773" t="str">
        <f t="shared" si="96"/>
        <v>R14-VIN</v>
      </c>
      <c r="D773" t="str">
        <f t="shared" si="97"/>
        <v>R14-2</v>
      </c>
      <c r="E773" t="s">
        <v>733</v>
      </c>
      <c r="F773">
        <v>2</v>
      </c>
      <c r="G773" t="s">
        <v>273</v>
      </c>
      <c r="AT773" t="str">
        <f t="shared" si="98"/>
        <v>VIN</v>
      </c>
      <c r="AU773" t="str">
        <f t="shared" si="99"/>
        <v>--</v>
      </c>
    </row>
    <row r="774" spans="1:47" x14ac:dyDescent="0.25">
      <c r="A774" t="str">
        <f t="shared" ref="A774:A822" si="100">$E774&amp;"-"&amp;$F774</f>
        <v>R15-1</v>
      </c>
      <c r="B774" t="str">
        <f t="shared" ref="B774:B822" si="101">IF(OR(E774=$A$2,E774=$B$2,E774=$C$2,E774=$D$2),"--",G774)</f>
        <v>NetR15_1</v>
      </c>
      <c r="C774" t="str">
        <f t="shared" ref="C774:C822" si="102">$E774&amp;"-"&amp;$G774</f>
        <v>R15-NetR15_1</v>
      </c>
      <c r="D774" t="str">
        <f t="shared" ref="D774:D822" si="103">A774</f>
        <v>R15-1</v>
      </c>
      <c r="E774" t="s">
        <v>635</v>
      </c>
      <c r="F774">
        <v>1</v>
      </c>
      <c r="G774" t="s">
        <v>915</v>
      </c>
      <c r="AT774" t="str">
        <f t="shared" ref="AT774:AT822" si="104">IF(IF(COUNTIF($AO$6:$AQ$150,B774)&gt;0,"---","--")="---",VLOOKUP(B774,$AO$6:$AQ$150,3,0),B774)</f>
        <v>NetR15_1</v>
      </c>
      <c r="AU774" t="str">
        <f t="shared" ref="AU774:AU822" si="105">IF(IF(COUNTIF($AO$6:$AQ$150,B774)&gt;0,"---","--")="---",VLOOKUP(B774,$AO$6:$AQ$150,2,0),"--")</f>
        <v>--</v>
      </c>
    </row>
    <row r="775" spans="1:47" x14ac:dyDescent="0.25">
      <c r="A775" t="str">
        <f t="shared" si="100"/>
        <v>R15-2</v>
      </c>
      <c r="B775" t="str">
        <f t="shared" si="101"/>
        <v>1.0V</v>
      </c>
      <c r="C775" t="str">
        <f t="shared" si="102"/>
        <v>R15-1.0V</v>
      </c>
      <c r="D775" t="str">
        <f t="shared" si="103"/>
        <v>R15-2</v>
      </c>
      <c r="E775" t="s">
        <v>635</v>
      </c>
      <c r="F775">
        <v>2</v>
      </c>
      <c r="G775" t="s">
        <v>1297</v>
      </c>
      <c r="AT775" t="str">
        <f t="shared" si="104"/>
        <v>1.0V</v>
      </c>
      <c r="AU775" t="str">
        <f t="shared" si="105"/>
        <v>--</v>
      </c>
    </row>
    <row r="776" spans="1:47" x14ac:dyDescent="0.25">
      <c r="A776" t="str">
        <f t="shared" si="100"/>
        <v>R16-1</v>
      </c>
      <c r="B776" t="str">
        <f t="shared" si="101"/>
        <v>NetR15_1</v>
      </c>
      <c r="C776" t="str">
        <f t="shared" si="102"/>
        <v>R16-NetR15_1</v>
      </c>
      <c r="D776" t="str">
        <f t="shared" si="103"/>
        <v>R16-1</v>
      </c>
      <c r="E776" t="s">
        <v>636</v>
      </c>
      <c r="F776">
        <v>1</v>
      </c>
      <c r="G776" t="s">
        <v>915</v>
      </c>
      <c r="AT776" t="str">
        <f t="shared" si="104"/>
        <v>NetR15_1</v>
      </c>
      <c r="AU776" t="str">
        <f t="shared" si="105"/>
        <v>--</v>
      </c>
    </row>
    <row r="777" spans="1:47" x14ac:dyDescent="0.25">
      <c r="A777" t="str">
        <f t="shared" si="100"/>
        <v>R16-2</v>
      </c>
      <c r="B777" t="str">
        <f t="shared" si="101"/>
        <v>GND</v>
      </c>
      <c r="C777" t="str">
        <f t="shared" si="102"/>
        <v>R16-GND</v>
      </c>
      <c r="D777" t="str">
        <f t="shared" si="103"/>
        <v>R16-2</v>
      </c>
      <c r="E777" t="s">
        <v>636</v>
      </c>
      <c r="F777">
        <v>2</v>
      </c>
      <c r="G777" t="s">
        <v>275</v>
      </c>
      <c r="AT777" t="str">
        <f t="shared" si="104"/>
        <v>GND</v>
      </c>
      <c r="AU777" t="str">
        <f t="shared" si="105"/>
        <v>--</v>
      </c>
    </row>
    <row r="778" spans="1:47" x14ac:dyDescent="0.25">
      <c r="A778" t="str">
        <f t="shared" si="100"/>
        <v>R17-1</v>
      </c>
      <c r="B778" t="str">
        <f t="shared" si="101"/>
        <v>PUDC</v>
      </c>
      <c r="C778" t="str">
        <f t="shared" si="102"/>
        <v>R17-PUDC</v>
      </c>
      <c r="D778" t="str">
        <f t="shared" si="103"/>
        <v>R17-1</v>
      </c>
      <c r="E778" t="s">
        <v>637</v>
      </c>
      <c r="F778">
        <v>1</v>
      </c>
      <c r="G778" t="s">
        <v>1311</v>
      </c>
      <c r="AT778" t="str">
        <f t="shared" si="104"/>
        <v>PUDC</v>
      </c>
      <c r="AU778" t="str">
        <f t="shared" si="105"/>
        <v>--</v>
      </c>
    </row>
    <row r="779" spans="1:47" x14ac:dyDescent="0.25">
      <c r="A779" t="str">
        <f t="shared" si="100"/>
        <v>R17-2</v>
      </c>
      <c r="B779" t="str">
        <f t="shared" si="101"/>
        <v>VCCIO_0</v>
      </c>
      <c r="C779" t="str">
        <f t="shared" si="102"/>
        <v>R17-VCCIO_0</v>
      </c>
      <c r="D779" t="str">
        <f t="shared" si="103"/>
        <v>R17-2</v>
      </c>
      <c r="E779" t="s">
        <v>637</v>
      </c>
      <c r="F779">
        <v>2</v>
      </c>
      <c r="G779" t="s">
        <v>1287</v>
      </c>
      <c r="AT779" t="str">
        <f t="shared" si="104"/>
        <v>VCCIO_0</v>
      </c>
      <c r="AU779" t="str">
        <f t="shared" si="105"/>
        <v>--</v>
      </c>
    </row>
    <row r="780" spans="1:47" x14ac:dyDescent="0.25">
      <c r="A780" t="str">
        <f t="shared" si="100"/>
        <v>R18-1</v>
      </c>
      <c r="B780" t="str">
        <f t="shared" si="101"/>
        <v>GND</v>
      </c>
      <c r="C780" t="str">
        <f t="shared" si="102"/>
        <v>R18-GND</v>
      </c>
      <c r="D780" t="str">
        <f t="shared" si="103"/>
        <v>R18-1</v>
      </c>
      <c r="E780" t="s">
        <v>638</v>
      </c>
      <c r="F780">
        <v>1</v>
      </c>
      <c r="G780" t="s">
        <v>275</v>
      </c>
      <c r="AT780" t="str">
        <f t="shared" si="104"/>
        <v>GND</v>
      </c>
      <c r="AU780" t="str">
        <f t="shared" si="105"/>
        <v>--</v>
      </c>
    </row>
    <row r="781" spans="1:47" x14ac:dyDescent="0.25">
      <c r="A781" t="str">
        <f t="shared" si="100"/>
        <v>R18-2</v>
      </c>
      <c r="B781" t="str">
        <f t="shared" si="101"/>
        <v>PUDC</v>
      </c>
      <c r="C781" t="str">
        <f t="shared" si="102"/>
        <v>R18-PUDC</v>
      </c>
      <c r="D781" t="str">
        <f t="shared" si="103"/>
        <v>R18-2</v>
      </c>
      <c r="E781" t="s">
        <v>638</v>
      </c>
      <c r="F781">
        <v>2</v>
      </c>
      <c r="G781" t="s">
        <v>1311</v>
      </c>
      <c r="AT781" t="str">
        <f t="shared" si="104"/>
        <v>PUDC</v>
      </c>
      <c r="AU781" t="str">
        <f t="shared" si="105"/>
        <v>--</v>
      </c>
    </row>
    <row r="782" spans="1:47" x14ac:dyDescent="0.25">
      <c r="A782" t="str">
        <f t="shared" si="100"/>
        <v>R19-1</v>
      </c>
      <c r="B782" t="str">
        <f t="shared" si="101"/>
        <v>EN_GTPWR</v>
      </c>
      <c r="C782" t="str">
        <f t="shared" si="102"/>
        <v>R19-EN_GTPWR</v>
      </c>
      <c r="D782" t="str">
        <f t="shared" si="103"/>
        <v>R19-1</v>
      </c>
      <c r="E782" t="s">
        <v>783</v>
      </c>
      <c r="F782">
        <v>1</v>
      </c>
      <c r="G782" t="s">
        <v>1305</v>
      </c>
      <c r="AT782" t="str">
        <f t="shared" si="104"/>
        <v>EN_GTPWR</v>
      </c>
      <c r="AU782" t="str">
        <f t="shared" si="105"/>
        <v>--</v>
      </c>
    </row>
    <row r="783" spans="1:47" x14ac:dyDescent="0.25">
      <c r="A783" t="str">
        <f t="shared" si="100"/>
        <v>R19-2</v>
      </c>
      <c r="B783" t="str">
        <f t="shared" si="101"/>
        <v>VCCIO_0</v>
      </c>
      <c r="C783" t="str">
        <f t="shared" si="102"/>
        <v>R19-VCCIO_0</v>
      </c>
      <c r="D783" t="str">
        <f t="shared" si="103"/>
        <v>R19-2</v>
      </c>
      <c r="E783" t="s">
        <v>783</v>
      </c>
      <c r="F783">
        <v>2</v>
      </c>
      <c r="G783" t="s">
        <v>1287</v>
      </c>
      <c r="AT783" t="str">
        <f t="shared" si="104"/>
        <v>VCCIO_0</v>
      </c>
      <c r="AU783" t="str">
        <f t="shared" si="105"/>
        <v>--</v>
      </c>
    </row>
    <row r="784" spans="1:47" x14ac:dyDescent="0.25">
      <c r="A784" t="str">
        <f t="shared" si="100"/>
        <v>R20-1</v>
      </c>
      <c r="B784" t="str">
        <f t="shared" si="101"/>
        <v>EN_GTPWR</v>
      </c>
      <c r="C784" t="str">
        <f t="shared" si="102"/>
        <v>R20-EN_GTPWR</v>
      </c>
      <c r="D784" t="str">
        <f t="shared" si="103"/>
        <v>R20-1</v>
      </c>
      <c r="E784" t="s">
        <v>784</v>
      </c>
      <c r="F784">
        <v>1</v>
      </c>
      <c r="G784" t="s">
        <v>1305</v>
      </c>
      <c r="AT784" t="str">
        <f t="shared" si="104"/>
        <v>EN_GTPWR</v>
      </c>
      <c r="AU784" t="str">
        <f t="shared" si="105"/>
        <v>--</v>
      </c>
    </row>
    <row r="785" spans="1:47" x14ac:dyDescent="0.25">
      <c r="A785" t="str">
        <f t="shared" si="100"/>
        <v>R20-2</v>
      </c>
      <c r="B785" t="str">
        <f t="shared" si="101"/>
        <v>GND</v>
      </c>
      <c r="C785" t="str">
        <f t="shared" si="102"/>
        <v>R20-GND</v>
      </c>
      <c r="D785" t="str">
        <f t="shared" si="103"/>
        <v>R20-2</v>
      </c>
      <c r="E785" t="s">
        <v>784</v>
      </c>
      <c r="F785">
        <v>2</v>
      </c>
      <c r="G785" t="s">
        <v>275</v>
      </c>
      <c r="AT785" t="str">
        <f t="shared" si="104"/>
        <v>GND</v>
      </c>
      <c r="AU785" t="str">
        <f t="shared" si="105"/>
        <v>--</v>
      </c>
    </row>
    <row r="786" spans="1:47" x14ac:dyDescent="0.25">
      <c r="A786" t="str">
        <f t="shared" si="100"/>
        <v>R21-1</v>
      </c>
      <c r="B786" t="str">
        <f t="shared" si="101"/>
        <v>VCCIO_0</v>
      </c>
      <c r="C786" t="str">
        <f t="shared" si="102"/>
        <v>R21-VCCIO_0</v>
      </c>
      <c r="D786" t="str">
        <f t="shared" si="103"/>
        <v>R21-1</v>
      </c>
      <c r="E786" t="s">
        <v>785</v>
      </c>
      <c r="F786">
        <v>1</v>
      </c>
      <c r="G786" t="s">
        <v>1287</v>
      </c>
      <c r="AT786" t="str">
        <f t="shared" si="104"/>
        <v>VCCIO_0</v>
      </c>
      <c r="AU786" t="str">
        <f t="shared" si="105"/>
        <v>--</v>
      </c>
    </row>
    <row r="787" spans="1:47" x14ac:dyDescent="0.25">
      <c r="A787" t="str">
        <f t="shared" si="100"/>
        <v>R21-2</v>
      </c>
      <c r="B787" t="str">
        <f t="shared" si="101"/>
        <v>3.3V</v>
      </c>
      <c r="C787" t="str">
        <f t="shared" si="102"/>
        <v>R21-3.3V</v>
      </c>
      <c r="D787" t="str">
        <f t="shared" si="103"/>
        <v>R21-2</v>
      </c>
      <c r="E787" t="s">
        <v>785</v>
      </c>
      <c r="F787">
        <v>2</v>
      </c>
      <c r="G787" t="s">
        <v>277</v>
      </c>
      <c r="AT787" t="str">
        <f t="shared" si="104"/>
        <v>3.3V</v>
      </c>
      <c r="AU787" t="str">
        <f t="shared" si="105"/>
        <v>--</v>
      </c>
    </row>
    <row r="788" spans="1:47" x14ac:dyDescent="0.25">
      <c r="A788" t="str">
        <f t="shared" si="100"/>
        <v>R22-1</v>
      </c>
      <c r="B788" t="str">
        <f t="shared" si="101"/>
        <v>VCCIO_0</v>
      </c>
      <c r="C788" t="str">
        <f t="shared" si="102"/>
        <v>R22-VCCIO_0</v>
      </c>
      <c r="D788" t="str">
        <f t="shared" si="103"/>
        <v>R22-1</v>
      </c>
      <c r="E788" t="s">
        <v>786</v>
      </c>
      <c r="F788">
        <v>1</v>
      </c>
      <c r="G788" t="s">
        <v>1287</v>
      </c>
      <c r="AT788" t="str">
        <f t="shared" si="104"/>
        <v>VCCIO_0</v>
      </c>
      <c r="AU788" t="str">
        <f t="shared" si="105"/>
        <v>--</v>
      </c>
    </row>
    <row r="789" spans="1:47" x14ac:dyDescent="0.25">
      <c r="A789" t="str">
        <f t="shared" si="100"/>
        <v>R22-2</v>
      </c>
      <c r="B789" t="str">
        <f t="shared" si="101"/>
        <v>1.8V</v>
      </c>
      <c r="C789" t="str">
        <f t="shared" si="102"/>
        <v>R22-1.8V</v>
      </c>
      <c r="D789" t="str">
        <f t="shared" si="103"/>
        <v>R22-2</v>
      </c>
      <c r="E789" t="s">
        <v>786</v>
      </c>
      <c r="F789">
        <v>2</v>
      </c>
      <c r="G789" t="s">
        <v>276</v>
      </c>
      <c r="AT789" t="str">
        <f t="shared" si="104"/>
        <v>1.8V</v>
      </c>
      <c r="AU789" t="str">
        <f t="shared" si="105"/>
        <v>--</v>
      </c>
    </row>
    <row r="790" spans="1:47" x14ac:dyDescent="0.25">
      <c r="A790" t="str">
        <f t="shared" si="100"/>
        <v>R23-1</v>
      </c>
      <c r="B790" t="str">
        <f t="shared" si="101"/>
        <v>CLK25M</v>
      </c>
      <c r="C790" t="str">
        <f t="shared" si="102"/>
        <v>R23-CLK25M</v>
      </c>
      <c r="D790" t="str">
        <f t="shared" si="103"/>
        <v>R23-1</v>
      </c>
      <c r="E790" t="s">
        <v>787</v>
      </c>
      <c r="F790">
        <v>1</v>
      </c>
      <c r="G790" t="s">
        <v>923</v>
      </c>
      <c r="AT790" t="str">
        <f t="shared" si="104"/>
        <v>B14_L13_P</v>
      </c>
      <c r="AU790" t="str">
        <f t="shared" si="105"/>
        <v>R23</v>
      </c>
    </row>
    <row r="791" spans="1:47" x14ac:dyDescent="0.25">
      <c r="A791" t="str">
        <f t="shared" si="100"/>
        <v>R23-2</v>
      </c>
      <c r="B791" t="str">
        <f t="shared" si="101"/>
        <v>B14_L13_P</v>
      </c>
      <c r="C791" t="str">
        <f t="shared" si="102"/>
        <v>R23-B14_L13_P</v>
      </c>
      <c r="D791" t="str">
        <f t="shared" si="103"/>
        <v>R23-2</v>
      </c>
      <c r="E791" t="s">
        <v>787</v>
      </c>
      <c r="F791">
        <v>2</v>
      </c>
      <c r="G791" t="s">
        <v>288</v>
      </c>
      <c r="AT791" t="str">
        <f t="shared" si="104"/>
        <v>CLK25M</v>
      </c>
      <c r="AU791" t="str">
        <f t="shared" si="105"/>
        <v>R23</v>
      </c>
    </row>
    <row r="792" spans="1:47" x14ac:dyDescent="0.25">
      <c r="A792" t="str">
        <f t="shared" si="100"/>
        <v>R24-1</v>
      </c>
      <c r="B792" t="str">
        <f t="shared" si="101"/>
        <v>VCCIO_0</v>
      </c>
      <c r="C792" t="str">
        <f t="shared" si="102"/>
        <v>R24-VCCIO_0</v>
      </c>
      <c r="D792" t="str">
        <f t="shared" si="103"/>
        <v>R24-1</v>
      </c>
      <c r="E792" t="s">
        <v>788</v>
      </c>
      <c r="F792">
        <v>1</v>
      </c>
      <c r="G792" t="s">
        <v>1287</v>
      </c>
      <c r="AT792" t="str">
        <f t="shared" si="104"/>
        <v>VCCIO_0</v>
      </c>
      <c r="AU792" t="str">
        <f t="shared" si="105"/>
        <v>--</v>
      </c>
    </row>
    <row r="793" spans="1:47" x14ac:dyDescent="0.25">
      <c r="A793" t="str">
        <f t="shared" si="100"/>
        <v>R24-2</v>
      </c>
      <c r="B793" t="str">
        <f t="shared" si="101"/>
        <v>CFGVBS</v>
      </c>
      <c r="C793" t="str">
        <f t="shared" si="102"/>
        <v>R24-CFGVBS</v>
      </c>
      <c r="D793" t="str">
        <f t="shared" si="103"/>
        <v>R24-2</v>
      </c>
      <c r="E793" t="s">
        <v>788</v>
      </c>
      <c r="F793">
        <v>2</v>
      </c>
      <c r="G793" t="s">
        <v>1304</v>
      </c>
      <c r="AT793" t="str">
        <f t="shared" si="104"/>
        <v>CFGVBS</v>
      </c>
      <c r="AU793" t="str">
        <f t="shared" si="105"/>
        <v>--</v>
      </c>
    </row>
    <row r="794" spans="1:47" x14ac:dyDescent="0.25">
      <c r="A794" t="str">
        <f t="shared" si="100"/>
        <v>R25-1</v>
      </c>
      <c r="B794" t="str">
        <f t="shared" si="101"/>
        <v>CFGVBS</v>
      </c>
      <c r="C794" t="str">
        <f t="shared" si="102"/>
        <v>R25-CFGVBS</v>
      </c>
      <c r="D794" t="str">
        <f t="shared" si="103"/>
        <v>R25-1</v>
      </c>
      <c r="E794" t="s">
        <v>789</v>
      </c>
      <c r="F794">
        <v>1</v>
      </c>
      <c r="G794" t="s">
        <v>1304</v>
      </c>
      <c r="AT794" t="str">
        <f t="shared" si="104"/>
        <v>CFGVBS</v>
      </c>
      <c r="AU794" t="str">
        <f t="shared" si="105"/>
        <v>--</v>
      </c>
    </row>
    <row r="795" spans="1:47" x14ac:dyDescent="0.25">
      <c r="A795" t="str">
        <f t="shared" si="100"/>
        <v>R25-2</v>
      </c>
      <c r="B795" t="str">
        <f t="shared" si="101"/>
        <v>GND</v>
      </c>
      <c r="C795" t="str">
        <f t="shared" si="102"/>
        <v>R25-GND</v>
      </c>
      <c r="D795" t="str">
        <f t="shared" si="103"/>
        <v>R25-2</v>
      </c>
      <c r="E795" t="s">
        <v>789</v>
      </c>
      <c r="F795">
        <v>2</v>
      </c>
      <c r="G795" t="s">
        <v>275</v>
      </c>
      <c r="AT795" t="str">
        <f t="shared" si="104"/>
        <v>GND</v>
      </c>
      <c r="AU795" t="str">
        <f t="shared" si="105"/>
        <v>--</v>
      </c>
    </row>
    <row r="796" spans="1:47" x14ac:dyDescent="0.25">
      <c r="A796" t="str">
        <f t="shared" si="100"/>
        <v>R26-1</v>
      </c>
      <c r="B796" t="str">
        <f t="shared" si="101"/>
        <v>BOOTMODE</v>
      </c>
      <c r="C796" t="str">
        <f t="shared" si="102"/>
        <v>R26-BOOTMODE</v>
      </c>
      <c r="D796" t="str">
        <f t="shared" si="103"/>
        <v>R26-1</v>
      </c>
      <c r="E796" t="s">
        <v>790</v>
      </c>
      <c r="F796">
        <v>1</v>
      </c>
      <c r="G796" t="s">
        <v>1267</v>
      </c>
      <c r="AT796" t="str">
        <f t="shared" si="104"/>
        <v>BOOTMODE</v>
      </c>
      <c r="AU796" t="str">
        <f t="shared" si="105"/>
        <v>--</v>
      </c>
    </row>
    <row r="797" spans="1:47" x14ac:dyDescent="0.25">
      <c r="A797" t="str">
        <f t="shared" si="100"/>
        <v>R26-2</v>
      </c>
      <c r="B797" t="str">
        <f t="shared" si="101"/>
        <v>VCCIO_0</v>
      </c>
      <c r="C797" t="str">
        <f t="shared" si="102"/>
        <v>R26-VCCIO_0</v>
      </c>
      <c r="D797" t="str">
        <f t="shared" si="103"/>
        <v>R26-2</v>
      </c>
      <c r="E797" t="s">
        <v>790</v>
      </c>
      <c r="F797">
        <v>2</v>
      </c>
      <c r="G797" t="s">
        <v>1287</v>
      </c>
      <c r="AT797" t="str">
        <f t="shared" si="104"/>
        <v>VCCIO_0</v>
      </c>
      <c r="AU797" t="str">
        <f t="shared" si="105"/>
        <v>--</v>
      </c>
    </row>
    <row r="798" spans="1:47" x14ac:dyDescent="0.25">
      <c r="A798" t="str">
        <f t="shared" si="100"/>
        <v>R27-1</v>
      </c>
      <c r="B798" t="str">
        <f t="shared" si="101"/>
        <v>NetJM2_54</v>
      </c>
      <c r="C798" t="str">
        <f t="shared" si="102"/>
        <v>R27-NetJM2_54</v>
      </c>
      <c r="D798" t="str">
        <f t="shared" si="103"/>
        <v>R27-1</v>
      </c>
      <c r="E798" t="s">
        <v>791</v>
      </c>
      <c r="F798">
        <v>1</v>
      </c>
      <c r="G798" t="s">
        <v>1321</v>
      </c>
      <c r="AT798" t="str">
        <f t="shared" si="104"/>
        <v>NetJM2_54</v>
      </c>
      <c r="AU798" t="str">
        <f t="shared" si="105"/>
        <v>--</v>
      </c>
    </row>
    <row r="799" spans="1:47" x14ac:dyDescent="0.25">
      <c r="A799" t="str">
        <f t="shared" si="100"/>
        <v>R27-2</v>
      </c>
      <c r="B799" t="str">
        <f t="shared" si="101"/>
        <v>VCCIO_0</v>
      </c>
      <c r="C799" t="str">
        <f t="shared" si="102"/>
        <v>R27-VCCIO_0</v>
      </c>
      <c r="D799" t="str">
        <f t="shared" si="103"/>
        <v>R27-2</v>
      </c>
      <c r="E799" t="s">
        <v>791</v>
      </c>
      <c r="F799">
        <v>2</v>
      </c>
      <c r="G799" t="s">
        <v>1287</v>
      </c>
      <c r="AT799" t="str">
        <f t="shared" si="104"/>
        <v>VCCIO_0</v>
      </c>
      <c r="AU799" t="str">
        <f t="shared" si="105"/>
        <v>--</v>
      </c>
    </row>
    <row r="800" spans="1:47" x14ac:dyDescent="0.25">
      <c r="A800" t="str">
        <f t="shared" si="100"/>
        <v>R28-1</v>
      </c>
      <c r="B800" t="str">
        <f t="shared" si="101"/>
        <v>INIT</v>
      </c>
      <c r="C800" t="str">
        <f t="shared" si="102"/>
        <v>R28-INIT</v>
      </c>
      <c r="D800" t="str">
        <f t="shared" si="103"/>
        <v>R28-1</v>
      </c>
      <c r="E800" t="s">
        <v>792</v>
      </c>
      <c r="F800">
        <v>1</v>
      </c>
      <c r="G800" t="s">
        <v>406</v>
      </c>
      <c r="AT800" t="str">
        <f t="shared" si="104"/>
        <v>INIT</v>
      </c>
      <c r="AU800" t="str">
        <f t="shared" si="105"/>
        <v>--</v>
      </c>
    </row>
    <row r="801" spans="1:47" x14ac:dyDescent="0.25">
      <c r="A801" t="str">
        <f t="shared" si="100"/>
        <v>R28-2</v>
      </c>
      <c r="B801" t="str">
        <f t="shared" si="101"/>
        <v>VCCIO_0</v>
      </c>
      <c r="C801" t="str">
        <f t="shared" si="102"/>
        <v>R28-VCCIO_0</v>
      </c>
      <c r="D801" t="str">
        <f t="shared" si="103"/>
        <v>R28-2</v>
      </c>
      <c r="E801" t="s">
        <v>792</v>
      </c>
      <c r="F801">
        <v>2</v>
      </c>
      <c r="G801" t="s">
        <v>1287</v>
      </c>
      <c r="AT801" t="str">
        <f t="shared" si="104"/>
        <v>VCCIO_0</v>
      </c>
      <c r="AU801" t="str">
        <f t="shared" si="105"/>
        <v>--</v>
      </c>
    </row>
    <row r="802" spans="1:47" x14ac:dyDescent="0.25">
      <c r="A802" t="str">
        <f t="shared" si="100"/>
        <v>R29-1</v>
      </c>
      <c r="B802" t="str">
        <f t="shared" si="101"/>
        <v>PROG_BD</v>
      </c>
      <c r="C802" t="str">
        <f t="shared" si="102"/>
        <v>R29-PROG_BD</v>
      </c>
      <c r="D802" t="str">
        <f t="shared" si="103"/>
        <v>R29-1</v>
      </c>
      <c r="E802" t="s">
        <v>793</v>
      </c>
      <c r="F802">
        <v>1</v>
      </c>
      <c r="G802" t="s">
        <v>1322</v>
      </c>
      <c r="AT802" t="str">
        <f t="shared" si="104"/>
        <v>PROG_BD</v>
      </c>
      <c r="AU802" t="str">
        <f t="shared" si="105"/>
        <v>--</v>
      </c>
    </row>
    <row r="803" spans="1:47" x14ac:dyDescent="0.25">
      <c r="A803" t="str">
        <f t="shared" si="100"/>
        <v>R29-2</v>
      </c>
      <c r="B803" t="str">
        <f t="shared" si="101"/>
        <v>VCCIO_0</v>
      </c>
      <c r="C803" t="str">
        <f t="shared" si="102"/>
        <v>R29-VCCIO_0</v>
      </c>
      <c r="D803" t="str">
        <f t="shared" si="103"/>
        <v>R29-2</v>
      </c>
      <c r="E803" t="s">
        <v>793</v>
      </c>
      <c r="F803">
        <v>2</v>
      </c>
      <c r="G803" t="s">
        <v>1287</v>
      </c>
      <c r="AT803" t="str">
        <f t="shared" si="104"/>
        <v>VCCIO_0</v>
      </c>
      <c r="AU803" t="str">
        <f t="shared" si="105"/>
        <v>--</v>
      </c>
    </row>
    <row r="804" spans="1:47" x14ac:dyDescent="0.25">
      <c r="A804" t="str">
        <f t="shared" si="100"/>
        <v>R30-1</v>
      </c>
      <c r="B804" t="str">
        <f t="shared" si="101"/>
        <v>GND</v>
      </c>
      <c r="C804" t="str">
        <f t="shared" si="102"/>
        <v>R30-GND</v>
      </c>
      <c r="D804" t="str">
        <f t="shared" si="103"/>
        <v>R30-1</v>
      </c>
      <c r="E804" t="s">
        <v>794</v>
      </c>
      <c r="F804">
        <v>1</v>
      </c>
      <c r="G804" t="s">
        <v>275</v>
      </c>
      <c r="AT804" t="str">
        <f t="shared" si="104"/>
        <v>GND</v>
      </c>
      <c r="AU804" t="str">
        <f t="shared" si="105"/>
        <v>--</v>
      </c>
    </row>
    <row r="805" spans="1:47" x14ac:dyDescent="0.25">
      <c r="A805" t="str">
        <f t="shared" si="100"/>
        <v>R30-2</v>
      </c>
      <c r="B805" t="str">
        <f t="shared" si="101"/>
        <v>SENSE</v>
      </c>
      <c r="C805" t="str">
        <f t="shared" si="102"/>
        <v>R30-SENSE</v>
      </c>
      <c r="D805" t="str">
        <f t="shared" si="103"/>
        <v>R30-2</v>
      </c>
      <c r="E805" t="s">
        <v>794</v>
      </c>
      <c r="F805">
        <v>2</v>
      </c>
      <c r="G805" t="s">
        <v>1323</v>
      </c>
      <c r="AT805" t="str">
        <f t="shared" si="104"/>
        <v>SENSE</v>
      </c>
      <c r="AU805" t="str">
        <f t="shared" si="105"/>
        <v>--</v>
      </c>
    </row>
    <row r="806" spans="1:47" x14ac:dyDescent="0.25">
      <c r="A806" t="str">
        <f t="shared" si="100"/>
        <v>R32-1</v>
      </c>
      <c r="B806" t="str">
        <f t="shared" si="101"/>
        <v>SPI-CS</v>
      </c>
      <c r="C806" t="str">
        <f t="shared" si="102"/>
        <v>R32-SPI-CS</v>
      </c>
      <c r="D806" t="str">
        <f t="shared" si="103"/>
        <v>R32-1</v>
      </c>
      <c r="E806" t="s">
        <v>796</v>
      </c>
      <c r="F806">
        <v>1</v>
      </c>
      <c r="G806" t="s">
        <v>414</v>
      </c>
      <c r="AT806" t="str">
        <f t="shared" si="104"/>
        <v>SPI-CS</v>
      </c>
      <c r="AU806" t="str">
        <f t="shared" si="105"/>
        <v>--</v>
      </c>
    </row>
    <row r="807" spans="1:47" x14ac:dyDescent="0.25">
      <c r="A807" t="str">
        <f t="shared" si="100"/>
        <v>R32-2</v>
      </c>
      <c r="B807" t="str">
        <f t="shared" si="101"/>
        <v>VCCIO_0</v>
      </c>
      <c r="C807" t="str">
        <f t="shared" si="102"/>
        <v>R32-VCCIO_0</v>
      </c>
      <c r="D807" t="str">
        <f t="shared" si="103"/>
        <v>R32-2</v>
      </c>
      <c r="E807" t="s">
        <v>796</v>
      </c>
      <c r="F807">
        <v>2</v>
      </c>
      <c r="G807" t="s">
        <v>1287</v>
      </c>
      <c r="AT807" t="str">
        <f t="shared" si="104"/>
        <v>VCCIO_0</v>
      </c>
      <c r="AU807" t="str">
        <f t="shared" si="105"/>
        <v>--</v>
      </c>
    </row>
    <row r="808" spans="1:47" x14ac:dyDescent="0.25">
      <c r="A808" t="str">
        <f t="shared" si="100"/>
        <v>R34-1</v>
      </c>
      <c r="B808" t="str">
        <f t="shared" si="101"/>
        <v>NetD4_A</v>
      </c>
      <c r="C808" t="str">
        <f t="shared" si="102"/>
        <v>R34-NetD4_A</v>
      </c>
      <c r="D808" t="str">
        <f t="shared" si="103"/>
        <v>R34-1</v>
      </c>
      <c r="E808" t="s">
        <v>797</v>
      </c>
      <c r="F808">
        <v>1</v>
      </c>
      <c r="G808" t="s">
        <v>410</v>
      </c>
      <c r="AT808" t="str">
        <f t="shared" si="104"/>
        <v>NetD4_A</v>
      </c>
      <c r="AU808" t="str">
        <f t="shared" si="105"/>
        <v>--</v>
      </c>
    </row>
    <row r="809" spans="1:47" x14ac:dyDescent="0.25">
      <c r="A809" t="str">
        <f t="shared" si="100"/>
        <v>R34-2</v>
      </c>
      <c r="B809" t="str">
        <f t="shared" si="101"/>
        <v>LED</v>
      </c>
      <c r="C809" t="str">
        <f t="shared" si="102"/>
        <v>R34-LED</v>
      </c>
      <c r="D809" t="str">
        <f t="shared" si="103"/>
        <v>R34-2</v>
      </c>
      <c r="E809" t="s">
        <v>797</v>
      </c>
      <c r="F809">
        <v>2</v>
      </c>
      <c r="G809" t="s">
        <v>1285</v>
      </c>
      <c r="AT809" t="str">
        <f t="shared" si="104"/>
        <v>LED</v>
      </c>
      <c r="AU809" t="str">
        <f t="shared" si="105"/>
        <v>--</v>
      </c>
    </row>
    <row r="810" spans="1:47" x14ac:dyDescent="0.25">
      <c r="A810" t="str">
        <f t="shared" si="100"/>
        <v>R52-1</v>
      </c>
      <c r="B810" t="str">
        <f t="shared" si="101"/>
        <v>NetC1_2</v>
      </c>
      <c r="C810" t="str">
        <f t="shared" si="102"/>
        <v>R52-NetC1_2</v>
      </c>
      <c r="D810" t="str">
        <f t="shared" si="103"/>
        <v>R52-1</v>
      </c>
      <c r="E810" t="s">
        <v>798</v>
      </c>
      <c r="F810">
        <v>1</v>
      </c>
      <c r="G810" t="s">
        <v>1307</v>
      </c>
      <c r="AT810" t="str">
        <f t="shared" si="104"/>
        <v>NetC1_2</v>
      </c>
      <c r="AU810" t="str">
        <f t="shared" si="105"/>
        <v>--</v>
      </c>
    </row>
    <row r="811" spans="1:47" x14ac:dyDescent="0.25">
      <c r="A811" t="str">
        <f t="shared" si="100"/>
        <v>R52-2</v>
      </c>
      <c r="B811" t="str">
        <f t="shared" si="101"/>
        <v>VIN</v>
      </c>
      <c r="C811" t="str">
        <f t="shared" si="102"/>
        <v>R52-VIN</v>
      </c>
      <c r="D811" t="str">
        <f t="shared" si="103"/>
        <v>R52-2</v>
      </c>
      <c r="E811" t="s">
        <v>798</v>
      </c>
      <c r="F811">
        <v>2</v>
      </c>
      <c r="G811" t="s">
        <v>273</v>
      </c>
      <c r="AT811" t="str">
        <f t="shared" si="104"/>
        <v>VIN</v>
      </c>
      <c r="AU811" t="str">
        <f t="shared" si="105"/>
        <v>--</v>
      </c>
    </row>
    <row r="812" spans="1:47" x14ac:dyDescent="0.25">
      <c r="A812" t="str">
        <f t="shared" si="100"/>
        <v>S/N-1</v>
      </c>
      <c r="B812" t="str">
        <f t="shared" si="101"/>
        <v>SN</v>
      </c>
      <c r="C812" t="str">
        <f t="shared" si="102"/>
        <v>S/N-SN</v>
      </c>
      <c r="D812" t="str">
        <f t="shared" si="103"/>
        <v>S/N-1</v>
      </c>
      <c r="E812" t="s">
        <v>912</v>
      </c>
      <c r="F812">
        <v>1</v>
      </c>
      <c r="G812" t="s">
        <v>1312</v>
      </c>
      <c r="AT812" t="str">
        <f t="shared" si="104"/>
        <v>SN</v>
      </c>
      <c r="AU812" t="str">
        <f t="shared" si="105"/>
        <v>--</v>
      </c>
    </row>
    <row r="813" spans="1:47" x14ac:dyDescent="0.25">
      <c r="A813" t="str">
        <f t="shared" si="100"/>
        <v>S/N-2</v>
      </c>
      <c r="B813" t="str">
        <f t="shared" si="101"/>
        <v>GND</v>
      </c>
      <c r="C813" t="str">
        <f t="shared" si="102"/>
        <v>S/N-GND</v>
      </c>
      <c r="D813" t="str">
        <f t="shared" si="103"/>
        <v>S/N-2</v>
      </c>
      <c r="E813" t="s">
        <v>912</v>
      </c>
      <c r="F813">
        <v>2</v>
      </c>
      <c r="G813" t="s">
        <v>275</v>
      </c>
      <c r="AT813" t="str">
        <f t="shared" si="104"/>
        <v>GND</v>
      </c>
      <c r="AU813" t="str">
        <f t="shared" si="105"/>
        <v>--</v>
      </c>
    </row>
    <row r="814" spans="1:47" x14ac:dyDescent="0.25">
      <c r="A814" t="str">
        <f t="shared" si="100"/>
        <v>TP1-1</v>
      </c>
      <c r="B814" t="str">
        <f t="shared" si="101"/>
        <v>1.2V_MGT</v>
      </c>
      <c r="C814" t="str">
        <f t="shared" si="102"/>
        <v>TP1-1.2V_MGT</v>
      </c>
      <c r="D814" t="str">
        <f t="shared" si="103"/>
        <v>TP1-1</v>
      </c>
      <c r="E814" t="s">
        <v>840</v>
      </c>
      <c r="F814">
        <v>1</v>
      </c>
      <c r="G814" t="s">
        <v>874</v>
      </c>
      <c r="AT814" t="str">
        <f t="shared" si="104"/>
        <v>1.2V_MGT</v>
      </c>
      <c r="AU814" t="str">
        <f t="shared" si="105"/>
        <v>--</v>
      </c>
    </row>
    <row r="815" spans="1:47" x14ac:dyDescent="0.25">
      <c r="A815" t="str">
        <f t="shared" si="100"/>
        <v>TP2-1</v>
      </c>
      <c r="B815" t="str">
        <f t="shared" si="101"/>
        <v>1.0V_MGT</v>
      </c>
      <c r="C815" t="str">
        <f t="shared" si="102"/>
        <v>TP2-1.0V_MGT</v>
      </c>
      <c r="D815" t="str">
        <f t="shared" si="103"/>
        <v>TP2-1</v>
      </c>
      <c r="E815" t="s">
        <v>904</v>
      </c>
      <c r="F815">
        <v>1</v>
      </c>
      <c r="G815" t="s">
        <v>1298</v>
      </c>
      <c r="AT815" t="str">
        <f t="shared" si="104"/>
        <v>1.0V_MGT</v>
      </c>
      <c r="AU815" t="str">
        <f t="shared" si="105"/>
        <v>--</v>
      </c>
    </row>
    <row r="816" spans="1:47" x14ac:dyDescent="0.25">
      <c r="A816" t="str">
        <f t="shared" si="100"/>
        <v>TP3-1</v>
      </c>
      <c r="B816" t="str">
        <f t="shared" si="101"/>
        <v>3.3V</v>
      </c>
      <c r="C816" t="str">
        <f t="shared" si="102"/>
        <v>TP3-3.3V</v>
      </c>
      <c r="D816" t="str">
        <f t="shared" si="103"/>
        <v>TP3-1</v>
      </c>
      <c r="E816" t="s">
        <v>905</v>
      </c>
      <c r="F816">
        <v>1</v>
      </c>
      <c r="G816" t="s">
        <v>277</v>
      </c>
      <c r="AT816" t="str">
        <f t="shared" si="104"/>
        <v>3.3V</v>
      </c>
      <c r="AU816" t="str">
        <f t="shared" si="105"/>
        <v>--</v>
      </c>
    </row>
    <row r="817" spans="1:47" x14ac:dyDescent="0.25">
      <c r="A817" t="str">
        <f t="shared" si="100"/>
        <v>TP4-1</v>
      </c>
      <c r="B817" t="str">
        <f t="shared" si="101"/>
        <v>1.35V_LDO</v>
      </c>
      <c r="C817" t="str">
        <f t="shared" si="102"/>
        <v>TP4-1.35V_LDO</v>
      </c>
      <c r="D817" t="str">
        <f t="shared" si="103"/>
        <v>TP4-1</v>
      </c>
      <c r="E817" t="s">
        <v>906</v>
      </c>
      <c r="F817">
        <v>1</v>
      </c>
      <c r="G817" t="s">
        <v>1299</v>
      </c>
      <c r="AT817" t="str">
        <f t="shared" si="104"/>
        <v>1.35V_LDO</v>
      </c>
      <c r="AU817" t="str">
        <f t="shared" si="105"/>
        <v>--</v>
      </c>
    </row>
    <row r="818" spans="1:47" x14ac:dyDescent="0.25">
      <c r="A818" t="str">
        <f t="shared" si="100"/>
        <v>TP5-1</v>
      </c>
      <c r="B818" t="str">
        <f t="shared" si="101"/>
        <v>VCCIO_0</v>
      </c>
      <c r="C818" t="str">
        <f t="shared" si="102"/>
        <v>TP5-VCCIO_0</v>
      </c>
      <c r="D818" t="str">
        <f t="shared" si="103"/>
        <v>TP5-1</v>
      </c>
      <c r="E818" t="s">
        <v>907</v>
      </c>
      <c r="F818">
        <v>1</v>
      </c>
      <c r="G818" t="s">
        <v>1287</v>
      </c>
      <c r="AT818" t="str">
        <f t="shared" si="104"/>
        <v>VCCIO_0</v>
      </c>
      <c r="AU818" t="str">
        <f t="shared" si="105"/>
        <v>--</v>
      </c>
    </row>
    <row r="819" spans="1:47" x14ac:dyDescent="0.25">
      <c r="A819" t="str">
        <f t="shared" si="100"/>
        <v>TP6-1</v>
      </c>
      <c r="B819" t="str">
        <f t="shared" si="101"/>
        <v>1.8V</v>
      </c>
      <c r="C819" t="str">
        <f t="shared" si="102"/>
        <v>TP6-1.8V</v>
      </c>
      <c r="D819" t="str">
        <f t="shared" si="103"/>
        <v>TP6-1</v>
      </c>
      <c r="E819" t="s">
        <v>908</v>
      </c>
      <c r="F819">
        <v>1</v>
      </c>
      <c r="G819" t="s">
        <v>276</v>
      </c>
      <c r="AT819" t="str">
        <f t="shared" si="104"/>
        <v>1.8V</v>
      </c>
      <c r="AU819" t="str">
        <f t="shared" si="105"/>
        <v>--</v>
      </c>
    </row>
    <row r="820" spans="1:47" x14ac:dyDescent="0.25">
      <c r="A820" t="str">
        <f t="shared" si="100"/>
        <v>TP7-1</v>
      </c>
      <c r="B820" t="str">
        <f t="shared" si="101"/>
        <v>GND</v>
      </c>
      <c r="C820" t="str">
        <f t="shared" si="102"/>
        <v>TP7-GND</v>
      </c>
      <c r="D820" t="str">
        <f t="shared" si="103"/>
        <v>TP7-1</v>
      </c>
      <c r="E820" t="s">
        <v>909</v>
      </c>
      <c r="F820">
        <v>1</v>
      </c>
      <c r="G820" t="s">
        <v>275</v>
      </c>
      <c r="AT820" t="str">
        <f t="shared" si="104"/>
        <v>GND</v>
      </c>
      <c r="AU820" t="str">
        <f t="shared" si="105"/>
        <v>--</v>
      </c>
    </row>
    <row r="821" spans="1:47" x14ac:dyDescent="0.25">
      <c r="A821" t="str">
        <f t="shared" si="100"/>
        <v>TP8-1</v>
      </c>
      <c r="B821" t="str">
        <f t="shared" si="101"/>
        <v>GND</v>
      </c>
      <c r="C821" t="str">
        <f t="shared" si="102"/>
        <v>TP8-GND</v>
      </c>
      <c r="D821" t="str">
        <f t="shared" si="103"/>
        <v>TP8-1</v>
      </c>
      <c r="E821" t="s">
        <v>910</v>
      </c>
      <c r="F821">
        <v>1</v>
      </c>
      <c r="G821" t="s">
        <v>275</v>
      </c>
      <c r="AT821" t="str">
        <f t="shared" si="104"/>
        <v>GND</v>
      </c>
      <c r="AU821" t="str">
        <f t="shared" si="105"/>
        <v>--</v>
      </c>
    </row>
    <row r="822" spans="1:47" x14ac:dyDescent="0.25">
      <c r="A822" t="str">
        <f t="shared" si="100"/>
        <v>TP9-1</v>
      </c>
      <c r="B822" t="str">
        <f t="shared" si="101"/>
        <v>VIN</v>
      </c>
      <c r="C822" t="str">
        <f t="shared" si="102"/>
        <v>TP9-VIN</v>
      </c>
      <c r="D822" t="str">
        <f t="shared" si="103"/>
        <v>TP9-1</v>
      </c>
      <c r="E822" t="s">
        <v>911</v>
      </c>
      <c r="F822">
        <v>1</v>
      </c>
      <c r="G822" t="s">
        <v>273</v>
      </c>
      <c r="AT822" t="str">
        <f t="shared" si="104"/>
        <v>VIN</v>
      </c>
      <c r="AU822" t="str">
        <f t="shared" si="105"/>
        <v>--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8919-6E60-4DE8-AABA-6E61B4B72C73}">
  <dimension ref="A1:AU804"/>
  <sheetViews>
    <sheetView workbookViewId="0">
      <selection activeCell="AQ9" sqref="AQ9:AQ11"/>
    </sheetView>
  </sheetViews>
  <sheetFormatPr baseColWidth="10" defaultRowHeight="15" x14ac:dyDescent="0.25"/>
  <sheetData>
    <row r="1" spans="1:47" x14ac:dyDescent="0.25">
      <c r="F1" t="s">
        <v>831</v>
      </c>
    </row>
    <row r="2" spans="1:47" x14ac:dyDescent="0.25">
      <c r="F2" t="str">
        <f>VLOOKUP("TE0714",FPGA_pin!$A1:$B100,2,0)</f>
        <v>U4</v>
      </c>
    </row>
    <row r="4" spans="1:47" x14ac:dyDescent="0.25">
      <c r="A4" t="s">
        <v>261</v>
      </c>
      <c r="B4" t="s">
        <v>271</v>
      </c>
      <c r="C4" t="s">
        <v>262</v>
      </c>
      <c r="D4" t="s">
        <v>263</v>
      </c>
      <c r="E4" t="s">
        <v>264</v>
      </c>
      <c r="F4" t="s">
        <v>272</v>
      </c>
      <c r="G4" t="s">
        <v>265</v>
      </c>
      <c r="H4" t="s">
        <v>266</v>
      </c>
      <c r="I4" t="s">
        <v>267</v>
      </c>
      <c r="L4" t="s">
        <v>268</v>
      </c>
      <c r="M4" t="s">
        <v>269</v>
      </c>
      <c r="N4" t="s">
        <v>270</v>
      </c>
    </row>
    <row r="5" spans="1:47" x14ac:dyDescent="0.25">
      <c r="A5" t="str">
        <f>$E5&amp;"-"&amp;$F5</f>
        <v>C1-1</v>
      </c>
      <c r="B5" t="str">
        <f>IF(OR(E5=$A$2,E5=$B$2,E5=$C$2,E5=$D$2),"--",G5)</f>
        <v>3.3V</v>
      </c>
      <c r="C5" t="str">
        <f>$E5&amp;"-"&amp;$G5</f>
        <v>C1-3.3V</v>
      </c>
      <c r="D5" t="str">
        <f>A5</f>
        <v>C1-1</v>
      </c>
      <c r="E5" t="s">
        <v>555</v>
      </c>
      <c r="F5">
        <v>1</v>
      </c>
      <c r="G5" t="s">
        <v>277</v>
      </c>
      <c r="L5" t="s">
        <v>1297</v>
      </c>
      <c r="M5" t="s">
        <v>274</v>
      </c>
      <c r="N5">
        <v>38.2699</v>
      </c>
      <c r="AA5" t="s">
        <v>9</v>
      </c>
      <c r="AB5" t="s">
        <v>828</v>
      </c>
      <c r="AC5" t="s">
        <v>123</v>
      </c>
      <c r="AD5" t="s">
        <v>829</v>
      </c>
      <c r="AE5" t="s">
        <v>830</v>
      </c>
      <c r="AF5" t="s">
        <v>18</v>
      </c>
      <c r="AG5" t="s">
        <v>832</v>
      </c>
      <c r="AH5" t="s">
        <v>833</v>
      </c>
      <c r="AI5" t="s">
        <v>88</v>
      </c>
      <c r="AJ5" t="s">
        <v>834</v>
      </c>
      <c r="AK5" t="s">
        <v>104</v>
      </c>
      <c r="AM5" t="s">
        <v>835</v>
      </c>
      <c r="AO5" t="s">
        <v>836</v>
      </c>
      <c r="AT5" t="str">
        <f>IF(IF(COUNTIF($AO$6:$AQ$150,B5)&gt;0,"---","--")="---",VLOOKUP(B5,$AO$6:$AQ$150,3,0),B5)</f>
        <v>3.3V</v>
      </c>
      <c r="AU5" t="str">
        <f>IF(IF(COUNTIF($AO$6:$AQ$150,B5)&gt;0,"---","--")="---",VLOOKUP(B5,$AO$6:$AQ$150,2,0),"--")</f>
        <v>--</v>
      </c>
    </row>
    <row r="6" spans="1:47" x14ac:dyDescent="0.25">
      <c r="A6" t="str">
        <f t="shared" ref="A6:A69" si="0">$E6&amp;"-"&amp;$F6</f>
        <v>JM1-1</v>
      </c>
      <c r="B6" t="str">
        <f t="shared" ref="B6:B69" si="1">IF(OR(E6=$A$2,E6=$B$2,E6=$C$2,E6=$D$2),"--",G6)</f>
        <v>MGT_CLK0_P</v>
      </c>
      <c r="C6" t="str">
        <f t="shared" ref="C6:C69" si="2">$E6&amp;"-"&amp;$G6</f>
        <v>JM1-MGT_CLK0_P</v>
      </c>
      <c r="D6" t="str">
        <f t="shared" ref="D6:D69" si="3">A6</f>
        <v>JM1-1</v>
      </c>
      <c r="E6" t="s">
        <v>158</v>
      </c>
      <c r="F6">
        <v>1</v>
      </c>
      <c r="G6" t="s">
        <v>897</v>
      </c>
      <c r="L6" t="s">
        <v>1298</v>
      </c>
      <c r="M6" t="s">
        <v>274</v>
      </c>
      <c r="N6">
        <v>11.275700000000001</v>
      </c>
      <c r="AB6" t="str">
        <f>B2B!D3</f>
        <v>JM1</v>
      </c>
      <c r="AC6" t="str">
        <f>B2B!E3</f>
        <v>1</v>
      </c>
      <c r="AD6" t="str">
        <f>AB6&amp;"-"&amp;AC6</f>
        <v>JM1-1</v>
      </c>
      <c r="AE6" t="str">
        <f>VLOOKUP(AD6,A:G,7,0)</f>
        <v>MGT_CLK0_P</v>
      </c>
      <c r="AF6" t="str">
        <f>IF(
IF(
IFERROR(VLOOKUP(AE6,$AM$6:$AM$50,1,),1)=1,1,0),
IFERROR(VLOOKUP($F$2&amp;"-"&amp;AE6,C:G,4,0),
"--"),"---")</f>
        <v>D6</v>
      </c>
      <c r="AG6">
        <f>IF(AF6&lt;&gt;"---",VLOOKUP(AE6,L:N,3,0),"---")</f>
        <v>20.834900000000001</v>
      </c>
      <c r="AH6" t="str">
        <f>IF(IFERROR(IF(IF(AF6="--",INDEX(D:D,MATCH(AE6,INDEX(B:B,MATCH(AE6,B:B,)+1):B10520,)+MATCH(AE6,B:B,)))=D6,VLOOKUP(AE6,B:D,3,0),IF(AF6="--",INDEX(D:D,MATCH(AE6,INDEX(B:B,MATCH(AE6,B:B,)+1):B10520,)+MATCH(AE6,B:B,)),"---")),"---")=AD6,"---",IFERROR(IF(IF(AF6="--",INDEX(D:D,MATCH(AE6,INDEX(B:B,MATCH(AE6,B:B,)+1):B10520,)+MATCH(AE6,B:B,)))=AD6,VLOOKUP(AE6,B:D,3,0),IF(AF6="--",INDEX(D:D,MATCH(AE6,INDEX(B:B,MATCH(AE6,B:B,)+1):B10520,)+MATCH(AE6,B:B,)),"---")),"---"))</f>
        <v>---</v>
      </c>
      <c r="AI6" t="str">
        <f>IFERROR(IF(IF(COUNTIF($Q$6:$S$150,AE6)&gt;0,"---","--")="---",VLOOKUP(AE6,$Q$6:$S$150,2,0),"--"),"---")</f>
        <v>--</v>
      </c>
      <c r="AJ6" t="str">
        <f>IF(IF(COUNTIF($O$6:$Q$150,AE6)&gt;0,"---","--")="---",VLOOKUP(AE6,$O$6:$Q$150,3,0),AE6)</f>
        <v>MGT_CLK0_P</v>
      </c>
      <c r="AK6">
        <f>COUNTIF(B:B,AE6)</f>
        <v>2</v>
      </c>
      <c r="AM6" t="s">
        <v>275</v>
      </c>
      <c r="AO6" t="s">
        <v>876</v>
      </c>
      <c r="AP6" t="s">
        <v>779</v>
      </c>
      <c r="AQ6" t="s">
        <v>894</v>
      </c>
      <c r="AR6" t="e">
        <v>#N/A</v>
      </c>
      <c r="AT6" t="str">
        <f t="shared" ref="AT6:AT69" si="4">IF(IF(COUNTIF($AO$6:$AQ$150,B6)&gt;0,"---","--")="---",VLOOKUP(B6,$AO$6:$AQ$150,3,0),B6)</f>
        <v>MGT_CLK0_P</v>
      </c>
      <c r="AU6" t="str">
        <f t="shared" ref="AU6:AU69" si="5">IF(IF(COUNTIF($AO$6:$AQ$150,B6)&gt;0,"---","--")="---",VLOOKUP(B6,$AO$6:$AQ$150,2,0),"--")</f>
        <v>--</v>
      </c>
    </row>
    <row r="7" spans="1:47" x14ac:dyDescent="0.25">
      <c r="A7" t="str">
        <f t="shared" si="0"/>
        <v>JM1-2</v>
      </c>
      <c r="B7" t="str">
        <f t="shared" si="1"/>
        <v>MGT_RX3_P</v>
      </c>
      <c r="C7" t="str">
        <f t="shared" si="2"/>
        <v>JM1-MGT_RX3_P</v>
      </c>
      <c r="D7" t="str">
        <f t="shared" si="3"/>
        <v>JM1-2</v>
      </c>
      <c r="E7" t="s">
        <v>158</v>
      </c>
      <c r="F7">
        <v>2</v>
      </c>
      <c r="G7" t="s">
        <v>892</v>
      </c>
      <c r="L7" t="s">
        <v>874</v>
      </c>
      <c r="M7" t="s">
        <v>274</v>
      </c>
      <c r="N7">
        <v>17.275300000000001</v>
      </c>
      <c r="AB7" t="str">
        <f>B2B!D4</f>
        <v>JM1</v>
      </c>
      <c r="AC7" t="str">
        <f>B2B!E4</f>
        <v>2</v>
      </c>
      <c r="AD7" t="str">
        <f t="shared" ref="AD7:AD70" si="6">AB7&amp;"-"&amp;AC7</f>
        <v>JM1-2</v>
      </c>
      <c r="AE7" t="str">
        <f t="shared" ref="AE7:AE70" si="7">VLOOKUP(AD7,A:G,7,0)</f>
        <v>MGT_RX3_P</v>
      </c>
      <c r="AF7" t="str">
        <f t="shared" ref="AF7:AF70" si="8">IF(
IF(
IFERROR(VLOOKUP(AE7,$AM$6:$AM$50,1,),1)=1,1,0),
IFERROR(VLOOKUP($F$2&amp;"-"&amp;AE7,C:G,4,0),
"--"),"---")</f>
        <v>G4</v>
      </c>
      <c r="AG7">
        <f t="shared" ref="AG7:AG70" si="9">IF(AF7&lt;&gt;"---",VLOOKUP(AE7,L:N,3,0),"---")</f>
        <v>12.912800000000001</v>
      </c>
      <c r="AH7" t="str">
        <f>IF(IFERROR(IF(IF(AF7="--",INDEX(D:D,MATCH(AE7,INDEX(B:B,MATCH(AE7,B:B,)+1):B10521,)+MATCH(AE7,B:B,)))=D7,VLOOKUP(AE7,B:D,3,0),IF(AF7="--",INDEX(D:D,MATCH(AE7,INDEX(B:B,MATCH(AE7,B:B,)+1):B10521,)+MATCH(AE7,B:B,)),"---")),"---")=AD7,"---",IFERROR(IF(IF(AF7="--",INDEX(D:D,MATCH(AE7,INDEX(B:B,MATCH(AE7,B:B,)+1):B10521,)+MATCH(AE7,B:B,)))=AD7,VLOOKUP(AE7,B:D,3,0),IF(AF7="--",INDEX(D:D,MATCH(AE7,INDEX(B:B,MATCH(AE7,B:B,)+1):B10521,)+MATCH(AE7,B:B,)),"---")),"---"))</f>
        <v>---</v>
      </c>
      <c r="AI7" t="str">
        <f t="shared" ref="AI7:AI70" si="10">IFERROR(IF(IF(COUNTIF($Q$6:$S$150,AE7)&gt;0,"---","--")="---",VLOOKUP(AE7,$Q$6:$S$150,2,0),"--"),"---")</f>
        <v>--</v>
      </c>
      <c r="AJ7" t="str">
        <f t="shared" ref="AJ7:AJ70" si="11">IF(IF(COUNTIF($O$6:$Q$150,AE7)&gt;0,"---","--")="---",VLOOKUP(AE7,$O$6:$Q$150,3,0),AE7)</f>
        <v>MGT_RX3_P</v>
      </c>
      <c r="AK7">
        <f t="shared" ref="AK7:AK70" si="12">COUNTIF(B:B,AE7)</f>
        <v>2</v>
      </c>
      <c r="AO7" t="s">
        <v>875</v>
      </c>
      <c r="AP7" t="s">
        <v>902</v>
      </c>
      <c r="AQ7" t="s">
        <v>893</v>
      </c>
      <c r="AR7" t="e">
        <v>#N/A</v>
      </c>
      <c r="AT7" t="str">
        <f t="shared" si="4"/>
        <v>MGT_RX3_P</v>
      </c>
      <c r="AU7" t="str">
        <f t="shared" si="5"/>
        <v>--</v>
      </c>
    </row>
    <row r="8" spans="1:47" x14ac:dyDescent="0.25">
      <c r="A8" t="str">
        <f t="shared" si="0"/>
        <v>JM1-3</v>
      </c>
      <c r="B8" t="str">
        <f t="shared" si="1"/>
        <v>MGT_CLK0_N</v>
      </c>
      <c r="C8" t="str">
        <f t="shared" si="2"/>
        <v>JM1-MGT_CLK0_N</v>
      </c>
      <c r="D8" t="str">
        <f t="shared" si="3"/>
        <v>JM1-3</v>
      </c>
      <c r="E8" t="s">
        <v>158</v>
      </c>
      <c r="F8">
        <v>3</v>
      </c>
      <c r="G8" t="s">
        <v>896</v>
      </c>
      <c r="L8" t="s">
        <v>1299</v>
      </c>
      <c r="M8" t="s">
        <v>274</v>
      </c>
      <c r="N8">
        <v>1.4861</v>
      </c>
      <c r="AB8" t="str">
        <f>B2B!D5</f>
        <v>JM1</v>
      </c>
      <c r="AC8" t="str">
        <f>B2B!E5</f>
        <v>3</v>
      </c>
      <c r="AD8" t="str">
        <f t="shared" si="6"/>
        <v>JM1-3</v>
      </c>
      <c r="AE8" t="str">
        <f t="shared" si="7"/>
        <v>MGT_CLK0_N</v>
      </c>
      <c r="AF8" t="str">
        <f t="shared" si="8"/>
        <v>D5</v>
      </c>
      <c r="AG8">
        <f t="shared" si="9"/>
        <v>21.161200000000001</v>
      </c>
      <c r="AH8" t="str">
        <f>IF(IFERROR(IF(IF(AF8="--",INDEX(D:D,MATCH(AE8,INDEX(B:B,MATCH(AE8,B:B,)+1):B10522,)+MATCH(AE8,B:B,)))=D8,VLOOKUP(AE8,B:D,3,0),IF(AF8="--",INDEX(D:D,MATCH(AE8,INDEX(B:B,MATCH(AE8,B:B,)+1):B10522,)+MATCH(AE8,B:B,)),"---")),"---")=AD8,"---",IFERROR(IF(IF(AF8="--",INDEX(D:D,MATCH(AE8,INDEX(B:B,MATCH(AE8,B:B,)+1):B10522,)+MATCH(AE8,B:B,)))=AD8,VLOOKUP(AE8,B:D,3,0),IF(AF8="--",INDEX(D:D,MATCH(AE8,INDEX(B:B,MATCH(AE8,B:B,)+1):B10522,)+MATCH(AE8,B:B,)),"---")),"---"))</f>
        <v>---</v>
      </c>
      <c r="AI8" t="str">
        <f t="shared" si="10"/>
        <v>--</v>
      </c>
      <c r="AJ8" t="str">
        <f t="shared" si="11"/>
        <v>MGT_CLK0_N</v>
      </c>
      <c r="AK8">
        <f t="shared" si="12"/>
        <v>2</v>
      </c>
      <c r="AO8" t="s">
        <v>923</v>
      </c>
      <c r="AP8" t="s">
        <v>787</v>
      </c>
      <c r="AQ8" t="s">
        <v>288</v>
      </c>
      <c r="AR8" t="e">
        <v>#N/A</v>
      </c>
      <c r="AT8" t="str">
        <f t="shared" si="4"/>
        <v>MGT_CLK0_N</v>
      </c>
      <c r="AU8" t="str">
        <f t="shared" si="5"/>
        <v>--</v>
      </c>
    </row>
    <row r="9" spans="1:47" x14ac:dyDescent="0.25">
      <c r="A9" t="str">
        <f t="shared" si="0"/>
        <v>JM1-4</v>
      </c>
      <c r="B9" t="str">
        <f t="shared" si="1"/>
        <v>MGT_RX3_N</v>
      </c>
      <c r="C9" t="str">
        <f t="shared" si="2"/>
        <v>JM1-MGT_RX3_N</v>
      </c>
      <c r="D9" t="str">
        <f t="shared" si="3"/>
        <v>JM1-4</v>
      </c>
      <c r="E9" t="s">
        <v>158</v>
      </c>
      <c r="F9">
        <v>4</v>
      </c>
      <c r="G9" t="s">
        <v>890</v>
      </c>
      <c r="L9" t="s">
        <v>276</v>
      </c>
      <c r="M9" t="s">
        <v>274</v>
      </c>
      <c r="N9">
        <v>30.593299999999999</v>
      </c>
      <c r="AB9" t="str">
        <f>B2B!D6</f>
        <v>JM1</v>
      </c>
      <c r="AC9" t="str">
        <f>B2B!E6</f>
        <v>4</v>
      </c>
      <c r="AD9" t="str">
        <f t="shared" si="6"/>
        <v>JM1-4</v>
      </c>
      <c r="AE9" t="str">
        <f t="shared" si="7"/>
        <v>MGT_RX3_N</v>
      </c>
      <c r="AF9" t="str">
        <f t="shared" si="8"/>
        <v>G3</v>
      </c>
      <c r="AG9">
        <f t="shared" si="9"/>
        <v>12.8299</v>
      </c>
      <c r="AH9" t="str">
        <f>IF(IFERROR(IF(IF(AF9="--",INDEX(D:D,MATCH(AE9,INDEX(B:B,MATCH(AE9,B:B,)+1):B10523,)+MATCH(AE9,B:B,)))=D9,VLOOKUP(AE9,B:D,3,0),IF(AF9="--",INDEX(D:D,MATCH(AE9,INDEX(B:B,MATCH(AE9,B:B,)+1):B10523,)+MATCH(AE9,B:B,)),"---")),"---")=AD9,"---",IFERROR(IF(IF(AF9="--",INDEX(D:D,MATCH(AE9,INDEX(B:B,MATCH(AE9,B:B,)+1):B10523,)+MATCH(AE9,B:B,)))=AD9,VLOOKUP(AE9,B:D,3,0),IF(AF9="--",INDEX(D:D,MATCH(AE9,INDEX(B:B,MATCH(AE9,B:B,)+1):B10523,)+MATCH(AE9,B:B,)),"---")),"---"))</f>
        <v>---</v>
      </c>
      <c r="AI9" t="str">
        <f t="shared" si="10"/>
        <v>--</v>
      </c>
      <c r="AJ9" t="str">
        <f t="shared" si="11"/>
        <v>MGT_RX3_N</v>
      </c>
      <c r="AK9">
        <f t="shared" si="12"/>
        <v>2</v>
      </c>
      <c r="AO9" t="s">
        <v>894</v>
      </c>
      <c r="AP9" t="s">
        <v>779</v>
      </c>
      <c r="AQ9" t="s">
        <v>876</v>
      </c>
      <c r="AT9" t="str">
        <f t="shared" si="4"/>
        <v>MGT_RX3_N</v>
      </c>
      <c r="AU9" t="str">
        <f t="shared" si="5"/>
        <v>--</v>
      </c>
    </row>
    <row r="10" spans="1:47" x14ac:dyDescent="0.25">
      <c r="A10" t="str">
        <f t="shared" si="0"/>
        <v>JM1-5</v>
      </c>
      <c r="B10" t="str">
        <f t="shared" si="1"/>
        <v>GND</v>
      </c>
      <c r="C10" t="str">
        <f t="shared" si="2"/>
        <v>JM1-GND</v>
      </c>
      <c r="D10" t="str">
        <f t="shared" si="3"/>
        <v>JM1-5</v>
      </c>
      <c r="E10" t="s">
        <v>158</v>
      </c>
      <c r="F10">
        <v>5</v>
      </c>
      <c r="G10" t="s">
        <v>275</v>
      </c>
      <c r="L10" t="s">
        <v>277</v>
      </c>
      <c r="M10" t="s">
        <v>274</v>
      </c>
      <c r="N10">
        <v>22.364100000000001</v>
      </c>
      <c r="AB10" t="str">
        <f>B2B!D7</f>
        <v>JM1</v>
      </c>
      <c r="AC10" t="str">
        <f>B2B!E7</f>
        <v>5</v>
      </c>
      <c r="AD10" t="str">
        <f t="shared" si="6"/>
        <v>JM1-5</v>
      </c>
      <c r="AE10" t="str">
        <f t="shared" si="7"/>
        <v>GND</v>
      </c>
      <c r="AF10" t="str">
        <f t="shared" si="8"/>
        <v>---</v>
      </c>
      <c r="AG10" t="str">
        <f t="shared" si="9"/>
        <v>---</v>
      </c>
      <c r="AH10" t="str">
        <f>IF(IFERROR(IF(IF(AF10="--",INDEX(D:D,MATCH(AE10,INDEX(B:B,MATCH(AE10,B:B,)+1):B10524,)+MATCH(AE10,B:B,)))=D10,VLOOKUP(AE10,B:D,3,0),IF(AF10="--",INDEX(D:D,MATCH(AE10,INDEX(B:B,MATCH(AE10,B:B,)+1):B10524,)+MATCH(AE10,B:B,)),"---")),"---")=AD10,"---",IFERROR(IF(IF(AF10="--",INDEX(D:D,MATCH(AE10,INDEX(B:B,MATCH(AE10,B:B,)+1):B10524,)+MATCH(AE10,B:B,)))=AD10,VLOOKUP(AE10,B:D,3,0),IF(AF10="--",INDEX(D:D,MATCH(AE10,INDEX(B:B,MATCH(AE10,B:B,)+1):B10524,)+MATCH(AE10,B:B,)),"---")),"---"))</f>
        <v>---</v>
      </c>
      <c r="AI10" t="str">
        <f t="shared" si="10"/>
        <v>--</v>
      </c>
      <c r="AJ10" t="str">
        <f t="shared" si="11"/>
        <v>GND</v>
      </c>
      <c r="AK10">
        <f t="shared" si="12"/>
        <v>187</v>
      </c>
      <c r="AO10" t="s">
        <v>893</v>
      </c>
      <c r="AP10" t="s">
        <v>902</v>
      </c>
      <c r="AQ10" t="s">
        <v>875</v>
      </c>
      <c r="AT10" t="str">
        <f t="shared" si="4"/>
        <v>GND</v>
      </c>
      <c r="AU10" t="str">
        <f t="shared" si="5"/>
        <v>--</v>
      </c>
    </row>
    <row r="11" spans="1:47" x14ac:dyDescent="0.25">
      <c r="A11" t="str">
        <f t="shared" si="0"/>
        <v>JM1-6</v>
      </c>
      <c r="B11" t="str">
        <f t="shared" si="1"/>
        <v>GND</v>
      </c>
      <c r="C11" t="str">
        <f t="shared" si="2"/>
        <v>JM1-GND</v>
      </c>
      <c r="D11" t="str">
        <f t="shared" si="3"/>
        <v>JM1-6</v>
      </c>
      <c r="E11" t="s">
        <v>158</v>
      </c>
      <c r="F11">
        <v>6</v>
      </c>
      <c r="G11" t="s">
        <v>275</v>
      </c>
      <c r="L11" t="s">
        <v>1300</v>
      </c>
      <c r="M11" t="s">
        <v>274</v>
      </c>
      <c r="N11">
        <v>14.956899999999999</v>
      </c>
      <c r="AB11" t="str">
        <f>B2B!D8</f>
        <v>JM1</v>
      </c>
      <c r="AC11" t="str">
        <f>B2B!E8</f>
        <v>6</v>
      </c>
      <c r="AD11" t="str">
        <f t="shared" si="6"/>
        <v>JM1-6</v>
      </c>
      <c r="AE11" t="str">
        <f t="shared" si="7"/>
        <v>GND</v>
      </c>
      <c r="AF11" t="str">
        <f t="shared" si="8"/>
        <v>---</v>
      </c>
      <c r="AG11" t="str">
        <f t="shared" si="9"/>
        <v>---</v>
      </c>
      <c r="AH11" t="str">
        <f>IF(IFERROR(IF(IF(AF11="--",INDEX(D:D,MATCH(AE11,INDEX(B:B,MATCH(AE11,B:B,)+1):B10525,)+MATCH(AE11,B:B,)))=D11,VLOOKUP(AE11,B:D,3,0),IF(AF11="--",INDEX(D:D,MATCH(AE11,INDEX(B:B,MATCH(AE11,B:B,)+1):B10525,)+MATCH(AE11,B:B,)),"---")),"---")=AD11,"---",IFERROR(IF(IF(AF11="--",INDEX(D:D,MATCH(AE11,INDEX(B:B,MATCH(AE11,B:B,)+1):B10525,)+MATCH(AE11,B:B,)))=AD11,VLOOKUP(AE11,B:D,3,0),IF(AF11="--",INDEX(D:D,MATCH(AE11,INDEX(B:B,MATCH(AE11,B:B,)+1):B10525,)+MATCH(AE11,B:B,)),"---")),"---"))</f>
        <v>---</v>
      </c>
      <c r="AI11" t="str">
        <f t="shared" si="10"/>
        <v>--</v>
      </c>
      <c r="AJ11" t="str">
        <f t="shared" si="11"/>
        <v>GND</v>
      </c>
      <c r="AK11">
        <f t="shared" si="12"/>
        <v>187</v>
      </c>
      <c r="AO11" t="s">
        <v>288</v>
      </c>
      <c r="AP11" t="s">
        <v>787</v>
      </c>
      <c r="AQ11" t="s">
        <v>923</v>
      </c>
      <c r="AT11" t="str">
        <f t="shared" si="4"/>
        <v>GND</v>
      </c>
      <c r="AU11" t="str">
        <f t="shared" si="5"/>
        <v>--</v>
      </c>
    </row>
    <row r="12" spans="1:47" x14ac:dyDescent="0.25">
      <c r="A12" t="str">
        <f t="shared" si="0"/>
        <v>JM1-7</v>
      </c>
      <c r="B12" t="str">
        <f t="shared" si="1"/>
        <v>MGT_TX3_P</v>
      </c>
      <c r="C12" t="str">
        <f t="shared" si="2"/>
        <v>JM1-MGT_TX3_P</v>
      </c>
      <c r="D12" t="str">
        <f t="shared" si="3"/>
        <v>JM1-7</v>
      </c>
      <c r="E12" t="s">
        <v>158</v>
      </c>
      <c r="F12">
        <v>7</v>
      </c>
      <c r="G12" t="s">
        <v>891</v>
      </c>
      <c r="L12" t="s">
        <v>1301</v>
      </c>
      <c r="M12" t="s">
        <v>274</v>
      </c>
      <c r="N12">
        <v>16.6739</v>
      </c>
      <c r="AB12" t="str">
        <f>B2B!D9</f>
        <v>JM1</v>
      </c>
      <c r="AC12" t="str">
        <f>B2B!E9</f>
        <v>7</v>
      </c>
      <c r="AD12" t="str">
        <f t="shared" si="6"/>
        <v>JM1-7</v>
      </c>
      <c r="AE12" t="str">
        <f t="shared" si="7"/>
        <v>MGT_TX3_P</v>
      </c>
      <c r="AF12" t="str">
        <f t="shared" si="8"/>
        <v>B2</v>
      </c>
      <c r="AG12">
        <f t="shared" si="9"/>
        <v>11.8857</v>
      </c>
      <c r="AH12" t="str">
        <f>IF(IFERROR(IF(IF(AF12="--",INDEX(D:D,MATCH(AE12,INDEX(B:B,MATCH(AE12,B:B,)+1):B10526,)+MATCH(AE12,B:B,)))=D12,VLOOKUP(AE12,B:D,3,0),IF(AF12="--",INDEX(D:D,MATCH(AE12,INDEX(B:B,MATCH(AE12,B:B,)+1):B10526,)+MATCH(AE12,B:B,)),"---")),"---")=AD12,"---",IFERROR(IF(IF(AF12="--",INDEX(D:D,MATCH(AE12,INDEX(B:B,MATCH(AE12,B:B,)+1):B10526,)+MATCH(AE12,B:B,)))=AD12,VLOOKUP(AE12,B:D,3,0),IF(AF12="--",INDEX(D:D,MATCH(AE12,INDEX(B:B,MATCH(AE12,B:B,)+1):B10526,)+MATCH(AE12,B:B,)),"---")),"---"))</f>
        <v>---</v>
      </c>
      <c r="AI12" t="str">
        <f t="shared" si="10"/>
        <v>--</v>
      </c>
      <c r="AJ12" t="str">
        <f t="shared" si="11"/>
        <v>MGT_TX3_P</v>
      </c>
      <c r="AK12">
        <f t="shared" si="12"/>
        <v>2</v>
      </c>
      <c r="AT12" t="str">
        <f t="shared" si="4"/>
        <v>MGT_TX3_P</v>
      </c>
      <c r="AU12" t="str">
        <f t="shared" si="5"/>
        <v>--</v>
      </c>
    </row>
    <row r="13" spans="1:47" x14ac:dyDescent="0.25">
      <c r="A13" t="str">
        <f t="shared" si="0"/>
        <v>JM1-8</v>
      </c>
      <c r="B13" t="str">
        <f t="shared" si="1"/>
        <v>MGT_RX2_P</v>
      </c>
      <c r="C13" t="str">
        <f t="shared" si="2"/>
        <v>JM1-MGT_RX2_P</v>
      </c>
      <c r="D13" t="str">
        <f t="shared" si="3"/>
        <v>JM1-8</v>
      </c>
      <c r="E13" t="s">
        <v>158</v>
      </c>
      <c r="F13">
        <v>8</v>
      </c>
      <c r="G13" t="s">
        <v>888</v>
      </c>
      <c r="L13" t="s">
        <v>278</v>
      </c>
      <c r="M13" t="s">
        <v>274</v>
      </c>
      <c r="N13">
        <v>4.7462999999999997</v>
      </c>
      <c r="AB13" t="str">
        <f>B2B!D10</f>
        <v>JM1</v>
      </c>
      <c r="AC13" t="str">
        <f>B2B!E10</f>
        <v>8</v>
      </c>
      <c r="AD13" t="str">
        <f t="shared" si="6"/>
        <v>JM1-8</v>
      </c>
      <c r="AE13" t="str">
        <f t="shared" si="7"/>
        <v>MGT_RX2_P</v>
      </c>
      <c r="AF13" t="str">
        <f t="shared" si="8"/>
        <v>C4</v>
      </c>
      <c r="AG13">
        <f t="shared" si="9"/>
        <v>7.8305999999999996</v>
      </c>
      <c r="AH13" t="str">
        <f>IF(IFERROR(IF(IF(AF13="--",INDEX(D:D,MATCH(AE13,INDEX(B:B,MATCH(AE13,B:B,)+1):B10527,)+MATCH(AE13,B:B,)))=D13,VLOOKUP(AE13,B:D,3,0),IF(AF13="--",INDEX(D:D,MATCH(AE13,INDEX(B:B,MATCH(AE13,B:B,)+1):B10527,)+MATCH(AE13,B:B,)),"---")),"---")=AD13,"---",IFERROR(IF(IF(AF13="--",INDEX(D:D,MATCH(AE13,INDEX(B:B,MATCH(AE13,B:B,)+1):B10527,)+MATCH(AE13,B:B,)))=AD13,VLOOKUP(AE13,B:D,3,0),IF(AF13="--",INDEX(D:D,MATCH(AE13,INDEX(B:B,MATCH(AE13,B:B,)+1):B10527,)+MATCH(AE13,B:B,)),"---")),"---"))</f>
        <v>---</v>
      </c>
      <c r="AI13" t="str">
        <f t="shared" si="10"/>
        <v>--</v>
      </c>
      <c r="AJ13" t="str">
        <f t="shared" si="11"/>
        <v>MGT_RX2_P</v>
      </c>
      <c r="AK13">
        <f t="shared" si="12"/>
        <v>2</v>
      </c>
      <c r="AT13" t="str">
        <f t="shared" si="4"/>
        <v>MGT_RX2_P</v>
      </c>
      <c r="AU13" t="str">
        <f t="shared" si="5"/>
        <v>--</v>
      </c>
    </row>
    <row r="14" spans="1:47" x14ac:dyDescent="0.25">
      <c r="A14" t="str">
        <f t="shared" si="0"/>
        <v>JM1-9</v>
      </c>
      <c r="B14" t="str">
        <f t="shared" si="1"/>
        <v>MGT_TX3_N</v>
      </c>
      <c r="C14" t="str">
        <f t="shared" si="2"/>
        <v>JM1-MGT_TX3_N</v>
      </c>
      <c r="D14" t="str">
        <f t="shared" si="3"/>
        <v>JM1-9</v>
      </c>
      <c r="E14" t="s">
        <v>158</v>
      </c>
      <c r="F14">
        <v>9</v>
      </c>
      <c r="G14" t="s">
        <v>889</v>
      </c>
      <c r="L14" t="s">
        <v>279</v>
      </c>
      <c r="M14" t="s">
        <v>274</v>
      </c>
      <c r="N14">
        <v>4.7442000000000002</v>
      </c>
      <c r="AB14" t="str">
        <f>B2B!D11</f>
        <v>JM1</v>
      </c>
      <c r="AC14" t="str">
        <f>B2B!E11</f>
        <v>9</v>
      </c>
      <c r="AD14" t="str">
        <f t="shared" si="6"/>
        <v>JM1-9</v>
      </c>
      <c r="AE14" t="str">
        <f t="shared" si="7"/>
        <v>MGT_TX3_N</v>
      </c>
      <c r="AF14" t="str">
        <f t="shared" si="8"/>
        <v>B1</v>
      </c>
      <c r="AG14">
        <f t="shared" si="9"/>
        <v>11.002800000000001</v>
      </c>
      <c r="AH14" t="str">
        <f>IF(IFERROR(IF(IF(AF14="--",INDEX(D:D,MATCH(AE14,INDEX(B:B,MATCH(AE14,B:B,)+1):B10528,)+MATCH(AE14,B:B,)))=D14,VLOOKUP(AE14,B:D,3,0),IF(AF14="--",INDEX(D:D,MATCH(AE14,INDEX(B:B,MATCH(AE14,B:B,)+1):B10528,)+MATCH(AE14,B:B,)),"---")),"---")=AD14,"---",IFERROR(IF(IF(AF14="--",INDEX(D:D,MATCH(AE14,INDEX(B:B,MATCH(AE14,B:B,)+1):B10528,)+MATCH(AE14,B:B,)))=AD14,VLOOKUP(AE14,B:D,3,0),IF(AF14="--",INDEX(D:D,MATCH(AE14,INDEX(B:B,MATCH(AE14,B:B,)+1):B10528,)+MATCH(AE14,B:B,)),"---")),"---"))</f>
        <v>---</v>
      </c>
      <c r="AI14" t="str">
        <f t="shared" si="10"/>
        <v>--</v>
      </c>
      <c r="AJ14" t="str">
        <f t="shared" si="11"/>
        <v>MGT_TX3_N</v>
      </c>
      <c r="AK14">
        <f t="shared" si="12"/>
        <v>2</v>
      </c>
      <c r="AT14" t="str">
        <f t="shared" si="4"/>
        <v>MGT_TX3_N</v>
      </c>
      <c r="AU14" t="str">
        <f t="shared" si="5"/>
        <v>--</v>
      </c>
    </row>
    <row r="15" spans="1:47" x14ac:dyDescent="0.25">
      <c r="A15" t="str">
        <f t="shared" si="0"/>
        <v>JM1-10</v>
      </c>
      <c r="B15" t="str">
        <f t="shared" si="1"/>
        <v>MGT_RX2_N</v>
      </c>
      <c r="C15" t="str">
        <f t="shared" si="2"/>
        <v>JM1-MGT_RX2_N</v>
      </c>
      <c r="D15" t="str">
        <f t="shared" si="3"/>
        <v>JM1-10</v>
      </c>
      <c r="E15" t="s">
        <v>158</v>
      </c>
      <c r="F15">
        <v>10</v>
      </c>
      <c r="G15" t="s">
        <v>886</v>
      </c>
      <c r="L15" t="s">
        <v>1302</v>
      </c>
      <c r="M15" t="s">
        <v>274</v>
      </c>
      <c r="N15">
        <v>31.472999999999999</v>
      </c>
      <c r="AB15" t="str">
        <f>B2B!D12</f>
        <v>JM1</v>
      </c>
      <c r="AC15" t="str">
        <f>B2B!E12</f>
        <v>10</v>
      </c>
      <c r="AD15" t="str">
        <f t="shared" si="6"/>
        <v>JM1-10</v>
      </c>
      <c r="AE15" t="str">
        <f t="shared" si="7"/>
        <v>MGT_RX2_N</v>
      </c>
      <c r="AF15" t="str">
        <f t="shared" si="8"/>
        <v>C3</v>
      </c>
      <c r="AG15">
        <f t="shared" si="9"/>
        <v>6.9478</v>
      </c>
      <c r="AH15" t="str">
        <f>IF(IFERROR(IF(IF(AF15="--",INDEX(D:D,MATCH(AE15,INDEX(B:B,MATCH(AE15,B:B,)+1):B10529,)+MATCH(AE15,B:B,)))=D15,VLOOKUP(AE15,B:D,3,0),IF(AF15="--",INDEX(D:D,MATCH(AE15,INDEX(B:B,MATCH(AE15,B:B,)+1):B10529,)+MATCH(AE15,B:B,)),"---")),"---")=AD15,"---",IFERROR(IF(IF(AF15="--",INDEX(D:D,MATCH(AE15,INDEX(B:B,MATCH(AE15,B:B,)+1):B10529,)+MATCH(AE15,B:B,)))=AD15,VLOOKUP(AE15,B:D,3,0),IF(AF15="--",INDEX(D:D,MATCH(AE15,INDEX(B:B,MATCH(AE15,B:B,)+1):B10529,)+MATCH(AE15,B:B,)),"---")),"---"))</f>
        <v>---</v>
      </c>
      <c r="AI15" t="str">
        <f t="shared" si="10"/>
        <v>--</v>
      </c>
      <c r="AJ15" t="str">
        <f t="shared" si="11"/>
        <v>MGT_RX2_N</v>
      </c>
      <c r="AK15">
        <f t="shared" si="12"/>
        <v>2</v>
      </c>
      <c r="AT15" t="str">
        <f t="shared" si="4"/>
        <v>MGT_RX2_N</v>
      </c>
      <c r="AU15" t="str">
        <f t="shared" si="5"/>
        <v>--</v>
      </c>
    </row>
    <row r="16" spans="1:47" x14ac:dyDescent="0.25">
      <c r="A16" t="str">
        <f t="shared" si="0"/>
        <v>JM1-11</v>
      </c>
      <c r="B16" t="str">
        <f t="shared" si="1"/>
        <v>GND</v>
      </c>
      <c r="C16" t="str">
        <f t="shared" si="2"/>
        <v>JM1-GND</v>
      </c>
      <c r="D16" t="str">
        <f t="shared" si="3"/>
        <v>JM1-11</v>
      </c>
      <c r="E16" t="s">
        <v>158</v>
      </c>
      <c r="F16">
        <v>11</v>
      </c>
      <c r="G16" t="s">
        <v>275</v>
      </c>
      <c r="L16" t="s">
        <v>280</v>
      </c>
      <c r="M16" t="s">
        <v>274</v>
      </c>
      <c r="N16">
        <v>8.4099000000000004</v>
      </c>
      <c r="AB16" t="str">
        <f>B2B!D13</f>
        <v>JM1</v>
      </c>
      <c r="AC16" t="str">
        <f>B2B!E13</f>
        <v>11</v>
      </c>
      <c r="AD16" t="str">
        <f t="shared" si="6"/>
        <v>JM1-11</v>
      </c>
      <c r="AE16" t="str">
        <f t="shared" si="7"/>
        <v>GND</v>
      </c>
      <c r="AF16" t="str">
        <f t="shared" si="8"/>
        <v>---</v>
      </c>
      <c r="AG16" t="str">
        <f t="shared" si="9"/>
        <v>---</v>
      </c>
      <c r="AH16" t="str">
        <f>IF(IFERROR(IF(IF(AF16="--",INDEX(D:D,MATCH(AE16,INDEX(B:B,MATCH(AE16,B:B,)+1):B10530,)+MATCH(AE16,B:B,)))=D16,VLOOKUP(AE16,B:D,3,0),IF(AF16="--",INDEX(D:D,MATCH(AE16,INDEX(B:B,MATCH(AE16,B:B,)+1):B10530,)+MATCH(AE16,B:B,)),"---")),"---")=AD16,"---",IFERROR(IF(IF(AF16="--",INDEX(D:D,MATCH(AE16,INDEX(B:B,MATCH(AE16,B:B,)+1):B10530,)+MATCH(AE16,B:B,)))=AD16,VLOOKUP(AE16,B:D,3,0),IF(AF16="--",INDEX(D:D,MATCH(AE16,INDEX(B:B,MATCH(AE16,B:B,)+1):B10530,)+MATCH(AE16,B:B,)),"---")),"---"))</f>
        <v>---</v>
      </c>
      <c r="AI16" t="str">
        <f t="shared" si="10"/>
        <v>--</v>
      </c>
      <c r="AJ16" t="str">
        <f t="shared" si="11"/>
        <v>GND</v>
      </c>
      <c r="AK16">
        <f t="shared" si="12"/>
        <v>187</v>
      </c>
      <c r="AT16" t="str">
        <f t="shared" si="4"/>
        <v>GND</v>
      </c>
      <c r="AU16" t="str">
        <f t="shared" si="5"/>
        <v>--</v>
      </c>
    </row>
    <row r="17" spans="1:47" x14ac:dyDescent="0.25">
      <c r="A17" t="str">
        <f t="shared" si="0"/>
        <v>JM1-12</v>
      </c>
      <c r="B17" t="str">
        <f t="shared" si="1"/>
        <v>GND</v>
      </c>
      <c r="C17" t="str">
        <f t="shared" si="2"/>
        <v>JM1-GND</v>
      </c>
      <c r="D17" t="str">
        <f t="shared" si="3"/>
        <v>JM1-12</v>
      </c>
      <c r="E17" t="s">
        <v>158</v>
      </c>
      <c r="F17">
        <v>12</v>
      </c>
      <c r="G17" t="s">
        <v>275</v>
      </c>
      <c r="L17" t="s">
        <v>282</v>
      </c>
      <c r="M17" t="s">
        <v>274</v>
      </c>
      <c r="N17">
        <v>8.4099000000000004</v>
      </c>
      <c r="AB17" t="str">
        <f>B2B!D14</f>
        <v>JM1</v>
      </c>
      <c r="AC17" t="str">
        <f>B2B!E14</f>
        <v>12</v>
      </c>
      <c r="AD17" t="str">
        <f t="shared" si="6"/>
        <v>JM1-12</v>
      </c>
      <c r="AE17" t="str">
        <f t="shared" si="7"/>
        <v>GND</v>
      </c>
      <c r="AF17" t="str">
        <f t="shared" si="8"/>
        <v>---</v>
      </c>
      <c r="AG17" t="str">
        <f t="shared" si="9"/>
        <v>---</v>
      </c>
      <c r="AH17" t="str">
        <f>IF(IFERROR(IF(IF(AF17="--",INDEX(D:D,MATCH(AE17,INDEX(B:B,MATCH(AE17,B:B,)+1):B10531,)+MATCH(AE17,B:B,)))=D17,VLOOKUP(AE17,B:D,3,0),IF(AF17="--",INDEX(D:D,MATCH(AE17,INDEX(B:B,MATCH(AE17,B:B,)+1):B10531,)+MATCH(AE17,B:B,)),"---")),"---")=AD17,"---",IFERROR(IF(IF(AF17="--",INDEX(D:D,MATCH(AE17,INDEX(B:B,MATCH(AE17,B:B,)+1):B10531,)+MATCH(AE17,B:B,)))=AD17,VLOOKUP(AE17,B:D,3,0),IF(AF17="--",INDEX(D:D,MATCH(AE17,INDEX(B:B,MATCH(AE17,B:B,)+1):B10531,)+MATCH(AE17,B:B,)),"---")),"---"))</f>
        <v>---</v>
      </c>
      <c r="AI17" t="str">
        <f t="shared" si="10"/>
        <v>--</v>
      </c>
      <c r="AJ17" t="str">
        <f t="shared" si="11"/>
        <v>GND</v>
      </c>
      <c r="AK17">
        <f t="shared" si="12"/>
        <v>187</v>
      </c>
      <c r="AT17" t="str">
        <f t="shared" si="4"/>
        <v>GND</v>
      </c>
      <c r="AU17" t="str">
        <f t="shared" si="5"/>
        <v>--</v>
      </c>
    </row>
    <row r="18" spans="1:47" x14ac:dyDescent="0.25">
      <c r="A18" t="str">
        <f t="shared" si="0"/>
        <v>JM1-13</v>
      </c>
      <c r="B18" t="str">
        <f t="shared" si="1"/>
        <v>MGT_TX2_P</v>
      </c>
      <c r="C18" t="str">
        <f t="shared" si="2"/>
        <v>JM1-MGT_TX2_P</v>
      </c>
      <c r="D18" t="str">
        <f t="shared" si="3"/>
        <v>JM1-13</v>
      </c>
      <c r="E18" t="s">
        <v>158</v>
      </c>
      <c r="F18">
        <v>13</v>
      </c>
      <c r="G18" t="s">
        <v>887</v>
      </c>
      <c r="L18" t="s">
        <v>283</v>
      </c>
      <c r="M18" t="s">
        <v>274</v>
      </c>
      <c r="N18">
        <v>6.1856</v>
      </c>
      <c r="AB18" t="str">
        <f>B2B!D15</f>
        <v>JM1</v>
      </c>
      <c r="AC18" t="str">
        <f>B2B!E15</f>
        <v>13</v>
      </c>
      <c r="AD18" t="str">
        <f t="shared" si="6"/>
        <v>JM1-13</v>
      </c>
      <c r="AE18" t="str">
        <f t="shared" si="7"/>
        <v>MGT_TX2_P</v>
      </c>
      <c r="AF18" t="str">
        <f t="shared" si="8"/>
        <v>D2</v>
      </c>
      <c r="AG18">
        <f t="shared" si="9"/>
        <v>10.0656</v>
      </c>
      <c r="AH18" t="str">
        <f>IF(IFERROR(IF(IF(AF18="--",INDEX(D:D,MATCH(AE18,INDEX(B:B,MATCH(AE18,B:B,)+1):B10532,)+MATCH(AE18,B:B,)))=D18,VLOOKUP(AE18,B:D,3,0),IF(AF18="--",INDEX(D:D,MATCH(AE18,INDEX(B:B,MATCH(AE18,B:B,)+1):B10532,)+MATCH(AE18,B:B,)),"---")),"---")=AD18,"---",IFERROR(IF(IF(AF18="--",INDEX(D:D,MATCH(AE18,INDEX(B:B,MATCH(AE18,B:B,)+1):B10532,)+MATCH(AE18,B:B,)))=AD18,VLOOKUP(AE18,B:D,3,0),IF(AF18="--",INDEX(D:D,MATCH(AE18,INDEX(B:B,MATCH(AE18,B:B,)+1):B10532,)+MATCH(AE18,B:B,)),"---")),"---"))</f>
        <v>---</v>
      </c>
      <c r="AI18" t="str">
        <f t="shared" si="10"/>
        <v>--</v>
      </c>
      <c r="AJ18" t="str">
        <f t="shared" si="11"/>
        <v>MGT_TX2_P</v>
      </c>
      <c r="AK18">
        <f t="shared" si="12"/>
        <v>2</v>
      </c>
      <c r="AT18" t="str">
        <f t="shared" si="4"/>
        <v>MGT_TX2_P</v>
      </c>
      <c r="AU18" t="str">
        <f t="shared" si="5"/>
        <v>--</v>
      </c>
    </row>
    <row r="19" spans="1:47" x14ac:dyDescent="0.25">
      <c r="A19" t="str">
        <f t="shared" si="0"/>
        <v>JM1-14</v>
      </c>
      <c r="B19" t="str">
        <f t="shared" si="1"/>
        <v>MGT_RX1_P</v>
      </c>
      <c r="C19" t="str">
        <f t="shared" si="2"/>
        <v>JM1-MGT_RX1_P</v>
      </c>
      <c r="D19" t="str">
        <f t="shared" si="3"/>
        <v>JM1-14</v>
      </c>
      <c r="E19" t="s">
        <v>158</v>
      </c>
      <c r="F19">
        <v>14</v>
      </c>
      <c r="G19" t="s">
        <v>884</v>
      </c>
      <c r="L19" t="s">
        <v>284</v>
      </c>
      <c r="M19" t="s">
        <v>274</v>
      </c>
      <c r="N19">
        <v>7.2340999999999998</v>
      </c>
      <c r="AB19" t="str">
        <f>B2B!D16</f>
        <v>JM1</v>
      </c>
      <c r="AC19" t="str">
        <f>B2B!E16</f>
        <v>14</v>
      </c>
      <c r="AD19" t="str">
        <f t="shared" si="6"/>
        <v>JM1-14</v>
      </c>
      <c r="AE19" t="str">
        <f t="shared" si="7"/>
        <v>MGT_RX1_P</v>
      </c>
      <c r="AF19" t="str">
        <f t="shared" si="8"/>
        <v>A4</v>
      </c>
      <c r="AG19">
        <f t="shared" si="9"/>
        <v>13.0481</v>
      </c>
      <c r="AH19" t="str">
        <f>IF(IFERROR(IF(IF(AF19="--",INDEX(D:D,MATCH(AE19,INDEX(B:B,MATCH(AE19,B:B,)+1):B10533,)+MATCH(AE19,B:B,)))=D19,VLOOKUP(AE19,B:D,3,0),IF(AF19="--",INDEX(D:D,MATCH(AE19,INDEX(B:B,MATCH(AE19,B:B,)+1):B10533,)+MATCH(AE19,B:B,)),"---")),"---")=AD19,"---",IFERROR(IF(IF(AF19="--",INDEX(D:D,MATCH(AE19,INDEX(B:B,MATCH(AE19,B:B,)+1):B10533,)+MATCH(AE19,B:B,)))=AD19,VLOOKUP(AE19,B:D,3,0),IF(AF19="--",INDEX(D:D,MATCH(AE19,INDEX(B:B,MATCH(AE19,B:B,)+1):B10533,)+MATCH(AE19,B:B,)),"---")),"---"))</f>
        <v>---</v>
      </c>
      <c r="AI19" t="str">
        <f t="shared" si="10"/>
        <v>--</v>
      </c>
      <c r="AJ19" t="str">
        <f t="shared" si="11"/>
        <v>MGT_RX1_P</v>
      </c>
      <c r="AK19">
        <f t="shared" si="12"/>
        <v>2</v>
      </c>
      <c r="AT19" t="str">
        <f t="shared" si="4"/>
        <v>MGT_RX1_P</v>
      </c>
      <c r="AU19" t="str">
        <f t="shared" si="5"/>
        <v>--</v>
      </c>
    </row>
    <row r="20" spans="1:47" x14ac:dyDescent="0.25">
      <c r="A20" t="str">
        <f t="shared" si="0"/>
        <v>JM1-15</v>
      </c>
      <c r="B20" t="str">
        <f t="shared" si="1"/>
        <v>MGT_TX2_N</v>
      </c>
      <c r="C20" t="str">
        <f t="shared" si="2"/>
        <v>JM1-MGT_TX2_N</v>
      </c>
      <c r="D20" t="str">
        <f t="shared" si="3"/>
        <v>JM1-15</v>
      </c>
      <c r="E20" t="s">
        <v>158</v>
      </c>
      <c r="F20">
        <v>15</v>
      </c>
      <c r="G20" t="s">
        <v>885</v>
      </c>
      <c r="L20" t="s">
        <v>285</v>
      </c>
      <c r="M20" t="s">
        <v>274</v>
      </c>
      <c r="N20">
        <v>7.7294999999999998</v>
      </c>
      <c r="AB20" t="str">
        <f>B2B!D17</f>
        <v>JM1</v>
      </c>
      <c r="AC20" t="str">
        <f>B2B!E17</f>
        <v>15</v>
      </c>
      <c r="AD20" t="str">
        <f t="shared" si="6"/>
        <v>JM1-15</v>
      </c>
      <c r="AE20" t="str">
        <f t="shared" si="7"/>
        <v>MGT_TX2_N</v>
      </c>
      <c r="AF20" t="str">
        <f t="shared" si="8"/>
        <v>D1</v>
      </c>
      <c r="AG20">
        <f t="shared" si="9"/>
        <v>9.1828000000000003</v>
      </c>
      <c r="AH20" t="str">
        <f>IF(IFERROR(IF(IF(AF20="--",INDEX(D:D,MATCH(AE20,INDEX(B:B,MATCH(AE20,B:B,)+1):B10534,)+MATCH(AE20,B:B,)))=D20,VLOOKUP(AE20,B:D,3,0),IF(AF20="--",INDEX(D:D,MATCH(AE20,INDEX(B:B,MATCH(AE20,B:B,)+1):B10534,)+MATCH(AE20,B:B,)),"---")),"---")=AD20,"---",IFERROR(IF(IF(AF20="--",INDEX(D:D,MATCH(AE20,INDEX(B:B,MATCH(AE20,B:B,)+1):B10534,)+MATCH(AE20,B:B,)))=AD20,VLOOKUP(AE20,B:D,3,0),IF(AF20="--",INDEX(D:D,MATCH(AE20,INDEX(B:B,MATCH(AE20,B:B,)+1):B10534,)+MATCH(AE20,B:B,)),"---")),"---"))</f>
        <v>---</v>
      </c>
      <c r="AI20" t="str">
        <f t="shared" si="10"/>
        <v>--</v>
      </c>
      <c r="AJ20" t="str">
        <f t="shared" si="11"/>
        <v>MGT_TX2_N</v>
      </c>
      <c r="AK20">
        <f t="shared" si="12"/>
        <v>2</v>
      </c>
      <c r="AT20" t="str">
        <f t="shared" si="4"/>
        <v>MGT_TX2_N</v>
      </c>
      <c r="AU20" t="str">
        <f t="shared" si="5"/>
        <v>--</v>
      </c>
    </row>
    <row r="21" spans="1:47" x14ac:dyDescent="0.25">
      <c r="A21" t="str">
        <f t="shared" si="0"/>
        <v>JM1-16</v>
      </c>
      <c r="B21" t="str">
        <f t="shared" si="1"/>
        <v>MGT_RX1_N</v>
      </c>
      <c r="C21" t="str">
        <f t="shared" si="2"/>
        <v>JM1-MGT_RX1_N</v>
      </c>
      <c r="D21" t="str">
        <f t="shared" si="3"/>
        <v>JM1-16</v>
      </c>
      <c r="E21" t="s">
        <v>158</v>
      </c>
      <c r="F21">
        <v>16</v>
      </c>
      <c r="G21" t="s">
        <v>882</v>
      </c>
      <c r="L21" t="s">
        <v>286</v>
      </c>
      <c r="M21" t="s">
        <v>274</v>
      </c>
      <c r="N21">
        <v>8.3386999999999993</v>
      </c>
      <c r="AB21" t="str">
        <f>B2B!D18</f>
        <v>JM1</v>
      </c>
      <c r="AC21" t="str">
        <f>B2B!E18</f>
        <v>16</v>
      </c>
      <c r="AD21" t="str">
        <f t="shared" si="6"/>
        <v>JM1-16</v>
      </c>
      <c r="AE21" t="str">
        <f t="shared" si="7"/>
        <v>MGT_RX1_N</v>
      </c>
      <c r="AF21" t="str">
        <f t="shared" si="8"/>
        <v>A3</v>
      </c>
      <c r="AG21">
        <f t="shared" si="9"/>
        <v>13.3794</v>
      </c>
      <c r="AH21" t="str">
        <f>IF(IFERROR(IF(IF(AF21="--",INDEX(D:D,MATCH(AE21,INDEX(B:B,MATCH(AE21,B:B,)+1):B10535,)+MATCH(AE21,B:B,)))=D21,VLOOKUP(AE21,B:D,3,0),IF(AF21="--",INDEX(D:D,MATCH(AE21,INDEX(B:B,MATCH(AE21,B:B,)+1):B10535,)+MATCH(AE21,B:B,)),"---")),"---")=AD21,"---",IFERROR(IF(IF(AF21="--",INDEX(D:D,MATCH(AE21,INDEX(B:B,MATCH(AE21,B:B,)+1):B10535,)+MATCH(AE21,B:B,)))=AD21,VLOOKUP(AE21,B:D,3,0),IF(AF21="--",INDEX(D:D,MATCH(AE21,INDEX(B:B,MATCH(AE21,B:B,)+1):B10535,)+MATCH(AE21,B:B,)),"---")),"---"))</f>
        <v>---</v>
      </c>
      <c r="AI21" t="str">
        <f t="shared" si="10"/>
        <v>--</v>
      </c>
      <c r="AJ21" t="str">
        <f t="shared" si="11"/>
        <v>MGT_RX1_N</v>
      </c>
      <c r="AK21">
        <f t="shared" si="12"/>
        <v>2</v>
      </c>
      <c r="AT21" t="str">
        <f t="shared" si="4"/>
        <v>MGT_RX1_N</v>
      </c>
      <c r="AU21" t="str">
        <f t="shared" si="5"/>
        <v>--</v>
      </c>
    </row>
    <row r="22" spans="1:47" x14ac:dyDescent="0.25">
      <c r="A22" t="str">
        <f t="shared" si="0"/>
        <v>JM1-17</v>
      </c>
      <c r="B22" t="str">
        <f t="shared" si="1"/>
        <v>GND</v>
      </c>
      <c r="C22" t="str">
        <f t="shared" si="2"/>
        <v>JM1-GND</v>
      </c>
      <c r="D22" t="str">
        <f t="shared" si="3"/>
        <v>JM1-17</v>
      </c>
      <c r="E22" t="s">
        <v>158</v>
      </c>
      <c r="F22">
        <v>17</v>
      </c>
      <c r="G22" t="s">
        <v>275</v>
      </c>
      <c r="L22" t="s">
        <v>287</v>
      </c>
      <c r="M22" t="s">
        <v>274</v>
      </c>
      <c r="N22">
        <v>7.3948</v>
      </c>
      <c r="AB22" t="str">
        <f>B2B!D19</f>
        <v>JM1</v>
      </c>
      <c r="AC22" t="str">
        <f>B2B!E19</f>
        <v>17</v>
      </c>
      <c r="AD22" t="str">
        <f t="shared" si="6"/>
        <v>JM1-17</v>
      </c>
      <c r="AE22" t="str">
        <f t="shared" si="7"/>
        <v>GND</v>
      </c>
      <c r="AF22" t="str">
        <f t="shared" si="8"/>
        <v>---</v>
      </c>
      <c r="AG22" t="str">
        <f t="shared" si="9"/>
        <v>---</v>
      </c>
      <c r="AH22" t="str">
        <f>IF(IFERROR(IF(IF(AF22="--",INDEX(D:D,MATCH(AE22,INDEX(B:B,MATCH(AE22,B:B,)+1):B10536,)+MATCH(AE22,B:B,)))=D22,VLOOKUP(AE22,B:D,3,0),IF(AF22="--",INDEX(D:D,MATCH(AE22,INDEX(B:B,MATCH(AE22,B:B,)+1):B10536,)+MATCH(AE22,B:B,)),"---")),"---")=AD22,"---",IFERROR(IF(IF(AF22="--",INDEX(D:D,MATCH(AE22,INDEX(B:B,MATCH(AE22,B:B,)+1):B10536,)+MATCH(AE22,B:B,)))=AD22,VLOOKUP(AE22,B:D,3,0),IF(AF22="--",INDEX(D:D,MATCH(AE22,INDEX(B:B,MATCH(AE22,B:B,)+1):B10536,)+MATCH(AE22,B:B,)),"---")),"---"))</f>
        <v>---</v>
      </c>
      <c r="AI22" t="str">
        <f t="shared" si="10"/>
        <v>--</v>
      </c>
      <c r="AJ22" t="str">
        <f t="shared" si="11"/>
        <v>GND</v>
      </c>
      <c r="AK22">
        <f t="shared" si="12"/>
        <v>187</v>
      </c>
      <c r="AT22" t="str">
        <f t="shared" si="4"/>
        <v>GND</v>
      </c>
      <c r="AU22" t="str">
        <f t="shared" si="5"/>
        <v>--</v>
      </c>
    </row>
    <row r="23" spans="1:47" x14ac:dyDescent="0.25">
      <c r="A23" t="str">
        <f t="shared" si="0"/>
        <v>JM1-18</v>
      </c>
      <c r="B23" t="str">
        <f t="shared" si="1"/>
        <v>GND</v>
      </c>
      <c r="C23" t="str">
        <f t="shared" si="2"/>
        <v>JM1-GND</v>
      </c>
      <c r="D23" t="str">
        <f t="shared" si="3"/>
        <v>JM1-18</v>
      </c>
      <c r="E23" t="s">
        <v>158</v>
      </c>
      <c r="F23">
        <v>18</v>
      </c>
      <c r="G23" t="s">
        <v>275</v>
      </c>
      <c r="L23" t="s">
        <v>288</v>
      </c>
      <c r="M23" t="s">
        <v>274</v>
      </c>
      <c r="N23">
        <v>8.0333000000000006</v>
      </c>
      <c r="AB23" t="str">
        <f>B2B!D20</f>
        <v>JM1</v>
      </c>
      <c r="AC23" t="str">
        <f>B2B!E20</f>
        <v>18</v>
      </c>
      <c r="AD23" t="str">
        <f t="shared" si="6"/>
        <v>JM1-18</v>
      </c>
      <c r="AE23" t="str">
        <f t="shared" si="7"/>
        <v>GND</v>
      </c>
      <c r="AF23" t="str">
        <f t="shared" si="8"/>
        <v>---</v>
      </c>
      <c r="AG23" t="str">
        <f t="shared" si="9"/>
        <v>---</v>
      </c>
      <c r="AH23" t="str">
        <f>IF(IFERROR(IF(IF(AF23="--",INDEX(D:D,MATCH(AE23,INDEX(B:B,MATCH(AE23,B:B,)+1):B10537,)+MATCH(AE23,B:B,)))=D23,VLOOKUP(AE23,B:D,3,0),IF(AF23="--",INDEX(D:D,MATCH(AE23,INDEX(B:B,MATCH(AE23,B:B,)+1):B10537,)+MATCH(AE23,B:B,)),"---")),"---")=AD23,"---",IFERROR(IF(IF(AF23="--",INDEX(D:D,MATCH(AE23,INDEX(B:B,MATCH(AE23,B:B,)+1):B10537,)+MATCH(AE23,B:B,)))=AD23,VLOOKUP(AE23,B:D,3,0),IF(AF23="--",INDEX(D:D,MATCH(AE23,INDEX(B:B,MATCH(AE23,B:B,)+1):B10537,)+MATCH(AE23,B:B,)),"---")),"---"))</f>
        <v>---</v>
      </c>
      <c r="AI23" t="str">
        <f t="shared" si="10"/>
        <v>--</v>
      </c>
      <c r="AJ23" t="str">
        <f t="shared" si="11"/>
        <v>GND</v>
      </c>
      <c r="AK23">
        <f t="shared" si="12"/>
        <v>187</v>
      </c>
      <c r="AT23" t="str">
        <f t="shared" si="4"/>
        <v>GND</v>
      </c>
      <c r="AU23" t="str">
        <f t="shared" si="5"/>
        <v>--</v>
      </c>
    </row>
    <row r="24" spans="1:47" x14ac:dyDescent="0.25">
      <c r="A24" t="str">
        <f t="shared" si="0"/>
        <v>JM1-19</v>
      </c>
      <c r="B24" t="str">
        <f t="shared" si="1"/>
        <v>MGT_TX1_P</v>
      </c>
      <c r="C24" t="str">
        <f t="shared" si="2"/>
        <v>JM1-MGT_TX1_P</v>
      </c>
      <c r="D24" t="str">
        <f t="shared" si="3"/>
        <v>JM1-19</v>
      </c>
      <c r="E24" t="s">
        <v>158</v>
      </c>
      <c r="F24">
        <v>19</v>
      </c>
      <c r="G24" t="s">
        <v>883</v>
      </c>
      <c r="L24" t="s">
        <v>289</v>
      </c>
      <c r="M24" t="s">
        <v>274</v>
      </c>
      <c r="N24">
        <v>5.3028000000000004</v>
      </c>
      <c r="AB24" t="str">
        <f>B2B!D21</f>
        <v>JM1</v>
      </c>
      <c r="AC24" t="str">
        <f>B2B!E21</f>
        <v>19</v>
      </c>
      <c r="AD24" t="str">
        <f t="shared" si="6"/>
        <v>JM1-19</v>
      </c>
      <c r="AE24" t="str">
        <f t="shared" si="7"/>
        <v>MGT_TX1_P</v>
      </c>
      <c r="AF24" t="str">
        <f t="shared" si="8"/>
        <v>F2</v>
      </c>
      <c r="AG24">
        <f t="shared" si="9"/>
        <v>11.968500000000001</v>
      </c>
      <c r="AH24" t="str">
        <f>IF(IFERROR(IF(IF(AF24="--",INDEX(D:D,MATCH(AE24,INDEX(B:B,MATCH(AE24,B:B,)+1):B10538,)+MATCH(AE24,B:B,)))=D24,VLOOKUP(AE24,B:D,3,0),IF(AF24="--",INDEX(D:D,MATCH(AE24,INDEX(B:B,MATCH(AE24,B:B,)+1):B10538,)+MATCH(AE24,B:B,)),"---")),"---")=AD24,"---",IFERROR(IF(IF(AF24="--",INDEX(D:D,MATCH(AE24,INDEX(B:B,MATCH(AE24,B:B,)+1):B10538,)+MATCH(AE24,B:B,)))=AD24,VLOOKUP(AE24,B:D,3,0),IF(AF24="--",INDEX(D:D,MATCH(AE24,INDEX(B:B,MATCH(AE24,B:B,)+1):B10538,)+MATCH(AE24,B:B,)),"---")),"---"))</f>
        <v>---</v>
      </c>
      <c r="AI24" t="str">
        <f t="shared" si="10"/>
        <v>--</v>
      </c>
      <c r="AJ24" t="str">
        <f t="shared" si="11"/>
        <v>MGT_TX1_P</v>
      </c>
      <c r="AK24">
        <f t="shared" si="12"/>
        <v>2</v>
      </c>
      <c r="AT24" t="str">
        <f t="shared" si="4"/>
        <v>MGT_TX1_P</v>
      </c>
      <c r="AU24" t="str">
        <f t="shared" si="5"/>
        <v>--</v>
      </c>
    </row>
    <row r="25" spans="1:47" x14ac:dyDescent="0.25">
      <c r="A25" t="str">
        <f t="shared" si="0"/>
        <v>JM1-20</v>
      </c>
      <c r="B25" t="str">
        <f t="shared" si="1"/>
        <v>MGT_RX0_P</v>
      </c>
      <c r="C25" t="str">
        <f t="shared" si="2"/>
        <v>JM1-MGT_RX0_P</v>
      </c>
      <c r="D25" t="str">
        <f t="shared" si="3"/>
        <v>JM1-20</v>
      </c>
      <c r="E25" t="s">
        <v>158</v>
      </c>
      <c r="F25">
        <v>20</v>
      </c>
      <c r="G25" t="s">
        <v>880</v>
      </c>
      <c r="L25" t="s">
        <v>290</v>
      </c>
      <c r="M25" t="s">
        <v>274</v>
      </c>
      <c r="N25">
        <v>6.3513000000000002</v>
      </c>
      <c r="AB25" t="str">
        <f>B2B!D22</f>
        <v>JM1</v>
      </c>
      <c r="AC25" t="str">
        <f>B2B!E22</f>
        <v>20</v>
      </c>
      <c r="AD25" t="str">
        <f t="shared" si="6"/>
        <v>JM1-20</v>
      </c>
      <c r="AE25" t="str">
        <f t="shared" si="7"/>
        <v>MGT_RX0_P</v>
      </c>
      <c r="AF25" t="str">
        <f t="shared" si="8"/>
        <v>E4</v>
      </c>
      <c r="AG25">
        <f t="shared" si="9"/>
        <v>6.8613999999999997</v>
      </c>
      <c r="AH25" t="str">
        <f>IF(IFERROR(IF(IF(AF25="--",INDEX(D:D,MATCH(AE25,INDEX(B:B,MATCH(AE25,B:B,)+1):B10539,)+MATCH(AE25,B:B,)))=D25,VLOOKUP(AE25,B:D,3,0),IF(AF25="--",INDEX(D:D,MATCH(AE25,INDEX(B:B,MATCH(AE25,B:B,)+1):B10539,)+MATCH(AE25,B:B,)),"---")),"---")=AD25,"---",IFERROR(IF(IF(AF25="--",INDEX(D:D,MATCH(AE25,INDEX(B:B,MATCH(AE25,B:B,)+1):B10539,)+MATCH(AE25,B:B,)))=AD25,VLOOKUP(AE25,B:D,3,0),IF(AF25="--",INDEX(D:D,MATCH(AE25,INDEX(B:B,MATCH(AE25,B:B,)+1):B10539,)+MATCH(AE25,B:B,)),"---")),"---"))</f>
        <v>---</v>
      </c>
      <c r="AI25" t="str">
        <f t="shared" si="10"/>
        <v>--</v>
      </c>
      <c r="AJ25" t="str">
        <f t="shared" si="11"/>
        <v>MGT_RX0_P</v>
      </c>
      <c r="AK25">
        <f t="shared" si="12"/>
        <v>2</v>
      </c>
      <c r="AT25" t="str">
        <f t="shared" si="4"/>
        <v>MGT_RX0_P</v>
      </c>
      <c r="AU25" t="str">
        <f t="shared" si="5"/>
        <v>--</v>
      </c>
    </row>
    <row r="26" spans="1:47" x14ac:dyDescent="0.25">
      <c r="A26" t="str">
        <f t="shared" si="0"/>
        <v>JM1-21</v>
      </c>
      <c r="B26" t="str">
        <f t="shared" si="1"/>
        <v>MGT_TX1_N</v>
      </c>
      <c r="C26" t="str">
        <f t="shared" si="2"/>
        <v>JM1-MGT_TX1_N</v>
      </c>
      <c r="D26" t="str">
        <f t="shared" si="3"/>
        <v>JM1-21</v>
      </c>
      <c r="E26" t="s">
        <v>158</v>
      </c>
      <c r="F26">
        <v>21</v>
      </c>
      <c r="G26" t="s">
        <v>881</v>
      </c>
      <c r="L26" t="s">
        <v>849</v>
      </c>
      <c r="M26" t="s">
        <v>274</v>
      </c>
      <c r="N26">
        <v>10.9313</v>
      </c>
      <c r="AB26" t="str">
        <f>B2B!D23</f>
        <v>JM1</v>
      </c>
      <c r="AC26" t="str">
        <f>B2B!E23</f>
        <v>21</v>
      </c>
      <c r="AD26" t="str">
        <f t="shared" si="6"/>
        <v>JM1-21</v>
      </c>
      <c r="AE26" t="str">
        <f t="shared" si="7"/>
        <v>MGT_TX1_N</v>
      </c>
      <c r="AF26" t="str">
        <f t="shared" si="8"/>
        <v>F1</v>
      </c>
      <c r="AG26">
        <f t="shared" si="9"/>
        <v>11.085699999999999</v>
      </c>
      <c r="AH26" t="str">
        <f>IF(IFERROR(IF(IF(AF26="--",INDEX(D:D,MATCH(AE26,INDEX(B:B,MATCH(AE26,B:B,)+1):B10540,)+MATCH(AE26,B:B,)))=D26,VLOOKUP(AE26,B:D,3,0),IF(AF26="--",INDEX(D:D,MATCH(AE26,INDEX(B:B,MATCH(AE26,B:B,)+1):B10540,)+MATCH(AE26,B:B,)),"---")),"---")=AD26,"---",IFERROR(IF(IF(AF26="--",INDEX(D:D,MATCH(AE26,INDEX(B:B,MATCH(AE26,B:B,)+1):B10540,)+MATCH(AE26,B:B,)))=AD26,VLOOKUP(AE26,B:D,3,0),IF(AF26="--",INDEX(D:D,MATCH(AE26,INDEX(B:B,MATCH(AE26,B:B,)+1):B10540,)+MATCH(AE26,B:B,)),"---")),"---"))</f>
        <v>---</v>
      </c>
      <c r="AI26" t="str">
        <f t="shared" si="10"/>
        <v>--</v>
      </c>
      <c r="AJ26" t="str">
        <f t="shared" si="11"/>
        <v>MGT_TX1_N</v>
      </c>
      <c r="AK26">
        <f t="shared" si="12"/>
        <v>2</v>
      </c>
      <c r="AT26" t="str">
        <f t="shared" si="4"/>
        <v>MGT_TX1_N</v>
      </c>
      <c r="AU26" t="str">
        <f t="shared" si="5"/>
        <v>--</v>
      </c>
    </row>
    <row r="27" spans="1:47" x14ac:dyDescent="0.25">
      <c r="A27" t="str">
        <f t="shared" si="0"/>
        <v>JM1-22</v>
      </c>
      <c r="B27" t="str">
        <f t="shared" si="1"/>
        <v>MGT_RX0_N</v>
      </c>
      <c r="C27" t="str">
        <f t="shared" si="2"/>
        <v>JM1-MGT_RX0_N</v>
      </c>
      <c r="D27" t="str">
        <f t="shared" si="3"/>
        <v>JM1-22</v>
      </c>
      <c r="E27" t="s">
        <v>158</v>
      </c>
      <c r="F27">
        <v>22</v>
      </c>
      <c r="G27" t="s">
        <v>878</v>
      </c>
      <c r="L27" t="s">
        <v>850</v>
      </c>
      <c r="M27" t="s">
        <v>274</v>
      </c>
      <c r="N27">
        <v>10.9313</v>
      </c>
      <c r="AB27" t="str">
        <f>B2B!D24</f>
        <v>JM1</v>
      </c>
      <c r="AC27" t="str">
        <f>B2B!E24</f>
        <v>22</v>
      </c>
      <c r="AD27" t="str">
        <f t="shared" si="6"/>
        <v>JM1-22</v>
      </c>
      <c r="AE27" t="str">
        <f t="shared" si="7"/>
        <v>MGT_RX0_N</v>
      </c>
      <c r="AF27" t="str">
        <f t="shared" si="8"/>
        <v>E3</v>
      </c>
      <c r="AG27">
        <f t="shared" si="9"/>
        <v>5.9785000000000004</v>
      </c>
      <c r="AH27" t="str">
        <f>IF(IFERROR(IF(IF(AF27="--",INDEX(D:D,MATCH(AE27,INDEX(B:B,MATCH(AE27,B:B,)+1):B10541,)+MATCH(AE27,B:B,)))=D27,VLOOKUP(AE27,B:D,3,0),IF(AF27="--",INDEX(D:D,MATCH(AE27,INDEX(B:B,MATCH(AE27,B:B,)+1):B10541,)+MATCH(AE27,B:B,)),"---")),"---")=AD27,"---",IFERROR(IF(IF(AF27="--",INDEX(D:D,MATCH(AE27,INDEX(B:B,MATCH(AE27,B:B,)+1):B10541,)+MATCH(AE27,B:B,)))=AD27,VLOOKUP(AE27,B:D,3,0),IF(AF27="--",INDEX(D:D,MATCH(AE27,INDEX(B:B,MATCH(AE27,B:B,)+1):B10541,)+MATCH(AE27,B:B,)),"---")),"---"))</f>
        <v>---</v>
      </c>
      <c r="AI27" t="str">
        <f t="shared" si="10"/>
        <v>--</v>
      </c>
      <c r="AJ27" t="str">
        <f t="shared" si="11"/>
        <v>MGT_RX0_N</v>
      </c>
      <c r="AK27">
        <f t="shared" si="12"/>
        <v>2</v>
      </c>
      <c r="AT27" t="str">
        <f t="shared" si="4"/>
        <v>MGT_RX0_N</v>
      </c>
      <c r="AU27" t="str">
        <f t="shared" si="5"/>
        <v>--</v>
      </c>
    </row>
    <row r="28" spans="1:47" x14ac:dyDescent="0.25">
      <c r="A28" t="str">
        <f t="shared" si="0"/>
        <v>JM1-23</v>
      </c>
      <c r="B28" t="str">
        <f t="shared" si="1"/>
        <v>GND</v>
      </c>
      <c r="C28" t="str">
        <f t="shared" si="2"/>
        <v>JM1-GND</v>
      </c>
      <c r="D28" t="str">
        <f t="shared" si="3"/>
        <v>JM1-23</v>
      </c>
      <c r="E28" t="s">
        <v>158</v>
      </c>
      <c r="F28">
        <v>23</v>
      </c>
      <c r="G28" t="s">
        <v>275</v>
      </c>
      <c r="L28" t="s">
        <v>851</v>
      </c>
      <c r="M28" t="s">
        <v>274</v>
      </c>
      <c r="N28">
        <v>9.6241000000000003</v>
      </c>
      <c r="AB28" t="str">
        <f>B2B!D25</f>
        <v>JM1</v>
      </c>
      <c r="AC28" t="str">
        <f>B2B!E25</f>
        <v>23</v>
      </c>
      <c r="AD28" t="str">
        <f t="shared" si="6"/>
        <v>JM1-23</v>
      </c>
      <c r="AE28" t="str">
        <f t="shared" si="7"/>
        <v>GND</v>
      </c>
      <c r="AF28" t="str">
        <f t="shared" si="8"/>
        <v>---</v>
      </c>
      <c r="AG28" t="str">
        <f t="shared" si="9"/>
        <v>---</v>
      </c>
      <c r="AH28" t="str">
        <f>IF(IFERROR(IF(IF(AF28="--",INDEX(D:D,MATCH(AE28,INDEX(B:B,MATCH(AE28,B:B,)+1):B10542,)+MATCH(AE28,B:B,)))=D28,VLOOKUP(AE28,B:D,3,0),IF(AF28="--",INDEX(D:D,MATCH(AE28,INDEX(B:B,MATCH(AE28,B:B,)+1):B10542,)+MATCH(AE28,B:B,)),"---")),"---")=AD28,"---",IFERROR(IF(IF(AF28="--",INDEX(D:D,MATCH(AE28,INDEX(B:B,MATCH(AE28,B:B,)+1):B10542,)+MATCH(AE28,B:B,)))=AD28,VLOOKUP(AE28,B:D,3,0),IF(AF28="--",INDEX(D:D,MATCH(AE28,INDEX(B:B,MATCH(AE28,B:B,)+1):B10542,)+MATCH(AE28,B:B,)),"---")),"---"))</f>
        <v>---</v>
      </c>
      <c r="AI28" t="str">
        <f t="shared" si="10"/>
        <v>--</v>
      </c>
      <c r="AJ28" t="str">
        <f t="shared" si="11"/>
        <v>GND</v>
      </c>
      <c r="AK28">
        <f t="shared" si="12"/>
        <v>187</v>
      </c>
      <c r="AT28" t="str">
        <f t="shared" si="4"/>
        <v>GND</v>
      </c>
      <c r="AU28" t="str">
        <f t="shared" si="5"/>
        <v>--</v>
      </c>
    </row>
    <row r="29" spans="1:47" x14ac:dyDescent="0.25">
      <c r="A29" t="str">
        <f t="shared" si="0"/>
        <v>JM1-24</v>
      </c>
      <c r="B29" t="str">
        <f t="shared" si="1"/>
        <v>GND</v>
      </c>
      <c r="C29" t="str">
        <f t="shared" si="2"/>
        <v>JM1-GND</v>
      </c>
      <c r="D29" t="str">
        <f t="shared" si="3"/>
        <v>JM1-24</v>
      </c>
      <c r="E29" t="s">
        <v>158</v>
      </c>
      <c r="F29">
        <v>24</v>
      </c>
      <c r="G29" t="s">
        <v>275</v>
      </c>
      <c r="L29" t="s">
        <v>852</v>
      </c>
      <c r="M29" t="s">
        <v>274</v>
      </c>
      <c r="N29">
        <v>9.6241000000000003</v>
      </c>
      <c r="AB29" t="str">
        <f>B2B!D26</f>
        <v>JM1</v>
      </c>
      <c r="AC29" t="str">
        <f>B2B!E26</f>
        <v>24</v>
      </c>
      <c r="AD29" t="str">
        <f t="shared" si="6"/>
        <v>JM1-24</v>
      </c>
      <c r="AE29" t="str">
        <f t="shared" si="7"/>
        <v>GND</v>
      </c>
      <c r="AF29" t="str">
        <f t="shared" si="8"/>
        <v>---</v>
      </c>
      <c r="AG29" t="str">
        <f t="shared" si="9"/>
        <v>---</v>
      </c>
      <c r="AH29" t="str">
        <f>IF(IFERROR(IF(IF(AF29="--",INDEX(D:D,MATCH(AE29,INDEX(B:B,MATCH(AE29,B:B,)+1):B10543,)+MATCH(AE29,B:B,)))=D29,VLOOKUP(AE29,B:D,3,0),IF(AF29="--",INDEX(D:D,MATCH(AE29,INDEX(B:B,MATCH(AE29,B:B,)+1):B10543,)+MATCH(AE29,B:B,)),"---")),"---")=AD29,"---",IFERROR(IF(IF(AF29="--",INDEX(D:D,MATCH(AE29,INDEX(B:B,MATCH(AE29,B:B,)+1):B10543,)+MATCH(AE29,B:B,)))=AD29,VLOOKUP(AE29,B:D,3,0),IF(AF29="--",INDEX(D:D,MATCH(AE29,INDEX(B:B,MATCH(AE29,B:B,)+1):B10543,)+MATCH(AE29,B:B,)),"---")),"---"))</f>
        <v>---</v>
      </c>
      <c r="AI29" t="str">
        <f t="shared" si="10"/>
        <v>--</v>
      </c>
      <c r="AJ29" t="str">
        <f t="shared" si="11"/>
        <v>GND</v>
      </c>
      <c r="AK29">
        <f t="shared" si="12"/>
        <v>187</v>
      </c>
      <c r="AT29" t="str">
        <f t="shared" si="4"/>
        <v>GND</v>
      </c>
      <c r="AU29" t="str">
        <f t="shared" si="5"/>
        <v>--</v>
      </c>
    </row>
    <row r="30" spans="1:47" x14ac:dyDescent="0.25">
      <c r="A30" t="str">
        <f t="shared" si="0"/>
        <v>JM1-25</v>
      </c>
      <c r="B30" t="str">
        <f t="shared" si="1"/>
        <v>MGT_TX0_P</v>
      </c>
      <c r="C30" t="str">
        <f t="shared" si="2"/>
        <v>JM1-MGT_TX0_P</v>
      </c>
      <c r="D30" t="str">
        <f t="shared" si="3"/>
        <v>JM1-25</v>
      </c>
      <c r="E30" t="s">
        <v>158</v>
      </c>
      <c r="F30">
        <v>25</v>
      </c>
      <c r="G30" t="s">
        <v>879</v>
      </c>
      <c r="L30" t="s">
        <v>853</v>
      </c>
      <c r="M30" t="s">
        <v>274</v>
      </c>
      <c r="N30">
        <v>12.893599999999999</v>
      </c>
      <c r="AB30" t="str">
        <f>B2B!D27</f>
        <v>JM1</v>
      </c>
      <c r="AC30" t="str">
        <f>B2B!E27</f>
        <v>25</v>
      </c>
      <c r="AD30" t="str">
        <f t="shared" si="6"/>
        <v>JM1-25</v>
      </c>
      <c r="AE30" t="str">
        <f t="shared" si="7"/>
        <v>MGT_TX0_P</v>
      </c>
      <c r="AF30" t="str">
        <f t="shared" si="8"/>
        <v>H2</v>
      </c>
      <c r="AG30">
        <f t="shared" si="9"/>
        <v>10.0471</v>
      </c>
      <c r="AH30" t="str">
        <f>IF(IFERROR(IF(IF(AF30="--",INDEX(D:D,MATCH(AE30,INDEX(B:B,MATCH(AE30,B:B,)+1):B10544,)+MATCH(AE30,B:B,)))=D30,VLOOKUP(AE30,B:D,3,0),IF(AF30="--",INDEX(D:D,MATCH(AE30,INDEX(B:B,MATCH(AE30,B:B,)+1):B10544,)+MATCH(AE30,B:B,)),"---")),"---")=AD30,"---",IFERROR(IF(IF(AF30="--",INDEX(D:D,MATCH(AE30,INDEX(B:B,MATCH(AE30,B:B,)+1):B10544,)+MATCH(AE30,B:B,)))=AD30,VLOOKUP(AE30,B:D,3,0),IF(AF30="--",INDEX(D:D,MATCH(AE30,INDEX(B:B,MATCH(AE30,B:B,)+1):B10544,)+MATCH(AE30,B:B,)),"---")),"---"))</f>
        <v>---</v>
      </c>
      <c r="AI30" t="str">
        <f t="shared" si="10"/>
        <v>--</v>
      </c>
      <c r="AJ30" t="str">
        <f t="shared" si="11"/>
        <v>MGT_TX0_P</v>
      </c>
      <c r="AK30">
        <f t="shared" si="12"/>
        <v>2</v>
      </c>
      <c r="AT30" t="str">
        <f t="shared" si="4"/>
        <v>MGT_TX0_P</v>
      </c>
      <c r="AU30" t="str">
        <f t="shared" si="5"/>
        <v>--</v>
      </c>
    </row>
    <row r="31" spans="1:47" x14ac:dyDescent="0.25">
      <c r="A31" t="str">
        <f t="shared" si="0"/>
        <v>JM1-26</v>
      </c>
      <c r="B31" t="str">
        <f t="shared" si="1"/>
        <v>ADC_P</v>
      </c>
      <c r="C31" t="str">
        <f t="shared" si="2"/>
        <v>JM1-ADC_P</v>
      </c>
      <c r="D31" t="str">
        <f t="shared" si="3"/>
        <v>JM1-26</v>
      </c>
      <c r="E31" t="s">
        <v>158</v>
      </c>
      <c r="F31">
        <v>26</v>
      </c>
      <c r="G31" t="s">
        <v>1301</v>
      </c>
      <c r="L31" t="s">
        <v>854</v>
      </c>
      <c r="M31" t="s">
        <v>274</v>
      </c>
      <c r="N31">
        <v>13.4819</v>
      </c>
      <c r="AB31" t="str">
        <f>B2B!D28</f>
        <v>JM1</v>
      </c>
      <c r="AC31" t="str">
        <f>B2B!E28</f>
        <v>26</v>
      </c>
      <c r="AD31" t="str">
        <f t="shared" si="6"/>
        <v>JM1-26</v>
      </c>
      <c r="AE31" t="str">
        <f t="shared" si="7"/>
        <v>ADC_P</v>
      </c>
      <c r="AF31" t="str">
        <f t="shared" si="8"/>
        <v>K10</v>
      </c>
      <c r="AG31">
        <f t="shared" si="9"/>
        <v>16.6739</v>
      </c>
      <c r="AH31" t="str">
        <f>IF(IFERROR(IF(IF(AF31="--",INDEX(D:D,MATCH(AE31,INDEX(B:B,MATCH(AE31,B:B,)+1):B10545,)+MATCH(AE31,B:B,)))=D31,VLOOKUP(AE31,B:D,3,0),IF(AF31="--",INDEX(D:D,MATCH(AE31,INDEX(B:B,MATCH(AE31,B:B,)+1):B10545,)+MATCH(AE31,B:B,)),"---")),"---")=AD31,"---",IFERROR(IF(IF(AF31="--",INDEX(D:D,MATCH(AE31,INDEX(B:B,MATCH(AE31,B:B,)+1):B10545,)+MATCH(AE31,B:B,)))=AD31,VLOOKUP(AE31,B:D,3,0),IF(AF31="--",INDEX(D:D,MATCH(AE31,INDEX(B:B,MATCH(AE31,B:B,)+1):B10545,)+MATCH(AE31,B:B,)),"---")),"---"))</f>
        <v>---</v>
      </c>
      <c r="AI31" t="str">
        <f t="shared" si="10"/>
        <v>--</v>
      </c>
      <c r="AJ31" t="str">
        <f t="shared" si="11"/>
        <v>ADC_P</v>
      </c>
      <c r="AK31">
        <f t="shared" si="12"/>
        <v>3</v>
      </c>
      <c r="AT31" t="str">
        <f t="shared" si="4"/>
        <v>ADC_P</v>
      </c>
      <c r="AU31" t="str">
        <f t="shared" si="5"/>
        <v>--</v>
      </c>
    </row>
    <row r="32" spans="1:47" x14ac:dyDescent="0.25">
      <c r="A32" t="str">
        <f t="shared" si="0"/>
        <v>JM1-27</v>
      </c>
      <c r="B32" t="str">
        <f t="shared" si="1"/>
        <v>MGT_TX0_N</v>
      </c>
      <c r="C32" t="str">
        <f t="shared" si="2"/>
        <v>JM1-MGT_TX0_N</v>
      </c>
      <c r="D32" t="str">
        <f t="shared" si="3"/>
        <v>JM1-27</v>
      </c>
      <c r="E32" t="s">
        <v>158</v>
      </c>
      <c r="F32">
        <v>27</v>
      </c>
      <c r="G32" t="s">
        <v>877</v>
      </c>
      <c r="L32" t="s">
        <v>291</v>
      </c>
      <c r="M32" t="s">
        <v>274</v>
      </c>
      <c r="N32">
        <v>10.331300000000001</v>
      </c>
      <c r="AB32" t="str">
        <f>B2B!D29</f>
        <v>JM1</v>
      </c>
      <c r="AC32" t="str">
        <f>B2B!E29</f>
        <v>27</v>
      </c>
      <c r="AD32" t="str">
        <f t="shared" si="6"/>
        <v>JM1-27</v>
      </c>
      <c r="AE32" t="str">
        <f t="shared" si="7"/>
        <v>MGT_TX0_N</v>
      </c>
      <c r="AF32" t="str">
        <f t="shared" si="8"/>
        <v>H1</v>
      </c>
      <c r="AG32">
        <f t="shared" si="9"/>
        <v>9.1643000000000008</v>
      </c>
      <c r="AH32" t="str">
        <f>IF(IFERROR(IF(IF(AF32="--",INDEX(D:D,MATCH(AE32,INDEX(B:B,MATCH(AE32,B:B,)+1):B10546,)+MATCH(AE32,B:B,)))=D32,VLOOKUP(AE32,B:D,3,0),IF(AF32="--",INDEX(D:D,MATCH(AE32,INDEX(B:B,MATCH(AE32,B:B,)+1):B10546,)+MATCH(AE32,B:B,)),"---")),"---")=AD32,"---",IFERROR(IF(IF(AF32="--",INDEX(D:D,MATCH(AE32,INDEX(B:B,MATCH(AE32,B:B,)+1):B10546,)+MATCH(AE32,B:B,)))=AD32,VLOOKUP(AE32,B:D,3,0),IF(AF32="--",INDEX(D:D,MATCH(AE32,INDEX(B:B,MATCH(AE32,B:B,)+1):B10546,)+MATCH(AE32,B:B,)),"---")),"---"))</f>
        <v>---</v>
      </c>
      <c r="AI32" t="str">
        <f t="shared" si="10"/>
        <v>--</v>
      </c>
      <c r="AJ32" t="str">
        <f t="shared" si="11"/>
        <v>MGT_TX0_N</v>
      </c>
      <c r="AK32">
        <f t="shared" si="12"/>
        <v>2</v>
      </c>
      <c r="AT32" t="str">
        <f t="shared" si="4"/>
        <v>MGT_TX0_N</v>
      </c>
      <c r="AU32" t="str">
        <f t="shared" si="5"/>
        <v>--</v>
      </c>
    </row>
    <row r="33" spans="1:47" x14ac:dyDescent="0.25">
      <c r="A33" t="str">
        <f t="shared" si="0"/>
        <v>JM1-28</v>
      </c>
      <c r="B33" t="str">
        <f t="shared" si="1"/>
        <v>ADC_N</v>
      </c>
      <c r="C33" t="str">
        <f t="shared" si="2"/>
        <v>JM1-ADC_N</v>
      </c>
      <c r="D33" t="str">
        <f t="shared" si="3"/>
        <v>JM1-28</v>
      </c>
      <c r="E33" t="s">
        <v>158</v>
      </c>
      <c r="F33">
        <v>28</v>
      </c>
      <c r="G33" t="s">
        <v>1300</v>
      </c>
      <c r="L33" t="s">
        <v>292</v>
      </c>
      <c r="M33" t="s">
        <v>274</v>
      </c>
      <c r="N33">
        <v>10.662599999999999</v>
      </c>
      <c r="AB33" t="str">
        <f>B2B!D30</f>
        <v>JM1</v>
      </c>
      <c r="AC33" t="str">
        <f>B2B!E30</f>
        <v>28</v>
      </c>
      <c r="AD33" t="str">
        <f t="shared" si="6"/>
        <v>JM1-28</v>
      </c>
      <c r="AE33" t="str">
        <f t="shared" si="7"/>
        <v>ADC_N</v>
      </c>
      <c r="AF33" t="str">
        <f t="shared" si="8"/>
        <v>L9</v>
      </c>
      <c r="AG33">
        <f t="shared" si="9"/>
        <v>14.956899999999999</v>
      </c>
      <c r="AH33" t="str">
        <f>IF(IFERROR(IF(IF(AF33="--",INDEX(D:D,MATCH(AE33,INDEX(B:B,MATCH(AE33,B:B,)+1):B10547,)+MATCH(AE33,B:B,)))=D33,VLOOKUP(AE33,B:D,3,0),IF(AF33="--",INDEX(D:D,MATCH(AE33,INDEX(B:B,MATCH(AE33,B:B,)+1):B10547,)+MATCH(AE33,B:B,)),"---")),"---")=AD33,"---",IFERROR(IF(IF(AF33="--",INDEX(D:D,MATCH(AE33,INDEX(B:B,MATCH(AE33,B:B,)+1):B10547,)+MATCH(AE33,B:B,)))=AD33,VLOOKUP(AE33,B:D,3,0),IF(AF33="--",INDEX(D:D,MATCH(AE33,INDEX(B:B,MATCH(AE33,B:B,)+1):B10547,)+MATCH(AE33,B:B,)),"---")),"---"))</f>
        <v>---</v>
      </c>
      <c r="AI33" t="str">
        <f t="shared" si="10"/>
        <v>--</v>
      </c>
      <c r="AJ33" t="str">
        <f t="shared" si="11"/>
        <v>ADC_N</v>
      </c>
      <c r="AK33">
        <f t="shared" si="12"/>
        <v>3</v>
      </c>
      <c r="AT33" t="str">
        <f t="shared" si="4"/>
        <v>ADC_N</v>
      </c>
      <c r="AU33" t="str">
        <f t="shared" si="5"/>
        <v>--</v>
      </c>
    </row>
    <row r="34" spans="1:47" x14ac:dyDescent="0.25">
      <c r="A34" t="str">
        <f t="shared" si="0"/>
        <v>JM1-29</v>
      </c>
      <c r="B34" t="str">
        <f t="shared" si="1"/>
        <v>GND</v>
      </c>
      <c r="C34" t="str">
        <f t="shared" si="2"/>
        <v>JM1-GND</v>
      </c>
      <c r="D34" t="str">
        <f t="shared" si="3"/>
        <v>JM1-29</v>
      </c>
      <c r="E34" t="s">
        <v>158</v>
      </c>
      <c r="F34">
        <v>29</v>
      </c>
      <c r="G34" t="s">
        <v>275</v>
      </c>
      <c r="L34" t="s">
        <v>855</v>
      </c>
      <c r="M34" t="s">
        <v>274</v>
      </c>
      <c r="N34">
        <v>13.8596</v>
      </c>
      <c r="AB34" t="str">
        <f>B2B!D31</f>
        <v>JM1</v>
      </c>
      <c r="AC34" t="str">
        <f>B2B!E31</f>
        <v>29</v>
      </c>
      <c r="AD34" t="str">
        <f t="shared" si="6"/>
        <v>JM1-29</v>
      </c>
      <c r="AE34" t="str">
        <f t="shared" si="7"/>
        <v>GND</v>
      </c>
      <c r="AF34" t="str">
        <f t="shared" si="8"/>
        <v>---</v>
      </c>
      <c r="AG34" t="str">
        <f t="shared" si="9"/>
        <v>---</v>
      </c>
      <c r="AH34" t="str">
        <f>IF(IFERROR(IF(IF(AF34="--",INDEX(D:D,MATCH(AE34,INDEX(B:B,MATCH(AE34,B:B,)+1):B10548,)+MATCH(AE34,B:B,)))=D34,VLOOKUP(AE34,B:D,3,0),IF(AF34="--",INDEX(D:D,MATCH(AE34,INDEX(B:B,MATCH(AE34,B:B,)+1):B10548,)+MATCH(AE34,B:B,)),"---")),"---")=AD34,"---",IFERROR(IF(IF(AF34="--",INDEX(D:D,MATCH(AE34,INDEX(B:B,MATCH(AE34,B:B,)+1):B10548,)+MATCH(AE34,B:B,)))=AD34,VLOOKUP(AE34,B:D,3,0),IF(AF34="--",INDEX(D:D,MATCH(AE34,INDEX(B:B,MATCH(AE34,B:B,)+1):B10548,)+MATCH(AE34,B:B,)),"---")),"---"))</f>
        <v>---</v>
      </c>
      <c r="AI34" t="str">
        <f t="shared" si="10"/>
        <v>--</v>
      </c>
      <c r="AJ34" t="str">
        <f t="shared" si="11"/>
        <v>GND</v>
      </c>
      <c r="AK34">
        <f t="shared" si="12"/>
        <v>187</v>
      </c>
      <c r="AT34" t="str">
        <f t="shared" si="4"/>
        <v>GND</v>
      </c>
      <c r="AU34" t="str">
        <f t="shared" si="5"/>
        <v>--</v>
      </c>
    </row>
    <row r="35" spans="1:47" x14ac:dyDescent="0.25">
      <c r="A35" t="str">
        <f t="shared" si="0"/>
        <v>JM1-30</v>
      </c>
      <c r="B35" t="str">
        <f t="shared" si="1"/>
        <v>GND</v>
      </c>
      <c r="C35" t="str">
        <f t="shared" si="2"/>
        <v>JM1-GND</v>
      </c>
      <c r="D35" t="str">
        <f t="shared" si="3"/>
        <v>JM1-30</v>
      </c>
      <c r="E35" t="s">
        <v>158</v>
      </c>
      <c r="F35">
        <v>30</v>
      </c>
      <c r="G35" t="s">
        <v>275</v>
      </c>
      <c r="L35" t="s">
        <v>856</v>
      </c>
      <c r="M35" t="s">
        <v>274</v>
      </c>
      <c r="N35">
        <v>14.1418</v>
      </c>
      <c r="AB35" t="str">
        <f>B2B!D32</f>
        <v>JM1</v>
      </c>
      <c r="AC35" t="str">
        <f>B2B!E32</f>
        <v>30</v>
      </c>
      <c r="AD35" t="str">
        <f t="shared" si="6"/>
        <v>JM1-30</v>
      </c>
      <c r="AE35" t="str">
        <f t="shared" si="7"/>
        <v>GND</v>
      </c>
      <c r="AF35" t="str">
        <f t="shared" si="8"/>
        <v>---</v>
      </c>
      <c r="AG35" t="str">
        <f t="shared" si="9"/>
        <v>---</v>
      </c>
      <c r="AH35" t="str">
        <f>IF(IFERROR(IF(IF(AF35="--",INDEX(D:D,MATCH(AE35,INDEX(B:B,MATCH(AE35,B:B,)+1):B10549,)+MATCH(AE35,B:B,)))=D35,VLOOKUP(AE35,B:D,3,0),IF(AF35="--",INDEX(D:D,MATCH(AE35,INDEX(B:B,MATCH(AE35,B:B,)+1):B10549,)+MATCH(AE35,B:B,)),"---")),"---")=AD35,"---",IFERROR(IF(IF(AF35="--",INDEX(D:D,MATCH(AE35,INDEX(B:B,MATCH(AE35,B:B,)+1):B10549,)+MATCH(AE35,B:B,)))=AD35,VLOOKUP(AE35,B:D,3,0),IF(AF35="--",INDEX(D:D,MATCH(AE35,INDEX(B:B,MATCH(AE35,B:B,)+1):B10549,)+MATCH(AE35,B:B,)),"---")),"---"))</f>
        <v>---</v>
      </c>
      <c r="AI35" t="str">
        <f t="shared" si="10"/>
        <v>--</v>
      </c>
      <c r="AJ35" t="str">
        <f t="shared" si="11"/>
        <v>GND</v>
      </c>
      <c r="AK35">
        <f t="shared" si="12"/>
        <v>187</v>
      </c>
      <c r="AT35" t="str">
        <f t="shared" si="4"/>
        <v>GND</v>
      </c>
      <c r="AU35" t="str">
        <f t="shared" si="5"/>
        <v>--</v>
      </c>
    </row>
    <row r="36" spans="1:47" x14ac:dyDescent="0.25">
      <c r="A36" t="str">
        <f t="shared" si="0"/>
        <v>JM1-31</v>
      </c>
      <c r="B36" t="str">
        <f t="shared" si="1"/>
        <v>B34_L6_P</v>
      </c>
      <c r="C36" t="str">
        <f t="shared" si="2"/>
        <v>JM1-B34_L6_P</v>
      </c>
      <c r="D36" t="str">
        <f t="shared" si="3"/>
        <v>JM1-31</v>
      </c>
      <c r="E36" t="s">
        <v>158</v>
      </c>
      <c r="F36">
        <v>31</v>
      </c>
      <c r="G36" t="s">
        <v>393</v>
      </c>
      <c r="L36" t="s">
        <v>857</v>
      </c>
      <c r="M36" t="s">
        <v>274</v>
      </c>
      <c r="N36">
        <v>22.7698</v>
      </c>
      <c r="AB36" t="str">
        <f>B2B!D33</f>
        <v>JM1</v>
      </c>
      <c r="AC36" t="str">
        <f>B2B!E33</f>
        <v>31</v>
      </c>
      <c r="AD36" t="str">
        <f t="shared" si="6"/>
        <v>JM1-31</v>
      </c>
      <c r="AE36" t="str">
        <f t="shared" si="7"/>
        <v>B34_L6_P</v>
      </c>
      <c r="AF36" t="str">
        <f t="shared" si="8"/>
        <v>L5</v>
      </c>
      <c r="AG36">
        <f t="shared" si="9"/>
        <v>13.9505</v>
      </c>
      <c r="AH36" t="str">
        <f>IF(IFERROR(IF(IF(AF36="--",INDEX(D:D,MATCH(AE36,INDEX(B:B,MATCH(AE36,B:B,)+1):B10550,)+MATCH(AE36,B:B,)))=D36,VLOOKUP(AE36,B:D,3,0),IF(AF36="--",INDEX(D:D,MATCH(AE36,INDEX(B:B,MATCH(AE36,B:B,)+1):B10550,)+MATCH(AE36,B:B,)),"---")),"---")=AD36,"---",IFERROR(IF(IF(AF36="--",INDEX(D:D,MATCH(AE36,INDEX(B:B,MATCH(AE36,B:B,)+1):B10550,)+MATCH(AE36,B:B,)))=AD36,VLOOKUP(AE36,B:D,3,0),IF(AF36="--",INDEX(D:D,MATCH(AE36,INDEX(B:B,MATCH(AE36,B:B,)+1):B10550,)+MATCH(AE36,B:B,)),"---")),"---"))</f>
        <v>---</v>
      </c>
      <c r="AI36" t="str">
        <f t="shared" si="10"/>
        <v>--</v>
      </c>
      <c r="AJ36" t="str">
        <f t="shared" si="11"/>
        <v>B34_L6_P</v>
      </c>
      <c r="AK36">
        <f t="shared" si="12"/>
        <v>2</v>
      </c>
      <c r="AT36" t="str">
        <f t="shared" si="4"/>
        <v>B34_L6_P</v>
      </c>
      <c r="AU36" t="str">
        <f t="shared" si="5"/>
        <v>--</v>
      </c>
    </row>
    <row r="37" spans="1:47" x14ac:dyDescent="0.25">
      <c r="A37" t="str">
        <f t="shared" si="0"/>
        <v>JM1-32</v>
      </c>
      <c r="B37" t="str">
        <f t="shared" si="1"/>
        <v>B34_L2_P</v>
      </c>
      <c r="C37" t="str">
        <f t="shared" si="2"/>
        <v>JM1-B34_L2_P</v>
      </c>
      <c r="D37" t="str">
        <f t="shared" si="3"/>
        <v>JM1-32</v>
      </c>
      <c r="E37" t="s">
        <v>158</v>
      </c>
      <c r="F37">
        <v>32</v>
      </c>
      <c r="G37" t="s">
        <v>385</v>
      </c>
      <c r="L37" t="s">
        <v>858</v>
      </c>
      <c r="M37" t="s">
        <v>274</v>
      </c>
      <c r="N37">
        <v>23.759399999999999</v>
      </c>
      <c r="AB37" t="str">
        <f>B2B!D34</f>
        <v>JM1</v>
      </c>
      <c r="AC37" t="str">
        <f>B2B!E34</f>
        <v>32</v>
      </c>
      <c r="AD37" t="str">
        <f t="shared" si="6"/>
        <v>JM1-32</v>
      </c>
      <c r="AE37" t="str">
        <f t="shared" si="7"/>
        <v>B34_L2_P</v>
      </c>
      <c r="AF37" t="str">
        <f t="shared" si="8"/>
        <v>J5</v>
      </c>
      <c r="AG37">
        <f t="shared" si="9"/>
        <v>8.3442000000000007</v>
      </c>
      <c r="AH37" t="str">
        <f>IF(IFERROR(IF(IF(AF37="--",INDEX(D:D,MATCH(AE37,INDEX(B:B,MATCH(AE37,B:B,)+1):B10551,)+MATCH(AE37,B:B,)))=D37,VLOOKUP(AE37,B:D,3,0),IF(AF37="--",INDEX(D:D,MATCH(AE37,INDEX(B:B,MATCH(AE37,B:B,)+1):B10551,)+MATCH(AE37,B:B,)),"---")),"---")=AD37,"---",IFERROR(IF(IF(AF37="--",INDEX(D:D,MATCH(AE37,INDEX(B:B,MATCH(AE37,B:B,)+1):B10551,)+MATCH(AE37,B:B,)))=AD37,VLOOKUP(AE37,B:D,3,0),IF(AF37="--",INDEX(D:D,MATCH(AE37,INDEX(B:B,MATCH(AE37,B:B,)+1):B10551,)+MATCH(AE37,B:B,)),"---")),"---"))</f>
        <v>---</v>
      </c>
      <c r="AI37" t="str">
        <f t="shared" si="10"/>
        <v>--</v>
      </c>
      <c r="AJ37" t="str">
        <f t="shared" si="11"/>
        <v>B34_L2_P</v>
      </c>
      <c r="AK37">
        <f t="shared" si="12"/>
        <v>2</v>
      </c>
      <c r="AT37" t="str">
        <f t="shared" si="4"/>
        <v>B34_L2_P</v>
      </c>
      <c r="AU37" t="str">
        <f t="shared" si="5"/>
        <v>--</v>
      </c>
    </row>
    <row r="38" spans="1:47" x14ac:dyDescent="0.25">
      <c r="A38" t="str">
        <f t="shared" si="0"/>
        <v>JM1-33</v>
      </c>
      <c r="B38" t="str">
        <f t="shared" si="1"/>
        <v>B34_L6_N</v>
      </c>
      <c r="C38" t="str">
        <f t="shared" si="2"/>
        <v>JM1-B34_L6_N</v>
      </c>
      <c r="D38" t="str">
        <f t="shared" si="3"/>
        <v>JM1-33</v>
      </c>
      <c r="E38" t="s">
        <v>158</v>
      </c>
      <c r="F38">
        <v>33</v>
      </c>
      <c r="G38" t="s">
        <v>392</v>
      </c>
      <c r="L38" t="s">
        <v>859</v>
      </c>
      <c r="M38" t="s">
        <v>274</v>
      </c>
      <c r="N38">
        <v>17.756699999999999</v>
      </c>
      <c r="AB38" t="str">
        <f>B2B!D35</f>
        <v>JM1</v>
      </c>
      <c r="AC38" t="str">
        <f>B2B!E35</f>
        <v>33</v>
      </c>
      <c r="AD38" t="str">
        <f t="shared" si="6"/>
        <v>JM1-33</v>
      </c>
      <c r="AE38" t="str">
        <f t="shared" si="7"/>
        <v>B34_L6_N</v>
      </c>
      <c r="AF38" t="str">
        <f t="shared" si="8"/>
        <v>M5</v>
      </c>
      <c r="AG38">
        <f t="shared" si="9"/>
        <v>13.833399999999999</v>
      </c>
      <c r="AH38" t="str">
        <f>IF(IFERROR(IF(IF(AF38="--",INDEX(D:D,MATCH(AE38,INDEX(B:B,MATCH(AE38,B:B,)+1):B10552,)+MATCH(AE38,B:B,)))=D38,VLOOKUP(AE38,B:D,3,0),IF(AF38="--",INDEX(D:D,MATCH(AE38,INDEX(B:B,MATCH(AE38,B:B,)+1):B10552,)+MATCH(AE38,B:B,)),"---")),"---")=AD38,"---",IFERROR(IF(IF(AF38="--",INDEX(D:D,MATCH(AE38,INDEX(B:B,MATCH(AE38,B:B,)+1):B10552,)+MATCH(AE38,B:B,)))=AD38,VLOOKUP(AE38,B:D,3,0),IF(AF38="--",INDEX(D:D,MATCH(AE38,INDEX(B:B,MATCH(AE38,B:B,)+1):B10552,)+MATCH(AE38,B:B,)),"---")),"---"))</f>
        <v>---</v>
      </c>
      <c r="AI38" t="str">
        <f t="shared" si="10"/>
        <v>--</v>
      </c>
      <c r="AJ38" t="str">
        <f t="shared" si="11"/>
        <v>B34_L6_N</v>
      </c>
      <c r="AK38">
        <f t="shared" si="12"/>
        <v>2</v>
      </c>
      <c r="AT38" t="str">
        <f t="shared" si="4"/>
        <v>B34_L6_N</v>
      </c>
      <c r="AU38" t="str">
        <f t="shared" si="5"/>
        <v>--</v>
      </c>
    </row>
    <row r="39" spans="1:47" x14ac:dyDescent="0.25">
      <c r="A39" t="str">
        <f t="shared" si="0"/>
        <v>JM1-34</v>
      </c>
      <c r="B39" t="str">
        <f t="shared" si="1"/>
        <v>B34_L2_N</v>
      </c>
      <c r="C39" t="str">
        <f t="shared" si="2"/>
        <v>JM1-B34_L2_N</v>
      </c>
      <c r="D39" t="str">
        <f t="shared" si="3"/>
        <v>JM1-34</v>
      </c>
      <c r="E39" t="s">
        <v>158</v>
      </c>
      <c r="F39">
        <v>34</v>
      </c>
      <c r="G39" t="s">
        <v>384</v>
      </c>
      <c r="L39" t="s">
        <v>860</v>
      </c>
      <c r="M39" t="s">
        <v>274</v>
      </c>
      <c r="N39">
        <v>17.4253</v>
      </c>
      <c r="AB39" t="str">
        <f>B2B!D36</f>
        <v>JM1</v>
      </c>
      <c r="AC39" t="str">
        <f>B2B!E36</f>
        <v>34</v>
      </c>
      <c r="AD39" t="str">
        <f t="shared" si="6"/>
        <v>JM1-34</v>
      </c>
      <c r="AE39" t="str">
        <f t="shared" si="7"/>
        <v>B34_L2_N</v>
      </c>
      <c r="AF39" t="str">
        <f t="shared" si="8"/>
        <v>J4</v>
      </c>
      <c r="AG39">
        <f t="shared" si="9"/>
        <v>7.4612999999999996</v>
      </c>
      <c r="AH39" t="str">
        <f>IF(IFERROR(IF(IF(AF39="--",INDEX(D:D,MATCH(AE39,INDEX(B:B,MATCH(AE39,B:B,)+1):B10553,)+MATCH(AE39,B:B,)))=D39,VLOOKUP(AE39,B:D,3,0),IF(AF39="--",INDEX(D:D,MATCH(AE39,INDEX(B:B,MATCH(AE39,B:B,)+1):B10553,)+MATCH(AE39,B:B,)),"---")),"---")=AD39,"---",IFERROR(IF(IF(AF39="--",INDEX(D:D,MATCH(AE39,INDEX(B:B,MATCH(AE39,B:B,)+1):B10553,)+MATCH(AE39,B:B,)))=AD39,VLOOKUP(AE39,B:D,3,0),IF(AF39="--",INDEX(D:D,MATCH(AE39,INDEX(B:B,MATCH(AE39,B:B,)+1):B10553,)+MATCH(AE39,B:B,)),"---")),"---"))</f>
        <v>---</v>
      </c>
      <c r="AI39" t="str">
        <f t="shared" si="10"/>
        <v>--</v>
      </c>
      <c r="AJ39" t="str">
        <f t="shared" si="11"/>
        <v>B34_L2_N</v>
      </c>
      <c r="AK39">
        <f t="shared" si="12"/>
        <v>2</v>
      </c>
      <c r="AT39" t="str">
        <f t="shared" si="4"/>
        <v>B34_L2_N</v>
      </c>
      <c r="AU39" t="str">
        <f t="shared" si="5"/>
        <v>--</v>
      </c>
    </row>
    <row r="40" spans="1:47" x14ac:dyDescent="0.25">
      <c r="A40" t="str">
        <f t="shared" si="0"/>
        <v>JM1-35</v>
      </c>
      <c r="B40" t="str">
        <f t="shared" si="1"/>
        <v>B34_L7_P</v>
      </c>
      <c r="C40" t="str">
        <f t="shared" si="2"/>
        <v>JM1-B34_L7_P</v>
      </c>
      <c r="D40" t="str">
        <f t="shared" si="3"/>
        <v>JM1-35</v>
      </c>
      <c r="E40" t="s">
        <v>158</v>
      </c>
      <c r="F40">
        <v>35</v>
      </c>
      <c r="G40" t="s">
        <v>395</v>
      </c>
      <c r="L40" t="s">
        <v>861</v>
      </c>
      <c r="M40" t="s">
        <v>274</v>
      </c>
      <c r="N40">
        <v>13.8398</v>
      </c>
      <c r="AB40" t="str">
        <f>B2B!D37</f>
        <v>JM1</v>
      </c>
      <c r="AC40" t="str">
        <f>B2B!E37</f>
        <v>35</v>
      </c>
      <c r="AD40" t="str">
        <f t="shared" si="6"/>
        <v>JM1-35</v>
      </c>
      <c r="AE40" t="str">
        <f t="shared" si="7"/>
        <v>B34_L7_P</v>
      </c>
      <c r="AF40" t="str">
        <f t="shared" si="8"/>
        <v>M2</v>
      </c>
      <c r="AG40">
        <f t="shared" si="9"/>
        <v>12.239599999999999</v>
      </c>
      <c r="AH40" t="str">
        <f>IF(IFERROR(IF(IF(AF40="--",INDEX(D:D,MATCH(AE40,INDEX(B:B,MATCH(AE40,B:B,)+1):B10554,)+MATCH(AE40,B:B,)))=D40,VLOOKUP(AE40,B:D,3,0),IF(AF40="--",INDEX(D:D,MATCH(AE40,INDEX(B:B,MATCH(AE40,B:B,)+1):B10554,)+MATCH(AE40,B:B,)),"---")),"---")=AD40,"---",IFERROR(IF(IF(AF40="--",INDEX(D:D,MATCH(AE40,INDEX(B:B,MATCH(AE40,B:B,)+1):B10554,)+MATCH(AE40,B:B,)))=AD40,VLOOKUP(AE40,B:D,3,0),IF(AF40="--",INDEX(D:D,MATCH(AE40,INDEX(B:B,MATCH(AE40,B:B,)+1):B10554,)+MATCH(AE40,B:B,)),"---")),"---"))</f>
        <v>---</v>
      </c>
      <c r="AI40" t="str">
        <f t="shared" si="10"/>
        <v>--</v>
      </c>
      <c r="AJ40" t="str">
        <f t="shared" si="11"/>
        <v>B34_L7_P</v>
      </c>
      <c r="AK40">
        <f t="shared" si="12"/>
        <v>2</v>
      </c>
      <c r="AT40" t="str">
        <f t="shared" si="4"/>
        <v>B34_L7_P</v>
      </c>
      <c r="AU40" t="str">
        <f t="shared" si="5"/>
        <v>--</v>
      </c>
    </row>
    <row r="41" spans="1:47" x14ac:dyDescent="0.25">
      <c r="A41" t="str">
        <f t="shared" si="0"/>
        <v>JM1-36</v>
      </c>
      <c r="B41" t="str">
        <f t="shared" si="1"/>
        <v>B34_L1_P</v>
      </c>
      <c r="C41" t="str">
        <f t="shared" si="2"/>
        <v>JM1-B34_L1_P</v>
      </c>
      <c r="D41" t="str">
        <f t="shared" si="3"/>
        <v>JM1-36</v>
      </c>
      <c r="E41" t="s">
        <v>158</v>
      </c>
      <c r="F41">
        <v>36</v>
      </c>
      <c r="G41" t="s">
        <v>372</v>
      </c>
      <c r="L41" t="s">
        <v>862</v>
      </c>
      <c r="M41" t="s">
        <v>274</v>
      </c>
      <c r="N41">
        <v>15.054</v>
      </c>
      <c r="AB41" t="str">
        <f>B2B!D38</f>
        <v>JM1</v>
      </c>
      <c r="AC41" t="str">
        <f>B2B!E38</f>
        <v>36</v>
      </c>
      <c r="AD41" t="str">
        <f t="shared" si="6"/>
        <v>JM1-36</v>
      </c>
      <c r="AE41" t="str">
        <f t="shared" si="7"/>
        <v>B34_L1_P</v>
      </c>
      <c r="AF41" t="str">
        <f t="shared" si="8"/>
        <v>K6</v>
      </c>
      <c r="AG41">
        <f t="shared" si="9"/>
        <v>9.0612999999999992</v>
      </c>
      <c r="AH41" t="str">
        <f>IF(IFERROR(IF(IF(AF41="--",INDEX(D:D,MATCH(AE41,INDEX(B:B,MATCH(AE41,B:B,)+1):B10555,)+MATCH(AE41,B:B,)))=D41,VLOOKUP(AE41,B:D,3,0),IF(AF41="--",INDEX(D:D,MATCH(AE41,INDEX(B:B,MATCH(AE41,B:B,)+1):B10555,)+MATCH(AE41,B:B,)),"---")),"---")=AD41,"---",IFERROR(IF(IF(AF41="--",INDEX(D:D,MATCH(AE41,INDEX(B:B,MATCH(AE41,B:B,)+1):B10555,)+MATCH(AE41,B:B,)))=AD41,VLOOKUP(AE41,B:D,3,0),IF(AF41="--",INDEX(D:D,MATCH(AE41,INDEX(B:B,MATCH(AE41,B:B,)+1):B10555,)+MATCH(AE41,B:B,)),"---")),"---"))</f>
        <v>---</v>
      </c>
      <c r="AI41" t="str">
        <f t="shared" si="10"/>
        <v>--</v>
      </c>
      <c r="AJ41" t="str">
        <f t="shared" si="11"/>
        <v>B34_L1_P</v>
      </c>
      <c r="AK41">
        <f t="shared" si="12"/>
        <v>2</v>
      </c>
      <c r="AT41" t="str">
        <f t="shared" si="4"/>
        <v>B34_L1_P</v>
      </c>
      <c r="AU41" t="str">
        <f t="shared" si="5"/>
        <v>--</v>
      </c>
    </row>
    <row r="42" spans="1:47" x14ac:dyDescent="0.25">
      <c r="A42" t="str">
        <f t="shared" si="0"/>
        <v>JM1-37</v>
      </c>
      <c r="B42" t="str">
        <f t="shared" si="1"/>
        <v>B34_L7_N</v>
      </c>
      <c r="C42" t="str">
        <f t="shared" si="2"/>
        <v>JM1-B34_L7_N</v>
      </c>
      <c r="D42" t="str">
        <f t="shared" si="3"/>
        <v>JM1-37</v>
      </c>
      <c r="E42" t="s">
        <v>158</v>
      </c>
      <c r="F42">
        <v>37</v>
      </c>
      <c r="G42" t="s">
        <v>394</v>
      </c>
      <c r="L42" t="s">
        <v>863</v>
      </c>
      <c r="M42" t="s">
        <v>274</v>
      </c>
      <c r="N42">
        <v>15.793900000000001</v>
      </c>
      <c r="AB42" t="str">
        <f>B2B!D39</f>
        <v>JM1</v>
      </c>
      <c r="AC42" t="str">
        <f>B2B!E39</f>
        <v>37</v>
      </c>
      <c r="AD42" t="str">
        <f t="shared" si="6"/>
        <v>JM1-37</v>
      </c>
      <c r="AE42" t="str">
        <f t="shared" si="7"/>
        <v>B34_L7_N</v>
      </c>
      <c r="AF42" t="str">
        <f t="shared" si="8"/>
        <v>M1</v>
      </c>
      <c r="AG42">
        <f t="shared" si="9"/>
        <v>11.3567</v>
      </c>
      <c r="AH42" t="str">
        <f>IF(IFERROR(IF(IF(AF42="--",INDEX(D:D,MATCH(AE42,INDEX(B:B,MATCH(AE42,B:B,)+1):B10556,)+MATCH(AE42,B:B,)))=D42,VLOOKUP(AE42,B:D,3,0),IF(AF42="--",INDEX(D:D,MATCH(AE42,INDEX(B:B,MATCH(AE42,B:B,)+1):B10556,)+MATCH(AE42,B:B,)),"---")),"---")=AD42,"---",IFERROR(IF(IF(AF42="--",INDEX(D:D,MATCH(AE42,INDEX(B:B,MATCH(AE42,B:B,)+1):B10556,)+MATCH(AE42,B:B,)))=AD42,VLOOKUP(AE42,B:D,3,0),IF(AF42="--",INDEX(D:D,MATCH(AE42,INDEX(B:B,MATCH(AE42,B:B,)+1):B10556,)+MATCH(AE42,B:B,)),"---")),"---"))</f>
        <v>---</v>
      </c>
      <c r="AI42" t="str">
        <f t="shared" si="10"/>
        <v>--</v>
      </c>
      <c r="AJ42" t="str">
        <f t="shared" si="11"/>
        <v>B34_L7_N</v>
      </c>
      <c r="AK42">
        <f t="shared" si="12"/>
        <v>2</v>
      </c>
      <c r="AT42" t="str">
        <f t="shared" si="4"/>
        <v>B34_L7_N</v>
      </c>
      <c r="AU42" t="str">
        <f t="shared" si="5"/>
        <v>--</v>
      </c>
    </row>
    <row r="43" spans="1:47" x14ac:dyDescent="0.25">
      <c r="A43" t="str">
        <f t="shared" si="0"/>
        <v>JM1-38</v>
      </c>
      <c r="B43" t="str">
        <f t="shared" si="1"/>
        <v>B34_L1_N</v>
      </c>
      <c r="C43" t="str">
        <f t="shared" si="2"/>
        <v>JM1-B34_L1_N</v>
      </c>
      <c r="D43" t="str">
        <f t="shared" si="3"/>
        <v>JM1-38</v>
      </c>
      <c r="E43" t="s">
        <v>158</v>
      </c>
      <c r="F43">
        <v>38</v>
      </c>
      <c r="G43" t="s">
        <v>370</v>
      </c>
      <c r="L43" t="s">
        <v>864</v>
      </c>
      <c r="M43" t="s">
        <v>274</v>
      </c>
      <c r="N43">
        <v>17.110900000000001</v>
      </c>
      <c r="AB43" t="str">
        <f>B2B!D40</f>
        <v>JM1</v>
      </c>
      <c r="AC43" t="str">
        <f>B2B!E40</f>
        <v>38</v>
      </c>
      <c r="AD43" t="str">
        <f t="shared" si="6"/>
        <v>JM1-38</v>
      </c>
      <c r="AE43" t="str">
        <f t="shared" si="7"/>
        <v>B34_L1_N</v>
      </c>
      <c r="AF43" t="str">
        <f t="shared" si="8"/>
        <v>K5</v>
      </c>
      <c r="AG43">
        <f t="shared" si="9"/>
        <v>8.6638999999999999</v>
      </c>
      <c r="AH43" t="str">
        <f>IF(IFERROR(IF(IF(AF43="--",INDEX(D:D,MATCH(AE43,INDEX(B:B,MATCH(AE43,B:B,)+1):B10557,)+MATCH(AE43,B:B,)))=D43,VLOOKUP(AE43,B:D,3,0),IF(AF43="--",INDEX(D:D,MATCH(AE43,INDEX(B:B,MATCH(AE43,B:B,)+1):B10557,)+MATCH(AE43,B:B,)),"---")),"---")=AD43,"---",IFERROR(IF(IF(AF43="--",INDEX(D:D,MATCH(AE43,INDEX(B:B,MATCH(AE43,B:B,)+1):B10557,)+MATCH(AE43,B:B,)))=AD43,VLOOKUP(AE43,B:D,3,0),IF(AF43="--",INDEX(D:D,MATCH(AE43,INDEX(B:B,MATCH(AE43,B:B,)+1):B10557,)+MATCH(AE43,B:B,)),"---")),"---"))</f>
        <v>---</v>
      </c>
      <c r="AI43" t="str">
        <f t="shared" si="10"/>
        <v>--</v>
      </c>
      <c r="AJ43" t="str">
        <f t="shared" si="11"/>
        <v>B34_L1_N</v>
      </c>
      <c r="AK43">
        <f t="shared" si="12"/>
        <v>2</v>
      </c>
      <c r="AT43" t="str">
        <f t="shared" si="4"/>
        <v>B34_L1_N</v>
      </c>
      <c r="AU43" t="str">
        <f t="shared" si="5"/>
        <v>--</v>
      </c>
    </row>
    <row r="44" spans="1:47" x14ac:dyDescent="0.25">
      <c r="A44" t="str">
        <f t="shared" si="0"/>
        <v>JM1-39</v>
      </c>
      <c r="B44" t="str">
        <f t="shared" si="1"/>
        <v>B34_L3_P</v>
      </c>
      <c r="C44" t="str">
        <f t="shared" si="2"/>
        <v>JM1-B34_L3_P</v>
      </c>
      <c r="D44" t="str">
        <f t="shared" si="3"/>
        <v>JM1-39</v>
      </c>
      <c r="E44" t="s">
        <v>158</v>
      </c>
      <c r="F44">
        <v>39</v>
      </c>
      <c r="G44" t="s">
        <v>387</v>
      </c>
      <c r="L44" t="s">
        <v>293</v>
      </c>
      <c r="M44" t="s">
        <v>274</v>
      </c>
      <c r="N44">
        <v>13.714</v>
      </c>
      <c r="AB44" t="str">
        <f>B2B!D41</f>
        <v>JM1</v>
      </c>
      <c r="AC44" t="str">
        <f>B2B!E41</f>
        <v>39</v>
      </c>
      <c r="AD44" t="str">
        <f t="shared" si="6"/>
        <v>JM1-39</v>
      </c>
      <c r="AE44" t="str">
        <f t="shared" si="7"/>
        <v>B34_L3_P</v>
      </c>
      <c r="AF44" t="str">
        <f t="shared" si="8"/>
        <v>K2</v>
      </c>
      <c r="AG44">
        <f t="shared" si="9"/>
        <v>8.9199000000000002</v>
      </c>
      <c r="AH44" t="str">
        <f>IF(IFERROR(IF(IF(AF44="--",INDEX(D:D,MATCH(AE44,INDEX(B:B,MATCH(AE44,B:B,)+1):B10558,)+MATCH(AE44,B:B,)))=D44,VLOOKUP(AE44,B:D,3,0),IF(AF44="--",INDEX(D:D,MATCH(AE44,INDEX(B:B,MATCH(AE44,B:B,)+1):B10558,)+MATCH(AE44,B:B,)),"---")),"---")=AD44,"---",IFERROR(IF(IF(AF44="--",INDEX(D:D,MATCH(AE44,INDEX(B:B,MATCH(AE44,B:B,)+1):B10558,)+MATCH(AE44,B:B,)))=AD44,VLOOKUP(AE44,B:D,3,0),IF(AF44="--",INDEX(D:D,MATCH(AE44,INDEX(B:B,MATCH(AE44,B:B,)+1):B10558,)+MATCH(AE44,B:B,)),"---")),"---"))</f>
        <v>---</v>
      </c>
      <c r="AI44" t="str">
        <f t="shared" si="10"/>
        <v>--</v>
      </c>
      <c r="AJ44" t="str">
        <f t="shared" si="11"/>
        <v>B34_L3_P</v>
      </c>
      <c r="AK44">
        <f t="shared" si="12"/>
        <v>2</v>
      </c>
      <c r="AT44" t="str">
        <f t="shared" si="4"/>
        <v>B34_L3_P</v>
      </c>
      <c r="AU44" t="str">
        <f t="shared" si="5"/>
        <v>--</v>
      </c>
    </row>
    <row r="45" spans="1:47" x14ac:dyDescent="0.25">
      <c r="A45" t="str">
        <f t="shared" si="0"/>
        <v>JM1-40</v>
      </c>
      <c r="B45" t="str">
        <f t="shared" si="1"/>
        <v>B34_L4_P</v>
      </c>
      <c r="C45" t="str">
        <f t="shared" si="2"/>
        <v>JM1-B34_L4_P</v>
      </c>
      <c r="D45" t="str">
        <f t="shared" si="3"/>
        <v>JM1-40</v>
      </c>
      <c r="E45" t="s">
        <v>158</v>
      </c>
      <c r="F45">
        <v>40</v>
      </c>
      <c r="G45" t="s">
        <v>389</v>
      </c>
      <c r="L45" t="s">
        <v>294</v>
      </c>
      <c r="M45" t="s">
        <v>274</v>
      </c>
      <c r="N45">
        <v>15.031000000000001</v>
      </c>
      <c r="AB45" t="str">
        <f>B2B!D42</f>
        <v>JM1</v>
      </c>
      <c r="AC45" t="str">
        <f>B2B!E42</f>
        <v>40</v>
      </c>
      <c r="AD45" t="str">
        <f t="shared" si="6"/>
        <v>JM1-40</v>
      </c>
      <c r="AE45" t="str">
        <f t="shared" si="7"/>
        <v>B34_L4_P</v>
      </c>
      <c r="AF45" t="str">
        <f t="shared" si="8"/>
        <v>K3</v>
      </c>
      <c r="AG45">
        <f t="shared" si="9"/>
        <v>6.0613000000000001</v>
      </c>
      <c r="AH45" t="str">
        <f>IF(IFERROR(IF(IF(AF45="--",INDEX(D:D,MATCH(AE45,INDEX(B:B,MATCH(AE45,B:B,)+1):B10559,)+MATCH(AE45,B:B,)))=D45,VLOOKUP(AE45,B:D,3,0),IF(AF45="--",INDEX(D:D,MATCH(AE45,INDEX(B:B,MATCH(AE45,B:B,)+1):B10559,)+MATCH(AE45,B:B,)),"---")),"---")=AD45,"---",IFERROR(IF(IF(AF45="--",INDEX(D:D,MATCH(AE45,INDEX(B:B,MATCH(AE45,B:B,)+1):B10559,)+MATCH(AE45,B:B,)))=AD45,VLOOKUP(AE45,B:D,3,0),IF(AF45="--",INDEX(D:D,MATCH(AE45,INDEX(B:B,MATCH(AE45,B:B,)+1):B10559,)+MATCH(AE45,B:B,)),"---")),"---"))</f>
        <v>---</v>
      </c>
      <c r="AI45" t="str">
        <f t="shared" si="10"/>
        <v>--</v>
      </c>
      <c r="AJ45" t="str">
        <f t="shared" si="11"/>
        <v>B34_L4_P</v>
      </c>
      <c r="AK45">
        <f t="shared" si="12"/>
        <v>2</v>
      </c>
      <c r="AT45" t="str">
        <f t="shared" si="4"/>
        <v>B34_L4_P</v>
      </c>
      <c r="AU45" t="str">
        <f t="shared" si="5"/>
        <v>--</v>
      </c>
    </row>
    <row r="46" spans="1:47" x14ac:dyDescent="0.25">
      <c r="A46" t="str">
        <f t="shared" si="0"/>
        <v>JM1-41</v>
      </c>
      <c r="B46" t="str">
        <f t="shared" si="1"/>
        <v>B34_L3_N</v>
      </c>
      <c r="C46" t="str">
        <f t="shared" si="2"/>
        <v>JM1-B34_L3_N</v>
      </c>
      <c r="D46" t="str">
        <f t="shared" si="3"/>
        <v>JM1-41</v>
      </c>
      <c r="E46" t="s">
        <v>158</v>
      </c>
      <c r="F46">
        <v>41</v>
      </c>
      <c r="G46" t="s">
        <v>386</v>
      </c>
      <c r="L46" t="s">
        <v>1303</v>
      </c>
      <c r="M46" t="s">
        <v>274</v>
      </c>
      <c r="N46">
        <v>25.968800000000002</v>
      </c>
      <c r="AB46" t="str">
        <f>B2B!D43</f>
        <v>JM1</v>
      </c>
      <c r="AC46" t="str">
        <f>B2B!E43</f>
        <v>41</v>
      </c>
      <c r="AD46" t="str">
        <f t="shared" si="6"/>
        <v>JM1-41</v>
      </c>
      <c r="AE46" t="str">
        <f t="shared" si="7"/>
        <v>B34_L3_N</v>
      </c>
      <c r="AF46" t="str">
        <f t="shared" si="8"/>
        <v>K1</v>
      </c>
      <c r="AG46">
        <f t="shared" si="9"/>
        <v>8.0371000000000006</v>
      </c>
      <c r="AH46" t="str">
        <f>IF(IFERROR(IF(IF(AF46="--",INDEX(D:D,MATCH(AE46,INDEX(B:B,MATCH(AE46,B:B,)+1):B10560,)+MATCH(AE46,B:B,)))=D46,VLOOKUP(AE46,B:D,3,0),IF(AF46="--",INDEX(D:D,MATCH(AE46,INDEX(B:B,MATCH(AE46,B:B,)+1):B10560,)+MATCH(AE46,B:B,)),"---")),"---")=AD46,"---",IFERROR(IF(IF(AF46="--",INDEX(D:D,MATCH(AE46,INDEX(B:B,MATCH(AE46,B:B,)+1):B10560,)+MATCH(AE46,B:B,)))=AD46,VLOOKUP(AE46,B:D,3,0),IF(AF46="--",INDEX(D:D,MATCH(AE46,INDEX(B:B,MATCH(AE46,B:B,)+1):B10560,)+MATCH(AE46,B:B,)),"---")),"---"))</f>
        <v>---</v>
      </c>
      <c r="AI46" t="str">
        <f t="shared" si="10"/>
        <v>--</v>
      </c>
      <c r="AJ46" t="str">
        <f t="shared" si="11"/>
        <v>B34_L3_N</v>
      </c>
      <c r="AK46">
        <f t="shared" si="12"/>
        <v>2</v>
      </c>
      <c r="AT46" t="str">
        <f t="shared" si="4"/>
        <v>B34_L3_N</v>
      </c>
      <c r="AU46" t="str">
        <f t="shared" si="5"/>
        <v>--</v>
      </c>
    </row>
    <row r="47" spans="1:47" x14ac:dyDescent="0.25">
      <c r="A47" t="str">
        <f t="shared" si="0"/>
        <v>JM1-42</v>
      </c>
      <c r="B47" t="str">
        <f t="shared" si="1"/>
        <v>B34_L4_N</v>
      </c>
      <c r="C47" t="str">
        <f t="shared" si="2"/>
        <v>JM1-B34_L4_N</v>
      </c>
      <c r="D47" t="str">
        <f t="shared" si="3"/>
        <v>JM1-42</v>
      </c>
      <c r="E47" t="s">
        <v>158</v>
      </c>
      <c r="F47">
        <v>42</v>
      </c>
      <c r="G47" t="s">
        <v>388</v>
      </c>
      <c r="L47" t="s">
        <v>865</v>
      </c>
      <c r="M47" t="s">
        <v>274</v>
      </c>
      <c r="N47">
        <v>8.8655000000000008</v>
      </c>
      <c r="AB47" t="str">
        <f>B2B!D44</f>
        <v>JM1</v>
      </c>
      <c r="AC47" t="str">
        <f>B2B!E44</f>
        <v>42</v>
      </c>
      <c r="AD47" t="str">
        <f t="shared" si="6"/>
        <v>JM1-42</v>
      </c>
      <c r="AE47" t="str">
        <f t="shared" si="7"/>
        <v>B34_L4_N</v>
      </c>
      <c r="AF47" t="str">
        <f t="shared" si="8"/>
        <v>L2</v>
      </c>
      <c r="AG47">
        <f t="shared" si="9"/>
        <v>5.3198999999999996</v>
      </c>
      <c r="AH47" t="str">
        <f>IF(IFERROR(IF(IF(AF47="--",INDEX(D:D,MATCH(AE47,INDEX(B:B,MATCH(AE47,B:B,)+1):B10561,)+MATCH(AE47,B:B,)))=D47,VLOOKUP(AE47,B:D,3,0),IF(AF47="--",INDEX(D:D,MATCH(AE47,INDEX(B:B,MATCH(AE47,B:B,)+1):B10561,)+MATCH(AE47,B:B,)),"---")),"---")=AD47,"---",IFERROR(IF(IF(AF47="--",INDEX(D:D,MATCH(AE47,INDEX(B:B,MATCH(AE47,B:B,)+1):B10561,)+MATCH(AE47,B:B,)))=AD47,VLOOKUP(AE47,B:D,3,0),IF(AF47="--",INDEX(D:D,MATCH(AE47,INDEX(B:B,MATCH(AE47,B:B,)+1):B10561,)+MATCH(AE47,B:B,)),"---")),"---"))</f>
        <v>---</v>
      </c>
      <c r="AI47" t="str">
        <f t="shared" si="10"/>
        <v>--</v>
      </c>
      <c r="AJ47" t="str">
        <f t="shared" si="11"/>
        <v>B34_L4_N</v>
      </c>
      <c r="AK47">
        <f t="shared" si="12"/>
        <v>2</v>
      </c>
      <c r="AT47" t="str">
        <f t="shared" si="4"/>
        <v>B34_L4_N</v>
      </c>
      <c r="AU47" t="str">
        <f t="shared" si="5"/>
        <v>--</v>
      </c>
    </row>
    <row r="48" spans="1:47" x14ac:dyDescent="0.25">
      <c r="A48" t="str">
        <f t="shared" si="0"/>
        <v>JM1-43</v>
      </c>
      <c r="B48" t="str">
        <f t="shared" si="1"/>
        <v>B34_L9_P</v>
      </c>
      <c r="C48" t="str">
        <f t="shared" si="2"/>
        <v>JM1-B34_L9_P</v>
      </c>
      <c r="D48" t="str">
        <f t="shared" si="3"/>
        <v>JM1-43</v>
      </c>
      <c r="E48" t="s">
        <v>158</v>
      </c>
      <c r="F48">
        <v>43</v>
      </c>
      <c r="G48" t="s">
        <v>400</v>
      </c>
      <c r="L48" t="s">
        <v>866</v>
      </c>
      <c r="M48" t="s">
        <v>274</v>
      </c>
      <c r="N48">
        <v>9.4169999999999998</v>
      </c>
      <c r="AB48" t="str">
        <f>B2B!D45</f>
        <v>JM1</v>
      </c>
      <c r="AC48" t="str">
        <f>B2B!E45</f>
        <v>43</v>
      </c>
      <c r="AD48" t="str">
        <f t="shared" si="6"/>
        <v>JM1-43</v>
      </c>
      <c r="AE48" t="str">
        <f t="shared" si="7"/>
        <v>B34_L9_P</v>
      </c>
      <c r="AF48" t="str">
        <f t="shared" si="8"/>
        <v>N1</v>
      </c>
      <c r="AG48">
        <f t="shared" si="9"/>
        <v>10.6998</v>
      </c>
      <c r="AH48" t="str">
        <f>IF(IFERROR(IF(IF(AF48="--",INDEX(D:D,MATCH(AE48,INDEX(B:B,MATCH(AE48,B:B,)+1):B10562,)+MATCH(AE48,B:B,)))=D48,VLOOKUP(AE48,B:D,3,0),IF(AF48="--",INDEX(D:D,MATCH(AE48,INDEX(B:B,MATCH(AE48,B:B,)+1):B10562,)+MATCH(AE48,B:B,)),"---")),"---")=AD48,"---",IFERROR(IF(IF(AF48="--",INDEX(D:D,MATCH(AE48,INDEX(B:B,MATCH(AE48,B:B,)+1):B10562,)+MATCH(AE48,B:B,)))=AD48,VLOOKUP(AE48,B:D,3,0),IF(AF48="--",INDEX(D:D,MATCH(AE48,INDEX(B:B,MATCH(AE48,B:B,)+1):B10562,)+MATCH(AE48,B:B,)),"---")),"---"))</f>
        <v>---</v>
      </c>
      <c r="AI48" t="str">
        <f t="shared" si="10"/>
        <v>--</v>
      </c>
      <c r="AJ48" t="str">
        <f t="shared" si="11"/>
        <v>B34_L9_P</v>
      </c>
      <c r="AK48">
        <f t="shared" si="12"/>
        <v>2</v>
      </c>
      <c r="AT48" t="str">
        <f t="shared" si="4"/>
        <v>B34_L9_P</v>
      </c>
      <c r="AU48" t="str">
        <f t="shared" si="5"/>
        <v>--</v>
      </c>
    </row>
    <row r="49" spans="1:47" x14ac:dyDescent="0.25">
      <c r="A49" t="str">
        <f t="shared" si="0"/>
        <v>JM1-44</v>
      </c>
      <c r="B49" t="str">
        <f t="shared" si="1"/>
        <v>B34_L5_P</v>
      </c>
      <c r="C49" t="str">
        <f t="shared" si="2"/>
        <v>JM1-B34_L5_P</v>
      </c>
      <c r="D49" t="str">
        <f t="shared" si="3"/>
        <v>JM1-44</v>
      </c>
      <c r="E49" t="s">
        <v>158</v>
      </c>
      <c r="F49">
        <v>44</v>
      </c>
      <c r="G49" t="s">
        <v>391</v>
      </c>
      <c r="L49" t="s">
        <v>295</v>
      </c>
      <c r="M49" t="s">
        <v>274</v>
      </c>
      <c r="N49">
        <v>7.9169999999999998</v>
      </c>
      <c r="AB49" t="str">
        <f>B2B!D46</f>
        <v>JM1</v>
      </c>
      <c r="AC49" t="str">
        <f>B2B!E46</f>
        <v>44</v>
      </c>
      <c r="AD49" t="str">
        <f t="shared" si="6"/>
        <v>JM1-44</v>
      </c>
      <c r="AE49" t="str">
        <f t="shared" si="7"/>
        <v>B34_L5_P</v>
      </c>
      <c r="AF49" t="str">
        <f t="shared" si="8"/>
        <v>L4</v>
      </c>
      <c r="AG49">
        <f t="shared" si="9"/>
        <v>6.7785000000000002</v>
      </c>
      <c r="AH49" t="str">
        <f>IF(IFERROR(IF(IF(AF49="--",INDEX(D:D,MATCH(AE49,INDEX(B:B,MATCH(AE49,B:B,)+1):B10563,)+MATCH(AE49,B:B,)))=D49,VLOOKUP(AE49,B:D,3,0),IF(AF49="--",INDEX(D:D,MATCH(AE49,INDEX(B:B,MATCH(AE49,B:B,)+1):B10563,)+MATCH(AE49,B:B,)),"---")),"---")=AD49,"---",IFERROR(IF(IF(AF49="--",INDEX(D:D,MATCH(AE49,INDEX(B:B,MATCH(AE49,B:B,)+1):B10563,)+MATCH(AE49,B:B,)))=AD49,VLOOKUP(AE49,B:D,3,0),IF(AF49="--",INDEX(D:D,MATCH(AE49,INDEX(B:B,MATCH(AE49,B:B,)+1):B10563,)+MATCH(AE49,B:B,)),"---")),"---"))</f>
        <v>---</v>
      </c>
      <c r="AI49" t="str">
        <f t="shared" si="10"/>
        <v>--</v>
      </c>
      <c r="AJ49" t="str">
        <f t="shared" si="11"/>
        <v>B34_L5_P</v>
      </c>
      <c r="AK49">
        <f t="shared" si="12"/>
        <v>2</v>
      </c>
      <c r="AT49" t="str">
        <f t="shared" si="4"/>
        <v>B34_L5_P</v>
      </c>
      <c r="AU49" t="str">
        <f t="shared" si="5"/>
        <v>--</v>
      </c>
    </row>
    <row r="50" spans="1:47" x14ac:dyDescent="0.25">
      <c r="A50" t="str">
        <f t="shared" si="0"/>
        <v>JM1-45</v>
      </c>
      <c r="B50" t="str">
        <f t="shared" si="1"/>
        <v>B34_L9_N</v>
      </c>
      <c r="C50" t="str">
        <f t="shared" si="2"/>
        <v>JM1-B34_L9_N</v>
      </c>
      <c r="D50" t="str">
        <f t="shared" si="3"/>
        <v>JM1-45</v>
      </c>
      <c r="E50" t="s">
        <v>158</v>
      </c>
      <c r="F50">
        <v>45</v>
      </c>
      <c r="G50" t="s">
        <v>398</v>
      </c>
      <c r="L50" t="s">
        <v>296</v>
      </c>
      <c r="M50" t="s">
        <v>274</v>
      </c>
      <c r="N50">
        <v>8.0692000000000004</v>
      </c>
      <c r="AB50" t="str">
        <f>B2B!D47</f>
        <v>JM1</v>
      </c>
      <c r="AC50" t="str">
        <f>B2B!E47</f>
        <v>45</v>
      </c>
      <c r="AD50" t="str">
        <f t="shared" si="6"/>
        <v>JM1-45</v>
      </c>
      <c r="AE50" t="str">
        <f t="shared" si="7"/>
        <v>B34_L9_N</v>
      </c>
      <c r="AF50" t="str">
        <f t="shared" si="8"/>
        <v>P1</v>
      </c>
      <c r="AG50">
        <f t="shared" si="9"/>
        <v>10.6998</v>
      </c>
      <c r="AH50" t="str">
        <f>IF(IFERROR(IF(IF(AF50="--",INDEX(D:D,MATCH(AE50,INDEX(B:B,MATCH(AE50,B:B,)+1):B10564,)+MATCH(AE50,B:B,)))=D50,VLOOKUP(AE50,B:D,3,0),IF(AF50="--",INDEX(D:D,MATCH(AE50,INDEX(B:B,MATCH(AE50,B:B,)+1):B10564,)+MATCH(AE50,B:B,)),"---")),"---")=AD50,"---",IFERROR(IF(IF(AF50="--",INDEX(D:D,MATCH(AE50,INDEX(B:B,MATCH(AE50,B:B,)+1):B10564,)+MATCH(AE50,B:B,)))=AD50,VLOOKUP(AE50,B:D,3,0),IF(AF50="--",INDEX(D:D,MATCH(AE50,INDEX(B:B,MATCH(AE50,B:B,)+1):B10564,)+MATCH(AE50,B:B,)),"---")),"---"))</f>
        <v>---</v>
      </c>
      <c r="AI50" t="str">
        <f t="shared" si="10"/>
        <v>--</v>
      </c>
      <c r="AJ50" t="str">
        <f t="shared" si="11"/>
        <v>B34_L9_N</v>
      </c>
      <c r="AK50">
        <f t="shared" si="12"/>
        <v>2</v>
      </c>
      <c r="AT50" t="str">
        <f t="shared" si="4"/>
        <v>B34_L9_N</v>
      </c>
      <c r="AU50" t="str">
        <f t="shared" si="5"/>
        <v>--</v>
      </c>
    </row>
    <row r="51" spans="1:47" x14ac:dyDescent="0.25">
      <c r="A51" t="str">
        <f t="shared" si="0"/>
        <v>JM1-46</v>
      </c>
      <c r="B51" t="str">
        <f t="shared" si="1"/>
        <v>B34_L5_N</v>
      </c>
      <c r="C51" t="str">
        <f t="shared" si="2"/>
        <v>JM1-B34_L5_N</v>
      </c>
      <c r="D51" t="str">
        <f t="shared" si="3"/>
        <v>JM1-46</v>
      </c>
      <c r="E51" t="s">
        <v>158</v>
      </c>
      <c r="F51">
        <v>46</v>
      </c>
      <c r="G51" t="s">
        <v>390</v>
      </c>
      <c r="L51" t="s">
        <v>867</v>
      </c>
      <c r="M51" t="s">
        <v>274</v>
      </c>
      <c r="N51">
        <v>12.4018</v>
      </c>
      <c r="AB51" t="str">
        <f>B2B!D48</f>
        <v>JM1</v>
      </c>
      <c r="AC51" t="str">
        <f>B2B!E48</f>
        <v>46</v>
      </c>
      <c r="AD51" t="str">
        <f t="shared" si="6"/>
        <v>JM1-46</v>
      </c>
      <c r="AE51" t="str">
        <f t="shared" si="7"/>
        <v>B34_L5_N</v>
      </c>
      <c r="AF51" t="str">
        <f t="shared" si="8"/>
        <v>L3</v>
      </c>
      <c r="AG51">
        <f t="shared" si="9"/>
        <v>5.8128000000000002</v>
      </c>
      <c r="AH51" t="str">
        <f>IF(IFERROR(IF(IF(AF51="--",INDEX(D:D,MATCH(AE51,INDEX(B:B,MATCH(AE51,B:B,)+1):B10565,)+MATCH(AE51,B:B,)))=D51,VLOOKUP(AE51,B:D,3,0),IF(AF51="--",INDEX(D:D,MATCH(AE51,INDEX(B:B,MATCH(AE51,B:B,)+1):B10565,)+MATCH(AE51,B:B,)),"---")),"---")=AD51,"---",IFERROR(IF(IF(AF51="--",INDEX(D:D,MATCH(AE51,INDEX(B:B,MATCH(AE51,B:B,)+1):B10565,)+MATCH(AE51,B:B,)))=AD51,VLOOKUP(AE51,B:D,3,0),IF(AF51="--",INDEX(D:D,MATCH(AE51,INDEX(B:B,MATCH(AE51,B:B,)+1):B10565,)+MATCH(AE51,B:B,)),"---")),"---"))</f>
        <v>---</v>
      </c>
      <c r="AI51" t="str">
        <f t="shared" si="10"/>
        <v>--</v>
      </c>
      <c r="AJ51" t="str">
        <f t="shared" si="11"/>
        <v>B34_L5_N</v>
      </c>
      <c r="AK51">
        <f t="shared" si="12"/>
        <v>2</v>
      </c>
      <c r="AT51" t="str">
        <f t="shared" si="4"/>
        <v>B34_L5_N</v>
      </c>
      <c r="AU51" t="str">
        <f t="shared" si="5"/>
        <v>--</v>
      </c>
    </row>
    <row r="52" spans="1:47" x14ac:dyDescent="0.25">
      <c r="A52" t="str">
        <f t="shared" si="0"/>
        <v>JM1-47</v>
      </c>
      <c r="B52" t="str">
        <f t="shared" si="1"/>
        <v>GND</v>
      </c>
      <c r="C52" t="str">
        <f t="shared" si="2"/>
        <v>JM1-GND</v>
      </c>
      <c r="D52" t="str">
        <f t="shared" si="3"/>
        <v>JM1-47</v>
      </c>
      <c r="E52" t="s">
        <v>158</v>
      </c>
      <c r="F52">
        <v>47</v>
      </c>
      <c r="G52" t="s">
        <v>275</v>
      </c>
      <c r="L52" t="s">
        <v>868</v>
      </c>
      <c r="M52" t="s">
        <v>274</v>
      </c>
      <c r="N52">
        <v>13.2424</v>
      </c>
      <c r="AB52" t="str">
        <f>B2B!D49</f>
        <v>JM1</v>
      </c>
      <c r="AC52" t="str">
        <f>B2B!E49</f>
        <v>47</v>
      </c>
      <c r="AD52" t="str">
        <f t="shared" si="6"/>
        <v>JM1-47</v>
      </c>
      <c r="AE52" t="str">
        <f t="shared" si="7"/>
        <v>GND</v>
      </c>
      <c r="AF52" t="str">
        <f t="shared" si="8"/>
        <v>---</v>
      </c>
      <c r="AG52" t="str">
        <f t="shared" si="9"/>
        <v>---</v>
      </c>
      <c r="AH52" t="str">
        <f>IF(IFERROR(IF(IF(AF52="--",INDEX(D:D,MATCH(AE52,INDEX(B:B,MATCH(AE52,B:B,)+1):B10566,)+MATCH(AE52,B:B,)))=D52,VLOOKUP(AE52,B:D,3,0),IF(AF52="--",INDEX(D:D,MATCH(AE52,INDEX(B:B,MATCH(AE52,B:B,)+1):B10566,)+MATCH(AE52,B:B,)),"---")),"---")=AD52,"---",IFERROR(IF(IF(AF52="--",INDEX(D:D,MATCH(AE52,INDEX(B:B,MATCH(AE52,B:B,)+1):B10566,)+MATCH(AE52,B:B,)))=AD52,VLOOKUP(AE52,B:D,3,0),IF(AF52="--",INDEX(D:D,MATCH(AE52,INDEX(B:B,MATCH(AE52,B:B,)+1):B10566,)+MATCH(AE52,B:B,)),"---")),"---"))</f>
        <v>---</v>
      </c>
      <c r="AI52" t="str">
        <f t="shared" si="10"/>
        <v>--</v>
      </c>
      <c r="AJ52" t="str">
        <f t="shared" si="11"/>
        <v>GND</v>
      </c>
      <c r="AK52">
        <f t="shared" si="12"/>
        <v>187</v>
      </c>
      <c r="AT52" t="str">
        <f t="shared" si="4"/>
        <v>GND</v>
      </c>
      <c r="AU52" t="str">
        <f t="shared" si="5"/>
        <v>--</v>
      </c>
    </row>
    <row r="53" spans="1:47" x14ac:dyDescent="0.25">
      <c r="A53" t="str">
        <f t="shared" si="0"/>
        <v>JM1-48</v>
      </c>
      <c r="B53" t="str">
        <f t="shared" si="1"/>
        <v>GND</v>
      </c>
      <c r="C53" t="str">
        <f t="shared" si="2"/>
        <v>JM1-GND</v>
      </c>
      <c r="D53" t="str">
        <f t="shared" si="3"/>
        <v>JM1-48</v>
      </c>
      <c r="E53" t="s">
        <v>158</v>
      </c>
      <c r="F53">
        <v>48</v>
      </c>
      <c r="G53" t="s">
        <v>275</v>
      </c>
      <c r="L53" t="s">
        <v>297</v>
      </c>
      <c r="M53" t="s">
        <v>274</v>
      </c>
      <c r="N53">
        <v>9.2957999999999998</v>
      </c>
      <c r="AB53" t="str">
        <f>B2B!D50</f>
        <v>JM1</v>
      </c>
      <c r="AC53" t="str">
        <f>B2B!E50</f>
        <v>48</v>
      </c>
      <c r="AD53" t="str">
        <f t="shared" si="6"/>
        <v>JM1-48</v>
      </c>
      <c r="AE53" t="str">
        <f t="shared" si="7"/>
        <v>GND</v>
      </c>
      <c r="AF53" t="str">
        <f t="shared" si="8"/>
        <v>---</v>
      </c>
      <c r="AG53" t="str">
        <f t="shared" si="9"/>
        <v>---</v>
      </c>
      <c r="AH53" t="str">
        <f>IF(IFERROR(IF(IF(AF53="--",INDEX(D:D,MATCH(AE53,INDEX(B:B,MATCH(AE53,B:B,)+1):B10567,)+MATCH(AE53,B:B,)))=D53,VLOOKUP(AE53,B:D,3,0),IF(AF53="--",INDEX(D:D,MATCH(AE53,INDEX(B:B,MATCH(AE53,B:B,)+1):B10567,)+MATCH(AE53,B:B,)),"---")),"---")=AD53,"---",IFERROR(IF(IF(AF53="--",INDEX(D:D,MATCH(AE53,INDEX(B:B,MATCH(AE53,B:B,)+1):B10567,)+MATCH(AE53,B:B,)))=AD53,VLOOKUP(AE53,B:D,3,0),IF(AF53="--",INDEX(D:D,MATCH(AE53,INDEX(B:B,MATCH(AE53,B:B,)+1):B10567,)+MATCH(AE53,B:B,)),"---")),"---"))</f>
        <v>---</v>
      </c>
      <c r="AI53" t="str">
        <f t="shared" si="10"/>
        <v>--</v>
      </c>
      <c r="AJ53" t="str">
        <f t="shared" si="11"/>
        <v>GND</v>
      </c>
      <c r="AK53">
        <f t="shared" si="12"/>
        <v>187</v>
      </c>
      <c r="AT53" t="str">
        <f t="shared" si="4"/>
        <v>GND</v>
      </c>
      <c r="AU53" t="str">
        <f t="shared" si="5"/>
        <v>--</v>
      </c>
    </row>
    <row r="54" spans="1:47" x14ac:dyDescent="0.25">
      <c r="A54" t="str">
        <f t="shared" si="0"/>
        <v>JM1-49</v>
      </c>
      <c r="B54" t="str">
        <f t="shared" si="1"/>
        <v>B34_L8_P</v>
      </c>
      <c r="C54" t="str">
        <f t="shared" si="2"/>
        <v>JM1-B34_L8_P</v>
      </c>
      <c r="D54" t="str">
        <f t="shared" si="3"/>
        <v>JM1-49</v>
      </c>
      <c r="E54" t="s">
        <v>158</v>
      </c>
      <c r="F54">
        <v>49</v>
      </c>
      <c r="G54" t="s">
        <v>397</v>
      </c>
      <c r="L54" t="s">
        <v>298</v>
      </c>
      <c r="M54" t="s">
        <v>274</v>
      </c>
      <c r="N54">
        <v>8.8404000000000007</v>
      </c>
      <c r="AB54" t="str">
        <f>B2B!D51</f>
        <v>JM1</v>
      </c>
      <c r="AC54" t="str">
        <f>B2B!E51</f>
        <v>49</v>
      </c>
      <c r="AD54" t="str">
        <f t="shared" si="6"/>
        <v>JM1-49</v>
      </c>
      <c r="AE54" t="str">
        <f t="shared" si="7"/>
        <v>B34_L8_P</v>
      </c>
      <c r="AF54" t="str">
        <f t="shared" si="8"/>
        <v>M6</v>
      </c>
      <c r="AG54">
        <f t="shared" si="9"/>
        <v>14.491899999999999</v>
      </c>
      <c r="AH54" t="str">
        <f>IF(IFERROR(IF(IF(AF54="--",INDEX(D:D,MATCH(AE54,INDEX(B:B,MATCH(AE54,B:B,)+1):B10568,)+MATCH(AE54,B:B,)))=D54,VLOOKUP(AE54,B:D,3,0),IF(AF54="--",INDEX(D:D,MATCH(AE54,INDEX(B:B,MATCH(AE54,B:B,)+1):B10568,)+MATCH(AE54,B:B,)),"---")),"---")=AD54,"---",IFERROR(IF(IF(AF54="--",INDEX(D:D,MATCH(AE54,INDEX(B:B,MATCH(AE54,B:B,)+1):B10568,)+MATCH(AE54,B:B,)))=AD54,VLOOKUP(AE54,B:D,3,0),IF(AF54="--",INDEX(D:D,MATCH(AE54,INDEX(B:B,MATCH(AE54,B:B,)+1):B10568,)+MATCH(AE54,B:B,)),"---")),"---"))</f>
        <v>---</v>
      </c>
      <c r="AI54" t="str">
        <f t="shared" si="10"/>
        <v>--</v>
      </c>
      <c r="AJ54" t="str">
        <f t="shared" si="11"/>
        <v>B34_L8_P</v>
      </c>
      <c r="AK54">
        <f t="shared" si="12"/>
        <v>2</v>
      </c>
      <c r="AT54" t="str">
        <f t="shared" si="4"/>
        <v>B34_L8_P</v>
      </c>
      <c r="AU54" t="str">
        <f t="shared" si="5"/>
        <v>--</v>
      </c>
    </row>
    <row r="55" spans="1:47" x14ac:dyDescent="0.25">
      <c r="A55" t="str">
        <f t="shared" si="0"/>
        <v>JM1-50</v>
      </c>
      <c r="B55" t="str">
        <f t="shared" si="1"/>
        <v>B34_L10_P</v>
      </c>
      <c r="C55" t="str">
        <f t="shared" si="2"/>
        <v>JM1-B34_L10_P</v>
      </c>
      <c r="D55" t="str">
        <f t="shared" si="3"/>
        <v>JM1-50</v>
      </c>
      <c r="E55" t="s">
        <v>158</v>
      </c>
      <c r="F55">
        <v>50</v>
      </c>
      <c r="G55" t="s">
        <v>348</v>
      </c>
      <c r="L55" t="s">
        <v>869</v>
      </c>
      <c r="M55" t="s">
        <v>274</v>
      </c>
      <c r="N55">
        <v>6.7488000000000001</v>
      </c>
      <c r="AB55" t="str">
        <f>B2B!D52</f>
        <v>JM1</v>
      </c>
      <c r="AC55" t="str">
        <f>B2B!E52</f>
        <v>50</v>
      </c>
      <c r="AD55" t="str">
        <f t="shared" si="6"/>
        <v>JM1-50</v>
      </c>
      <c r="AE55" t="str">
        <f t="shared" si="7"/>
        <v>B34_L10_P</v>
      </c>
      <c r="AF55" t="str">
        <f t="shared" si="8"/>
        <v>M4</v>
      </c>
      <c r="AG55">
        <f t="shared" si="9"/>
        <v>7.1505000000000001</v>
      </c>
      <c r="AH55" t="str">
        <f>IF(IFERROR(IF(IF(AF55="--",INDEX(D:D,MATCH(AE55,INDEX(B:B,MATCH(AE55,B:B,)+1):B10569,)+MATCH(AE55,B:B,)))=D55,VLOOKUP(AE55,B:D,3,0),IF(AF55="--",INDEX(D:D,MATCH(AE55,INDEX(B:B,MATCH(AE55,B:B,)+1):B10569,)+MATCH(AE55,B:B,)),"---")),"---")=AD55,"---",IFERROR(IF(IF(AF55="--",INDEX(D:D,MATCH(AE55,INDEX(B:B,MATCH(AE55,B:B,)+1):B10569,)+MATCH(AE55,B:B,)))=AD55,VLOOKUP(AE55,B:D,3,0),IF(AF55="--",INDEX(D:D,MATCH(AE55,INDEX(B:B,MATCH(AE55,B:B,)+1):B10569,)+MATCH(AE55,B:B,)),"---")),"---"))</f>
        <v>---</v>
      </c>
      <c r="AI55" t="str">
        <f t="shared" si="10"/>
        <v>--</v>
      </c>
      <c r="AJ55" t="str">
        <f t="shared" si="11"/>
        <v>B34_L10_P</v>
      </c>
      <c r="AK55">
        <f t="shared" si="12"/>
        <v>2</v>
      </c>
      <c r="AT55" t="str">
        <f t="shared" si="4"/>
        <v>B34_L10_P</v>
      </c>
      <c r="AU55" t="str">
        <f t="shared" si="5"/>
        <v>--</v>
      </c>
    </row>
    <row r="56" spans="1:47" x14ac:dyDescent="0.25">
      <c r="A56" t="str">
        <f t="shared" si="0"/>
        <v>JM1-51</v>
      </c>
      <c r="B56" t="str">
        <f t="shared" si="1"/>
        <v>B34_L8_N</v>
      </c>
      <c r="C56" t="str">
        <f t="shared" si="2"/>
        <v>JM1-B34_L8_N</v>
      </c>
      <c r="D56" t="str">
        <f t="shared" si="3"/>
        <v>JM1-51</v>
      </c>
      <c r="E56" t="s">
        <v>158</v>
      </c>
      <c r="F56">
        <v>51</v>
      </c>
      <c r="G56" t="s">
        <v>396</v>
      </c>
      <c r="L56" t="s">
        <v>870</v>
      </c>
      <c r="M56" t="s">
        <v>274</v>
      </c>
      <c r="N56">
        <v>7.0800999999999998</v>
      </c>
      <c r="AB56" t="str">
        <f>B2B!D53</f>
        <v>JM1</v>
      </c>
      <c r="AC56" t="str">
        <f>B2B!E53</f>
        <v>51</v>
      </c>
      <c r="AD56" t="str">
        <f t="shared" si="6"/>
        <v>JM1-51</v>
      </c>
      <c r="AE56" t="str">
        <f t="shared" si="7"/>
        <v>B34_L8_N</v>
      </c>
      <c r="AF56" t="str">
        <f t="shared" si="8"/>
        <v>N6</v>
      </c>
      <c r="AG56">
        <f t="shared" si="9"/>
        <v>14.491899999999999</v>
      </c>
      <c r="AH56" t="str">
        <f>IF(IFERROR(IF(IF(AF56="--",INDEX(D:D,MATCH(AE56,INDEX(B:B,MATCH(AE56,B:B,)+1):B10570,)+MATCH(AE56,B:B,)))=D56,VLOOKUP(AE56,B:D,3,0),IF(AF56="--",INDEX(D:D,MATCH(AE56,INDEX(B:B,MATCH(AE56,B:B,)+1):B10570,)+MATCH(AE56,B:B,)),"---")),"---")=AD56,"---",IFERROR(IF(IF(AF56="--",INDEX(D:D,MATCH(AE56,INDEX(B:B,MATCH(AE56,B:B,)+1):B10570,)+MATCH(AE56,B:B,)))=AD56,VLOOKUP(AE56,B:D,3,0),IF(AF56="--",INDEX(D:D,MATCH(AE56,INDEX(B:B,MATCH(AE56,B:B,)+1):B10570,)+MATCH(AE56,B:B,)),"---")),"---"))</f>
        <v>---</v>
      </c>
      <c r="AI56" t="str">
        <f t="shared" si="10"/>
        <v>--</v>
      </c>
      <c r="AJ56" t="str">
        <f t="shared" si="11"/>
        <v>B34_L8_N</v>
      </c>
      <c r="AK56">
        <f t="shared" si="12"/>
        <v>2</v>
      </c>
      <c r="AT56" t="str">
        <f t="shared" si="4"/>
        <v>B34_L8_N</v>
      </c>
      <c r="AU56" t="str">
        <f t="shared" si="5"/>
        <v>--</v>
      </c>
    </row>
    <row r="57" spans="1:47" x14ac:dyDescent="0.25">
      <c r="A57" t="str">
        <f t="shared" si="0"/>
        <v>JM1-52</v>
      </c>
      <c r="B57" t="str">
        <f t="shared" si="1"/>
        <v>B34_L10_N</v>
      </c>
      <c r="C57" t="str">
        <f t="shared" si="2"/>
        <v>JM1-B34_L10_N</v>
      </c>
      <c r="D57" t="str">
        <f t="shared" si="3"/>
        <v>JM1-52</v>
      </c>
      <c r="E57" t="s">
        <v>158</v>
      </c>
      <c r="F57">
        <v>52</v>
      </c>
      <c r="G57" t="s">
        <v>347</v>
      </c>
      <c r="L57" t="s">
        <v>299</v>
      </c>
      <c r="M57" t="s">
        <v>274</v>
      </c>
      <c r="N57">
        <v>15.665800000000001</v>
      </c>
      <c r="AB57" t="str">
        <f>B2B!D54</f>
        <v>JM1</v>
      </c>
      <c r="AC57" t="str">
        <f>B2B!E54</f>
        <v>52</v>
      </c>
      <c r="AD57" t="str">
        <f t="shared" si="6"/>
        <v>JM1-52</v>
      </c>
      <c r="AE57" t="str">
        <f t="shared" si="7"/>
        <v>B34_L10_N</v>
      </c>
      <c r="AF57" t="str">
        <f t="shared" si="8"/>
        <v>N4</v>
      </c>
      <c r="AG57">
        <f t="shared" si="9"/>
        <v>7.399</v>
      </c>
      <c r="AH57" t="str">
        <f>IF(IFERROR(IF(IF(AF57="--",INDEX(D:D,MATCH(AE57,INDEX(B:B,MATCH(AE57,B:B,)+1):B10571,)+MATCH(AE57,B:B,)))=D57,VLOOKUP(AE57,B:D,3,0),IF(AF57="--",INDEX(D:D,MATCH(AE57,INDEX(B:B,MATCH(AE57,B:B,)+1):B10571,)+MATCH(AE57,B:B,)),"---")),"---")=AD57,"---",IFERROR(IF(IF(AF57="--",INDEX(D:D,MATCH(AE57,INDEX(B:B,MATCH(AE57,B:B,)+1):B10571,)+MATCH(AE57,B:B,)))=AD57,VLOOKUP(AE57,B:D,3,0),IF(AF57="--",INDEX(D:D,MATCH(AE57,INDEX(B:B,MATCH(AE57,B:B,)+1):B10571,)+MATCH(AE57,B:B,)),"---")),"---"))</f>
        <v>---</v>
      </c>
      <c r="AI57" t="str">
        <f t="shared" si="10"/>
        <v>--</v>
      </c>
      <c r="AJ57" t="str">
        <f t="shared" si="11"/>
        <v>B34_L10_N</v>
      </c>
      <c r="AK57">
        <f t="shared" si="12"/>
        <v>2</v>
      </c>
      <c r="AT57" t="str">
        <f t="shared" si="4"/>
        <v>B34_L10_N</v>
      </c>
      <c r="AU57" t="str">
        <f t="shared" si="5"/>
        <v>--</v>
      </c>
    </row>
    <row r="58" spans="1:47" x14ac:dyDescent="0.25">
      <c r="A58" t="str">
        <f t="shared" si="0"/>
        <v>JM1-53</v>
      </c>
      <c r="B58" t="str">
        <f t="shared" si="1"/>
        <v>B34_L13_P</v>
      </c>
      <c r="C58" t="str">
        <f t="shared" si="2"/>
        <v>JM1-B34_L13_P</v>
      </c>
      <c r="D58" t="str">
        <f t="shared" si="3"/>
        <v>JM1-53</v>
      </c>
      <c r="E58" t="s">
        <v>158</v>
      </c>
      <c r="F58">
        <v>53</v>
      </c>
      <c r="G58" t="s">
        <v>354</v>
      </c>
      <c r="L58" t="s">
        <v>300</v>
      </c>
      <c r="M58" t="s">
        <v>274</v>
      </c>
      <c r="N58">
        <v>17.0457</v>
      </c>
      <c r="AB58" t="str">
        <f>B2B!D55</f>
        <v>JM1</v>
      </c>
      <c r="AC58" t="str">
        <f>B2B!E55</f>
        <v>53</v>
      </c>
      <c r="AD58" t="str">
        <f t="shared" si="6"/>
        <v>JM1-53</v>
      </c>
      <c r="AE58" t="str">
        <f t="shared" si="7"/>
        <v>B34_L13_P</v>
      </c>
      <c r="AF58" t="str">
        <f t="shared" si="8"/>
        <v>R2</v>
      </c>
      <c r="AG58">
        <f t="shared" si="9"/>
        <v>8.7957000000000001</v>
      </c>
      <c r="AH58" t="str">
        <f>IF(IFERROR(IF(IF(AF58="--",INDEX(D:D,MATCH(AE58,INDEX(B:B,MATCH(AE58,B:B,)+1):B10572,)+MATCH(AE58,B:B,)))=D58,VLOOKUP(AE58,B:D,3,0),IF(AF58="--",INDEX(D:D,MATCH(AE58,INDEX(B:B,MATCH(AE58,B:B,)+1):B10572,)+MATCH(AE58,B:B,)),"---")),"---")=AD58,"---",IFERROR(IF(IF(AF58="--",INDEX(D:D,MATCH(AE58,INDEX(B:B,MATCH(AE58,B:B,)+1):B10572,)+MATCH(AE58,B:B,)))=AD58,VLOOKUP(AE58,B:D,3,0),IF(AF58="--",INDEX(D:D,MATCH(AE58,INDEX(B:B,MATCH(AE58,B:B,)+1):B10572,)+MATCH(AE58,B:B,)),"---")),"---"))</f>
        <v>---</v>
      </c>
      <c r="AI58" t="str">
        <f t="shared" si="10"/>
        <v>--</v>
      </c>
      <c r="AJ58" t="str">
        <f t="shared" si="11"/>
        <v>B34_L13_P</v>
      </c>
      <c r="AK58">
        <f t="shared" si="12"/>
        <v>2</v>
      </c>
      <c r="AT58" t="str">
        <f t="shared" si="4"/>
        <v>B34_L13_P</v>
      </c>
      <c r="AU58" t="str">
        <f t="shared" si="5"/>
        <v>--</v>
      </c>
    </row>
    <row r="59" spans="1:47" x14ac:dyDescent="0.25">
      <c r="A59" t="str">
        <f t="shared" si="0"/>
        <v>JM1-54</v>
      </c>
      <c r="B59" t="str">
        <f t="shared" si="1"/>
        <v>B34_L11_N</v>
      </c>
      <c r="C59" t="str">
        <f t="shared" si="2"/>
        <v>JM1-B34_L11_N</v>
      </c>
      <c r="D59" t="str">
        <f t="shared" si="3"/>
        <v>JM1-54</v>
      </c>
      <c r="E59" t="s">
        <v>158</v>
      </c>
      <c r="F59">
        <v>54</v>
      </c>
      <c r="G59" t="s">
        <v>349</v>
      </c>
      <c r="L59" t="s">
        <v>301</v>
      </c>
      <c r="M59" t="s">
        <v>274</v>
      </c>
      <c r="N59">
        <v>10.591900000000001</v>
      </c>
      <c r="AB59" t="str">
        <f>B2B!D56</f>
        <v>JM1</v>
      </c>
      <c r="AC59" t="str">
        <f>B2B!E56</f>
        <v>54</v>
      </c>
      <c r="AD59" t="str">
        <f t="shared" si="6"/>
        <v>JM1-54</v>
      </c>
      <c r="AE59" t="str">
        <f t="shared" si="7"/>
        <v>B34_L11_N</v>
      </c>
      <c r="AF59" t="str">
        <f t="shared" si="8"/>
        <v>N2</v>
      </c>
      <c r="AG59">
        <f t="shared" si="9"/>
        <v>5.9021999999999997</v>
      </c>
      <c r="AH59" t="str">
        <f>IF(IFERROR(IF(IF(AF59="--",INDEX(D:D,MATCH(AE59,INDEX(B:B,MATCH(AE59,B:B,)+1):B10573,)+MATCH(AE59,B:B,)))=D59,VLOOKUP(AE59,B:D,3,0),IF(AF59="--",INDEX(D:D,MATCH(AE59,INDEX(B:B,MATCH(AE59,B:B,)+1):B10573,)+MATCH(AE59,B:B,)),"---")),"---")=AD59,"---",IFERROR(IF(IF(AF59="--",INDEX(D:D,MATCH(AE59,INDEX(B:B,MATCH(AE59,B:B,)+1):B10573,)+MATCH(AE59,B:B,)))=AD59,VLOOKUP(AE59,B:D,3,0),IF(AF59="--",INDEX(D:D,MATCH(AE59,INDEX(B:B,MATCH(AE59,B:B,)+1):B10573,)+MATCH(AE59,B:B,)),"---")),"---"))</f>
        <v>---</v>
      </c>
      <c r="AI59" t="str">
        <f t="shared" si="10"/>
        <v>--</v>
      </c>
      <c r="AJ59" t="str">
        <f t="shared" si="11"/>
        <v>B34_L11_N</v>
      </c>
      <c r="AK59">
        <f t="shared" si="12"/>
        <v>2</v>
      </c>
      <c r="AT59" t="str">
        <f t="shared" si="4"/>
        <v>B34_L11_N</v>
      </c>
      <c r="AU59" t="str">
        <f t="shared" si="5"/>
        <v>--</v>
      </c>
    </row>
    <row r="60" spans="1:47" x14ac:dyDescent="0.25">
      <c r="A60" t="str">
        <f t="shared" si="0"/>
        <v>JM1-55</v>
      </c>
      <c r="B60" t="str">
        <f t="shared" si="1"/>
        <v>B34_L13_N</v>
      </c>
      <c r="C60" t="str">
        <f t="shared" si="2"/>
        <v>JM1-B34_L13_N</v>
      </c>
      <c r="D60" t="str">
        <f t="shared" si="3"/>
        <v>JM1-55</v>
      </c>
      <c r="E60" t="s">
        <v>158</v>
      </c>
      <c r="F60">
        <v>55</v>
      </c>
      <c r="G60" t="s">
        <v>353</v>
      </c>
      <c r="L60" t="s">
        <v>302</v>
      </c>
      <c r="M60" t="s">
        <v>274</v>
      </c>
      <c r="N60">
        <v>11.8636</v>
      </c>
      <c r="AB60" t="str">
        <f>B2B!D57</f>
        <v>JM1</v>
      </c>
      <c r="AC60" t="str">
        <f>B2B!E57</f>
        <v>55</v>
      </c>
      <c r="AD60" t="str">
        <f t="shared" si="6"/>
        <v>JM1-55</v>
      </c>
      <c r="AE60" t="str">
        <f t="shared" si="7"/>
        <v>B34_L13_N</v>
      </c>
      <c r="AF60" t="str">
        <f t="shared" si="8"/>
        <v>R1</v>
      </c>
      <c r="AG60">
        <f t="shared" si="9"/>
        <v>7.9127999999999998</v>
      </c>
      <c r="AH60" t="str">
        <f>IF(IFERROR(IF(IF(AF60="--",INDEX(D:D,MATCH(AE60,INDEX(B:B,MATCH(AE60,B:B,)+1):B10574,)+MATCH(AE60,B:B,)))=D60,VLOOKUP(AE60,B:D,3,0),IF(AF60="--",INDEX(D:D,MATCH(AE60,INDEX(B:B,MATCH(AE60,B:B,)+1):B10574,)+MATCH(AE60,B:B,)),"---")),"---")=AD60,"---",IFERROR(IF(IF(AF60="--",INDEX(D:D,MATCH(AE60,INDEX(B:B,MATCH(AE60,B:B,)+1):B10574,)+MATCH(AE60,B:B,)))=AD60,VLOOKUP(AE60,B:D,3,0),IF(AF60="--",INDEX(D:D,MATCH(AE60,INDEX(B:B,MATCH(AE60,B:B,)+1):B10574,)+MATCH(AE60,B:B,)),"---")),"---"))</f>
        <v>---</v>
      </c>
      <c r="AI60" t="str">
        <f t="shared" si="10"/>
        <v>--</v>
      </c>
      <c r="AJ60" t="str">
        <f t="shared" si="11"/>
        <v>B34_L13_N</v>
      </c>
      <c r="AK60">
        <f t="shared" si="12"/>
        <v>2</v>
      </c>
      <c r="AT60" t="str">
        <f t="shared" si="4"/>
        <v>B34_L13_N</v>
      </c>
      <c r="AU60" t="str">
        <f t="shared" si="5"/>
        <v>--</v>
      </c>
    </row>
    <row r="61" spans="1:47" x14ac:dyDescent="0.25">
      <c r="A61" t="str">
        <f t="shared" si="0"/>
        <v>JM1-56</v>
      </c>
      <c r="B61" t="str">
        <f t="shared" si="1"/>
        <v>B34_L11_P</v>
      </c>
      <c r="C61" t="str">
        <f t="shared" si="2"/>
        <v>JM1-B34_L11_P</v>
      </c>
      <c r="D61" t="str">
        <f t="shared" si="3"/>
        <v>JM1-56</v>
      </c>
      <c r="E61" t="s">
        <v>158</v>
      </c>
      <c r="F61">
        <v>56</v>
      </c>
      <c r="G61" t="s">
        <v>350</v>
      </c>
      <c r="L61" t="s">
        <v>303</v>
      </c>
      <c r="M61" t="s">
        <v>274</v>
      </c>
      <c r="N61">
        <v>9.9437999999999995</v>
      </c>
      <c r="AB61" t="str">
        <f>B2B!D58</f>
        <v>JM1</v>
      </c>
      <c r="AC61" t="str">
        <f>B2B!E58</f>
        <v>56</v>
      </c>
      <c r="AD61" t="str">
        <f t="shared" si="6"/>
        <v>JM1-56</v>
      </c>
      <c r="AE61" t="str">
        <f t="shared" si="7"/>
        <v>B34_L11_P</v>
      </c>
      <c r="AF61" t="str">
        <f t="shared" si="8"/>
        <v>N3</v>
      </c>
      <c r="AG61">
        <f t="shared" si="9"/>
        <v>6.1856</v>
      </c>
      <c r="AH61" t="str">
        <f>IF(IFERROR(IF(IF(AF61="--",INDEX(D:D,MATCH(AE61,INDEX(B:B,MATCH(AE61,B:B,)+1):B10575,)+MATCH(AE61,B:B,)))=D61,VLOOKUP(AE61,B:D,3,0),IF(AF61="--",INDEX(D:D,MATCH(AE61,INDEX(B:B,MATCH(AE61,B:B,)+1):B10575,)+MATCH(AE61,B:B,)),"---")),"---")=AD61,"---",IFERROR(IF(IF(AF61="--",INDEX(D:D,MATCH(AE61,INDEX(B:B,MATCH(AE61,B:B,)+1):B10575,)+MATCH(AE61,B:B,)))=AD61,VLOOKUP(AE61,B:D,3,0),IF(AF61="--",INDEX(D:D,MATCH(AE61,INDEX(B:B,MATCH(AE61,B:B,)+1):B10575,)+MATCH(AE61,B:B,)),"---")),"---"))</f>
        <v>---</v>
      </c>
      <c r="AI61" t="str">
        <f t="shared" si="10"/>
        <v>--</v>
      </c>
      <c r="AJ61" t="str">
        <f t="shared" si="11"/>
        <v>B34_L11_P</v>
      </c>
      <c r="AK61">
        <f t="shared" si="12"/>
        <v>2</v>
      </c>
      <c r="AT61" t="str">
        <f t="shared" si="4"/>
        <v>B34_L11_P</v>
      </c>
      <c r="AU61" t="str">
        <f t="shared" si="5"/>
        <v>--</v>
      </c>
    </row>
    <row r="62" spans="1:47" x14ac:dyDescent="0.25">
      <c r="A62" t="str">
        <f t="shared" si="0"/>
        <v>JM1-57</v>
      </c>
      <c r="B62" t="str">
        <f t="shared" si="1"/>
        <v>B34_L14_P</v>
      </c>
      <c r="C62" t="str">
        <f t="shared" si="2"/>
        <v>JM1-B34_L14_P</v>
      </c>
      <c r="D62" t="str">
        <f t="shared" si="3"/>
        <v>JM1-57</v>
      </c>
      <c r="E62" t="s">
        <v>158</v>
      </c>
      <c r="F62">
        <v>57</v>
      </c>
      <c r="G62" t="s">
        <v>356</v>
      </c>
      <c r="L62" t="s">
        <v>305</v>
      </c>
      <c r="M62" t="s">
        <v>274</v>
      </c>
      <c r="N62">
        <v>11.323700000000001</v>
      </c>
      <c r="AB62" t="str">
        <f>B2B!D59</f>
        <v>JM1</v>
      </c>
      <c r="AC62" t="str">
        <f>B2B!E59</f>
        <v>57</v>
      </c>
      <c r="AD62" t="str">
        <f t="shared" si="6"/>
        <v>JM1-57</v>
      </c>
      <c r="AE62" t="str">
        <f t="shared" si="7"/>
        <v>B34_L14_P</v>
      </c>
      <c r="AF62" t="str">
        <f t="shared" si="8"/>
        <v>R3</v>
      </c>
      <c r="AG62">
        <f t="shared" si="9"/>
        <v>11.6785</v>
      </c>
      <c r="AH62" t="str">
        <f>IF(IFERROR(IF(IF(AF62="--",INDEX(D:D,MATCH(AE62,INDEX(B:B,MATCH(AE62,B:B,)+1):B10576,)+MATCH(AE62,B:B,)))=D62,VLOOKUP(AE62,B:D,3,0),IF(AF62="--",INDEX(D:D,MATCH(AE62,INDEX(B:B,MATCH(AE62,B:B,)+1):B10576,)+MATCH(AE62,B:B,)),"---")),"---")=AD62,"---",IFERROR(IF(IF(AF62="--",INDEX(D:D,MATCH(AE62,INDEX(B:B,MATCH(AE62,B:B,)+1):B10576,)+MATCH(AE62,B:B,)))=AD62,VLOOKUP(AE62,B:D,3,0),IF(AF62="--",INDEX(D:D,MATCH(AE62,INDEX(B:B,MATCH(AE62,B:B,)+1):B10576,)+MATCH(AE62,B:B,)),"---")),"---"))</f>
        <v>---</v>
      </c>
      <c r="AI62" t="str">
        <f t="shared" si="10"/>
        <v>--</v>
      </c>
      <c r="AJ62" t="str">
        <f t="shared" si="11"/>
        <v>B34_L14_P</v>
      </c>
      <c r="AK62">
        <f t="shared" si="12"/>
        <v>2</v>
      </c>
      <c r="AT62" t="str">
        <f t="shared" si="4"/>
        <v>B34_L14_P</v>
      </c>
      <c r="AU62" t="str">
        <f t="shared" si="5"/>
        <v>--</v>
      </c>
    </row>
    <row r="63" spans="1:47" x14ac:dyDescent="0.25">
      <c r="A63" t="str">
        <f t="shared" si="0"/>
        <v>JM1-58</v>
      </c>
      <c r="B63" t="str">
        <f t="shared" si="1"/>
        <v>B34_L12_N</v>
      </c>
      <c r="C63" t="str">
        <f t="shared" si="2"/>
        <v>JM1-B34_L12_N</v>
      </c>
      <c r="D63" t="str">
        <f t="shared" si="3"/>
        <v>JM1-58</v>
      </c>
      <c r="E63" t="s">
        <v>158</v>
      </c>
      <c r="F63">
        <v>58</v>
      </c>
      <c r="G63" t="s">
        <v>351</v>
      </c>
      <c r="L63" t="s">
        <v>306</v>
      </c>
      <c r="M63" t="s">
        <v>274</v>
      </c>
      <c r="N63">
        <v>7.2747000000000002</v>
      </c>
      <c r="AB63" t="str">
        <f>B2B!D60</f>
        <v>JM1</v>
      </c>
      <c r="AC63" t="str">
        <f>B2B!E60</f>
        <v>58</v>
      </c>
      <c r="AD63" t="str">
        <f t="shared" si="6"/>
        <v>JM1-58</v>
      </c>
      <c r="AE63" t="str">
        <f t="shared" si="7"/>
        <v>B34_L12_N</v>
      </c>
      <c r="AF63" t="str">
        <f t="shared" si="8"/>
        <v>P3</v>
      </c>
      <c r="AG63">
        <f t="shared" si="9"/>
        <v>6.8441999999999998</v>
      </c>
      <c r="AH63" t="str">
        <f>IF(IFERROR(IF(IF(AF63="--",INDEX(D:D,MATCH(AE63,INDEX(B:B,MATCH(AE63,B:B,)+1):B10577,)+MATCH(AE63,B:B,)))=D63,VLOOKUP(AE63,B:D,3,0),IF(AF63="--",INDEX(D:D,MATCH(AE63,INDEX(B:B,MATCH(AE63,B:B,)+1):B10577,)+MATCH(AE63,B:B,)),"---")),"---")=AD63,"---",IFERROR(IF(IF(AF63="--",INDEX(D:D,MATCH(AE63,INDEX(B:B,MATCH(AE63,B:B,)+1):B10577,)+MATCH(AE63,B:B,)))=AD63,VLOOKUP(AE63,B:D,3,0),IF(AF63="--",INDEX(D:D,MATCH(AE63,INDEX(B:B,MATCH(AE63,B:B,)+1):B10577,)+MATCH(AE63,B:B,)),"---")),"---"))</f>
        <v>---</v>
      </c>
      <c r="AI63" t="str">
        <f t="shared" si="10"/>
        <v>--</v>
      </c>
      <c r="AJ63" t="str">
        <f t="shared" si="11"/>
        <v>B34_L12_N</v>
      </c>
      <c r="AK63">
        <f t="shared" si="12"/>
        <v>2</v>
      </c>
      <c r="AT63" t="str">
        <f t="shared" si="4"/>
        <v>B34_L12_N</v>
      </c>
      <c r="AU63" t="str">
        <f t="shared" si="5"/>
        <v>--</v>
      </c>
    </row>
    <row r="64" spans="1:47" x14ac:dyDescent="0.25">
      <c r="A64" t="str">
        <f t="shared" si="0"/>
        <v>JM1-59</v>
      </c>
      <c r="B64" t="str">
        <f t="shared" si="1"/>
        <v>B34_L14_N</v>
      </c>
      <c r="C64" t="str">
        <f t="shared" si="2"/>
        <v>JM1-B34_L14_N</v>
      </c>
      <c r="D64" t="str">
        <f t="shared" si="3"/>
        <v>JM1-59</v>
      </c>
      <c r="E64" t="s">
        <v>158</v>
      </c>
      <c r="F64">
        <v>59</v>
      </c>
      <c r="G64" t="s">
        <v>355</v>
      </c>
      <c r="L64" t="s">
        <v>308</v>
      </c>
      <c r="M64" t="s">
        <v>274</v>
      </c>
      <c r="N64">
        <v>7.8262</v>
      </c>
      <c r="AB64" t="str">
        <f>B2B!D61</f>
        <v>JM1</v>
      </c>
      <c r="AC64" t="str">
        <f>B2B!E61</f>
        <v>59</v>
      </c>
      <c r="AD64" t="str">
        <f t="shared" si="6"/>
        <v>JM1-59</v>
      </c>
      <c r="AE64" t="str">
        <f t="shared" si="7"/>
        <v>B34_L14_N</v>
      </c>
      <c r="AF64" t="str">
        <f t="shared" si="8"/>
        <v>T2</v>
      </c>
      <c r="AG64">
        <f t="shared" si="9"/>
        <v>11.0442</v>
      </c>
      <c r="AH64" t="str">
        <f>IF(IFERROR(IF(IF(AF64="--",INDEX(D:D,MATCH(AE64,INDEX(B:B,MATCH(AE64,B:B,)+1):B10578,)+MATCH(AE64,B:B,)))=D64,VLOOKUP(AE64,B:D,3,0),IF(AF64="--",INDEX(D:D,MATCH(AE64,INDEX(B:B,MATCH(AE64,B:B,)+1):B10578,)+MATCH(AE64,B:B,)),"---")),"---")=AD64,"---",IFERROR(IF(IF(AF64="--",INDEX(D:D,MATCH(AE64,INDEX(B:B,MATCH(AE64,B:B,)+1):B10578,)+MATCH(AE64,B:B,)))=AD64,VLOOKUP(AE64,B:D,3,0),IF(AF64="--",INDEX(D:D,MATCH(AE64,INDEX(B:B,MATCH(AE64,B:B,)+1):B10578,)+MATCH(AE64,B:B,)),"---")),"---"))</f>
        <v>---</v>
      </c>
      <c r="AI64" t="str">
        <f t="shared" si="10"/>
        <v>--</v>
      </c>
      <c r="AJ64" t="str">
        <f t="shared" si="11"/>
        <v>B34_L14_N</v>
      </c>
      <c r="AK64">
        <f t="shared" si="12"/>
        <v>2</v>
      </c>
      <c r="AT64" t="str">
        <f t="shared" si="4"/>
        <v>B34_L14_N</v>
      </c>
      <c r="AU64" t="str">
        <f t="shared" si="5"/>
        <v>--</v>
      </c>
    </row>
    <row r="65" spans="1:47" x14ac:dyDescent="0.25">
      <c r="A65" t="str">
        <f t="shared" si="0"/>
        <v>JM1-60</v>
      </c>
      <c r="B65" t="str">
        <f t="shared" si="1"/>
        <v>B34_L12_P</v>
      </c>
      <c r="C65" t="str">
        <f t="shared" si="2"/>
        <v>JM1-B34_L12_P</v>
      </c>
      <c r="D65" t="str">
        <f t="shared" si="3"/>
        <v>JM1-60</v>
      </c>
      <c r="E65" t="s">
        <v>158</v>
      </c>
      <c r="F65">
        <v>60</v>
      </c>
      <c r="G65" t="s">
        <v>352</v>
      </c>
      <c r="L65" t="s">
        <v>309</v>
      </c>
      <c r="M65" t="s">
        <v>274</v>
      </c>
      <c r="N65">
        <v>6.4340999999999999</v>
      </c>
      <c r="AB65" t="str">
        <f>B2B!D62</f>
        <v>JM1</v>
      </c>
      <c r="AC65" t="str">
        <f>B2B!E62</f>
        <v>60</v>
      </c>
      <c r="AD65" t="str">
        <f t="shared" si="6"/>
        <v>JM1-60</v>
      </c>
      <c r="AE65" t="str">
        <f t="shared" si="7"/>
        <v>B34_L12_P</v>
      </c>
      <c r="AF65" t="str">
        <f t="shared" si="8"/>
        <v>P4</v>
      </c>
      <c r="AG65">
        <f t="shared" si="9"/>
        <v>7.1756000000000002</v>
      </c>
      <c r="AH65" t="str">
        <f>IF(IFERROR(IF(IF(AF65="--",INDEX(D:D,MATCH(AE65,INDEX(B:B,MATCH(AE65,B:B,)+1):B10579,)+MATCH(AE65,B:B,)))=D65,VLOOKUP(AE65,B:D,3,0),IF(AF65="--",INDEX(D:D,MATCH(AE65,INDEX(B:B,MATCH(AE65,B:B,)+1):B10579,)+MATCH(AE65,B:B,)),"---")),"---")=AD65,"---",IFERROR(IF(IF(AF65="--",INDEX(D:D,MATCH(AE65,INDEX(B:B,MATCH(AE65,B:B,)+1):B10579,)+MATCH(AE65,B:B,)))=AD65,VLOOKUP(AE65,B:D,3,0),IF(AF65="--",INDEX(D:D,MATCH(AE65,INDEX(B:B,MATCH(AE65,B:B,)+1):B10579,)+MATCH(AE65,B:B,)),"---")),"---"))</f>
        <v>---</v>
      </c>
      <c r="AI65" t="str">
        <f t="shared" si="10"/>
        <v>--</v>
      </c>
      <c r="AJ65" t="str">
        <f t="shared" si="11"/>
        <v>B34_L12_P</v>
      </c>
      <c r="AK65">
        <f t="shared" si="12"/>
        <v>2</v>
      </c>
      <c r="AT65" t="str">
        <f t="shared" si="4"/>
        <v>B34_L12_P</v>
      </c>
      <c r="AU65" t="str">
        <f t="shared" si="5"/>
        <v>--</v>
      </c>
    </row>
    <row r="66" spans="1:47" x14ac:dyDescent="0.25">
      <c r="A66" t="str">
        <f t="shared" si="0"/>
        <v>JM1-61</v>
      </c>
      <c r="B66" t="str">
        <f t="shared" si="1"/>
        <v>B34_L15_N</v>
      </c>
      <c r="C66" t="str">
        <f t="shared" si="2"/>
        <v>JM1-B34_L15_N</v>
      </c>
      <c r="D66" t="str">
        <f t="shared" si="3"/>
        <v>JM1-61</v>
      </c>
      <c r="E66" t="s">
        <v>158</v>
      </c>
      <c r="F66">
        <v>61</v>
      </c>
      <c r="G66" t="s">
        <v>357</v>
      </c>
      <c r="L66" t="s">
        <v>311</v>
      </c>
      <c r="M66" t="s">
        <v>274</v>
      </c>
      <c r="N66">
        <v>6.4340999999999999</v>
      </c>
      <c r="AB66" t="str">
        <f>B2B!D63</f>
        <v>JM1</v>
      </c>
      <c r="AC66" t="str">
        <f>B2B!E63</f>
        <v>61</v>
      </c>
      <c r="AD66" t="str">
        <f t="shared" si="6"/>
        <v>JM1-61</v>
      </c>
      <c r="AE66" t="str">
        <f t="shared" si="7"/>
        <v>B34_L15_N</v>
      </c>
      <c r="AF66" t="str">
        <f t="shared" si="8"/>
        <v>U1</v>
      </c>
      <c r="AG66">
        <f t="shared" si="9"/>
        <v>7.9127999999999998</v>
      </c>
      <c r="AH66" t="str">
        <f>IF(IFERROR(IF(IF(AF66="--",INDEX(D:D,MATCH(AE66,INDEX(B:B,MATCH(AE66,B:B,)+1):B10580,)+MATCH(AE66,B:B,)))=D66,VLOOKUP(AE66,B:D,3,0),IF(AF66="--",INDEX(D:D,MATCH(AE66,INDEX(B:B,MATCH(AE66,B:B,)+1):B10580,)+MATCH(AE66,B:B,)),"---")),"---")=AD66,"---",IFERROR(IF(IF(AF66="--",INDEX(D:D,MATCH(AE66,INDEX(B:B,MATCH(AE66,B:B,)+1):B10580,)+MATCH(AE66,B:B,)))=AD66,VLOOKUP(AE66,B:D,3,0),IF(AF66="--",INDEX(D:D,MATCH(AE66,INDEX(B:B,MATCH(AE66,B:B,)+1):B10580,)+MATCH(AE66,B:B,)),"---")),"---"))</f>
        <v>---</v>
      </c>
      <c r="AI66" t="str">
        <f t="shared" si="10"/>
        <v>--</v>
      </c>
      <c r="AJ66" t="str">
        <f t="shared" si="11"/>
        <v>B34_L15_N</v>
      </c>
      <c r="AK66">
        <f t="shared" si="12"/>
        <v>2</v>
      </c>
      <c r="AT66" t="str">
        <f t="shared" si="4"/>
        <v>B34_L15_N</v>
      </c>
      <c r="AU66" t="str">
        <f t="shared" si="5"/>
        <v>--</v>
      </c>
    </row>
    <row r="67" spans="1:47" x14ac:dyDescent="0.25">
      <c r="A67" t="str">
        <f t="shared" si="0"/>
        <v>JM1-62</v>
      </c>
      <c r="B67" t="str">
        <f t="shared" si="1"/>
        <v>VCCIO34</v>
      </c>
      <c r="C67" t="str">
        <f t="shared" si="2"/>
        <v>JM1-VCCIO34</v>
      </c>
      <c r="D67" t="str">
        <f t="shared" si="3"/>
        <v>JM1-62</v>
      </c>
      <c r="E67" t="s">
        <v>158</v>
      </c>
      <c r="F67">
        <v>62</v>
      </c>
      <c r="G67" t="s">
        <v>376</v>
      </c>
      <c r="L67" t="s">
        <v>304</v>
      </c>
      <c r="M67" t="s">
        <v>274</v>
      </c>
      <c r="N67">
        <v>12.2454</v>
      </c>
      <c r="AB67" t="str">
        <f>B2B!D64</f>
        <v>JM1</v>
      </c>
      <c r="AC67" t="str">
        <f>B2B!E64</f>
        <v>62</v>
      </c>
      <c r="AD67" t="str">
        <f t="shared" si="6"/>
        <v>JM1-62</v>
      </c>
      <c r="AE67" t="str">
        <f t="shared" si="7"/>
        <v>VCCIO34</v>
      </c>
      <c r="AF67" t="str">
        <f t="shared" si="8"/>
        <v>L6</v>
      </c>
      <c r="AG67">
        <f t="shared" si="9"/>
        <v>19.0486</v>
      </c>
      <c r="AH67" t="str">
        <f>IF(IFERROR(IF(IF(AF67="--",INDEX(D:D,MATCH(AE67,INDEX(B:B,MATCH(AE67,B:B,)+1):B10581,)+MATCH(AE67,B:B,)))=D67,VLOOKUP(AE67,B:D,3,0),IF(AF67="--",INDEX(D:D,MATCH(AE67,INDEX(B:B,MATCH(AE67,B:B,)+1):B10581,)+MATCH(AE67,B:B,)),"---")),"---")=AD67,"---",IFERROR(IF(IF(AF67="--",INDEX(D:D,MATCH(AE67,INDEX(B:B,MATCH(AE67,B:B,)+1):B10581,)+MATCH(AE67,B:B,)))=AD67,VLOOKUP(AE67,B:D,3,0),IF(AF67="--",INDEX(D:D,MATCH(AE67,INDEX(B:B,MATCH(AE67,B:B,)+1):B10581,)+MATCH(AE67,B:B,)),"---")),"---"))</f>
        <v>---</v>
      </c>
      <c r="AI67" t="str">
        <f t="shared" si="10"/>
        <v>--</v>
      </c>
      <c r="AJ67" t="str">
        <f t="shared" si="11"/>
        <v>VCCIO34</v>
      </c>
      <c r="AK67">
        <f t="shared" si="12"/>
        <v>10</v>
      </c>
      <c r="AT67" t="str">
        <f t="shared" si="4"/>
        <v>VCCIO34</v>
      </c>
      <c r="AU67" t="str">
        <f t="shared" si="5"/>
        <v>--</v>
      </c>
    </row>
    <row r="68" spans="1:47" x14ac:dyDescent="0.25">
      <c r="A68" t="str">
        <f t="shared" si="0"/>
        <v>JM1-63</v>
      </c>
      <c r="B68" t="str">
        <f t="shared" si="1"/>
        <v>B34_L15_P</v>
      </c>
      <c r="C68" t="str">
        <f t="shared" si="2"/>
        <v>JM1-B34_L15_P</v>
      </c>
      <c r="D68" t="str">
        <f t="shared" si="3"/>
        <v>JM1-63</v>
      </c>
      <c r="E68" t="s">
        <v>158</v>
      </c>
      <c r="F68">
        <v>63</v>
      </c>
      <c r="G68" t="s">
        <v>358</v>
      </c>
      <c r="L68" t="s">
        <v>307</v>
      </c>
      <c r="M68" t="s">
        <v>274</v>
      </c>
      <c r="N68">
        <v>13.396699999999999</v>
      </c>
      <c r="AB68" t="str">
        <f>B2B!D65</f>
        <v>JM1</v>
      </c>
      <c r="AC68" t="str">
        <f>B2B!E65</f>
        <v>63</v>
      </c>
      <c r="AD68" t="str">
        <f t="shared" si="6"/>
        <v>JM1-63</v>
      </c>
      <c r="AE68" t="str">
        <f t="shared" si="7"/>
        <v>B34_L15_P</v>
      </c>
      <c r="AF68" t="str">
        <f t="shared" si="8"/>
        <v>U2</v>
      </c>
      <c r="AG68">
        <f t="shared" si="9"/>
        <v>8.8155000000000001</v>
      </c>
      <c r="AH68" t="str">
        <f>IF(IFERROR(IF(IF(AF68="--",INDEX(D:D,MATCH(AE68,INDEX(B:B,MATCH(AE68,B:B,)+1):B10582,)+MATCH(AE68,B:B,)))=D68,VLOOKUP(AE68,B:D,3,0),IF(AF68="--",INDEX(D:D,MATCH(AE68,INDEX(B:B,MATCH(AE68,B:B,)+1):B10582,)+MATCH(AE68,B:B,)),"---")),"---")=AD68,"---",IFERROR(IF(IF(AF68="--",INDEX(D:D,MATCH(AE68,INDEX(B:B,MATCH(AE68,B:B,)+1):B10582,)+MATCH(AE68,B:B,)))=AD68,VLOOKUP(AE68,B:D,3,0),IF(AF68="--",INDEX(D:D,MATCH(AE68,INDEX(B:B,MATCH(AE68,B:B,)+1):B10582,)+MATCH(AE68,B:B,)),"---")),"---"))</f>
        <v>---</v>
      </c>
      <c r="AI68" t="str">
        <f t="shared" si="10"/>
        <v>--</v>
      </c>
      <c r="AJ68" t="str">
        <f t="shared" si="11"/>
        <v>B34_L15_P</v>
      </c>
      <c r="AK68">
        <f t="shared" si="12"/>
        <v>2</v>
      </c>
      <c r="AT68" t="str">
        <f t="shared" si="4"/>
        <v>B34_L15_P</v>
      </c>
      <c r="AU68" t="str">
        <f t="shared" si="5"/>
        <v>--</v>
      </c>
    </row>
    <row r="69" spans="1:47" x14ac:dyDescent="0.25">
      <c r="A69" t="str">
        <f t="shared" si="0"/>
        <v>JM1-64</v>
      </c>
      <c r="B69" t="str">
        <f t="shared" si="1"/>
        <v>B34_L17_N</v>
      </c>
      <c r="C69" t="str">
        <f t="shared" si="2"/>
        <v>JM1-B34_L17_N</v>
      </c>
      <c r="D69" t="str">
        <f t="shared" si="3"/>
        <v>JM1-64</v>
      </c>
      <c r="E69" t="s">
        <v>158</v>
      </c>
      <c r="F69">
        <v>64</v>
      </c>
      <c r="G69" t="s">
        <v>361</v>
      </c>
      <c r="L69" t="s">
        <v>315</v>
      </c>
      <c r="M69" t="s">
        <v>274</v>
      </c>
      <c r="N69">
        <v>10.4907</v>
      </c>
      <c r="AB69" t="str">
        <f>B2B!D66</f>
        <v>JM1</v>
      </c>
      <c r="AC69" t="str">
        <f>B2B!E66</f>
        <v>64</v>
      </c>
      <c r="AD69" t="str">
        <f t="shared" si="6"/>
        <v>JM1-64</v>
      </c>
      <c r="AE69" t="str">
        <f t="shared" si="7"/>
        <v>B34_L17_N</v>
      </c>
      <c r="AF69" t="str">
        <f t="shared" si="8"/>
        <v>T3</v>
      </c>
      <c r="AG69">
        <f t="shared" si="9"/>
        <v>6.1441999999999997</v>
      </c>
      <c r="AH69" t="str">
        <f>IF(IFERROR(IF(IF(AF69="--",INDEX(D:D,MATCH(AE69,INDEX(B:B,MATCH(AE69,B:B,)+1):B10583,)+MATCH(AE69,B:B,)))=D69,VLOOKUP(AE69,B:D,3,0),IF(AF69="--",INDEX(D:D,MATCH(AE69,INDEX(B:B,MATCH(AE69,B:B,)+1):B10583,)+MATCH(AE69,B:B,)),"---")),"---")=AD69,"---",IFERROR(IF(IF(AF69="--",INDEX(D:D,MATCH(AE69,INDEX(B:B,MATCH(AE69,B:B,)+1):B10583,)+MATCH(AE69,B:B,)))=AD69,VLOOKUP(AE69,B:D,3,0),IF(AF69="--",INDEX(D:D,MATCH(AE69,INDEX(B:B,MATCH(AE69,B:B,)+1):B10583,)+MATCH(AE69,B:B,)),"---")),"---"))</f>
        <v>---</v>
      </c>
      <c r="AI69" t="str">
        <f t="shared" si="10"/>
        <v>--</v>
      </c>
      <c r="AJ69" t="str">
        <f t="shared" si="11"/>
        <v>B34_L17_N</v>
      </c>
      <c r="AK69">
        <f t="shared" si="12"/>
        <v>2</v>
      </c>
      <c r="AT69" t="str">
        <f t="shared" si="4"/>
        <v>B34_L17_N</v>
      </c>
      <c r="AU69" t="str">
        <f t="shared" si="5"/>
        <v>--</v>
      </c>
    </row>
    <row r="70" spans="1:47" x14ac:dyDescent="0.25">
      <c r="A70" t="str">
        <f t="shared" ref="A70:A133" si="13">$E70&amp;"-"&amp;$F70</f>
        <v>JM1-65</v>
      </c>
      <c r="B70" t="str">
        <f t="shared" ref="B70:B133" si="14">IF(OR(E70=$A$2,E70=$B$2,E70=$C$2,E70=$D$2),"--",G70)</f>
        <v>GND</v>
      </c>
      <c r="C70" t="str">
        <f t="shared" ref="C70:C133" si="15">$E70&amp;"-"&amp;$G70</f>
        <v>JM1-GND</v>
      </c>
      <c r="D70" t="str">
        <f t="shared" ref="D70:D133" si="16">A70</f>
        <v>JM1-65</v>
      </c>
      <c r="E70" t="s">
        <v>158</v>
      </c>
      <c r="F70">
        <v>65</v>
      </c>
      <c r="G70" t="s">
        <v>275</v>
      </c>
      <c r="L70" t="s">
        <v>316</v>
      </c>
      <c r="M70" t="s">
        <v>274</v>
      </c>
      <c r="N70">
        <v>11.2897</v>
      </c>
      <c r="AB70" t="str">
        <f>B2B!D67</f>
        <v>JM1</v>
      </c>
      <c r="AC70" t="str">
        <f>B2B!E67</f>
        <v>65</v>
      </c>
      <c r="AD70" t="str">
        <f t="shared" si="6"/>
        <v>JM1-65</v>
      </c>
      <c r="AE70" t="str">
        <f t="shared" si="7"/>
        <v>GND</v>
      </c>
      <c r="AF70" t="str">
        <f t="shared" si="8"/>
        <v>---</v>
      </c>
      <c r="AG70" t="str">
        <f t="shared" si="9"/>
        <v>---</v>
      </c>
      <c r="AH70" t="str">
        <f>IF(IFERROR(IF(IF(AF70="--",INDEX(D:D,MATCH(AE70,INDEX(B:B,MATCH(AE70,B:B,)+1):B10584,)+MATCH(AE70,B:B,)))=D70,VLOOKUP(AE70,B:D,3,0),IF(AF70="--",INDEX(D:D,MATCH(AE70,INDEX(B:B,MATCH(AE70,B:B,)+1):B10584,)+MATCH(AE70,B:B,)),"---")),"---")=AD70,"---",IFERROR(IF(IF(AF70="--",INDEX(D:D,MATCH(AE70,INDEX(B:B,MATCH(AE70,B:B,)+1):B10584,)+MATCH(AE70,B:B,)))=AD70,VLOOKUP(AE70,B:D,3,0),IF(AF70="--",INDEX(D:D,MATCH(AE70,INDEX(B:B,MATCH(AE70,B:B,)+1):B10584,)+MATCH(AE70,B:B,)),"---")),"---"))</f>
        <v>---</v>
      </c>
      <c r="AI70" t="str">
        <f t="shared" si="10"/>
        <v>--</v>
      </c>
      <c r="AJ70" t="str">
        <f t="shared" si="11"/>
        <v>GND</v>
      </c>
      <c r="AK70">
        <f t="shared" si="12"/>
        <v>187</v>
      </c>
      <c r="AT70" t="str">
        <f t="shared" ref="AT70:AT133" si="17">IF(IF(COUNTIF($AO$6:$AQ$150,B70)&gt;0,"---","--")="---",VLOOKUP(B70,$AO$6:$AQ$150,3,0),B70)</f>
        <v>GND</v>
      </c>
      <c r="AU70" t="str">
        <f t="shared" ref="AU70:AU133" si="18">IF(IF(COUNTIF($AO$6:$AQ$150,B70)&gt;0,"---","--")="---",VLOOKUP(B70,$AO$6:$AQ$150,2,0),"--")</f>
        <v>--</v>
      </c>
    </row>
    <row r="71" spans="1:47" x14ac:dyDescent="0.25">
      <c r="A71" t="str">
        <f t="shared" si="13"/>
        <v>JM1-66</v>
      </c>
      <c r="B71" t="str">
        <f t="shared" si="14"/>
        <v>B34_L17_P</v>
      </c>
      <c r="C71" t="str">
        <f t="shared" si="15"/>
        <v>JM1-B34_L17_P</v>
      </c>
      <c r="D71" t="str">
        <f t="shared" si="16"/>
        <v>JM1-66</v>
      </c>
      <c r="E71" t="s">
        <v>158</v>
      </c>
      <c r="F71">
        <v>66</v>
      </c>
      <c r="G71" t="s">
        <v>362</v>
      </c>
      <c r="L71" t="s">
        <v>318</v>
      </c>
      <c r="M71" t="s">
        <v>274</v>
      </c>
      <c r="N71">
        <v>9.3523999999999994</v>
      </c>
      <c r="AB71" t="str">
        <f>B2B!D68</f>
        <v>JM1</v>
      </c>
      <c r="AC71" t="str">
        <f>B2B!E68</f>
        <v>66</v>
      </c>
      <c r="AD71" t="str">
        <f t="shared" ref="AD71:AD134" si="19">AB71&amp;"-"&amp;AC71</f>
        <v>JM1-66</v>
      </c>
      <c r="AE71" t="str">
        <f t="shared" ref="AE71:AE134" si="20">VLOOKUP(AD71,A:G,7,0)</f>
        <v>B34_L17_P</v>
      </c>
      <c r="AF71" t="str">
        <f t="shared" ref="AF71:AF134" si="21">IF(
IF(
IFERROR(VLOOKUP(AE71,$AM$6:$AM$50,1,),1)=1,1,0),
IFERROR(VLOOKUP($F$2&amp;"-"&amp;AE71,C:G,4,0),
"--"),"---")</f>
        <v>T4</v>
      </c>
      <c r="AG71">
        <f t="shared" ref="AG71:AG134" si="22">IF(AF71&lt;&gt;"---",VLOOKUP(AE71,L:N,3,0),"---")</f>
        <v>7.0270000000000001</v>
      </c>
      <c r="AH71" t="str">
        <f>IF(IFERROR(IF(IF(AF71="--",INDEX(D:D,MATCH(AE71,INDEX(B:B,MATCH(AE71,B:B,)+1):B10585,)+MATCH(AE71,B:B,)))=D71,VLOOKUP(AE71,B:D,3,0),IF(AF71="--",INDEX(D:D,MATCH(AE71,INDEX(B:B,MATCH(AE71,B:B,)+1):B10585,)+MATCH(AE71,B:B,)),"---")),"---")=AD71,"---",IFERROR(IF(IF(AF71="--",INDEX(D:D,MATCH(AE71,INDEX(B:B,MATCH(AE71,B:B,)+1):B10585,)+MATCH(AE71,B:B,)))=AD71,VLOOKUP(AE71,B:D,3,0),IF(AF71="--",INDEX(D:D,MATCH(AE71,INDEX(B:B,MATCH(AE71,B:B,)+1):B10585,)+MATCH(AE71,B:B,)),"---")),"---"))</f>
        <v>---</v>
      </c>
      <c r="AI71" t="str">
        <f t="shared" ref="AI71:AI134" si="23">IFERROR(IF(IF(COUNTIF($Q$6:$S$150,AE71)&gt;0,"---","--")="---",VLOOKUP(AE71,$Q$6:$S$150,2,0),"--"),"---")</f>
        <v>--</v>
      </c>
      <c r="AJ71" t="str">
        <f t="shared" ref="AJ71:AJ134" si="24">IF(IF(COUNTIF($O$6:$Q$150,AE71)&gt;0,"---","--")="---",VLOOKUP(AE71,$O$6:$Q$150,3,0),AE71)</f>
        <v>B34_L17_P</v>
      </c>
      <c r="AK71">
        <f t="shared" ref="AK71:AK134" si="25">COUNTIF(B:B,AE71)</f>
        <v>2</v>
      </c>
      <c r="AT71" t="str">
        <f t="shared" si="17"/>
        <v>B34_L17_P</v>
      </c>
      <c r="AU71" t="str">
        <f t="shared" si="18"/>
        <v>--</v>
      </c>
    </row>
    <row r="72" spans="1:47" x14ac:dyDescent="0.25">
      <c r="A72" t="str">
        <f t="shared" si="13"/>
        <v>JM1-67</v>
      </c>
      <c r="B72" t="str">
        <f t="shared" si="14"/>
        <v>B34_L16_N</v>
      </c>
      <c r="C72" t="str">
        <f t="shared" si="15"/>
        <v>JM1-B34_L16_N</v>
      </c>
      <c r="D72" t="str">
        <f t="shared" si="16"/>
        <v>JM1-67</v>
      </c>
      <c r="E72" t="s">
        <v>158</v>
      </c>
      <c r="F72">
        <v>67</v>
      </c>
      <c r="G72" t="s">
        <v>359</v>
      </c>
      <c r="L72" t="s">
        <v>319</v>
      </c>
      <c r="M72" t="s">
        <v>274</v>
      </c>
      <c r="N72">
        <v>10.4009</v>
      </c>
      <c r="AB72" t="str">
        <f>B2B!D69</f>
        <v>JM1</v>
      </c>
      <c r="AC72" t="str">
        <f>B2B!E69</f>
        <v>67</v>
      </c>
      <c r="AD72" t="str">
        <f t="shared" si="19"/>
        <v>JM1-67</v>
      </c>
      <c r="AE72" t="str">
        <f t="shared" si="20"/>
        <v>B34_L16_N</v>
      </c>
      <c r="AF72" t="str">
        <f t="shared" si="21"/>
        <v>V2</v>
      </c>
      <c r="AG72">
        <f t="shared" si="22"/>
        <v>9.5399999999999991</v>
      </c>
      <c r="AH72" t="str">
        <f>IF(IFERROR(IF(IF(AF72="--",INDEX(D:D,MATCH(AE72,INDEX(B:B,MATCH(AE72,B:B,)+1):B10586,)+MATCH(AE72,B:B,)))=D72,VLOOKUP(AE72,B:D,3,0),IF(AF72="--",INDEX(D:D,MATCH(AE72,INDEX(B:B,MATCH(AE72,B:B,)+1):B10586,)+MATCH(AE72,B:B,)),"---")),"---")=AD72,"---",IFERROR(IF(IF(AF72="--",INDEX(D:D,MATCH(AE72,INDEX(B:B,MATCH(AE72,B:B,)+1):B10586,)+MATCH(AE72,B:B,)))=AD72,VLOOKUP(AE72,B:D,3,0),IF(AF72="--",INDEX(D:D,MATCH(AE72,INDEX(B:B,MATCH(AE72,B:B,)+1):B10586,)+MATCH(AE72,B:B,)),"---")),"---"))</f>
        <v>---</v>
      </c>
      <c r="AI72" t="str">
        <f t="shared" si="23"/>
        <v>--</v>
      </c>
      <c r="AJ72" t="str">
        <f t="shared" si="24"/>
        <v>B34_L16_N</v>
      </c>
      <c r="AK72">
        <f t="shared" si="25"/>
        <v>2</v>
      </c>
      <c r="AT72" t="str">
        <f t="shared" si="17"/>
        <v>B34_L16_N</v>
      </c>
      <c r="AU72" t="str">
        <f t="shared" si="18"/>
        <v>--</v>
      </c>
    </row>
    <row r="73" spans="1:47" x14ac:dyDescent="0.25">
      <c r="A73" t="str">
        <f t="shared" si="13"/>
        <v>JM1-68</v>
      </c>
      <c r="B73" t="str">
        <f t="shared" si="14"/>
        <v>B34_L21_P</v>
      </c>
      <c r="C73" t="str">
        <f t="shared" si="15"/>
        <v>JM1-B34_L21_P</v>
      </c>
      <c r="D73" t="str">
        <f t="shared" si="16"/>
        <v>JM1-68</v>
      </c>
      <c r="E73" t="s">
        <v>158</v>
      </c>
      <c r="F73">
        <v>68</v>
      </c>
      <c r="G73" t="s">
        <v>377</v>
      </c>
      <c r="L73" t="s">
        <v>321</v>
      </c>
      <c r="M73" t="s">
        <v>274</v>
      </c>
      <c r="N73">
        <v>11.6214</v>
      </c>
      <c r="AB73" t="str">
        <f>B2B!D70</f>
        <v>JM1</v>
      </c>
      <c r="AC73" t="str">
        <f>B2B!E70</f>
        <v>68</v>
      </c>
      <c r="AD73" t="str">
        <f t="shared" si="19"/>
        <v>JM1-68</v>
      </c>
      <c r="AE73" t="str">
        <f t="shared" si="20"/>
        <v>B34_L21_P</v>
      </c>
      <c r="AF73" t="str">
        <f t="shared" si="21"/>
        <v>R5</v>
      </c>
      <c r="AG73">
        <f t="shared" si="22"/>
        <v>8.8366000000000007</v>
      </c>
      <c r="AH73" t="str">
        <f>IF(IFERROR(IF(IF(AF73="--",INDEX(D:D,MATCH(AE73,INDEX(B:B,MATCH(AE73,B:B,)+1):B10587,)+MATCH(AE73,B:B,)))=D73,VLOOKUP(AE73,B:D,3,0),IF(AF73="--",INDEX(D:D,MATCH(AE73,INDEX(B:B,MATCH(AE73,B:B,)+1):B10587,)+MATCH(AE73,B:B,)),"---")),"---")=AD73,"---",IFERROR(IF(IF(AF73="--",INDEX(D:D,MATCH(AE73,INDEX(B:B,MATCH(AE73,B:B,)+1):B10587,)+MATCH(AE73,B:B,)))=AD73,VLOOKUP(AE73,B:D,3,0),IF(AF73="--",INDEX(D:D,MATCH(AE73,INDEX(B:B,MATCH(AE73,B:B,)+1):B10587,)+MATCH(AE73,B:B,)),"---")),"---"))</f>
        <v>---</v>
      </c>
      <c r="AI73" t="str">
        <f t="shared" si="23"/>
        <v>--</v>
      </c>
      <c r="AJ73" t="str">
        <f t="shared" si="24"/>
        <v>B34_L21_P</v>
      </c>
      <c r="AK73">
        <f t="shared" si="25"/>
        <v>2</v>
      </c>
      <c r="AT73" t="str">
        <f t="shared" si="17"/>
        <v>B34_L21_P</v>
      </c>
      <c r="AU73" t="str">
        <f t="shared" si="18"/>
        <v>--</v>
      </c>
    </row>
    <row r="74" spans="1:47" x14ac:dyDescent="0.25">
      <c r="A74" t="str">
        <f t="shared" si="13"/>
        <v>JM1-69</v>
      </c>
      <c r="B74" t="str">
        <f t="shared" si="14"/>
        <v>B34_L16_P</v>
      </c>
      <c r="C74" t="str">
        <f t="shared" si="15"/>
        <v>JM1-B34_L16_P</v>
      </c>
      <c r="D74" t="str">
        <f t="shared" si="16"/>
        <v>JM1-69</v>
      </c>
      <c r="E74" t="s">
        <v>158</v>
      </c>
      <c r="F74">
        <v>69</v>
      </c>
      <c r="G74" t="s">
        <v>360</v>
      </c>
      <c r="L74" t="s">
        <v>322</v>
      </c>
      <c r="M74" t="s">
        <v>274</v>
      </c>
      <c r="N74">
        <v>12.606999999999999</v>
      </c>
      <c r="AB74" t="str">
        <f>B2B!D71</f>
        <v>JM1</v>
      </c>
      <c r="AC74" t="str">
        <f>B2B!E71</f>
        <v>69</v>
      </c>
      <c r="AD74" t="str">
        <f t="shared" si="19"/>
        <v>JM1-69</v>
      </c>
      <c r="AE74" t="str">
        <f t="shared" si="20"/>
        <v>B34_L16_P</v>
      </c>
      <c r="AF74" t="str">
        <f t="shared" si="21"/>
        <v>V3</v>
      </c>
      <c r="AG74">
        <f t="shared" si="22"/>
        <v>9.8713999999999995</v>
      </c>
      <c r="AH74" t="str">
        <f>IF(IFERROR(IF(IF(AF74="--",INDEX(D:D,MATCH(AE74,INDEX(B:B,MATCH(AE74,B:B,)+1):B10588,)+MATCH(AE74,B:B,)))=D74,VLOOKUP(AE74,B:D,3,0),IF(AF74="--",INDEX(D:D,MATCH(AE74,INDEX(B:B,MATCH(AE74,B:B,)+1):B10588,)+MATCH(AE74,B:B,)),"---")),"---")=AD74,"---",IFERROR(IF(IF(AF74="--",INDEX(D:D,MATCH(AE74,INDEX(B:B,MATCH(AE74,B:B,)+1):B10588,)+MATCH(AE74,B:B,)))=AD74,VLOOKUP(AE74,B:D,3,0),IF(AF74="--",INDEX(D:D,MATCH(AE74,INDEX(B:B,MATCH(AE74,B:B,)+1):B10588,)+MATCH(AE74,B:B,)),"---")),"---"))</f>
        <v>---</v>
      </c>
      <c r="AI74" t="str">
        <f t="shared" si="23"/>
        <v>--</v>
      </c>
      <c r="AJ74" t="str">
        <f t="shared" si="24"/>
        <v>B34_L16_P</v>
      </c>
      <c r="AK74">
        <f t="shared" si="25"/>
        <v>2</v>
      </c>
      <c r="AT74" t="str">
        <f t="shared" si="17"/>
        <v>B34_L16_P</v>
      </c>
      <c r="AU74" t="str">
        <f t="shared" si="18"/>
        <v>--</v>
      </c>
    </row>
    <row r="75" spans="1:47" x14ac:dyDescent="0.25">
      <c r="A75" t="str">
        <f t="shared" si="13"/>
        <v>JM1-70</v>
      </c>
      <c r="B75" t="str">
        <f t="shared" si="14"/>
        <v>B34_L21_N</v>
      </c>
      <c r="C75" t="str">
        <f t="shared" si="15"/>
        <v>JM1-B34_L21_N</v>
      </c>
      <c r="D75" t="str">
        <f t="shared" si="16"/>
        <v>JM1-70</v>
      </c>
      <c r="E75" t="s">
        <v>158</v>
      </c>
      <c r="F75">
        <v>70</v>
      </c>
      <c r="G75" t="s">
        <v>375</v>
      </c>
      <c r="L75" t="s">
        <v>323</v>
      </c>
      <c r="M75" t="s">
        <v>274</v>
      </c>
      <c r="N75">
        <v>8.7411999999999992</v>
      </c>
      <c r="AB75" t="str">
        <f>B2B!D72</f>
        <v>JM1</v>
      </c>
      <c r="AC75" t="str">
        <f>B2B!E72</f>
        <v>70</v>
      </c>
      <c r="AD75" t="str">
        <f t="shared" si="19"/>
        <v>JM1-70</v>
      </c>
      <c r="AE75" t="str">
        <f t="shared" si="20"/>
        <v>B34_L21_N</v>
      </c>
      <c r="AF75" t="str">
        <f t="shared" si="21"/>
        <v>T5</v>
      </c>
      <c r="AG75">
        <f t="shared" si="22"/>
        <v>8.2851999999999997</v>
      </c>
      <c r="AH75" t="str">
        <f>IF(IFERROR(IF(IF(AF75="--",INDEX(D:D,MATCH(AE75,INDEX(B:B,MATCH(AE75,B:B,)+1):B10589,)+MATCH(AE75,B:B,)))=D75,VLOOKUP(AE75,B:D,3,0),IF(AF75="--",INDEX(D:D,MATCH(AE75,INDEX(B:B,MATCH(AE75,B:B,)+1):B10589,)+MATCH(AE75,B:B,)),"---")),"---")=AD75,"---",IFERROR(IF(IF(AF75="--",INDEX(D:D,MATCH(AE75,INDEX(B:B,MATCH(AE75,B:B,)+1):B10589,)+MATCH(AE75,B:B,)))=AD75,VLOOKUP(AE75,B:D,3,0),IF(AF75="--",INDEX(D:D,MATCH(AE75,INDEX(B:B,MATCH(AE75,B:B,)+1):B10589,)+MATCH(AE75,B:B,)),"---")),"---"))</f>
        <v>---</v>
      </c>
      <c r="AI75" t="str">
        <f t="shared" si="23"/>
        <v>--</v>
      </c>
      <c r="AJ75" t="str">
        <f t="shared" si="24"/>
        <v>B34_L21_N</v>
      </c>
      <c r="AK75">
        <f t="shared" si="25"/>
        <v>2</v>
      </c>
      <c r="AT75" t="str">
        <f t="shared" si="17"/>
        <v>B34_L21_N</v>
      </c>
      <c r="AU75" t="str">
        <f t="shared" si="18"/>
        <v>--</v>
      </c>
    </row>
    <row r="76" spans="1:47" x14ac:dyDescent="0.25">
      <c r="A76" t="str">
        <f t="shared" si="13"/>
        <v>JM1-71</v>
      </c>
      <c r="B76" t="str">
        <f t="shared" si="14"/>
        <v>B34_L18_P</v>
      </c>
      <c r="C76" t="str">
        <f t="shared" si="15"/>
        <v>JM1-B34_L18_P</v>
      </c>
      <c r="D76" t="str">
        <f t="shared" si="16"/>
        <v>JM1-71</v>
      </c>
      <c r="E76" t="s">
        <v>158</v>
      </c>
      <c r="F76">
        <v>71</v>
      </c>
      <c r="G76" t="s">
        <v>365</v>
      </c>
      <c r="L76" t="s">
        <v>325</v>
      </c>
      <c r="M76" t="s">
        <v>274</v>
      </c>
      <c r="N76">
        <v>9.7897999999999996</v>
      </c>
      <c r="AB76" t="str">
        <f>B2B!D73</f>
        <v>JM1</v>
      </c>
      <c r="AC76" t="str">
        <f>B2B!E73</f>
        <v>71</v>
      </c>
      <c r="AD76" t="str">
        <f t="shared" si="19"/>
        <v>JM1-71</v>
      </c>
      <c r="AE76" t="str">
        <f t="shared" si="20"/>
        <v>B34_L18_P</v>
      </c>
      <c r="AF76" t="str">
        <f t="shared" si="21"/>
        <v>U4</v>
      </c>
      <c r="AG76">
        <f t="shared" si="22"/>
        <v>12.1212</v>
      </c>
      <c r="AH76" t="str">
        <f>IF(IFERROR(IF(IF(AF76="--",INDEX(D:D,MATCH(AE76,INDEX(B:B,MATCH(AE76,B:B,)+1):B10590,)+MATCH(AE76,B:B,)))=D76,VLOOKUP(AE76,B:D,3,0),IF(AF76="--",INDEX(D:D,MATCH(AE76,INDEX(B:B,MATCH(AE76,B:B,)+1):B10590,)+MATCH(AE76,B:B,)),"---")),"---")=AD76,"---",IFERROR(IF(IF(AF76="--",INDEX(D:D,MATCH(AE76,INDEX(B:B,MATCH(AE76,B:B,)+1):B10590,)+MATCH(AE76,B:B,)))=AD76,VLOOKUP(AE76,B:D,3,0),IF(AF76="--",INDEX(D:D,MATCH(AE76,INDEX(B:B,MATCH(AE76,B:B,)+1):B10590,)+MATCH(AE76,B:B,)),"---")),"---"))</f>
        <v>---</v>
      </c>
      <c r="AI76" t="str">
        <f t="shared" si="23"/>
        <v>--</v>
      </c>
      <c r="AJ76" t="str">
        <f t="shared" si="24"/>
        <v>B34_L18_P</v>
      </c>
      <c r="AK76">
        <f t="shared" si="25"/>
        <v>2</v>
      </c>
      <c r="AT76" t="str">
        <f t="shared" si="17"/>
        <v>B34_L18_P</v>
      </c>
      <c r="AU76" t="str">
        <f t="shared" si="18"/>
        <v>--</v>
      </c>
    </row>
    <row r="77" spans="1:47" x14ac:dyDescent="0.25">
      <c r="A77" t="str">
        <f t="shared" si="13"/>
        <v>JM1-72</v>
      </c>
      <c r="B77" t="str">
        <f t="shared" si="14"/>
        <v>B34_L19_N</v>
      </c>
      <c r="C77" t="str">
        <f t="shared" si="15"/>
        <v>JM1-B34_L19_N</v>
      </c>
      <c r="D77" t="str">
        <f t="shared" si="16"/>
        <v>JM1-72</v>
      </c>
      <c r="E77" t="s">
        <v>158</v>
      </c>
      <c r="F77">
        <v>72</v>
      </c>
      <c r="G77" t="s">
        <v>367</v>
      </c>
      <c r="L77" t="s">
        <v>327</v>
      </c>
      <c r="M77" t="s">
        <v>274</v>
      </c>
      <c r="N77">
        <v>16.9253</v>
      </c>
      <c r="AB77" t="str">
        <f>B2B!D74</f>
        <v>JM1</v>
      </c>
      <c r="AC77" t="str">
        <f>B2B!E74</f>
        <v>72</v>
      </c>
      <c r="AD77" t="str">
        <f t="shared" si="19"/>
        <v>JM1-72</v>
      </c>
      <c r="AE77" t="str">
        <f t="shared" si="20"/>
        <v>B34_L19_N</v>
      </c>
      <c r="AF77" t="str">
        <f t="shared" si="21"/>
        <v>P5</v>
      </c>
      <c r="AG77">
        <f t="shared" si="22"/>
        <v>11.9038</v>
      </c>
      <c r="AH77" t="str">
        <f>IF(IFERROR(IF(IF(AF77="--",INDEX(D:D,MATCH(AE77,INDEX(B:B,MATCH(AE77,B:B,)+1):B10591,)+MATCH(AE77,B:B,)))=D77,VLOOKUP(AE77,B:D,3,0),IF(AF77="--",INDEX(D:D,MATCH(AE77,INDEX(B:B,MATCH(AE77,B:B,)+1):B10591,)+MATCH(AE77,B:B,)),"---")),"---")=AD77,"---",IFERROR(IF(IF(AF77="--",INDEX(D:D,MATCH(AE77,INDEX(B:B,MATCH(AE77,B:B,)+1):B10591,)+MATCH(AE77,B:B,)))=AD77,VLOOKUP(AE77,B:D,3,0),IF(AF77="--",INDEX(D:D,MATCH(AE77,INDEX(B:B,MATCH(AE77,B:B,)+1):B10591,)+MATCH(AE77,B:B,)),"---")),"---"))</f>
        <v>---</v>
      </c>
      <c r="AI77" t="str">
        <f t="shared" si="23"/>
        <v>--</v>
      </c>
      <c r="AJ77" t="str">
        <f t="shared" si="24"/>
        <v>B34_L19_N</v>
      </c>
      <c r="AK77">
        <f t="shared" si="25"/>
        <v>2</v>
      </c>
      <c r="AT77" t="str">
        <f t="shared" si="17"/>
        <v>B34_L19_N</v>
      </c>
      <c r="AU77" t="str">
        <f t="shared" si="18"/>
        <v>--</v>
      </c>
    </row>
    <row r="78" spans="1:47" x14ac:dyDescent="0.25">
      <c r="A78" t="str">
        <f t="shared" si="13"/>
        <v>JM1-73</v>
      </c>
      <c r="B78" t="str">
        <f t="shared" si="14"/>
        <v>B34_L18_N</v>
      </c>
      <c r="C78" t="str">
        <f t="shared" si="15"/>
        <v>JM1-B34_L18_N</v>
      </c>
      <c r="D78" t="str">
        <f t="shared" si="16"/>
        <v>JM1-73</v>
      </c>
      <c r="E78" t="s">
        <v>158</v>
      </c>
      <c r="F78">
        <v>73</v>
      </c>
      <c r="G78" t="s">
        <v>363</v>
      </c>
      <c r="L78" t="s">
        <v>329</v>
      </c>
      <c r="M78" t="s">
        <v>274</v>
      </c>
      <c r="N78">
        <v>17.476800000000001</v>
      </c>
      <c r="AB78" t="str">
        <f>B2B!D75</f>
        <v>JM1</v>
      </c>
      <c r="AC78" t="str">
        <f>B2B!E75</f>
        <v>73</v>
      </c>
      <c r="AD78" t="str">
        <f t="shared" si="19"/>
        <v>JM1-73</v>
      </c>
      <c r="AE78" t="str">
        <f t="shared" si="20"/>
        <v>B34_L18_N</v>
      </c>
      <c r="AF78" t="str">
        <f t="shared" si="21"/>
        <v>V4</v>
      </c>
      <c r="AG78">
        <f t="shared" si="22"/>
        <v>11.569699999999999</v>
      </c>
      <c r="AH78" t="str">
        <f>IF(IFERROR(IF(IF(AF78="--",INDEX(D:D,MATCH(AE78,INDEX(B:B,MATCH(AE78,B:B,)+1):B10592,)+MATCH(AE78,B:B,)))=D78,VLOOKUP(AE78,B:D,3,0),IF(AF78="--",INDEX(D:D,MATCH(AE78,INDEX(B:B,MATCH(AE78,B:B,)+1):B10592,)+MATCH(AE78,B:B,)),"---")),"---")=AD78,"---",IFERROR(IF(IF(AF78="--",INDEX(D:D,MATCH(AE78,INDEX(B:B,MATCH(AE78,B:B,)+1):B10592,)+MATCH(AE78,B:B,)))=AD78,VLOOKUP(AE78,B:D,3,0),IF(AF78="--",INDEX(D:D,MATCH(AE78,INDEX(B:B,MATCH(AE78,B:B,)+1):B10592,)+MATCH(AE78,B:B,)),"---")),"---"))</f>
        <v>---</v>
      </c>
      <c r="AI78" t="str">
        <f t="shared" si="23"/>
        <v>--</v>
      </c>
      <c r="AJ78" t="str">
        <f t="shared" si="24"/>
        <v>B34_L18_N</v>
      </c>
      <c r="AK78">
        <f t="shared" si="25"/>
        <v>2</v>
      </c>
      <c r="AT78" t="str">
        <f t="shared" si="17"/>
        <v>B34_L18_N</v>
      </c>
      <c r="AU78" t="str">
        <f t="shared" si="18"/>
        <v>--</v>
      </c>
    </row>
    <row r="79" spans="1:47" x14ac:dyDescent="0.25">
      <c r="A79" t="str">
        <f t="shared" si="13"/>
        <v>JM1-74</v>
      </c>
      <c r="B79" t="str">
        <f t="shared" si="14"/>
        <v>B34_L19_P</v>
      </c>
      <c r="C79" t="str">
        <f t="shared" si="15"/>
        <v>JM1-B34_L19_P</v>
      </c>
      <c r="D79" t="str">
        <f t="shared" si="16"/>
        <v>JM1-74</v>
      </c>
      <c r="E79" t="s">
        <v>158</v>
      </c>
      <c r="F79">
        <v>74</v>
      </c>
      <c r="G79" t="s">
        <v>369</v>
      </c>
      <c r="L79" t="s">
        <v>331</v>
      </c>
      <c r="M79" t="s">
        <v>274</v>
      </c>
      <c r="N79">
        <v>6.3513000000000002</v>
      </c>
      <c r="AB79" t="str">
        <f>B2B!D76</f>
        <v>JM1</v>
      </c>
      <c r="AC79" t="str">
        <f>B2B!E76</f>
        <v>74</v>
      </c>
      <c r="AD79" t="str">
        <f t="shared" si="19"/>
        <v>JM1-74</v>
      </c>
      <c r="AE79" t="str">
        <f t="shared" si="20"/>
        <v>B34_L19_P</v>
      </c>
      <c r="AF79" t="str">
        <f t="shared" si="21"/>
        <v>P6</v>
      </c>
      <c r="AG79">
        <f t="shared" si="22"/>
        <v>12.7377</v>
      </c>
      <c r="AH79" t="str">
        <f>IF(IFERROR(IF(IF(AF79="--",INDEX(D:D,MATCH(AE79,INDEX(B:B,MATCH(AE79,B:B,)+1):B10593,)+MATCH(AE79,B:B,)))=D79,VLOOKUP(AE79,B:D,3,0),IF(AF79="--",INDEX(D:D,MATCH(AE79,INDEX(B:B,MATCH(AE79,B:B,)+1):B10593,)+MATCH(AE79,B:B,)),"---")),"---")=AD79,"---",IFERROR(IF(IF(AF79="--",INDEX(D:D,MATCH(AE79,INDEX(B:B,MATCH(AE79,B:B,)+1):B10593,)+MATCH(AE79,B:B,)))=AD79,VLOOKUP(AE79,B:D,3,0),IF(AF79="--",INDEX(D:D,MATCH(AE79,INDEX(B:B,MATCH(AE79,B:B,)+1):B10593,)+MATCH(AE79,B:B,)),"---")),"---"))</f>
        <v>---</v>
      </c>
      <c r="AI79" t="str">
        <f t="shared" si="23"/>
        <v>--</v>
      </c>
      <c r="AJ79" t="str">
        <f t="shared" si="24"/>
        <v>B34_L19_P</v>
      </c>
      <c r="AK79">
        <f t="shared" si="25"/>
        <v>2</v>
      </c>
      <c r="AT79" t="str">
        <f t="shared" si="17"/>
        <v>B34_L19_P</v>
      </c>
      <c r="AU79" t="str">
        <f t="shared" si="18"/>
        <v>--</v>
      </c>
    </row>
    <row r="80" spans="1:47" x14ac:dyDescent="0.25">
      <c r="A80" t="str">
        <f t="shared" si="13"/>
        <v>JM1-75</v>
      </c>
      <c r="B80" t="str">
        <f t="shared" si="14"/>
        <v>B34_L20_N</v>
      </c>
      <c r="C80" t="str">
        <f t="shared" si="15"/>
        <v>JM1-B34_L20_N</v>
      </c>
      <c r="D80" t="str">
        <f t="shared" si="16"/>
        <v>JM1-75</v>
      </c>
      <c r="E80" t="s">
        <v>158</v>
      </c>
      <c r="F80">
        <v>75</v>
      </c>
      <c r="G80" t="s">
        <v>373</v>
      </c>
      <c r="L80" t="s">
        <v>332</v>
      </c>
      <c r="M80" t="s">
        <v>274</v>
      </c>
      <c r="N80">
        <v>6.5998000000000001</v>
      </c>
      <c r="AB80" t="str">
        <f>B2B!D77</f>
        <v>JM1</v>
      </c>
      <c r="AC80" t="str">
        <f>B2B!E77</f>
        <v>75</v>
      </c>
      <c r="AD80" t="str">
        <f t="shared" si="19"/>
        <v>JM1-75</v>
      </c>
      <c r="AE80" t="str">
        <f t="shared" si="20"/>
        <v>B34_L20_N</v>
      </c>
      <c r="AF80" t="str">
        <f t="shared" si="21"/>
        <v>U5</v>
      </c>
      <c r="AG80">
        <f t="shared" si="22"/>
        <v>13.5383</v>
      </c>
      <c r="AH80" t="str">
        <f>IF(IFERROR(IF(IF(AF80="--",INDEX(D:D,MATCH(AE80,INDEX(B:B,MATCH(AE80,B:B,)+1):B10594,)+MATCH(AE80,B:B,)))=D80,VLOOKUP(AE80,B:D,3,0),IF(AF80="--",INDEX(D:D,MATCH(AE80,INDEX(B:B,MATCH(AE80,B:B,)+1):B10594,)+MATCH(AE80,B:B,)),"---")),"---")=AD80,"---",IFERROR(IF(IF(AF80="--",INDEX(D:D,MATCH(AE80,INDEX(B:B,MATCH(AE80,B:B,)+1):B10594,)+MATCH(AE80,B:B,)))=AD80,VLOOKUP(AE80,B:D,3,0),IF(AF80="--",INDEX(D:D,MATCH(AE80,INDEX(B:B,MATCH(AE80,B:B,)+1):B10594,)+MATCH(AE80,B:B,)),"---")),"---"))</f>
        <v>---</v>
      </c>
      <c r="AI80" t="str">
        <f t="shared" si="23"/>
        <v>--</v>
      </c>
      <c r="AJ80" t="str">
        <f t="shared" si="24"/>
        <v>B34_L20_N</v>
      </c>
      <c r="AK80">
        <f t="shared" si="25"/>
        <v>2</v>
      </c>
      <c r="AT80" t="str">
        <f t="shared" si="17"/>
        <v>B34_L20_N</v>
      </c>
      <c r="AU80" t="str">
        <f t="shared" si="18"/>
        <v>--</v>
      </c>
    </row>
    <row r="81" spans="1:47" x14ac:dyDescent="0.25">
      <c r="A81" t="str">
        <f t="shared" si="13"/>
        <v>JM1-76</v>
      </c>
      <c r="B81" t="str">
        <f t="shared" si="14"/>
        <v>B34_L22_N</v>
      </c>
      <c r="C81" t="str">
        <f t="shared" si="15"/>
        <v>JM1-B34_L22_N</v>
      </c>
      <c r="D81" t="str">
        <f t="shared" si="16"/>
        <v>JM1-76</v>
      </c>
      <c r="E81" t="s">
        <v>158</v>
      </c>
      <c r="F81">
        <v>76</v>
      </c>
      <c r="G81" t="s">
        <v>378</v>
      </c>
      <c r="L81" t="s">
        <v>314</v>
      </c>
      <c r="M81" t="s">
        <v>274</v>
      </c>
      <c r="N81">
        <v>13.2233</v>
      </c>
      <c r="AB81" t="str">
        <f>B2B!D78</f>
        <v>JM1</v>
      </c>
      <c r="AC81" t="str">
        <f>B2B!E78</f>
        <v>76</v>
      </c>
      <c r="AD81" t="str">
        <f t="shared" si="19"/>
        <v>JM1-76</v>
      </c>
      <c r="AE81" t="str">
        <f t="shared" si="20"/>
        <v>B34_L22_N</v>
      </c>
      <c r="AF81" t="str">
        <f t="shared" si="21"/>
        <v>T7</v>
      </c>
      <c r="AG81">
        <f t="shared" si="22"/>
        <v>12.422000000000001</v>
      </c>
      <c r="AH81" t="str">
        <f>IF(IFERROR(IF(IF(AF81="--",INDEX(D:D,MATCH(AE81,INDEX(B:B,MATCH(AE81,B:B,)+1):B10595,)+MATCH(AE81,B:B,)))=D81,VLOOKUP(AE81,B:D,3,0),IF(AF81="--",INDEX(D:D,MATCH(AE81,INDEX(B:B,MATCH(AE81,B:B,)+1):B10595,)+MATCH(AE81,B:B,)),"---")),"---")=AD81,"---",IFERROR(IF(IF(AF81="--",INDEX(D:D,MATCH(AE81,INDEX(B:B,MATCH(AE81,B:B,)+1):B10595,)+MATCH(AE81,B:B,)))=AD81,VLOOKUP(AE81,B:D,3,0),IF(AF81="--",INDEX(D:D,MATCH(AE81,INDEX(B:B,MATCH(AE81,B:B,)+1):B10595,)+MATCH(AE81,B:B,)),"---")),"---"))</f>
        <v>---</v>
      </c>
      <c r="AI81" t="str">
        <f t="shared" si="23"/>
        <v>--</v>
      </c>
      <c r="AJ81" t="str">
        <f t="shared" si="24"/>
        <v>B34_L22_N</v>
      </c>
      <c r="AK81">
        <f t="shared" si="25"/>
        <v>2</v>
      </c>
      <c r="AT81" t="str">
        <f t="shared" si="17"/>
        <v>B34_L22_N</v>
      </c>
      <c r="AU81" t="str">
        <f t="shared" si="18"/>
        <v>--</v>
      </c>
    </row>
    <row r="82" spans="1:47" x14ac:dyDescent="0.25">
      <c r="A82" t="str">
        <f t="shared" si="13"/>
        <v>JM1-77</v>
      </c>
      <c r="B82" t="str">
        <f t="shared" si="14"/>
        <v>B34_L20_P</v>
      </c>
      <c r="C82" t="str">
        <f t="shared" si="15"/>
        <v>JM1-B34_L20_P</v>
      </c>
      <c r="D82" t="str">
        <f t="shared" si="16"/>
        <v>JM1-77</v>
      </c>
      <c r="E82" t="s">
        <v>158</v>
      </c>
      <c r="F82">
        <v>77</v>
      </c>
      <c r="G82" t="s">
        <v>374</v>
      </c>
      <c r="L82" t="s">
        <v>312</v>
      </c>
      <c r="M82" t="s">
        <v>274</v>
      </c>
      <c r="N82">
        <v>13.2233</v>
      </c>
      <c r="AB82" t="str">
        <f>B2B!D79</f>
        <v>JM1</v>
      </c>
      <c r="AC82" t="str">
        <f>B2B!E79</f>
        <v>77</v>
      </c>
      <c r="AD82" t="str">
        <f t="shared" si="19"/>
        <v>JM1-77</v>
      </c>
      <c r="AE82" t="str">
        <f t="shared" si="20"/>
        <v>B34_L20_P</v>
      </c>
      <c r="AF82" t="str">
        <f t="shared" si="21"/>
        <v>U6</v>
      </c>
      <c r="AG82">
        <f t="shared" si="22"/>
        <v>14.1182</v>
      </c>
      <c r="AH82" t="str">
        <f>IF(IFERROR(IF(IF(AF82="--",INDEX(D:D,MATCH(AE82,INDEX(B:B,MATCH(AE82,B:B,)+1):B10596,)+MATCH(AE82,B:B,)))=D82,VLOOKUP(AE82,B:D,3,0),IF(AF82="--",INDEX(D:D,MATCH(AE82,INDEX(B:B,MATCH(AE82,B:B,)+1):B10596,)+MATCH(AE82,B:B,)),"---")),"---")=AD82,"---",IFERROR(IF(IF(AF82="--",INDEX(D:D,MATCH(AE82,INDEX(B:B,MATCH(AE82,B:B,)+1):B10596,)+MATCH(AE82,B:B,)))=AD82,VLOOKUP(AE82,B:D,3,0),IF(AF82="--",INDEX(D:D,MATCH(AE82,INDEX(B:B,MATCH(AE82,B:B,)+1):B10596,)+MATCH(AE82,B:B,)),"---")),"---"))</f>
        <v>---</v>
      </c>
      <c r="AI82" t="str">
        <f t="shared" si="23"/>
        <v>--</v>
      </c>
      <c r="AJ82" t="str">
        <f t="shared" si="24"/>
        <v>B34_L20_P</v>
      </c>
      <c r="AK82">
        <f t="shared" si="25"/>
        <v>2</v>
      </c>
      <c r="AT82" t="str">
        <f t="shared" si="17"/>
        <v>B34_L20_P</v>
      </c>
      <c r="AU82" t="str">
        <f t="shared" si="18"/>
        <v>--</v>
      </c>
    </row>
    <row r="83" spans="1:47" x14ac:dyDescent="0.25">
      <c r="A83" t="str">
        <f t="shared" si="13"/>
        <v>JM1-78</v>
      </c>
      <c r="B83" t="str">
        <f t="shared" si="14"/>
        <v>B34_L22_P</v>
      </c>
      <c r="C83" t="str">
        <f t="shared" si="15"/>
        <v>JM1-B34_L22_P</v>
      </c>
      <c r="D83" t="str">
        <f t="shared" si="16"/>
        <v>JM1-78</v>
      </c>
      <c r="E83" t="s">
        <v>158</v>
      </c>
      <c r="F83">
        <v>78</v>
      </c>
      <c r="G83" t="s">
        <v>379</v>
      </c>
      <c r="L83" t="s">
        <v>330</v>
      </c>
      <c r="M83" t="s">
        <v>274</v>
      </c>
      <c r="N83">
        <v>8.3033999999999999</v>
      </c>
      <c r="AB83" t="str">
        <f>B2B!D80</f>
        <v>JM1</v>
      </c>
      <c r="AC83" t="str">
        <f>B2B!E80</f>
        <v>78</v>
      </c>
      <c r="AD83" t="str">
        <f t="shared" si="19"/>
        <v>JM1-78</v>
      </c>
      <c r="AE83" t="str">
        <f t="shared" si="20"/>
        <v>B34_L22_P</v>
      </c>
      <c r="AF83" t="str">
        <f t="shared" si="21"/>
        <v>R7</v>
      </c>
      <c r="AG83">
        <f t="shared" si="22"/>
        <v>13.636200000000001</v>
      </c>
      <c r="AH83" t="str">
        <f>IF(IFERROR(IF(IF(AF83="--",INDEX(D:D,MATCH(AE83,INDEX(B:B,MATCH(AE83,B:B,)+1):B10597,)+MATCH(AE83,B:B,)))=D83,VLOOKUP(AE83,B:D,3,0),IF(AF83="--",INDEX(D:D,MATCH(AE83,INDEX(B:B,MATCH(AE83,B:B,)+1):B10597,)+MATCH(AE83,B:B,)),"---")),"---")=AD83,"---",IFERROR(IF(IF(AF83="--",INDEX(D:D,MATCH(AE83,INDEX(B:B,MATCH(AE83,B:B,)+1):B10597,)+MATCH(AE83,B:B,)))=AD83,VLOOKUP(AE83,B:D,3,0),IF(AF83="--",INDEX(D:D,MATCH(AE83,INDEX(B:B,MATCH(AE83,B:B,)+1):B10597,)+MATCH(AE83,B:B,)),"---")),"---"))</f>
        <v>---</v>
      </c>
      <c r="AI83" t="str">
        <f t="shared" si="23"/>
        <v>--</v>
      </c>
      <c r="AJ83" t="str">
        <f t="shared" si="24"/>
        <v>B34_L22_P</v>
      </c>
      <c r="AK83">
        <f t="shared" si="25"/>
        <v>2</v>
      </c>
      <c r="AT83" t="str">
        <f t="shared" si="17"/>
        <v>B34_L22_P</v>
      </c>
      <c r="AU83" t="str">
        <f t="shared" si="18"/>
        <v>--</v>
      </c>
    </row>
    <row r="84" spans="1:47" x14ac:dyDescent="0.25">
      <c r="A84" t="str">
        <f t="shared" si="13"/>
        <v>JM1-79</v>
      </c>
      <c r="B84" t="str">
        <f t="shared" si="14"/>
        <v>B34_L24_N</v>
      </c>
      <c r="C84" t="str">
        <f t="shared" si="15"/>
        <v>JM1-B34_L24_N</v>
      </c>
      <c r="D84" t="str">
        <f t="shared" si="16"/>
        <v>JM1-79</v>
      </c>
      <c r="E84" t="s">
        <v>158</v>
      </c>
      <c r="F84">
        <v>79</v>
      </c>
      <c r="G84" t="s">
        <v>382</v>
      </c>
      <c r="L84" t="s">
        <v>326</v>
      </c>
      <c r="M84" t="s">
        <v>274</v>
      </c>
      <c r="N84">
        <v>8.3646999999999991</v>
      </c>
      <c r="AB84" t="str">
        <f>B2B!D81</f>
        <v>JM1</v>
      </c>
      <c r="AC84" t="str">
        <f>B2B!E81</f>
        <v>79</v>
      </c>
      <c r="AD84" t="str">
        <f t="shared" si="19"/>
        <v>JM1-79</v>
      </c>
      <c r="AE84" t="str">
        <f t="shared" si="20"/>
        <v>B34_L24_N</v>
      </c>
      <c r="AF84" t="str">
        <f t="shared" si="21"/>
        <v>V7</v>
      </c>
      <c r="AG84">
        <f t="shared" si="22"/>
        <v>16.321100000000001</v>
      </c>
      <c r="AH84" t="str">
        <f>IF(IFERROR(IF(IF(AF84="--",INDEX(D:D,MATCH(AE84,INDEX(B:B,MATCH(AE84,B:B,)+1):B10598,)+MATCH(AE84,B:B,)))=D84,VLOOKUP(AE84,B:D,3,0),IF(AF84="--",INDEX(D:D,MATCH(AE84,INDEX(B:B,MATCH(AE84,B:B,)+1):B10598,)+MATCH(AE84,B:B,)),"---")),"---")=AD84,"---",IFERROR(IF(IF(AF84="--",INDEX(D:D,MATCH(AE84,INDEX(B:B,MATCH(AE84,B:B,)+1):B10598,)+MATCH(AE84,B:B,)))=AD84,VLOOKUP(AE84,B:D,3,0),IF(AF84="--",INDEX(D:D,MATCH(AE84,INDEX(B:B,MATCH(AE84,B:B,)+1):B10598,)+MATCH(AE84,B:B,)),"---")),"---"))</f>
        <v>---</v>
      </c>
      <c r="AI84" t="str">
        <f t="shared" si="23"/>
        <v>--</v>
      </c>
      <c r="AJ84" t="str">
        <f t="shared" si="24"/>
        <v>B34_L24_N</v>
      </c>
      <c r="AK84">
        <f t="shared" si="25"/>
        <v>2</v>
      </c>
      <c r="AT84" t="str">
        <f t="shared" si="17"/>
        <v>B34_L24_N</v>
      </c>
      <c r="AU84" t="str">
        <f t="shared" si="18"/>
        <v>--</v>
      </c>
    </row>
    <row r="85" spans="1:47" x14ac:dyDescent="0.25">
      <c r="A85" t="str">
        <f t="shared" si="13"/>
        <v>JM1-80</v>
      </c>
      <c r="B85" t="str">
        <f t="shared" si="14"/>
        <v>B34_L23_N</v>
      </c>
      <c r="C85" t="str">
        <f t="shared" si="15"/>
        <v>JM1-B34_L23_N</v>
      </c>
      <c r="D85" t="str">
        <f t="shared" si="16"/>
        <v>JM1-80</v>
      </c>
      <c r="E85" t="s">
        <v>158</v>
      </c>
      <c r="F85">
        <v>80</v>
      </c>
      <c r="G85" t="s">
        <v>380</v>
      </c>
      <c r="L85" t="s">
        <v>317</v>
      </c>
      <c r="M85" t="s">
        <v>274</v>
      </c>
      <c r="N85">
        <v>8.4926999999999992</v>
      </c>
      <c r="AB85" t="str">
        <f>B2B!D82</f>
        <v>JM1</v>
      </c>
      <c r="AC85" t="str">
        <f>B2B!E82</f>
        <v>80</v>
      </c>
      <c r="AD85" t="str">
        <f t="shared" si="19"/>
        <v>JM1-80</v>
      </c>
      <c r="AE85" t="str">
        <f t="shared" si="20"/>
        <v>B34_L23_N</v>
      </c>
      <c r="AF85" t="str">
        <f t="shared" si="21"/>
        <v>V6</v>
      </c>
      <c r="AG85">
        <f t="shared" si="22"/>
        <v>10.6119</v>
      </c>
      <c r="AH85" t="str">
        <f>IF(IFERROR(IF(IF(AF85="--",INDEX(D:D,MATCH(AE85,INDEX(B:B,MATCH(AE85,B:B,)+1):B10599,)+MATCH(AE85,B:B,)))=D85,VLOOKUP(AE85,B:D,3,0),IF(AF85="--",INDEX(D:D,MATCH(AE85,INDEX(B:B,MATCH(AE85,B:B,)+1):B10599,)+MATCH(AE85,B:B,)),"---")),"---")=AD85,"---",IFERROR(IF(IF(AF85="--",INDEX(D:D,MATCH(AE85,INDEX(B:B,MATCH(AE85,B:B,)+1):B10599,)+MATCH(AE85,B:B,)))=AD85,VLOOKUP(AE85,B:D,3,0),IF(AF85="--",INDEX(D:D,MATCH(AE85,INDEX(B:B,MATCH(AE85,B:B,)+1):B10599,)+MATCH(AE85,B:B,)),"---")),"---"))</f>
        <v>---</v>
      </c>
      <c r="AI85" t="str">
        <f t="shared" si="23"/>
        <v>--</v>
      </c>
      <c r="AJ85" t="str">
        <f t="shared" si="24"/>
        <v>B34_L23_N</v>
      </c>
      <c r="AK85">
        <f t="shared" si="25"/>
        <v>2</v>
      </c>
      <c r="AT85" t="str">
        <f t="shared" si="17"/>
        <v>B34_L23_N</v>
      </c>
      <c r="AU85" t="str">
        <f t="shared" si="18"/>
        <v>--</v>
      </c>
    </row>
    <row r="86" spans="1:47" x14ac:dyDescent="0.25">
      <c r="A86" t="str">
        <f t="shared" si="13"/>
        <v>JM1-81</v>
      </c>
      <c r="B86" t="str">
        <f t="shared" si="14"/>
        <v>B34_L24_P</v>
      </c>
      <c r="C86" t="str">
        <f t="shared" si="15"/>
        <v>JM1-B34_L24_P</v>
      </c>
      <c r="D86" t="str">
        <f t="shared" si="16"/>
        <v>JM1-81</v>
      </c>
      <c r="E86" t="s">
        <v>158</v>
      </c>
      <c r="F86">
        <v>81</v>
      </c>
      <c r="G86" t="s">
        <v>383</v>
      </c>
      <c r="L86" t="s">
        <v>320</v>
      </c>
      <c r="M86" t="s">
        <v>274</v>
      </c>
      <c r="N86">
        <v>9.3755000000000006</v>
      </c>
      <c r="AB86" t="str">
        <f>B2B!D83</f>
        <v>JM1</v>
      </c>
      <c r="AC86" t="str">
        <f>B2B!E83</f>
        <v>81</v>
      </c>
      <c r="AD86" t="str">
        <f t="shared" si="19"/>
        <v>JM1-81</v>
      </c>
      <c r="AE86" t="str">
        <f t="shared" si="20"/>
        <v>B34_L24_P</v>
      </c>
      <c r="AF86" t="str">
        <f t="shared" si="21"/>
        <v>V8</v>
      </c>
      <c r="AG86">
        <f t="shared" si="22"/>
        <v>16.6525</v>
      </c>
      <c r="AH86" t="str">
        <f>IF(IFERROR(IF(IF(AF86="--",INDEX(D:D,MATCH(AE86,INDEX(B:B,MATCH(AE86,B:B,)+1):B10600,)+MATCH(AE86,B:B,)))=D86,VLOOKUP(AE86,B:D,3,0),IF(AF86="--",INDEX(D:D,MATCH(AE86,INDEX(B:B,MATCH(AE86,B:B,)+1):B10600,)+MATCH(AE86,B:B,)),"---")),"---")=AD86,"---",IFERROR(IF(IF(AF86="--",INDEX(D:D,MATCH(AE86,INDEX(B:B,MATCH(AE86,B:B,)+1):B10600,)+MATCH(AE86,B:B,)))=AD86,VLOOKUP(AE86,B:D,3,0),IF(AF86="--",INDEX(D:D,MATCH(AE86,INDEX(B:B,MATCH(AE86,B:B,)+1):B10600,)+MATCH(AE86,B:B,)),"---")),"---"))</f>
        <v>---</v>
      </c>
      <c r="AI86" t="str">
        <f t="shared" si="23"/>
        <v>--</v>
      </c>
      <c r="AJ86" t="str">
        <f t="shared" si="24"/>
        <v>B34_L24_P</v>
      </c>
      <c r="AK86">
        <f t="shared" si="25"/>
        <v>2</v>
      </c>
      <c r="AT86" t="str">
        <f t="shared" si="17"/>
        <v>B34_L24_P</v>
      </c>
      <c r="AU86" t="str">
        <f t="shared" si="18"/>
        <v>--</v>
      </c>
    </row>
    <row r="87" spans="1:47" x14ac:dyDescent="0.25">
      <c r="A87" t="str">
        <f t="shared" si="13"/>
        <v>JM1-82</v>
      </c>
      <c r="B87" t="str">
        <f t="shared" si="14"/>
        <v>B34_L23_P</v>
      </c>
      <c r="C87" t="str">
        <f t="shared" si="15"/>
        <v>JM1-B34_L23_P</v>
      </c>
      <c r="D87" t="str">
        <f t="shared" si="16"/>
        <v>JM1-82</v>
      </c>
      <c r="E87" t="s">
        <v>158</v>
      </c>
      <c r="F87">
        <v>82</v>
      </c>
      <c r="G87" t="s">
        <v>381</v>
      </c>
      <c r="L87" t="s">
        <v>336</v>
      </c>
      <c r="M87" t="s">
        <v>274</v>
      </c>
      <c r="N87">
        <v>10.9069</v>
      </c>
      <c r="AB87" t="str">
        <f>B2B!D84</f>
        <v>JM1</v>
      </c>
      <c r="AC87" t="str">
        <f>B2B!E84</f>
        <v>82</v>
      </c>
      <c r="AD87" t="str">
        <f t="shared" si="19"/>
        <v>JM1-82</v>
      </c>
      <c r="AE87" t="str">
        <f t="shared" si="20"/>
        <v>B34_L23_P</v>
      </c>
      <c r="AF87" t="str">
        <f t="shared" si="21"/>
        <v>U7</v>
      </c>
      <c r="AG87">
        <f t="shared" si="22"/>
        <v>11.991899999999999</v>
      </c>
      <c r="AH87" t="str">
        <f>IF(IFERROR(IF(IF(AF87="--",INDEX(D:D,MATCH(AE87,INDEX(B:B,MATCH(AE87,B:B,)+1):B10601,)+MATCH(AE87,B:B,)))=D87,VLOOKUP(AE87,B:D,3,0),IF(AF87="--",INDEX(D:D,MATCH(AE87,INDEX(B:B,MATCH(AE87,B:B,)+1):B10601,)+MATCH(AE87,B:B,)),"---")),"---")=AD87,"---",IFERROR(IF(IF(AF87="--",INDEX(D:D,MATCH(AE87,INDEX(B:B,MATCH(AE87,B:B,)+1):B10601,)+MATCH(AE87,B:B,)))=AD87,VLOOKUP(AE87,B:D,3,0),IF(AF87="--",INDEX(D:D,MATCH(AE87,INDEX(B:B,MATCH(AE87,B:B,)+1):B10601,)+MATCH(AE87,B:B,)),"---")),"---"))</f>
        <v>---</v>
      </c>
      <c r="AI87" t="str">
        <f t="shared" si="23"/>
        <v>--</v>
      </c>
      <c r="AJ87" t="str">
        <f t="shared" si="24"/>
        <v>B34_L23_P</v>
      </c>
      <c r="AK87">
        <f t="shared" si="25"/>
        <v>2</v>
      </c>
      <c r="AT87" t="str">
        <f t="shared" si="17"/>
        <v>B34_L23_P</v>
      </c>
      <c r="AU87" t="str">
        <f t="shared" si="18"/>
        <v>--</v>
      </c>
    </row>
    <row r="88" spans="1:47" x14ac:dyDescent="0.25">
      <c r="A88" t="str">
        <f t="shared" si="13"/>
        <v>JM1-83</v>
      </c>
      <c r="B88" t="str">
        <f t="shared" si="14"/>
        <v>GND</v>
      </c>
      <c r="C88" t="str">
        <f t="shared" si="15"/>
        <v>JM1-GND</v>
      </c>
      <c r="D88" t="str">
        <f t="shared" si="16"/>
        <v>JM1-83</v>
      </c>
      <c r="E88" t="s">
        <v>158</v>
      </c>
      <c r="F88">
        <v>83</v>
      </c>
      <c r="G88" t="s">
        <v>275</v>
      </c>
      <c r="L88" t="s">
        <v>338</v>
      </c>
      <c r="M88" t="s">
        <v>274</v>
      </c>
      <c r="N88">
        <v>11.955500000000001</v>
      </c>
      <c r="AB88" t="str">
        <f>B2B!D85</f>
        <v>JM1</v>
      </c>
      <c r="AC88" t="str">
        <f>B2B!E85</f>
        <v>83</v>
      </c>
      <c r="AD88" t="str">
        <f t="shared" si="19"/>
        <v>JM1-83</v>
      </c>
      <c r="AE88" t="str">
        <f t="shared" si="20"/>
        <v>GND</v>
      </c>
      <c r="AF88" t="str">
        <f t="shared" si="21"/>
        <v>---</v>
      </c>
      <c r="AG88" t="str">
        <f t="shared" si="22"/>
        <v>---</v>
      </c>
      <c r="AH88" t="str">
        <f>IF(IFERROR(IF(IF(AF88="--",INDEX(D:D,MATCH(AE88,INDEX(B:B,MATCH(AE88,B:B,)+1):B10602,)+MATCH(AE88,B:B,)))=D88,VLOOKUP(AE88,B:D,3,0),IF(AF88="--",INDEX(D:D,MATCH(AE88,INDEX(B:B,MATCH(AE88,B:B,)+1):B10602,)+MATCH(AE88,B:B,)),"---")),"---")=AD88,"---",IFERROR(IF(IF(AF88="--",INDEX(D:D,MATCH(AE88,INDEX(B:B,MATCH(AE88,B:B,)+1):B10602,)+MATCH(AE88,B:B,)))=AD88,VLOOKUP(AE88,B:D,3,0),IF(AF88="--",INDEX(D:D,MATCH(AE88,INDEX(B:B,MATCH(AE88,B:B,)+1):B10602,)+MATCH(AE88,B:B,)),"---")),"---"))</f>
        <v>---</v>
      </c>
      <c r="AI88" t="str">
        <f t="shared" si="23"/>
        <v>--</v>
      </c>
      <c r="AJ88" t="str">
        <f t="shared" si="24"/>
        <v>GND</v>
      </c>
      <c r="AK88">
        <f t="shared" si="25"/>
        <v>187</v>
      </c>
      <c r="AT88" t="str">
        <f t="shared" si="17"/>
        <v>GND</v>
      </c>
      <c r="AU88" t="str">
        <f t="shared" si="18"/>
        <v>--</v>
      </c>
    </row>
    <row r="89" spans="1:47" x14ac:dyDescent="0.25">
      <c r="A89" t="str">
        <f t="shared" si="13"/>
        <v>JM1-84</v>
      </c>
      <c r="B89" t="str">
        <f t="shared" si="14"/>
        <v>3.3V</v>
      </c>
      <c r="C89" t="str">
        <f t="shared" si="15"/>
        <v>JM1-3.3V</v>
      </c>
      <c r="D89" t="str">
        <f t="shared" si="16"/>
        <v>JM1-84</v>
      </c>
      <c r="E89" t="s">
        <v>158</v>
      </c>
      <c r="F89">
        <v>84</v>
      </c>
      <c r="G89" t="s">
        <v>277</v>
      </c>
      <c r="L89" t="s">
        <v>339</v>
      </c>
      <c r="M89" t="s">
        <v>274</v>
      </c>
      <c r="N89">
        <v>14.3626</v>
      </c>
      <c r="AB89" t="str">
        <f>B2B!D86</f>
        <v>JM1</v>
      </c>
      <c r="AC89" t="str">
        <f>B2B!E86</f>
        <v>84</v>
      </c>
      <c r="AD89" t="str">
        <f t="shared" si="19"/>
        <v>JM1-84</v>
      </c>
      <c r="AE89" t="str">
        <f t="shared" si="20"/>
        <v>3.3V</v>
      </c>
      <c r="AF89" t="str">
        <f t="shared" si="21"/>
        <v>--</v>
      </c>
      <c r="AG89">
        <f t="shared" si="22"/>
        <v>22.364100000000001</v>
      </c>
      <c r="AH89" t="str">
        <f>IF(IFERROR(IF(IF(AF89="--",INDEX(D:D,MATCH(AE89,INDEX(B:B,MATCH(AE89,B:B,)+1):B10603,)+MATCH(AE89,B:B,)))=D89,VLOOKUP(AE89,B:D,3,0),IF(AF89="--",INDEX(D:D,MATCH(AE89,INDEX(B:B,MATCH(AE89,B:B,)+1):B10603,)+MATCH(AE89,B:B,)),"---")),"---")=AD89,"---",IFERROR(IF(IF(AF89="--",INDEX(D:D,MATCH(AE89,INDEX(B:B,MATCH(AE89,B:B,)+1):B10603,)+MATCH(AE89,B:B,)))=AD89,VLOOKUP(AE89,B:D,3,0),IF(AF89="--",INDEX(D:D,MATCH(AE89,INDEX(B:B,MATCH(AE89,B:B,)+1):B10603,)+MATCH(AE89,B:B,)),"---")),"---"))</f>
        <v>C1-1</v>
      </c>
      <c r="AI89" t="str">
        <f t="shared" si="23"/>
        <v>--</v>
      </c>
      <c r="AJ89" t="str">
        <f t="shared" si="24"/>
        <v>3.3V</v>
      </c>
      <c r="AK89">
        <f t="shared" si="25"/>
        <v>9</v>
      </c>
      <c r="AT89" t="str">
        <f t="shared" si="17"/>
        <v>3.3V</v>
      </c>
      <c r="AU89" t="str">
        <f t="shared" si="18"/>
        <v>--</v>
      </c>
    </row>
    <row r="90" spans="1:47" x14ac:dyDescent="0.25">
      <c r="A90" t="str">
        <f t="shared" si="13"/>
        <v>JM1-85</v>
      </c>
      <c r="B90" t="str">
        <f t="shared" si="14"/>
        <v>TDI</v>
      </c>
      <c r="C90" t="str">
        <f t="shared" si="15"/>
        <v>JM1-TDI</v>
      </c>
      <c r="D90" t="str">
        <f t="shared" si="16"/>
        <v>JM1-85</v>
      </c>
      <c r="E90" t="s">
        <v>158</v>
      </c>
      <c r="F90">
        <v>85</v>
      </c>
      <c r="G90" t="s">
        <v>404</v>
      </c>
      <c r="L90" t="s">
        <v>340</v>
      </c>
      <c r="M90" t="s">
        <v>274</v>
      </c>
      <c r="N90">
        <v>14.914</v>
      </c>
      <c r="AB90" t="str">
        <f>B2B!D87</f>
        <v>JM1</v>
      </c>
      <c r="AC90" t="str">
        <f>B2B!E87</f>
        <v>85</v>
      </c>
      <c r="AD90" t="str">
        <f t="shared" si="19"/>
        <v>JM1-85</v>
      </c>
      <c r="AE90" t="str">
        <f t="shared" si="20"/>
        <v>TDI</v>
      </c>
      <c r="AF90" t="str">
        <f t="shared" si="21"/>
        <v>T9</v>
      </c>
      <c r="AG90">
        <f t="shared" si="22"/>
        <v>17.378399999999999</v>
      </c>
      <c r="AH90" t="str">
        <f>IF(IFERROR(IF(IF(AF90="--",INDEX(D:D,MATCH(AE90,INDEX(B:B,MATCH(AE90,B:B,)+1):B10604,)+MATCH(AE90,B:B,)))=D90,VLOOKUP(AE90,B:D,3,0),IF(AF90="--",INDEX(D:D,MATCH(AE90,INDEX(B:B,MATCH(AE90,B:B,)+1):B10604,)+MATCH(AE90,B:B,)),"---")),"---")=AD90,"---",IFERROR(IF(IF(AF90="--",INDEX(D:D,MATCH(AE90,INDEX(B:B,MATCH(AE90,B:B,)+1):B10604,)+MATCH(AE90,B:B,)))=AD90,VLOOKUP(AE90,B:D,3,0),IF(AF90="--",INDEX(D:D,MATCH(AE90,INDEX(B:B,MATCH(AE90,B:B,)+1):B10604,)+MATCH(AE90,B:B,)),"---")),"---"))</f>
        <v>---</v>
      </c>
      <c r="AI90" t="str">
        <f t="shared" si="23"/>
        <v>--</v>
      </c>
      <c r="AJ90" t="str">
        <f t="shared" si="24"/>
        <v>TDI</v>
      </c>
      <c r="AK90">
        <f t="shared" si="25"/>
        <v>2</v>
      </c>
      <c r="AT90" t="str">
        <f t="shared" si="17"/>
        <v>TDI</v>
      </c>
      <c r="AU90" t="str">
        <f t="shared" si="18"/>
        <v>--</v>
      </c>
    </row>
    <row r="91" spans="1:47" x14ac:dyDescent="0.25">
      <c r="A91" t="str">
        <f t="shared" si="13"/>
        <v>JM1-86</v>
      </c>
      <c r="B91" t="str">
        <f t="shared" si="14"/>
        <v>B14_L24_N</v>
      </c>
      <c r="C91" t="str">
        <f t="shared" si="15"/>
        <v>JM1-B14_L24_N</v>
      </c>
      <c r="D91" t="str">
        <f t="shared" si="16"/>
        <v>JM1-86</v>
      </c>
      <c r="E91" t="s">
        <v>158</v>
      </c>
      <c r="F91">
        <v>86</v>
      </c>
      <c r="G91" t="s">
        <v>293</v>
      </c>
      <c r="L91" t="s">
        <v>334</v>
      </c>
      <c r="M91" t="s">
        <v>274</v>
      </c>
      <c r="N91">
        <v>18.473800000000001</v>
      </c>
      <c r="AB91" t="str">
        <f>B2B!D88</f>
        <v>JM1</v>
      </c>
      <c r="AC91" t="str">
        <f>B2B!E88</f>
        <v>86</v>
      </c>
      <c r="AD91" t="str">
        <f t="shared" si="19"/>
        <v>JM1-86</v>
      </c>
      <c r="AE91" t="str">
        <f t="shared" si="20"/>
        <v>B14_L24_N</v>
      </c>
      <c r="AF91" t="str">
        <f t="shared" si="21"/>
        <v>V9</v>
      </c>
      <c r="AG91">
        <f t="shared" si="22"/>
        <v>13.714</v>
      </c>
      <c r="AH91" t="str">
        <f>IF(IFERROR(IF(IF(AF91="--",INDEX(D:D,MATCH(AE91,INDEX(B:B,MATCH(AE91,B:B,)+1):B10605,)+MATCH(AE91,B:B,)))=D91,VLOOKUP(AE91,B:D,3,0),IF(AF91="--",INDEX(D:D,MATCH(AE91,INDEX(B:B,MATCH(AE91,B:B,)+1):B10605,)+MATCH(AE91,B:B,)),"---")),"---")=AD91,"---",IFERROR(IF(IF(AF91="--",INDEX(D:D,MATCH(AE91,INDEX(B:B,MATCH(AE91,B:B,)+1):B10605,)+MATCH(AE91,B:B,)))=AD91,VLOOKUP(AE91,B:D,3,0),IF(AF91="--",INDEX(D:D,MATCH(AE91,INDEX(B:B,MATCH(AE91,B:B,)+1):B10605,)+MATCH(AE91,B:B,)),"---")),"---"))</f>
        <v>---</v>
      </c>
      <c r="AI91" t="str">
        <f t="shared" si="23"/>
        <v>--</v>
      </c>
      <c r="AJ91" t="str">
        <f t="shared" si="24"/>
        <v>B14_L24_N</v>
      </c>
      <c r="AK91">
        <f t="shared" si="25"/>
        <v>2</v>
      </c>
      <c r="AT91" t="str">
        <f t="shared" si="17"/>
        <v>B14_L24_N</v>
      </c>
      <c r="AU91" t="str">
        <f t="shared" si="18"/>
        <v>--</v>
      </c>
    </row>
    <row r="92" spans="1:47" x14ac:dyDescent="0.25">
      <c r="A92" t="str">
        <f t="shared" si="13"/>
        <v>JM1-87</v>
      </c>
      <c r="B92" t="str">
        <f t="shared" si="14"/>
        <v>TDO</v>
      </c>
      <c r="C92" t="str">
        <f t="shared" si="15"/>
        <v>JM1-TDO</v>
      </c>
      <c r="D92" t="str">
        <f t="shared" si="16"/>
        <v>JM1-87</v>
      </c>
      <c r="E92" t="s">
        <v>158</v>
      </c>
      <c r="F92">
        <v>87</v>
      </c>
      <c r="G92" t="s">
        <v>405</v>
      </c>
      <c r="L92" t="s">
        <v>333</v>
      </c>
      <c r="M92" t="s">
        <v>274</v>
      </c>
      <c r="N92">
        <v>19.688099999999999</v>
      </c>
      <c r="AB92" t="str">
        <f>B2B!D89</f>
        <v>JM1</v>
      </c>
      <c r="AC92" t="str">
        <f>B2B!E89</f>
        <v>87</v>
      </c>
      <c r="AD92" t="str">
        <f t="shared" si="19"/>
        <v>JM1-87</v>
      </c>
      <c r="AE92" t="str">
        <f t="shared" si="20"/>
        <v>TDO</v>
      </c>
      <c r="AF92" t="str">
        <f t="shared" si="21"/>
        <v>T8</v>
      </c>
      <c r="AG92">
        <f t="shared" si="22"/>
        <v>16.4102</v>
      </c>
      <c r="AH92" t="str">
        <f>IF(IFERROR(IF(IF(AF92="--",INDEX(D:D,MATCH(AE92,INDEX(B:B,MATCH(AE92,B:B,)+1):B10606,)+MATCH(AE92,B:B,)))=D92,VLOOKUP(AE92,B:D,3,0),IF(AF92="--",INDEX(D:D,MATCH(AE92,INDEX(B:B,MATCH(AE92,B:B,)+1):B10606,)+MATCH(AE92,B:B,)),"---")),"---")=AD92,"---",IFERROR(IF(IF(AF92="--",INDEX(D:D,MATCH(AE92,INDEX(B:B,MATCH(AE92,B:B,)+1):B10606,)+MATCH(AE92,B:B,)))=AD92,VLOOKUP(AE92,B:D,3,0),IF(AF92="--",INDEX(D:D,MATCH(AE92,INDEX(B:B,MATCH(AE92,B:B,)+1):B10606,)+MATCH(AE92,B:B,)),"---")),"---"))</f>
        <v>---</v>
      </c>
      <c r="AI92" t="str">
        <f t="shared" si="23"/>
        <v>--</v>
      </c>
      <c r="AJ92" t="str">
        <f t="shared" si="24"/>
        <v>TDO</v>
      </c>
      <c r="AK92">
        <f t="shared" si="25"/>
        <v>2</v>
      </c>
      <c r="AT92" t="str">
        <f t="shared" si="17"/>
        <v>TDO</v>
      </c>
      <c r="AU92" t="str">
        <f t="shared" si="18"/>
        <v>--</v>
      </c>
    </row>
    <row r="93" spans="1:47" x14ac:dyDescent="0.25">
      <c r="A93" t="str">
        <f t="shared" si="13"/>
        <v>JM1-88</v>
      </c>
      <c r="B93" t="str">
        <f t="shared" si="14"/>
        <v>B14_L24_P</v>
      </c>
      <c r="C93" t="str">
        <f t="shared" si="15"/>
        <v>JM1-B14_L24_P</v>
      </c>
      <c r="D93" t="str">
        <f t="shared" si="16"/>
        <v>JM1-88</v>
      </c>
      <c r="E93" t="s">
        <v>158</v>
      </c>
      <c r="F93">
        <v>88</v>
      </c>
      <c r="G93" t="s">
        <v>294</v>
      </c>
      <c r="L93" t="s">
        <v>341</v>
      </c>
      <c r="M93" t="s">
        <v>274</v>
      </c>
      <c r="N93">
        <v>14.7188</v>
      </c>
      <c r="AB93" t="str">
        <f>B2B!D90</f>
        <v>JM1</v>
      </c>
      <c r="AC93" t="str">
        <f>B2B!E90</f>
        <v>88</v>
      </c>
      <c r="AD93" t="str">
        <f t="shared" si="19"/>
        <v>JM1-88</v>
      </c>
      <c r="AE93" t="str">
        <f t="shared" si="20"/>
        <v>B14_L24_P</v>
      </c>
      <c r="AF93" t="str">
        <f t="shared" si="21"/>
        <v>U9</v>
      </c>
      <c r="AG93">
        <f t="shared" si="22"/>
        <v>15.031000000000001</v>
      </c>
      <c r="AH93" t="str">
        <f>IF(IFERROR(IF(IF(AF93="--",INDEX(D:D,MATCH(AE93,INDEX(B:B,MATCH(AE93,B:B,)+1):B10607,)+MATCH(AE93,B:B,)))=D93,VLOOKUP(AE93,B:D,3,0),IF(AF93="--",INDEX(D:D,MATCH(AE93,INDEX(B:B,MATCH(AE93,B:B,)+1):B10607,)+MATCH(AE93,B:B,)),"---")),"---")=AD93,"---",IFERROR(IF(IF(AF93="--",INDEX(D:D,MATCH(AE93,INDEX(B:B,MATCH(AE93,B:B,)+1):B10607,)+MATCH(AE93,B:B,)))=AD93,VLOOKUP(AE93,B:D,3,0),IF(AF93="--",INDEX(D:D,MATCH(AE93,INDEX(B:B,MATCH(AE93,B:B,)+1):B10607,)+MATCH(AE93,B:B,)),"---")),"---"))</f>
        <v>---</v>
      </c>
      <c r="AI93" t="str">
        <f t="shared" si="23"/>
        <v>--</v>
      </c>
      <c r="AJ93" t="str">
        <f t="shared" si="24"/>
        <v>B14_L24_P</v>
      </c>
      <c r="AK93">
        <f t="shared" si="25"/>
        <v>2</v>
      </c>
      <c r="AT93" t="str">
        <f t="shared" si="17"/>
        <v>B14_L24_P</v>
      </c>
      <c r="AU93" t="str">
        <f t="shared" si="18"/>
        <v>--</v>
      </c>
    </row>
    <row r="94" spans="1:47" x14ac:dyDescent="0.25">
      <c r="A94" t="str">
        <f t="shared" si="13"/>
        <v>JM1-89</v>
      </c>
      <c r="B94" t="str">
        <f t="shared" si="14"/>
        <v>TCK</v>
      </c>
      <c r="C94" t="str">
        <f t="shared" si="15"/>
        <v>JM1-TCK</v>
      </c>
      <c r="D94" t="str">
        <f t="shared" si="16"/>
        <v>JM1-89</v>
      </c>
      <c r="E94" t="s">
        <v>158</v>
      </c>
      <c r="F94">
        <v>89</v>
      </c>
      <c r="G94" t="s">
        <v>407</v>
      </c>
      <c r="L94" t="s">
        <v>342</v>
      </c>
      <c r="M94" t="s">
        <v>274</v>
      </c>
      <c r="N94">
        <v>15.186</v>
      </c>
      <c r="AB94" t="str">
        <f>B2B!D91</f>
        <v>JM1</v>
      </c>
      <c r="AC94" t="str">
        <f>B2B!E91</f>
        <v>89</v>
      </c>
      <c r="AD94" t="str">
        <f t="shared" si="19"/>
        <v>JM1-89</v>
      </c>
      <c r="AE94" t="str">
        <f t="shared" si="20"/>
        <v>TCK</v>
      </c>
      <c r="AF94" t="str">
        <f t="shared" si="21"/>
        <v>F8</v>
      </c>
      <c r="AG94">
        <f t="shared" si="22"/>
        <v>30.544499999999999</v>
      </c>
      <c r="AH94" t="str">
        <f>IF(IFERROR(IF(IF(AF94="--",INDEX(D:D,MATCH(AE94,INDEX(B:B,MATCH(AE94,B:B,)+1):B10608,)+MATCH(AE94,B:B,)))=D94,VLOOKUP(AE94,B:D,3,0),IF(AF94="--",INDEX(D:D,MATCH(AE94,INDEX(B:B,MATCH(AE94,B:B,)+1):B10608,)+MATCH(AE94,B:B,)),"---")),"---")=AD94,"---",IFERROR(IF(IF(AF94="--",INDEX(D:D,MATCH(AE94,INDEX(B:B,MATCH(AE94,B:B,)+1):B10608,)+MATCH(AE94,B:B,)))=AD94,VLOOKUP(AE94,B:D,3,0),IF(AF94="--",INDEX(D:D,MATCH(AE94,INDEX(B:B,MATCH(AE94,B:B,)+1):B10608,)+MATCH(AE94,B:B,)),"---")),"---"))</f>
        <v>---</v>
      </c>
      <c r="AI94" t="str">
        <f t="shared" si="23"/>
        <v>--</v>
      </c>
      <c r="AJ94" t="str">
        <f t="shared" si="24"/>
        <v>TCK</v>
      </c>
      <c r="AK94">
        <f t="shared" si="25"/>
        <v>2</v>
      </c>
      <c r="AT94" t="str">
        <f t="shared" si="17"/>
        <v>TCK</v>
      </c>
      <c r="AU94" t="str">
        <f t="shared" si="18"/>
        <v>--</v>
      </c>
    </row>
    <row r="95" spans="1:47" x14ac:dyDescent="0.25">
      <c r="A95" t="str">
        <f t="shared" si="13"/>
        <v>JM1-90</v>
      </c>
      <c r="B95" t="str">
        <f t="shared" si="14"/>
        <v>B14_L23_N</v>
      </c>
      <c r="C95" t="str">
        <f t="shared" si="15"/>
        <v>JM1-B14_L23_N</v>
      </c>
      <c r="D95" t="str">
        <f t="shared" si="16"/>
        <v>JM1-90</v>
      </c>
      <c r="E95" t="s">
        <v>158</v>
      </c>
      <c r="F95">
        <v>90</v>
      </c>
      <c r="G95" t="s">
        <v>863</v>
      </c>
      <c r="L95" t="s">
        <v>313</v>
      </c>
      <c r="M95" t="s">
        <v>274</v>
      </c>
      <c r="N95">
        <v>15.0025</v>
      </c>
      <c r="AB95" t="str">
        <f>B2B!D92</f>
        <v>JM1</v>
      </c>
      <c r="AC95" t="str">
        <f>B2B!E92</f>
        <v>90</v>
      </c>
      <c r="AD95" t="str">
        <f t="shared" si="19"/>
        <v>JM1-90</v>
      </c>
      <c r="AE95" t="str">
        <f t="shared" si="20"/>
        <v>B14_L23_N</v>
      </c>
      <c r="AF95" t="str">
        <f t="shared" si="21"/>
        <v>V11</v>
      </c>
      <c r="AG95">
        <f t="shared" si="22"/>
        <v>15.793900000000001</v>
      </c>
      <c r="AH95" t="str">
        <f>IF(IFERROR(IF(IF(AF95="--",INDEX(D:D,MATCH(AE95,INDEX(B:B,MATCH(AE95,B:B,)+1):B10609,)+MATCH(AE95,B:B,)))=D95,VLOOKUP(AE95,B:D,3,0),IF(AF95="--",INDEX(D:D,MATCH(AE95,INDEX(B:B,MATCH(AE95,B:B,)+1):B10609,)+MATCH(AE95,B:B,)),"---")),"---")=AD95,"---",IFERROR(IF(IF(AF95="--",INDEX(D:D,MATCH(AE95,INDEX(B:B,MATCH(AE95,B:B,)+1):B10609,)+MATCH(AE95,B:B,)))=AD95,VLOOKUP(AE95,B:D,3,0),IF(AF95="--",INDEX(D:D,MATCH(AE95,INDEX(B:B,MATCH(AE95,B:B,)+1):B10609,)+MATCH(AE95,B:B,)),"---")),"---"))</f>
        <v>---</v>
      </c>
      <c r="AI95" t="str">
        <f t="shared" si="23"/>
        <v>--</v>
      </c>
      <c r="AJ95" t="str">
        <f t="shared" si="24"/>
        <v>B14_L23_N</v>
      </c>
      <c r="AK95">
        <f t="shared" si="25"/>
        <v>2</v>
      </c>
      <c r="AT95" t="str">
        <f t="shared" si="17"/>
        <v>B14_L23_N</v>
      </c>
      <c r="AU95" t="str">
        <f t="shared" si="18"/>
        <v>--</v>
      </c>
    </row>
    <row r="96" spans="1:47" x14ac:dyDescent="0.25">
      <c r="A96" t="str">
        <f t="shared" si="13"/>
        <v>JM1-91</v>
      </c>
      <c r="B96" t="str">
        <f t="shared" si="14"/>
        <v>TMS</v>
      </c>
      <c r="C96" t="str">
        <f t="shared" si="15"/>
        <v>JM1-TMS</v>
      </c>
      <c r="D96" t="str">
        <f t="shared" si="16"/>
        <v>JM1-91</v>
      </c>
      <c r="E96" t="s">
        <v>158</v>
      </c>
      <c r="F96">
        <v>91</v>
      </c>
      <c r="G96" t="s">
        <v>403</v>
      </c>
      <c r="L96" t="s">
        <v>310</v>
      </c>
      <c r="M96" t="s">
        <v>274</v>
      </c>
      <c r="N96">
        <v>16.166699999999999</v>
      </c>
      <c r="AB96" t="str">
        <f>B2B!D93</f>
        <v>JM1</v>
      </c>
      <c r="AC96" t="str">
        <f>B2B!E93</f>
        <v>91</v>
      </c>
      <c r="AD96" t="str">
        <f t="shared" si="19"/>
        <v>JM1-91</v>
      </c>
      <c r="AE96" t="str">
        <f t="shared" si="20"/>
        <v>TMS</v>
      </c>
      <c r="AF96" t="str">
        <f t="shared" si="21"/>
        <v>R8</v>
      </c>
      <c r="AG96">
        <f t="shared" si="22"/>
        <v>20.068300000000001</v>
      </c>
      <c r="AH96" t="str">
        <f>IF(IFERROR(IF(IF(AF96="--",INDEX(D:D,MATCH(AE96,INDEX(B:B,MATCH(AE96,B:B,)+1):B10610,)+MATCH(AE96,B:B,)))=D96,VLOOKUP(AE96,B:D,3,0),IF(AF96="--",INDEX(D:D,MATCH(AE96,INDEX(B:B,MATCH(AE96,B:B,)+1):B10610,)+MATCH(AE96,B:B,)),"---")),"---")=AD96,"---",IFERROR(IF(IF(AF96="--",INDEX(D:D,MATCH(AE96,INDEX(B:B,MATCH(AE96,B:B,)+1):B10610,)+MATCH(AE96,B:B,)))=AD96,VLOOKUP(AE96,B:D,3,0),IF(AF96="--",INDEX(D:D,MATCH(AE96,INDEX(B:B,MATCH(AE96,B:B,)+1):B10610,)+MATCH(AE96,B:B,)),"---")),"---"))</f>
        <v>---</v>
      </c>
      <c r="AI96" t="str">
        <f t="shared" si="23"/>
        <v>--</v>
      </c>
      <c r="AJ96" t="str">
        <f t="shared" si="24"/>
        <v>TMS</v>
      </c>
      <c r="AK96">
        <f t="shared" si="25"/>
        <v>2</v>
      </c>
      <c r="AT96" t="str">
        <f t="shared" si="17"/>
        <v>TMS</v>
      </c>
      <c r="AU96" t="str">
        <f t="shared" si="18"/>
        <v>--</v>
      </c>
    </row>
    <row r="97" spans="1:47" x14ac:dyDescent="0.25">
      <c r="A97" t="str">
        <f t="shared" si="13"/>
        <v>JM1-92</v>
      </c>
      <c r="B97" t="str">
        <f t="shared" si="14"/>
        <v>B14_L23_P</v>
      </c>
      <c r="C97" t="str">
        <f t="shared" si="15"/>
        <v>JM1-B14_L23_P</v>
      </c>
      <c r="D97" t="str">
        <f t="shared" si="16"/>
        <v>JM1-92</v>
      </c>
      <c r="E97" t="s">
        <v>158</v>
      </c>
      <c r="F97">
        <v>92</v>
      </c>
      <c r="G97" t="s">
        <v>864</v>
      </c>
      <c r="L97" t="s">
        <v>343</v>
      </c>
      <c r="M97" t="s">
        <v>274</v>
      </c>
      <c r="N97">
        <v>12.148899999999999</v>
      </c>
      <c r="AB97" t="str">
        <f>B2B!D94</f>
        <v>JM1</v>
      </c>
      <c r="AC97" t="str">
        <f>B2B!E94</f>
        <v>92</v>
      </c>
      <c r="AD97" t="str">
        <f t="shared" si="19"/>
        <v>JM1-92</v>
      </c>
      <c r="AE97" t="str">
        <f t="shared" si="20"/>
        <v>B14_L23_P</v>
      </c>
      <c r="AF97" t="str">
        <f t="shared" si="21"/>
        <v>U11</v>
      </c>
      <c r="AG97">
        <f t="shared" si="22"/>
        <v>17.110900000000001</v>
      </c>
      <c r="AH97" t="str">
        <f>IF(IFERROR(IF(IF(AF97="--",INDEX(D:D,MATCH(AE97,INDEX(B:B,MATCH(AE97,B:B,)+1):B10611,)+MATCH(AE97,B:B,)))=D97,VLOOKUP(AE97,B:D,3,0),IF(AF97="--",INDEX(D:D,MATCH(AE97,INDEX(B:B,MATCH(AE97,B:B,)+1):B10611,)+MATCH(AE97,B:B,)),"---")),"---")=AD97,"---",IFERROR(IF(IF(AF97="--",INDEX(D:D,MATCH(AE97,INDEX(B:B,MATCH(AE97,B:B,)+1):B10611,)+MATCH(AE97,B:B,)))=AD97,VLOOKUP(AE97,B:D,3,0),IF(AF97="--",INDEX(D:D,MATCH(AE97,INDEX(B:B,MATCH(AE97,B:B,)+1):B10611,)+MATCH(AE97,B:B,)),"---")),"---"))</f>
        <v>---</v>
      </c>
      <c r="AI97" t="str">
        <f t="shared" si="23"/>
        <v>--</v>
      </c>
      <c r="AJ97" t="str">
        <f t="shared" si="24"/>
        <v>B14_L23_P</v>
      </c>
      <c r="AK97">
        <f t="shared" si="25"/>
        <v>2</v>
      </c>
      <c r="AT97" t="str">
        <f t="shared" si="17"/>
        <v>B14_L23_P</v>
      </c>
      <c r="AU97" t="str">
        <f t="shared" si="18"/>
        <v>--</v>
      </c>
    </row>
    <row r="98" spans="1:47" x14ac:dyDescent="0.25">
      <c r="A98" t="str">
        <f t="shared" si="13"/>
        <v>JM1-93</v>
      </c>
      <c r="B98" t="str">
        <f t="shared" si="14"/>
        <v>PROG_B</v>
      </c>
      <c r="C98" t="str">
        <f t="shared" si="15"/>
        <v>JM1-PROG_B</v>
      </c>
      <c r="D98" t="str">
        <f t="shared" si="16"/>
        <v>JM1-93</v>
      </c>
      <c r="E98" t="s">
        <v>158</v>
      </c>
      <c r="F98">
        <v>93</v>
      </c>
      <c r="G98" t="s">
        <v>412</v>
      </c>
      <c r="L98" t="s">
        <v>344</v>
      </c>
      <c r="M98" t="s">
        <v>274</v>
      </c>
      <c r="N98">
        <v>13.1975</v>
      </c>
      <c r="AB98" t="str">
        <f>B2B!D95</f>
        <v>JM1</v>
      </c>
      <c r="AC98" t="str">
        <f>B2B!E95</f>
        <v>93</v>
      </c>
      <c r="AD98" t="str">
        <f t="shared" si="19"/>
        <v>JM1-93</v>
      </c>
      <c r="AE98" t="str">
        <f t="shared" si="20"/>
        <v>PROG_B</v>
      </c>
      <c r="AF98" t="str">
        <f t="shared" si="21"/>
        <v>P10</v>
      </c>
      <c r="AG98">
        <f t="shared" si="22"/>
        <v>33.424100000000003</v>
      </c>
      <c r="AH98" t="str">
        <f>IF(IFERROR(IF(IF(AF98="--",INDEX(D:D,MATCH(AE98,INDEX(B:B,MATCH(AE98,B:B,)+1):B10612,)+MATCH(AE98,B:B,)))=D98,VLOOKUP(AE98,B:D,3,0),IF(AF98="--",INDEX(D:D,MATCH(AE98,INDEX(B:B,MATCH(AE98,B:B,)+1):B10612,)+MATCH(AE98,B:B,)),"---")),"---")=AD98,"---",IFERROR(IF(IF(AF98="--",INDEX(D:D,MATCH(AE98,INDEX(B:B,MATCH(AE98,B:B,)+1):B10612,)+MATCH(AE98,B:B,)))=AD98,VLOOKUP(AE98,B:D,3,0),IF(AF98="--",INDEX(D:D,MATCH(AE98,INDEX(B:B,MATCH(AE98,B:B,)+1):B10612,)+MATCH(AE98,B:B,)),"---")),"---"))</f>
        <v>---</v>
      </c>
      <c r="AI98" t="str">
        <f t="shared" si="23"/>
        <v>--</v>
      </c>
      <c r="AJ98" t="str">
        <f t="shared" si="24"/>
        <v>PROG_B</v>
      </c>
      <c r="AK98">
        <f t="shared" si="25"/>
        <v>4</v>
      </c>
      <c r="AT98" t="str">
        <f t="shared" si="17"/>
        <v>PROG_B</v>
      </c>
      <c r="AU98" t="str">
        <f t="shared" si="18"/>
        <v>--</v>
      </c>
    </row>
    <row r="99" spans="1:47" x14ac:dyDescent="0.25">
      <c r="A99" t="str">
        <f t="shared" si="13"/>
        <v>JM1-94</v>
      </c>
      <c r="B99" t="str">
        <f t="shared" si="14"/>
        <v>B14_L21_P</v>
      </c>
      <c r="C99" t="str">
        <f t="shared" si="15"/>
        <v>JM1-B14_L21_P</v>
      </c>
      <c r="D99" t="str">
        <f t="shared" si="16"/>
        <v>JM1-94</v>
      </c>
      <c r="E99" t="s">
        <v>158</v>
      </c>
      <c r="F99">
        <v>94</v>
      </c>
      <c r="G99" t="s">
        <v>860</v>
      </c>
      <c r="L99" t="s">
        <v>324</v>
      </c>
      <c r="M99" t="s">
        <v>274</v>
      </c>
      <c r="N99">
        <v>19.201899999999998</v>
      </c>
      <c r="AB99" t="str">
        <f>B2B!D96</f>
        <v>JM1</v>
      </c>
      <c r="AC99" t="str">
        <f>B2B!E96</f>
        <v>94</v>
      </c>
      <c r="AD99" t="str">
        <f t="shared" si="19"/>
        <v>JM1-94</v>
      </c>
      <c r="AE99" t="str">
        <f t="shared" si="20"/>
        <v>B14_L21_P</v>
      </c>
      <c r="AF99" t="str">
        <f t="shared" si="21"/>
        <v>V12</v>
      </c>
      <c r="AG99">
        <f t="shared" si="22"/>
        <v>17.4253</v>
      </c>
      <c r="AH99" t="str">
        <f>IF(IFERROR(IF(IF(AF99="--",INDEX(D:D,MATCH(AE99,INDEX(B:B,MATCH(AE99,B:B,)+1):B10613,)+MATCH(AE99,B:B,)))=D99,VLOOKUP(AE99,B:D,3,0),IF(AF99="--",INDEX(D:D,MATCH(AE99,INDEX(B:B,MATCH(AE99,B:B,)+1):B10613,)+MATCH(AE99,B:B,)),"---")),"---")=AD99,"---",IFERROR(IF(IF(AF99="--",INDEX(D:D,MATCH(AE99,INDEX(B:B,MATCH(AE99,B:B,)+1):B10613,)+MATCH(AE99,B:B,)))=AD99,VLOOKUP(AE99,B:D,3,0),IF(AF99="--",INDEX(D:D,MATCH(AE99,INDEX(B:B,MATCH(AE99,B:B,)+1):B10613,)+MATCH(AE99,B:B,)),"---")),"---"))</f>
        <v>---</v>
      </c>
      <c r="AI99" t="str">
        <f t="shared" si="23"/>
        <v>--</v>
      </c>
      <c r="AJ99" t="str">
        <f t="shared" si="24"/>
        <v>B14_L21_P</v>
      </c>
      <c r="AK99">
        <f t="shared" si="25"/>
        <v>2</v>
      </c>
      <c r="AT99" t="str">
        <f t="shared" si="17"/>
        <v>B14_L21_P</v>
      </c>
      <c r="AU99" t="str">
        <f t="shared" si="18"/>
        <v>--</v>
      </c>
    </row>
    <row r="100" spans="1:47" x14ac:dyDescent="0.25">
      <c r="A100" t="str">
        <f t="shared" si="13"/>
        <v>JM1-95</v>
      </c>
      <c r="B100" t="str">
        <f t="shared" si="14"/>
        <v>DONE</v>
      </c>
      <c r="C100" t="str">
        <f t="shared" si="15"/>
        <v>JM1-DONE</v>
      </c>
      <c r="D100" t="str">
        <f t="shared" si="16"/>
        <v>JM1-95</v>
      </c>
      <c r="E100" t="s">
        <v>158</v>
      </c>
      <c r="F100">
        <v>95</v>
      </c>
      <c r="G100" t="s">
        <v>402</v>
      </c>
      <c r="L100" t="s">
        <v>328</v>
      </c>
      <c r="M100" t="s">
        <v>274</v>
      </c>
      <c r="N100">
        <v>19.856100000000001</v>
      </c>
      <c r="AB100" t="str">
        <f>B2B!D97</f>
        <v>JM1</v>
      </c>
      <c r="AC100" t="str">
        <f>B2B!E97</f>
        <v>95</v>
      </c>
      <c r="AD100" t="str">
        <f t="shared" si="19"/>
        <v>JM1-95</v>
      </c>
      <c r="AE100" t="str">
        <f t="shared" si="20"/>
        <v>DONE</v>
      </c>
      <c r="AF100" t="str">
        <f t="shared" si="21"/>
        <v>F12</v>
      </c>
      <c r="AG100">
        <f t="shared" si="22"/>
        <v>33.345100000000002</v>
      </c>
      <c r="AH100" t="str">
        <f>IF(IFERROR(IF(IF(AF100="--",INDEX(D:D,MATCH(AE100,INDEX(B:B,MATCH(AE100,B:B,)+1):B10614,)+MATCH(AE100,B:B,)))=D100,VLOOKUP(AE100,B:D,3,0),IF(AF100="--",INDEX(D:D,MATCH(AE100,INDEX(B:B,MATCH(AE100,B:B,)+1):B10614,)+MATCH(AE100,B:B,)),"---")),"---")=AD100,"---",IFERROR(IF(IF(AF100="--",INDEX(D:D,MATCH(AE100,INDEX(B:B,MATCH(AE100,B:B,)+1):B10614,)+MATCH(AE100,B:B,)))=AD100,VLOOKUP(AE100,B:D,3,0),IF(AF100="--",INDEX(D:D,MATCH(AE100,INDEX(B:B,MATCH(AE100,B:B,)+1):B10614,)+MATCH(AE100,B:B,)),"---")),"---"))</f>
        <v>---</v>
      </c>
      <c r="AI100" t="str">
        <f t="shared" si="23"/>
        <v>--</v>
      </c>
      <c r="AJ100" t="str">
        <f t="shared" si="24"/>
        <v>DONE</v>
      </c>
      <c r="AK100">
        <f t="shared" si="25"/>
        <v>3</v>
      </c>
      <c r="AT100" t="str">
        <f t="shared" si="17"/>
        <v>DONE</v>
      </c>
      <c r="AU100" t="str">
        <f t="shared" si="18"/>
        <v>--</v>
      </c>
    </row>
    <row r="101" spans="1:47" x14ac:dyDescent="0.25">
      <c r="A101" t="str">
        <f t="shared" si="13"/>
        <v>JM1-96</v>
      </c>
      <c r="B101" t="str">
        <f t="shared" si="14"/>
        <v>B14_L21_N</v>
      </c>
      <c r="C101" t="str">
        <f t="shared" si="15"/>
        <v>JM1-B14_L21_N</v>
      </c>
      <c r="D101" t="str">
        <f t="shared" si="16"/>
        <v>JM1-96</v>
      </c>
      <c r="E101" t="s">
        <v>158</v>
      </c>
      <c r="F101">
        <v>96</v>
      </c>
      <c r="G101" t="s">
        <v>859</v>
      </c>
      <c r="L101" t="s">
        <v>335</v>
      </c>
      <c r="M101" t="s">
        <v>274</v>
      </c>
      <c r="N101">
        <v>15.471299999999999</v>
      </c>
      <c r="AB101" t="str">
        <f>B2B!D98</f>
        <v>JM1</v>
      </c>
      <c r="AC101" t="str">
        <f>B2B!E98</f>
        <v>96</v>
      </c>
      <c r="AD101" t="str">
        <f t="shared" si="19"/>
        <v>JM1-96</v>
      </c>
      <c r="AE101" t="str">
        <f t="shared" si="20"/>
        <v>B14_L21_N</v>
      </c>
      <c r="AF101" t="str">
        <f t="shared" si="21"/>
        <v>V13</v>
      </c>
      <c r="AG101">
        <f t="shared" si="22"/>
        <v>17.756699999999999</v>
      </c>
      <c r="AH101" t="str">
        <f>IF(IFERROR(IF(IF(AF101="--",INDEX(D:D,MATCH(AE101,INDEX(B:B,MATCH(AE101,B:B,)+1):B10615,)+MATCH(AE101,B:B,)))=D101,VLOOKUP(AE101,B:D,3,0),IF(AF101="--",INDEX(D:D,MATCH(AE101,INDEX(B:B,MATCH(AE101,B:B,)+1):B10615,)+MATCH(AE101,B:B,)),"---")),"---")=AD101,"---",IFERROR(IF(IF(AF101="--",INDEX(D:D,MATCH(AE101,INDEX(B:B,MATCH(AE101,B:B,)+1):B10615,)+MATCH(AE101,B:B,)))=AD101,VLOOKUP(AE101,B:D,3,0),IF(AF101="--",INDEX(D:D,MATCH(AE101,INDEX(B:B,MATCH(AE101,B:B,)+1):B10615,)+MATCH(AE101,B:B,)),"---")),"---"))</f>
        <v>---</v>
      </c>
      <c r="AI101" t="str">
        <f t="shared" si="23"/>
        <v>--</v>
      </c>
      <c r="AJ101" t="str">
        <f t="shared" si="24"/>
        <v>B14_L21_N</v>
      </c>
      <c r="AK101">
        <f t="shared" si="25"/>
        <v>2</v>
      </c>
      <c r="AT101" t="str">
        <f t="shared" si="17"/>
        <v>B14_L21_N</v>
      </c>
      <c r="AU101" t="str">
        <f t="shared" si="18"/>
        <v>--</v>
      </c>
    </row>
    <row r="102" spans="1:47" x14ac:dyDescent="0.25">
      <c r="A102" t="str">
        <f t="shared" si="13"/>
        <v>JM1-97</v>
      </c>
      <c r="B102" t="str">
        <f t="shared" si="14"/>
        <v>GND</v>
      </c>
      <c r="C102" t="str">
        <f t="shared" si="15"/>
        <v>JM1-GND</v>
      </c>
      <c r="D102" t="str">
        <f t="shared" si="16"/>
        <v>JM1-97</v>
      </c>
      <c r="E102" t="s">
        <v>158</v>
      </c>
      <c r="F102">
        <v>97</v>
      </c>
      <c r="G102" t="s">
        <v>275</v>
      </c>
      <c r="L102" t="s">
        <v>337</v>
      </c>
      <c r="M102" t="s">
        <v>274</v>
      </c>
      <c r="N102">
        <v>15.8027</v>
      </c>
      <c r="AB102" t="str">
        <f>B2B!D99</f>
        <v>JM1</v>
      </c>
      <c r="AC102" t="str">
        <f>B2B!E99</f>
        <v>97</v>
      </c>
      <c r="AD102" t="str">
        <f t="shared" si="19"/>
        <v>JM1-97</v>
      </c>
      <c r="AE102" t="str">
        <f t="shared" si="20"/>
        <v>GND</v>
      </c>
      <c r="AF102" t="str">
        <f t="shared" si="21"/>
        <v>---</v>
      </c>
      <c r="AG102" t="str">
        <f t="shared" si="22"/>
        <v>---</v>
      </c>
      <c r="AH102" t="str">
        <f>IF(IFERROR(IF(IF(AF102="--",INDEX(D:D,MATCH(AE102,INDEX(B:B,MATCH(AE102,B:B,)+1):B10616,)+MATCH(AE102,B:B,)))=D102,VLOOKUP(AE102,B:D,3,0),IF(AF102="--",INDEX(D:D,MATCH(AE102,INDEX(B:B,MATCH(AE102,B:B,)+1):B10616,)+MATCH(AE102,B:B,)),"---")),"---")=AD102,"---",IFERROR(IF(IF(AF102="--",INDEX(D:D,MATCH(AE102,INDEX(B:B,MATCH(AE102,B:B,)+1):B10616,)+MATCH(AE102,B:B,)))=AD102,VLOOKUP(AE102,B:D,3,0),IF(AF102="--",INDEX(D:D,MATCH(AE102,INDEX(B:B,MATCH(AE102,B:B,)+1):B10616,)+MATCH(AE102,B:B,)),"---")),"---"))</f>
        <v>---</v>
      </c>
      <c r="AI102" t="str">
        <f t="shared" si="23"/>
        <v>--</v>
      </c>
      <c r="AJ102" t="str">
        <f t="shared" si="24"/>
        <v>GND</v>
      </c>
      <c r="AK102">
        <f t="shared" si="25"/>
        <v>187</v>
      </c>
      <c r="AT102" t="str">
        <f t="shared" si="17"/>
        <v>GND</v>
      </c>
      <c r="AU102" t="str">
        <f t="shared" si="18"/>
        <v>--</v>
      </c>
    </row>
    <row r="103" spans="1:47" x14ac:dyDescent="0.25">
      <c r="A103" t="str">
        <f t="shared" si="13"/>
        <v>JM1-98</v>
      </c>
      <c r="B103" t="str">
        <f t="shared" si="14"/>
        <v>VIN</v>
      </c>
      <c r="C103" t="str">
        <f t="shared" si="15"/>
        <v>JM1-VIN</v>
      </c>
      <c r="D103" t="str">
        <f t="shared" si="16"/>
        <v>JM1-98</v>
      </c>
      <c r="E103" t="s">
        <v>158</v>
      </c>
      <c r="F103">
        <v>98</v>
      </c>
      <c r="G103" t="s">
        <v>273</v>
      </c>
      <c r="L103" t="s">
        <v>345</v>
      </c>
      <c r="M103" t="s">
        <v>274</v>
      </c>
      <c r="N103">
        <v>13.7791</v>
      </c>
      <c r="AB103" t="str">
        <f>B2B!D100</f>
        <v>JM1</v>
      </c>
      <c r="AC103" t="str">
        <f>B2B!E100</f>
        <v>98</v>
      </c>
      <c r="AD103" t="str">
        <f t="shared" si="19"/>
        <v>JM1-98</v>
      </c>
      <c r="AE103" t="str">
        <f t="shared" si="20"/>
        <v>VIN</v>
      </c>
      <c r="AF103" t="str">
        <f t="shared" si="21"/>
        <v>--</v>
      </c>
      <c r="AG103">
        <f t="shared" si="22"/>
        <v>28.577999999999999</v>
      </c>
      <c r="AH103" t="str">
        <f>IF(IFERROR(IF(IF(AF103="--",INDEX(D:D,MATCH(AE103,INDEX(B:B,MATCH(AE103,B:B,)+1):B10617,)+MATCH(AE103,B:B,)))=D103,VLOOKUP(AE103,B:D,3,0),IF(AF103="--",INDEX(D:D,MATCH(AE103,INDEX(B:B,MATCH(AE103,B:B,)+1):B10617,)+MATCH(AE103,B:B,)),"---")),"---")=AD103,"---",IFERROR(IF(IF(AF103="--",INDEX(D:D,MATCH(AE103,INDEX(B:B,MATCH(AE103,B:B,)+1):B10617,)+MATCH(AE103,B:B,)))=AD103,VLOOKUP(AE103,B:D,3,0),IF(AF103="--",INDEX(D:D,MATCH(AE103,INDEX(B:B,MATCH(AE103,B:B,)+1):B10617,)+MATCH(AE103,B:B,)),"---")),"---"))</f>
        <v>JM1-100</v>
      </c>
      <c r="AI103" t="str">
        <f t="shared" si="23"/>
        <v>--</v>
      </c>
      <c r="AJ103" t="str">
        <f t="shared" si="24"/>
        <v>VIN</v>
      </c>
      <c r="AK103">
        <f t="shared" si="25"/>
        <v>19</v>
      </c>
      <c r="AT103" t="str">
        <f t="shared" si="17"/>
        <v>VIN</v>
      </c>
      <c r="AU103" t="str">
        <f t="shared" si="18"/>
        <v>--</v>
      </c>
    </row>
    <row r="104" spans="1:47" x14ac:dyDescent="0.25">
      <c r="A104" t="str">
        <f t="shared" si="13"/>
        <v>JM1-99</v>
      </c>
      <c r="B104" t="str">
        <f t="shared" si="14"/>
        <v>GND</v>
      </c>
      <c r="C104" t="str">
        <f t="shared" si="15"/>
        <v>JM1-GND</v>
      </c>
      <c r="D104" t="str">
        <f t="shared" si="16"/>
        <v>JM1-99</v>
      </c>
      <c r="E104" t="s">
        <v>158</v>
      </c>
      <c r="F104">
        <v>99</v>
      </c>
      <c r="G104" t="s">
        <v>275</v>
      </c>
      <c r="L104" t="s">
        <v>346</v>
      </c>
      <c r="M104" t="s">
        <v>274</v>
      </c>
      <c r="N104">
        <v>14.7323</v>
      </c>
      <c r="AB104" t="str">
        <f>B2B!D101</f>
        <v>JM1</v>
      </c>
      <c r="AC104" t="str">
        <f>B2B!E101</f>
        <v>99</v>
      </c>
      <c r="AD104" t="str">
        <f t="shared" si="19"/>
        <v>JM1-99</v>
      </c>
      <c r="AE104" t="str">
        <f t="shared" si="20"/>
        <v>GND</v>
      </c>
      <c r="AF104" t="str">
        <f t="shared" si="21"/>
        <v>---</v>
      </c>
      <c r="AG104" t="str">
        <f t="shared" si="22"/>
        <v>---</v>
      </c>
      <c r="AH104" t="str">
        <f>IF(IFERROR(IF(IF(AF104="--",INDEX(D:D,MATCH(AE104,INDEX(B:B,MATCH(AE104,B:B,)+1):B10618,)+MATCH(AE104,B:B,)))=D104,VLOOKUP(AE104,B:D,3,0),IF(AF104="--",INDEX(D:D,MATCH(AE104,INDEX(B:B,MATCH(AE104,B:B,)+1):B10618,)+MATCH(AE104,B:B,)),"---")),"---")=AD104,"---",IFERROR(IF(IF(AF104="--",INDEX(D:D,MATCH(AE104,INDEX(B:B,MATCH(AE104,B:B,)+1):B10618,)+MATCH(AE104,B:B,)))=AD104,VLOOKUP(AE104,B:D,3,0),IF(AF104="--",INDEX(D:D,MATCH(AE104,INDEX(B:B,MATCH(AE104,B:B,)+1):B10618,)+MATCH(AE104,B:B,)),"---")),"---"))</f>
        <v>---</v>
      </c>
      <c r="AI104" t="str">
        <f t="shared" si="23"/>
        <v>--</v>
      </c>
      <c r="AJ104" t="str">
        <f t="shared" si="24"/>
        <v>GND</v>
      </c>
      <c r="AK104">
        <f t="shared" si="25"/>
        <v>187</v>
      </c>
      <c r="AT104" t="str">
        <f t="shared" si="17"/>
        <v>GND</v>
      </c>
      <c r="AU104" t="str">
        <f t="shared" si="18"/>
        <v>--</v>
      </c>
    </row>
    <row r="105" spans="1:47" x14ac:dyDescent="0.25">
      <c r="A105" t="str">
        <f t="shared" si="13"/>
        <v>JM1-100</v>
      </c>
      <c r="B105" t="str">
        <f t="shared" si="14"/>
        <v>VIN</v>
      </c>
      <c r="C105" t="str">
        <f t="shared" si="15"/>
        <v>JM1-VIN</v>
      </c>
      <c r="D105" t="str">
        <f t="shared" si="16"/>
        <v>JM1-100</v>
      </c>
      <c r="E105" t="s">
        <v>158</v>
      </c>
      <c r="F105">
        <v>100</v>
      </c>
      <c r="G105" t="s">
        <v>273</v>
      </c>
      <c r="L105" t="s">
        <v>347</v>
      </c>
      <c r="M105" t="s">
        <v>274</v>
      </c>
      <c r="N105">
        <v>7.399</v>
      </c>
      <c r="AB105" t="str">
        <f>B2B!D102</f>
        <v>JM1</v>
      </c>
      <c r="AC105" t="str">
        <f>B2B!E102</f>
        <v>100</v>
      </c>
      <c r="AD105" t="str">
        <f t="shared" si="19"/>
        <v>JM1-100</v>
      </c>
      <c r="AE105" t="str">
        <f t="shared" si="20"/>
        <v>VIN</v>
      </c>
      <c r="AF105" t="str">
        <f t="shared" si="21"/>
        <v>--</v>
      </c>
      <c r="AG105">
        <f t="shared" si="22"/>
        <v>28.577999999999999</v>
      </c>
      <c r="AH105" t="str">
        <f>IF(IFERROR(IF(IF(AF105="--",INDEX(D:D,MATCH(AE105,INDEX(B:B,MATCH(AE105,B:B,)+1):B10619,)+MATCH(AE105,B:B,)))=D105,VLOOKUP(AE105,B:D,3,0),IF(AF105="--",INDEX(D:D,MATCH(AE105,INDEX(B:B,MATCH(AE105,B:B,)+1):B10619,)+MATCH(AE105,B:B,)),"---")),"---")=AD105,"---",IFERROR(IF(IF(AF105="--",INDEX(D:D,MATCH(AE105,INDEX(B:B,MATCH(AE105,B:B,)+1):B10619,)+MATCH(AE105,B:B,)))=AD105,VLOOKUP(AE105,B:D,3,0),IF(AF105="--",INDEX(D:D,MATCH(AE105,INDEX(B:B,MATCH(AE105,B:B,)+1):B10619,)+MATCH(AE105,B:B,)),"---")),"---"))</f>
        <v>JM1-98</v>
      </c>
      <c r="AI105" t="str">
        <f t="shared" si="23"/>
        <v>--</v>
      </c>
      <c r="AJ105" t="str">
        <f t="shared" si="24"/>
        <v>VIN</v>
      </c>
      <c r="AK105">
        <f t="shared" si="25"/>
        <v>19</v>
      </c>
      <c r="AT105" t="str">
        <f t="shared" si="17"/>
        <v>VIN</v>
      </c>
      <c r="AU105" t="str">
        <f t="shared" si="18"/>
        <v>--</v>
      </c>
    </row>
    <row r="106" spans="1:47" x14ac:dyDescent="0.25">
      <c r="A106" t="str">
        <f t="shared" si="13"/>
        <v>JM1-F1</v>
      </c>
      <c r="B106" t="str">
        <f t="shared" si="14"/>
        <v>GND</v>
      </c>
      <c r="C106" t="str">
        <f t="shared" si="15"/>
        <v>JM1-GND</v>
      </c>
      <c r="D106" t="str">
        <f t="shared" si="16"/>
        <v>JM1-F1</v>
      </c>
      <c r="E106" t="s">
        <v>158</v>
      </c>
      <c r="F106" t="s">
        <v>364</v>
      </c>
      <c r="G106" t="s">
        <v>275</v>
      </c>
      <c r="L106" t="s">
        <v>348</v>
      </c>
      <c r="M106" t="s">
        <v>274</v>
      </c>
      <c r="N106">
        <v>7.1505000000000001</v>
      </c>
      <c r="AB106" t="str">
        <f>B2B!D103</f>
        <v>JM2</v>
      </c>
      <c r="AC106" t="str">
        <f>B2B!E103</f>
        <v>1</v>
      </c>
      <c r="AD106" t="str">
        <f t="shared" si="19"/>
        <v>JM2-1</v>
      </c>
      <c r="AE106" t="str">
        <f t="shared" si="20"/>
        <v>B15_L3_P</v>
      </c>
      <c r="AF106" t="str">
        <f t="shared" si="21"/>
        <v>B9</v>
      </c>
      <c r="AG106">
        <f t="shared" si="22"/>
        <v>19.688099999999999</v>
      </c>
      <c r="AH106" t="str">
        <f>IF(IFERROR(IF(IF(AF106="--",INDEX(D:D,MATCH(AE106,INDEX(B:B,MATCH(AE106,B:B,)+1):B10620,)+MATCH(AE106,B:B,)))=D106,VLOOKUP(AE106,B:D,3,0),IF(AF106="--",INDEX(D:D,MATCH(AE106,INDEX(B:B,MATCH(AE106,B:B,)+1):B10620,)+MATCH(AE106,B:B,)),"---")),"---")=AD106,"---",IFERROR(IF(IF(AF106="--",INDEX(D:D,MATCH(AE106,INDEX(B:B,MATCH(AE106,B:B,)+1):B10620,)+MATCH(AE106,B:B,)))=AD106,VLOOKUP(AE106,B:D,3,0),IF(AF106="--",INDEX(D:D,MATCH(AE106,INDEX(B:B,MATCH(AE106,B:B,)+1):B10620,)+MATCH(AE106,B:B,)),"---")),"---"))</f>
        <v>---</v>
      </c>
      <c r="AI106" t="str">
        <f t="shared" si="23"/>
        <v>--</v>
      </c>
      <c r="AJ106" t="str">
        <f t="shared" si="24"/>
        <v>B15_L3_P</v>
      </c>
      <c r="AK106">
        <f t="shared" si="25"/>
        <v>2</v>
      </c>
      <c r="AT106" t="str">
        <f t="shared" si="17"/>
        <v>GND</v>
      </c>
      <c r="AU106" t="str">
        <f t="shared" si="18"/>
        <v>--</v>
      </c>
    </row>
    <row r="107" spans="1:47" x14ac:dyDescent="0.25">
      <c r="A107" t="str">
        <f t="shared" si="13"/>
        <v>JM1-F2</v>
      </c>
      <c r="B107" t="str">
        <f t="shared" si="14"/>
        <v>GND</v>
      </c>
      <c r="C107" t="str">
        <f t="shared" si="15"/>
        <v>JM1-GND</v>
      </c>
      <c r="D107" t="str">
        <f t="shared" si="16"/>
        <v>JM1-F2</v>
      </c>
      <c r="E107" t="s">
        <v>158</v>
      </c>
      <c r="F107" t="s">
        <v>366</v>
      </c>
      <c r="G107" t="s">
        <v>275</v>
      </c>
      <c r="L107" t="s">
        <v>349</v>
      </c>
      <c r="M107" t="s">
        <v>274</v>
      </c>
      <c r="N107">
        <v>5.9021999999999997</v>
      </c>
      <c r="AB107" t="str">
        <f>B2B!D104</f>
        <v>JM2</v>
      </c>
      <c r="AC107" t="str">
        <f>B2B!E104</f>
        <v>2</v>
      </c>
      <c r="AD107" t="str">
        <f t="shared" si="19"/>
        <v>JM2-2</v>
      </c>
      <c r="AE107" t="str">
        <f t="shared" si="20"/>
        <v>B15_L7_N</v>
      </c>
      <c r="AF107" t="str">
        <f t="shared" si="21"/>
        <v>A12</v>
      </c>
      <c r="AG107">
        <f t="shared" si="22"/>
        <v>19.201899999999998</v>
      </c>
      <c r="AH107" t="str">
        <f>IF(IFERROR(IF(IF(AF107="--",INDEX(D:D,MATCH(AE107,INDEX(B:B,MATCH(AE107,B:B,)+1):B10621,)+MATCH(AE107,B:B,)))=D107,VLOOKUP(AE107,B:D,3,0),IF(AF107="--",INDEX(D:D,MATCH(AE107,INDEX(B:B,MATCH(AE107,B:B,)+1):B10621,)+MATCH(AE107,B:B,)),"---")),"---")=AD107,"---",IFERROR(IF(IF(AF107="--",INDEX(D:D,MATCH(AE107,INDEX(B:B,MATCH(AE107,B:B,)+1):B10621,)+MATCH(AE107,B:B,)))=AD107,VLOOKUP(AE107,B:D,3,0),IF(AF107="--",INDEX(D:D,MATCH(AE107,INDEX(B:B,MATCH(AE107,B:B,)+1):B10621,)+MATCH(AE107,B:B,)),"---")),"---"))</f>
        <v>---</v>
      </c>
      <c r="AI107" t="str">
        <f t="shared" si="23"/>
        <v>--</v>
      </c>
      <c r="AJ107" t="str">
        <f t="shared" si="24"/>
        <v>B15_L7_N</v>
      </c>
      <c r="AK107">
        <f t="shared" si="25"/>
        <v>2</v>
      </c>
      <c r="AT107" t="str">
        <f t="shared" si="17"/>
        <v>GND</v>
      </c>
      <c r="AU107" t="str">
        <f t="shared" si="18"/>
        <v>--</v>
      </c>
    </row>
    <row r="108" spans="1:47" x14ac:dyDescent="0.25">
      <c r="A108" t="str">
        <f t="shared" si="13"/>
        <v>JM2-1</v>
      </c>
      <c r="B108" t="str">
        <f t="shared" si="14"/>
        <v>B15_L3_P</v>
      </c>
      <c r="C108" t="str">
        <f t="shared" si="15"/>
        <v>JM2-B15_L3_P</v>
      </c>
      <c r="D108" t="str">
        <f t="shared" si="16"/>
        <v>JM2-1</v>
      </c>
      <c r="E108" t="s">
        <v>259</v>
      </c>
      <c r="F108">
        <v>1</v>
      </c>
      <c r="G108" t="s">
        <v>333</v>
      </c>
      <c r="L108" t="s">
        <v>350</v>
      </c>
      <c r="M108" t="s">
        <v>274</v>
      </c>
      <c r="N108">
        <v>6.1856</v>
      </c>
      <c r="AB108" t="str">
        <f>B2B!D105</f>
        <v>JM2</v>
      </c>
      <c r="AC108" t="str">
        <f>B2B!E105</f>
        <v>3</v>
      </c>
      <c r="AD108" t="str">
        <f t="shared" si="19"/>
        <v>JM2-3</v>
      </c>
      <c r="AE108" t="str">
        <f t="shared" si="20"/>
        <v>B15_L3_N</v>
      </c>
      <c r="AF108" t="str">
        <f t="shared" si="21"/>
        <v>A9</v>
      </c>
      <c r="AG108">
        <f t="shared" si="22"/>
        <v>18.473800000000001</v>
      </c>
      <c r="AH108" t="str">
        <f>IF(IFERROR(IF(IF(AF108="--",INDEX(D:D,MATCH(AE108,INDEX(B:B,MATCH(AE108,B:B,)+1):B10622,)+MATCH(AE108,B:B,)))=D108,VLOOKUP(AE108,B:D,3,0),IF(AF108="--",INDEX(D:D,MATCH(AE108,INDEX(B:B,MATCH(AE108,B:B,)+1):B10622,)+MATCH(AE108,B:B,)),"---")),"---")=AD108,"---",IFERROR(IF(IF(AF108="--",INDEX(D:D,MATCH(AE108,INDEX(B:B,MATCH(AE108,B:B,)+1):B10622,)+MATCH(AE108,B:B,)))=AD108,VLOOKUP(AE108,B:D,3,0),IF(AF108="--",INDEX(D:D,MATCH(AE108,INDEX(B:B,MATCH(AE108,B:B,)+1):B10622,)+MATCH(AE108,B:B,)),"---")),"---"))</f>
        <v>---</v>
      </c>
      <c r="AI108" t="str">
        <f t="shared" si="23"/>
        <v>--</v>
      </c>
      <c r="AJ108" t="str">
        <f t="shared" si="24"/>
        <v>B15_L3_N</v>
      </c>
      <c r="AK108">
        <f t="shared" si="25"/>
        <v>2</v>
      </c>
      <c r="AT108" t="str">
        <f t="shared" si="17"/>
        <v>B15_L3_P</v>
      </c>
      <c r="AU108" t="str">
        <f t="shared" si="18"/>
        <v>--</v>
      </c>
    </row>
    <row r="109" spans="1:47" x14ac:dyDescent="0.25">
      <c r="A109" t="str">
        <f t="shared" si="13"/>
        <v>JM2-2</v>
      </c>
      <c r="B109" t="str">
        <f t="shared" si="14"/>
        <v>B15_L7_N</v>
      </c>
      <c r="C109" t="str">
        <f t="shared" si="15"/>
        <v>JM2-B15_L7_N</v>
      </c>
      <c r="D109" t="str">
        <f t="shared" si="16"/>
        <v>JM2-2</v>
      </c>
      <c r="E109" t="s">
        <v>259</v>
      </c>
      <c r="F109">
        <v>2</v>
      </c>
      <c r="G109" t="s">
        <v>324</v>
      </c>
      <c r="L109" t="s">
        <v>351</v>
      </c>
      <c r="M109" t="s">
        <v>274</v>
      </c>
      <c r="N109">
        <v>6.8441999999999998</v>
      </c>
      <c r="AB109" t="str">
        <f>B2B!D106</f>
        <v>JM2</v>
      </c>
      <c r="AC109" t="str">
        <f>B2B!E106</f>
        <v>4</v>
      </c>
      <c r="AD109" t="str">
        <f t="shared" si="19"/>
        <v>JM2-4</v>
      </c>
      <c r="AE109" t="str">
        <f t="shared" si="20"/>
        <v>B15_L7_P</v>
      </c>
      <c r="AF109" t="str">
        <f t="shared" si="21"/>
        <v>B12</v>
      </c>
      <c r="AG109">
        <f t="shared" si="22"/>
        <v>19.856100000000001</v>
      </c>
      <c r="AH109" t="str">
        <f>IF(IFERROR(IF(IF(AF109="--",INDEX(D:D,MATCH(AE109,INDEX(B:B,MATCH(AE109,B:B,)+1):B10623,)+MATCH(AE109,B:B,)))=D109,VLOOKUP(AE109,B:D,3,0),IF(AF109="--",INDEX(D:D,MATCH(AE109,INDEX(B:B,MATCH(AE109,B:B,)+1):B10623,)+MATCH(AE109,B:B,)),"---")),"---")=AD109,"---",IFERROR(IF(IF(AF109="--",INDEX(D:D,MATCH(AE109,INDEX(B:B,MATCH(AE109,B:B,)+1):B10623,)+MATCH(AE109,B:B,)))=AD109,VLOOKUP(AE109,B:D,3,0),IF(AF109="--",INDEX(D:D,MATCH(AE109,INDEX(B:B,MATCH(AE109,B:B,)+1):B10623,)+MATCH(AE109,B:B,)),"---")),"---"))</f>
        <v>---</v>
      </c>
      <c r="AI109" t="str">
        <f t="shared" si="23"/>
        <v>--</v>
      </c>
      <c r="AJ109" t="str">
        <f t="shared" si="24"/>
        <v>B15_L7_P</v>
      </c>
      <c r="AK109">
        <f t="shared" si="25"/>
        <v>2</v>
      </c>
      <c r="AT109" t="str">
        <f t="shared" si="17"/>
        <v>B15_L7_N</v>
      </c>
      <c r="AU109" t="str">
        <f t="shared" si="18"/>
        <v>--</v>
      </c>
    </row>
    <row r="110" spans="1:47" x14ac:dyDescent="0.25">
      <c r="A110" t="str">
        <f t="shared" si="13"/>
        <v>JM2-3</v>
      </c>
      <c r="B110" t="str">
        <f t="shared" si="14"/>
        <v>B15_L3_N</v>
      </c>
      <c r="C110" t="str">
        <f t="shared" si="15"/>
        <v>JM2-B15_L3_N</v>
      </c>
      <c r="D110" t="str">
        <f t="shared" si="16"/>
        <v>JM2-3</v>
      </c>
      <c r="E110" t="s">
        <v>259</v>
      </c>
      <c r="F110">
        <v>3</v>
      </c>
      <c r="G110" t="s">
        <v>334</v>
      </c>
      <c r="L110" t="s">
        <v>352</v>
      </c>
      <c r="M110" t="s">
        <v>274</v>
      </c>
      <c r="N110">
        <v>7.1756000000000002</v>
      </c>
      <c r="AB110" t="str">
        <f>B2B!D107</f>
        <v>JM2</v>
      </c>
      <c r="AC110" t="str">
        <f>B2B!E107</f>
        <v>5</v>
      </c>
      <c r="AD110" t="str">
        <f t="shared" si="19"/>
        <v>JM2-5</v>
      </c>
      <c r="AE110" t="str">
        <f t="shared" si="20"/>
        <v>B15_L5_P</v>
      </c>
      <c r="AF110" t="str">
        <f t="shared" si="21"/>
        <v>B10</v>
      </c>
      <c r="AG110">
        <f t="shared" si="22"/>
        <v>16.166699999999999</v>
      </c>
      <c r="AH110" t="str">
        <f>IF(IFERROR(IF(IF(AF110="--",INDEX(D:D,MATCH(AE110,INDEX(B:B,MATCH(AE110,B:B,)+1):B10624,)+MATCH(AE110,B:B,)))=D110,VLOOKUP(AE110,B:D,3,0),IF(AF110="--",INDEX(D:D,MATCH(AE110,INDEX(B:B,MATCH(AE110,B:B,)+1):B10624,)+MATCH(AE110,B:B,)),"---")),"---")=AD110,"---",IFERROR(IF(IF(AF110="--",INDEX(D:D,MATCH(AE110,INDEX(B:B,MATCH(AE110,B:B,)+1):B10624,)+MATCH(AE110,B:B,)))=AD110,VLOOKUP(AE110,B:D,3,0),IF(AF110="--",INDEX(D:D,MATCH(AE110,INDEX(B:B,MATCH(AE110,B:B,)+1):B10624,)+MATCH(AE110,B:B,)),"---")),"---"))</f>
        <v>---</v>
      </c>
      <c r="AI110" t="str">
        <f t="shared" si="23"/>
        <v>--</v>
      </c>
      <c r="AJ110" t="str">
        <f t="shared" si="24"/>
        <v>B15_L5_P</v>
      </c>
      <c r="AK110">
        <f t="shared" si="25"/>
        <v>2</v>
      </c>
      <c r="AT110" t="str">
        <f t="shared" si="17"/>
        <v>B15_L3_N</v>
      </c>
      <c r="AU110" t="str">
        <f t="shared" si="18"/>
        <v>--</v>
      </c>
    </row>
    <row r="111" spans="1:47" x14ac:dyDescent="0.25">
      <c r="A111" t="str">
        <f t="shared" si="13"/>
        <v>JM2-4</v>
      </c>
      <c r="B111" t="str">
        <f t="shared" si="14"/>
        <v>B15_L7_P</v>
      </c>
      <c r="C111" t="str">
        <f t="shared" si="15"/>
        <v>JM2-B15_L7_P</v>
      </c>
      <c r="D111" t="str">
        <f t="shared" si="16"/>
        <v>JM2-4</v>
      </c>
      <c r="E111" t="s">
        <v>259</v>
      </c>
      <c r="F111">
        <v>4</v>
      </c>
      <c r="G111" t="s">
        <v>328</v>
      </c>
      <c r="L111" t="s">
        <v>353</v>
      </c>
      <c r="M111" t="s">
        <v>274</v>
      </c>
      <c r="N111">
        <v>7.9127999999999998</v>
      </c>
      <c r="AB111" t="str">
        <f>B2B!D108</f>
        <v>JM2</v>
      </c>
      <c r="AC111" t="str">
        <f>B2B!E108</f>
        <v>6</v>
      </c>
      <c r="AD111" t="str">
        <f t="shared" si="19"/>
        <v>JM2-6</v>
      </c>
      <c r="AE111" t="str">
        <f t="shared" si="20"/>
        <v>B15_L8_P</v>
      </c>
      <c r="AF111" t="str">
        <f t="shared" si="21"/>
        <v>A13</v>
      </c>
      <c r="AG111">
        <f t="shared" si="22"/>
        <v>15.8027</v>
      </c>
      <c r="AH111" t="str">
        <f>IF(IFERROR(IF(IF(AF111="--",INDEX(D:D,MATCH(AE111,INDEX(B:B,MATCH(AE111,B:B,)+1):B10625,)+MATCH(AE111,B:B,)))=D111,VLOOKUP(AE111,B:D,3,0),IF(AF111="--",INDEX(D:D,MATCH(AE111,INDEX(B:B,MATCH(AE111,B:B,)+1):B10625,)+MATCH(AE111,B:B,)),"---")),"---")=AD111,"---",IFERROR(IF(IF(AF111="--",INDEX(D:D,MATCH(AE111,INDEX(B:B,MATCH(AE111,B:B,)+1):B10625,)+MATCH(AE111,B:B,)))=AD111,VLOOKUP(AE111,B:D,3,0),IF(AF111="--",INDEX(D:D,MATCH(AE111,INDEX(B:B,MATCH(AE111,B:B,)+1):B10625,)+MATCH(AE111,B:B,)),"---")),"---"))</f>
        <v>---</v>
      </c>
      <c r="AI111" t="str">
        <f t="shared" si="23"/>
        <v>--</v>
      </c>
      <c r="AJ111" t="str">
        <f t="shared" si="24"/>
        <v>B15_L8_P</v>
      </c>
      <c r="AK111">
        <f t="shared" si="25"/>
        <v>2</v>
      </c>
      <c r="AT111" t="str">
        <f t="shared" si="17"/>
        <v>B15_L7_P</v>
      </c>
      <c r="AU111" t="str">
        <f t="shared" si="18"/>
        <v>--</v>
      </c>
    </row>
    <row r="112" spans="1:47" x14ac:dyDescent="0.25">
      <c r="A112" t="str">
        <f t="shared" si="13"/>
        <v>JM2-5</v>
      </c>
      <c r="B112" t="str">
        <f t="shared" si="14"/>
        <v>B15_L5_P</v>
      </c>
      <c r="C112" t="str">
        <f t="shared" si="15"/>
        <v>JM2-B15_L5_P</v>
      </c>
      <c r="D112" t="str">
        <f t="shared" si="16"/>
        <v>JM2-5</v>
      </c>
      <c r="E112" t="s">
        <v>259</v>
      </c>
      <c r="F112">
        <v>5</v>
      </c>
      <c r="G112" t="s">
        <v>310</v>
      </c>
      <c r="L112" t="s">
        <v>354</v>
      </c>
      <c r="M112" t="s">
        <v>274</v>
      </c>
      <c r="N112">
        <v>8.7957000000000001</v>
      </c>
      <c r="AB112" t="str">
        <f>B2B!D109</f>
        <v>JM2</v>
      </c>
      <c r="AC112" t="str">
        <f>B2B!E109</f>
        <v>7</v>
      </c>
      <c r="AD112" t="str">
        <f t="shared" si="19"/>
        <v>JM2-7</v>
      </c>
      <c r="AE112" t="str">
        <f t="shared" si="20"/>
        <v>B15_L5_N</v>
      </c>
      <c r="AF112" t="str">
        <f t="shared" si="21"/>
        <v>A10</v>
      </c>
      <c r="AG112">
        <f t="shared" si="22"/>
        <v>15.0025</v>
      </c>
      <c r="AH112" t="str">
        <f>IF(IFERROR(IF(IF(AF112="--",INDEX(D:D,MATCH(AE112,INDEX(B:B,MATCH(AE112,B:B,)+1):B10626,)+MATCH(AE112,B:B,)))=D112,VLOOKUP(AE112,B:D,3,0),IF(AF112="--",INDEX(D:D,MATCH(AE112,INDEX(B:B,MATCH(AE112,B:B,)+1):B10626,)+MATCH(AE112,B:B,)),"---")),"---")=AD112,"---",IFERROR(IF(IF(AF112="--",INDEX(D:D,MATCH(AE112,INDEX(B:B,MATCH(AE112,B:B,)+1):B10626,)+MATCH(AE112,B:B,)))=AD112,VLOOKUP(AE112,B:D,3,0),IF(AF112="--",INDEX(D:D,MATCH(AE112,INDEX(B:B,MATCH(AE112,B:B,)+1):B10626,)+MATCH(AE112,B:B,)),"---")),"---"))</f>
        <v>---</v>
      </c>
      <c r="AI112" t="str">
        <f t="shared" si="23"/>
        <v>--</v>
      </c>
      <c r="AJ112" t="str">
        <f t="shared" si="24"/>
        <v>B15_L5_N</v>
      </c>
      <c r="AK112">
        <f t="shared" si="25"/>
        <v>2</v>
      </c>
      <c r="AT112" t="str">
        <f t="shared" si="17"/>
        <v>B15_L5_P</v>
      </c>
      <c r="AU112" t="str">
        <f t="shared" si="18"/>
        <v>--</v>
      </c>
    </row>
    <row r="113" spans="1:47" x14ac:dyDescent="0.25">
      <c r="A113" t="str">
        <f t="shared" si="13"/>
        <v>JM2-6</v>
      </c>
      <c r="B113" t="str">
        <f t="shared" si="14"/>
        <v>B15_L8_P</v>
      </c>
      <c r="C113" t="str">
        <f t="shared" si="15"/>
        <v>JM2-B15_L8_P</v>
      </c>
      <c r="D113" t="str">
        <f t="shared" si="16"/>
        <v>JM2-6</v>
      </c>
      <c r="E113" t="s">
        <v>259</v>
      </c>
      <c r="F113">
        <v>6</v>
      </c>
      <c r="G113" t="s">
        <v>337</v>
      </c>
      <c r="L113" t="s">
        <v>355</v>
      </c>
      <c r="M113" t="s">
        <v>274</v>
      </c>
      <c r="N113">
        <v>11.0442</v>
      </c>
      <c r="AB113" t="str">
        <f>B2B!D110</f>
        <v>JM2</v>
      </c>
      <c r="AC113" t="str">
        <f>B2B!E110</f>
        <v>8</v>
      </c>
      <c r="AD113" t="str">
        <f t="shared" si="19"/>
        <v>JM2-8</v>
      </c>
      <c r="AE113" t="str">
        <f t="shared" si="20"/>
        <v>B15_L8_N</v>
      </c>
      <c r="AF113" t="str">
        <f t="shared" si="21"/>
        <v>A14</v>
      </c>
      <c r="AG113">
        <f t="shared" si="22"/>
        <v>15.471299999999999</v>
      </c>
      <c r="AH113" t="str">
        <f>IF(IFERROR(IF(IF(AF113="--",INDEX(D:D,MATCH(AE113,INDEX(B:B,MATCH(AE113,B:B,)+1):B10627,)+MATCH(AE113,B:B,)))=D113,VLOOKUP(AE113,B:D,3,0),IF(AF113="--",INDEX(D:D,MATCH(AE113,INDEX(B:B,MATCH(AE113,B:B,)+1):B10627,)+MATCH(AE113,B:B,)),"---")),"---")=AD113,"---",IFERROR(IF(IF(AF113="--",INDEX(D:D,MATCH(AE113,INDEX(B:B,MATCH(AE113,B:B,)+1):B10627,)+MATCH(AE113,B:B,)))=AD113,VLOOKUP(AE113,B:D,3,0),IF(AF113="--",INDEX(D:D,MATCH(AE113,INDEX(B:B,MATCH(AE113,B:B,)+1):B10627,)+MATCH(AE113,B:B,)),"---")),"---"))</f>
        <v>---</v>
      </c>
      <c r="AI113" t="str">
        <f t="shared" si="23"/>
        <v>--</v>
      </c>
      <c r="AJ113" t="str">
        <f t="shared" si="24"/>
        <v>B15_L8_N</v>
      </c>
      <c r="AK113">
        <f t="shared" si="25"/>
        <v>2</v>
      </c>
      <c r="AT113" t="str">
        <f t="shared" si="17"/>
        <v>B15_L8_P</v>
      </c>
      <c r="AU113" t="str">
        <f t="shared" si="18"/>
        <v>--</v>
      </c>
    </row>
    <row r="114" spans="1:47" x14ac:dyDescent="0.25">
      <c r="A114" t="str">
        <f t="shared" si="13"/>
        <v>JM2-7</v>
      </c>
      <c r="B114" t="str">
        <f t="shared" si="14"/>
        <v>B15_L5_N</v>
      </c>
      <c r="C114" t="str">
        <f t="shared" si="15"/>
        <v>JM2-B15_L5_N</v>
      </c>
      <c r="D114" t="str">
        <f t="shared" si="16"/>
        <v>JM2-7</v>
      </c>
      <c r="E114" t="s">
        <v>259</v>
      </c>
      <c r="F114">
        <v>7</v>
      </c>
      <c r="G114" t="s">
        <v>313</v>
      </c>
      <c r="L114" t="s">
        <v>356</v>
      </c>
      <c r="M114" t="s">
        <v>274</v>
      </c>
      <c r="N114">
        <v>11.6785</v>
      </c>
      <c r="AB114" t="str">
        <f>B2B!D111</f>
        <v>JM2</v>
      </c>
      <c r="AC114" t="str">
        <f>B2B!E111</f>
        <v>9</v>
      </c>
      <c r="AD114" t="str">
        <f t="shared" si="19"/>
        <v>JM2-9</v>
      </c>
      <c r="AE114" t="str">
        <f t="shared" si="20"/>
        <v>B15_L4_N</v>
      </c>
      <c r="AF114" t="str">
        <f t="shared" si="21"/>
        <v>B11</v>
      </c>
      <c r="AG114">
        <f t="shared" si="22"/>
        <v>14.7188</v>
      </c>
      <c r="AH114" t="str">
        <f>IF(IFERROR(IF(IF(AF114="--",INDEX(D:D,MATCH(AE114,INDEX(B:B,MATCH(AE114,B:B,)+1):B10628,)+MATCH(AE114,B:B,)))=D114,VLOOKUP(AE114,B:D,3,0),IF(AF114="--",INDEX(D:D,MATCH(AE114,INDEX(B:B,MATCH(AE114,B:B,)+1):B10628,)+MATCH(AE114,B:B,)),"---")),"---")=AD114,"---",IFERROR(IF(IF(AF114="--",INDEX(D:D,MATCH(AE114,INDEX(B:B,MATCH(AE114,B:B,)+1):B10628,)+MATCH(AE114,B:B,)))=AD114,VLOOKUP(AE114,B:D,3,0),IF(AF114="--",INDEX(D:D,MATCH(AE114,INDEX(B:B,MATCH(AE114,B:B,)+1):B10628,)+MATCH(AE114,B:B,)),"---")),"---"))</f>
        <v>---</v>
      </c>
      <c r="AI114" t="str">
        <f t="shared" si="23"/>
        <v>--</v>
      </c>
      <c r="AJ114" t="str">
        <f t="shared" si="24"/>
        <v>B15_L4_N</v>
      </c>
      <c r="AK114">
        <f t="shared" si="25"/>
        <v>2</v>
      </c>
      <c r="AT114" t="str">
        <f t="shared" si="17"/>
        <v>B15_L5_N</v>
      </c>
      <c r="AU114" t="str">
        <f t="shared" si="18"/>
        <v>--</v>
      </c>
    </row>
    <row r="115" spans="1:47" x14ac:dyDescent="0.25">
      <c r="A115" t="str">
        <f t="shared" si="13"/>
        <v>JM2-8</v>
      </c>
      <c r="B115" t="str">
        <f t="shared" si="14"/>
        <v>B15_L8_N</v>
      </c>
      <c r="C115" t="str">
        <f t="shared" si="15"/>
        <v>JM2-B15_L8_N</v>
      </c>
      <c r="D115" t="str">
        <f t="shared" si="16"/>
        <v>JM2-8</v>
      </c>
      <c r="E115" t="s">
        <v>259</v>
      </c>
      <c r="F115">
        <v>8</v>
      </c>
      <c r="G115" t="s">
        <v>335</v>
      </c>
      <c r="L115" t="s">
        <v>357</v>
      </c>
      <c r="M115" t="s">
        <v>274</v>
      </c>
      <c r="N115">
        <v>7.9127999999999998</v>
      </c>
      <c r="AB115" t="str">
        <f>B2B!D112</f>
        <v>JM2</v>
      </c>
      <c r="AC115" t="str">
        <f>B2B!E112</f>
        <v>10</v>
      </c>
      <c r="AD115" t="str">
        <f t="shared" si="19"/>
        <v>JM2-10</v>
      </c>
      <c r="AE115" t="str">
        <f t="shared" si="20"/>
        <v>B15_L10_P</v>
      </c>
      <c r="AF115" t="str">
        <f t="shared" si="21"/>
        <v>B14</v>
      </c>
      <c r="AG115">
        <f t="shared" si="22"/>
        <v>17.0457</v>
      </c>
      <c r="AH115" t="str">
        <f>IF(IFERROR(IF(IF(AF115="--",INDEX(D:D,MATCH(AE115,INDEX(B:B,MATCH(AE115,B:B,)+1):B10629,)+MATCH(AE115,B:B,)))=D115,VLOOKUP(AE115,B:D,3,0),IF(AF115="--",INDEX(D:D,MATCH(AE115,INDEX(B:B,MATCH(AE115,B:B,)+1):B10629,)+MATCH(AE115,B:B,)),"---")),"---")=AD115,"---",IFERROR(IF(IF(AF115="--",INDEX(D:D,MATCH(AE115,INDEX(B:B,MATCH(AE115,B:B,)+1):B10629,)+MATCH(AE115,B:B,)))=AD115,VLOOKUP(AE115,B:D,3,0),IF(AF115="--",INDEX(D:D,MATCH(AE115,INDEX(B:B,MATCH(AE115,B:B,)+1):B10629,)+MATCH(AE115,B:B,)),"---")),"---"))</f>
        <v>---</v>
      </c>
      <c r="AI115" t="str">
        <f t="shared" si="23"/>
        <v>--</v>
      </c>
      <c r="AJ115" t="str">
        <f t="shared" si="24"/>
        <v>B15_L10_P</v>
      </c>
      <c r="AK115">
        <f t="shared" si="25"/>
        <v>2</v>
      </c>
      <c r="AT115" t="str">
        <f t="shared" si="17"/>
        <v>B15_L8_N</v>
      </c>
      <c r="AU115" t="str">
        <f t="shared" si="18"/>
        <v>--</v>
      </c>
    </row>
    <row r="116" spans="1:47" x14ac:dyDescent="0.25">
      <c r="A116" t="str">
        <f t="shared" si="13"/>
        <v>JM2-9</v>
      </c>
      <c r="B116" t="str">
        <f t="shared" si="14"/>
        <v>B15_L4_N</v>
      </c>
      <c r="C116" t="str">
        <f t="shared" si="15"/>
        <v>JM2-B15_L4_N</v>
      </c>
      <c r="D116" t="str">
        <f t="shared" si="16"/>
        <v>JM2-9</v>
      </c>
      <c r="E116" t="s">
        <v>259</v>
      </c>
      <c r="F116">
        <v>9</v>
      </c>
      <c r="G116" t="s">
        <v>341</v>
      </c>
      <c r="L116" t="s">
        <v>358</v>
      </c>
      <c r="M116" t="s">
        <v>274</v>
      </c>
      <c r="N116">
        <v>8.8155000000000001</v>
      </c>
      <c r="AB116" t="str">
        <f>B2B!D113</f>
        <v>JM2</v>
      </c>
      <c r="AC116" t="str">
        <f>B2B!E113</f>
        <v>11</v>
      </c>
      <c r="AD116" t="str">
        <f t="shared" si="19"/>
        <v>JM2-11</v>
      </c>
      <c r="AE116" t="str">
        <f t="shared" si="20"/>
        <v>B15_L4_P</v>
      </c>
      <c r="AF116" t="str">
        <f t="shared" si="21"/>
        <v>C11</v>
      </c>
      <c r="AG116">
        <f t="shared" si="22"/>
        <v>15.186</v>
      </c>
      <c r="AH116" t="str">
        <f>IF(IFERROR(IF(IF(AF116="--",INDEX(D:D,MATCH(AE116,INDEX(B:B,MATCH(AE116,B:B,)+1):B10630,)+MATCH(AE116,B:B,)))=D116,VLOOKUP(AE116,B:D,3,0),IF(AF116="--",INDEX(D:D,MATCH(AE116,INDEX(B:B,MATCH(AE116,B:B,)+1):B10630,)+MATCH(AE116,B:B,)),"---")),"---")=AD116,"---",IFERROR(IF(IF(AF116="--",INDEX(D:D,MATCH(AE116,INDEX(B:B,MATCH(AE116,B:B,)+1):B10630,)+MATCH(AE116,B:B,)))=AD116,VLOOKUP(AE116,B:D,3,0),IF(AF116="--",INDEX(D:D,MATCH(AE116,INDEX(B:B,MATCH(AE116,B:B,)+1):B10630,)+MATCH(AE116,B:B,)),"---")),"---"))</f>
        <v>---</v>
      </c>
      <c r="AI116" t="str">
        <f t="shared" si="23"/>
        <v>--</v>
      </c>
      <c r="AJ116" t="str">
        <f t="shared" si="24"/>
        <v>B15_L4_P</v>
      </c>
      <c r="AK116">
        <f t="shared" si="25"/>
        <v>2</v>
      </c>
      <c r="AT116" t="str">
        <f t="shared" si="17"/>
        <v>B15_L4_N</v>
      </c>
      <c r="AU116" t="str">
        <f t="shared" si="18"/>
        <v>--</v>
      </c>
    </row>
    <row r="117" spans="1:47" x14ac:dyDescent="0.25">
      <c r="A117" t="str">
        <f t="shared" si="13"/>
        <v>JM2-10</v>
      </c>
      <c r="B117" t="str">
        <f t="shared" si="14"/>
        <v>B15_L10_P</v>
      </c>
      <c r="C117" t="str">
        <f t="shared" si="15"/>
        <v>JM2-B15_L10_P</v>
      </c>
      <c r="D117" t="str">
        <f t="shared" si="16"/>
        <v>JM2-10</v>
      </c>
      <c r="E117" t="s">
        <v>259</v>
      </c>
      <c r="F117">
        <v>10</v>
      </c>
      <c r="G117" t="s">
        <v>300</v>
      </c>
      <c r="L117" t="s">
        <v>359</v>
      </c>
      <c r="M117" t="s">
        <v>274</v>
      </c>
      <c r="N117">
        <v>9.5399999999999991</v>
      </c>
      <c r="AB117" t="str">
        <f>B2B!D114</f>
        <v>JM2</v>
      </c>
      <c r="AC117" t="str">
        <f>B2B!E114</f>
        <v>12</v>
      </c>
      <c r="AD117" t="str">
        <f t="shared" si="19"/>
        <v>JM2-12</v>
      </c>
      <c r="AE117" t="str">
        <f t="shared" si="20"/>
        <v>B15_L10_N</v>
      </c>
      <c r="AF117" t="str">
        <f t="shared" si="21"/>
        <v>A15</v>
      </c>
      <c r="AG117">
        <f t="shared" si="22"/>
        <v>15.665800000000001</v>
      </c>
      <c r="AH117" t="str">
        <f>IF(IFERROR(IF(IF(AF117="--",INDEX(D:D,MATCH(AE117,INDEX(B:B,MATCH(AE117,B:B,)+1):B10631,)+MATCH(AE117,B:B,)))=D117,VLOOKUP(AE117,B:D,3,0),IF(AF117="--",INDEX(D:D,MATCH(AE117,INDEX(B:B,MATCH(AE117,B:B,)+1):B10631,)+MATCH(AE117,B:B,)),"---")),"---")=AD117,"---",IFERROR(IF(IF(AF117="--",INDEX(D:D,MATCH(AE117,INDEX(B:B,MATCH(AE117,B:B,)+1):B10631,)+MATCH(AE117,B:B,)))=AD117,VLOOKUP(AE117,B:D,3,0),IF(AF117="--",INDEX(D:D,MATCH(AE117,INDEX(B:B,MATCH(AE117,B:B,)+1):B10631,)+MATCH(AE117,B:B,)),"---")),"---"))</f>
        <v>---</v>
      </c>
      <c r="AI117" t="str">
        <f t="shared" si="23"/>
        <v>--</v>
      </c>
      <c r="AJ117" t="str">
        <f t="shared" si="24"/>
        <v>B15_L10_N</v>
      </c>
      <c r="AK117">
        <f t="shared" si="25"/>
        <v>2</v>
      </c>
      <c r="AT117" t="str">
        <f t="shared" si="17"/>
        <v>B15_L10_P</v>
      </c>
      <c r="AU117" t="str">
        <f t="shared" si="18"/>
        <v>--</v>
      </c>
    </row>
    <row r="118" spans="1:47" x14ac:dyDescent="0.25">
      <c r="A118" t="str">
        <f t="shared" si="13"/>
        <v>JM2-11</v>
      </c>
      <c r="B118" t="str">
        <f t="shared" si="14"/>
        <v>B15_L4_P</v>
      </c>
      <c r="C118" t="str">
        <f t="shared" si="15"/>
        <v>JM2-B15_L4_P</v>
      </c>
      <c r="D118" t="str">
        <f t="shared" si="16"/>
        <v>JM2-11</v>
      </c>
      <c r="E118" t="s">
        <v>259</v>
      </c>
      <c r="F118">
        <v>11</v>
      </c>
      <c r="G118" t="s">
        <v>342</v>
      </c>
      <c r="L118" t="s">
        <v>360</v>
      </c>
      <c r="M118" t="s">
        <v>274</v>
      </c>
      <c r="N118">
        <v>9.8713999999999995</v>
      </c>
      <c r="AB118" t="str">
        <f>B2B!D115</f>
        <v>JM2</v>
      </c>
      <c r="AC118" t="str">
        <f>B2B!E115</f>
        <v>13</v>
      </c>
      <c r="AD118" t="str">
        <f t="shared" si="19"/>
        <v>JM2-13</v>
      </c>
      <c r="AE118" t="str">
        <f t="shared" si="20"/>
        <v>B15_L1_N</v>
      </c>
      <c r="AF118" t="str">
        <f t="shared" si="21"/>
        <v>C8</v>
      </c>
      <c r="AG118">
        <f t="shared" si="22"/>
        <v>16.9253</v>
      </c>
      <c r="AH118" t="str">
        <f>IF(IFERROR(IF(IF(AF118="--",INDEX(D:D,MATCH(AE118,INDEX(B:B,MATCH(AE118,B:B,)+1):B10632,)+MATCH(AE118,B:B,)))=D118,VLOOKUP(AE118,B:D,3,0),IF(AF118="--",INDEX(D:D,MATCH(AE118,INDEX(B:B,MATCH(AE118,B:B,)+1):B10632,)+MATCH(AE118,B:B,)),"---")),"---")=AD118,"---",IFERROR(IF(IF(AF118="--",INDEX(D:D,MATCH(AE118,INDEX(B:B,MATCH(AE118,B:B,)+1):B10632,)+MATCH(AE118,B:B,)))=AD118,VLOOKUP(AE118,B:D,3,0),IF(AF118="--",INDEX(D:D,MATCH(AE118,INDEX(B:B,MATCH(AE118,B:B,)+1):B10632,)+MATCH(AE118,B:B,)),"---")),"---"))</f>
        <v>---</v>
      </c>
      <c r="AI118" t="str">
        <f t="shared" si="23"/>
        <v>--</v>
      </c>
      <c r="AJ118" t="str">
        <f t="shared" si="24"/>
        <v>B15_L1_N</v>
      </c>
      <c r="AK118">
        <f t="shared" si="25"/>
        <v>2</v>
      </c>
      <c r="AT118" t="str">
        <f t="shared" si="17"/>
        <v>B15_L4_P</v>
      </c>
      <c r="AU118" t="str">
        <f t="shared" si="18"/>
        <v>--</v>
      </c>
    </row>
    <row r="119" spans="1:47" x14ac:dyDescent="0.25">
      <c r="A119" t="str">
        <f t="shared" si="13"/>
        <v>JM2-12</v>
      </c>
      <c r="B119" t="str">
        <f t="shared" si="14"/>
        <v>B15_L10_N</v>
      </c>
      <c r="C119" t="str">
        <f t="shared" si="15"/>
        <v>JM2-B15_L10_N</v>
      </c>
      <c r="D119" t="str">
        <f t="shared" si="16"/>
        <v>JM2-12</v>
      </c>
      <c r="E119" t="s">
        <v>259</v>
      </c>
      <c r="F119">
        <v>12</v>
      </c>
      <c r="G119" t="s">
        <v>299</v>
      </c>
      <c r="L119" t="s">
        <v>361</v>
      </c>
      <c r="M119" t="s">
        <v>274</v>
      </c>
      <c r="N119">
        <v>6.1441999999999997</v>
      </c>
      <c r="AB119" t="str">
        <f>B2B!D116</f>
        <v>JM2</v>
      </c>
      <c r="AC119" t="str">
        <f>B2B!E116</f>
        <v>14</v>
      </c>
      <c r="AD119" t="str">
        <f t="shared" si="19"/>
        <v>JM2-14</v>
      </c>
      <c r="AE119" t="str">
        <f t="shared" si="20"/>
        <v>B15_L9_P</v>
      </c>
      <c r="AF119" t="str">
        <f t="shared" si="21"/>
        <v>C14</v>
      </c>
      <c r="AG119">
        <f t="shared" si="22"/>
        <v>14.7323</v>
      </c>
      <c r="AH119" t="str">
        <f>IF(IFERROR(IF(IF(AF119="--",INDEX(D:D,MATCH(AE119,INDEX(B:B,MATCH(AE119,B:B,)+1):B10633,)+MATCH(AE119,B:B,)))=D119,VLOOKUP(AE119,B:D,3,0),IF(AF119="--",INDEX(D:D,MATCH(AE119,INDEX(B:B,MATCH(AE119,B:B,)+1):B10633,)+MATCH(AE119,B:B,)),"---")),"---")=AD119,"---",IFERROR(IF(IF(AF119="--",INDEX(D:D,MATCH(AE119,INDEX(B:B,MATCH(AE119,B:B,)+1):B10633,)+MATCH(AE119,B:B,)))=AD119,VLOOKUP(AE119,B:D,3,0),IF(AF119="--",INDEX(D:D,MATCH(AE119,INDEX(B:B,MATCH(AE119,B:B,)+1):B10633,)+MATCH(AE119,B:B,)),"---")),"---"))</f>
        <v>---</v>
      </c>
      <c r="AI119" t="str">
        <f t="shared" si="23"/>
        <v>--</v>
      </c>
      <c r="AJ119" t="str">
        <f t="shared" si="24"/>
        <v>B15_L9_P</v>
      </c>
      <c r="AK119">
        <f t="shared" si="25"/>
        <v>2</v>
      </c>
      <c r="AT119" t="str">
        <f t="shared" si="17"/>
        <v>B15_L10_N</v>
      </c>
      <c r="AU119" t="str">
        <f t="shared" si="18"/>
        <v>--</v>
      </c>
    </row>
    <row r="120" spans="1:47" x14ac:dyDescent="0.25">
      <c r="A120" t="str">
        <f t="shared" si="13"/>
        <v>JM2-13</v>
      </c>
      <c r="B120" t="str">
        <f t="shared" si="14"/>
        <v>B15_L1_N</v>
      </c>
      <c r="C120" t="str">
        <f t="shared" si="15"/>
        <v>JM2-B15_L1_N</v>
      </c>
      <c r="D120" t="str">
        <f t="shared" si="16"/>
        <v>JM2-13</v>
      </c>
      <c r="E120" t="s">
        <v>259</v>
      </c>
      <c r="F120">
        <v>13</v>
      </c>
      <c r="G120" t="s">
        <v>327</v>
      </c>
      <c r="L120" t="s">
        <v>362</v>
      </c>
      <c r="M120" t="s">
        <v>274</v>
      </c>
      <c r="N120">
        <v>7.0270000000000001</v>
      </c>
      <c r="AB120" t="str">
        <f>B2B!D117</f>
        <v>JM2</v>
      </c>
      <c r="AC120" t="str">
        <f>B2B!E117</f>
        <v>15</v>
      </c>
      <c r="AD120" t="str">
        <f t="shared" si="19"/>
        <v>JM2-15</v>
      </c>
      <c r="AE120" t="str">
        <f t="shared" si="20"/>
        <v>B15_L1_P</v>
      </c>
      <c r="AF120" t="str">
        <f t="shared" si="21"/>
        <v>D8</v>
      </c>
      <c r="AG120">
        <f t="shared" si="22"/>
        <v>17.476800000000001</v>
      </c>
      <c r="AH120" t="str">
        <f>IF(IFERROR(IF(IF(AF120="--",INDEX(D:D,MATCH(AE120,INDEX(B:B,MATCH(AE120,B:B,)+1):B10634,)+MATCH(AE120,B:B,)))=D120,VLOOKUP(AE120,B:D,3,0),IF(AF120="--",INDEX(D:D,MATCH(AE120,INDEX(B:B,MATCH(AE120,B:B,)+1):B10634,)+MATCH(AE120,B:B,)),"---")),"---")=AD120,"---",IFERROR(IF(IF(AF120="--",INDEX(D:D,MATCH(AE120,INDEX(B:B,MATCH(AE120,B:B,)+1):B10634,)+MATCH(AE120,B:B,)))=AD120,VLOOKUP(AE120,B:D,3,0),IF(AF120="--",INDEX(D:D,MATCH(AE120,INDEX(B:B,MATCH(AE120,B:B,)+1):B10634,)+MATCH(AE120,B:B,)),"---")),"---"))</f>
        <v>---</v>
      </c>
      <c r="AI120" t="str">
        <f t="shared" si="23"/>
        <v>--</v>
      </c>
      <c r="AJ120" t="str">
        <f t="shared" si="24"/>
        <v>B15_L1_P</v>
      </c>
      <c r="AK120">
        <f t="shared" si="25"/>
        <v>2</v>
      </c>
      <c r="AT120" t="str">
        <f t="shared" si="17"/>
        <v>B15_L1_N</v>
      </c>
      <c r="AU120" t="str">
        <f t="shared" si="18"/>
        <v>--</v>
      </c>
    </row>
    <row r="121" spans="1:47" x14ac:dyDescent="0.25">
      <c r="A121" t="str">
        <f t="shared" si="13"/>
        <v>JM2-14</v>
      </c>
      <c r="B121" t="str">
        <f t="shared" si="14"/>
        <v>B15_L9_P</v>
      </c>
      <c r="C121" t="str">
        <f t="shared" si="15"/>
        <v>JM2-B15_L9_P</v>
      </c>
      <c r="D121" t="str">
        <f t="shared" si="16"/>
        <v>JM2-14</v>
      </c>
      <c r="E121" t="s">
        <v>259</v>
      </c>
      <c r="F121">
        <v>14</v>
      </c>
      <c r="G121" t="s">
        <v>346</v>
      </c>
      <c r="L121" t="s">
        <v>363</v>
      </c>
      <c r="M121" t="s">
        <v>274</v>
      </c>
      <c r="N121">
        <v>11.569699999999999</v>
      </c>
      <c r="AB121" t="str">
        <f>B2B!D118</f>
        <v>JM2</v>
      </c>
      <c r="AC121" t="str">
        <f>B2B!E118</f>
        <v>16</v>
      </c>
      <c r="AD121" t="str">
        <f t="shared" si="19"/>
        <v>JM2-16</v>
      </c>
      <c r="AE121" t="str">
        <f t="shared" si="20"/>
        <v>B15_L9_N</v>
      </c>
      <c r="AF121" t="str">
        <f t="shared" si="21"/>
        <v>B15</v>
      </c>
      <c r="AG121">
        <f t="shared" si="22"/>
        <v>13.7791</v>
      </c>
      <c r="AH121" t="str">
        <f>IF(IFERROR(IF(IF(AF121="--",INDEX(D:D,MATCH(AE121,INDEX(B:B,MATCH(AE121,B:B,)+1):B10635,)+MATCH(AE121,B:B,)))=D121,VLOOKUP(AE121,B:D,3,0),IF(AF121="--",INDEX(D:D,MATCH(AE121,INDEX(B:B,MATCH(AE121,B:B,)+1):B10635,)+MATCH(AE121,B:B,)),"---")),"---")=AD121,"---",IFERROR(IF(IF(AF121="--",INDEX(D:D,MATCH(AE121,INDEX(B:B,MATCH(AE121,B:B,)+1):B10635,)+MATCH(AE121,B:B,)))=AD121,VLOOKUP(AE121,B:D,3,0),IF(AF121="--",INDEX(D:D,MATCH(AE121,INDEX(B:B,MATCH(AE121,B:B,)+1):B10635,)+MATCH(AE121,B:B,)),"---")),"---"))</f>
        <v>---</v>
      </c>
      <c r="AI121" t="str">
        <f t="shared" si="23"/>
        <v>--</v>
      </c>
      <c r="AJ121" t="str">
        <f t="shared" si="24"/>
        <v>B15_L9_N</v>
      </c>
      <c r="AK121">
        <f t="shared" si="25"/>
        <v>2</v>
      </c>
      <c r="AT121" t="str">
        <f t="shared" si="17"/>
        <v>B15_L9_P</v>
      </c>
      <c r="AU121" t="str">
        <f t="shared" si="18"/>
        <v>--</v>
      </c>
    </row>
    <row r="122" spans="1:47" x14ac:dyDescent="0.25">
      <c r="A122" t="str">
        <f t="shared" si="13"/>
        <v>JM2-15</v>
      </c>
      <c r="B122" t="str">
        <f t="shared" si="14"/>
        <v>B15_L1_P</v>
      </c>
      <c r="C122" t="str">
        <f t="shared" si="15"/>
        <v>JM2-B15_L1_P</v>
      </c>
      <c r="D122" t="str">
        <f t="shared" si="16"/>
        <v>JM2-15</v>
      </c>
      <c r="E122" t="s">
        <v>259</v>
      </c>
      <c r="F122">
        <v>15</v>
      </c>
      <c r="G122" t="s">
        <v>329</v>
      </c>
      <c r="L122" t="s">
        <v>365</v>
      </c>
      <c r="M122" t="s">
        <v>274</v>
      </c>
      <c r="N122">
        <v>12.1212</v>
      </c>
      <c r="AB122" t="str">
        <f>B2B!D119</f>
        <v>JM2</v>
      </c>
      <c r="AC122" t="str">
        <f>B2B!E119</f>
        <v>17</v>
      </c>
      <c r="AD122" t="str">
        <f t="shared" si="19"/>
        <v>JM2-17</v>
      </c>
      <c r="AE122" t="str">
        <f t="shared" si="20"/>
        <v>1.8V</v>
      </c>
      <c r="AF122" t="str">
        <f t="shared" si="21"/>
        <v>E11</v>
      </c>
      <c r="AG122">
        <f t="shared" si="22"/>
        <v>30.593299999999999</v>
      </c>
      <c r="AH122" t="str">
        <f>IF(IFERROR(IF(IF(AF122="--",INDEX(D:D,MATCH(AE122,INDEX(B:B,MATCH(AE122,B:B,)+1):B10636,)+MATCH(AE122,B:B,)))=D122,VLOOKUP(AE122,B:D,3,0),IF(AF122="--",INDEX(D:D,MATCH(AE122,INDEX(B:B,MATCH(AE122,B:B,)+1):B10636,)+MATCH(AE122,B:B,)),"---")),"---")=AD122,"---",IFERROR(IF(IF(AF122="--",INDEX(D:D,MATCH(AE122,INDEX(B:B,MATCH(AE122,B:B,)+1):B10636,)+MATCH(AE122,B:B,)))=AD122,VLOOKUP(AE122,B:D,3,0),IF(AF122="--",INDEX(D:D,MATCH(AE122,INDEX(B:B,MATCH(AE122,B:B,)+1):B10636,)+MATCH(AE122,B:B,)),"---")),"---"))</f>
        <v>---</v>
      </c>
      <c r="AI122" t="str">
        <f t="shared" si="23"/>
        <v>--</v>
      </c>
      <c r="AJ122" t="str">
        <f t="shared" si="24"/>
        <v>1.8V</v>
      </c>
      <c r="AK122">
        <f t="shared" si="25"/>
        <v>19</v>
      </c>
      <c r="AT122" t="str">
        <f t="shared" si="17"/>
        <v>B15_L1_P</v>
      </c>
      <c r="AU122" t="str">
        <f t="shared" si="18"/>
        <v>--</v>
      </c>
    </row>
    <row r="123" spans="1:47" x14ac:dyDescent="0.25">
      <c r="A123" t="str">
        <f t="shared" si="13"/>
        <v>JM2-16</v>
      </c>
      <c r="B123" t="str">
        <f t="shared" si="14"/>
        <v>B15_L9_N</v>
      </c>
      <c r="C123" t="str">
        <f t="shared" si="15"/>
        <v>JM2-B15_L9_N</v>
      </c>
      <c r="D123" t="str">
        <f t="shared" si="16"/>
        <v>JM2-16</v>
      </c>
      <c r="E123" t="s">
        <v>259</v>
      </c>
      <c r="F123">
        <v>16</v>
      </c>
      <c r="G123" t="s">
        <v>345</v>
      </c>
      <c r="L123" t="s">
        <v>367</v>
      </c>
      <c r="M123" t="s">
        <v>274</v>
      </c>
      <c r="N123">
        <v>11.9038</v>
      </c>
      <c r="AB123" t="str">
        <f>B2B!D120</f>
        <v>JM2</v>
      </c>
      <c r="AC123" t="str">
        <f>B2B!E120</f>
        <v>18</v>
      </c>
      <c r="AD123" t="str">
        <f t="shared" si="19"/>
        <v>JM2-18</v>
      </c>
      <c r="AE123" t="str">
        <f t="shared" si="20"/>
        <v>GND</v>
      </c>
      <c r="AF123" t="str">
        <f t="shared" si="21"/>
        <v>---</v>
      </c>
      <c r="AG123" t="str">
        <f t="shared" si="22"/>
        <v>---</v>
      </c>
      <c r="AH123" t="str">
        <f>IF(IFERROR(IF(IF(AF123="--",INDEX(D:D,MATCH(AE123,INDEX(B:B,MATCH(AE123,B:B,)+1):B10637,)+MATCH(AE123,B:B,)))=D123,VLOOKUP(AE123,B:D,3,0),IF(AF123="--",INDEX(D:D,MATCH(AE123,INDEX(B:B,MATCH(AE123,B:B,)+1):B10637,)+MATCH(AE123,B:B,)),"---")),"---")=AD123,"---",IFERROR(IF(IF(AF123="--",INDEX(D:D,MATCH(AE123,INDEX(B:B,MATCH(AE123,B:B,)+1):B10637,)+MATCH(AE123,B:B,)))=AD123,VLOOKUP(AE123,B:D,3,0),IF(AF123="--",INDEX(D:D,MATCH(AE123,INDEX(B:B,MATCH(AE123,B:B,)+1):B10637,)+MATCH(AE123,B:B,)),"---")),"---"))</f>
        <v>---</v>
      </c>
      <c r="AI123" t="str">
        <f t="shared" si="23"/>
        <v>--</v>
      </c>
      <c r="AJ123" t="str">
        <f t="shared" si="24"/>
        <v>GND</v>
      </c>
      <c r="AK123">
        <f t="shared" si="25"/>
        <v>187</v>
      </c>
      <c r="AT123" t="str">
        <f t="shared" si="17"/>
        <v>B15_L9_N</v>
      </c>
      <c r="AU123" t="str">
        <f t="shared" si="18"/>
        <v>--</v>
      </c>
    </row>
    <row r="124" spans="1:47" x14ac:dyDescent="0.25">
      <c r="A124" t="str">
        <f t="shared" si="13"/>
        <v>JM2-17</v>
      </c>
      <c r="B124" t="str">
        <f t="shared" si="14"/>
        <v>1.8V</v>
      </c>
      <c r="C124" t="str">
        <f t="shared" si="15"/>
        <v>JM2-1.8V</v>
      </c>
      <c r="D124" t="str">
        <f t="shared" si="16"/>
        <v>JM2-17</v>
      </c>
      <c r="E124" t="s">
        <v>259</v>
      </c>
      <c r="F124">
        <v>17</v>
      </c>
      <c r="G124" t="s">
        <v>276</v>
      </c>
      <c r="L124" t="s">
        <v>369</v>
      </c>
      <c r="M124" t="s">
        <v>274</v>
      </c>
      <c r="N124">
        <v>12.7377</v>
      </c>
      <c r="AB124" t="str">
        <f>B2B!D121</f>
        <v>JM2</v>
      </c>
      <c r="AC124" t="str">
        <f>B2B!E121</f>
        <v>19</v>
      </c>
      <c r="AD124" t="str">
        <f t="shared" si="19"/>
        <v>JM2-19</v>
      </c>
      <c r="AE124" t="str">
        <f t="shared" si="20"/>
        <v>B15_L2_N</v>
      </c>
      <c r="AF124" t="str">
        <f t="shared" si="21"/>
        <v>C9</v>
      </c>
      <c r="AG124">
        <f t="shared" si="22"/>
        <v>14.3626</v>
      </c>
      <c r="AH124" t="str">
        <f>IF(IFERROR(IF(IF(AF124="--",INDEX(D:D,MATCH(AE124,INDEX(B:B,MATCH(AE124,B:B,)+1):B10638,)+MATCH(AE124,B:B,)))=D124,VLOOKUP(AE124,B:D,3,0),IF(AF124="--",INDEX(D:D,MATCH(AE124,INDEX(B:B,MATCH(AE124,B:B,)+1):B10638,)+MATCH(AE124,B:B,)),"---")),"---")=AD124,"---",IFERROR(IF(IF(AF124="--",INDEX(D:D,MATCH(AE124,INDEX(B:B,MATCH(AE124,B:B,)+1):B10638,)+MATCH(AE124,B:B,)))=AD124,VLOOKUP(AE124,B:D,3,0),IF(AF124="--",INDEX(D:D,MATCH(AE124,INDEX(B:B,MATCH(AE124,B:B,)+1):B10638,)+MATCH(AE124,B:B,)),"---")),"---"))</f>
        <v>---</v>
      </c>
      <c r="AI124" t="str">
        <f t="shared" si="23"/>
        <v>--</v>
      </c>
      <c r="AJ124" t="str">
        <f t="shared" si="24"/>
        <v>B15_L2_N</v>
      </c>
      <c r="AK124">
        <f t="shared" si="25"/>
        <v>2</v>
      </c>
      <c r="AT124" t="str">
        <f t="shared" si="17"/>
        <v>1.8V</v>
      </c>
      <c r="AU124" t="str">
        <f t="shared" si="18"/>
        <v>--</v>
      </c>
    </row>
    <row r="125" spans="1:47" x14ac:dyDescent="0.25">
      <c r="A125" t="str">
        <f t="shared" si="13"/>
        <v>JM2-18</v>
      </c>
      <c r="B125" t="str">
        <f t="shared" si="14"/>
        <v>GND</v>
      </c>
      <c r="C125" t="str">
        <f t="shared" si="15"/>
        <v>JM2-GND</v>
      </c>
      <c r="D125" t="str">
        <f t="shared" si="16"/>
        <v>JM2-18</v>
      </c>
      <c r="E125" t="s">
        <v>259</v>
      </c>
      <c r="F125">
        <v>18</v>
      </c>
      <c r="G125" t="s">
        <v>275</v>
      </c>
      <c r="L125" t="s">
        <v>370</v>
      </c>
      <c r="M125" t="s">
        <v>274</v>
      </c>
      <c r="N125">
        <v>8.6638999999999999</v>
      </c>
      <c r="AB125" t="str">
        <f>B2B!D122</f>
        <v>JM2</v>
      </c>
      <c r="AC125" t="str">
        <f>B2B!E122</f>
        <v>20</v>
      </c>
      <c r="AD125" t="str">
        <f t="shared" si="19"/>
        <v>JM2-20</v>
      </c>
      <c r="AE125" t="str">
        <f t="shared" si="20"/>
        <v>B15_L15_N</v>
      </c>
      <c r="AF125" t="str">
        <f t="shared" si="21"/>
        <v>A17</v>
      </c>
      <c r="AG125">
        <f t="shared" si="22"/>
        <v>12.2454</v>
      </c>
      <c r="AH125" t="str">
        <f>IF(IFERROR(IF(IF(AF125="--",INDEX(D:D,MATCH(AE125,INDEX(B:B,MATCH(AE125,B:B,)+1):B10639,)+MATCH(AE125,B:B,)))=D125,VLOOKUP(AE125,B:D,3,0),IF(AF125="--",INDEX(D:D,MATCH(AE125,INDEX(B:B,MATCH(AE125,B:B,)+1):B10639,)+MATCH(AE125,B:B,)),"---")),"---")=AD125,"---",IFERROR(IF(IF(AF125="--",INDEX(D:D,MATCH(AE125,INDEX(B:B,MATCH(AE125,B:B,)+1):B10639,)+MATCH(AE125,B:B,)))=AD125,VLOOKUP(AE125,B:D,3,0),IF(AF125="--",INDEX(D:D,MATCH(AE125,INDEX(B:B,MATCH(AE125,B:B,)+1):B10639,)+MATCH(AE125,B:B,)),"---")),"---"))</f>
        <v>---</v>
      </c>
      <c r="AI125" t="str">
        <f t="shared" si="23"/>
        <v>--</v>
      </c>
      <c r="AJ125" t="str">
        <f t="shared" si="24"/>
        <v>B15_L15_N</v>
      </c>
      <c r="AK125">
        <f t="shared" si="25"/>
        <v>2</v>
      </c>
      <c r="AT125" t="str">
        <f t="shared" si="17"/>
        <v>GND</v>
      </c>
      <c r="AU125" t="str">
        <f t="shared" si="18"/>
        <v>--</v>
      </c>
    </row>
    <row r="126" spans="1:47" x14ac:dyDescent="0.25">
      <c r="A126" t="str">
        <f t="shared" si="13"/>
        <v>JM2-19</v>
      </c>
      <c r="B126" t="str">
        <f t="shared" si="14"/>
        <v>B15_L2_N</v>
      </c>
      <c r="C126" t="str">
        <f t="shared" si="15"/>
        <v>JM2-B15_L2_N</v>
      </c>
      <c r="D126" t="str">
        <f t="shared" si="16"/>
        <v>JM2-19</v>
      </c>
      <c r="E126" t="s">
        <v>259</v>
      </c>
      <c r="F126">
        <v>19</v>
      </c>
      <c r="G126" t="s">
        <v>339</v>
      </c>
      <c r="L126" t="s">
        <v>372</v>
      </c>
      <c r="M126" t="s">
        <v>274</v>
      </c>
      <c r="N126">
        <v>9.0612999999999992</v>
      </c>
      <c r="AB126" t="str">
        <f>B2B!D123</f>
        <v>JM2</v>
      </c>
      <c r="AC126" t="str">
        <f>B2B!E123</f>
        <v>21</v>
      </c>
      <c r="AD126" t="str">
        <f t="shared" si="19"/>
        <v>JM2-21</v>
      </c>
      <c r="AE126" t="str">
        <f t="shared" si="20"/>
        <v>B15_L2_P</v>
      </c>
      <c r="AF126" t="str">
        <f t="shared" si="21"/>
        <v>D9</v>
      </c>
      <c r="AG126">
        <f t="shared" si="22"/>
        <v>14.914</v>
      </c>
      <c r="AH126" t="str">
        <f>IF(IFERROR(IF(IF(AF126="--",INDEX(D:D,MATCH(AE126,INDEX(B:B,MATCH(AE126,B:B,)+1):B10640,)+MATCH(AE126,B:B,)))=D126,VLOOKUP(AE126,B:D,3,0),IF(AF126="--",INDEX(D:D,MATCH(AE126,INDEX(B:B,MATCH(AE126,B:B,)+1):B10640,)+MATCH(AE126,B:B,)),"---")),"---")=AD126,"---",IFERROR(IF(IF(AF126="--",INDEX(D:D,MATCH(AE126,INDEX(B:B,MATCH(AE126,B:B,)+1):B10640,)+MATCH(AE126,B:B,)))=AD126,VLOOKUP(AE126,B:D,3,0),IF(AF126="--",INDEX(D:D,MATCH(AE126,INDEX(B:B,MATCH(AE126,B:B,)+1):B10640,)+MATCH(AE126,B:B,)),"---")),"---"))</f>
        <v>---</v>
      </c>
      <c r="AI126" t="str">
        <f t="shared" si="23"/>
        <v>--</v>
      </c>
      <c r="AJ126" t="str">
        <f t="shared" si="24"/>
        <v>B15_L2_P</v>
      </c>
      <c r="AK126">
        <f t="shared" si="25"/>
        <v>2</v>
      </c>
      <c r="AT126" t="str">
        <f t="shared" si="17"/>
        <v>B15_L2_N</v>
      </c>
      <c r="AU126" t="str">
        <f t="shared" si="18"/>
        <v>--</v>
      </c>
    </row>
    <row r="127" spans="1:47" x14ac:dyDescent="0.25">
      <c r="A127" t="str">
        <f t="shared" si="13"/>
        <v>JM2-20</v>
      </c>
      <c r="B127" t="str">
        <f t="shared" si="14"/>
        <v>B15_L15_N</v>
      </c>
      <c r="C127" t="str">
        <f t="shared" si="15"/>
        <v>JM2-B15_L15_N</v>
      </c>
      <c r="D127" t="str">
        <f t="shared" si="16"/>
        <v>JM2-20</v>
      </c>
      <c r="E127" t="s">
        <v>259</v>
      </c>
      <c r="F127">
        <v>20</v>
      </c>
      <c r="G127" t="s">
        <v>304</v>
      </c>
      <c r="L127" t="s">
        <v>373</v>
      </c>
      <c r="M127" t="s">
        <v>274</v>
      </c>
      <c r="N127">
        <v>13.5383</v>
      </c>
      <c r="AB127" t="str">
        <f>B2B!D124</f>
        <v>JM2</v>
      </c>
      <c r="AC127" t="str">
        <f>B2B!E124</f>
        <v>22</v>
      </c>
      <c r="AD127" t="str">
        <f t="shared" si="19"/>
        <v>JM2-22</v>
      </c>
      <c r="AE127" t="str">
        <f t="shared" si="20"/>
        <v>B15_L15_P</v>
      </c>
      <c r="AF127" t="str">
        <f t="shared" si="21"/>
        <v>B16</v>
      </c>
      <c r="AG127">
        <f t="shared" si="22"/>
        <v>13.396699999999999</v>
      </c>
      <c r="AH127" t="str">
        <f>IF(IFERROR(IF(IF(AF127="--",INDEX(D:D,MATCH(AE127,INDEX(B:B,MATCH(AE127,B:B,)+1):B10641,)+MATCH(AE127,B:B,)))=D127,VLOOKUP(AE127,B:D,3,0),IF(AF127="--",INDEX(D:D,MATCH(AE127,INDEX(B:B,MATCH(AE127,B:B,)+1):B10641,)+MATCH(AE127,B:B,)),"---")),"---")=AD127,"---",IFERROR(IF(IF(AF127="--",INDEX(D:D,MATCH(AE127,INDEX(B:B,MATCH(AE127,B:B,)+1):B10641,)+MATCH(AE127,B:B,)))=AD127,VLOOKUP(AE127,B:D,3,0),IF(AF127="--",INDEX(D:D,MATCH(AE127,INDEX(B:B,MATCH(AE127,B:B,)+1):B10641,)+MATCH(AE127,B:B,)),"---")),"---"))</f>
        <v>---</v>
      </c>
      <c r="AI127" t="str">
        <f t="shared" si="23"/>
        <v>--</v>
      </c>
      <c r="AJ127" t="str">
        <f t="shared" si="24"/>
        <v>B15_L15_P</v>
      </c>
      <c r="AK127">
        <f t="shared" si="25"/>
        <v>2</v>
      </c>
      <c r="AT127" t="str">
        <f t="shared" si="17"/>
        <v>B15_L15_N</v>
      </c>
      <c r="AU127" t="str">
        <f t="shared" si="18"/>
        <v>--</v>
      </c>
    </row>
    <row r="128" spans="1:47" x14ac:dyDescent="0.25">
      <c r="A128" t="str">
        <f t="shared" si="13"/>
        <v>JM2-21</v>
      </c>
      <c r="B128" t="str">
        <f t="shared" si="14"/>
        <v>B15_L2_P</v>
      </c>
      <c r="C128" t="str">
        <f t="shared" si="15"/>
        <v>JM2-B15_L2_P</v>
      </c>
      <c r="D128" t="str">
        <f t="shared" si="16"/>
        <v>JM2-21</v>
      </c>
      <c r="E128" t="s">
        <v>259</v>
      </c>
      <c r="F128">
        <v>21</v>
      </c>
      <c r="G128" t="s">
        <v>340</v>
      </c>
      <c r="L128" t="s">
        <v>374</v>
      </c>
      <c r="M128" t="s">
        <v>274</v>
      </c>
      <c r="N128">
        <v>14.1182</v>
      </c>
      <c r="AB128" t="str">
        <f>B2B!D125</f>
        <v>JM2</v>
      </c>
      <c r="AC128" t="str">
        <f>B2B!E125</f>
        <v>23</v>
      </c>
      <c r="AD128" t="str">
        <f t="shared" si="19"/>
        <v>JM2-23</v>
      </c>
      <c r="AE128" t="str">
        <f t="shared" si="20"/>
        <v>B15_L6_P</v>
      </c>
      <c r="AF128" t="str">
        <f t="shared" si="21"/>
        <v>D11</v>
      </c>
      <c r="AG128">
        <f t="shared" si="22"/>
        <v>13.1975</v>
      </c>
      <c r="AH128" t="str">
        <f>IF(IFERROR(IF(IF(AF128="--",INDEX(D:D,MATCH(AE128,INDEX(B:B,MATCH(AE128,B:B,)+1):B10642,)+MATCH(AE128,B:B,)))=D128,VLOOKUP(AE128,B:D,3,0),IF(AF128="--",INDEX(D:D,MATCH(AE128,INDEX(B:B,MATCH(AE128,B:B,)+1):B10642,)+MATCH(AE128,B:B,)),"---")),"---")=AD128,"---",IFERROR(IF(IF(AF128="--",INDEX(D:D,MATCH(AE128,INDEX(B:B,MATCH(AE128,B:B,)+1):B10642,)+MATCH(AE128,B:B,)))=AD128,VLOOKUP(AE128,B:D,3,0),IF(AF128="--",INDEX(D:D,MATCH(AE128,INDEX(B:B,MATCH(AE128,B:B,)+1):B10642,)+MATCH(AE128,B:B,)),"---")),"---"))</f>
        <v>---</v>
      </c>
      <c r="AI128" t="str">
        <f t="shared" si="23"/>
        <v>--</v>
      </c>
      <c r="AJ128" t="str">
        <f t="shared" si="24"/>
        <v>B15_L6_P</v>
      </c>
      <c r="AK128">
        <f t="shared" si="25"/>
        <v>2</v>
      </c>
      <c r="AT128" t="str">
        <f t="shared" si="17"/>
        <v>B15_L2_P</v>
      </c>
      <c r="AU128" t="str">
        <f t="shared" si="18"/>
        <v>--</v>
      </c>
    </row>
    <row r="129" spans="1:47" x14ac:dyDescent="0.25">
      <c r="A129" t="str">
        <f t="shared" si="13"/>
        <v>JM2-22</v>
      </c>
      <c r="B129" t="str">
        <f t="shared" si="14"/>
        <v>B15_L15_P</v>
      </c>
      <c r="C129" t="str">
        <f t="shared" si="15"/>
        <v>JM2-B15_L15_P</v>
      </c>
      <c r="D129" t="str">
        <f t="shared" si="16"/>
        <v>JM2-22</v>
      </c>
      <c r="E129" t="s">
        <v>259</v>
      </c>
      <c r="F129">
        <v>22</v>
      </c>
      <c r="G129" t="s">
        <v>307</v>
      </c>
      <c r="L129" t="s">
        <v>375</v>
      </c>
      <c r="M129" t="s">
        <v>274</v>
      </c>
      <c r="N129">
        <v>8.2851999999999997</v>
      </c>
      <c r="AB129" t="str">
        <f>B2B!D126</f>
        <v>JM2</v>
      </c>
      <c r="AC129" t="str">
        <f>B2B!E126</f>
        <v>24</v>
      </c>
      <c r="AD129" t="str">
        <f t="shared" si="19"/>
        <v>JM2-24</v>
      </c>
      <c r="AE129" t="str">
        <f t="shared" si="20"/>
        <v>B15_L16_N</v>
      </c>
      <c r="AF129" t="str">
        <f t="shared" si="21"/>
        <v>B17</v>
      </c>
      <c r="AG129">
        <f t="shared" si="22"/>
        <v>10.4907</v>
      </c>
      <c r="AH129" t="str">
        <f>IF(IFERROR(IF(IF(AF129="--",INDEX(D:D,MATCH(AE129,INDEX(B:B,MATCH(AE129,B:B,)+1):B10643,)+MATCH(AE129,B:B,)))=D129,VLOOKUP(AE129,B:D,3,0),IF(AF129="--",INDEX(D:D,MATCH(AE129,INDEX(B:B,MATCH(AE129,B:B,)+1):B10643,)+MATCH(AE129,B:B,)),"---")),"---")=AD129,"---",IFERROR(IF(IF(AF129="--",INDEX(D:D,MATCH(AE129,INDEX(B:B,MATCH(AE129,B:B,)+1):B10643,)+MATCH(AE129,B:B,)))=AD129,VLOOKUP(AE129,B:D,3,0),IF(AF129="--",INDEX(D:D,MATCH(AE129,INDEX(B:B,MATCH(AE129,B:B,)+1):B10643,)+MATCH(AE129,B:B,)),"---")),"---"))</f>
        <v>---</v>
      </c>
      <c r="AI129" t="str">
        <f t="shared" si="23"/>
        <v>--</v>
      </c>
      <c r="AJ129" t="str">
        <f t="shared" si="24"/>
        <v>B15_L16_N</v>
      </c>
      <c r="AK129">
        <f t="shared" si="25"/>
        <v>2</v>
      </c>
      <c r="AT129" t="str">
        <f t="shared" si="17"/>
        <v>B15_L15_P</v>
      </c>
      <c r="AU129" t="str">
        <f t="shared" si="18"/>
        <v>--</v>
      </c>
    </row>
    <row r="130" spans="1:47" x14ac:dyDescent="0.25">
      <c r="A130" t="str">
        <f t="shared" si="13"/>
        <v>JM2-23</v>
      </c>
      <c r="B130" t="str">
        <f t="shared" si="14"/>
        <v>B15_L6_P</v>
      </c>
      <c r="C130" t="str">
        <f t="shared" si="15"/>
        <v>JM2-B15_L6_P</v>
      </c>
      <c r="D130" t="str">
        <f t="shared" si="16"/>
        <v>JM2-23</v>
      </c>
      <c r="E130" t="s">
        <v>259</v>
      </c>
      <c r="F130">
        <v>23</v>
      </c>
      <c r="G130" t="s">
        <v>344</v>
      </c>
      <c r="L130" t="s">
        <v>377</v>
      </c>
      <c r="M130" t="s">
        <v>274</v>
      </c>
      <c r="N130">
        <v>8.8366000000000007</v>
      </c>
      <c r="AB130" t="str">
        <f>B2B!D127</f>
        <v>JM2</v>
      </c>
      <c r="AC130" t="str">
        <f>B2B!E127</f>
        <v>25</v>
      </c>
      <c r="AD130" t="str">
        <f t="shared" si="19"/>
        <v>JM2-25</v>
      </c>
      <c r="AE130" t="str">
        <f t="shared" si="20"/>
        <v>B15_L6_N</v>
      </c>
      <c r="AF130" t="str">
        <f t="shared" si="21"/>
        <v>C12</v>
      </c>
      <c r="AG130">
        <f t="shared" si="22"/>
        <v>12.148899999999999</v>
      </c>
      <c r="AH130" t="str">
        <f>IF(IFERROR(IF(IF(AF130="--",INDEX(D:D,MATCH(AE130,INDEX(B:B,MATCH(AE130,B:B,)+1):B10644,)+MATCH(AE130,B:B,)))=D130,VLOOKUP(AE130,B:D,3,0),IF(AF130="--",INDEX(D:D,MATCH(AE130,INDEX(B:B,MATCH(AE130,B:B,)+1):B10644,)+MATCH(AE130,B:B,)),"---")),"---")=AD130,"---",IFERROR(IF(IF(AF130="--",INDEX(D:D,MATCH(AE130,INDEX(B:B,MATCH(AE130,B:B,)+1):B10644,)+MATCH(AE130,B:B,)))=AD130,VLOOKUP(AE130,B:D,3,0),IF(AF130="--",INDEX(D:D,MATCH(AE130,INDEX(B:B,MATCH(AE130,B:B,)+1):B10644,)+MATCH(AE130,B:B,)),"---")),"---"))</f>
        <v>---</v>
      </c>
      <c r="AI130" t="str">
        <f t="shared" si="23"/>
        <v>--</v>
      </c>
      <c r="AJ130" t="str">
        <f t="shared" si="24"/>
        <v>B15_L6_N</v>
      </c>
      <c r="AK130">
        <f t="shared" si="25"/>
        <v>2</v>
      </c>
      <c r="AT130" t="str">
        <f t="shared" si="17"/>
        <v>B15_L6_P</v>
      </c>
      <c r="AU130" t="str">
        <f t="shared" si="18"/>
        <v>--</v>
      </c>
    </row>
    <row r="131" spans="1:47" x14ac:dyDescent="0.25">
      <c r="A131" t="str">
        <f t="shared" si="13"/>
        <v>JM2-24</v>
      </c>
      <c r="B131" t="str">
        <f t="shared" si="14"/>
        <v>B15_L16_N</v>
      </c>
      <c r="C131" t="str">
        <f t="shared" si="15"/>
        <v>JM2-B15_L16_N</v>
      </c>
      <c r="D131" t="str">
        <f t="shared" si="16"/>
        <v>JM2-24</v>
      </c>
      <c r="E131" t="s">
        <v>259</v>
      </c>
      <c r="F131">
        <v>24</v>
      </c>
      <c r="G131" t="s">
        <v>315</v>
      </c>
      <c r="L131" t="s">
        <v>378</v>
      </c>
      <c r="M131" t="s">
        <v>274</v>
      </c>
      <c r="N131">
        <v>12.422000000000001</v>
      </c>
      <c r="AB131" t="str">
        <f>B2B!D128</f>
        <v>JM2</v>
      </c>
      <c r="AC131" t="str">
        <f>B2B!E128</f>
        <v>26</v>
      </c>
      <c r="AD131" t="str">
        <f t="shared" si="19"/>
        <v>JM2-26</v>
      </c>
      <c r="AE131" t="str">
        <f t="shared" si="20"/>
        <v>B15_L16_P</v>
      </c>
      <c r="AF131" t="str">
        <f t="shared" si="21"/>
        <v>C16</v>
      </c>
      <c r="AG131">
        <f t="shared" si="22"/>
        <v>11.2897</v>
      </c>
      <c r="AH131" t="str">
        <f>IF(IFERROR(IF(IF(AF131="--",INDEX(D:D,MATCH(AE131,INDEX(B:B,MATCH(AE131,B:B,)+1):B10645,)+MATCH(AE131,B:B,)))=D131,VLOOKUP(AE131,B:D,3,0),IF(AF131="--",INDEX(D:D,MATCH(AE131,INDEX(B:B,MATCH(AE131,B:B,)+1):B10645,)+MATCH(AE131,B:B,)),"---")),"---")=AD131,"---",IFERROR(IF(IF(AF131="--",INDEX(D:D,MATCH(AE131,INDEX(B:B,MATCH(AE131,B:B,)+1):B10645,)+MATCH(AE131,B:B,)))=AD131,VLOOKUP(AE131,B:D,3,0),IF(AF131="--",INDEX(D:D,MATCH(AE131,INDEX(B:B,MATCH(AE131,B:B,)+1):B10645,)+MATCH(AE131,B:B,)),"---")),"---"))</f>
        <v>---</v>
      </c>
      <c r="AI131" t="str">
        <f t="shared" si="23"/>
        <v>--</v>
      </c>
      <c r="AJ131" t="str">
        <f t="shared" si="24"/>
        <v>B15_L16_P</v>
      </c>
      <c r="AK131">
        <f t="shared" si="25"/>
        <v>2</v>
      </c>
      <c r="AT131" t="str">
        <f t="shared" si="17"/>
        <v>B15_L16_N</v>
      </c>
      <c r="AU131" t="str">
        <f t="shared" si="18"/>
        <v>--</v>
      </c>
    </row>
    <row r="132" spans="1:47" x14ac:dyDescent="0.25">
      <c r="A132" t="str">
        <f t="shared" si="13"/>
        <v>JM2-25</v>
      </c>
      <c r="B132" t="str">
        <f t="shared" si="14"/>
        <v>B15_L6_N</v>
      </c>
      <c r="C132" t="str">
        <f t="shared" si="15"/>
        <v>JM2-B15_L6_N</v>
      </c>
      <c r="D132" t="str">
        <f t="shared" si="16"/>
        <v>JM2-25</v>
      </c>
      <c r="E132" t="s">
        <v>259</v>
      </c>
      <c r="F132">
        <v>25</v>
      </c>
      <c r="G132" t="s">
        <v>343</v>
      </c>
      <c r="L132" t="s">
        <v>379</v>
      </c>
      <c r="M132" t="s">
        <v>274</v>
      </c>
      <c r="N132">
        <v>13.636200000000001</v>
      </c>
      <c r="AB132" t="str">
        <f>B2B!D129</f>
        <v>JM2</v>
      </c>
      <c r="AC132" t="str">
        <f>B2B!E129</f>
        <v>27</v>
      </c>
      <c r="AD132" t="str">
        <f t="shared" si="19"/>
        <v>JM2-27</v>
      </c>
      <c r="AE132" t="str">
        <f t="shared" si="20"/>
        <v>B15_L11_P</v>
      </c>
      <c r="AF132" t="str">
        <f t="shared" si="21"/>
        <v>D13</v>
      </c>
      <c r="AG132">
        <f t="shared" si="22"/>
        <v>11.8636</v>
      </c>
      <c r="AH132" t="str">
        <f>IF(IFERROR(IF(IF(AF132="--",INDEX(D:D,MATCH(AE132,INDEX(B:B,MATCH(AE132,B:B,)+1):B10646,)+MATCH(AE132,B:B,)))=D132,VLOOKUP(AE132,B:D,3,0),IF(AF132="--",INDEX(D:D,MATCH(AE132,INDEX(B:B,MATCH(AE132,B:B,)+1):B10646,)+MATCH(AE132,B:B,)),"---")),"---")=AD132,"---",IFERROR(IF(IF(AF132="--",INDEX(D:D,MATCH(AE132,INDEX(B:B,MATCH(AE132,B:B,)+1):B10646,)+MATCH(AE132,B:B,)))=AD132,VLOOKUP(AE132,B:D,3,0),IF(AF132="--",INDEX(D:D,MATCH(AE132,INDEX(B:B,MATCH(AE132,B:B,)+1):B10646,)+MATCH(AE132,B:B,)),"---")),"---"))</f>
        <v>---</v>
      </c>
      <c r="AI132" t="str">
        <f t="shared" si="23"/>
        <v>--</v>
      </c>
      <c r="AJ132" t="str">
        <f t="shared" si="24"/>
        <v>B15_L11_P</v>
      </c>
      <c r="AK132">
        <f t="shared" si="25"/>
        <v>2</v>
      </c>
      <c r="AT132" t="str">
        <f t="shared" si="17"/>
        <v>B15_L6_N</v>
      </c>
      <c r="AU132" t="str">
        <f t="shared" si="18"/>
        <v>--</v>
      </c>
    </row>
    <row r="133" spans="1:47" x14ac:dyDescent="0.25">
      <c r="A133" t="str">
        <f t="shared" si="13"/>
        <v>JM2-26</v>
      </c>
      <c r="B133" t="str">
        <f t="shared" si="14"/>
        <v>B15_L16_P</v>
      </c>
      <c r="C133" t="str">
        <f t="shared" si="15"/>
        <v>JM2-B15_L16_P</v>
      </c>
      <c r="D133" t="str">
        <f t="shared" si="16"/>
        <v>JM2-26</v>
      </c>
      <c r="E133" t="s">
        <v>259</v>
      </c>
      <c r="F133">
        <v>26</v>
      </c>
      <c r="G133" t="s">
        <v>316</v>
      </c>
      <c r="L133" t="s">
        <v>380</v>
      </c>
      <c r="M133" t="s">
        <v>274</v>
      </c>
      <c r="N133">
        <v>10.6119</v>
      </c>
      <c r="AB133" t="str">
        <f>B2B!D130</f>
        <v>JM2</v>
      </c>
      <c r="AC133" t="str">
        <f>B2B!E130</f>
        <v>28</v>
      </c>
      <c r="AD133" t="str">
        <f t="shared" si="19"/>
        <v>JM2-28</v>
      </c>
      <c r="AE133" t="str">
        <f t="shared" si="20"/>
        <v>B15_L18_N</v>
      </c>
      <c r="AF133" t="str">
        <f t="shared" si="21"/>
        <v>C18</v>
      </c>
      <c r="AG133">
        <f t="shared" si="22"/>
        <v>11.6214</v>
      </c>
      <c r="AH133" t="str">
        <f>IF(IFERROR(IF(IF(AF133="--",INDEX(D:D,MATCH(AE133,INDEX(B:B,MATCH(AE133,B:B,)+1):B10647,)+MATCH(AE133,B:B,)))=D133,VLOOKUP(AE133,B:D,3,0),IF(AF133="--",INDEX(D:D,MATCH(AE133,INDEX(B:B,MATCH(AE133,B:B,)+1):B10647,)+MATCH(AE133,B:B,)),"---")),"---")=AD133,"---",IFERROR(IF(IF(AF133="--",INDEX(D:D,MATCH(AE133,INDEX(B:B,MATCH(AE133,B:B,)+1):B10647,)+MATCH(AE133,B:B,)))=AD133,VLOOKUP(AE133,B:D,3,0),IF(AF133="--",INDEX(D:D,MATCH(AE133,INDEX(B:B,MATCH(AE133,B:B,)+1):B10647,)+MATCH(AE133,B:B,)),"---")),"---"))</f>
        <v>---</v>
      </c>
      <c r="AI133" t="str">
        <f t="shared" si="23"/>
        <v>--</v>
      </c>
      <c r="AJ133" t="str">
        <f t="shared" si="24"/>
        <v>B15_L18_N</v>
      </c>
      <c r="AK133">
        <f t="shared" si="25"/>
        <v>2</v>
      </c>
      <c r="AT133" t="str">
        <f t="shared" si="17"/>
        <v>B15_L16_P</v>
      </c>
      <c r="AU133" t="str">
        <f t="shared" si="18"/>
        <v>--</v>
      </c>
    </row>
    <row r="134" spans="1:47" x14ac:dyDescent="0.25">
      <c r="A134" t="str">
        <f t="shared" ref="A134:A197" si="26">$E134&amp;"-"&amp;$F134</f>
        <v>JM2-27</v>
      </c>
      <c r="B134" t="str">
        <f t="shared" ref="B134:B197" si="27">IF(OR(E134=$A$2,E134=$B$2,E134=$C$2,E134=$D$2),"--",G134)</f>
        <v>B15_L11_P</v>
      </c>
      <c r="C134" t="str">
        <f t="shared" ref="C134:C197" si="28">$E134&amp;"-"&amp;$G134</f>
        <v>JM2-B15_L11_P</v>
      </c>
      <c r="D134" t="str">
        <f t="shared" ref="D134:D197" si="29">A134</f>
        <v>JM2-27</v>
      </c>
      <c r="E134" t="s">
        <v>259</v>
      </c>
      <c r="F134">
        <v>27</v>
      </c>
      <c r="G134" t="s">
        <v>302</v>
      </c>
      <c r="L134" t="s">
        <v>381</v>
      </c>
      <c r="M134" t="s">
        <v>274</v>
      </c>
      <c r="N134">
        <v>11.991899999999999</v>
      </c>
      <c r="AB134" t="str">
        <f>B2B!D131</f>
        <v>JM2</v>
      </c>
      <c r="AC134" t="str">
        <f>B2B!E131</f>
        <v>29</v>
      </c>
      <c r="AD134" t="str">
        <f t="shared" si="19"/>
        <v>JM2-29</v>
      </c>
      <c r="AE134" t="str">
        <f t="shared" si="20"/>
        <v>B15_L11_N</v>
      </c>
      <c r="AF134" t="str">
        <f t="shared" si="21"/>
        <v>C13</v>
      </c>
      <c r="AG134">
        <f t="shared" si="22"/>
        <v>10.591900000000001</v>
      </c>
      <c r="AH134" t="str">
        <f>IF(IFERROR(IF(IF(AF134="--",INDEX(D:D,MATCH(AE134,INDEX(B:B,MATCH(AE134,B:B,)+1):B10648,)+MATCH(AE134,B:B,)))=D134,VLOOKUP(AE134,B:D,3,0),IF(AF134="--",INDEX(D:D,MATCH(AE134,INDEX(B:B,MATCH(AE134,B:B,)+1):B10648,)+MATCH(AE134,B:B,)),"---")),"---")=AD134,"---",IFERROR(IF(IF(AF134="--",INDEX(D:D,MATCH(AE134,INDEX(B:B,MATCH(AE134,B:B,)+1):B10648,)+MATCH(AE134,B:B,)))=AD134,VLOOKUP(AE134,B:D,3,0),IF(AF134="--",INDEX(D:D,MATCH(AE134,INDEX(B:B,MATCH(AE134,B:B,)+1):B10648,)+MATCH(AE134,B:B,)),"---")),"---"))</f>
        <v>---</v>
      </c>
      <c r="AI134" t="str">
        <f t="shared" si="23"/>
        <v>--</v>
      </c>
      <c r="AJ134" t="str">
        <f t="shared" si="24"/>
        <v>B15_L11_N</v>
      </c>
      <c r="AK134">
        <f t="shared" si="25"/>
        <v>2</v>
      </c>
      <c r="AT134" t="str">
        <f t="shared" ref="AT134:AT197" si="30">IF(IF(COUNTIF($AO$6:$AQ$150,B134)&gt;0,"---","--")="---",VLOOKUP(B134,$AO$6:$AQ$150,3,0),B134)</f>
        <v>B15_L11_P</v>
      </c>
      <c r="AU134" t="str">
        <f t="shared" ref="AU134:AU197" si="31">IF(IF(COUNTIF($AO$6:$AQ$150,B134)&gt;0,"---","--")="---",VLOOKUP(B134,$AO$6:$AQ$150,2,0),"--")</f>
        <v>--</v>
      </c>
    </row>
    <row r="135" spans="1:47" x14ac:dyDescent="0.25">
      <c r="A135" t="str">
        <f t="shared" si="26"/>
        <v>JM2-28</v>
      </c>
      <c r="B135" t="str">
        <f t="shared" si="27"/>
        <v>B15_L18_N</v>
      </c>
      <c r="C135" t="str">
        <f t="shared" si="28"/>
        <v>JM2-B15_L18_N</v>
      </c>
      <c r="D135" t="str">
        <f t="shared" si="29"/>
        <v>JM2-28</v>
      </c>
      <c r="E135" t="s">
        <v>259</v>
      </c>
      <c r="F135">
        <v>28</v>
      </c>
      <c r="G135" t="s">
        <v>321</v>
      </c>
      <c r="L135" t="s">
        <v>382</v>
      </c>
      <c r="M135" t="s">
        <v>274</v>
      </c>
      <c r="N135">
        <v>16.321100000000001</v>
      </c>
      <c r="AB135" t="str">
        <f>B2B!D132</f>
        <v>JM2</v>
      </c>
      <c r="AC135" t="str">
        <f>B2B!E132</f>
        <v>30</v>
      </c>
      <c r="AD135" t="str">
        <f t="shared" ref="AD135:AD198" si="32">AB135&amp;"-"&amp;AC135</f>
        <v>JM2-30</v>
      </c>
      <c r="AE135" t="str">
        <f t="shared" ref="AE135:AE198" si="33">VLOOKUP(AD135,A:G,7,0)</f>
        <v>B15_L18_P</v>
      </c>
      <c r="AF135" t="str">
        <f t="shared" ref="AF135:AF198" si="34">IF(
IF(
IFERROR(VLOOKUP(AE135,$AM$6:$AM$50,1,),1)=1,1,0),
IFERROR(VLOOKUP($F$2&amp;"-"&amp;AE135,C:G,4,0),
"--"),"---")</f>
        <v>C17</v>
      </c>
      <c r="AG135">
        <f t="shared" ref="AG135:AG198" si="35">IF(AF135&lt;&gt;"---",VLOOKUP(AE135,L:N,3,0),"---")</f>
        <v>12.606999999999999</v>
      </c>
      <c r="AH135" t="str">
        <f>IF(IFERROR(IF(IF(AF135="--",INDEX(D:D,MATCH(AE135,INDEX(B:B,MATCH(AE135,B:B,)+1):B10649,)+MATCH(AE135,B:B,)))=D135,VLOOKUP(AE135,B:D,3,0),IF(AF135="--",INDEX(D:D,MATCH(AE135,INDEX(B:B,MATCH(AE135,B:B,)+1):B10649,)+MATCH(AE135,B:B,)),"---")),"---")=AD135,"---",IFERROR(IF(IF(AF135="--",INDEX(D:D,MATCH(AE135,INDEX(B:B,MATCH(AE135,B:B,)+1):B10649,)+MATCH(AE135,B:B,)))=AD135,VLOOKUP(AE135,B:D,3,0),IF(AF135="--",INDEX(D:D,MATCH(AE135,INDEX(B:B,MATCH(AE135,B:B,)+1):B10649,)+MATCH(AE135,B:B,)),"---")),"---"))</f>
        <v>---</v>
      </c>
      <c r="AI135" t="str">
        <f t="shared" ref="AI135:AI198" si="36">IFERROR(IF(IF(COUNTIF($Q$6:$S$150,AE135)&gt;0,"---","--")="---",VLOOKUP(AE135,$Q$6:$S$150,2,0),"--"),"---")</f>
        <v>--</v>
      </c>
      <c r="AJ135" t="str">
        <f t="shared" ref="AJ135:AJ198" si="37">IF(IF(COUNTIF($O$6:$Q$150,AE135)&gt;0,"---","--")="---",VLOOKUP(AE135,$O$6:$Q$150,3,0),AE135)</f>
        <v>B15_L18_P</v>
      </c>
      <c r="AK135">
        <f t="shared" ref="AK135:AK198" si="38">COUNTIF(B:B,AE135)</f>
        <v>2</v>
      </c>
      <c r="AT135" t="str">
        <f t="shared" si="30"/>
        <v>B15_L18_N</v>
      </c>
      <c r="AU135" t="str">
        <f t="shared" si="31"/>
        <v>--</v>
      </c>
    </row>
    <row r="136" spans="1:47" x14ac:dyDescent="0.25">
      <c r="A136" t="str">
        <f t="shared" si="26"/>
        <v>JM2-29</v>
      </c>
      <c r="B136" t="str">
        <f t="shared" si="27"/>
        <v>B15_L11_N</v>
      </c>
      <c r="C136" t="str">
        <f t="shared" si="28"/>
        <v>JM2-B15_L11_N</v>
      </c>
      <c r="D136" t="str">
        <f t="shared" si="29"/>
        <v>JM2-29</v>
      </c>
      <c r="E136" t="s">
        <v>259</v>
      </c>
      <c r="F136">
        <v>29</v>
      </c>
      <c r="G136" t="s">
        <v>301</v>
      </c>
      <c r="L136" t="s">
        <v>383</v>
      </c>
      <c r="M136" t="s">
        <v>274</v>
      </c>
      <c r="N136">
        <v>16.6525</v>
      </c>
      <c r="AB136" t="str">
        <f>B2B!D133</f>
        <v>JM2</v>
      </c>
      <c r="AC136" t="str">
        <f>B2B!E133</f>
        <v>31</v>
      </c>
      <c r="AD136" t="str">
        <f t="shared" si="32"/>
        <v>JM2-31</v>
      </c>
      <c r="AE136" t="str">
        <f t="shared" si="33"/>
        <v>B15_L12_P</v>
      </c>
      <c r="AF136" t="str">
        <f t="shared" si="34"/>
        <v>E13</v>
      </c>
      <c r="AG136">
        <f t="shared" si="35"/>
        <v>11.323700000000001</v>
      </c>
      <c r="AH136" t="str">
        <f>IF(IFERROR(IF(IF(AF136="--",INDEX(D:D,MATCH(AE136,INDEX(B:B,MATCH(AE136,B:B,)+1):B10650,)+MATCH(AE136,B:B,)))=D136,VLOOKUP(AE136,B:D,3,0),IF(AF136="--",INDEX(D:D,MATCH(AE136,INDEX(B:B,MATCH(AE136,B:B,)+1):B10650,)+MATCH(AE136,B:B,)),"---")),"---")=AD136,"---",IFERROR(IF(IF(AF136="--",INDEX(D:D,MATCH(AE136,INDEX(B:B,MATCH(AE136,B:B,)+1):B10650,)+MATCH(AE136,B:B,)))=AD136,VLOOKUP(AE136,B:D,3,0),IF(AF136="--",INDEX(D:D,MATCH(AE136,INDEX(B:B,MATCH(AE136,B:B,)+1):B10650,)+MATCH(AE136,B:B,)),"---")),"---"))</f>
        <v>---</v>
      </c>
      <c r="AI136" t="str">
        <f t="shared" si="36"/>
        <v>--</v>
      </c>
      <c r="AJ136" t="str">
        <f t="shared" si="37"/>
        <v>B15_L12_P</v>
      </c>
      <c r="AK136">
        <f t="shared" si="38"/>
        <v>2</v>
      </c>
      <c r="AT136" t="str">
        <f t="shared" si="30"/>
        <v>B15_L11_N</v>
      </c>
      <c r="AU136" t="str">
        <f t="shared" si="31"/>
        <v>--</v>
      </c>
    </row>
    <row r="137" spans="1:47" x14ac:dyDescent="0.25">
      <c r="A137" t="str">
        <f t="shared" si="26"/>
        <v>JM2-30</v>
      </c>
      <c r="B137" t="str">
        <f t="shared" si="27"/>
        <v>B15_L18_P</v>
      </c>
      <c r="C137" t="str">
        <f t="shared" si="28"/>
        <v>JM2-B15_L18_P</v>
      </c>
      <c r="D137" t="str">
        <f t="shared" si="29"/>
        <v>JM2-30</v>
      </c>
      <c r="E137" t="s">
        <v>259</v>
      </c>
      <c r="F137">
        <v>30</v>
      </c>
      <c r="G137" t="s">
        <v>322</v>
      </c>
      <c r="L137" t="s">
        <v>384</v>
      </c>
      <c r="M137" t="s">
        <v>274</v>
      </c>
      <c r="N137">
        <v>7.4612999999999996</v>
      </c>
      <c r="AB137" t="str">
        <f>B2B!D134</f>
        <v>JM2</v>
      </c>
      <c r="AC137" t="str">
        <f>B2B!E134</f>
        <v>32</v>
      </c>
      <c r="AD137" t="str">
        <f t="shared" si="32"/>
        <v>JM2-32</v>
      </c>
      <c r="AE137" t="str">
        <f t="shared" si="33"/>
        <v>B15_L17_N</v>
      </c>
      <c r="AF137" t="str">
        <f t="shared" si="34"/>
        <v>D18</v>
      </c>
      <c r="AG137">
        <f t="shared" si="35"/>
        <v>9.3523999999999994</v>
      </c>
      <c r="AH137" t="str">
        <f>IF(IFERROR(IF(IF(AF137="--",INDEX(D:D,MATCH(AE137,INDEX(B:B,MATCH(AE137,B:B,)+1):B10651,)+MATCH(AE137,B:B,)))=D137,VLOOKUP(AE137,B:D,3,0),IF(AF137="--",INDEX(D:D,MATCH(AE137,INDEX(B:B,MATCH(AE137,B:B,)+1):B10651,)+MATCH(AE137,B:B,)),"---")),"---")=AD137,"---",IFERROR(IF(IF(AF137="--",INDEX(D:D,MATCH(AE137,INDEX(B:B,MATCH(AE137,B:B,)+1):B10651,)+MATCH(AE137,B:B,)))=AD137,VLOOKUP(AE137,B:D,3,0),IF(AF137="--",INDEX(D:D,MATCH(AE137,INDEX(B:B,MATCH(AE137,B:B,)+1):B10651,)+MATCH(AE137,B:B,)),"---")),"---"))</f>
        <v>---</v>
      </c>
      <c r="AI137" t="str">
        <f t="shared" si="36"/>
        <v>--</v>
      </c>
      <c r="AJ137" t="str">
        <f t="shared" si="37"/>
        <v>B15_L17_N</v>
      </c>
      <c r="AK137">
        <f t="shared" si="38"/>
        <v>2</v>
      </c>
      <c r="AT137" t="str">
        <f t="shared" si="30"/>
        <v>B15_L18_P</v>
      </c>
      <c r="AU137" t="str">
        <f t="shared" si="31"/>
        <v>--</v>
      </c>
    </row>
    <row r="138" spans="1:47" x14ac:dyDescent="0.25">
      <c r="A138" t="str">
        <f t="shared" si="26"/>
        <v>JM2-31</v>
      </c>
      <c r="B138" t="str">
        <f t="shared" si="27"/>
        <v>B15_L12_P</v>
      </c>
      <c r="C138" t="str">
        <f t="shared" si="28"/>
        <v>JM2-B15_L12_P</v>
      </c>
      <c r="D138" t="str">
        <f t="shared" si="29"/>
        <v>JM2-31</v>
      </c>
      <c r="E138" t="s">
        <v>259</v>
      </c>
      <c r="F138">
        <v>31</v>
      </c>
      <c r="G138" t="s">
        <v>305</v>
      </c>
      <c r="L138" t="s">
        <v>385</v>
      </c>
      <c r="M138" t="s">
        <v>274</v>
      </c>
      <c r="N138">
        <v>8.3442000000000007</v>
      </c>
      <c r="AB138" t="str">
        <f>B2B!D135</f>
        <v>JM2</v>
      </c>
      <c r="AC138" t="str">
        <f>B2B!E135</f>
        <v>33</v>
      </c>
      <c r="AD138" t="str">
        <f t="shared" si="32"/>
        <v>JM2-33</v>
      </c>
      <c r="AE138" t="str">
        <f t="shared" si="33"/>
        <v>B15_L12_N</v>
      </c>
      <c r="AF138" t="str">
        <f t="shared" si="34"/>
        <v>D14</v>
      </c>
      <c r="AG138">
        <f t="shared" si="35"/>
        <v>9.9437999999999995</v>
      </c>
      <c r="AH138" t="str">
        <f>IF(IFERROR(IF(IF(AF138="--",INDEX(D:D,MATCH(AE138,INDEX(B:B,MATCH(AE138,B:B,)+1):B10652,)+MATCH(AE138,B:B,)))=D138,VLOOKUP(AE138,B:D,3,0),IF(AF138="--",INDEX(D:D,MATCH(AE138,INDEX(B:B,MATCH(AE138,B:B,)+1):B10652,)+MATCH(AE138,B:B,)),"---")),"---")=AD138,"---",IFERROR(IF(IF(AF138="--",INDEX(D:D,MATCH(AE138,INDEX(B:B,MATCH(AE138,B:B,)+1):B10652,)+MATCH(AE138,B:B,)))=AD138,VLOOKUP(AE138,B:D,3,0),IF(AF138="--",INDEX(D:D,MATCH(AE138,INDEX(B:B,MATCH(AE138,B:B,)+1):B10652,)+MATCH(AE138,B:B,)),"---")),"---"))</f>
        <v>---</v>
      </c>
      <c r="AI138" t="str">
        <f t="shared" si="36"/>
        <v>--</v>
      </c>
      <c r="AJ138" t="str">
        <f t="shared" si="37"/>
        <v>B15_L12_N</v>
      </c>
      <c r="AK138">
        <f t="shared" si="38"/>
        <v>2</v>
      </c>
      <c r="AT138" t="str">
        <f t="shared" si="30"/>
        <v>B15_L12_P</v>
      </c>
      <c r="AU138" t="str">
        <f t="shared" si="31"/>
        <v>--</v>
      </c>
    </row>
    <row r="139" spans="1:47" x14ac:dyDescent="0.25">
      <c r="A139" t="str">
        <f t="shared" si="26"/>
        <v>JM2-32</v>
      </c>
      <c r="B139" t="str">
        <f t="shared" si="27"/>
        <v>B15_L17_N</v>
      </c>
      <c r="C139" t="str">
        <f t="shared" si="28"/>
        <v>JM2-B15_L17_N</v>
      </c>
      <c r="D139" t="str">
        <f t="shared" si="29"/>
        <v>JM2-32</v>
      </c>
      <c r="E139" t="s">
        <v>259</v>
      </c>
      <c r="F139">
        <v>32</v>
      </c>
      <c r="G139" t="s">
        <v>318</v>
      </c>
      <c r="L139" t="s">
        <v>386</v>
      </c>
      <c r="M139" t="s">
        <v>274</v>
      </c>
      <c r="N139">
        <v>8.0371000000000006</v>
      </c>
      <c r="AB139" t="str">
        <f>B2B!D136</f>
        <v>JM2</v>
      </c>
      <c r="AC139" t="str">
        <f>B2B!E136</f>
        <v>34</v>
      </c>
      <c r="AD139" t="str">
        <f t="shared" si="32"/>
        <v>JM2-34</v>
      </c>
      <c r="AE139" t="str">
        <f t="shared" si="33"/>
        <v>B15_L17_P</v>
      </c>
      <c r="AF139" t="str">
        <f t="shared" si="34"/>
        <v>E17</v>
      </c>
      <c r="AG139">
        <f t="shared" si="35"/>
        <v>10.4009</v>
      </c>
      <c r="AH139" t="str">
        <f>IF(IFERROR(IF(IF(AF139="--",INDEX(D:D,MATCH(AE139,INDEX(B:B,MATCH(AE139,B:B,)+1):B10653,)+MATCH(AE139,B:B,)))=D139,VLOOKUP(AE139,B:D,3,0),IF(AF139="--",INDEX(D:D,MATCH(AE139,INDEX(B:B,MATCH(AE139,B:B,)+1):B10653,)+MATCH(AE139,B:B,)),"---")),"---")=AD139,"---",IFERROR(IF(IF(AF139="--",INDEX(D:D,MATCH(AE139,INDEX(B:B,MATCH(AE139,B:B,)+1):B10653,)+MATCH(AE139,B:B,)))=AD139,VLOOKUP(AE139,B:D,3,0),IF(AF139="--",INDEX(D:D,MATCH(AE139,INDEX(B:B,MATCH(AE139,B:B,)+1):B10653,)+MATCH(AE139,B:B,)),"---")),"---"))</f>
        <v>---</v>
      </c>
      <c r="AI139" t="str">
        <f t="shared" si="36"/>
        <v>--</v>
      </c>
      <c r="AJ139" t="str">
        <f t="shared" si="37"/>
        <v>B15_L17_P</v>
      </c>
      <c r="AK139">
        <f t="shared" si="38"/>
        <v>2</v>
      </c>
      <c r="AT139" t="str">
        <f t="shared" si="30"/>
        <v>B15_L17_N</v>
      </c>
      <c r="AU139" t="str">
        <f t="shared" si="31"/>
        <v>--</v>
      </c>
    </row>
    <row r="140" spans="1:47" x14ac:dyDescent="0.25">
      <c r="A140" t="str">
        <f t="shared" si="26"/>
        <v>JM2-33</v>
      </c>
      <c r="B140" t="str">
        <f t="shared" si="27"/>
        <v>B15_L12_N</v>
      </c>
      <c r="C140" t="str">
        <f t="shared" si="28"/>
        <v>JM2-B15_L12_N</v>
      </c>
      <c r="D140" t="str">
        <f t="shared" si="29"/>
        <v>JM2-33</v>
      </c>
      <c r="E140" t="s">
        <v>259</v>
      </c>
      <c r="F140">
        <v>33</v>
      </c>
      <c r="G140" t="s">
        <v>303</v>
      </c>
      <c r="L140" t="s">
        <v>387</v>
      </c>
      <c r="M140" t="s">
        <v>274</v>
      </c>
      <c r="N140">
        <v>8.9199000000000002</v>
      </c>
      <c r="AB140" t="str">
        <f>B2B!D137</f>
        <v>JM2</v>
      </c>
      <c r="AC140" t="str">
        <f>B2B!E137</f>
        <v>35</v>
      </c>
      <c r="AD140" t="str">
        <f t="shared" si="32"/>
        <v>JM2-35</v>
      </c>
      <c r="AE140" t="str">
        <f t="shared" si="33"/>
        <v>GND</v>
      </c>
      <c r="AF140" t="str">
        <f t="shared" si="34"/>
        <v>---</v>
      </c>
      <c r="AG140" t="str">
        <f t="shared" si="35"/>
        <v>---</v>
      </c>
      <c r="AH140" t="str">
        <f>IF(IFERROR(IF(IF(AF140="--",INDEX(D:D,MATCH(AE140,INDEX(B:B,MATCH(AE140,B:B,)+1):B10654,)+MATCH(AE140,B:B,)))=D140,VLOOKUP(AE140,B:D,3,0),IF(AF140="--",INDEX(D:D,MATCH(AE140,INDEX(B:B,MATCH(AE140,B:B,)+1):B10654,)+MATCH(AE140,B:B,)),"---")),"---")=AD140,"---",IFERROR(IF(IF(AF140="--",INDEX(D:D,MATCH(AE140,INDEX(B:B,MATCH(AE140,B:B,)+1):B10654,)+MATCH(AE140,B:B,)))=AD140,VLOOKUP(AE140,B:D,3,0),IF(AF140="--",INDEX(D:D,MATCH(AE140,INDEX(B:B,MATCH(AE140,B:B,)+1):B10654,)+MATCH(AE140,B:B,)),"---")),"---"))</f>
        <v>---</v>
      </c>
      <c r="AI140" t="str">
        <f t="shared" si="36"/>
        <v>--</v>
      </c>
      <c r="AJ140" t="str">
        <f t="shared" si="37"/>
        <v>GND</v>
      </c>
      <c r="AK140">
        <f t="shared" si="38"/>
        <v>187</v>
      </c>
      <c r="AT140" t="str">
        <f t="shared" si="30"/>
        <v>B15_L12_N</v>
      </c>
      <c r="AU140" t="str">
        <f t="shared" si="31"/>
        <v>--</v>
      </c>
    </row>
    <row r="141" spans="1:47" x14ac:dyDescent="0.25">
      <c r="A141" t="str">
        <f t="shared" si="26"/>
        <v>JM2-34</v>
      </c>
      <c r="B141" t="str">
        <f t="shared" si="27"/>
        <v>B15_L17_P</v>
      </c>
      <c r="C141" t="str">
        <f t="shared" si="28"/>
        <v>JM2-B15_L17_P</v>
      </c>
      <c r="D141" t="str">
        <f t="shared" si="29"/>
        <v>JM2-34</v>
      </c>
      <c r="E141" t="s">
        <v>259</v>
      </c>
      <c r="F141">
        <v>34</v>
      </c>
      <c r="G141" t="s">
        <v>319</v>
      </c>
      <c r="L141" t="s">
        <v>388</v>
      </c>
      <c r="M141" t="s">
        <v>274</v>
      </c>
      <c r="N141">
        <v>5.3198999999999996</v>
      </c>
      <c r="AB141" t="str">
        <f>B2B!D138</f>
        <v>JM2</v>
      </c>
      <c r="AC141" t="str">
        <f>B2B!E138</f>
        <v>36</v>
      </c>
      <c r="AD141" t="str">
        <f t="shared" si="32"/>
        <v>JM2-36</v>
      </c>
      <c r="AE141" t="str">
        <f t="shared" si="33"/>
        <v>GND</v>
      </c>
      <c r="AF141" t="str">
        <f t="shared" si="34"/>
        <v>---</v>
      </c>
      <c r="AG141" t="str">
        <f t="shared" si="35"/>
        <v>---</v>
      </c>
      <c r="AH141" t="str">
        <f>IF(IFERROR(IF(IF(AF141="--",INDEX(D:D,MATCH(AE141,INDEX(B:B,MATCH(AE141,B:B,)+1):B10655,)+MATCH(AE141,B:B,)))=D141,VLOOKUP(AE141,B:D,3,0),IF(AF141="--",INDEX(D:D,MATCH(AE141,INDEX(B:B,MATCH(AE141,B:B,)+1):B10655,)+MATCH(AE141,B:B,)),"---")),"---")=AD141,"---",IFERROR(IF(IF(AF141="--",INDEX(D:D,MATCH(AE141,INDEX(B:B,MATCH(AE141,B:B,)+1):B10655,)+MATCH(AE141,B:B,)))=AD141,VLOOKUP(AE141,B:D,3,0),IF(AF141="--",INDEX(D:D,MATCH(AE141,INDEX(B:B,MATCH(AE141,B:B,)+1):B10655,)+MATCH(AE141,B:B,)),"---")),"---"))</f>
        <v>---</v>
      </c>
      <c r="AI141" t="str">
        <f t="shared" si="36"/>
        <v>--</v>
      </c>
      <c r="AJ141" t="str">
        <f t="shared" si="37"/>
        <v>GND</v>
      </c>
      <c r="AK141">
        <f t="shared" si="38"/>
        <v>187</v>
      </c>
      <c r="AT141" t="str">
        <f t="shared" si="30"/>
        <v>B15_L17_P</v>
      </c>
      <c r="AU141" t="str">
        <f t="shared" si="31"/>
        <v>--</v>
      </c>
    </row>
    <row r="142" spans="1:47" x14ac:dyDescent="0.25">
      <c r="A142" t="str">
        <f t="shared" si="26"/>
        <v>JM2-35</v>
      </c>
      <c r="B142" t="str">
        <f t="shared" si="27"/>
        <v>GND</v>
      </c>
      <c r="C142" t="str">
        <f t="shared" si="28"/>
        <v>JM2-GND</v>
      </c>
      <c r="D142" t="str">
        <f t="shared" si="29"/>
        <v>JM2-35</v>
      </c>
      <c r="E142" t="s">
        <v>259</v>
      </c>
      <c r="F142">
        <v>35</v>
      </c>
      <c r="G142" t="s">
        <v>275</v>
      </c>
      <c r="L142" t="s">
        <v>389</v>
      </c>
      <c r="M142" t="s">
        <v>274</v>
      </c>
      <c r="N142">
        <v>6.0613000000000001</v>
      </c>
      <c r="AB142" t="str">
        <f>B2B!D139</f>
        <v>JM2</v>
      </c>
      <c r="AC142" t="str">
        <f>B2B!E139</f>
        <v>37</v>
      </c>
      <c r="AD142" t="str">
        <f t="shared" si="32"/>
        <v>JM2-37</v>
      </c>
      <c r="AE142" t="str">
        <f t="shared" si="33"/>
        <v>B15_L13_N</v>
      </c>
      <c r="AF142" t="str">
        <f t="shared" si="34"/>
        <v>D15</v>
      </c>
      <c r="AG142">
        <f t="shared" si="35"/>
        <v>7.2747000000000002</v>
      </c>
      <c r="AH142" t="str">
        <f>IF(IFERROR(IF(IF(AF142="--",INDEX(D:D,MATCH(AE142,INDEX(B:B,MATCH(AE142,B:B,)+1):B10656,)+MATCH(AE142,B:B,)))=D142,VLOOKUP(AE142,B:D,3,0),IF(AF142="--",INDEX(D:D,MATCH(AE142,INDEX(B:B,MATCH(AE142,B:B,)+1):B10656,)+MATCH(AE142,B:B,)),"---")),"---")=AD142,"---",IFERROR(IF(IF(AF142="--",INDEX(D:D,MATCH(AE142,INDEX(B:B,MATCH(AE142,B:B,)+1):B10656,)+MATCH(AE142,B:B,)))=AD142,VLOOKUP(AE142,B:D,3,0),IF(AF142="--",INDEX(D:D,MATCH(AE142,INDEX(B:B,MATCH(AE142,B:B,)+1):B10656,)+MATCH(AE142,B:B,)),"---")),"---"))</f>
        <v>---</v>
      </c>
      <c r="AI142" t="str">
        <f t="shared" si="36"/>
        <v>--</v>
      </c>
      <c r="AJ142" t="str">
        <f t="shared" si="37"/>
        <v>B15_L13_N</v>
      </c>
      <c r="AK142">
        <f t="shared" si="38"/>
        <v>2</v>
      </c>
      <c r="AT142" t="str">
        <f t="shared" si="30"/>
        <v>GND</v>
      </c>
      <c r="AU142" t="str">
        <f t="shared" si="31"/>
        <v>--</v>
      </c>
    </row>
    <row r="143" spans="1:47" x14ac:dyDescent="0.25">
      <c r="A143" t="str">
        <f t="shared" si="26"/>
        <v>JM2-36</v>
      </c>
      <c r="B143" t="str">
        <f t="shared" si="27"/>
        <v>GND</v>
      </c>
      <c r="C143" t="str">
        <f t="shared" si="28"/>
        <v>JM2-GND</v>
      </c>
      <c r="D143" t="str">
        <f t="shared" si="29"/>
        <v>JM2-36</v>
      </c>
      <c r="E143" t="s">
        <v>259</v>
      </c>
      <c r="F143">
        <v>36</v>
      </c>
      <c r="G143" t="s">
        <v>275</v>
      </c>
      <c r="L143" t="s">
        <v>390</v>
      </c>
      <c r="M143" t="s">
        <v>274</v>
      </c>
      <c r="N143">
        <v>5.8128000000000002</v>
      </c>
      <c r="AB143" t="str">
        <f>B2B!D140</f>
        <v>JM2</v>
      </c>
      <c r="AC143" t="str">
        <f>B2B!E140</f>
        <v>38</v>
      </c>
      <c r="AD143" t="str">
        <f t="shared" si="32"/>
        <v>JM2-38</v>
      </c>
      <c r="AE143" t="str">
        <f t="shared" si="33"/>
        <v>B15_L24_N</v>
      </c>
      <c r="AF143" t="str">
        <f t="shared" si="34"/>
        <v>E18</v>
      </c>
      <c r="AG143">
        <f t="shared" si="35"/>
        <v>10.9069</v>
      </c>
      <c r="AH143" t="str">
        <f>IF(IFERROR(IF(IF(AF143="--",INDEX(D:D,MATCH(AE143,INDEX(B:B,MATCH(AE143,B:B,)+1):B10657,)+MATCH(AE143,B:B,)))=D143,VLOOKUP(AE143,B:D,3,0),IF(AF143="--",INDEX(D:D,MATCH(AE143,INDEX(B:B,MATCH(AE143,B:B,)+1):B10657,)+MATCH(AE143,B:B,)),"---")),"---")=AD143,"---",IFERROR(IF(IF(AF143="--",INDEX(D:D,MATCH(AE143,INDEX(B:B,MATCH(AE143,B:B,)+1):B10657,)+MATCH(AE143,B:B,)))=AD143,VLOOKUP(AE143,B:D,3,0),IF(AF143="--",INDEX(D:D,MATCH(AE143,INDEX(B:B,MATCH(AE143,B:B,)+1):B10657,)+MATCH(AE143,B:B,)),"---")),"---"))</f>
        <v>---</v>
      </c>
      <c r="AI143" t="str">
        <f t="shared" si="36"/>
        <v>--</v>
      </c>
      <c r="AJ143" t="str">
        <f t="shared" si="37"/>
        <v>B15_L24_N</v>
      </c>
      <c r="AK143">
        <f t="shared" si="38"/>
        <v>2</v>
      </c>
      <c r="AT143" t="str">
        <f t="shared" si="30"/>
        <v>GND</v>
      </c>
      <c r="AU143" t="str">
        <f t="shared" si="31"/>
        <v>--</v>
      </c>
    </row>
    <row r="144" spans="1:47" x14ac:dyDescent="0.25">
      <c r="A144" t="str">
        <f t="shared" si="26"/>
        <v>JM2-37</v>
      </c>
      <c r="B144" t="str">
        <f t="shared" si="27"/>
        <v>B15_L13_N</v>
      </c>
      <c r="C144" t="str">
        <f t="shared" si="28"/>
        <v>JM2-B15_L13_N</v>
      </c>
      <c r="D144" t="str">
        <f t="shared" si="29"/>
        <v>JM2-37</v>
      </c>
      <c r="E144" t="s">
        <v>259</v>
      </c>
      <c r="F144">
        <v>37</v>
      </c>
      <c r="G144" t="s">
        <v>306</v>
      </c>
      <c r="L144" t="s">
        <v>391</v>
      </c>
      <c r="M144" t="s">
        <v>274</v>
      </c>
      <c r="N144">
        <v>6.7785000000000002</v>
      </c>
      <c r="AB144" t="str">
        <f>B2B!D141</f>
        <v>JM2</v>
      </c>
      <c r="AC144" t="str">
        <f>B2B!E141</f>
        <v>39</v>
      </c>
      <c r="AD144" t="str">
        <f t="shared" si="32"/>
        <v>JM2-39</v>
      </c>
      <c r="AE144" t="str">
        <f t="shared" si="33"/>
        <v>B15_L13_P</v>
      </c>
      <c r="AF144" t="str">
        <f t="shared" si="34"/>
        <v>E15</v>
      </c>
      <c r="AG144">
        <f t="shared" si="35"/>
        <v>7.8262</v>
      </c>
      <c r="AH144" t="str">
        <f>IF(IFERROR(IF(IF(AF144="--",INDEX(D:D,MATCH(AE144,INDEX(B:B,MATCH(AE144,B:B,)+1):B10658,)+MATCH(AE144,B:B,)))=D144,VLOOKUP(AE144,B:D,3,0),IF(AF144="--",INDEX(D:D,MATCH(AE144,INDEX(B:B,MATCH(AE144,B:B,)+1):B10658,)+MATCH(AE144,B:B,)),"---")),"---")=AD144,"---",IFERROR(IF(IF(AF144="--",INDEX(D:D,MATCH(AE144,INDEX(B:B,MATCH(AE144,B:B,)+1):B10658,)+MATCH(AE144,B:B,)))=AD144,VLOOKUP(AE144,B:D,3,0),IF(AF144="--",INDEX(D:D,MATCH(AE144,INDEX(B:B,MATCH(AE144,B:B,)+1):B10658,)+MATCH(AE144,B:B,)),"---")),"---"))</f>
        <v>---</v>
      </c>
      <c r="AI144" t="str">
        <f t="shared" si="36"/>
        <v>--</v>
      </c>
      <c r="AJ144" t="str">
        <f t="shared" si="37"/>
        <v>B15_L13_P</v>
      </c>
      <c r="AK144">
        <f t="shared" si="38"/>
        <v>2</v>
      </c>
      <c r="AT144" t="str">
        <f t="shared" si="30"/>
        <v>B15_L13_N</v>
      </c>
      <c r="AU144" t="str">
        <f t="shared" si="31"/>
        <v>--</v>
      </c>
    </row>
    <row r="145" spans="1:47" x14ac:dyDescent="0.25">
      <c r="A145" t="str">
        <f t="shared" si="26"/>
        <v>JM2-38</v>
      </c>
      <c r="B145" t="str">
        <f t="shared" si="27"/>
        <v>B15_L24_N</v>
      </c>
      <c r="C145" t="str">
        <f t="shared" si="28"/>
        <v>JM2-B15_L24_N</v>
      </c>
      <c r="D145" t="str">
        <f t="shared" si="29"/>
        <v>JM2-38</v>
      </c>
      <c r="E145" t="s">
        <v>259</v>
      </c>
      <c r="F145">
        <v>38</v>
      </c>
      <c r="G145" t="s">
        <v>336</v>
      </c>
      <c r="L145" t="s">
        <v>392</v>
      </c>
      <c r="M145" t="s">
        <v>274</v>
      </c>
      <c r="N145">
        <v>13.833399999999999</v>
      </c>
      <c r="AB145" t="str">
        <f>B2B!D142</f>
        <v>JM2</v>
      </c>
      <c r="AC145" t="str">
        <f>B2B!E142</f>
        <v>40</v>
      </c>
      <c r="AD145" t="str">
        <f t="shared" si="32"/>
        <v>JM2-40</v>
      </c>
      <c r="AE145" t="str">
        <f t="shared" si="33"/>
        <v>B15_L24_P</v>
      </c>
      <c r="AF145" t="str">
        <f t="shared" si="34"/>
        <v>F17</v>
      </c>
      <c r="AG145">
        <f t="shared" si="35"/>
        <v>11.955500000000001</v>
      </c>
      <c r="AH145" t="str">
        <f>IF(IFERROR(IF(IF(AF145="--",INDEX(D:D,MATCH(AE145,INDEX(B:B,MATCH(AE145,B:B,)+1):B10659,)+MATCH(AE145,B:B,)))=D145,VLOOKUP(AE145,B:D,3,0),IF(AF145="--",INDEX(D:D,MATCH(AE145,INDEX(B:B,MATCH(AE145,B:B,)+1):B10659,)+MATCH(AE145,B:B,)),"---")),"---")=AD145,"---",IFERROR(IF(IF(AF145="--",INDEX(D:D,MATCH(AE145,INDEX(B:B,MATCH(AE145,B:B,)+1):B10659,)+MATCH(AE145,B:B,)))=AD145,VLOOKUP(AE145,B:D,3,0),IF(AF145="--",INDEX(D:D,MATCH(AE145,INDEX(B:B,MATCH(AE145,B:B,)+1):B10659,)+MATCH(AE145,B:B,)),"---")),"---"))</f>
        <v>---</v>
      </c>
      <c r="AI145" t="str">
        <f t="shared" si="36"/>
        <v>--</v>
      </c>
      <c r="AJ145" t="str">
        <f t="shared" si="37"/>
        <v>B15_L24_P</v>
      </c>
      <c r="AK145">
        <f t="shared" si="38"/>
        <v>2</v>
      </c>
      <c r="AT145" t="str">
        <f t="shared" si="30"/>
        <v>B15_L24_N</v>
      </c>
      <c r="AU145" t="str">
        <f t="shared" si="31"/>
        <v>--</v>
      </c>
    </row>
    <row r="146" spans="1:47" x14ac:dyDescent="0.25">
      <c r="A146" t="str">
        <f t="shared" si="26"/>
        <v>JM2-39</v>
      </c>
      <c r="B146" t="str">
        <f t="shared" si="27"/>
        <v>B15_L13_P</v>
      </c>
      <c r="C146" t="str">
        <f t="shared" si="28"/>
        <v>JM2-B15_L13_P</v>
      </c>
      <c r="D146" t="str">
        <f t="shared" si="29"/>
        <v>JM2-39</v>
      </c>
      <c r="E146" t="s">
        <v>259</v>
      </c>
      <c r="F146">
        <v>39</v>
      </c>
      <c r="G146" t="s">
        <v>308</v>
      </c>
      <c r="L146" t="s">
        <v>393</v>
      </c>
      <c r="M146" t="s">
        <v>274</v>
      </c>
      <c r="N146">
        <v>13.9505</v>
      </c>
      <c r="AB146" t="str">
        <f>B2B!D143</f>
        <v>JM2</v>
      </c>
      <c r="AC146" t="str">
        <f>B2B!E143</f>
        <v>41</v>
      </c>
      <c r="AD146" t="str">
        <f t="shared" si="32"/>
        <v>JM2-41</v>
      </c>
      <c r="AE146" t="str">
        <f t="shared" si="33"/>
        <v>B15_L14_N</v>
      </c>
      <c r="AF146" t="str">
        <f t="shared" si="34"/>
        <v>D16</v>
      </c>
      <c r="AG146">
        <f t="shared" si="35"/>
        <v>6.4340999999999999</v>
      </c>
      <c r="AH146" t="str">
        <f>IF(IFERROR(IF(IF(AF146="--",INDEX(D:D,MATCH(AE146,INDEX(B:B,MATCH(AE146,B:B,)+1):B10660,)+MATCH(AE146,B:B,)))=D146,VLOOKUP(AE146,B:D,3,0),IF(AF146="--",INDEX(D:D,MATCH(AE146,INDEX(B:B,MATCH(AE146,B:B,)+1):B10660,)+MATCH(AE146,B:B,)),"---")),"---")=AD146,"---",IFERROR(IF(IF(AF146="--",INDEX(D:D,MATCH(AE146,INDEX(B:B,MATCH(AE146,B:B,)+1):B10660,)+MATCH(AE146,B:B,)))=AD146,VLOOKUP(AE146,B:D,3,0),IF(AF146="--",INDEX(D:D,MATCH(AE146,INDEX(B:B,MATCH(AE146,B:B,)+1):B10660,)+MATCH(AE146,B:B,)),"---")),"---"))</f>
        <v>---</v>
      </c>
      <c r="AI146" t="str">
        <f t="shared" si="36"/>
        <v>--</v>
      </c>
      <c r="AJ146" t="str">
        <f t="shared" si="37"/>
        <v>B15_L14_N</v>
      </c>
      <c r="AK146">
        <f t="shared" si="38"/>
        <v>2</v>
      </c>
      <c r="AT146" t="str">
        <f t="shared" si="30"/>
        <v>B15_L13_P</v>
      </c>
      <c r="AU146" t="str">
        <f t="shared" si="31"/>
        <v>--</v>
      </c>
    </row>
    <row r="147" spans="1:47" x14ac:dyDescent="0.25">
      <c r="A147" t="str">
        <f t="shared" si="26"/>
        <v>JM2-40</v>
      </c>
      <c r="B147" t="str">
        <f t="shared" si="27"/>
        <v>B15_L24_P</v>
      </c>
      <c r="C147" t="str">
        <f t="shared" si="28"/>
        <v>JM2-B15_L24_P</v>
      </c>
      <c r="D147" t="str">
        <f t="shared" si="29"/>
        <v>JM2-40</v>
      </c>
      <c r="E147" t="s">
        <v>259</v>
      </c>
      <c r="F147">
        <v>40</v>
      </c>
      <c r="G147" t="s">
        <v>338</v>
      </c>
      <c r="L147" t="s">
        <v>394</v>
      </c>
      <c r="M147" t="s">
        <v>274</v>
      </c>
      <c r="N147">
        <v>11.3567</v>
      </c>
      <c r="AB147" t="str">
        <f>B2B!D144</f>
        <v>JM2</v>
      </c>
      <c r="AC147" t="str">
        <f>B2B!E144</f>
        <v>42</v>
      </c>
      <c r="AD147" t="str">
        <f t="shared" si="32"/>
        <v>JM2-42</v>
      </c>
      <c r="AE147" t="str">
        <f t="shared" si="33"/>
        <v>B15_L19_N</v>
      </c>
      <c r="AF147" t="str">
        <f t="shared" si="34"/>
        <v>F18</v>
      </c>
      <c r="AG147">
        <f t="shared" si="35"/>
        <v>8.7411999999999992</v>
      </c>
      <c r="AH147" t="str">
        <f>IF(IFERROR(IF(IF(AF147="--",INDEX(D:D,MATCH(AE147,INDEX(B:B,MATCH(AE147,B:B,)+1):B10661,)+MATCH(AE147,B:B,)))=D147,VLOOKUP(AE147,B:D,3,0),IF(AF147="--",INDEX(D:D,MATCH(AE147,INDEX(B:B,MATCH(AE147,B:B,)+1):B10661,)+MATCH(AE147,B:B,)),"---")),"---")=AD147,"---",IFERROR(IF(IF(AF147="--",INDEX(D:D,MATCH(AE147,INDEX(B:B,MATCH(AE147,B:B,)+1):B10661,)+MATCH(AE147,B:B,)))=AD147,VLOOKUP(AE147,B:D,3,0),IF(AF147="--",INDEX(D:D,MATCH(AE147,INDEX(B:B,MATCH(AE147,B:B,)+1):B10661,)+MATCH(AE147,B:B,)),"---")),"---"))</f>
        <v>---</v>
      </c>
      <c r="AI147" t="str">
        <f t="shared" si="36"/>
        <v>--</v>
      </c>
      <c r="AJ147" t="str">
        <f t="shared" si="37"/>
        <v>B15_L19_N</v>
      </c>
      <c r="AK147">
        <f t="shared" si="38"/>
        <v>2</v>
      </c>
      <c r="AT147" t="str">
        <f t="shared" si="30"/>
        <v>B15_L24_P</v>
      </c>
      <c r="AU147" t="str">
        <f t="shared" si="31"/>
        <v>--</v>
      </c>
    </row>
    <row r="148" spans="1:47" x14ac:dyDescent="0.25">
      <c r="A148" t="str">
        <f t="shared" si="26"/>
        <v>JM2-41</v>
      </c>
      <c r="B148" t="str">
        <f t="shared" si="27"/>
        <v>B15_L14_N</v>
      </c>
      <c r="C148" t="str">
        <f t="shared" si="28"/>
        <v>JM2-B15_L14_N</v>
      </c>
      <c r="D148" t="str">
        <f t="shared" si="29"/>
        <v>JM2-41</v>
      </c>
      <c r="E148" t="s">
        <v>259</v>
      </c>
      <c r="F148">
        <v>41</v>
      </c>
      <c r="G148" t="s">
        <v>309</v>
      </c>
      <c r="L148" t="s">
        <v>395</v>
      </c>
      <c r="M148" t="s">
        <v>274</v>
      </c>
      <c r="N148">
        <v>12.239599999999999</v>
      </c>
      <c r="AB148" t="str">
        <f>B2B!D145</f>
        <v>JM2</v>
      </c>
      <c r="AC148" t="str">
        <f>B2B!E145</f>
        <v>43</v>
      </c>
      <c r="AD148" t="str">
        <f t="shared" si="32"/>
        <v>JM2-43</v>
      </c>
      <c r="AE148" t="str">
        <f t="shared" si="33"/>
        <v>B15_L14_P</v>
      </c>
      <c r="AF148" t="str">
        <f t="shared" si="34"/>
        <v>E16</v>
      </c>
      <c r="AG148">
        <f t="shared" si="35"/>
        <v>6.4340999999999999</v>
      </c>
      <c r="AH148" t="str">
        <f>IF(IFERROR(IF(IF(AF148="--",INDEX(D:D,MATCH(AE148,INDEX(B:B,MATCH(AE148,B:B,)+1):B10662,)+MATCH(AE148,B:B,)))=D148,VLOOKUP(AE148,B:D,3,0),IF(AF148="--",INDEX(D:D,MATCH(AE148,INDEX(B:B,MATCH(AE148,B:B,)+1):B10662,)+MATCH(AE148,B:B,)),"---")),"---")=AD148,"---",IFERROR(IF(IF(AF148="--",INDEX(D:D,MATCH(AE148,INDEX(B:B,MATCH(AE148,B:B,)+1):B10662,)+MATCH(AE148,B:B,)))=AD148,VLOOKUP(AE148,B:D,3,0),IF(AF148="--",INDEX(D:D,MATCH(AE148,INDEX(B:B,MATCH(AE148,B:B,)+1):B10662,)+MATCH(AE148,B:B,)),"---")),"---"))</f>
        <v>---</v>
      </c>
      <c r="AI148" t="str">
        <f t="shared" si="36"/>
        <v>--</v>
      </c>
      <c r="AJ148" t="str">
        <f t="shared" si="37"/>
        <v>B15_L14_P</v>
      </c>
      <c r="AK148">
        <f t="shared" si="38"/>
        <v>2</v>
      </c>
      <c r="AT148" t="str">
        <f t="shared" si="30"/>
        <v>B15_L14_N</v>
      </c>
      <c r="AU148" t="str">
        <f t="shared" si="31"/>
        <v>--</v>
      </c>
    </row>
    <row r="149" spans="1:47" x14ac:dyDescent="0.25">
      <c r="A149" t="str">
        <f t="shared" si="26"/>
        <v>JM2-42</v>
      </c>
      <c r="B149" t="str">
        <f t="shared" si="27"/>
        <v>B15_L19_N</v>
      </c>
      <c r="C149" t="str">
        <f t="shared" si="28"/>
        <v>JM2-B15_L19_N</v>
      </c>
      <c r="D149" t="str">
        <f t="shared" si="29"/>
        <v>JM2-42</v>
      </c>
      <c r="E149" t="s">
        <v>259</v>
      </c>
      <c r="F149">
        <v>42</v>
      </c>
      <c r="G149" t="s">
        <v>323</v>
      </c>
      <c r="L149" t="s">
        <v>396</v>
      </c>
      <c r="M149" t="s">
        <v>274</v>
      </c>
      <c r="N149">
        <v>14.491899999999999</v>
      </c>
      <c r="AB149" t="str">
        <f>B2B!D146</f>
        <v>JM2</v>
      </c>
      <c r="AC149" t="str">
        <f>B2B!E146</f>
        <v>44</v>
      </c>
      <c r="AD149" t="str">
        <f t="shared" si="32"/>
        <v>JM2-44</v>
      </c>
      <c r="AE149" t="str">
        <f t="shared" si="33"/>
        <v>B15_L19_P</v>
      </c>
      <c r="AF149" t="str">
        <f t="shared" si="34"/>
        <v>G17</v>
      </c>
      <c r="AG149">
        <f t="shared" si="35"/>
        <v>9.7897999999999996</v>
      </c>
      <c r="AH149" t="str">
        <f>IF(IFERROR(IF(IF(AF149="--",INDEX(D:D,MATCH(AE149,INDEX(B:B,MATCH(AE149,B:B,)+1):B10663,)+MATCH(AE149,B:B,)))=D149,VLOOKUP(AE149,B:D,3,0),IF(AF149="--",INDEX(D:D,MATCH(AE149,INDEX(B:B,MATCH(AE149,B:B,)+1):B10663,)+MATCH(AE149,B:B,)),"---")),"---")=AD149,"---",IFERROR(IF(IF(AF149="--",INDEX(D:D,MATCH(AE149,INDEX(B:B,MATCH(AE149,B:B,)+1):B10663,)+MATCH(AE149,B:B,)))=AD149,VLOOKUP(AE149,B:D,3,0),IF(AF149="--",INDEX(D:D,MATCH(AE149,INDEX(B:B,MATCH(AE149,B:B,)+1):B10663,)+MATCH(AE149,B:B,)),"---")),"---"))</f>
        <v>---</v>
      </c>
      <c r="AI149" t="str">
        <f t="shared" si="36"/>
        <v>--</v>
      </c>
      <c r="AJ149" t="str">
        <f t="shared" si="37"/>
        <v>B15_L19_P</v>
      </c>
      <c r="AK149">
        <f t="shared" si="38"/>
        <v>2</v>
      </c>
      <c r="AT149" t="str">
        <f t="shared" si="30"/>
        <v>B15_L19_N</v>
      </c>
      <c r="AU149" t="str">
        <f t="shared" si="31"/>
        <v>--</v>
      </c>
    </row>
    <row r="150" spans="1:47" x14ac:dyDescent="0.25">
      <c r="A150" t="str">
        <f t="shared" si="26"/>
        <v>JM2-43</v>
      </c>
      <c r="B150" t="str">
        <f t="shared" si="27"/>
        <v>B15_L14_P</v>
      </c>
      <c r="C150" t="str">
        <f t="shared" si="28"/>
        <v>JM2-B15_L14_P</v>
      </c>
      <c r="D150" t="str">
        <f t="shared" si="29"/>
        <v>JM2-43</v>
      </c>
      <c r="E150" t="s">
        <v>259</v>
      </c>
      <c r="F150">
        <v>43</v>
      </c>
      <c r="G150" t="s">
        <v>311</v>
      </c>
      <c r="L150" t="s">
        <v>397</v>
      </c>
      <c r="M150" t="s">
        <v>274</v>
      </c>
      <c r="N150">
        <v>14.491899999999999</v>
      </c>
      <c r="AB150" t="str">
        <f>B2B!D147</f>
        <v>JM2</v>
      </c>
      <c r="AC150" t="str">
        <f>B2B!E147</f>
        <v>45</v>
      </c>
      <c r="AD150" t="str">
        <f t="shared" si="32"/>
        <v>JM2-45</v>
      </c>
      <c r="AE150" t="str">
        <f t="shared" si="33"/>
        <v>B15_L22_N</v>
      </c>
      <c r="AF150" t="str">
        <f t="shared" si="34"/>
        <v>F14</v>
      </c>
      <c r="AG150">
        <f t="shared" si="35"/>
        <v>8.3033999999999999</v>
      </c>
      <c r="AH150" t="str">
        <f>IF(IFERROR(IF(IF(AF150="--",INDEX(D:D,MATCH(AE150,INDEX(B:B,MATCH(AE150,B:B,)+1):B10664,)+MATCH(AE150,B:B,)))=D150,VLOOKUP(AE150,B:D,3,0),IF(AF150="--",INDEX(D:D,MATCH(AE150,INDEX(B:B,MATCH(AE150,B:B,)+1):B10664,)+MATCH(AE150,B:B,)),"---")),"---")=AD150,"---",IFERROR(IF(IF(AF150="--",INDEX(D:D,MATCH(AE150,INDEX(B:B,MATCH(AE150,B:B,)+1):B10664,)+MATCH(AE150,B:B,)))=AD150,VLOOKUP(AE150,B:D,3,0),IF(AF150="--",INDEX(D:D,MATCH(AE150,INDEX(B:B,MATCH(AE150,B:B,)+1):B10664,)+MATCH(AE150,B:B,)),"---")),"---"))</f>
        <v>---</v>
      </c>
      <c r="AI150" t="str">
        <f t="shared" si="36"/>
        <v>--</v>
      </c>
      <c r="AJ150" t="str">
        <f t="shared" si="37"/>
        <v>B15_L22_N</v>
      </c>
      <c r="AK150">
        <f t="shared" si="38"/>
        <v>2</v>
      </c>
      <c r="AT150" t="str">
        <f t="shared" si="30"/>
        <v>B15_L14_P</v>
      </c>
      <c r="AU150" t="str">
        <f t="shared" si="31"/>
        <v>--</v>
      </c>
    </row>
    <row r="151" spans="1:47" x14ac:dyDescent="0.25">
      <c r="A151" t="str">
        <f t="shared" si="26"/>
        <v>JM2-44</v>
      </c>
      <c r="B151" t="str">
        <f t="shared" si="27"/>
        <v>B15_L19_P</v>
      </c>
      <c r="C151" t="str">
        <f t="shared" si="28"/>
        <v>JM2-B15_L19_P</v>
      </c>
      <c r="D151" t="str">
        <f t="shared" si="29"/>
        <v>JM2-44</v>
      </c>
      <c r="E151" t="s">
        <v>259</v>
      </c>
      <c r="F151">
        <v>44</v>
      </c>
      <c r="G151" t="s">
        <v>325</v>
      </c>
      <c r="L151" t="s">
        <v>398</v>
      </c>
      <c r="M151" t="s">
        <v>274</v>
      </c>
      <c r="N151">
        <v>10.6998</v>
      </c>
      <c r="AB151" t="str">
        <f>B2B!D148</f>
        <v>JM2</v>
      </c>
      <c r="AC151" t="str">
        <f>B2B!E148</f>
        <v>46</v>
      </c>
      <c r="AD151" t="str">
        <f t="shared" si="32"/>
        <v>JM2-46</v>
      </c>
      <c r="AE151" t="str">
        <f t="shared" si="33"/>
        <v>B15_L21_N</v>
      </c>
      <c r="AF151" t="str">
        <f t="shared" si="34"/>
        <v>F15</v>
      </c>
      <c r="AG151">
        <f t="shared" si="35"/>
        <v>13.2233</v>
      </c>
      <c r="AH151" t="str">
        <f>IF(IFERROR(IF(IF(AF151="--",INDEX(D:D,MATCH(AE151,INDEX(B:B,MATCH(AE151,B:B,)+1):B10665,)+MATCH(AE151,B:B,)))=D151,VLOOKUP(AE151,B:D,3,0),IF(AF151="--",INDEX(D:D,MATCH(AE151,INDEX(B:B,MATCH(AE151,B:B,)+1):B10665,)+MATCH(AE151,B:B,)),"---")),"---")=AD151,"---",IFERROR(IF(IF(AF151="--",INDEX(D:D,MATCH(AE151,INDEX(B:B,MATCH(AE151,B:B,)+1):B10665,)+MATCH(AE151,B:B,)))=AD151,VLOOKUP(AE151,B:D,3,0),IF(AF151="--",INDEX(D:D,MATCH(AE151,INDEX(B:B,MATCH(AE151,B:B,)+1):B10665,)+MATCH(AE151,B:B,)),"---")),"---"))</f>
        <v>---</v>
      </c>
      <c r="AI151" t="str">
        <f t="shared" si="36"/>
        <v>--</v>
      </c>
      <c r="AJ151" t="str">
        <f t="shared" si="37"/>
        <v>B15_L21_N</v>
      </c>
      <c r="AK151">
        <f t="shared" si="38"/>
        <v>2</v>
      </c>
      <c r="AT151" t="str">
        <f t="shared" si="30"/>
        <v>B15_L19_P</v>
      </c>
      <c r="AU151" t="str">
        <f t="shared" si="31"/>
        <v>--</v>
      </c>
    </row>
    <row r="152" spans="1:47" x14ac:dyDescent="0.25">
      <c r="A152" t="str">
        <f t="shared" si="26"/>
        <v>JM2-45</v>
      </c>
      <c r="B152" t="str">
        <f t="shared" si="27"/>
        <v>B15_L22_N</v>
      </c>
      <c r="C152" t="str">
        <f t="shared" si="28"/>
        <v>JM2-B15_L22_N</v>
      </c>
      <c r="D152" t="str">
        <f t="shared" si="29"/>
        <v>JM2-45</v>
      </c>
      <c r="E152" t="s">
        <v>259</v>
      </c>
      <c r="F152">
        <v>45</v>
      </c>
      <c r="G152" t="s">
        <v>330</v>
      </c>
      <c r="L152" t="s">
        <v>400</v>
      </c>
      <c r="M152" t="s">
        <v>274</v>
      </c>
      <c r="N152">
        <v>10.6998</v>
      </c>
      <c r="AB152" t="str">
        <f>B2B!D149</f>
        <v>JM2</v>
      </c>
      <c r="AC152" t="str">
        <f>B2B!E149</f>
        <v>47</v>
      </c>
      <c r="AD152" t="str">
        <f t="shared" si="32"/>
        <v>JM2-47</v>
      </c>
      <c r="AE152" t="str">
        <f t="shared" si="33"/>
        <v>B15_L22_P</v>
      </c>
      <c r="AF152" t="str">
        <f t="shared" si="34"/>
        <v>G14</v>
      </c>
      <c r="AG152">
        <f t="shared" si="35"/>
        <v>8.3646999999999991</v>
      </c>
      <c r="AH152" t="str">
        <f>IF(IFERROR(IF(IF(AF152="--",INDEX(D:D,MATCH(AE152,INDEX(B:B,MATCH(AE152,B:B,)+1):B10666,)+MATCH(AE152,B:B,)))=D152,VLOOKUP(AE152,B:D,3,0),IF(AF152="--",INDEX(D:D,MATCH(AE152,INDEX(B:B,MATCH(AE152,B:B,)+1):B10666,)+MATCH(AE152,B:B,)),"---")),"---")=AD152,"---",IFERROR(IF(IF(AF152="--",INDEX(D:D,MATCH(AE152,INDEX(B:B,MATCH(AE152,B:B,)+1):B10666,)+MATCH(AE152,B:B,)))=AD152,VLOOKUP(AE152,B:D,3,0),IF(AF152="--",INDEX(D:D,MATCH(AE152,INDEX(B:B,MATCH(AE152,B:B,)+1):B10666,)+MATCH(AE152,B:B,)),"---")),"---"))</f>
        <v>---</v>
      </c>
      <c r="AI152" t="str">
        <f t="shared" si="36"/>
        <v>--</v>
      </c>
      <c r="AJ152" t="str">
        <f t="shared" si="37"/>
        <v>B15_L22_P</v>
      </c>
      <c r="AK152">
        <f t="shared" si="38"/>
        <v>2</v>
      </c>
      <c r="AT152" t="str">
        <f t="shared" si="30"/>
        <v>B15_L22_N</v>
      </c>
      <c r="AU152" t="str">
        <f t="shared" si="31"/>
        <v>--</v>
      </c>
    </row>
    <row r="153" spans="1:47" x14ac:dyDescent="0.25">
      <c r="A153" t="str">
        <f t="shared" si="26"/>
        <v>JM2-46</v>
      </c>
      <c r="B153" t="str">
        <f t="shared" si="27"/>
        <v>B15_L21_N</v>
      </c>
      <c r="C153" t="str">
        <f t="shared" si="28"/>
        <v>JM2-B15_L21_N</v>
      </c>
      <c r="D153" t="str">
        <f t="shared" si="29"/>
        <v>JM2-46</v>
      </c>
      <c r="E153" t="s">
        <v>259</v>
      </c>
      <c r="F153">
        <v>46</v>
      </c>
      <c r="G153" t="s">
        <v>314</v>
      </c>
      <c r="L153" t="s">
        <v>1267</v>
      </c>
      <c r="M153" t="s">
        <v>274</v>
      </c>
      <c r="N153">
        <v>23.4742</v>
      </c>
      <c r="AB153" t="str">
        <f>B2B!D150</f>
        <v>JM2</v>
      </c>
      <c r="AC153" t="str">
        <f>B2B!E150</f>
        <v>48</v>
      </c>
      <c r="AD153" t="str">
        <f t="shared" si="32"/>
        <v>JM2-48</v>
      </c>
      <c r="AE153" t="str">
        <f t="shared" si="33"/>
        <v>B15_L21_P</v>
      </c>
      <c r="AF153" t="str">
        <f t="shared" si="34"/>
        <v>G15</v>
      </c>
      <c r="AG153">
        <f t="shared" si="35"/>
        <v>13.2233</v>
      </c>
      <c r="AH153" t="str">
        <f>IF(IFERROR(IF(IF(AF153="--",INDEX(D:D,MATCH(AE153,INDEX(B:B,MATCH(AE153,B:B,)+1):B10667,)+MATCH(AE153,B:B,)))=D153,VLOOKUP(AE153,B:D,3,0),IF(AF153="--",INDEX(D:D,MATCH(AE153,INDEX(B:B,MATCH(AE153,B:B,)+1):B10667,)+MATCH(AE153,B:B,)),"---")),"---")=AD153,"---",IFERROR(IF(IF(AF153="--",INDEX(D:D,MATCH(AE153,INDEX(B:B,MATCH(AE153,B:B,)+1):B10667,)+MATCH(AE153,B:B,)))=AD153,VLOOKUP(AE153,B:D,3,0),IF(AF153="--",INDEX(D:D,MATCH(AE153,INDEX(B:B,MATCH(AE153,B:B,)+1):B10667,)+MATCH(AE153,B:B,)),"---")),"---"))</f>
        <v>---</v>
      </c>
      <c r="AI153" t="str">
        <f t="shared" si="36"/>
        <v>--</v>
      </c>
      <c r="AJ153" t="str">
        <f t="shared" si="37"/>
        <v>B15_L21_P</v>
      </c>
      <c r="AK153">
        <f t="shared" si="38"/>
        <v>2</v>
      </c>
      <c r="AT153" t="str">
        <f t="shared" si="30"/>
        <v>B15_L21_N</v>
      </c>
      <c r="AU153" t="str">
        <f t="shared" si="31"/>
        <v>--</v>
      </c>
    </row>
    <row r="154" spans="1:47" x14ac:dyDescent="0.25">
      <c r="A154" t="str">
        <f t="shared" si="26"/>
        <v>JM2-47</v>
      </c>
      <c r="B154" t="str">
        <f t="shared" si="27"/>
        <v>B15_L22_P</v>
      </c>
      <c r="C154" t="str">
        <f t="shared" si="28"/>
        <v>JM2-B15_L22_P</v>
      </c>
      <c r="D154" t="str">
        <f t="shared" si="29"/>
        <v>JM2-47</v>
      </c>
      <c r="E154" t="s">
        <v>259</v>
      </c>
      <c r="F154">
        <v>47</v>
      </c>
      <c r="G154" t="s">
        <v>326</v>
      </c>
      <c r="L154" t="s">
        <v>1304</v>
      </c>
      <c r="M154" t="s">
        <v>274</v>
      </c>
      <c r="N154">
        <v>21.062000000000001</v>
      </c>
      <c r="AB154" t="str">
        <f>B2B!D151</f>
        <v>JM2</v>
      </c>
      <c r="AC154" t="str">
        <f>B2B!E151</f>
        <v>49</v>
      </c>
      <c r="AD154" t="str">
        <f t="shared" si="32"/>
        <v>JM2-49</v>
      </c>
      <c r="AE154" t="str">
        <f t="shared" si="33"/>
        <v>B15_L20_N</v>
      </c>
      <c r="AF154" t="str">
        <f t="shared" si="34"/>
        <v>G16</v>
      </c>
      <c r="AG154">
        <f t="shared" si="35"/>
        <v>6.3513000000000002</v>
      </c>
      <c r="AH154" t="str">
        <f>IF(IFERROR(IF(IF(AF154="--",INDEX(D:D,MATCH(AE154,INDEX(B:B,MATCH(AE154,B:B,)+1):B10668,)+MATCH(AE154,B:B,)))=D154,VLOOKUP(AE154,B:D,3,0),IF(AF154="--",INDEX(D:D,MATCH(AE154,INDEX(B:B,MATCH(AE154,B:B,)+1):B10668,)+MATCH(AE154,B:B,)),"---")),"---")=AD154,"---",IFERROR(IF(IF(AF154="--",INDEX(D:D,MATCH(AE154,INDEX(B:B,MATCH(AE154,B:B,)+1):B10668,)+MATCH(AE154,B:B,)))=AD154,VLOOKUP(AE154,B:D,3,0),IF(AF154="--",INDEX(D:D,MATCH(AE154,INDEX(B:B,MATCH(AE154,B:B,)+1):B10668,)+MATCH(AE154,B:B,)),"---")),"---"))</f>
        <v>---</v>
      </c>
      <c r="AI154" t="str">
        <f t="shared" si="36"/>
        <v>--</v>
      </c>
      <c r="AJ154" t="str">
        <f t="shared" si="37"/>
        <v>B15_L20_N</v>
      </c>
      <c r="AK154">
        <f t="shared" si="38"/>
        <v>2</v>
      </c>
      <c r="AT154" t="str">
        <f t="shared" si="30"/>
        <v>B15_L22_P</v>
      </c>
      <c r="AU154" t="str">
        <f t="shared" si="31"/>
        <v>--</v>
      </c>
    </row>
    <row r="155" spans="1:47" x14ac:dyDescent="0.25">
      <c r="A155" t="str">
        <f t="shared" si="26"/>
        <v>JM2-48</v>
      </c>
      <c r="B155" t="str">
        <f t="shared" si="27"/>
        <v>B15_L21_P</v>
      </c>
      <c r="C155" t="str">
        <f t="shared" si="28"/>
        <v>JM2-B15_L21_P</v>
      </c>
      <c r="D155" t="str">
        <f t="shared" si="29"/>
        <v>JM2-48</v>
      </c>
      <c r="E155" t="s">
        <v>259</v>
      </c>
      <c r="F155">
        <v>48</v>
      </c>
      <c r="G155" t="s">
        <v>312</v>
      </c>
      <c r="L155" t="s">
        <v>923</v>
      </c>
      <c r="M155" t="s">
        <v>274</v>
      </c>
      <c r="N155">
        <v>1.9982</v>
      </c>
      <c r="AB155" t="str">
        <f>B2B!D152</f>
        <v>JM2</v>
      </c>
      <c r="AC155" t="str">
        <f>B2B!E152</f>
        <v>50</v>
      </c>
      <c r="AD155" t="str">
        <f t="shared" si="32"/>
        <v>JM2-50</v>
      </c>
      <c r="AE155" t="str">
        <f t="shared" si="33"/>
        <v>B15_L23_P</v>
      </c>
      <c r="AF155" t="str">
        <f t="shared" si="34"/>
        <v>H17</v>
      </c>
      <c r="AG155">
        <f t="shared" si="35"/>
        <v>9.3755000000000006</v>
      </c>
      <c r="AH155" t="str">
        <f>IF(IFERROR(IF(IF(AF155="--",INDEX(D:D,MATCH(AE155,INDEX(B:B,MATCH(AE155,B:B,)+1):B10669,)+MATCH(AE155,B:B,)))=D155,VLOOKUP(AE155,B:D,3,0),IF(AF155="--",INDEX(D:D,MATCH(AE155,INDEX(B:B,MATCH(AE155,B:B,)+1):B10669,)+MATCH(AE155,B:B,)),"---")),"---")=AD155,"---",IFERROR(IF(IF(AF155="--",INDEX(D:D,MATCH(AE155,INDEX(B:B,MATCH(AE155,B:B,)+1):B10669,)+MATCH(AE155,B:B,)))=AD155,VLOOKUP(AE155,B:D,3,0),IF(AF155="--",INDEX(D:D,MATCH(AE155,INDEX(B:B,MATCH(AE155,B:B,)+1):B10669,)+MATCH(AE155,B:B,)),"---")),"---"))</f>
        <v>---</v>
      </c>
      <c r="AI155" t="str">
        <f t="shared" si="36"/>
        <v>--</v>
      </c>
      <c r="AJ155" t="str">
        <f t="shared" si="37"/>
        <v>B15_L23_P</v>
      </c>
      <c r="AK155">
        <f t="shared" si="38"/>
        <v>2</v>
      </c>
      <c r="AT155" t="str">
        <f t="shared" si="30"/>
        <v>B15_L21_P</v>
      </c>
      <c r="AU155" t="str">
        <f t="shared" si="31"/>
        <v>--</v>
      </c>
    </row>
    <row r="156" spans="1:47" x14ac:dyDescent="0.25">
      <c r="A156" t="str">
        <f t="shared" si="26"/>
        <v>JM2-49</v>
      </c>
      <c r="B156" t="str">
        <f t="shared" si="27"/>
        <v>B15_L20_N</v>
      </c>
      <c r="C156" t="str">
        <f t="shared" si="28"/>
        <v>JM2-B15_L20_N</v>
      </c>
      <c r="D156" t="str">
        <f t="shared" si="29"/>
        <v>JM2-49</v>
      </c>
      <c r="E156" t="s">
        <v>259</v>
      </c>
      <c r="F156">
        <v>49</v>
      </c>
      <c r="G156" t="s">
        <v>331</v>
      </c>
      <c r="L156" t="s">
        <v>875</v>
      </c>
      <c r="M156" t="s">
        <v>274</v>
      </c>
      <c r="N156">
        <v>1.8872</v>
      </c>
      <c r="AB156" t="str">
        <f>B2B!D153</f>
        <v>JM2</v>
      </c>
      <c r="AC156" t="str">
        <f>B2B!E153</f>
        <v>51</v>
      </c>
      <c r="AD156" t="str">
        <f t="shared" si="32"/>
        <v>JM2-51</v>
      </c>
      <c r="AE156" t="str">
        <f t="shared" si="33"/>
        <v>B15_L20_P</v>
      </c>
      <c r="AF156" t="str">
        <f t="shared" si="34"/>
        <v>H16</v>
      </c>
      <c r="AG156">
        <f t="shared" si="35"/>
        <v>6.5998000000000001</v>
      </c>
      <c r="AH156" t="str">
        <f>IF(IFERROR(IF(IF(AF156="--",INDEX(D:D,MATCH(AE156,INDEX(B:B,MATCH(AE156,B:B,)+1):B10670,)+MATCH(AE156,B:B,)))=D156,VLOOKUP(AE156,B:D,3,0),IF(AF156="--",INDEX(D:D,MATCH(AE156,INDEX(B:B,MATCH(AE156,B:B,)+1):B10670,)+MATCH(AE156,B:B,)),"---")),"---")=AD156,"---",IFERROR(IF(IF(AF156="--",INDEX(D:D,MATCH(AE156,INDEX(B:B,MATCH(AE156,B:B,)+1):B10670,)+MATCH(AE156,B:B,)))=AD156,VLOOKUP(AE156,B:D,3,0),IF(AF156="--",INDEX(D:D,MATCH(AE156,INDEX(B:B,MATCH(AE156,B:B,)+1):B10670,)+MATCH(AE156,B:B,)),"---")),"---"))</f>
        <v>---</v>
      </c>
      <c r="AI156" t="str">
        <f t="shared" si="36"/>
        <v>--</v>
      </c>
      <c r="AJ156" t="str">
        <f t="shared" si="37"/>
        <v>B15_L20_P</v>
      </c>
      <c r="AK156">
        <f t="shared" si="38"/>
        <v>2</v>
      </c>
      <c r="AT156" t="str">
        <f t="shared" si="30"/>
        <v>B15_L20_N</v>
      </c>
      <c r="AU156" t="str">
        <f t="shared" si="31"/>
        <v>--</v>
      </c>
    </row>
    <row r="157" spans="1:47" x14ac:dyDescent="0.25">
      <c r="A157" t="str">
        <f t="shared" si="26"/>
        <v>JM2-50</v>
      </c>
      <c r="B157" t="str">
        <f t="shared" si="27"/>
        <v>B15_L23_P</v>
      </c>
      <c r="C157" t="str">
        <f t="shared" si="28"/>
        <v>JM2-B15_L23_P</v>
      </c>
      <c r="D157" t="str">
        <f t="shared" si="29"/>
        <v>JM2-50</v>
      </c>
      <c r="E157" t="s">
        <v>259</v>
      </c>
      <c r="F157">
        <v>50</v>
      </c>
      <c r="G157" t="s">
        <v>320</v>
      </c>
      <c r="L157" t="s">
        <v>876</v>
      </c>
      <c r="M157" t="s">
        <v>274</v>
      </c>
      <c r="N157">
        <v>1.8851</v>
      </c>
      <c r="AB157" t="str">
        <f>B2B!D154</f>
        <v>JM2</v>
      </c>
      <c r="AC157" t="str">
        <f>B2B!E154</f>
        <v>52</v>
      </c>
      <c r="AD157" t="str">
        <f t="shared" si="32"/>
        <v>JM2-52</v>
      </c>
      <c r="AE157" t="str">
        <f t="shared" si="33"/>
        <v>B15_L23_N</v>
      </c>
      <c r="AF157" t="str">
        <f t="shared" si="34"/>
        <v>H18</v>
      </c>
      <c r="AG157">
        <f t="shared" si="35"/>
        <v>8.4926999999999992</v>
      </c>
      <c r="AH157" t="str">
        <f>IF(IFERROR(IF(IF(AF157="--",INDEX(D:D,MATCH(AE157,INDEX(B:B,MATCH(AE157,B:B,)+1):B10671,)+MATCH(AE157,B:B,)))=D157,VLOOKUP(AE157,B:D,3,0),IF(AF157="--",INDEX(D:D,MATCH(AE157,INDEX(B:B,MATCH(AE157,B:B,)+1):B10671,)+MATCH(AE157,B:B,)),"---")),"---")=AD157,"---",IFERROR(IF(IF(AF157="--",INDEX(D:D,MATCH(AE157,INDEX(B:B,MATCH(AE157,B:B,)+1):B10671,)+MATCH(AE157,B:B,)))=AD157,VLOOKUP(AE157,B:D,3,0),IF(AF157="--",INDEX(D:D,MATCH(AE157,INDEX(B:B,MATCH(AE157,B:B,)+1):B10671,)+MATCH(AE157,B:B,)),"---")),"---"))</f>
        <v>---</v>
      </c>
      <c r="AI157" t="str">
        <f t="shared" si="36"/>
        <v>--</v>
      </c>
      <c r="AJ157" t="str">
        <f t="shared" si="37"/>
        <v>B15_L23_N</v>
      </c>
      <c r="AK157">
        <f t="shared" si="38"/>
        <v>2</v>
      </c>
      <c r="AT157" t="str">
        <f t="shared" si="30"/>
        <v>B15_L23_P</v>
      </c>
      <c r="AU157" t="str">
        <f t="shared" si="31"/>
        <v>--</v>
      </c>
    </row>
    <row r="158" spans="1:47" x14ac:dyDescent="0.25">
      <c r="A158" t="str">
        <f t="shared" si="26"/>
        <v>JM2-51</v>
      </c>
      <c r="B158" t="str">
        <f t="shared" si="27"/>
        <v>B15_L20_P</v>
      </c>
      <c r="C158" t="str">
        <f t="shared" si="28"/>
        <v>JM2-B15_L20_P</v>
      </c>
      <c r="D158" t="str">
        <f t="shared" si="29"/>
        <v>JM2-51</v>
      </c>
      <c r="E158" t="s">
        <v>259</v>
      </c>
      <c r="F158">
        <v>51</v>
      </c>
      <c r="G158" t="s">
        <v>332</v>
      </c>
      <c r="L158" t="s">
        <v>402</v>
      </c>
      <c r="M158" t="s">
        <v>274</v>
      </c>
      <c r="N158">
        <v>33.345100000000002</v>
      </c>
      <c r="AB158" t="str">
        <f>B2B!D155</f>
        <v>JM2</v>
      </c>
      <c r="AC158" t="str">
        <f>B2B!E155</f>
        <v>53</v>
      </c>
      <c r="AD158" t="str">
        <f t="shared" si="32"/>
        <v>JM2-53</v>
      </c>
      <c r="AE158" t="str">
        <f t="shared" si="33"/>
        <v>VCCIO15</v>
      </c>
      <c r="AF158" t="str">
        <f t="shared" si="34"/>
        <v>A16</v>
      </c>
      <c r="AG158">
        <f t="shared" si="35"/>
        <v>18.619900000000001</v>
      </c>
      <c r="AH158" t="str">
        <f>IF(IFERROR(IF(IF(AF158="--",INDEX(D:D,MATCH(AE158,INDEX(B:B,MATCH(AE158,B:B,)+1):B10672,)+MATCH(AE158,B:B,)))=D158,VLOOKUP(AE158,B:D,3,0),IF(AF158="--",INDEX(D:D,MATCH(AE158,INDEX(B:B,MATCH(AE158,B:B,)+1):B10672,)+MATCH(AE158,B:B,)),"---")),"---")=AD158,"---",IFERROR(IF(IF(AF158="--",INDEX(D:D,MATCH(AE158,INDEX(B:B,MATCH(AE158,B:B,)+1):B10672,)+MATCH(AE158,B:B,)))=AD158,VLOOKUP(AE158,B:D,3,0),IF(AF158="--",INDEX(D:D,MATCH(AE158,INDEX(B:B,MATCH(AE158,B:B,)+1):B10672,)+MATCH(AE158,B:B,)),"---")),"---"))</f>
        <v>---</v>
      </c>
      <c r="AI158" t="str">
        <f t="shared" si="36"/>
        <v>--</v>
      </c>
      <c r="AJ158" t="str">
        <f t="shared" si="37"/>
        <v>VCCIO15</v>
      </c>
      <c r="AK158">
        <f t="shared" si="38"/>
        <v>11</v>
      </c>
      <c r="AT158" t="str">
        <f t="shared" si="30"/>
        <v>B15_L20_P</v>
      </c>
      <c r="AU158" t="str">
        <f t="shared" si="31"/>
        <v>--</v>
      </c>
    </row>
    <row r="159" spans="1:47" x14ac:dyDescent="0.25">
      <c r="A159" t="str">
        <f t="shared" si="26"/>
        <v>JM2-52</v>
      </c>
      <c r="B159" t="str">
        <f t="shared" si="27"/>
        <v>B15_L23_N</v>
      </c>
      <c r="C159" t="str">
        <f t="shared" si="28"/>
        <v>JM2-B15_L23_N</v>
      </c>
      <c r="D159" t="str">
        <f t="shared" si="29"/>
        <v>JM2-52</v>
      </c>
      <c r="E159" t="s">
        <v>259</v>
      </c>
      <c r="F159">
        <v>52</v>
      </c>
      <c r="G159" t="s">
        <v>317</v>
      </c>
      <c r="L159" t="s">
        <v>1305</v>
      </c>
      <c r="M159" t="s">
        <v>274</v>
      </c>
      <c r="N159">
        <v>48.554499999999997</v>
      </c>
      <c r="AB159" t="str">
        <f>B2B!D156</f>
        <v>JM2</v>
      </c>
      <c r="AC159" t="str">
        <f>B2B!E156</f>
        <v>54</v>
      </c>
      <c r="AD159" t="str">
        <f t="shared" si="32"/>
        <v>JM2-54</v>
      </c>
      <c r="AE159" t="str">
        <f t="shared" si="33"/>
        <v>GND</v>
      </c>
      <c r="AF159" t="str">
        <f t="shared" si="34"/>
        <v>---</v>
      </c>
      <c r="AG159" t="str">
        <f t="shared" si="35"/>
        <v>---</v>
      </c>
      <c r="AH159" t="str">
        <f>IF(IFERROR(IF(IF(AF159="--",INDEX(D:D,MATCH(AE159,INDEX(B:B,MATCH(AE159,B:B,)+1):B10673,)+MATCH(AE159,B:B,)))=D159,VLOOKUP(AE159,B:D,3,0),IF(AF159="--",INDEX(D:D,MATCH(AE159,INDEX(B:B,MATCH(AE159,B:B,)+1):B10673,)+MATCH(AE159,B:B,)),"---")),"---")=AD159,"---",IFERROR(IF(IF(AF159="--",INDEX(D:D,MATCH(AE159,INDEX(B:B,MATCH(AE159,B:B,)+1):B10673,)+MATCH(AE159,B:B,)))=AD159,VLOOKUP(AE159,B:D,3,0),IF(AF159="--",INDEX(D:D,MATCH(AE159,INDEX(B:B,MATCH(AE159,B:B,)+1):B10673,)+MATCH(AE159,B:B,)),"---")),"---"))</f>
        <v>---</v>
      </c>
      <c r="AI159" t="str">
        <f t="shared" si="36"/>
        <v>--</v>
      </c>
      <c r="AJ159" t="str">
        <f t="shared" si="37"/>
        <v>GND</v>
      </c>
      <c r="AK159">
        <f t="shared" si="38"/>
        <v>187</v>
      </c>
      <c r="AT159" t="str">
        <f t="shared" si="30"/>
        <v>B15_L23_N</v>
      </c>
      <c r="AU159" t="str">
        <f t="shared" si="31"/>
        <v>--</v>
      </c>
    </row>
    <row r="160" spans="1:47" x14ac:dyDescent="0.25">
      <c r="A160" t="str">
        <f t="shared" si="26"/>
        <v>JM2-53</v>
      </c>
      <c r="B160" t="str">
        <f t="shared" si="27"/>
        <v>VCCIO15</v>
      </c>
      <c r="C160" t="str">
        <f t="shared" si="28"/>
        <v>JM2-VCCIO15</v>
      </c>
      <c r="D160" t="str">
        <f t="shared" si="29"/>
        <v>JM2-53</v>
      </c>
      <c r="E160" t="s">
        <v>259</v>
      </c>
      <c r="F160">
        <v>53</v>
      </c>
      <c r="G160" t="s">
        <v>281</v>
      </c>
      <c r="L160" t="s">
        <v>275</v>
      </c>
      <c r="M160" t="s">
        <v>274</v>
      </c>
      <c r="N160">
        <v>401.66199999999998</v>
      </c>
      <c r="AB160" t="str">
        <f>B2B!D157</f>
        <v>JM2</v>
      </c>
      <c r="AC160" t="str">
        <f>B2B!E157</f>
        <v>55</v>
      </c>
      <c r="AD160" t="str">
        <f t="shared" si="32"/>
        <v>JM2-55</v>
      </c>
      <c r="AE160" t="str">
        <f t="shared" si="33"/>
        <v>B14_L5_P</v>
      </c>
      <c r="AF160" t="str">
        <f t="shared" si="34"/>
        <v>J14</v>
      </c>
      <c r="AG160">
        <f t="shared" si="35"/>
        <v>8.0692000000000004</v>
      </c>
      <c r="AH160" t="str">
        <f>IF(IFERROR(IF(IF(AF160="--",INDEX(D:D,MATCH(AE160,INDEX(B:B,MATCH(AE160,B:B,)+1):B10674,)+MATCH(AE160,B:B,)))=D160,VLOOKUP(AE160,B:D,3,0),IF(AF160="--",INDEX(D:D,MATCH(AE160,INDEX(B:B,MATCH(AE160,B:B,)+1):B10674,)+MATCH(AE160,B:B,)),"---")),"---")=AD160,"---",IFERROR(IF(IF(AF160="--",INDEX(D:D,MATCH(AE160,INDEX(B:B,MATCH(AE160,B:B,)+1):B10674,)+MATCH(AE160,B:B,)))=AD160,VLOOKUP(AE160,B:D,3,0),IF(AF160="--",INDEX(D:D,MATCH(AE160,INDEX(B:B,MATCH(AE160,B:B,)+1):B10674,)+MATCH(AE160,B:B,)),"---")),"---"))</f>
        <v>---</v>
      </c>
      <c r="AI160" t="str">
        <f t="shared" si="36"/>
        <v>--</v>
      </c>
      <c r="AJ160" t="str">
        <f t="shared" si="37"/>
        <v>B14_L5_P</v>
      </c>
      <c r="AK160">
        <f t="shared" si="38"/>
        <v>2</v>
      </c>
      <c r="AT160" t="str">
        <f t="shared" si="30"/>
        <v>VCCIO15</v>
      </c>
      <c r="AU160" t="str">
        <f t="shared" si="31"/>
        <v>--</v>
      </c>
    </row>
    <row r="161" spans="1:47" x14ac:dyDescent="0.25">
      <c r="A161" t="str">
        <f t="shared" si="26"/>
        <v>JM2-54</v>
      </c>
      <c r="B161" t="str">
        <f t="shared" si="27"/>
        <v>GND</v>
      </c>
      <c r="C161" t="str">
        <f t="shared" si="28"/>
        <v>JM2-GND</v>
      </c>
      <c r="D161" t="str">
        <f t="shared" si="29"/>
        <v>JM2-54</v>
      </c>
      <c r="E161" t="s">
        <v>259</v>
      </c>
      <c r="F161">
        <v>54</v>
      </c>
      <c r="G161" t="s">
        <v>275</v>
      </c>
      <c r="L161" t="s">
        <v>406</v>
      </c>
      <c r="M161" t="s">
        <v>274</v>
      </c>
      <c r="N161">
        <v>2.8649</v>
      </c>
      <c r="AB161" t="str">
        <f>B2B!D158</f>
        <v>JM2</v>
      </c>
      <c r="AC161" t="str">
        <f>B2B!E158</f>
        <v>56</v>
      </c>
      <c r="AD161" t="str">
        <f t="shared" si="32"/>
        <v>JM2-56</v>
      </c>
      <c r="AE161" t="str">
        <f t="shared" si="33"/>
        <v>B14_L4_P</v>
      </c>
      <c r="AF161" t="str">
        <f t="shared" si="34"/>
        <v>K17</v>
      </c>
      <c r="AG161">
        <f t="shared" si="35"/>
        <v>9.4169999999999998</v>
      </c>
      <c r="AH161" t="str">
        <f>IF(IFERROR(IF(IF(AF161="--",INDEX(D:D,MATCH(AE161,INDEX(B:B,MATCH(AE161,B:B,)+1):B10675,)+MATCH(AE161,B:B,)))=D161,VLOOKUP(AE161,B:D,3,0),IF(AF161="--",INDEX(D:D,MATCH(AE161,INDEX(B:B,MATCH(AE161,B:B,)+1):B10675,)+MATCH(AE161,B:B,)),"---")),"---")=AD161,"---",IFERROR(IF(IF(AF161="--",INDEX(D:D,MATCH(AE161,INDEX(B:B,MATCH(AE161,B:B,)+1):B10675,)+MATCH(AE161,B:B,)))=AD161,VLOOKUP(AE161,B:D,3,0),IF(AF161="--",INDEX(D:D,MATCH(AE161,INDEX(B:B,MATCH(AE161,B:B,)+1):B10675,)+MATCH(AE161,B:B,)),"---")),"---"))</f>
        <v>---</v>
      </c>
      <c r="AI161" t="str">
        <f t="shared" si="36"/>
        <v>--</v>
      </c>
      <c r="AJ161" t="str">
        <f t="shared" si="37"/>
        <v>B14_L4_P</v>
      </c>
      <c r="AK161">
        <f t="shared" si="38"/>
        <v>2</v>
      </c>
      <c r="AT161" t="str">
        <f t="shared" si="30"/>
        <v>GND</v>
      </c>
      <c r="AU161" t="str">
        <f t="shared" si="31"/>
        <v>--</v>
      </c>
    </row>
    <row r="162" spans="1:47" x14ac:dyDescent="0.25">
      <c r="A162" t="str">
        <f t="shared" si="26"/>
        <v>JM2-55</v>
      </c>
      <c r="B162" t="str">
        <f t="shared" si="27"/>
        <v>B14_L5_P</v>
      </c>
      <c r="C162" t="str">
        <f t="shared" si="28"/>
        <v>JM2-B14_L5_P</v>
      </c>
      <c r="D162" t="str">
        <f t="shared" si="29"/>
        <v>JM2-55</v>
      </c>
      <c r="E162" t="s">
        <v>259</v>
      </c>
      <c r="F162">
        <v>55</v>
      </c>
      <c r="G162" t="s">
        <v>296</v>
      </c>
      <c r="L162" t="s">
        <v>1285</v>
      </c>
      <c r="M162" t="s">
        <v>274</v>
      </c>
      <c r="N162">
        <v>9.2119999999999997</v>
      </c>
      <c r="AB162" t="str">
        <f>B2B!D159</f>
        <v>JM2</v>
      </c>
      <c r="AC162" t="str">
        <f>B2B!E159</f>
        <v>57</v>
      </c>
      <c r="AD162" t="str">
        <f t="shared" si="32"/>
        <v>JM2-57</v>
      </c>
      <c r="AE162" t="str">
        <f t="shared" si="33"/>
        <v>B14_L5_N</v>
      </c>
      <c r="AF162" t="str">
        <f t="shared" si="34"/>
        <v>K15</v>
      </c>
      <c r="AG162">
        <f t="shared" si="35"/>
        <v>7.9169999999999998</v>
      </c>
      <c r="AH162" t="str">
        <f>IF(IFERROR(IF(IF(AF162="--",INDEX(D:D,MATCH(AE162,INDEX(B:B,MATCH(AE162,B:B,)+1):B10676,)+MATCH(AE162,B:B,)))=D162,VLOOKUP(AE162,B:D,3,0),IF(AF162="--",INDEX(D:D,MATCH(AE162,INDEX(B:B,MATCH(AE162,B:B,)+1):B10676,)+MATCH(AE162,B:B,)),"---")),"---")=AD162,"---",IFERROR(IF(IF(AF162="--",INDEX(D:D,MATCH(AE162,INDEX(B:B,MATCH(AE162,B:B,)+1):B10676,)+MATCH(AE162,B:B,)))=AD162,VLOOKUP(AE162,B:D,3,0),IF(AF162="--",INDEX(D:D,MATCH(AE162,INDEX(B:B,MATCH(AE162,B:B,)+1):B10676,)+MATCH(AE162,B:B,)),"---")),"---"))</f>
        <v>---</v>
      </c>
      <c r="AI162" t="str">
        <f t="shared" si="36"/>
        <v>--</v>
      </c>
      <c r="AJ162" t="str">
        <f t="shared" si="37"/>
        <v>B14_L5_N</v>
      </c>
      <c r="AK162">
        <f t="shared" si="38"/>
        <v>2</v>
      </c>
      <c r="AT162" t="str">
        <f t="shared" si="30"/>
        <v>B14_L5_P</v>
      </c>
      <c r="AU162" t="str">
        <f t="shared" si="31"/>
        <v>--</v>
      </c>
    </row>
    <row r="163" spans="1:47" x14ac:dyDescent="0.25">
      <c r="A163" t="str">
        <f t="shared" si="26"/>
        <v>JM2-56</v>
      </c>
      <c r="B163" t="str">
        <f t="shared" si="27"/>
        <v>B14_L4_P</v>
      </c>
      <c r="C163" t="str">
        <f t="shared" si="28"/>
        <v>JM2-B14_L4_P</v>
      </c>
      <c r="D163" t="str">
        <f t="shared" si="29"/>
        <v>JM2-56</v>
      </c>
      <c r="E163" t="s">
        <v>259</v>
      </c>
      <c r="F163">
        <v>56</v>
      </c>
      <c r="G163" t="s">
        <v>866</v>
      </c>
      <c r="L163" t="s">
        <v>896</v>
      </c>
      <c r="M163" t="s">
        <v>274</v>
      </c>
      <c r="N163">
        <v>21.161200000000001</v>
      </c>
      <c r="AB163" t="str">
        <f>B2B!D160</f>
        <v>JM2</v>
      </c>
      <c r="AC163" t="str">
        <f>B2B!E160</f>
        <v>58</v>
      </c>
      <c r="AD163" t="str">
        <f t="shared" si="32"/>
        <v>JM2-58</v>
      </c>
      <c r="AE163" t="str">
        <f t="shared" si="33"/>
        <v>B14_L4_N</v>
      </c>
      <c r="AF163" t="str">
        <f t="shared" si="34"/>
        <v>L18</v>
      </c>
      <c r="AG163">
        <f t="shared" si="35"/>
        <v>8.8655000000000008</v>
      </c>
      <c r="AH163" t="str">
        <f>IF(IFERROR(IF(IF(AF163="--",INDEX(D:D,MATCH(AE163,INDEX(B:B,MATCH(AE163,B:B,)+1):B10677,)+MATCH(AE163,B:B,)))=D163,VLOOKUP(AE163,B:D,3,0),IF(AF163="--",INDEX(D:D,MATCH(AE163,INDEX(B:B,MATCH(AE163,B:B,)+1):B10677,)+MATCH(AE163,B:B,)),"---")),"---")=AD163,"---",IFERROR(IF(IF(AF163="--",INDEX(D:D,MATCH(AE163,INDEX(B:B,MATCH(AE163,B:B,)+1):B10677,)+MATCH(AE163,B:B,)))=AD163,VLOOKUP(AE163,B:D,3,0),IF(AF163="--",INDEX(D:D,MATCH(AE163,INDEX(B:B,MATCH(AE163,B:B,)+1):B10677,)+MATCH(AE163,B:B,)),"---")),"---"))</f>
        <v>---</v>
      </c>
      <c r="AI163" t="str">
        <f t="shared" si="36"/>
        <v>--</v>
      </c>
      <c r="AJ163" t="str">
        <f t="shared" si="37"/>
        <v>B14_L4_N</v>
      </c>
      <c r="AK163">
        <f t="shared" si="38"/>
        <v>2</v>
      </c>
      <c r="AT163" t="str">
        <f t="shared" si="30"/>
        <v>B14_L4_P</v>
      </c>
      <c r="AU163" t="str">
        <f t="shared" si="31"/>
        <v>--</v>
      </c>
    </row>
    <row r="164" spans="1:47" x14ac:dyDescent="0.25">
      <c r="A164" t="str">
        <f t="shared" si="26"/>
        <v>JM2-57</v>
      </c>
      <c r="B164" t="str">
        <f t="shared" si="27"/>
        <v>B14_L5_N</v>
      </c>
      <c r="C164" t="str">
        <f t="shared" si="28"/>
        <v>JM2-B14_L5_N</v>
      </c>
      <c r="D164" t="str">
        <f t="shared" si="29"/>
        <v>JM2-57</v>
      </c>
      <c r="E164" t="s">
        <v>259</v>
      </c>
      <c r="F164">
        <v>57</v>
      </c>
      <c r="G164" t="s">
        <v>295</v>
      </c>
      <c r="L164" t="s">
        <v>897</v>
      </c>
      <c r="M164" t="s">
        <v>274</v>
      </c>
      <c r="N164">
        <v>20.834900000000001</v>
      </c>
      <c r="AB164" t="str">
        <f>B2B!D161</f>
        <v>JM2</v>
      </c>
      <c r="AC164" t="str">
        <f>B2B!E161</f>
        <v>59</v>
      </c>
      <c r="AD164" t="str">
        <f t="shared" si="32"/>
        <v>JM2-59</v>
      </c>
      <c r="AE164" t="str">
        <f t="shared" si="33"/>
        <v>B14_L8_P</v>
      </c>
      <c r="AF164" t="str">
        <f t="shared" si="34"/>
        <v>M14</v>
      </c>
      <c r="AG164">
        <f t="shared" si="35"/>
        <v>8.8404000000000007</v>
      </c>
      <c r="AH164" t="str">
        <f>IF(IFERROR(IF(IF(AF164="--",INDEX(D:D,MATCH(AE164,INDEX(B:B,MATCH(AE164,B:B,)+1):B10678,)+MATCH(AE164,B:B,)))=D164,VLOOKUP(AE164,B:D,3,0),IF(AF164="--",INDEX(D:D,MATCH(AE164,INDEX(B:B,MATCH(AE164,B:B,)+1):B10678,)+MATCH(AE164,B:B,)),"---")),"---")=AD164,"---",IFERROR(IF(IF(AF164="--",INDEX(D:D,MATCH(AE164,INDEX(B:B,MATCH(AE164,B:B,)+1):B10678,)+MATCH(AE164,B:B,)))=AD164,VLOOKUP(AE164,B:D,3,0),IF(AF164="--",INDEX(D:D,MATCH(AE164,INDEX(B:B,MATCH(AE164,B:B,)+1):B10678,)+MATCH(AE164,B:B,)),"---")),"---"))</f>
        <v>---</v>
      </c>
      <c r="AI164" t="str">
        <f t="shared" si="36"/>
        <v>--</v>
      </c>
      <c r="AJ164" t="str">
        <f t="shared" si="37"/>
        <v>B14_L8_P</v>
      </c>
      <c r="AK164">
        <f t="shared" si="38"/>
        <v>2</v>
      </c>
      <c r="AT164" t="str">
        <f t="shared" si="30"/>
        <v>B14_L5_N</v>
      </c>
      <c r="AU164" t="str">
        <f t="shared" si="31"/>
        <v>--</v>
      </c>
    </row>
    <row r="165" spans="1:47" x14ac:dyDescent="0.25">
      <c r="A165" t="str">
        <f t="shared" si="26"/>
        <v>JM2-58</v>
      </c>
      <c r="B165" t="str">
        <f t="shared" si="27"/>
        <v>B14_L4_N</v>
      </c>
      <c r="C165" t="str">
        <f t="shared" si="28"/>
        <v>JM2-B14_L4_N</v>
      </c>
      <c r="D165" t="str">
        <f t="shared" si="29"/>
        <v>JM2-58</v>
      </c>
      <c r="E165" t="s">
        <v>259</v>
      </c>
      <c r="F165">
        <v>58</v>
      </c>
      <c r="G165" t="s">
        <v>865</v>
      </c>
      <c r="L165" t="s">
        <v>893</v>
      </c>
      <c r="M165" t="s">
        <v>274</v>
      </c>
      <c r="N165">
        <v>2.6732999999999998</v>
      </c>
      <c r="AB165" t="str">
        <f>B2B!D162</f>
        <v>JM2</v>
      </c>
      <c r="AC165" t="str">
        <f>B2B!E162</f>
        <v>60</v>
      </c>
      <c r="AD165" t="str">
        <f t="shared" si="32"/>
        <v>JM2-60</v>
      </c>
      <c r="AE165" t="str">
        <f t="shared" si="33"/>
        <v>B14_L7_N</v>
      </c>
      <c r="AF165" t="str">
        <f t="shared" si="34"/>
        <v>M17</v>
      </c>
      <c r="AG165">
        <f t="shared" si="35"/>
        <v>12.4018</v>
      </c>
      <c r="AH165" t="str">
        <f>IF(IFERROR(IF(IF(AF165="--",INDEX(D:D,MATCH(AE165,INDEX(B:B,MATCH(AE165,B:B,)+1):B10679,)+MATCH(AE165,B:B,)))=D165,VLOOKUP(AE165,B:D,3,0),IF(AF165="--",INDEX(D:D,MATCH(AE165,INDEX(B:B,MATCH(AE165,B:B,)+1):B10679,)+MATCH(AE165,B:B,)),"---")),"---")=AD165,"---",IFERROR(IF(IF(AF165="--",INDEX(D:D,MATCH(AE165,INDEX(B:B,MATCH(AE165,B:B,)+1):B10679,)+MATCH(AE165,B:B,)))=AD165,VLOOKUP(AE165,B:D,3,0),IF(AF165="--",INDEX(D:D,MATCH(AE165,INDEX(B:B,MATCH(AE165,B:B,)+1):B10679,)+MATCH(AE165,B:B,)),"---")),"---"))</f>
        <v>---</v>
      </c>
      <c r="AI165" t="str">
        <f t="shared" si="36"/>
        <v>--</v>
      </c>
      <c r="AJ165" t="str">
        <f t="shared" si="37"/>
        <v>B14_L7_N</v>
      </c>
      <c r="AK165">
        <f t="shared" si="38"/>
        <v>2</v>
      </c>
      <c r="AT165" t="str">
        <f t="shared" si="30"/>
        <v>B14_L4_N</v>
      </c>
      <c r="AU165" t="str">
        <f t="shared" si="31"/>
        <v>--</v>
      </c>
    </row>
    <row r="166" spans="1:47" x14ac:dyDescent="0.25">
      <c r="A166" t="str">
        <f t="shared" si="26"/>
        <v>JM2-59</v>
      </c>
      <c r="B166" t="str">
        <f t="shared" si="27"/>
        <v>B14_L8_P</v>
      </c>
      <c r="C166" t="str">
        <f t="shared" si="28"/>
        <v>JM2-B14_L8_P</v>
      </c>
      <c r="D166" t="str">
        <f t="shared" si="29"/>
        <v>JM2-59</v>
      </c>
      <c r="E166" t="s">
        <v>259</v>
      </c>
      <c r="F166">
        <v>59</v>
      </c>
      <c r="G166" t="s">
        <v>298</v>
      </c>
      <c r="L166" t="s">
        <v>894</v>
      </c>
      <c r="M166" t="s">
        <v>274</v>
      </c>
      <c r="N166">
        <v>2.6173999999999999</v>
      </c>
      <c r="AB166" t="str">
        <f>B2B!D163</f>
        <v>JM2</v>
      </c>
      <c r="AC166" t="str">
        <f>B2B!E163</f>
        <v>61</v>
      </c>
      <c r="AD166" t="str">
        <f t="shared" si="32"/>
        <v>JM2-61</v>
      </c>
      <c r="AE166" t="str">
        <f t="shared" si="33"/>
        <v>B14_L8_N</v>
      </c>
      <c r="AF166" t="str">
        <f t="shared" si="34"/>
        <v>N14</v>
      </c>
      <c r="AG166">
        <f t="shared" si="35"/>
        <v>9.2957999999999998</v>
      </c>
      <c r="AH166" t="str">
        <f>IF(IFERROR(IF(IF(AF166="--",INDEX(D:D,MATCH(AE166,INDEX(B:B,MATCH(AE166,B:B,)+1):B10680,)+MATCH(AE166,B:B,)))=D166,VLOOKUP(AE166,B:D,3,0),IF(AF166="--",INDEX(D:D,MATCH(AE166,INDEX(B:B,MATCH(AE166,B:B,)+1):B10680,)+MATCH(AE166,B:B,)),"---")),"---")=AD166,"---",IFERROR(IF(IF(AF166="--",INDEX(D:D,MATCH(AE166,INDEX(B:B,MATCH(AE166,B:B,)+1):B10680,)+MATCH(AE166,B:B,)))=AD166,VLOOKUP(AE166,B:D,3,0),IF(AF166="--",INDEX(D:D,MATCH(AE166,INDEX(B:B,MATCH(AE166,B:B,)+1):B10680,)+MATCH(AE166,B:B,)),"---")),"---"))</f>
        <v>---</v>
      </c>
      <c r="AI166" t="str">
        <f t="shared" si="36"/>
        <v>--</v>
      </c>
      <c r="AJ166" t="str">
        <f t="shared" si="37"/>
        <v>B14_L8_N</v>
      </c>
      <c r="AK166">
        <f t="shared" si="38"/>
        <v>2</v>
      </c>
      <c r="AT166" t="str">
        <f t="shared" si="30"/>
        <v>B14_L8_P</v>
      </c>
      <c r="AU166" t="str">
        <f t="shared" si="31"/>
        <v>--</v>
      </c>
    </row>
    <row r="167" spans="1:47" x14ac:dyDescent="0.25">
      <c r="A167" t="str">
        <f t="shared" si="26"/>
        <v>JM2-60</v>
      </c>
      <c r="B167" t="str">
        <f t="shared" si="27"/>
        <v>B14_L7_N</v>
      </c>
      <c r="C167" t="str">
        <f t="shared" si="28"/>
        <v>JM2-B14_L7_N</v>
      </c>
      <c r="D167" t="str">
        <f t="shared" si="29"/>
        <v>JM2-60</v>
      </c>
      <c r="E167" t="s">
        <v>259</v>
      </c>
      <c r="F167">
        <v>60</v>
      </c>
      <c r="G167" t="s">
        <v>867</v>
      </c>
      <c r="L167" t="s">
        <v>878</v>
      </c>
      <c r="M167" t="s">
        <v>274</v>
      </c>
      <c r="N167">
        <v>5.9785000000000004</v>
      </c>
      <c r="AB167" t="str">
        <f>B2B!D164</f>
        <v>JM2</v>
      </c>
      <c r="AC167" t="str">
        <f>B2B!E164</f>
        <v>62</v>
      </c>
      <c r="AD167" t="str">
        <f t="shared" si="32"/>
        <v>JM2-62</v>
      </c>
      <c r="AE167" t="str">
        <f t="shared" si="33"/>
        <v>B14_L7_P</v>
      </c>
      <c r="AF167" t="str">
        <f t="shared" si="34"/>
        <v>M16</v>
      </c>
      <c r="AG167">
        <f t="shared" si="35"/>
        <v>13.2424</v>
      </c>
      <c r="AH167" t="str">
        <f>IF(IFERROR(IF(IF(AF167="--",INDEX(D:D,MATCH(AE167,INDEX(B:B,MATCH(AE167,B:B,)+1):B10681,)+MATCH(AE167,B:B,)))=D167,VLOOKUP(AE167,B:D,3,0),IF(AF167="--",INDEX(D:D,MATCH(AE167,INDEX(B:B,MATCH(AE167,B:B,)+1):B10681,)+MATCH(AE167,B:B,)),"---")),"---")=AD167,"---",IFERROR(IF(IF(AF167="--",INDEX(D:D,MATCH(AE167,INDEX(B:B,MATCH(AE167,B:B,)+1):B10681,)+MATCH(AE167,B:B,)))=AD167,VLOOKUP(AE167,B:D,3,0),IF(AF167="--",INDEX(D:D,MATCH(AE167,INDEX(B:B,MATCH(AE167,B:B,)+1):B10681,)+MATCH(AE167,B:B,)),"---")),"---"))</f>
        <v>---</v>
      </c>
      <c r="AI167" t="str">
        <f t="shared" si="36"/>
        <v>--</v>
      </c>
      <c r="AJ167" t="str">
        <f t="shared" si="37"/>
        <v>B14_L7_P</v>
      </c>
      <c r="AK167">
        <f t="shared" si="38"/>
        <v>2</v>
      </c>
      <c r="AT167" t="str">
        <f t="shared" si="30"/>
        <v>B14_L7_N</v>
      </c>
      <c r="AU167" t="str">
        <f t="shared" si="31"/>
        <v>--</v>
      </c>
    </row>
    <row r="168" spans="1:47" x14ac:dyDescent="0.25">
      <c r="A168" t="str">
        <f t="shared" si="26"/>
        <v>JM2-61</v>
      </c>
      <c r="B168" t="str">
        <f t="shared" si="27"/>
        <v>B14_L8_N</v>
      </c>
      <c r="C168" t="str">
        <f t="shared" si="28"/>
        <v>JM2-B14_L8_N</v>
      </c>
      <c r="D168" t="str">
        <f t="shared" si="29"/>
        <v>JM2-61</v>
      </c>
      <c r="E168" t="s">
        <v>259</v>
      </c>
      <c r="F168">
        <v>61</v>
      </c>
      <c r="G168" t="s">
        <v>297</v>
      </c>
      <c r="L168" t="s">
        <v>880</v>
      </c>
      <c r="M168" t="s">
        <v>274</v>
      </c>
      <c r="N168">
        <v>6.8613999999999997</v>
      </c>
      <c r="AB168" t="str">
        <f>B2B!D165</f>
        <v>JM2</v>
      </c>
      <c r="AC168" t="str">
        <f>B2B!E165</f>
        <v>63</v>
      </c>
      <c r="AD168" t="str">
        <f t="shared" si="32"/>
        <v>JM2-63</v>
      </c>
      <c r="AE168" t="str">
        <f t="shared" si="33"/>
        <v>B14_L9_P</v>
      </c>
      <c r="AF168" t="str">
        <f t="shared" si="34"/>
        <v>N16</v>
      </c>
      <c r="AG168">
        <f t="shared" si="35"/>
        <v>7.0800999999999998</v>
      </c>
      <c r="AH168" t="str">
        <f>IF(IFERROR(IF(IF(AF168="--",INDEX(D:D,MATCH(AE168,INDEX(B:B,MATCH(AE168,B:B,)+1):B10682,)+MATCH(AE168,B:B,)))=D168,VLOOKUP(AE168,B:D,3,0),IF(AF168="--",INDEX(D:D,MATCH(AE168,INDEX(B:B,MATCH(AE168,B:B,)+1):B10682,)+MATCH(AE168,B:B,)),"---")),"---")=AD168,"---",IFERROR(IF(IF(AF168="--",INDEX(D:D,MATCH(AE168,INDEX(B:B,MATCH(AE168,B:B,)+1):B10682,)+MATCH(AE168,B:B,)))=AD168,VLOOKUP(AE168,B:D,3,0),IF(AF168="--",INDEX(D:D,MATCH(AE168,INDEX(B:B,MATCH(AE168,B:B,)+1):B10682,)+MATCH(AE168,B:B,)),"---")),"---"))</f>
        <v>---</v>
      </c>
      <c r="AI168" t="str">
        <f t="shared" si="36"/>
        <v>--</v>
      </c>
      <c r="AJ168" t="str">
        <f t="shared" si="37"/>
        <v>B14_L9_P</v>
      </c>
      <c r="AK168">
        <f t="shared" si="38"/>
        <v>2</v>
      </c>
      <c r="AT168" t="str">
        <f t="shared" si="30"/>
        <v>B14_L8_N</v>
      </c>
      <c r="AU168" t="str">
        <f t="shared" si="31"/>
        <v>--</v>
      </c>
    </row>
    <row r="169" spans="1:47" x14ac:dyDescent="0.25">
      <c r="A169" t="str">
        <f t="shared" si="26"/>
        <v>JM2-62</v>
      </c>
      <c r="B169" t="str">
        <f t="shared" si="27"/>
        <v>B14_L7_P</v>
      </c>
      <c r="C169" t="str">
        <f t="shared" si="28"/>
        <v>JM2-B14_L7_P</v>
      </c>
      <c r="D169" t="str">
        <f t="shared" si="29"/>
        <v>JM2-62</v>
      </c>
      <c r="E169" t="s">
        <v>259</v>
      </c>
      <c r="F169">
        <v>62</v>
      </c>
      <c r="G169" t="s">
        <v>868</v>
      </c>
      <c r="L169" t="s">
        <v>882</v>
      </c>
      <c r="M169" t="s">
        <v>274</v>
      </c>
      <c r="N169">
        <v>13.3794</v>
      </c>
      <c r="AB169" t="str">
        <f>B2B!D166</f>
        <v>JM2</v>
      </c>
      <c r="AC169" t="str">
        <f>B2B!E166</f>
        <v>64</v>
      </c>
      <c r="AD169" t="str">
        <f t="shared" si="32"/>
        <v>JM2-64</v>
      </c>
      <c r="AE169" t="str">
        <f t="shared" si="33"/>
        <v>B14_L15_P</v>
      </c>
      <c r="AF169" t="str">
        <f t="shared" si="34"/>
        <v>R18</v>
      </c>
      <c r="AG169">
        <f t="shared" si="35"/>
        <v>10.9313</v>
      </c>
      <c r="AH169" t="str">
        <f>IF(IFERROR(IF(IF(AF169="--",INDEX(D:D,MATCH(AE169,INDEX(B:B,MATCH(AE169,B:B,)+1):B10683,)+MATCH(AE169,B:B,)))=D169,VLOOKUP(AE169,B:D,3,0),IF(AF169="--",INDEX(D:D,MATCH(AE169,INDEX(B:B,MATCH(AE169,B:B,)+1):B10683,)+MATCH(AE169,B:B,)),"---")),"---")=AD169,"---",IFERROR(IF(IF(AF169="--",INDEX(D:D,MATCH(AE169,INDEX(B:B,MATCH(AE169,B:B,)+1):B10683,)+MATCH(AE169,B:B,)))=AD169,VLOOKUP(AE169,B:D,3,0),IF(AF169="--",INDEX(D:D,MATCH(AE169,INDEX(B:B,MATCH(AE169,B:B,)+1):B10683,)+MATCH(AE169,B:B,)),"---")),"---"))</f>
        <v>---</v>
      </c>
      <c r="AI169" t="str">
        <f t="shared" si="36"/>
        <v>--</v>
      </c>
      <c r="AJ169" t="str">
        <f t="shared" si="37"/>
        <v>B14_L15_P</v>
      </c>
      <c r="AK169">
        <f t="shared" si="38"/>
        <v>2</v>
      </c>
      <c r="AT169" t="str">
        <f t="shared" si="30"/>
        <v>B14_L7_P</v>
      </c>
      <c r="AU169" t="str">
        <f t="shared" si="31"/>
        <v>--</v>
      </c>
    </row>
    <row r="170" spans="1:47" x14ac:dyDescent="0.25">
      <c r="A170" t="str">
        <f t="shared" si="26"/>
        <v>JM2-63</v>
      </c>
      <c r="B170" t="str">
        <f t="shared" si="27"/>
        <v>B14_L9_P</v>
      </c>
      <c r="C170" t="str">
        <f t="shared" si="28"/>
        <v>JM2-B14_L9_P</v>
      </c>
      <c r="D170" t="str">
        <f t="shared" si="29"/>
        <v>JM2-63</v>
      </c>
      <c r="E170" t="s">
        <v>259</v>
      </c>
      <c r="F170">
        <v>63</v>
      </c>
      <c r="G170" t="s">
        <v>870</v>
      </c>
      <c r="L170" t="s">
        <v>884</v>
      </c>
      <c r="M170" t="s">
        <v>274</v>
      </c>
      <c r="N170">
        <v>13.0481</v>
      </c>
      <c r="AB170" t="str">
        <f>B2B!D167</f>
        <v>JM2</v>
      </c>
      <c r="AC170" t="str">
        <f>B2B!E167</f>
        <v>65</v>
      </c>
      <c r="AD170" t="str">
        <f t="shared" si="32"/>
        <v>JM2-65</v>
      </c>
      <c r="AE170" t="str">
        <f t="shared" si="33"/>
        <v>B14_L9_N</v>
      </c>
      <c r="AF170" t="str">
        <f t="shared" si="34"/>
        <v>N17</v>
      </c>
      <c r="AG170">
        <f t="shared" si="35"/>
        <v>6.7488000000000001</v>
      </c>
      <c r="AH170" t="str">
        <f>IF(IFERROR(IF(IF(AF170="--",INDEX(D:D,MATCH(AE170,INDEX(B:B,MATCH(AE170,B:B,)+1):B10684,)+MATCH(AE170,B:B,)))=D170,VLOOKUP(AE170,B:D,3,0),IF(AF170="--",INDEX(D:D,MATCH(AE170,INDEX(B:B,MATCH(AE170,B:B,)+1):B10684,)+MATCH(AE170,B:B,)),"---")),"---")=AD170,"---",IFERROR(IF(IF(AF170="--",INDEX(D:D,MATCH(AE170,INDEX(B:B,MATCH(AE170,B:B,)+1):B10684,)+MATCH(AE170,B:B,)))=AD170,VLOOKUP(AE170,B:D,3,0),IF(AF170="--",INDEX(D:D,MATCH(AE170,INDEX(B:B,MATCH(AE170,B:B,)+1):B10684,)+MATCH(AE170,B:B,)),"---")),"---"))</f>
        <v>---</v>
      </c>
      <c r="AI170" t="str">
        <f t="shared" si="36"/>
        <v>--</v>
      </c>
      <c r="AJ170" t="str">
        <f t="shared" si="37"/>
        <v>B14_L9_N</v>
      </c>
      <c r="AK170">
        <f t="shared" si="38"/>
        <v>2</v>
      </c>
      <c r="AT170" t="str">
        <f t="shared" si="30"/>
        <v>B14_L9_P</v>
      </c>
      <c r="AU170" t="str">
        <f t="shared" si="31"/>
        <v>--</v>
      </c>
    </row>
    <row r="171" spans="1:47" x14ac:dyDescent="0.25">
      <c r="A171" t="str">
        <f t="shared" si="26"/>
        <v>JM2-64</v>
      </c>
      <c r="B171" t="str">
        <f t="shared" si="27"/>
        <v>B14_L15_P</v>
      </c>
      <c r="C171" t="str">
        <f t="shared" si="28"/>
        <v>JM2-B14_L15_P</v>
      </c>
      <c r="D171" t="str">
        <f t="shared" si="29"/>
        <v>JM2-64</v>
      </c>
      <c r="E171" t="s">
        <v>259</v>
      </c>
      <c r="F171">
        <v>64</v>
      </c>
      <c r="G171" t="s">
        <v>850</v>
      </c>
      <c r="L171" t="s">
        <v>886</v>
      </c>
      <c r="M171" t="s">
        <v>274</v>
      </c>
      <c r="N171">
        <v>6.9478</v>
      </c>
      <c r="AB171" t="str">
        <f>B2B!D168</f>
        <v>JM2</v>
      </c>
      <c r="AC171" t="str">
        <f>B2B!E168</f>
        <v>66</v>
      </c>
      <c r="AD171" t="str">
        <f t="shared" si="32"/>
        <v>JM2-66</v>
      </c>
      <c r="AE171" t="str">
        <f t="shared" si="33"/>
        <v>B14_L15_N</v>
      </c>
      <c r="AF171" t="str">
        <f t="shared" si="34"/>
        <v>T18</v>
      </c>
      <c r="AG171">
        <f t="shared" si="35"/>
        <v>10.9313</v>
      </c>
      <c r="AH171" t="str">
        <f>IF(IFERROR(IF(IF(AF171="--",INDEX(D:D,MATCH(AE171,INDEX(B:B,MATCH(AE171,B:B,)+1):B10685,)+MATCH(AE171,B:B,)))=D171,VLOOKUP(AE171,B:D,3,0),IF(AF171="--",INDEX(D:D,MATCH(AE171,INDEX(B:B,MATCH(AE171,B:B,)+1):B10685,)+MATCH(AE171,B:B,)),"---")),"---")=AD171,"---",IFERROR(IF(IF(AF171="--",INDEX(D:D,MATCH(AE171,INDEX(B:B,MATCH(AE171,B:B,)+1):B10685,)+MATCH(AE171,B:B,)))=AD171,VLOOKUP(AE171,B:D,3,0),IF(AF171="--",INDEX(D:D,MATCH(AE171,INDEX(B:B,MATCH(AE171,B:B,)+1):B10685,)+MATCH(AE171,B:B,)),"---")),"---"))</f>
        <v>---</v>
      </c>
      <c r="AI171" t="str">
        <f t="shared" si="36"/>
        <v>--</v>
      </c>
      <c r="AJ171" t="str">
        <f t="shared" si="37"/>
        <v>B14_L15_N</v>
      </c>
      <c r="AK171">
        <f t="shared" si="38"/>
        <v>2</v>
      </c>
      <c r="AT171" t="str">
        <f t="shared" si="30"/>
        <v>B14_L15_P</v>
      </c>
      <c r="AU171" t="str">
        <f t="shared" si="31"/>
        <v>--</v>
      </c>
    </row>
    <row r="172" spans="1:47" x14ac:dyDescent="0.25">
      <c r="A172" t="str">
        <f t="shared" si="26"/>
        <v>JM2-65</v>
      </c>
      <c r="B172" t="str">
        <f t="shared" si="27"/>
        <v>B14_L9_N</v>
      </c>
      <c r="C172" t="str">
        <f t="shared" si="28"/>
        <v>JM2-B14_L9_N</v>
      </c>
      <c r="D172" t="str">
        <f t="shared" si="29"/>
        <v>JM2-65</v>
      </c>
      <c r="E172" t="s">
        <v>259</v>
      </c>
      <c r="F172">
        <v>65</v>
      </c>
      <c r="G172" t="s">
        <v>869</v>
      </c>
      <c r="L172" t="s">
        <v>888</v>
      </c>
      <c r="M172" t="s">
        <v>274</v>
      </c>
      <c r="N172">
        <v>7.8305999999999996</v>
      </c>
      <c r="AB172" t="str">
        <f>B2B!D169</f>
        <v>JM2</v>
      </c>
      <c r="AC172" t="str">
        <f>B2B!E169</f>
        <v>67</v>
      </c>
      <c r="AD172" t="str">
        <f t="shared" si="32"/>
        <v>JM2-67</v>
      </c>
      <c r="AE172" t="str">
        <f t="shared" si="33"/>
        <v>SPI-DQO</v>
      </c>
      <c r="AF172" t="str">
        <f t="shared" si="34"/>
        <v>K16</v>
      </c>
      <c r="AG172">
        <f t="shared" si="35"/>
        <v>14.6752</v>
      </c>
      <c r="AH172" t="str">
        <f>IF(IFERROR(IF(IF(AF172="--",INDEX(D:D,MATCH(AE172,INDEX(B:B,MATCH(AE172,B:B,)+1):B10686,)+MATCH(AE172,B:B,)))=D172,VLOOKUP(AE172,B:D,3,0),IF(AF172="--",INDEX(D:D,MATCH(AE172,INDEX(B:B,MATCH(AE172,B:B,)+1):B10686,)+MATCH(AE172,B:B,)),"---")),"---")=AD172,"---",IFERROR(IF(IF(AF172="--",INDEX(D:D,MATCH(AE172,INDEX(B:B,MATCH(AE172,B:B,)+1):B10686,)+MATCH(AE172,B:B,)))=AD172,VLOOKUP(AE172,B:D,3,0),IF(AF172="--",INDEX(D:D,MATCH(AE172,INDEX(B:B,MATCH(AE172,B:B,)+1):B10686,)+MATCH(AE172,B:B,)),"---")),"---"))</f>
        <v>---</v>
      </c>
      <c r="AI172" t="str">
        <f t="shared" si="36"/>
        <v>--</v>
      </c>
      <c r="AJ172" t="str">
        <f t="shared" si="37"/>
        <v>SPI-DQO</v>
      </c>
      <c r="AK172">
        <f t="shared" si="38"/>
        <v>3</v>
      </c>
      <c r="AT172" t="str">
        <f t="shared" si="30"/>
        <v>B14_L9_N</v>
      </c>
      <c r="AU172" t="str">
        <f t="shared" si="31"/>
        <v>--</v>
      </c>
    </row>
    <row r="173" spans="1:47" x14ac:dyDescent="0.25">
      <c r="A173" t="str">
        <f t="shared" si="26"/>
        <v>JM2-66</v>
      </c>
      <c r="B173" t="str">
        <f t="shared" si="27"/>
        <v>B14_L15_N</v>
      </c>
      <c r="C173" t="str">
        <f t="shared" si="28"/>
        <v>JM2-B14_L15_N</v>
      </c>
      <c r="D173" t="str">
        <f t="shared" si="29"/>
        <v>JM2-66</v>
      </c>
      <c r="E173" t="s">
        <v>259</v>
      </c>
      <c r="F173">
        <v>66</v>
      </c>
      <c r="G173" t="s">
        <v>849</v>
      </c>
      <c r="L173" t="s">
        <v>890</v>
      </c>
      <c r="M173" t="s">
        <v>274</v>
      </c>
      <c r="N173">
        <v>12.8299</v>
      </c>
      <c r="AB173" t="str">
        <f>B2B!D170</f>
        <v>JM2</v>
      </c>
      <c r="AC173" t="str">
        <f>B2B!E170</f>
        <v>68</v>
      </c>
      <c r="AD173" t="str">
        <f t="shared" si="32"/>
        <v>JM2-68</v>
      </c>
      <c r="AE173" t="str">
        <f t="shared" si="33"/>
        <v>SPI-CLK</v>
      </c>
      <c r="AF173" t="str">
        <f t="shared" si="34"/>
        <v>E8</v>
      </c>
      <c r="AG173">
        <f t="shared" si="35"/>
        <v>26.8095</v>
      </c>
      <c r="AH173" t="str">
        <f>IF(IFERROR(IF(IF(AF173="--",INDEX(D:D,MATCH(AE173,INDEX(B:B,MATCH(AE173,B:B,)+1):B10687,)+MATCH(AE173,B:B,)))=D173,VLOOKUP(AE173,B:D,3,0),IF(AF173="--",INDEX(D:D,MATCH(AE173,INDEX(B:B,MATCH(AE173,B:B,)+1):B10687,)+MATCH(AE173,B:B,)),"---")),"---")=AD173,"---",IFERROR(IF(IF(AF173="--",INDEX(D:D,MATCH(AE173,INDEX(B:B,MATCH(AE173,B:B,)+1):B10687,)+MATCH(AE173,B:B,)))=AD173,VLOOKUP(AE173,B:D,3,0),IF(AF173="--",INDEX(D:D,MATCH(AE173,INDEX(B:B,MATCH(AE173,B:B,)+1):B10687,)+MATCH(AE173,B:B,)),"---")),"---"))</f>
        <v>---</v>
      </c>
      <c r="AI173" t="str">
        <f t="shared" si="36"/>
        <v>--</v>
      </c>
      <c r="AJ173" t="str">
        <f t="shared" si="37"/>
        <v>SPI-CLK</v>
      </c>
      <c r="AK173">
        <f t="shared" si="38"/>
        <v>3</v>
      </c>
      <c r="AT173" t="str">
        <f t="shared" si="30"/>
        <v>B14_L15_N</v>
      </c>
      <c r="AU173" t="str">
        <f t="shared" si="31"/>
        <v>--</v>
      </c>
    </row>
    <row r="174" spans="1:47" x14ac:dyDescent="0.25">
      <c r="A174" t="str">
        <f t="shared" si="26"/>
        <v>JM2-67</v>
      </c>
      <c r="B174" t="str">
        <f t="shared" si="27"/>
        <v>SPI-DQO</v>
      </c>
      <c r="C174" t="str">
        <f t="shared" si="28"/>
        <v>JM2-SPI-DQO</v>
      </c>
      <c r="D174" t="str">
        <f t="shared" si="29"/>
        <v>JM2-67</v>
      </c>
      <c r="E174" t="s">
        <v>259</v>
      </c>
      <c r="F174">
        <v>67</v>
      </c>
      <c r="G174" t="s">
        <v>418</v>
      </c>
      <c r="L174" t="s">
        <v>892</v>
      </c>
      <c r="M174" t="s">
        <v>274</v>
      </c>
      <c r="N174">
        <v>12.912800000000001</v>
      </c>
      <c r="AB174" t="str">
        <f>B2B!D171</f>
        <v>JM2</v>
      </c>
      <c r="AC174" t="str">
        <f>B2B!E171</f>
        <v>69</v>
      </c>
      <c r="AD174" t="str">
        <f t="shared" si="32"/>
        <v>JM2-69</v>
      </c>
      <c r="AE174" t="str">
        <f t="shared" si="33"/>
        <v>SPI-DQ3</v>
      </c>
      <c r="AF174" t="str">
        <f t="shared" si="34"/>
        <v>J16</v>
      </c>
      <c r="AG174">
        <f t="shared" si="35"/>
        <v>12.096299999999999</v>
      </c>
      <c r="AH174" t="str">
        <f>IF(IFERROR(IF(IF(AF174="--",INDEX(D:D,MATCH(AE174,INDEX(B:B,MATCH(AE174,B:B,)+1):B10688,)+MATCH(AE174,B:B,)))=D174,VLOOKUP(AE174,B:D,3,0),IF(AF174="--",INDEX(D:D,MATCH(AE174,INDEX(B:B,MATCH(AE174,B:B,)+1):B10688,)+MATCH(AE174,B:B,)),"---")),"---")=AD174,"---",IFERROR(IF(IF(AF174="--",INDEX(D:D,MATCH(AE174,INDEX(B:B,MATCH(AE174,B:B,)+1):B10688,)+MATCH(AE174,B:B,)))=AD174,VLOOKUP(AE174,B:D,3,0),IF(AF174="--",INDEX(D:D,MATCH(AE174,INDEX(B:B,MATCH(AE174,B:B,)+1):B10688,)+MATCH(AE174,B:B,)),"---")),"---"))</f>
        <v>---</v>
      </c>
      <c r="AI174" t="str">
        <f t="shared" si="36"/>
        <v>--</v>
      </c>
      <c r="AJ174" t="str">
        <f t="shared" si="37"/>
        <v>SPI-DQ3</v>
      </c>
      <c r="AK174">
        <f t="shared" si="38"/>
        <v>3</v>
      </c>
      <c r="AT174" t="str">
        <f t="shared" si="30"/>
        <v>SPI-DQO</v>
      </c>
      <c r="AU174" t="str">
        <f t="shared" si="31"/>
        <v>--</v>
      </c>
    </row>
    <row r="175" spans="1:47" x14ac:dyDescent="0.25">
      <c r="A175" t="str">
        <f t="shared" si="26"/>
        <v>JM2-68</v>
      </c>
      <c r="B175" t="str">
        <f t="shared" si="27"/>
        <v>SPI-CLK</v>
      </c>
      <c r="C175" t="str">
        <f t="shared" si="28"/>
        <v>JM2-SPI-CLK</v>
      </c>
      <c r="D175" t="str">
        <f t="shared" si="29"/>
        <v>JM2-68</v>
      </c>
      <c r="E175" t="s">
        <v>259</v>
      </c>
      <c r="F175">
        <v>68</v>
      </c>
      <c r="G175" t="s">
        <v>1306</v>
      </c>
      <c r="L175" t="s">
        <v>877</v>
      </c>
      <c r="M175" t="s">
        <v>274</v>
      </c>
      <c r="N175">
        <v>9.1643000000000008</v>
      </c>
      <c r="AB175" t="str">
        <f>B2B!D172</f>
        <v>JM2</v>
      </c>
      <c r="AC175" t="str">
        <f>B2B!E172</f>
        <v>70</v>
      </c>
      <c r="AD175" t="str">
        <f t="shared" si="32"/>
        <v>JM2-70</v>
      </c>
      <c r="AE175" t="str">
        <f t="shared" si="33"/>
        <v>SPI-CS</v>
      </c>
      <c r="AF175" t="str">
        <f t="shared" si="34"/>
        <v>L15</v>
      </c>
      <c r="AG175">
        <f t="shared" si="35"/>
        <v>28.439499999999999</v>
      </c>
      <c r="AH175" t="str">
        <f>IF(IFERROR(IF(IF(AF175="--",INDEX(D:D,MATCH(AE175,INDEX(B:B,MATCH(AE175,B:B,)+1):B10689,)+MATCH(AE175,B:B,)))=D175,VLOOKUP(AE175,B:D,3,0),IF(AF175="--",INDEX(D:D,MATCH(AE175,INDEX(B:B,MATCH(AE175,B:B,)+1):B10689,)+MATCH(AE175,B:B,)),"---")),"---")=AD175,"---",IFERROR(IF(IF(AF175="--",INDEX(D:D,MATCH(AE175,INDEX(B:B,MATCH(AE175,B:B,)+1):B10689,)+MATCH(AE175,B:B,)))=AD175,VLOOKUP(AE175,B:D,3,0),IF(AF175="--",INDEX(D:D,MATCH(AE175,INDEX(B:B,MATCH(AE175,B:B,)+1):B10689,)+MATCH(AE175,B:B,)),"---")),"---"))</f>
        <v>---</v>
      </c>
      <c r="AI175" t="str">
        <f t="shared" si="36"/>
        <v>--</v>
      </c>
      <c r="AJ175" t="str">
        <f t="shared" si="37"/>
        <v>SPI-CS</v>
      </c>
      <c r="AK175">
        <f t="shared" si="38"/>
        <v>4</v>
      </c>
      <c r="AT175" t="str">
        <f t="shared" si="30"/>
        <v>SPI-CLK</v>
      </c>
      <c r="AU175" t="str">
        <f t="shared" si="31"/>
        <v>--</v>
      </c>
    </row>
    <row r="176" spans="1:47" x14ac:dyDescent="0.25">
      <c r="A176" t="str">
        <f t="shared" si="26"/>
        <v>JM2-69</v>
      </c>
      <c r="B176" t="str">
        <f t="shared" si="27"/>
        <v>SPI-DQ3</v>
      </c>
      <c r="C176" t="str">
        <f t="shared" si="28"/>
        <v>JM2-SPI-DQ3</v>
      </c>
      <c r="D176" t="str">
        <f t="shared" si="29"/>
        <v>JM2-69</v>
      </c>
      <c r="E176" t="s">
        <v>259</v>
      </c>
      <c r="F176">
        <v>69</v>
      </c>
      <c r="G176" t="s">
        <v>417</v>
      </c>
      <c r="L176" t="s">
        <v>879</v>
      </c>
      <c r="M176" t="s">
        <v>274</v>
      </c>
      <c r="N176">
        <v>10.0471</v>
      </c>
      <c r="AB176" t="str">
        <f>B2B!D173</f>
        <v>JM2</v>
      </c>
      <c r="AC176" t="str">
        <f>B2B!E173</f>
        <v>71</v>
      </c>
      <c r="AD176" t="str">
        <f t="shared" si="32"/>
        <v>JM2-71</v>
      </c>
      <c r="AE176" t="str">
        <f t="shared" si="33"/>
        <v>GND</v>
      </c>
      <c r="AF176" t="str">
        <f t="shared" si="34"/>
        <v>---</v>
      </c>
      <c r="AG176" t="str">
        <f t="shared" si="35"/>
        <v>---</v>
      </c>
      <c r="AH176" t="str">
        <f>IF(IFERROR(IF(IF(AF176="--",INDEX(D:D,MATCH(AE176,INDEX(B:B,MATCH(AE176,B:B,)+1):B10690,)+MATCH(AE176,B:B,)))=D176,VLOOKUP(AE176,B:D,3,0),IF(AF176="--",INDEX(D:D,MATCH(AE176,INDEX(B:B,MATCH(AE176,B:B,)+1):B10690,)+MATCH(AE176,B:B,)),"---")),"---")=AD176,"---",IFERROR(IF(IF(AF176="--",INDEX(D:D,MATCH(AE176,INDEX(B:B,MATCH(AE176,B:B,)+1):B10690,)+MATCH(AE176,B:B,)))=AD176,VLOOKUP(AE176,B:D,3,0),IF(AF176="--",INDEX(D:D,MATCH(AE176,INDEX(B:B,MATCH(AE176,B:B,)+1):B10690,)+MATCH(AE176,B:B,)),"---")),"---"))</f>
        <v>---</v>
      </c>
      <c r="AI176" t="str">
        <f t="shared" si="36"/>
        <v>--</v>
      </c>
      <c r="AJ176" t="str">
        <f t="shared" si="37"/>
        <v>GND</v>
      </c>
      <c r="AK176">
        <f t="shared" si="38"/>
        <v>187</v>
      </c>
      <c r="AT176" t="str">
        <f t="shared" si="30"/>
        <v>SPI-DQ3</v>
      </c>
      <c r="AU176" t="str">
        <f t="shared" si="31"/>
        <v>--</v>
      </c>
    </row>
    <row r="177" spans="1:47" x14ac:dyDescent="0.25">
      <c r="A177" t="str">
        <f t="shared" si="26"/>
        <v>JM2-70</v>
      </c>
      <c r="B177" t="str">
        <f t="shared" si="27"/>
        <v>SPI-CS</v>
      </c>
      <c r="C177" t="str">
        <f t="shared" si="28"/>
        <v>JM2-SPI-CS</v>
      </c>
      <c r="D177" t="str">
        <f t="shared" si="29"/>
        <v>JM2-70</v>
      </c>
      <c r="E177" t="s">
        <v>259</v>
      </c>
      <c r="F177">
        <v>70</v>
      </c>
      <c r="G177" t="s">
        <v>414</v>
      </c>
      <c r="L177" t="s">
        <v>881</v>
      </c>
      <c r="M177" t="s">
        <v>274</v>
      </c>
      <c r="N177">
        <v>11.085699999999999</v>
      </c>
      <c r="AB177" t="str">
        <f>B2B!D174</f>
        <v>JM2</v>
      </c>
      <c r="AC177" t="str">
        <f>B2B!E174</f>
        <v>72</v>
      </c>
      <c r="AD177" t="str">
        <f t="shared" si="32"/>
        <v>JM2-72</v>
      </c>
      <c r="AE177" t="str">
        <f t="shared" si="33"/>
        <v>SPI-DQ1</v>
      </c>
      <c r="AF177" t="str">
        <f t="shared" si="34"/>
        <v>L17</v>
      </c>
      <c r="AG177">
        <f t="shared" si="35"/>
        <v>16.9879</v>
      </c>
      <c r="AH177" t="str">
        <f>IF(IFERROR(IF(IF(AF177="--",INDEX(D:D,MATCH(AE177,INDEX(B:B,MATCH(AE177,B:B,)+1):B10691,)+MATCH(AE177,B:B,)))=D177,VLOOKUP(AE177,B:D,3,0),IF(AF177="--",INDEX(D:D,MATCH(AE177,INDEX(B:B,MATCH(AE177,B:B,)+1):B10691,)+MATCH(AE177,B:B,)),"---")),"---")=AD177,"---",IFERROR(IF(IF(AF177="--",INDEX(D:D,MATCH(AE177,INDEX(B:B,MATCH(AE177,B:B,)+1):B10691,)+MATCH(AE177,B:B,)))=AD177,VLOOKUP(AE177,B:D,3,0),IF(AF177="--",INDEX(D:D,MATCH(AE177,INDEX(B:B,MATCH(AE177,B:B,)+1):B10691,)+MATCH(AE177,B:B,)),"---")),"---"))</f>
        <v>---</v>
      </c>
      <c r="AI177" t="str">
        <f t="shared" si="36"/>
        <v>--</v>
      </c>
      <c r="AJ177" t="str">
        <f t="shared" si="37"/>
        <v>SPI-DQ1</v>
      </c>
      <c r="AK177">
        <f t="shared" si="38"/>
        <v>3</v>
      </c>
      <c r="AT177" t="str">
        <f t="shared" si="30"/>
        <v>SPI-CS</v>
      </c>
      <c r="AU177" t="str">
        <f t="shared" si="31"/>
        <v>--</v>
      </c>
    </row>
    <row r="178" spans="1:47" x14ac:dyDescent="0.25">
      <c r="A178" t="str">
        <f t="shared" si="26"/>
        <v>JM2-71</v>
      </c>
      <c r="B178" t="str">
        <f t="shared" si="27"/>
        <v>GND</v>
      </c>
      <c r="C178" t="str">
        <f t="shared" si="28"/>
        <v>JM2-GND</v>
      </c>
      <c r="D178" t="str">
        <f t="shared" si="29"/>
        <v>JM2-71</v>
      </c>
      <c r="E178" t="s">
        <v>259</v>
      </c>
      <c r="F178">
        <v>71</v>
      </c>
      <c r="G178" t="s">
        <v>275</v>
      </c>
      <c r="L178" t="s">
        <v>883</v>
      </c>
      <c r="M178" t="s">
        <v>274</v>
      </c>
      <c r="N178">
        <v>11.968500000000001</v>
      </c>
      <c r="AB178" t="str">
        <f>B2B!D175</f>
        <v>JM2</v>
      </c>
      <c r="AC178" t="str">
        <f>B2B!E175</f>
        <v>73</v>
      </c>
      <c r="AD178" t="str">
        <f t="shared" si="32"/>
        <v>JM2-73</v>
      </c>
      <c r="AE178" t="str">
        <f t="shared" si="33"/>
        <v>B14_L11_N</v>
      </c>
      <c r="AF178" t="str">
        <f t="shared" si="34"/>
        <v>P16</v>
      </c>
      <c r="AG178">
        <f t="shared" si="35"/>
        <v>6.1856</v>
      </c>
      <c r="AH178" t="str">
        <f>IF(IFERROR(IF(IF(AF178="--",INDEX(D:D,MATCH(AE178,INDEX(B:B,MATCH(AE178,B:B,)+1):B10692,)+MATCH(AE178,B:B,)))=D178,VLOOKUP(AE178,B:D,3,0),IF(AF178="--",INDEX(D:D,MATCH(AE178,INDEX(B:B,MATCH(AE178,B:B,)+1):B10692,)+MATCH(AE178,B:B,)),"---")),"---")=AD178,"---",IFERROR(IF(IF(AF178="--",INDEX(D:D,MATCH(AE178,INDEX(B:B,MATCH(AE178,B:B,)+1):B10692,)+MATCH(AE178,B:B,)))=AD178,VLOOKUP(AE178,B:D,3,0),IF(AF178="--",INDEX(D:D,MATCH(AE178,INDEX(B:B,MATCH(AE178,B:B,)+1):B10692,)+MATCH(AE178,B:B,)),"---")),"---"))</f>
        <v>---</v>
      </c>
      <c r="AI178" t="str">
        <f t="shared" si="36"/>
        <v>--</v>
      </c>
      <c r="AJ178" t="str">
        <f t="shared" si="37"/>
        <v>B14_L11_N</v>
      </c>
      <c r="AK178">
        <f t="shared" si="38"/>
        <v>2</v>
      </c>
      <c r="AT178" t="str">
        <f t="shared" si="30"/>
        <v>GND</v>
      </c>
      <c r="AU178" t="str">
        <f t="shared" si="31"/>
        <v>--</v>
      </c>
    </row>
    <row r="179" spans="1:47" x14ac:dyDescent="0.25">
      <c r="A179" t="str">
        <f t="shared" si="26"/>
        <v>JM2-72</v>
      </c>
      <c r="B179" t="str">
        <f t="shared" si="27"/>
        <v>SPI-DQ1</v>
      </c>
      <c r="C179" t="str">
        <f t="shared" si="28"/>
        <v>JM2-SPI-DQ1</v>
      </c>
      <c r="D179" t="str">
        <f t="shared" si="29"/>
        <v>JM2-72</v>
      </c>
      <c r="E179" t="s">
        <v>259</v>
      </c>
      <c r="F179">
        <v>72</v>
      </c>
      <c r="G179" t="s">
        <v>415</v>
      </c>
      <c r="L179" t="s">
        <v>885</v>
      </c>
      <c r="M179" t="s">
        <v>274</v>
      </c>
      <c r="N179">
        <v>9.1828000000000003</v>
      </c>
      <c r="AB179" t="str">
        <f>B2B!D176</f>
        <v>JM2</v>
      </c>
      <c r="AC179" t="str">
        <f>B2B!E176</f>
        <v>74</v>
      </c>
      <c r="AD179" t="str">
        <f t="shared" si="32"/>
        <v>JM2-74</v>
      </c>
      <c r="AE179" t="str">
        <f t="shared" si="33"/>
        <v>SPI-DQ2</v>
      </c>
      <c r="AF179" t="str">
        <f t="shared" si="34"/>
        <v>J15</v>
      </c>
      <c r="AG179">
        <f t="shared" si="35"/>
        <v>22.8325</v>
      </c>
      <c r="AH179" t="str">
        <f>IF(IFERROR(IF(IF(AF179="--",INDEX(D:D,MATCH(AE179,INDEX(B:B,MATCH(AE179,B:B,)+1):B10693,)+MATCH(AE179,B:B,)))=D179,VLOOKUP(AE179,B:D,3,0),IF(AF179="--",INDEX(D:D,MATCH(AE179,INDEX(B:B,MATCH(AE179,B:B,)+1):B10693,)+MATCH(AE179,B:B,)),"---")),"---")=AD179,"---",IFERROR(IF(IF(AF179="--",INDEX(D:D,MATCH(AE179,INDEX(B:B,MATCH(AE179,B:B,)+1):B10693,)+MATCH(AE179,B:B,)))=AD179,VLOOKUP(AE179,B:D,3,0),IF(AF179="--",INDEX(D:D,MATCH(AE179,INDEX(B:B,MATCH(AE179,B:B,)+1):B10693,)+MATCH(AE179,B:B,)),"---")),"---"))</f>
        <v>---</v>
      </c>
      <c r="AI179" t="str">
        <f t="shared" si="36"/>
        <v>--</v>
      </c>
      <c r="AJ179" t="str">
        <f t="shared" si="37"/>
        <v>SPI-DQ2</v>
      </c>
      <c r="AK179">
        <f t="shared" si="38"/>
        <v>3</v>
      </c>
      <c r="AT179" t="str">
        <f t="shared" si="30"/>
        <v>SPI-DQ1</v>
      </c>
      <c r="AU179" t="str">
        <f t="shared" si="31"/>
        <v>--</v>
      </c>
    </row>
    <row r="180" spans="1:47" x14ac:dyDescent="0.25">
      <c r="A180" t="str">
        <f t="shared" si="26"/>
        <v>JM2-73</v>
      </c>
      <c r="B180" t="str">
        <f t="shared" si="27"/>
        <v>B14_L11_N</v>
      </c>
      <c r="C180" t="str">
        <f t="shared" si="28"/>
        <v>JM2-B14_L11_N</v>
      </c>
      <c r="D180" t="str">
        <f t="shared" si="29"/>
        <v>JM2-73</v>
      </c>
      <c r="E180" t="s">
        <v>259</v>
      </c>
      <c r="F180">
        <v>73</v>
      </c>
      <c r="G180" t="s">
        <v>283</v>
      </c>
      <c r="L180" t="s">
        <v>887</v>
      </c>
      <c r="M180" t="s">
        <v>274</v>
      </c>
      <c r="N180">
        <v>10.0656</v>
      </c>
      <c r="AB180" t="str">
        <f>B2B!D177</f>
        <v>JM2</v>
      </c>
      <c r="AC180" t="str">
        <f>B2B!E177</f>
        <v>75</v>
      </c>
      <c r="AD180" t="str">
        <f t="shared" si="32"/>
        <v>JM2-75</v>
      </c>
      <c r="AE180" t="str">
        <f t="shared" si="33"/>
        <v>B14_L11_P</v>
      </c>
      <c r="AF180" t="str">
        <f t="shared" si="34"/>
        <v>P15</v>
      </c>
      <c r="AG180">
        <f t="shared" si="35"/>
        <v>7.2340999999999998</v>
      </c>
      <c r="AH180" t="str">
        <f>IF(IFERROR(IF(IF(AF180="--",INDEX(D:D,MATCH(AE180,INDEX(B:B,MATCH(AE180,B:B,)+1):B10694,)+MATCH(AE180,B:B,)))=D180,VLOOKUP(AE180,B:D,3,0),IF(AF180="--",INDEX(D:D,MATCH(AE180,INDEX(B:B,MATCH(AE180,B:B,)+1):B10694,)+MATCH(AE180,B:B,)),"---")),"---")=AD180,"---",IFERROR(IF(IF(AF180="--",INDEX(D:D,MATCH(AE180,INDEX(B:B,MATCH(AE180,B:B,)+1):B10694,)+MATCH(AE180,B:B,)))=AD180,VLOOKUP(AE180,B:D,3,0),IF(AF180="--",INDEX(D:D,MATCH(AE180,INDEX(B:B,MATCH(AE180,B:B,)+1):B10694,)+MATCH(AE180,B:B,)),"---")),"---"))</f>
        <v>---</v>
      </c>
      <c r="AI180" t="str">
        <f t="shared" si="36"/>
        <v>--</v>
      </c>
      <c r="AJ180" t="str">
        <f t="shared" si="37"/>
        <v>B14_L11_P</v>
      </c>
      <c r="AK180">
        <f t="shared" si="38"/>
        <v>2</v>
      </c>
      <c r="AT180" t="str">
        <f t="shared" si="30"/>
        <v>B14_L11_N</v>
      </c>
      <c r="AU180" t="str">
        <f t="shared" si="31"/>
        <v>--</v>
      </c>
    </row>
    <row r="181" spans="1:47" x14ac:dyDescent="0.25">
      <c r="A181" t="str">
        <f t="shared" si="26"/>
        <v>JM2-74</v>
      </c>
      <c r="B181" t="str">
        <f t="shared" si="27"/>
        <v>SPI-DQ2</v>
      </c>
      <c r="C181" t="str">
        <f t="shared" si="28"/>
        <v>JM2-SPI-DQ2</v>
      </c>
      <c r="D181" t="str">
        <f t="shared" si="29"/>
        <v>JM2-74</v>
      </c>
      <c r="E181" t="s">
        <v>259</v>
      </c>
      <c r="F181">
        <v>74</v>
      </c>
      <c r="G181" t="s">
        <v>416</v>
      </c>
      <c r="L181" t="s">
        <v>889</v>
      </c>
      <c r="M181" t="s">
        <v>274</v>
      </c>
      <c r="N181">
        <v>11.002800000000001</v>
      </c>
      <c r="AB181" t="str">
        <f>B2B!D178</f>
        <v>JM2</v>
      </c>
      <c r="AC181" t="str">
        <f>B2B!E178</f>
        <v>76</v>
      </c>
      <c r="AD181" t="str">
        <f t="shared" si="32"/>
        <v>JM2-76</v>
      </c>
      <c r="AE181" t="str">
        <f t="shared" si="33"/>
        <v>B14_L10_P</v>
      </c>
      <c r="AF181" t="str">
        <f t="shared" si="34"/>
        <v>N18</v>
      </c>
      <c r="AG181">
        <f t="shared" si="35"/>
        <v>8.4099000000000004</v>
      </c>
      <c r="AH181" t="str">
        <f>IF(IFERROR(IF(IF(AF181="--",INDEX(D:D,MATCH(AE181,INDEX(B:B,MATCH(AE181,B:B,)+1):B10695,)+MATCH(AE181,B:B,)))=D181,VLOOKUP(AE181,B:D,3,0),IF(AF181="--",INDEX(D:D,MATCH(AE181,INDEX(B:B,MATCH(AE181,B:B,)+1):B10695,)+MATCH(AE181,B:B,)),"---")),"---")=AD181,"---",IFERROR(IF(IF(AF181="--",INDEX(D:D,MATCH(AE181,INDEX(B:B,MATCH(AE181,B:B,)+1):B10695,)+MATCH(AE181,B:B,)))=AD181,VLOOKUP(AE181,B:D,3,0),IF(AF181="--",INDEX(D:D,MATCH(AE181,INDEX(B:B,MATCH(AE181,B:B,)+1):B10695,)+MATCH(AE181,B:B,)),"---")),"---"))</f>
        <v>---</v>
      </c>
      <c r="AI181" t="str">
        <f t="shared" si="36"/>
        <v>--</v>
      </c>
      <c r="AJ181" t="str">
        <f t="shared" si="37"/>
        <v>B14_L10_P</v>
      </c>
      <c r="AK181">
        <f t="shared" si="38"/>
        <v>2</v>
      </c>
      <c r="AT181" t="str">
        <f t="shared" si="30"/>
        <v>SPI-DQ2</v>
      </c>
      <c r="AU181" t="str">
        <f t="shared" si="31"/>
        <v>--</v>
      </c>
    </row>
    <row r="182" spans="1:47" x14ac:dyDescent="0.25">
      <c r="A182" t="str">
        <f t="shared" si="26"/>
        <v>JM2-75</v>
      </c>
      <c r="B182" t="str">
        <f t="shared" si="27"/>
        <v>B14_L11_P</v>
      </c>
      <c r="C182" t="str">
        <f t="shared" si="28"/>
        <v>JM2-B14_L11_P</v>
      </c>
      <c r="D182" t="str">
        <f t="shared" si="29"/>
        <v>JM2-75</v>
      </c>
      <c r="E182" t="s">
        <v>259</v>
      </c>
      <c r="F182">
        <v>75</v>
      </c>
      <c r="G182" t="s">
        <v>284</v>
      </c>
      <c r="L182" t="s">
        <v>891</v>
      </c>
      <c r="M182" t="s">
        <v>274</v>
      </c>
      <c r="N182">
        <v>11.8857</v>
      </c>
      <c r="AB182" t="str">
        <f>B2B!D179</f>
        <v>JM2</v>
      </c>
      <c r="AC182" t="str">
        <f>B2B!E179</f>
        <v>77</v>
      </c>
      <c r="AD182" t="str">
        <f t="shared" si="32"/>
        <v>JM2-77</v>
      </c>
      <c r="AE182" t="str">
        <f t="shared" si="33"/>
        <v>B14_L14_N</v>
      </c>
      <c r="AF182" t="str">
        <f t="shared" si="34"/>
        <v>R17</v>
      </c>
      <c r="AG182">
        <f t="shared" si="35"/>
        <v>5.3028000000000004</v>
      </c>
      <c r="AH182" t="str">
        <f>IF(IFERROR(IF(IF(AF182="--",INDEX(D:D,MATCH(AE182,INDEX(B:B,MATCH(AE182,B:B,)+1):B10696,)+MATCH(AE182,B:B,)))=D182,VLOOKUP(AE182,B:D,3,0),IF(AF182="--",INDEX(D:D,MATCH(AE182,INDEX(B:B,MATCH(AE182,B:B,)+1):B10696,)+MATCH(AE182,B:B,)),"---")),"---")=AD182,"---",IFERROR(IF(IF(AF182="--",INDEX(D:D,MATCH(AE182,INDEX(B:B,MATCH(AE182,B:B,)+1):B10696,)+MATCH(AE182,B:B,)))=AD182,VLOOKUP(AE182,B:D,3,0),IF(AF182="--",INDEX(D:D,MATCH(AE182,INDEX(B:B,MATCH(AE182,B:B,)+1):B10696,)+MATCH(AE182,B:B,)),"---")),"---"))</f>
        <v>---</v>
      </c>
      <c r="AI182" t="str">
        <f t="shared" si="36"/>
        <v>--</v>
      </c>
      <c r="AJ182" t="str">
        <f t="shared" si="37"/>
        <v>B14_L14_N</v>
      </c>
      <c r="AK182">
        <f t="shared" si="38"/>
        <v>2</v>
      </c>
      <c r="AT182" t="str">
        <f t="shared" si="30"/>
        <v>B14_L11_P</v>
      </c>
      <c r="AU182" t="str">
        <f t="shared" si="31"/>
        <v>--</v>
      </c>
    </row>
    <row r="183" spans="1:47" x14ac:dyDescent="0.25">
      <c r="A183" t="str">
        <f t="shared" si="26"/>
        <v>JM2-76</v>
      </c>
      <c r="B183" t="str">
        <f t="shared" si="27"/>
        <v>B14_L10_P</v>
      </c>
      <c r="C183" t="str">
        <f t="shared" si="28"/>
        <v>JM2-B14_L10_P</v>
      </c>
      <c r="D183" t="str">
        <f t="shared" si="29"/>
        <v>JM2-76</v>
      </c>
      <c r="E183" t="s">
        <v>259</v>
      </c>
      <c r="F183">
        <v>76</v>
      </c>
      <c r="G183" t="s">
        <v>282</v>
      </c>
      <c r="L183" t="s">
        <v>926</v>
      </c>
      <c r="M183" t="s">
        <v>274</v>
      </c>
      <c r="N183">
        <v>3.1190000000000002</v>
      </c>
      <c r="AB183" t="str">
        <f>B2B!D180</f>
        <v>JM2</v>
      </c>
      <c r="AC183" t="str">
        <f>B2B!E180</f>
        <v>78</v>
      </c>
      <c r="AD183" t="str">
        <f t="shared" si="32"/>
        <v>JM2-78</v>
      </c>
      <c r="AE183" t="str">
        <f t="shared" si="33"/>
        <v>B14_L10_N</v>
      </c>
      <c r="AF183" t="str">
        <f t="shared" si="34"/>
        <v>P18</v>
      </c>
      <c r="AG183">
        <f t="shared" si="35"/>
        <v>8.4099000000000004</v>
      </c>
      <c r="AH183" t="str">
        <f>IF(IFERROR(IF(IF(AF183="--",INDEX(D:D,MATCH(AE183,INDEX(B:B,MATCH(AE183,B:B,)+1):B10697,)+MATCH(AE183,B:B,)))=D183,VLOOKUP(AE183,B:D,3,0),IF(AF183="--",INDEX(D:D,MATCH(AE183,INDEX(B:B,MATCH(AE183,B:B,)+1):B10697,)+MATCH(AE183,B:B,)),"---")),"---")=AD183,"---",IFERROR(IF(IF(AF183="--",INDEX(D:D,MATCH(AE183,INDEX(B:B,MATCH(AE183,B:B,)+1):B10697,)+MATCH(AE183,B:B,)))=AD183,VLOOKUP(AE183,B:D,3,0),IF(AF183="--",INDEX(D:D,MATCH(AE183,INDEX(B:B,MATCH(AE183,B:B,)+1):B10697,)+MATCH(AE183,B:B,)),"---")),"---"))</f>
        <v>---</v>
      </c>
      <c r="AI183" t="str">
        <f t="shared" si="36"/>
        <v>--</v>
      </c>
      <c r="AJ183" t="str">
        <f t="shared" si="37"/>
        <v>B14_L10_N</v>
      </c>
      <c r="AK183">
        <f t="shared" si="38"/>
        <v>2</v>
      </c>
      <c r="AT183" t="str">
        <f t="shared" si="30"/>
        <v>B14_L10_P</v>
      </c>
      <c r="AU183" t="str">
        <f t="shared" si="31"/>
        <v>--</v>
      </c>
    </row>
    <row r="184" spans="1:47" x14ac:dyDescent="0.25">
      <c r="A184" t="str">
        <f t="shared" si="26"/>
        <v>JM2-77</v>
      </c>
      <c r="B184" t="str">
        <f t="shared" si="27"/>
        <v>B14_L14_N</v>
      </c>
      <c r="C184" t="str">
        <f t="shared" si="28"/>
        <v>JM2-B14_L14_N</v>
      </c>
      <c r="D184" t="str">
        <f t="shared" si="29"/>
        <v>JM2-77</v>
      </c>
      <c r="E184" t="s">
        <v>259</v>
      </c>
      <c r="F184">
        <v>77</v>
      </c>
      <c r="G184" t="s">
        <v>289</v>
      </c>
      <c r="L184" t="s">
        <v>1307</v>
      </c>
      <c r="M184" t="s">
        <v>274</v>
      </c>
      <c r="N184">
        <v>4.0518999999999998</v>
      </c>
      <c r="AB184" t="str">
        <f>B2B!D181</f>
        <v>JM2</v>
      </c>
      <c r="AC184" t="str">
        <f>B2B!E181</f>
        <v>79</v>
      </c>
      <c r="AD184" t="str">
        <f t="shared" si="32"/>
        <v>JM2-79</v>
      </c>
      <c r="AE184" t="str">
        <f t="shared" si="33"/>
        <v>B14_L14_P</v>
      </c>
      <c r="AF184" t="str">
        <f t="shared" si="34"/>
        <v>R16</v>
      </c>
      <c r="AG184">
        <f t="shared" si="35"/>
        <v>6.3513000000000002</v>
      </c>
      <c r="AH184" t="str">
        <f>IF(IFERROR(IF(IF(AF184="--",INDEX(D:D,MATCH(AE184,INDEX(B:B,MATCH(AE184,B:B,)+1):B10698,)+MATCH(AE184,B:B,)))=D184,VLOOKUP(AE184,B:D,3,0),IF(AF184="--",INDEX(D:D,MATCH(AE184,INDEX(B:B,MATCH(AE184,B:B,)+1):B10698,)+MATCH(AE184,B:B,)),"---")),"---")=AD184,"---",IFERROR(IF(IF(AF184="--",INDEX(D:D,MATCH(AE184,INDEX(B:B,MATCH(AE184,B:B,)+1):B10698,)+MATCH(AE184,B:B,)))=AD184,VLOOKUP(AE184,B:D,3,0),IF(AF184="--",INDEX(D:D,MATCH(AE184,INDEX(B:B,MATCH(AE184,B:B,)+1):B10698,)+MATCH(AE184,B:B,)),"---")),"---"))</f>
        <v>---</v>
      </c>
      <c r="AI184" t="str">
        <f t="shared" si="36"/>
        <v>--</v>
      </c>
      <c r="AJ184" t="str">
        <f t="shared" si="37"/>
        <v>B14_L14_P</v>
      </c>
      <c r="AK184">
        <f t="shared" si="38"/>
        <v>2</v>
      </c>
      <c r="AT184" t="str">
        <f t="shared" si="30"/>
        <v>B14_L14_N</v>
      </c>
      <c r="AU184" t="str">
        <f t="shared" si="31"/>
        <v>--</v>
      </c>
    </row>
    <row r="185" spans="1:47" x14ac:dyDescent="0.25">
      <c r="A185" t="str">
        <f t="shared" si="26"/>
        <v>JM2-78</v>
      </c>
      <c r="B185" t="str">
        <f t="shared" si="27"/>
        <v>B14_L10_N</v>
      </c>
      <c r="C185" t="str">
        <f t="shared" si="28"/>
        <v>JM2-B14_L10_N</v>
      </c>
      <c r="D185" t="str">
        <f t="shared" si="29"/>
        <v>JM2-78</v>
      </c>
      <c r="E185" t="s">
        <v>259</v>
      </c>
      <c r="F185">
        <v>78</v>
      </c>
      <c r="G185" t="s">
        <v>280</v>
      </c>
      <c r="L185" t="s">
        <v>916</v>
      </c>
      <c r="M185" t="s">
        <v>274</v>
      </c>
      <c r="N185">
        <v>3.1242000000000001</v>
      </c>
      <c r="AB185" t="str">
        <f>B2B!D182</f>
        <v>JM2</v>
      </c>
      <c r="AC185" t="str">
        <f>B2B!E182</f>
        <v>80</v>
      </c>
      <c r="AD185" t="str">
        <f t="shared" si="32"/>
        <v>JM2-80</v>
      </c>
      <c r="AE185" t="str">
        <f t="shared" si="33"/>
        <v>B14_L16_P</v>
      </c>
      <c r="AF185" t="str">
        <f t="shared" si="34"/>
        <v>T17</v>
      </c>
      <c r="AG185">
        <f t="shared" si="35"/>
        <v>9.6241000000000003</v>
      </c>
      <c r="AH185" t="str">
        <f>IF(IFERROR(IF(IF(AF185="--",INDEX(D:D,MATCH(AE185,INDEX(B:B,MATCH(AE185,B:B,)+1):B10699,)+MATCH(AE185,B:B,)))=D185,VLOOKUP(AE185,B:D,3,0),IF(AF185="--",INDEX(D:D,MATCH(AE185,INDEX(B:B,MATCH(AE185,B:B,)+1):B10699,)+MATCH(AE185,B:B,)),"---")),"---")=AD185,"---",IFERROR(IF(IF(AF185="--",INDEX(D:D,MATCH(AE185,INDEX(B:B,MATCH(AE185,B:B,)+1):B10699,)+MATCH(AE185,B:B,)))=AD185,VLOOKUP(AE185,B:D,3,0),IF(AF185="--",INDEX(D:D,MATCH(AE185,INDEX(B:B,MATCH(AE185,B:B,)+1):B10699,)+MATCH(AE185,B:B,)),"---")),"---"))</f>
        <v>---</v>
      </c>
      <c r="AI185" t="str">
        <f t="shared" si="36"/>
        <v>--</v>
      </c>
      <c r="AJ185" t="str">
        <f t="shared" si="37"/>
        <v>B14_L16_P</v>
      </c>
      <c r="AK185">
        <f t="shared" si="38"/>
        <v>2</v>
      </c>
      <c r="AT185" t="str">
        <f t="shared" si="30"/>
        <v>B14_L10_N</v>
      </c>
      <c r="AU185" t="str">
        <f t="shared" si="31"/>
        <v>--</v>
      </c>
    </row>
    <row r="186" spans="1:47" x14ac:dyDescent="0.25">
      <c r="A186" t="str">
        <f t="shared" si="26"/>
        <v>JM2-79</v>
      </c>
      <c r="B186" t="str">
        <f t="shared" si="27"/>
        <v>B14_L14_P</v>
      </c>
      <c r="C186" t="str">
        <f t="shared" si="28"/>
        <v>JM2-B14_L14_P</v>
      </c>
      <c r="D186" t="str">
        <f t="shared" si="29"/>
        <v>JM2-79</v>
      </c>
      <c r="E186" t="s">
        <v>259</v>
      </c>
      <c r="F186">
        <v>79</v>
      </c>
      <c r="G186" t="s">
        <v>290</v>
      </c>
      <c r="L186" t="s">
        <v>1308</v>
      </c>
      <c r="M186" t="s">
        <v>274</v>
      </c>
      <c r="N186">
        <v>1.0308999999999999</v>
      </c>
      <c r="AB186" t="str">
        <f>B2B!D183</f>
        <v>JM2</v>
      </c>
      <c r="AC186" t="str">
        <f>B2B!E183</f>
        <v>81</v>
      </c>
      <c r="AD186" t="str">
        <f t="shared" si="32"/>
        <v>JM2-81</v>
      </c>
      <c r="AE186" t="str">
        <f t="shared" si="33"/>
        <v>B14_L12_P</v>
      </c>
      <c r="AF186" t="str">
        <f t="shared" si="34"/>
        <v>P14</v>
      </c>
      <c r="AG186">
        <f t="shared" si="35"/>
        <v>8.3386999999999993</v>
      </c>
      <c r="AH186" t="str">
        <f>IF(IFERROR(IF(IF(AF186="--",INDEX(D:D,MATCH(AE186,INDEX(B:B,MATCH(AE186,B:B,)+1):B10700,)+MATCH(AE186,B:B,)))=D186,VLOOKUP(AE186,B:D,3,0),IF(AF186="--",INDEX(D:D,MATCH(AE186,INDEX(B:B,MATCH(AE186,B:B,)+1):B10700,)+MATCH(AE186,B:B,)),"---")),"---")=AD186,"---",IFERROR(IF(IF(AF186="--",INDEX(D:D,MATCH(AE186,INDEX(B:B,MATCH(AE186,B:B,)+1):B10700,)+MATCH(AE186,B:B,)))=AD186,VLOOKUP(AE186,B:D,3,0),IF(AF186="--",INDEX(D:D,MATCH(AE186,INDEX(B:B,MATCH(AE186,B:B,)+1):B10700,)+MATCH(AE186,B:B,)),"---")),"---"))</f>
        <v>---</v>
      </c>
      <c r="AI186" t="str">
        <f t="shared" si="36"/>
        <v>--</v>
      </c>
      <c r="AJ186" t="str">
        <f t="shared" si="37"/>
        <v>B14_L12_P</v>
      </c>
      <c r="AK186">
        <f t="shared" si="38"/>
        <v>2</v>
      </c>
      <c r="AT186" t="str">
        <f t="shared" si="30"/>
        <v>B14_L14_P</v>
      </c>
      <c r="AU186" t="str">
        <f t="shared" si="31"/>
        <v>--</v>
      </c>
    </row>
    <row r="187" spans="1:47" x14ac:dyDescent="0.25">
      <c r="A187" t="str">
        <f t="shared" si="26"/>
        <v>JM2-80</v>
      </c>
      <c r="B187" t="str">
        <f t="shared" si="27"/>
        <v>B14_L16_P</v>
      </c>
      <c r="C187" t="str">
        <f t="shared" si="28"/>
        <v>JM2-B14_L16_P</v>
      </c>
      <c r="D187" t="str">
        <f t="shared" si="29"/>
        <v>JM2-80</v>
      </c>
      <c r="E187" t="s">
        <v>259</v>
      </c>
      <c r="F187">
        <v>80</v>
      </c>
      <c r="G187" t="s">
        <v>852</v>
      </c>
      <c r="L187" t="s">
        <v>1309</v>
      </c>
      <c r="M187" t="s">
        <v>274</v>
      </c>
      <c r="N187">
        <v>2.1856</v>
      </c>
      <c r="AB187" t="str">
        <f>B2B!D184</f>
        <v>JM2</v>
      </c>
      <c r="AC187" t="str">
        <f>B2B!E184</f>
        <v>82</v>
      </c>
      <c r="AD187" t="str">
        <f t="shared" si="32"/>
        <v>JM2-82</v>
      </c>
      <c r="AE187" t="str">
        <f t="shared" si="33"/>
        <v>B14_L16_N</v>
      </c>
      <c r="AF187" t="str">
        <f t="shared" si="34"/>
        <v>U17</v>
      </c>
      <c r="AG187">
        <f t="shared" si="35"/>
        <v>9.6241000000000003</v>
      </c>
      <c r="AH187" t="str">
        <f>IF(IFERROR(IF(IF(AF187="--",INDEX(D:D,MATCH(AE187,INDEX(B:B,MATCH(AE187,B:B,)+1):B10701,)+MATCH(AE187,B:B,)))=D187,VLOOKUP(AE187,B:D,3,0),IF(AF187="--",INDEX(D:D,MATCH(AE187,INDEX(B:B,MATCH(AE187,B:B,)+1):B10701,)+MATCH(AE187,B:B,)),"---")),"---")=AD187,"---",IFERROR(IF(IF(AF187="--",INDEX(D:D,MATCH(AE187,INDEX(B:B,MATCH(AE187,B:B,)+1):B10701,)+MATCH(AE187,B:B,)))=AD187,VLOOKUP(AE187,B:D,3,0),IF(AF187="--",INDEX(D:D,MATCH(AE187,INDEX(B:B,MATCH(AE187,B:B,)+1):B10701,)+MATCH(AE187,B:B,)),"---")),"---"))</f>
        <v>---</v>
      </c>
      <c r="AI187" t="str">
        <f t="shared" si="36"/>
        <v>--</v>
      </c>
      <c r="AJ187" t="str">
        <f t="shared" si="37"/>
        <v>B14_L16_N</v>
      </c>
      <c r="AK187">
        <f t="shared" si="38"/>
        <v>2</v>
      </c>
      <c r="AT187" t="str">
        <f t="shared" si="30"/>
        <v>B14_L16_P</v>
      </c>
      <c r="AU187" t="str">
        <f t="shared" si="31"/>
        <v>--</v>
      </c>
    </row>
    <row r="188" spans="1:47" x14ac:dyDescent="0.25">
      <c r="A188" t="str">
        <f t="shared" si="26"/>
        <v>JM2-81</v>
      </c>
      <c r="B188" t="str">
        <f t="shared" si="27"/>
        <v>B14_L12_P</v>
      </c>
      <c r="C188" t="str">
        <f t="shared" si="28"/>
        <v>JM2-B14_L12_P</v>
      </c>
      <c r="D188" t="str">
        <f t="shared" si="29"/>
        <v>JM2-81</v>
      </c>
      <c r="E188" t="s">
        <v>259</v>
      </c>
      <c r="F188">
        <v>81</v>
      </c>
      <c r="G188" t="s">
        <v>286</v>
      </c>
      <c r="L188" t="s">
        <v>410</v>
      </c>
      <c r="M188" t="s">
        <v>274</v>
      </c>
      <c r="N188">
        <v>3.7035</v>
      </c>
      <c r="AB188" t="str">
        <f>B2B!D185</f>
        <v>JM2</v>
      </c>
      <c r="AC188" t="str">
        <f>B2B!E185</f>
        <v>83</v>
      </c>
      <c r="AD188" t="str">
        <f t="shared" si="32"/>
        <v>JM2-83</v>
      </c>
      <c r="AE188" t="str">
        <f t="shared" si="33"/>
        <v>B14_L12_N</v>
      </c>
      <c r="AF188" t="str">
        <f t="shared" si="34"/>
        <v>R15</v>
      </c>
      <c r="AG188">
        <f t="shared" si="35"/>
        <v>7.7294999999999998</v>
      </c>
      <c r="AH188" t="str">
        <f>IF(IFERROR(IF(IF(AF188="--",INDEX(D:D,MATCH(AE188,INDEX(B:B,MATCH(AE188,B:B,)+1):B10702,)+MATCH(AE188,B:B,)))=D188,VLOOKUP(AE188,B:D,3,0),IF(AF188="--",INDEX(D:D,MATCH(AE188,INDEX(B:B,MATCH(AE188,B:B,)+1):B10702,)+MATCH(AE188,B:B,)),"---")),"---")=AD188,"---",IFERROR(IF(IF(AF188="--",INDEX(D:D,MATCH(AE188,INDEX(B:B,MATCH(AE188,B:B,)+1):B10702,)+MATCH(AE188,B:B,)))=AD188,VLOOKUP(AE188,B:D,3,0),IF(AF188="--",INDEX(D:D,MATCH(AE188,INDEX(B:B,MATCH(AE188,B:B,)+1):B10702,)+MATCH(AE188,B:B,)),"---")),"---"))</f>
        <v>---</v>
      </c>
      <c r="AI188" t="str">
        <f t="shared" si="36"/>
        <v>--</v>
      </c>
      <c r="AJ188" t="str">
        <f t="shared" si="37"/>
        <v>B14_L12_N</v>
      </c>
      <c r="AK188">
        <f t="shared" si="38"/>
        <v>2</v>
      </c>
      <c r="AT188" t="str">
        <f t="shared" si="30"/>
        <v>B14_L12_P</v>
      </c>
      <c r="AU188" t="str">
        <f t="shared" si="31"/>
        <v>--</v>
      </c>
    </row>
    <row r="189" spans="1:47" x14ac:dyDescent="0.25">
      <c r="A189" t="str">
        <f t="shared" si="26"/>
        <v>JM2-82</v>
      </c>
      <c r="B189" t="str">
        <f t="shared" si="27"/>
        <v>B14_L16_N</v>
      </c>
      <c r="C189" t="str">
        <f t="shared" si="28"/>
        <v>JM2-B14_L16_N</v>
      </c>
      <c r="D189" t="str">
        <f t="shared" si="29"/>
        <v>JM2-82</v>
      </c>
      <c r="E189" t="s">
        <v>259</v>
      </c>
      <c r="F189">
        <v>82</v>
      </c>
      <c r="G189" t="s">
        <v>851</v>
      </c>
      <c r="L189" t="s">
        <v>914</v>
      </c>
      <c r="M189" t="s">
        <v>274</v>
      </c>
      <c r="N189">
        <v>1.9769000000000001</v>
      </c>
      <c r="AB189" t="str">
        <f>B2B!D186</f>
        <v>JM2</v>
      </c>
      <c r="AC189" t="str">
        <f>B2B!E186</f>
        <v>84</v>
      </c>
      <c r="AD189" t="str">
        <f t="shared" si="32"/>
        <v>JM2-84</v>
      </c>
      <c r="AE189" t="str">
        <f t="shared" si="33"/>
        <v>GND</v>
      </c>
      <c r="AF189" t="str">
        <f t="shared" si="34"/>
        <v>---</v>
      </c>
      <c r="AG189" t="str">
        <f t="shared" si="35"/>
        <v>---</v>
      </c>
      <c r="AH189" t="str">
        <f>IF(IFERROR(IF(IF(AF189="--",INDEX(D:D,MATCH(AE189,INDEX(B:B,MATCH(AE189,B:B,)+1):B10703,)+MATCH(AE189,B:B,)))=D189,VLOOKUP(AE189,B:D,3,0),IF(AF189="--",INDEX(D:D,MATCH(AE189,INDEX(B:B,MATCH(AE189,B:B,)+1):B10703,)+MATCH(AE189,B:B,)),"---")),"---")=AD189,"---",IFERROR(IF(IF(AF189="--",INDEX(D:D,MATCH(AE189,INDEX(B:B,MATCH(AE189,B:B,)+1):B10703,)+MATCH(AE189,B:B,)))=AD189,VLOOKUP(AE189,B:D,3,0),IF(AF189="--",INDEX(D:D,MATCH(AE189,INDEX(B:B,MATCH(AE189,B:B,)+1):B10703,)+MATCH(AE189,B:B,)),"---")),"---"))</f>
        <v>---</v>
      </c>
      <c r="AI189" t="str">
        <f t="shared" si="36"/>
        <v>--</v>
      </c>
      <c r="AJ189" t="str">
        <f t="shared" si="37"/>
        <v>GND</v>
      </c>
      <c r="AK189">
        <f t="shared" si="38"/>
        <v>187</v>
      </c>
      <c r="AT189" t="str">
        <f t="shared" si="30"/>
        <v>B14_L16_N</v>
      </c>
      <c r="AU189" t="str">
        <f t="shared" si="31"/>
        <v>--</v>
      </c>
    </row>
    <row r="190" spans="1:47" x14ac:dyDescent="0.25">
      <c r="A190" t="str">
        <f t="shared" si="26"/>
        <v>JM2-83</v>
      </c>
      <c r="B190" t="str">
        <f t="shared" si="27"/>
        <v>B14_L12_N</v>
      </c>
      <c r="C190" t="str">
        <f t="shared" si="28"/>
        <v>JM2-B14_L12_N</v>
      </c>
      <c r="D190" t="str">
        <f t="shared" si="29"/>
        <v>JM2-83</v>
      </c>
      <c r="E190" t="s">
        <v>259</v>
      </c>
      <c r="F190">
        <v>83</v>
      </c>
      <c r="G190" t="s">
        <v>285</v>
      </c>
      <c r="L190" t="s">
        <v>1286</v>
      </c>
      <c r="M190" t="s">
        <v>274</v>
      </c>
      <c r="N190">
        <v>14.9849</v>
      </c>
      <c r="AB190" t="str">
        <f>B2B!D187</f>
        <v>JM2</v>
      </c>
      <c r="AC190" t="str">
        <f>B2B!E187</f>
        <v>85</v>
      </c>
      <c r="AD190" t="str">
        <f t="shared" si="32"/>
        <v>JM2-85</v>
      </c>
      <c r="AE190" t="str">
        <f t="shared" si="33"/>
        <v>B14_L13_N</v>
      </c>
      <c r="AF190" t="str">
        <f t="shared" si="34"/>
        <v>T15</v>
      </c>
      <c r="AG190">
        <f t="shared" si="35"/>
        <v>7.3948</v>
      </c>
      <c r="AH190" t="str">
        <f>IF(IFERROR(IF(IF(AF190="--",INDEX(D:D,MATCH(AE190,INDEX(B:B,MATCH(AE190,B:B,)+1):B10704,)+MATCH(AE190,B:B,)))=D190,VLOOKUP(AE190,B:D,3,0),IF(AF190="--",INDEX(D:D,MATCH(AE190,INDEX(B:B,MATCH(AE190,B:B,)+1):B10704,)+MATCH(AE190,B:B,)),"---")),"---")=AD190,"---",IFERROR(IF(IF(AF190="--",INDEX(D:D,MATCH(AE190,INDEX(B:B,MATCH(AE190,B:B,)+1):B10704,)+MATCH(AE190,B:B,)))=AD190,VLOOKUP(AE190,B:D,3,0),IF(AF190="--",INDEX(D:D,MATCH(AE190,INDEX(B:B,MATCH(AE190,B:B,)+1):B10704,)+MATCH(AE190,B:B,)),"---")),"---"))</f>
        <v>---</v>
      </c>
      <c r="AI190" t="str">
        <f t="shared" si="36"/>
        <v>--</v>
      </c>
      <c r="AJ190" t="str">
        <f t="shared" si="37"/>
        <v>B14_L13_N</v>
      </c>
      <c r="AK190">
        <f t="shared" si="38"/>
        <v>2</v>
      </c>
      <c r="AT190" t="str">
        <f t="shared" si="30"/>
        <v>B14_L12_N</v>
      </c>
      <c r="AU190" t="str">
        <f t="shared" si="31"/>
        <v>--</v>
      </c>
    </row>
    <row r="191" spans="1:47" x14ac:dyDescent="0.25">
      <c r="A191" t="str">
        <f t="shared" si="26"/>
        <v>JM2-84</v>
      </c>
      <c r="B191" t="str">
        <f t="shared" si="27"/>
        <v>GND</v>
      </c>
      <c r="C191" t="str">
        <f t="shared" si="28"/>
        <v>JM2-GND</v>
      </c>
      <c r="D191" t="str">
        <f t="shared" si="29"/>
        <v>JM2-84</v>
      </c>
      <c r="E191" t="s">
        <v>259</v>
      </c>
      <c r="F191">
        <v>84</v>
      </c>
      <c r="G191" t="s">
        <v>275</v>
      </c>
      <c r="L191" t="s">
        <v>927</v>
      </c>
      <c r="M191" t="s">
        <v>274</v>
      </c>
      <c r="N191">
        <v>23.331900000000001</v>
      </c>
      <c r="AB191" t="str">
        <f>B2B!D188</f>
        <v>JM2</v>
      </c>
      <c r="AC191" t="str">
        <f>B2B!E188</f>
        <v>86</v>
      </c>
      <c r="AD191" t="str">
        <f t="shared" si="32"/>
        <v>JM2-86</v>
      </c>
      <c r="AE191" t="str">
        <f t="shared" si="33"/>
        <v>B14_L18_N</v>
      </c>
      <c r="AF191" t="str">
        <f t="shared" si="34"/>
        <v>V17</v>
      </c>
      <c r="AG191">
        <f t="shared" si="35"/>
        <v>10.331300000000001</v>
      </c>
      <c r="AH191" t="str">
        <f>IF(IFERROR(IF(IF(AF191="--",INDEX(D:D,MATCH(AE191,INDEX(B:B,MATCH(AE191,B:B,)+1):B10705,)+MATCH(AE191,B:B,)))=D191,VLOOKUP(AE191,B:D,3,0),IF(AF191="--",INDEX(D:D,MATCH(AE191,INDEX(B:B,MATCH(AE191,B:B,)+1):B10705,)+MATCH(AE191,B:B,)),"---")),"---")=AD191,"---",IFERROR(IF(IF(AF191="--",INDEX(D:D,MATCH(AE191,INDEX(B:B,MATCH(AE191,B:B,)+1):B10705,)+MATCH(AE191,B:B,)))=AD191,VLOOKUP(AE191,B:D,3,0),IF(AF191="--",INDEX(D:D,MATCH(AE191,INDEX(B:B,MATCH(AE191,B:B,)+1):B10705,)+MATCH(AE191,B:B,)),"---")),"---"))</f>
        <v>---</v>
      </c>
      <c r="AI191" t="str">
        <f t="shared" si="36"/>
        <v>--</v>
      </c>
      <c r="AJ191" t="str">
        <f t="shared" si="37"/>
        <v>B14_L18_N</v>
      </c>
      <c r="AK191">
        <f t="shared" si="38"/>
        <v>2</v>
      </c>
      <c r="AT191" t="str">
        <f t="shared" si="30"/>
        <v>GND</v>
      </c>
      <c r="AU191" t="str">
        <f t="shared" si="31"/>
        <v>--</v>
      </c>
    </row>
    <row r="192" spans="1:47" x14ac:dyDescent="0.25">
      <c r="A192" t="str">
        <f t="shared" si="26"/>
        <v>JM2-85</v>
      </c>
      <c r="B192" t="str">
        <f t="shared" si="27"/>
        <v>B14_L13_N</v>
      </c>
      <c r="C192" t="str">
        <f t="shared" si="28"/>
        <v>JM2-B14_L13_N</v>
      </c>
      <c r="D192" t="str">
        <f t="shared" si="29"/>
        <v>JM2-85</v>
      </c>
      <c r="E192" t="s">
        <v>259</v>
      </c>
      <c r="F192">
        <v>85</v>
      </c>
      <c r="G192" t="s">
        <v>287</v>
      </c>
      <c r="L192" t="s">
        <v>915</v>
      </c>
      <c r="M192" t="s">
        <v>274</v>
      </c>
      <c r="N192">
        <v>1.9182999999999999</v>
      </c>
      <c r="AB192" t="str">
        <f>B2B!D189</f>
        <v>JM2</v>
      </c>
      <c r="AC192" t="str">
        <f>B2B!E189</f>
        <v>87</v>
      </c>
      <c r="AD192" t="str">
        <f t="shared" si="32"/>
        <v>JM2-87</v>
      </c>
      <c r="AE192" t="str">
        <f t="shared" si="33"/>
        <v>B14_L13_P</v>
      </c>
      <c r="AF192" t="str">
        <f t="shared" si="34"/>
        <v>T14</v>
      </c>
      <c r="AG192">
        <f t="shared" si="35"/>
        <v>8.0333000000000006</v>
      </c>
      <c r="AH192" t="str">
        <f>IF(IFERROR(IF(IF(AF192="--",INDEX(D:D,MATCH(AE192,INDEX(B:B,MATCH(AE192,B:B,)+1):B10706,)+MATCH(AE192,B:B,)))=D192,VLOOKUP(AE192,B:D,3,0),IF(AF192="--",INDEX(D:D,MATCH(AE192,INDEX(B:B,MATCH(AE192,B:B,)+1):B10706,)+MATCH(AE192,B:B,)),"---")),"---")=AD192,"---",IFERROR(IF(IF(AF192="--",INDEX(D:D,MATCH(AE192,INDEX(B:B,MATCH(AE192,B:B,)+1):B10706,)+MATCH(AE192,B:B,)))=AD192,VLOOKUP(AE192,B:D,3,0),IF(AF192="--",INDEX(D:D,MATCH(AE192,INDEX(B:B,MATCH(AE192,B:B,)+1):B10706,)+MATCH(AE192,B:B,)),"---")),"---"))</f>
        <v>---</v>
      </c>
      <c r="AI192" t="str">
        <f t="shared" si="36"/>
        <v>--</v>
      </c>
      <c r="AJ192" t="str">
        <f t="shared" si="37"/>
        <v>B14_L13_P</v>
      </c>
      <c r="AK192">
        <f t="shared" si="38"/>
        <v>3</v>
      </c>
      <c r="AT192" t="str">
        <f t="shared" si="30"/>
        <v>B14_L13_N</v>
      </c>
      <c r="AU192" t="str">
        <f t="shared" si="31"/>
        <v>--</v>
      </c>
    </row>
    <row r="193" spans="1:47" x14ac:dyDescent="0.25">
      <c r="A193" t="str">
        <f t="shared" si="26"/>
        <v>JM2-86</v>
      </c>
      <c r="B193" t="str">
        <f t="shared" si="27"/>
        <v>B14_L18_N</v>
      </c>
      <c r="C193" t="str">
        <f t="shared" si="28"/>
        <v>JM2-B14_L18_N</v>
      </c>
      <c r="D193" t="str">
        <f t="shared" si="29"/>
        <v>JM2-86</v>
      </c>
      <c r="E193" t="s">
        <v>259</v>
      </c>
      <c r="F193">
        <v>86</v>
      </c>
      <c r="G193" t="s">
        <v>291</v>
      </c>
      <c r="L193" t="s">
        <v>921</v>
      </c>
      <c r="M193" t="s">
        <v>274</v>
      </c>
      <c r="N193">
        <v>1.9368000000000001</v>
      </c>
      <c r="AB193" t="str">
        <f>B2B!D190</f>
        <v>JM2</v>
      </c>
      <c r="AC193" t="str">
        <f>B2B!E190</f>
        <v>88</v>
      </c>
      <c r="AD193" t="str">
        <f t="shared" si="32"/>
        <v>JM2-88</v>
      </c>
      <c r="AE193" t="str">
        <f t="shared" si="33"/>
        <v>B14_L18_P</v>
      </c>
      <c r="AF193" t="str">
        <f t="shared" si="34"/>
        <v>V16</v>
      </c>
      <c r="AG193">
        <f t="shared" si="35"/>
        <v>10.662599999999999</v>
      </c>
      <c r="AH193" t="str">
        <f>IF(IFERROR(IF(IF(AF193="--",INDEX(D:D,MATCH(AE193,INDEX(B:B,MATCH(AE193,B:B,)+1):B10707,)+MATCH(AE193,B:B,)))=D193,VLOOKUP(AE193,B:D,3,0),IF(AF193="--",INDEX(D:D,MATCH(AE193,INDEX(B:B,MATCH(AE193,B:B,)+1):B10707,)+MATCH(AE193,B:B,)),"---")),"---")=AD193,"---",IFERROR(IF(IF(AF193="--",INDEX(D:D,MATCH(AE193,INDEX(B:B,MATCH(AE193,B:B,)+1):B10707,)+MATCH(AE193,B:B,)))=AD193,VLOOKUP(AE193,B:D,3,0),IF(AF193="--",INDEX(D:D,MATCH(AE193,INDEX(B:B,MATCH(AE193,B:B,)+1):B10707,)+MATCH(AE193,B:B,)),"---")),"---"))</f>
        <v>---</v>
      </c>
      <c r="AI193" t="str">
        <f t="shared" si="36"/>
        <v>--</v>
      </c>
      <c r="AJ193" t="str">
        <f t="shared" si="37"/>
        <v>B14_L18_P</v>
      </c>
      <c r="AK193">
        <f t="shared" si="38"/>
        <v>2</v>
      </c>
      <c r="AT193" t="str">
        <f t="shared" si="30"/>
        <v>B14_L18_N</v>
      </c>
      <c r="AU193" t="str">
        <f t="shared" si="31"/>
        <v>--</v>
      </c>
    </row>
    <row r="194" spans="1:47" x14ac:dyDescent="0.25">
      <c r="A194" t="str">
        <f t="shared" si="26"/>
        <v>JM2-87</v>
      </c>
      <c r="B194" t="str">
        <f t="shared" si="27"/>
        <v>B14_L13_P</v>
      </c>
      <c r="C194" t="str">
        <f t="shared" si="28"/>
        <v>JM2-B14_L13_P</v>
      </c>
      <c r="D194" t="str">
        <f t="shared" si="29"/>
        <v>JM2-87</v>
      </c>
      <c r="E194" t="s">
        <v>259</v>
      </c>
      <c r="F194">
        <v>87</v>
      </c>
      <c r="G194" t="s">
        <v>288</v>
      </c>
      <c r="L194" t="s">
        <v>922</v>
      </c>
      <c r="M194" t="s">
        <v>274</v>
      </c>
      <c r="N194">
        <v>2.1562999999999999</v>
      </c>
      <c r="AB194" t="str">
        <f>B2B!D191</f>
        <v>JM2</v>
      </c>
      <c r="AC194" t="str">
        <f>B2B!E191</f>
        <v>89</v>
      </c>
      <c r="AD194" t="str">
        <f t="shared" si="32"/>
        <v>JM2-89</v>
      </c>
      <c r="AE194" t="str">
        <f t="shared" si="33"/>
        <v>GND</v>
      </c>
      <c r="AF194" t="str">
        <f t="shared" si="34"/>
        <v>---</v>
      </c>
      <c r="AG194" t="str">
        <f t="shared" si="35"/>
        <v>---</v>
      </c>
      <c r="AH194" t="str">
        <f>IF(IFERROR(IF(IF(AF194="--",INDEX(D:D,MATCH(AE194,INDEX(B:B,MATCH(AE194,B:B,)+1):B10708,)+MATCH(AE194,B:B,)))=D194,VLOOKUP(AE194,B:D,3,0),IF(AF194="--",INDEX(D:D,MATCH(AE194,INDEX(B:B,MATCH(AE194,B:B,)+1):B10708,)+MATCH(AE194,B:B,)),"---")),"---")=AD194,"---",IFERROR(IF(IF(AF194="--",INDEX(D:D,MATCH(AE194,INDEX(B:B,MATCH(AE194,B:B,)+1):B10708,)+MATCH(AE194,B:B,)))=AD194,VLOOKUP(AE194,B:D,3,0),IF(AF194="--",INDEX(D:D,MATCH(AE194,INDEX(B:B,MATCH(AE194,B:B,)+1):B10708,)+MATCH(AE194,B:B,)),"---")),"---"))</f>
        <v>---</v>
      </c>
      <c r="AI194" t="str">
        <f t="shared" si="36"/>
        <v>--</v>
      </c>
      <c r="AJ194" t="str">
        <f t="shared" si="37"/>
        <v>GND</v>
      </c>
      <c r="AK194">
        <f t="shared" si="38"/>
        <v>187</v>
      </c>
      <c r="AT194" t="str">
        <f t="shared" si="30"/>
        <v>CLK25M</v>
      </c>
      <c r="AU194" t="str">
        <f t="shared" si="31"/>
        <v>R23</v>
      </c>
    </row>
    <row r="195" spans="1:47" x14ac:dyDescent="0.25">
      <c r="A195" t="str">
        <f t="shared" si="26"/>
        <v>JM2-88</v>
      </c>
      <c r="B195" t="str">
        <f t="shared" si="27"/>
        <v>B14_L18_P</v>
      </c>
      <c r="C195" t="str">
        <f t="shared" si="28"/>
        <v>JM2-B14_L18_P</v>
      </c>
      <c r="D195" t="str">
        <f t="shared" si="29"/>
        <v>JM2-88</v>
      </c>
      <c r="E195" t="s">
        <v>259</v>
      </c>
      <c r="F195">
        <v>88</v>
      </c>
      <c r="G195" t="s">
        <v>292</v>
      </c>
      <c r="L195" t="s">
        <v>847</v>
      </c>
      <c r="M195" t="s">
        <v>274</v>
      </c>
      <c r="N195">
        <v>2.5554000000000001</v>
      </c>
      <c r="AB195" t="str">
        <f>B2B!D192</f>
        <v>JM2</v>
      </c>
      <c r="AC195" t="str">
        <f>B2B!E192</f>
        <v>90</v>
      </c>
      <c r="AD195" t="str">
        <f t="shared" si="32"/>
        <v>JM2-90</v>
      </c>
      <c r="AE195" t="str">
        <f t="shared" si="33"/>
        <v>B14_L17_N</v>
      </c>
      <c r="AF195" t="str">
        <f t="shared" si="34"/>
        <v>U16</v>
      </c>
      <c r="AG195">
        <f t="shared" si="35"/>
        <v>12.893599999999999</v>
      </c>
      <c r="AH195" t="str">
        <f>IF(IFERROR(IF(IF(AF195="--",INDEX(D:D,MATCH(AE195,INDEX(B:B,MATCH(AE195,B:B,)+1):B10709,)+MATCH(AE195,B:B,)))=D195,VLOOKUP(AE195,B:D,3,0),IF(AF195="--",INDEX(D:D,MATCH(AE195,INDEX(B:B,MATCH(AE195,B:B,)+1):B10709,)+MATCH(AE195,B:B,)),"---")),"---")=AD195,"---",IFERROR(IF(IF(AF195="--",INDEX(D:D,MATCH(AE195,INDEX(B:B,MATCH(AE195,B:B,)+1):B10709,)+MATCH(AE195,B:B,)))=AD195,VLOOKUP(AE195,B:D,3,0),IF(AF195="--",INDEX(D:D,MATCH(AE195,INDEX(B:B,MATCH(AE195,B:B,)+1):B10709,)+MATCH(AE195,B:B,)),"---")),"---"))</f>
        <v>---</v>
      </c>
      <c r="AI195" t="str">
        <f t="shared" si="36"/>
        <v>--</v>
      </c>
      <c r="AJ195" t="str">
        <f t="shared" si="37"/>
        <v>B14_L17_N</v>
      </c>
      <c r="AK195">
        <f t="shared" si="38"/>
        <v>2</v>
      </c>
      <c r="AT195" t="str">
        <f t="shared" si="30"/>
        <v>B14_L18_P</v>
      </c>
      <c r="AU195" t="str">
        <f t="shared" si="31"/>
        <v>--</v>
      </c>
    </row>
    <row r="196" spans="1:47" x14ac:dyDescent="0.25">
      <c r="A196" t="str">
        <f t="shared" si="26"/>
        <v>JM2-89</v>
      </c>
      <c r="B196" t="str">
        <f t="shared" si="27"/>
        <v>GND</v>
      </c>
      <c r="C196" t="str">
        <f t="shared" si="28"/>
        <v>JM2-GND</v>
      </c>
      <c r="D196" t="str">
        <f t="shared" si="29"/>
        <v>JM2-89</v>
      </c>
      <c r="E196" t="s">
        <v>259</v>
      </c>
      <c r="F196">
        <v>89</v>
      </c>
      <c r="G196" t="s">
        <v>275</v>
      </c>
      <c r="L196" t="s">
        <v>928</v>
      </c>
      <c r="M196" t="s">
        <v>274</v>
      </c>
      <c r="N196">
        <v>2.8235000000000001</v>
      </c>
      <c r="AB196" t="str">
        <f>B2B!D193</f>
        <v>JM2</v>
      </c>
      <c r="AC196" t="str">
        <f>B2B!E193</f>
        <v>91</v>
      </c>
      <c r="AD196" t="str">
        <f t="shared" si="32"/>
        <v>JM2-91</v>
      </c>
      <c r="AE196" t="str">
        <f t="shared" si="33"/>
        <v>B14_L19_P</v>
      </c>
      <c r="AF196" t="str">
        <f t="shared" si="34"/>
        <v>R13</v>
      </c>
      <c r="AG196">
        <f t="shared" si="35"/>
        <v>14.1418</v>
      </c>
      <c r="AH196" t="str">
        <f>IF(IFERROR(IF(IF(AF196="--",INDEX(D:D,MATCH(AE196,INDEX(B:B,MATCH(AE196,B:B,)+1):B10710,)+MATCH(AE196,B:B,)))=D196,VLOOKUP(AE196,B:D,3,0),IF(AF196="--",INDEX(D:D,MATCH(AE196,INDEX(B:B,MATCH(AE196,B:B,)+1):B10710,)+MATCH(AE196,B:B,)),"---")),"---")=AD196,"---",IFERROR(IF(IF(AF196="--",INDEX(D:D,MATCH(AE196,INDEX(B:B,MATCH(AE196,B:B,)+1):B10710,)+MATCH(AE196,B:B,)))=AD196,VLOOKUP(AE196,B:D,3,0),IF(AF196="--",INDEX(D:D,MATCH(AE196,INDEX(B:B,MATCH(AE196,B:B,)+1):B10710,)+MATCH(AE196,B:B,)),"---")),"---"))</f>
        <v>---</v>
      </c>
      <c r="AI196" t="str">
        <f t="shared" si="36"/>
        <v>--</v>
      </c>
      <c r="AJ196" t="str">
        <f t="shared" si="37"/>
        <v>B14_L19_P</v>
      </c>
      <c r="AK196">
        <f t="shared" si="38"/>
        <v>2</v>
      </c>
      <c r="AT196" t="str">
        <f t="shared" si="30"/>
        <v>GND</v>
      </c>
      <c r="AU196" t="str">
        <f t="shared" si="31"/>
        <v>--</v>
      </c>
    </row>
    <row r="197" spans="1:47" x14ac:dyDescent="0.25">
      <c r="A197" t="str">
        <f t="shared" si="26"/>
        <v>JM2-90</v>
      </c>
      <c r="B197" t="str">
        <f t="shared" si="27"/>
        <v>B14_L17_N</v>
      </c>
      <c r="C197" t="str">
        <f t="shared" si="28"/>
        <v>JM2-B14_L17_N</v>
      </c>
      <c r="D197" t="str">
        <f t="shared" si="29"/>
        <v>JM2-90</v>
      </c>
      <c r="E197" t="s">
        <v>259</v>
      </c>
      <c r="F197">
        <v>90</v>
      </c>
      <c r="G197" t="s">
        <v>853</v>
      </c>
      <c r="L197" t="s">
        <v>1310</v>
      </c>
      <c r="M197" t="s">
        <v>274</v>
      </c>
      <c r="N197">
        <v>26.545999999999999</v>
      </c>
      <c r="AB197" t="str">
        <f>B2B!D194</f>
        <v>JM2</v>
      </c>
      <c r="AC197" t="str">
        <f>B2B!E194</f>
        <v>92</v>
      </c>
      <c r="AD197" t="str">
        <f t="shared" si="32"/>
        <v>JM2-92</v>
      </c>
      <c r="AE197" t="str">
        <f t="shared" si="33"/>
        <v>B14_L17_P</v>
      </c>
      <c r="AF197" t="str">
        <f t="shared" si="34"/>
        <v>U15</v>
      </c>
      <c r="AG197">
        <f t="shared" si="35"/>
        <v>13.4819</v>
      </c>
      <c r="AH197" t="str">
        <f>IF(IFERROR(IF(IF(AF197="--",INDEX(D:D,MATCH(AE197,INDEX(B:B,MATCH(AE197,B:B,)+1):B10711,)+MATCH(AE197,B:B,)))=D197,VLOOKUP(AE197,B:D,3,0),IF(AF197="--",INDEX(D:D,MATCH(AE197,INDEX(B:B,MATCH(AE197,B:B,)+1):B10711,)+MATCH(AE197,B:B,)),"---")),"---")=AD197,"---",IFERROR(IF(IF(AF197="--",INDEX(D:D,MATCH(AE197,INDEX(B:B,MATCH(AE197,B:B,)+1):B10711,)+MATCH(AE197,B:B,)))=AD197,VLOOKUP(AE197,B:D,3,0),IF(AF197="--",INDEX(D:D,MATCH(AE197,INDEX(B:B,MATCH(AE197,B:B,)+1):B10711,)+MATCH(AE197,B:B,)),"---")),"---"))</f>
        <v>---</v>
      </c>
      <c r="AI197" t="str">
        <f t="shared" si="36"/>
        <v>--</v>
      </c>
      <c r="AJ197" t="str">
        <f t="shared" si="37"/>
        <v>B14_L17_P</v>
      </c>
      <c r="AK197">
        <f t="shared" si="38"/>
        <v>2</v>
      </c>
      <c r="AT197" t="str">
        <f t="shared" si="30"/>
        <v>B14_L17_N</v>
      </c>
      <c r="AU197" t="str">
        <f t="shared" si="31"/>
        <v>--</v>
      </c>
    </row>
    <row r="198" spans="1:47" x14ac:dyDescent="0.25">
      <c r="A198" t="str">
        <f t="shared" ref="A198:A261" si="39">$E198&amp;"-"&amp;$F198</f>
        <v>JM2-91</v>
      </c>
      <c r="B198" t="str">
        <f t="shared" ref="B198:B261" si="40">IF(OR(E198=$A$2,E198=$B$2,E198=$C$2,E198=$D$2),"--",G198)</f>
        <v>B14_L19_P</v>
      </c>
      <c r="C198" t="str">
        <f t="shared" ref="C198:C261" si="41">$E198&amp;"-"&amp;$G198</f>
        <v>JM2-B14_L19_P</v>
      </c>
      <c r="D198" t="str">
        <f t="shared" ref="D198:D261" si="42">A198</f>
        <v>JM2-91</v>
      </c>
      <c r="E198" t="s">
        <v>259</v>
      </c>
      <c r="F198">
        <v>91</v>
      </c>
      <c r="G198" t="s">
        <v>856</v>
      </c>
      <c r="L198" t="s">
        <v>411</v>
      </c>
      <c r="M198" t="s">
        <v>274</v>
      </c>
      <c r="N198">
        <v>22.589700000000001</v>
      </c>
      <c r="AB198" t="str">
        <f>B2B!D195</f>
        <v>JM2</v>
      </c>
      <c r="AC198" t="str">
        <f>B2B!E195</f>
        <v>93</v>
      </c>
      <c r="AD198" t="str">
        <f t="shared" si="32"/>
        <v>JM2-93</v>
      </c>
      <c r="AE198" t="str">
        <f t="shared" si="33"/>
        <v>B14_L19_N</v>
      </c>
      <c r="AF198" t="str">
        <f t="shared" si="34"/>
        <v>T13</v>
      </c>
      <c r="AG198">
        <f t="shared" si="35"/>
        <v>13.8596</v>
      </c>
      <c r="AH198" t="str">
        <f>IF(IFERROR(IF(IF(AF198="--",INDEX(D:D,MATCH(AE198,INDEX(B:B,MATCH(AE198,B:B,)+1):B10712,)+MATCH(AE198,B:B,)))=D198,VLOOKUP(AE198,B:D,3,0),IF(AF198="--",INDEX(D:D,MATCH(AE198,INDEX(B:B,MATCH(AE198,B:B,)+1):B10712,)+MATCH(AE198,B:B,)),"---")),"---")=AD198,"---",IFERROR(IF(IF(AF198="--",INDEX(D:D,MATCH(AE198,INDEX(B:B,MATCH(AE198,B:B,)+1):B10712,)+MATCH(AE198,B:B,)))=AD198,VLOOKUP(AE198,B:D,3,0),IF(AF198="--",INDEX(D:D,MATCH(AE198,INDEX(B:B,MATCH(AE198,B:B,)+1):B10712,)+MATCH(AE198,B:B,)),"---")),"---"))</f>
        <v>---</v>
      </c>
      <c r="AI198" t="str">
        <f t="shared" si="36"/>
        <v>--</v>
      </c>
      <c r="AJ198" t="str">
        <f t="shared" si="37"/>
        <v>B14_L19_N</v>
      </c>
      <c r="AK198">
        <f t="shared" si="38"/>
        <v>2</v>
      </c>
      <c r="AT198" t="str">
        <f t="shared" ref="AT198:AT261" si="43">IF(IF(COUNTIF($AO$6:$AQ$150,B198)&gt;0,"---","--")="---",VLOOKUP(B198,$AO$6:$AQ$150,3,0),B198)</f>
        <v>B14_L19_P</v>
      </c>
      <c r="AU198" t="str">
        <f t="shared" ref="AU198:AU261" si="44">IF(IF(COUNTIF($AO$6:$AQ$150,B198)&gt;0,"---","--")="---",VLOOKUP(B198,$AO$6:$AQ$150,2,0),"--")</f>
        <v>--</v>
      </c>
    </row>
    <row r="199" spans="1:47" x14ac:dyDescent="0.25">
      <c r="A199" t="str">
        <f t="shared" si="39"/>
        <v>JM2-92</v>
      </c>
      <c r="B199" t="str">
        <f t="shared" si="40"/>
        <v>B14_L17_P</v>
      </c>
      <c r="C199" t="str">
        <f t="shared" si="41"/>
        <v>JM2-B14_L17_P</v>
      </c>
      <c r="D199" t="str">
        <f t="shared" si="42"/>
        <v>JM2-92</v>
      </c>
      <c r="E199" t="s">
        <v>259</v>
      </c>
      <c r="F199">
        <v>92</v>
      </c>
      <c r="G199" t="s">
        <v>854</v>
      </c>
      <c r="L199" t="s">
        <v>412</v>
      </c>
      <c r="M199" t="s">
        <v>274</v>
      </c>
      <c r="N199">
        <v>33.424100000000003</v>
      </c>
      <c r="AB199" t="str">
        <f>B2B!D196</f>
        <v>JM2</v>
      </c>
      <c r="AC199" t="str">
        <f>B2B!E196</f>
        <v>94</v>
      </c>
      <c r="AD199" t="str">
        <f t="shared" ref="AD199:AD205" si="45">AB199&amp;"-"&amp;AC199</f>
        <v>JM2-94</v>
      </c>
      <c r="AE199" t="str">
        <f t="shared" ref="AE199:AE205" si="46">VLOOKUP(AD199,A:G,7,0)</f>
        <v>B14_L20_P</v>
      </c>
      <c r="AF199" t="str">
        <f t="shared" ref="AF199:AF205" si="47">IF(
IF(
IFERROR(VLOOKUP(AE199,$AM$6:$AM$50,1,),1)=1,1,0),
IFERROR(VLOOKUP($F$2&amp;"-"&amp;AE199,C:G,4,0),
"--"),"---")</f>
        <v>U14</v>
      </c>
      <c r="AG199">
        <f t="shared" ref="AG199:AG205" si="48">IF(AF199&lt;&gt;"---",VLOOKUP(AE199,L:N,3,0),"---")</f>
        <v>23.759399999999999</v>
      </c>
      <c r="AH199" t="str">
        <f>IF(IFERROR(IF(IF(AF199="--",INDEX(D:D,MATCH(AE199,INDEX(B:B,MATCH(AE199,B:B,)+1):B10713,)+MATCH(AE199,B:B,)))=D199,VLOOKUP(AE199,B:D,3,0),IF(AF199="--",INDEX(D:D,MATCH(AE199,INDEX(B:B,MATCH(AE199,B:B,)+1):B10713,)+MATCH(AE199,B:B,)),"---")),"---")=AD199,"---",IFERROR(IF(IF(AF199="--",INDEX(D:D,MATCH(AE199,INDEX(B:B,MATCH(AE199,B:B,)+1):B10713,)+MATCH(AE199,B:B,)))=AD199,VLOOKUP(AE199,B:D,3,0),IF(AF199="--",INDEX(D:D,MATCH(AE199,INDEX(B:B,MATCH(AE199,B:B,)+1):B10713,)+MATCH(AE199,B:B,)),"---")),"---"))</f>
        <v>---</v>
      </c>
      <c r="AI199" t="str">
        <f t="shared" ref="AI199:AI205" si="49">IFERROR(IF(IF(COUNTIF($Q$6:$S$150,AE199)&gt;0,"---","--")="---",VLOOKUP(AE199,$Q$6:$S$150,2,0),"--"),"---")</f>
        <v>--</v>
      </c>
      <c r="AJ199" t="str">
        <f t="shared" ref="AJ199:AJ205" si="50">IF(IF(COUNTIF($O$6:$Q$150,AE199)&gt;0,"---","--")="---",VLOOKUP(AE199,$O$6:$Q$150,3,0),AE199)</f>
        <v>B14_L20_P</v>
      </c>
      <c r="AK199">
        <f t="shared" ref="AK199:AK205" si="51">COUNTIF(B:B,AE199)</f>
        <v>2</v>
      </c>
      <c r="AT199" t="str">
        <f t="shared" si="43"/>
        <v>B14_L17_P</v>
      </c>
      <c r="AU199" t="str">
        <f t="shared" si="44"/>
        <v>--</v>
      </c>
    </row>
    <row r="200" spans="1:47" x14ac:dyDescent="0.25">
      <c r="A200" t="str">
        <f t="shared" si="39"/>
        <v>JM2-93</v>
      </c>
      <c r="B200" t="str">
        <f t="shared" si="40"/>
        <v>B14_L19_N</v>
      </c>
      <c r="C200" t="str">
        <f t="shared" si="41"/>
        <v>JM2-B14_L19_N</v>
      </c>
      <c r="D200" t="str">
        <f t="shared" si="42"/>
        <v>JM2-93</v>
      </c>
      <c r="E200" t="s">
        <v>259</v>
      </c>
      <c r="F200">
        <v>93</v>
      </c>
      <c r="G200" t="s">
        <v>855</v>
      </c>
      <c r="L200" t="s">
        <v>1311</v>
      </c>
      <c r="M200" t="s">
        <v>274</v>
      </c>
      <c r="N200">
        <v>7.56</v>
      </c>
      <c r="AB200" t="str">
        <f>B2B!D197</f>
        <v>JM2</v>
      </c>
      <c r="AC200" t="str">
        <f>B2B!E197</f>
        <v>95</v>
      </c>
      <c r="AD200" t="str">
        <f t="shared" si="45"/>
        <v>JM2-95</v>
      </c>
      <c r="AE200" t="str">
        <f t="shared" si="46"/>
        <v>B14_L22_N</v>
      </c>
      <c r="AF200" t="str">
        <f t="shared" si="47"/>
        <v>U12</v>
      </c>
      <c r="AG200">
        <f t="shared" si="48"/>
        <v>13.8398</v>
      </c>
      <c r="AH200" t="str">
        <f>IF(IFERROR(IF(IF(AF200="--",INDEX(D:D,MATCH(AE200,INDEX(B:B,MATCH(AE200,B:B,)+1):B10714,)+MATCH(AE200,B:B,)))=D200,VLOOKUP(AE200,B:D,3,0),IF(AF200="--",INDEX(D:D,MATCH(AE200,INDEX(B:B,MATCH(AE200,B:B,)+1):B10714,)+MATCH(AE200,B:B,)),"---")),"---")=AD200,"---",IFERROR(IF(IF(AF200="--",INDEX(D:D,MATCH(AE200,INDEX(B:B,MATCH(AE200,B:B,)+1):B10714,)+MATCH(AE200,B:B,)))=AD200,VLOOKUP(AE200,B:D,3,0),IF(AF200="--",INDEX(D:D,MATCH(AE200,INDEX(B:B,MATCH(AE200,B:B,)+1):B10714,)+MATCH(AE200,B:B,)),"---")),"---"))</f>
        <v>---</v>
      </c>
      <c r="AI200" t="str">
        <f t="shared" si="49"/>
        <v>--</v>
      </c>
      <c r="AJ200" t="str">
        <f t="shared" si="50"/>
        <v>B14_L22_N</v>
      </c>
      <c r="AK200">
        <f t="shared" si="51"/>
        <v>2</v>
      </c>
      <c r="AT200" t="str">
        <f t="shared" si="43"/>
        <v>B14_L19_N</v>
      </c>
      <c r="AU200" t="str">
        <f t="shared" si="44"/>
        <v>--</v>
      </c>
    </row>
    <row r="201" spans="1:47" x14ac:dyDescent="0.25">
      <c r="A201" t="str">
        <f t="shared" si="39"/>
        <v>JM2-94</v>
      </c>
      <c r="B201" t="str">
        <f t="shared" si="40"/>
        <v>B14_L20_P</v>
      </c>
      <c r="C201" t="str">
        <f t="shared" si="41"/>
        <v>JM2-B14_L20_P</v>
      </c>
      <c r="D201" t="str">
        <f t="shared" si="42"/>
        <v>JM2-94</v>
      </c>
      <c r="E201" t="s">
        <v>259</v>
      </c>
      <c r="F201">
        <v>94</v>
      </c>
      <c r="G201" t="s">
        <v>858</v>
      </c>
      <c r="L201" t="s">
        <v>1312</v>
      </c>
      <c r="M201" t="s">
        <v>274</v>
      </c>
      <c r="N201">
        <v>22.833300000000001</v>
      </c>
      <c r="AB201" t="str">
        <f>B2B!D198</f>
        <v>JM2</v>
      </c>
      <c r="AC201" t="str">
        <f>B2B!E198</f>
        <v>96</v>
      </c>
      <c r="AD201" t="str">
        <f t="shared" si="45"/>
        <v>JM2-96</v>
      </c>
      <c r="AE201" t="str">
        <f t="shared" si="46"/>
        <v>B14_L20_N</v>
      </c>
      <c r="AF201" t="str">
        <f t="shared" si="47"/>
        <v>V14</v>
      </c>
      <c r="AG201">
        <f t="shared" si="48"/>
        <v>22.7698</v>
      </c>
      <c r="AH201" t="str">
        <f>IF(IFERROR(IF(IF(AF201="--",INDEX(D:D,MATCH(AE201,INDEX(B:B,MATCH(AE201,B:B,)+1):B10715,)+MATCH(AE201,B:B,)))=D201,VLOOKUP(AE201,B:D,3,0),IF(AF201="--",INDEX(D:D,MATCH(AE201,INDEX(B:B,MATCH(AE201,B:B,)+1):B10715,)+MATCH(AE201,B:B,)),"---")),"---")=AD201,"---",IFERROR(IF(IF(AF201="--",INDEX(D:D,MATCH(AE201,INDEX(B:B,MATCH(AE201,B:B,)+1):B10715,)+MATCH(AE201,B:B,)))=AD201,VLOOKUP(AE201,B:D,3,0),IF(AF201="--",INDEX(D:D,MATCH(AE201,INDEX(B:B,MATCH(AE201,B:B,)+1):B10715,)+MATCH(AE201,B:B,)),"---")),"---"))</f>
        <v>---</v>
      </c>
      <c r="AI201" t="str">
        <f t="shared" si="49"/>
        <v>--</v>
      </c>
      <c r="AJ201" t="str">
        <f t="shared" si="50"/>
        <v>B14_L20_N</v>
      </c>
      <c r="AK201">
        <f t="shared" si="51"/>
        <v>2</v>
      </c>
      <c r="AT201" t="str">
        <f t="shared" si="43"/>
        <v>B14_L20_P</v>
      </c>
      <c r="AU201" t="str">
        <f t="shared" si="44"/>
        <v>--</v>
      </c>
    </row>
    <row r="202" spans="1:47" x14ac:dyDescent="0.25">
      <c r="A202" t="str">
        <f t="shared" si="39"/>
        <v>JM2-95</v>
      </c>
      <c r="B202" t="str">
        <f t="shared" si="40"/>
        <v>B14_L22_N</v>
      </c>
      <c r="C202" t="str">
        <f t="shared" si="41"/>
        <v>JM2-B14_L22_N</v>
      </c>
      <c r="D202" t="str">
        <f t="shared" si="42"/>
        <v>JM2-95</v>
      </c>
      <c r="E202" t="s">
        <v>259</v>
      </c>
      <c r="F202">
        <v>95</v>
      </c>
      <c r="G202" t="s">
        <v>861</v>
      </c>
      <c r="L202" t="s">
        <v>1306</v>
      </c>
      <c r="M202" t="s">
        <v>274</v>
      </c>
      <c r="N202">
        <v>26.8095</v>
      </c>
      <c r="AB202" t="str">
        <f>B2B!D199</f>
        <v>JM2</v>
      </c>
      <c r="AC202" t="str">
        <f>B2B!E199</f>
        <v>97</v>
      </c>
      <c r="AD202" t="str">
        <f t="shared" si="45"/>
        <v>JM2-97</v>
      </c>
      <c r="AE202" t="str">
        <f t="shared" si="46"/>
        <v>B14_L22_P</v>
      </c>
      <c r="AF202" t="str">
        <f t="shared" si="47"/>
        <v>T12</v>
      </c>
      <c r="AG202">
        <f t="shared" si="48"/>
        <v>15.054</v>
      </c>
      <c r="AH202" t="str">
        <f>IF(IFERROR(IF(IF(AF202="--",INDEX(D:D,MATCH(AE202,INDEX(B:B,MATCH(AE202,B:B,)+1):B10716,)+MATCH(AE202,B:B,)))=D202,VLOOKUP(AE202,B:D,3,0),IF(AF202="--",INDEX(D:D,MATCH(AE202,INDEX(B:B,MATCH(AE202,B:B,)+1):B10716,)+MATCH(AE202,B:B,)),"---")),"---")=AD202,"---",IFERROR(IF(IF(AF202="--",INDEX(D:D,MATCH(AE202,INDEX(B:B,MATCH(AE202,B:B,)+1):B10716,)+MATCH(AE202,B:B,)))=AD202,VLOOKUP(AE202,B:D,3,0),IF(AF202="--",INDEX(D:D,MATCH(AE202,INDEX(B:B,MATCH(AE202,B:B,)+1):B10716,)+MATCH(AE202,B:B,)),"---")),"---"))</f>
        <v>---</v>
      </c>
      <c r="AI202" t="str">
        <f t="shared" si="49"/>
        <v>--</v>
      </c>
      <c r="AJ202" t="str">
        <f t="shared" si="50"/>
        <v>B14_L22_P</v>
      </c>
      <c r="AK202">
        <f t="shared" si="51"/>
        <v>2</v>
      </c>
      <c r="AT202" t="str">
        <f t="shared" si="43"/>
        <v>B14_L22_N</v>
      </c>
      <c r="AU202" t="str">
        <f t="shared" si="44"/>
        <v>--</v>
      </c>
    </row>
    <row r="203" spans="1:47" x14ac:dyDescent="0.25">
      <c r="A203" t="str">
        <f t="shared" si="39"/>
        <v>JM2-96</v>
      </c>
      <c r="B203" t="str">
        <f t="shared" si="40"/>
        <v>B14_L20_N</v>
      </c>
      <c r="C203" t="str">
        <f t="shared" si="41"/>
        <v>JM2-B14_L20_N</v>
      </c>
      <c r="D203" t="str">
        <f t="shared" si="42"/>
        <v>JM2-96</v>
      </c>
      <c r="E203" t="s">
        <v>259</v>
      </c>
      <c r="F203">
        <v>96</v>
      </c>
      <c r="G203" t="s">
        <v>857</v>
      </c>
      <c r="L203" t="s">
        <v>414</v>
      </c>
      <c r="M203" t="s">
        <v>274</v>
      </c>
      <c r="N203">
        <v>28.439499999999999</v>
      </c>
      <c r="AB203" t="str">
        <f>B2B!D200</f>
        <v>JM2</v>
      </c>
      <c r="AC203" t="str">
        <f>B2B!E200</f>
        <v>98</v>
      </c>
      <c r="AD203" t="str">
        <f t="shared" si="45"/>
        <v>JM2-98</v>
      </c>
      <c r="AE203" t="str">
        <f t="shared" si="46"/>
        <v>B14_L25</v>
      </c>
      <c r="AF203" t="str">
        <f t="shared" si="47"/>
        <v>U10</v>
      </c>
      <c r="AG203">
        <f t="shared" si="48"/>
        <v>25.968800000000002</v>
      </c>
      <c r="AH203" t="str">
        <f>IF(IFERROR(IF(IF(AF203="--",INDEX(D:D,MATCH(AE203,INDEX(B:B,MATCH(AE203,B:B,)+1):B10717,)+MATCH(AE203,B:B,)))=D203,VLOOKUP(AE203,B:D,3,0),IF(AF203="--",INDEX(D:D,MATCH(AE203,INDEX(B:B,MATCH(AE203,B:B,)+1):B10717,)+MATCH(AE203,B:B,)),"---")),"---")=AD203,"---",IFERROR(IF(IF(AF203="--",INDEX(D:D,MATCH(AE203,INDEX(B:B,MATCH(AE203,B:B,)+1):B10717,)+MATCH(AE203,B:B,)))=AD203,VLOOKUP(AE203,B:D,3,0),IF(AF203="--",INDEX(D:D,MATCH(AE203,INDEX(B:B,MATCH(AE203,B:B,)+1):B10717,)+MATCH(AE203,B:B,)),"---")),"---"))</f>
        <v>---</v>
      </c>
      <c r="AI203" t="str">
        <f t="shared" si="49"/>
        <v>--</v>
      </c>
      <c r="AJ203" t="str">
        <f t="shared" si="50"/>
        <v>B14_L25</v>
      </c>
      <c r="AK203">
        <f t="shared" si="51"/>
        <v>2</v>
      </c>
      <c r="AT203" t="str">
        <f t="shared" si="43"/>
        <v>B14_L20_N</v>
      </c>
      <c r="AU203" t="str">
        <f t="shared" si="44"/>
        <v>--</v>
      </c>
    </row>
    <row r="204" spans="1:47" x14ac:dyDescent="0.25">
      <c r="A204" t="str">
        <f t="shared" si="39"/>
        <v>JM2-97</v>
      </c>
      <c r="B204" t="str">
        <f t="shared" si="40"/>
        <v>B14_L22_P</v>
      </c>
      <c r="C204" t="str">
        <f t="shared" si="41"/>
        <v>JM2-B14_L22_P</v>
      </c>
      <c r="D204" t="str">
        <f t="shared" si="42"/>
        <v>JM2-97</v>
      </c>
      <c r="E204" t="s">
        <v>259</v>
      </c>
      <c r="F204">
        <v>97</v>
      </c>
      <c r="G204" t="s">
        <v>862</v>
      </c>
      <c r="L204" t="s">
        <v>415</v>
      </c>
      <c r="M204" t="s">
        <v>274</v>
      </c>
      <c r="N204">
        <v>16.9879</v>
      </c>
      <c r="AB204" t="str">
        <f>B2B!D201</f>
        <v>JM2</v>
      </c>
      <c r="AC204" t="str">
        <f>B2B!E201</f>
        <v>99</v>
      </c>
      <c r="AD204" t="str">
        <f t="shared" si="45"/>
        <v>JM2-99</v>
      </c>
      <c r="AE204" t="str">
        <f t="shared" si="46"/>
        <v>BOOTMODE</v>
      </c>
      <c r="AF204" t="str">
        <f t="shared" si="47"/>
        <v>R12</v>
      </c>
      <c r="AG204">
        <f t="shared" si="48"/>
        <v>23.4742</v>
      </c>
      <c r="AH204" t="str">
        <f>IF(IFERROR(IF(IF(AF204="--",INDEX(D:D,MATCH(AE204,INDEX(B:B,MATCH(AE204,B:B,)+1):B10718,)+MATCH(AE204,B:B,)))=D204,VLOOKUP(AE204,B:D,3,0),IF(AF204="--",INDEX(D:D,MATCH(AE204,INDEX(B:B,MATCH(AE204,B:B,)+1):B10718,)+MATCH(AE204,B:B,)),"---")),"---")=AD204,"---",IFERROR(IF(IF(AF204="--",INDEX(D:D,MATCH(AE204,INDEX(B:B,MATCH(AE204,B:B,)+1):B10718,)+MATCH(AE204,B:B,)))=AD204,VLOOKUP(AE204,B:D,3,0),IF(AF204="--",INDEX(D:D,MATCH(AE204,INDEX(B:B,MATCH(AE204,B:B,)+1):B10718,)+MATCH(AE204,B:B,)),"---")),"---"))</f>
        <v>---</v>
      </c>
      <c r="AI204" t="str">
        <f t="shared" si="49"/>
        <v>--</v>
      </c>
      <c r="AJ204" t="str">
        <f t="shared" si="50"/>
        <v>BOOTMODE</v>
      </c>
      <c r="AK204">
        <f t="shared" si="51"/>
        <v>4</v>
      </c>
      <c r="AT204" t="str">
        <f t="shared" si="43"/>
        <v>B14_L22_P</v>
      </c>
      <c r="AU204" t="str">
        <f t="shared" si="44"/>
        <v>--</v>
      </c>
    </row>
    <row r="205" spans="1:47" x14ac:dyDescent="0.25">
      <c r="A205" t="str">
        <f t="shared" si="39"/>
        <v>JM2-98</v>
      </c>
      <c r="B205" t="str">
        <f t="shared" si="40"/>
        <v>B14_L25</v>
      </c>
      <c r="C205" t="str">
        <f t="shared" si="41"/>
        <v>JM2-B14_L25</v>
      </c>
      <c r="D205" t="str">
        <f t="shared" si="42"/>
        <v>JM2-98</v>
      </c>
      <c r="E205" t="s">
        <v>259</v>
      </c>
      <c r="F205">
        <v>98</v>
      </c>
      <c r="G205" t="s">
        <v>1303</v>
      </c>
      <c r="L205" t="s">
        <v>416</v>
      </c>
      <c r="M205" t="s">
        <v>274</v>
      </c>
      <c r="N205">
        <v>22.8325</v>
      </c>
      <c r="AB205" t="str">
        <f>B2B!D202</f>
        <v>JM2</v>
      </c>
      <c r="AC205" t="str">
        <f>B2B!E202</f>
        <v>100</v>
      </c>
      <c r="AD205" t="str">
        <f t="shared" si="45"/>
        <v>JM2-100</v>
      </c>
      <c r="AE205" t="str">
        <f t="shared" si="46"/>
        <v>B14_L0</v>
      </c>
      <c r="AF205" t="str">
        <f t="shared" si="47"/>
        <v>L14</v>
      </c>
      <c r="AG205">
        <f t="shared" si="48"/>
        <v>31.472999999999999</v>
      </c>
      <c r="AH205" t="str">
        <f>IF(IFERROR(IF(IF(AF205="--",INDEX(D:D,MATCH(AE205,INDEX(B:B,MATCH(AE205,B:B,)+1):B10719,)+MATCH(AE205,B:B,)))=D205,VLOOKUP(AE205,B:D,3,0),IF(AF205="--",INDEX(D:D,MATCH(AE205,INDEX(B:B,MATCH(AE205,B:B,)+1):B10719,)+MATCH(AE205,B:B,)),"---")),"---")=AD205,"---",IFERROR(IF(IF(AF205="--",INDEX(D:D,MATCH(AE205,INDEX(B:B,MATCH(AE205,B:B,)+1):B10719,)+MATCH(AE205,B:B,)))=AD205,VLOOKUP(AE205,B:D,3,0),IF(AF205="--",INDEX(D:D,MATCH(AE205,INDEX(B:B,MATCH(AE205,B:B,)+1):B10719,)+MATCH(AE205,B:B,)),"---")),"---"))</f>
        <v>---</v>
      </c>
      <c r="AI205" t="str">
        <f t="shared" si="49"/>
        <v>--</v>
      </c>
      <c r="AJ205" t="str">
        <f t="shared" si="50"/>
        <v>B14_L0</v>
      </c>
      <c r="AK205">
        <f t="shared" si="51"/>
        <v>2</v>
      </c>
      <c r="AT205" t="str">
        <f t="shared" si="43"/>
        <v>B14_L25</v>
      </c>
      <c r="AU205" t="str">
        <f t="shared" si="44"/>
        <v>--</v>
      </c>
    </row>
    <row r="206" spans="1:47" x14ac:dyDescent="0.25">
      <c r="A206" t="str">
        <f t="shared" si="39"/>
        <v>JM2-99</v>
      </c>
      <c r="B206" t="str">
        <f t="shared" si="40"/>
        <v>BOOTMODE</v>
      </c>
      <c r="C206" t="str">
        <f t="shared" si="41"/>
        <v>JM2-BOOTMODE</v>
      </c>
      <c r="D206" t="str">
        <f t="shared" si="42"/>
        <v>JM2-99</v>
      </c>
      <c r="E206" t="s">
        <v>259</v>
      </c>
      <c r="F206">
        <v>99</v>
      </c>
      <c r="G206" t="s">
        <v>1267</v>
      </c>
      <c r="L206" t="s">
        <v>417</v>
      </c>
      <c r="M206" t="s">
        <v>274</v>
      </c>
      <c r="N206">
        <v>12.096299999999999</v>
      </c>
      <c r="AT206" t="str">
        <f t="shared" si="43"/>
        <v>BOOTMODE</v>
      </c>
      <c r="AU206" t="str">
        <f t="shared" si="44"/>
        <v>--</v>
      </c>
    </row>
    <row r="207" spans="1:47" x14ac:dyDescent="0.25">
      <c r="A207" t="str">
        <f t="shared" si="39"/>
        <v>JM2-100</v>
      </c>
      <c r="B207" t="str">
        <f t="shared" si="40"/>
        <v>B14_L0</v>
      </c>
      <c r="C207" t="str">
        <f t="shared" si="41"/>
        <v>JM2-B14_L0</v>
      </c>
      <c r="D207" t="str">
        <f t="shared" si="42"/>
        <v>JM2-100</v>
      </c>
      <c r="E207" t="s">
        <v>259</v>
      </c>
      <c r="F207">
        <v>100</v>
      </c>
      <c r="G207" t="s">
        <v>1302</v>
      </c>
      <c r="L207" t="s">
        <v>418</v>
      </c>
      <c r="M207" t="s">
        <v>274</v>
      </c>
      <c r="N207">
        <v>14.6752</v>
      </c>
      <c r="AT207" t="str">
        <f t="shared" si="43"/>
        <v>B14_L0</v>
      </c>
      <c r="AU207" t="str">
        <f t="shared" si="44"/>
        <v>--</v>
      </c>
    </row>
    <row r="208" spans="1:47" x14ac:dyDescent="0.25">
      <c r="A208" t="str">
        <f t="shared" si="39"/>
        <v>JM2-F1</v>
      </c>
      <c r="B208" t="str">
        <f t="shared" si="40"/>
        <v>GND</v>
      </c>
      <c r="C208" t="str">
        <f t="shared" si="41"/>
        <v>JM2-GND</v>
      </c>
      <c r="D208" t="str">
        <f t="shared" si="42"/>
        <v>JM2-F1</v>
      </c>
      <c r="E208" t="s">
        <v>259</v>
      </c>
      <c r="F208" t="s">
        <v>364</v>
      </c>
      <c r="G208" t="s">
        <v>275</v>
      </c>
      <c r="L208" t="s">
        <v>407</v>
      </c>
      <c r="M208" t="s">
        <v>274</v>
      </c>
      <c r="N208">
        <v>30.544499999999999</v>
      </c>
      <c r="AT208" t="str">
        <f t="shared" si="43"/>
        <v>GND</v>
      </c>
      <c r="AU208" t="str">
        <f t="shared" si="44"/>
        <v>--</v>
      </c>
    </row>
    <row r="209" spans="1:47" x14ac:dyDescent="0.25">
      <c r="A209" t="str">
        <f t="shared" si="39"/>
        <v>JM2-F2</v>
      </c>
      <c r="B209" t="str">
        <f t="shared" si="40"/>
        <v>GND</v>
      </c>
      <c r="C209" t="str">
        <f t="shared" si="41"/>
        <v>JM2-GND</v>
      </c>
      <c r="D209" t="str">
        <f t="shared" si="42"/>
        <v>JM2-F2</v>
      </c>
      <c r="E209" t="s">
        <v>259</v>
      </c>
      <c r="F209" t="s">
        <v>366</v>
      </c>
      <c r="G209" t="s">
        <v>275</v>
      </c>
      <c r="L209" t="s">
        <v>404</v>
      </c>
      <c r="M209" t="s">
        <v>274</v>
      </c>
      <c r="N209">
        <v>17.378399999999999</v>
      </c>
      <c r="AT209" t="str">
        <f t="shared" si="43"/>
        <v>GND</v>
      </c>
      <c r="AU209" t="str">
        <f t="shared" si="44"/>
        <v>--</v>
      </c>
    </row>
    <row r="210" spans="1:47" x14ac:dyDescent="0.25">
      <c r="A210" t="str">
        <f t="shared" si="39"/>
        <v>U1-1</v>
      </c>
      <c r="B210" t="str">
        <f t="shared" si="40"/>
        <v>VIN</v>
      </c>
      <c r="C210" t="str">
        <f t="shared" si="41"/>
        <v>U1-VIN</v>
      </c>
      <c r="D210" t="str">
        <f t="shared" si="42"/>
        <v>U1-1</v>
      </c>
      <c r="E210" t="s">
        <v>408</v>
      </c>
      <c r="F210">
        <v>1</v>
      </c>
      <c r="G210" t="s">
        <v>273</v>
      </c>
      <c r="L210" t="s">
        <v>405</v>
      </c>
      <c r="M210" t="s">
        <v>274</v>
      </c>
      <c r="N210">
        <v>16.4102</v>
      </c>
      <c r="AT210" t="str">
        <f t="shared" si="43"/>
        <v>VIN</v>
      </c>
      <c r="AU210" t="str">
        <f t="shared" si="44"/>
        <v>--</v>
      </c>
    </row>
    <row r="211" spans="1:47" x14ac:dyDescent="0.25">
      <c r="A211" t="str">
        <f t="shared" si="39"/>
        <v>U1-2</v>
      </c>
      <c r="B211" t="str">
        <f t="shared" si="40"/>
        <v>PG_1V0</v>
      </c>
      <c r="C211" t="str">
        <f t="shared" si="41"/>
        <v>U1-PG_1V0</v>
      </c>
      <c r="D211" t="str">
        <f t="shared" si="42"/>
        <v>U1-2</v>
      </c>
      <c r="E211" t="s">
        <v>408</v>
      </c>
      <c r="F211">
        <v>2</v>
      </c>
      <c r="G211" t="s">
        <v>411</v>
      </c>
      <c r="L211" t="s">
        <v>403</v>
      </c>
      <c r="M211" t="s">
        <v>274</v>
      </c>
      <c r="N211">
        <v>20.068300000000001</v>
      </c>
      <c r="AT211" t="str">
        <f t="shared" si="43"/>
        <v>PG_1V0</v>
      </c>
      <c r="AU211" t="str">
        <f t="shared" si="44"/>
        <v>--</v>
      </c>
    </row>
    <row r="212" spans="1:47" x14ac:dyDescent="0.25">
      <c r="A212" t="str">
        <f t="shared" si="39"/>
        <v>U1-3</v>
      </c>
      <c r="B212" t="str">
        <f t="shared" si="40"/>
        <v>VIN</v>
      </c>
      <c r="C212" t="str">
        <f t="shared" si="41"/>
        <v>U1-VIN</v>
      </c>
      <c r="D212" t="str">
        <f t="shared" si="42"/>
        <v>U1-3</v>
      </c>
      <c r="E212" t="s">
        <v>408</v>
      </c>
      <c r="F212">
        <v>3</v>
      </c>
      <c r="G212" t="s">
        <v>273</v>
      </c>
      <c r="L212" t="s">
        <v>281</v>
      </c>
      <c r="M212" t="s">
        <v>274</v>
      </c>
      <c r="N212">
        <v>18.619900000000001</v>
      </c>
      <c r="AT212" t="str">
        <f t="shared" si="43"/>
        <v>VIN</v>
      </c>
      <c r="AU212" t="str">
        <f t="shared" si="44"/>
        <v>--</v>
      </c>
    </row>
    <row r="213" spans="1:47" x14ac:dyDescent="0.25">
      <c r="A213" t="str">
        <f t="shared" si="39"/>
        <v>U1-4</v>
      </c>
      <c r="B213" t="str">
        <f t="shared" si="40"/>
        <v>VIN</v>
      </c>
      <c r="C213" t="str">
        <f t="shared" si="41"/>
        <v>U1-VIN</v>
      </c>
      <c r="D213" t="str">
        <f t="shared" si="42"/>
        <v>U1-4</v>
      </c>
      <c r="E213" t="s">
        <v>408</v>
      </c>
      <c r="F213">
        <v>4</v>
      </c>
      <c r="G213" t="s">
        <v>273</v>
      </c>
      <c r="L213" t="s">
        <v>376</v>
      </c>
      <c r="M213" t="s">
        <v>274</v>
      </c>
      <c r="N213">
        <v>19.0486</v>
      </c>
      <c r="AT213" t="str">
        <f t="shared" si="43"/>
        <v>VIN</v>
      </c>
      <c r="AU213" t="str">
        <f t="shared" si="44"/>
        <v>--</v>
      </c>
    </row>
    <row r="214" spans="1:47" x14ac:dyDescent="0.25">
      <c r="A214" t="str">
        <f t="shared" si="39"/>
        <v>U1-5</v>
      </c>
      <c r="B214" t="str">
        <f t="shared" si="40"/>
        <v>GND</v>
      </c>
      <c r="C214" t="str">
        <f t="shared" si="41"/>
        <v>U1-GND</v>
      </c>
      <c r="D214" t="str">
        <f t="shared" si="42"/>
        <v>U1-5</v>
      </c>
      <c r="E214" t="s">
        <v>408</v>
      </c>
      <c r="F214">
        <v>5</v>
      </c>
      <c r="G214" t="s">
        <v>275</v>
      </c>
      <c r="L214" t="s">
        <v>1287</v>
      </c>
      <c r="M214" t="s">
        <v>274</v>
      </c>
      <c r="N214">
        <v>50.116300000000003</v>
      </c>
      <c r="AT214" t="str">
        <f t="shared" si="43"/>
        <v>GND</v>
      </c>
      <c r="AU214" t="str">
        <f t="shared" si="44"/>
        <v>--</v>
      </c>
    </row>
    <row r="215" spans="1:47" x14ac:dyDescent="0.25">
      <c r="A215" t="str">
        <f t="shared" si="39"/>
        <v>U1-6</v>
      </c>
      <c r="B215" t="str">
        <f t="shared" si="40"/>
        <v>GND</v>
      </c>
      <c r="C215" t="str">
        <f t="shared" si="41"/>
        <v>U1-GND</v>
      </c>
      <c r="D215" t="str">
        <f t="shared" si="42"/>
        <v>U1-6</v>
      </c>
      <c r="E215" t="s">
        <v>408</v>
      </c>
      <c r="F215">
        <v>6</v>
      </c>
      <c r="G215" t="s">
        <v>275</v>
      </c>
      <c r="L215" t="s">
        <v>273</v>
      </c>
      <c r="M215" t="s">
        <v>274</v>
      </c>
      <c r="N215">
        <v>28.577999999999999</v>
      </c>
      <c r="AT215" t="str">
        <f t="shared" si="43"/>
        <v>GND</v>
      </c>
      <c r="AU215" t="str">
        <f t="shared" si="44"/>
        <v>--</v>
      </c>
    </row>
    <row r="216" spans="1:47" x14ac:dyDescent="0.25">
      <c r="A216" t="str">
        <f t="shared" si="39"/>
        <v>U1-7</v>
      </c>
      <c r="B216" t="str">
        <f t="shared" si="40"/>
        <v>NetR15_1</v>
      </c>
      <c r="C216" t="str">
        <f t="shared" si="41"/>
        <v>U1-NetR15_1</v>
      </c>
      <c r="D216" t="str">
        <f t="shared" si="42"/>
        <v>U1-7</v>
      </c>
      <c r="E216" t="s">
        <v>408</v>
      </c>
      <c r="F216">
        <v>7</v>
      </c>
      <c r="G216" t="s">
        <v>915</v>
      </c>
      <c r="L216" t="s">
        <v>1313</v>
      </c>
      <c r="M216" t="s">
        <v>1313</v>
      </c>
      <c r="N216" t="s">
        <v>1313</v>
      </c>
      <c r="AT216" t="str">
        <f t="shared" si="43"/>
        <v>NetR15_1</v>
      </c>
      <c r="AU216" t="str">
        <f t="shared" si="44"/>
        <v>--</v>
      </c>
    </row>
    <row r="217" spans="1:47" x14ac:dyDescent="0.25">
      <c r="A217" t="str">
        <f t="shared" si="39"/>
        <v>U1-8</v>
      </c>
      <c r="B217" t="str">
        <f t="shared" si="40"/>
        <v>1.0V</v>
      </c>
      <c r="C217" t="str">
        <f t="shared" si="41"/>
        <v>U1-1.0V</v>
      </c>
      <c r="D217" t="str">
        <f t="shared" si="42"/>
        <v>U1-8</v>
      </c>
      <c r="E217" t="s">
        <v>408</v>
      </c>
      <c r="F217">
        <v>8</v>
      </c>
      <c r="G217" t="s">
        <v>1297</v>
      </c>
      <c r="AT217" t="str">
        <f t="shared" si="43"/>
        <v>1.0V</v>
      </c>
      <c r="AU217" t="str">
        <f t="shared" si="44"/>
        <v>--</v>
      </c>
    </row>
    <row r="218" spans="1:47" x14ac:dyDescent="0.25">
      <c r="A218" t="str">
        <f t="shared" si="39"/>
        <v>U1-9</v>
      </c>
      <c r="B218" t="str">
        <f t="shared" si="40"/>
        <v>GND</v>
      </c>
      <c r="C218" t="str">
        <f t="shared" si="41"/>
        <v>U1-GND</v>
      </c>
      <c r="D218" t="str">
        <f t="shared" si="42"/>
        <v>U1-9</v>
      </c>
      <c r="E218" t="s">
        <v>408</v>
      </c>
      <c r="F218">
        <v>9</v>
      </c>
      <c r="G218" t="s">
        <v>275</v>
      </c>
      <c r="AT218" t="str">
        <f t="shared" si="43"/>
        <v>GND</v>
      </c>
      <c r="AU218" t="str">
        <f t="shared" si="44"/>
        <v>--</v>
      </c>
    </row>
    <row r="219" spans="1:47" x14ac:dyDescent="0.25">
      <c r="A219" t="str">
        <f t="shared" si="39"/>
        <v>U2-1</v>
      </c>
      <c r="B219" t="str">
        <f t="shared" si="40"/>
        <v>EN_GTPWR</v>
      </c>
      <c r="C219" t="str">
        <f t="shared" si="41"/>
        <v>U2-EN_GTPWR</v>
      </c>
      <c r="D219" t="str">
        <f t="shared" si="42"/>
        <v>U2-1</v>
      </c>
      <c r="E219" t="s">
        <v>413</v>
      </c>
      <c r="F219">
        <v>1</v>
      </c>
      <c r="G219" t="s">
        <v>1305</v>
      </c>
      <c r="AT219" t="str">
        <f t="shared" si="43"/>
        <v>EN_GTPWR</v>
      </c>
      <c r="AU219" t="str">
        <f t="shared" si="44"/>
        <v>--</v>
      </c>
    </row>
    <row r="220" spans="1:47" x14ac:dyDescent="0.25">
      <c r="A220" t="str">
        <f t="shared" si="39"/>
        <v>U2-2</v>
      </c>
      <c r="B220" t="str">
        <f t="shared" si="40"/>
        <v>NetU2_2</v>
      </c>
      <c r="C220" t="str">
        <f t="shared" si="41"/>
        <v>U2-NetU2_2</v>
      </c>
      <c r="D220" t="str">
        <f t="shared" si="42"/>
        <v>U2-2</v>
      </c>
      <c r="E220" t="s">
        <v>413</v>
      </c>
      <c r="F220">
        <v>2</v>
      </c>
      <c r="G220" t="s">
        <v>1314</v>
      </c>
      <c r="AT220" t="str">
        <f t="shared" si="43"/>
        <v>NetU2_2</v>
      </c>
      <c r="AU220" t="str">
        <f t="shared" si="44"/>
        <v>--</v>
      </c>
    </row>
    <row r="221" spans="1:47" x14ac:dyDescent="0.25">
      <c r="A221" t="str">
        <f t="shared" si="39"/>
        <v>U2-3</v>
      </c>
      <c r="B221" t="str">
        <f t="shared" si="40"/>
        <v>GND</v>
      </c>
      <c r="C221" t="str">
        <f t="shared" si="41"/>
        <v>U2-GND</v>
      </c>
      <c r="D221" t="str">
        <f t="shared" si="42"/>
        <v>U2-3</v>
      </c>
      <c r="E221" t="s">
        <v>413</v>
      </c>
      <c r="F221">
        <v>3</v>
      </c>
      <c r="G221" t="s">
        <v>275</v>
      </c>
      <c r="AT221" t="str">
        <f t="shared" si="43"/>
        <v>GND</v>
      </c>
      <c r="AU221" t="str">
        <f t="shared" si="44"/>
        <v>--</v>
      </c>
    </row>
    <row r="222" spans="1:47" x14ac:dyDescent="0.25">
      <c r="A222" t="str">
        <f t="shared" si="39"/>
        <v>U2-4</v>
      </c>
      <c r="B222" t="str">
        <f t="shared" si="40"/>
        <v>CLK2_N</v>
      </c>
      <c r="C222" t="str">
        <f t="shared" si="41"/>
        <v>U2-CLK2_N</v>
      </c>
      <c r="D222" t="str">
        <f t="shared" si="42"/>
        <v>U2-4</v>
      </c>
      <c r="E222" t="s">
        <v>413</v>
      </c>
      <c r="F222">
        <v>4</v>
      </c>
      <c r="G222" t="s">
        <v>875</v>
      </c>
      <c r="AT222" t="str">
        <f t="shared" si="43"/>
        <v>MGT_CLK1_N</v>
      </c>
      <c r="AU222" t="str">
        <f t="shared" si="44"/>
        <v>C135</v>
      </c>
    </row>
    <row r="223" spans="1:47" x14ac:dyDescent="0.25">
      <c r="A223" t="str">
        <f t="shared" si="39"/>
        <v>U2-5</v>
      </c>
      <c r="B223" t="str">
        <f t="shared" si="40"/>
        <v>CLK2_P</v>
      </c>
      <c r="C223" t="str">
        <f t="shared" si="41"/>
        <v>U2-CLK2_P</v>
      </c>
      <c r="D223" t="str">
        <f t="shared" si="42"/>
        <v>U2-5</v>
      </c>
      <c r="E223" t="s">
        <v>413</v>
      </c>
      <c r="F223">
        <v>5</v>
      </c>
      <c r="G223" t="s">
        <v>876</v>
      </c>
      <c r="AT223" t="str">
        <f t="shared" si="43"/>
        <v>MGT_CLK1_P</v>
      </c>
      <c r="AU223" t="str">
        <f t="shared" si="44"/>
        <v>C134</v>
      </c>
    </row>
    <row r="224" spans="1:47" x14ac:dyDescent="0.25">
      <c r="A224" t="str">
        <f t="shared" si="39"/>
        <v>U2-6</v>
      </c>
      <c r="B224" t="str">
        <f t="shared" si="40"/>
        <v>NetC10_2</v>
      </c>
      <c r="C224" t="str">
        <f t="shared" si="41"/>
        <v>U2-NetC10_2</v>
      </c>
      <c r="D224" t="str">
        <f t="shared" si="42"/>
        <v>U2-6</v>
      </c>
      <c r="E224" t="s">
        <v>413</v>
      </c>
      <c r="F224">
        <v>6</v>
      </c>
      <c r="G224" t="s">
        <v>926</v>
      </c>
      <c r="AT224" t="str">
        <f t="shared" si="43"/>
        <v>NetC10_2</v>
      </c>
      <c r="AU224" t="str">
        <f t="shared" si="44"/>
        <v>--</v>
      </c>
    </row>
    <row r="225" spans="1:47" x14ac:dyDescent="0.25">
      <c r="A225" t="str">
        <f t="shared" si="39"/>
        <v>U3-1</v>
      </c>
      <c r="B225" t="str">
        <f t="shared" si="40"/>
        <v>VIN</v>
      </c>
      <c r="C225" t="str">
        <f t="shared" si="41"/>
        <v>U3-VIN</v>
      </c>
      <c r="D225" t="str">
        <f t="shared" si="42"/>
        <v>U3-1</v>
      </c>
      <c r="E225" t="s">
        <v>419</v>
      </c>
      <c r="F225">
        <v>1</v>
      </c>
      <c r="G225" t="s">
        <v>273</v>
      </c>
      <c r="AT225" t="str">
        <f t="shared" si="43"/>
        <v>VIN</v>
      </c>
      <c r="AU225" t="str">
        <f t="shared" si="44"/>
        <v>--</v>
      </c>
    </row>
    <row r="226" spans="1:47" x14ac:dyDescent="0.25">
      <c r="A226" t="str">
        <f t="shared" si="39"/>
        <v>U3-2</v>
      </c>
      <c r="B226" t="str">
        <f t="shared" si="40"/>
        <v>PG_1V0</v>
      </c>
      <c r="C226" t="str">
        <f t="shared" si="41"/>
        <v>U3-PG_1V0</v>
      </c>
      <c r="D226" t="str">
        <f t="shared" si="42"/>
        <v>U3-2</v>
      </c>
      <c r="E226" t="s">
        <v>419</v>
      </c>
      <c r="F226">
        <v>2</v>
      </c>
      <c r="G226" t="s">
        <v>411</v>
      </c>
      <c r="AT226" t="str">
        <f t="shared" si="43"/>
        <v>PG_1V0</v>
      </c>
      <c r="AU226" t="str">
        <f t="shared" si="44"/>
        <v>--</v>
      </c>
    </row>
    <row r="227" spans="1:47" x14ac:dyDescent="0.25">
      <c r="A227" t="str">
        <f t="shared" si="39"/>
        <v>U3-3</v>
      </c>
      <c r="B227" t="str">
        <f t="shared" si="40"/>
        <v>1.8V</v>
      </c>
      <c r="C227" t="str">
        <f t="shared" si="41"/>
        <v>U3-1.8V</v>
      </c>
      <c r="D227" t="str">
        <f t="shared" si="42"/>
        <v>U3-3</v>
      </c>
      <c r="E227" t="s">
        <v>419</v>
      </c>
      <c r="F227">
        <v>3</v>
      </c>
      <c r="G227" t="s">
        <v>276</v>
      </c>
      <c r="AT227" t="str">
        <f t="shared" si="43"/>
        <v>1.8V</v>
      </c>
      <c r="AU227" t="str">
        <f t="shared" si="44"/>
        <v>--</v>
      </c>
    </row>
    <row r="228" spans="1:47" x14ac:dyDescent="0.25">
      <c r="A228" t="str">
        <f t="shared" si="39"/>
        <v>U3-4</v>
      </c>
      <c r="B228" t="str">
        <f t="shared" si="40"/>
        <v>GND</v>
      </c>
      <c r="C228" t="str">
        <f t="shared" si="41"/>
        <v>U3-GND</v>
      </c>
      <c r="D228" t="str">
        <f t="shared" si="42"/>
        <v>U3-4</v>
      </c>
      <c r="E228" t="s">
        <v>419</v>
      </c>
      <c r="F228">
        <v>4</v>
      </c>
      <c r="G228" t="s">
        <v>275</v>
      </c>
      <c r="AT228" t="str">
        <f t="shared" si="43"/>
        <v>GND</v>
      </c>
      <c r="AU228" t="str">
        <f t="shared" si="44"/>
        <v>--</v>
      </c>
    </row>
    <row r="229" spans="1:47" x14ac:dyDescent="0.25">
      <c r="A229" t="str">
        <f t="shared" si="39"/>
        <v>U4-A1</v>
      </c>
      <c r="B229" t="str">
        <f t="shared" si="40"/>
        <v>GND</v>
      </c>
      <c r="C229" t="str">
        <f t="shared" si="41"/>
        <v>U4-GND</v>
      </c>
      <c r="D229" t="str">
        <f t="shared" si="42"/>
        <v>U4-A1</v>
      </c>
      <c r="E229" t="s">
        <v>420</v>
      </c>
      <c r="F229" t="s">
        <v>543</v>
      </c>
      <c r="G229" t="s">
        <v>275</v>
      </c>
      <c r="AT229" t="str">
        <f t="shared" si="43"/>
        <v>GND</v>
      </c>
      <c r="AU229" t="str">
        <f t="shared" si="44"/>
        <v>--</v>
      </c>
    </row>
    <row r="230" spans="1:47" x14ac:dyDescent="0.25">
      <c r="A230" t="str">
        <f t="shared" si="39"/>
        <v>U4-A5</v>
      </c>
      <c r="B230" t="str">
        <f t="shared" si="40"/>
        <v>GND</v>
      </c>
      <c r="C230" t="str">
        <f t="shared" si="41"/>
        <v>U4-GND</v>
      </c>
      <c r="D230" t="str">
        <f t="shared" si="42"/>
        <v>U4-A5</v>
      </c>
      <c r="E230" t="s">
        <v>420</v>
      </c>
      <c r="F230" t="s">
        <v>546</v>
      </c>
      <c r="G230" t="s">
        <v>275</v>
      </c>
      <c r="AT230" t="str">
        <f t="shared" si="43"/>
        <v>GND</v>
      </c>
      <c r="AU230" t="str">
        <f t="shared" si="44"/>
        <v>--</v>
      </c>
    </row>
    <row r="231" spans="1:47" x14ac:dyDescent="0.25">
      <c r="A231" t="str">
        <f t="shared" si="39"/>
        <v>U4-A7</v>
      </c>
      <c r="B231" t="str">
        <f t="shared" si="40"/>
        <v>GND</v>
      </c>
      <c r="C231" t="str">
        <f t="shared" si="41"/>
        <v>U4-GND</v>
      </c>
      <c r="D231" t="str">
        <f t="shared" si="42"/>
        <v>U4-A7</v>
      </c>
      <c r="E231" t="s">
        <v>420</v>
      </c>
      <c r="F231" t="s">
        <v>548</v>
      </c>
      <c r="G231" t="s">
        <v>275</v>
      </c>
      <c r="AT231" t="str">
        <f t="shared" si="43"/>
        <v>GND</v>
      </c>
      <c r="AU231" t="str">
        <f t="shared" si="44"/>
        <v>--</v>
      </c>
    </row>
    <row r="232" spans="1:47" x14ac:dyDescent="0.25">
      <c r="A232" t="str">
        <f t="shared" si="39"/>
        <v>U4-A8</v>
      </c>
      <c r="B232" t="str">
        <f t="shared" si="40"/>
        <v>GND</v>
      </c>
      <c r="C232" t="str">
        <f t="shared" si="41"/>
        <v>U4-GND</v>
      </c>
      <c r="D232" t="str">
        <f t="shared" si="42"/>
        <v>U4-A8</v>
      </c>
      <c r="E232" t="s">
        <v>420</v>
      </c>
      <c r="F232" t="s">
        <v>597</v>
      </c>
      <c r="G232" t="s">
        <v>275</v>
      </c>
      <c r="AT232" t="str">
        <f t="shared" si="43"/>
        <v>GND</v>
      </c>
      <c r="AU232" t="str">
        <f t="shared" si="44"/>
        <v>--</v>
      </c>
    </row>
    <row r="233" spans="1:47" x14ac:dyDescent="0.25">
      <c r="A233" t="str">
        <f t="shared" si="39"/>
        <v>U4-A11</v>
      </c>
      <c r="B233" t="str">
        <f t="shared" si="40"/>
        <v>GND</v>
      </c>
      <c r="C233" t="str">
        <f t="shared" si="41"/>
        <v>U4-GND</v>
      </c>
      <c r="D233" t="str">
        <f t="shared" si="42"/>
        <v>U4-A11</v>
      </c>
      <c r="E233" t="s">
        <v>420</v>
      </c>
      <c r="F233" t="s">
        <v>487</v>
      </c>
      <c r="G233" t="s">
        <v>275</v>
      </c>
      <c r="AT233" t="str">
        <f t="shared" si="43"/>
        <v>GND</v>
      </c>
      <c r="AU233" t="str">
        <f t="shared" si="44"/>
        <v>--</v>
      </c>
    </row>
    <row r="234" spans="1:47" x14ac:dyDescent="0.25">
      <c r="A234" t="str">
        <f t="shared" si="39"/>
        <v>U4-A16</v>
      </c>
      <c r="B234" t="str">
        <f t="shared" si="40"/>
        <v>VCCIO15</v>
      </c>
      <c r="C234" t="str">
        <f t="shared" si="41"/>
        <v>U4-VCCIO15</v>
      </c>
      <c r="D234" t="str">
        <f t="shared" si="42"/>
        <v>U4-A16</v>
      </c>
      <c r="E234" t="s">
        <v>420</v>
      </c>
      <c r="F234" t="s">
        <v>491</v>
      </c>
      <c r="G234" t="s">
        <v>281</v>
      </c>
      <c r="AT234" t="str">
        <f t="shared" si="43"/>
        <v>VCCIO15</v>
      </c>
      <c r="AU234" t="str">
        <f t="shared" si="44"/>
        <v>--</v>
      </c>
    </row>
    <row r="235" spans="1:47" x14ac:dyDescent="0.25">
      <c r="A235" t="str">
        <f t="shared" si="39"/>
        <v>U4-A18</v>
      </c>
      <c r="B235" t="str">
        <f t="shared" si="40"/>
        <v>GND</v>
      </c>
      <c r="C235" t="str">
        <f t="shared" si="41"/>
        <v>U4-GND</v>
      </c>
      <c r="D235" t="str">
        <f t="shared" si="42"/>
        <v>U4-A18</v>
      </c>
      <c r="E235" t="s">
        <v>420</v>
      </c>
      <c r="F235" t="s">
        <v>493</v>
      </c>
      <c r="G235" t="s">
        <v>275</v>
      </c>
      <c r="AT235" t="str">
        <f t="shared" si="43"/>
        <v>GND</v>
      </c>
      <c r="AU235" t="str">
        <f t="shared" si="44"/>
        <v>--</v>
      </c>
    </row>
    <row r="236" spans="1:47" x14ac:dyDescent="0.25">
      <c r="A236" t="str">
        <f t="shared" si="39"/>
        <v>U4-B3</v>
      </c>
      <c r="B236" t="str">
        <f t="shared" si="40"/>
        <v>GND</v>
      </c>
      <c r="C236" t="str">
        <f t="shared" si="41"/>
        <v>U4-GND</v>
      </c>
      <c r="D236" t="str">
        <f t="shared" si="42"/>
        <v>U4-B3</v>
      </c>
      <c r="E236" t="s">
        <v>420</v>
      </c>
      <c r="F236" t="s">
        <v>551</v>
      </c>
      <c r="G236" t="s">
        <v>275</v>
      </c>
      <c r="AT236" t="str">
        <f t="shared" si="43"/>
        <v>GND</v>
      </c>
      <c r="AU236" t="str">
        <f t="shared" si="44"/>
        <v>--</v>
      </c>
    </row>
    <row r="237" spans="1:47" x14ac:dyDescent="0.25">
      <c r="A237" t="str">
        <f t="shared" si="39"/>
        <v>U4-B7</v>
      </c>
      <c r="B237" t="str">
        <f t="shared" si="40"/>
        <v>GND</v>
      </c>
      <c r="C237" t="str">
        <f t="shared" si="41"/>
        <v>U4-GND</v>
      </c>
      <c r="D237" t="str">
        <f t="shared" si="42"/>
        <v>U4-B7</v>
      </c>
      <c r="E237" t="s">
        <v>420</v>
      </c>
      <c r="F237" t="s">
        <v>554</v>
      </c>
      <c r="G237" t="s">
        <v>275</v>
      </c>
      <c r="AT237" t="str">
        <f t="shared" si="43"/>
        <v>GND</v>
      </c>
      <c r="AU237" t="str">
        <f t="shared" si="44"/>
        <v>--</v>
      </c>
    </row>
    <row r="238" spans="1:47" x14ac:dyDescent="0.25">
      <c r="A238" t="str">
        <f t="shared" si="39"/>
        <v>U4-B8</v>
      </c>
      <c r="B238" t="str">
        <f t="shared" si="40"/>
        <v>GND</v>
      </c>
      <c r="C238" t="str">
        <f t="shared" si="41"/>
        <v>U4-GND</v>
      </c>
      <c r="D238" t="str">
        <f t="shared" si="42"/>
        <v>U4-B8</v>
      </c>
      <c r="E238" t="s">
        <v>420</v>
      </c>
      <c r="F238" t="s">
        <v>600</v>
      </c>
      <c r="G238" t="s">
        <v>275</v>
      </c>
      <c r="AT238" t="str">
        <f t="shared" si="43"/>
        <v>GND</v>
      </c>
      <c r="AU238" t="str">
        <f t="shared" si="44"/>
        <v>--</v>
      </c>
    </row>
    <row r="239" spans="1:47" x14ac:dyDescent="0.25">
      <c r="A239" t="str">
        <f t="shared" si="39"/>
        <v>U4-B13</v>
      </c>
      <c r="B239" t="str">
        <f t="shared" si="40"/>
        <v>VCCIO15</v>
      </c>
      <c r="C239" t="str">
        <f t="shared" si="41"/>
        <v>U4-VCCIO15</v>
      </c>
      <c r="D239" t="str">
        <f t="shared" si="42"/>
        <v>U4-B13</v>
      </c>
      <c r="E239" t="s">
        <v>420</v>
      </c>
      <c r="F239" t="s">
        <v>496</v>
      </c>
      <c r="G239" t="s">
        <v>281</v>
      </c>
      <c r="AT239" t="str">
        <f t="shared" si="43"/>
        <v>VCCIO15</v>
      </c>
      <c r="AU239" t="str">
        <f t="shared" si="44"/>
        <v>--</v>
      </c>
    </row>
    <row r="240" spans="1:47" x14ac:dyDescent="0.25">
      <c r="A240" t="str">
        <f t="shared" si="39"/>
        <v>U4-B18</v>
      </c>
      <c r="B240" t="str">
        <f t="shared" si="40"/>
        <v>GND</v>
      </c>
      <c r="C240" t="str">
        <f t="shared" si="41"/>
        <v>U4-GND</v>
      </c>
      <c r="D240" t="str">
        <f t="shared" si="42"/>
        <v>U4-B18</v>
      </c>
      <c r="E240" t="s">
        <v>420</v>
      </c>
      <c r="F240" t="s">
        <v>500</v>
      </c>
      <c r="G240" t="s">
        <v>275</v>
      </c>
      <c r="AT240" t="str">
        <f t="shared" si="43"/>
        <v>GND</v>
      </c>
      <c r="AU240" t="str">
        <f t="shared" si="44"/>
        <v>--</v>
      </c>
    </row>
    <row r="241" spans="1:47" x14ac:dyDescent="0.25">
      <c r="A241" t="str">
        <f t="shared" si="39"/>
        <v>U4-C2</v>
      </c>
      <c r="B241" t="str">
        <f t="shared" si="40"/>
        <v>GND</v>
      </c>
      <c r="C241" t="str">
        <f t="shared" si="41"/>
        <v>U4-GND</v>
      </c>
      <c r="D241" t="str">
        <f t="shared" si="42"/>
        <v>U4-C2</v>
      </c>
      <c r="E241" t="s">
        <v>420</v>
      </c>
      <c r="F241" t="s">
        <v>556</v>
      </c>
      <c r="G241" t="s">
        <v>275</v>
      </c>
      <c r="AT241" t="str">
        <f t="shared" si="43"/>
        <v>GND</v>
      </c>
      <c r="AU241" t="str">
        <f t="shared" si="44"/>
        <v>--</v>
      </c>
    </row>
    <row r="242" spans="1:47" x14ac:dyDescent="0.25">
      <c r="A242" t="str">
        <f t="shared" si="39"/>
        <v>U4-C6</v>
      </c>
      <c r="B242" t="str">
        <f t="shared" si="40"/>
        <v>GND</v>
      </c>
      <c r="C242" t="str">
        <f t="shared" si="41"/>
        <v>U4-GND</v>
      </c>
      <c r="D242" t="str">
        <f t="shared" si="42"/>
        <v>U4-C6</v>
      </c>
      <c r="E242" t="s">
        <v>420</v>
      </c>
      <c r="F242" t="s">
        <v>560</v>
      </c>
      <c r="G242" t="s">
        <v>275</v>
      </c>
      <c r="AT242" t="str">
        <f t="shared" si="43"/>
        <v>GND</v>
      </c>
      <c r="AU242" t="str">
        <f t="shared" si="44"/>
        <v>--</v>
      </c>
    </row>
    <row r="243" spans="1:47" x14ac:dyDescent="0.25">
      <c r="A243" t="str">
        <f t="shared" si="39"/>
        <v>U4-C7</v>
      </c>
      <c r="B243" t="str">
        <f t="shared" si="40"/>
        <v>GND</v>
      </c>
      <c r="C243" t="str">
        <f t="shared" si="41"/>
        <v>U4-GND</v>
      </c>
      <c r="D243" t="str">
        <f t="shared" si="42"/>
        <v>U4-C7</v>
      </c>
      <c r="E243" t="s">
        <v>420</v>
      </c>
      <c r="F243" t="s">
        <v>561</v>
      </c>
      <c r="G243" t="s">
        <v>275</v>
      </c>
      <c r="AT243" t="str">
        <f t="shared" si="43"/>
        <v>GND</v>
      </c>
      <c r="AU243" t="str">
        <f t="shared" si="44"/>
        <v>--</v>
      </c>
    </row>
    <row r="244" spans="1:47" x14ac:dyDescent="0.25">
      <c r="A244" t="str">
        <f t="shared" si="39"/>
        <v>U4-C10</v>
      </c>
      <c r="B244" t="str">
        <f t="shared" si="40"/>
        <v>VCCIO15</v>
      </c>
      <c r="C244" t="str">
        <f t="shared" si="41"/>
        <v>U4-VCCIO15</v>
      </c>
      <c r="D244" t="str">
        <f t="shared" si="42"/>
        <v>U4-C10</v>
      </c>
      <c r="E244" t="s">
        <v>420</v>
      </c>
      <c r="F244" t="s">
        <v>604</v>
      </c>
      <c r="G244" t="s">
        <v>281</v>
      </c>
      <c r="AT244" t="str">
        <f t="shared" si="43"/>
        <v>VCCIO15</v>
      </c>
      <c r="AU244" t="str">
        <f t="shared" si="44"/>
        <v>--</v>
      </c>
    </row>
    <row r="245" spans="1:47" x14ac:dyDescent="0.25">
      <c r="A245" t="str">
        <f t="shared" si="39"/>
        <v>U4-C15</v>
      </c>
      <c r="B245" t="str">
        <f t="shared" si="40"/>
        <v>GND</v>
      </c>
      <c r="C245" t="str">
        <f t="shared" si="41"/>
        <v>U4-GND</v>
      </c>
      <c r="D245" t="str">
        <f t="shared" si="42"/>
        <v>U4-C15</v>
      </c>
      <c r="E245" t="s">
        <v>420</v>
      </c>
      <c r="F245" t="s">
        <v>504</v>
      </c>
      <c r="G245" t="s">
        <v>275</v>
      </c>
      <c r="AT245" t="str">
        <f t="shared" si="43"/>
        <v>GND</v>
      </c>
      <c r="AU245" t="str">
        <f t="shared" si="44"/>
        <v>--</v>
      </c>
    </row>
    <row r="246" spans="1:47" x14ac:dyDescent="0.25">
      <c r="A246" t="str">
        <f t="shared" si="39"/>
        <v>U4-D3</v>
      </c>
      <c r="B246" t="str">
        <f t="shared" si="40"/>
        <v>GND</v>
      </c>
      <c r="C246" t="str">
        <f t="shared" si="41"/>
        <v>U4-GND</v>
      </c>
      <c r="D246" t="str">
        <f t="shared" si="42"/>
        <v>U4-D3</v>
      </c>
      <c r="E246" t="s">
        <v>420</v>
      </c>
      <c r="F246" t="s">
        <v>563</v>
      </c>
      <c r="G246" t="s">
        <v>275</v>
      </c>
      <c r="AT246" t="str">
        <f t="shared" si="43"/>
        <v>GND</v>
      </c>
      <c r="AU246" t="str">
        <f t="shared" si="44"/>
        <v>--</v>
      </c>
    </row>
    <row r="247" spans="1:47" x14ac:dyDescent="0.25">
      <c r="A247" t="str">
        <f t="shared" si="39"/>
        <v>U4-D4</v>
      </c>
      <c r="B247" t="str">
        <f t="shared" si="40"/>
        <v>GND</v>
      </c>
      <c r="C247" t="str">
        <f t="shared" si="41"/>
        <v>U4-GND</v>
      </c>
      <c r="D247" t="str">
        <f t="shared" si="42"/>
        <v>U4-D4</v>
      </c>
      <c r="E247" t="s">
        <v>420</v>
      </c>
      <c r="F247" t="s">
        <v>564</v>
      </c>
      <c r="G247" t="s">
        <v>275</v>
      </c>
      <c r="AT247" t="str">
        <f t="shared" si="43"/>
        <v>GND</v>
      </c>
      <c r="AU247" t="str">
        <f t="shared" si="44"/>
        <v>--</v>
      </c>
    </row>
    <row r="248" spans="1:47" x14ac:dyDescent="0.25">
      <c r="A248" t="str">
        <f t="shared" si="39"/>
        <v>U4-D7</v>
      </c>
      <c r="B248" t="str">
        <f t="shared" si="40"/>
        <v>GND</v>
      </c>
      <c r="C248" t="str">
        <f t="shared" si="41"/>
        <v>U4-GND</v>
      </c>
      <c r="D248" t="str">
        <f t="shared" si="42"/>
        <v>U4-D7</v>
      </c>
      <c r="E248" t="s">
        <v>420</v>
      </c>
      <c r="F248" t="s">
        <v>567</v>
      </c>
      <c r="G248" t="s">
        <v>275</v>
      </c>
      <c r="AT248" t="str">
        <f t="shared" si="43"/>
        <v>GND</v>
      </c>
      <c r="AU248" t="str">
        <f t="shared" si="44"/>
        <v>--</v>
      </c>
    </row>
    <row r="249" spans="1:47" x14ac:dyDescent="0.25">
      <c r="A249" t="str">
        <f t="shared" si="39"/>
        <v>U4-D12</v>
      </c>
      <c r="B249" t="str">
        <f t="shared" si="40"/>
        <v>GND</v>
      </c>
      <c r="C249" t="str">
        <f t="shared" si="41"/>
        <v>U4-GND</v>
      </c>
      <c r="D249" t="str">
        <f t="shared" si="42"/>
        <v>U4-D12</v>
      </c>
      <c r="E249" t="s">
        <v>420</v>
      </c>
      <c r="F249" t="s">
        <v>507</v>
      </c>
      <c r="G249" t="s">
        <v>275</v>
      </c>
      <c r="AT249" t="str">
        <f t="shared" si="43"/>
        <v>GND</v>
      </c>
      <c r="AU249" t="str">
        <f t="shared" si="44"/>
        <v>--</v>
      </c>
    </row>
    <row r="250" spans="1:47" x14ac:dyDescent="0.25">
      <c r="A250" t="str">
        <f t="shared" si="39"/>
        <v>U4-D17</v>
      </c>
      <c r="B250" t="str">
        <f t="shared" si="40"/>
        <v>VCCIO15</v>
      </c>
      <c r="C250" t="str">
        <f t="shared" si="41"/>
        <v>U4-VCCIO15</v>
      </c>
      <c r="D250" t="str">
        <f t="shared" si="42"/>
        <v>U4-D17</v>
      </c>
      <c r="E250" t="s">
        <v>420</v>
      </c>
      <c r="F250" t="s">
        <v>512</v>
      </c>
      <c r="G250" t="s">
        <v>281</v>
      </c>
      <c r="AT250" t="str">
        <f t="shared" si="43"/>
        <v>VCCIO15</v>
      </c>
      <c r="AU250" t="str">
        <f t="shared" si="44"/>
        <v>--</v>
      </c>
    </row>
    <row r="251" spans="1:47" x14ac:dyDescent="0.25">
      <c r="A251" t="str">
        <f t="shared" si="39"/>
        <v>U4-E2</v>
      </c>
      <c r="B251" t="str">
        <f t="shared" si="40"/>
        <v>GND</v>
      </c>
      <c r="C251" t="str">
        <f t="shared" si="41"/>
        <v>U4-GND</v>
      </c>
      <c r="D251" t="str">
        <f t="shared" si="42"/>
        <v>U4-E2</v>
      </c>
      <c r="E251" t="s">
        <v>420</v>
      </c>
      <c r="F251" t="s">
        <v>570</v>
      </c>
      <c r="G251" t="s">
        <v>275</v>
      </c>
      <c r="AT251" t="str">
        <f t="shared" si="43"/>
        <v>GND</v>
      </c>
      <c r="AU251" t="str">
        <f t="shared" si="44"/>
        <v>--</v>
      </c>
    </row>
    <row r="252" spans="1:47" x14ac:dyDescent="0.25">
      <c r="A252" t="str">
        <f t="shared" si="39"/>
        <v>U4-E6</v>
      </c>
      <c r="B252" t="str">
        <f t="shared" si="40"/>
        <v>GND</v>
      </c>
      <c r="C252" t="str">
        <f t="shared" si="41"/>
        <v>U4-GND</v>
      </c>
      <c r="D252" t="str">
        <f t="shared" si="42"/>
        <v>U4-E6</v>
      </c>
      <c r="E252" t="s">
        <v>420</v>
      </c>
      <c r="F252" t="s">
        <v>573</v>
      </c>
      <c r="G252" t="s">
        <v>275</v>
      </c>
      <c r="AT252" t="str">
        <f t="shared" si="43"/>
        <v>GND</v>
      </c>
      <c r="AU252" t="str">
        <f t="shared" si="44"/>
        <v>--</v>
      </c>
    </row>
    <row r="253" spans="1:47" x14ac:dyDescent="0.25">
      <c r="A253" t="str">
        <f t="shared" si="39"/>
        <v>U4-E7</v>
      </c>
      <c r="B253" t="str">
        <f t="shared" si="40"/>
        <v>GND</v>
      </c>
      <c r="C253" t="str">
        <f t="shared" si="41"/>
        <v>U4-GND</v>
      </c>
      <c r="D253" t="str">
        <f t="shared" si="42"/>
        <v>U4-E7</v>
      </c>
      <c r="E253" t="s">
        <v>420</v>
      </c>
      <c r="F253" t="s">
        <v>574</v>
      </c>
      <c r="G253" t="s">
        <v>275</v>
      </c>
      <c r="AT253" t="str">
        <f t="shared" si="43"/>
        <v>GND</v>
      </c>
      <c r="AU253" t="str">
        <f t="shared" si="44"/>
        <v>--</v>
      </c>
    </row>
    <row r="254" spans="1:47" x14ac:dyDescent="0.25">
      <c r="A254" t="str">
        <f t="shared" si="39"/>
        <v>U4-E8</v>
      </c>
      <c r="B254" t="str">
        <f t="shared" si="40"/>
        <v>SPI-CLK</v>
      </c>
      <c r="C254" t="str">
        <f t="shared" si="41"/>
        <v>U4-SPI-CLK</v>
      </c>
      <c r="D254" t="str">
        <f t="shared" si="42"/>
        <v>U4-E8</v>
      </c>
      <c r="E254" t="s">
        <v>420</v>
      </c>
      <c r="F254" t="s">
        <v>422</v>
      </c>
      <c r="G254" t="s">
        <v>1306</v>
      </c>
      <c r="AT254" t="str">
        <f t="shared" si="43"/>
        <v>SPI-CLK</v>
      </c>
      <c r="AU254" t="str">
        <f t="shared" si="44"/>
        <v>--</v>
      </c>
    </row>
    <row r="255" spans="1:47" x14ac:dyDescent="0.25">
      <c r="A255" t="str">
        <f t="shared" si="39"/>
        <v>U4-E9</v>
      </c>
      <c r="B255" t="str">
        <f t="shared" si="40"/>
        <v>GND</v>
      </c>
      <c r="C255" t="str">
        <f t="shared" si="41"/>
        <v>U4-GND</v>
      </c>
      <c r="D255" t="str">
        <f t="shared" si="42"/>
        <v>U4-E9</v>
      </c>
      <c r="E255" t="s">
        <v>420</v>
      </c>
      <c r="F255" t="s">
        <v>423</v>
      </c>
      <c r="G255" t="s">
        <v>275</v>
      </c>
      <c r="AT255" t="str">
        <f t="shared" si="43"/>
        <v>GND</v>
      </c>
      <c r="AU255" t="str">
        <f t="shared" si="44"/>
        <v>--</v>
      </c>
    </row>
    <row r="256" spans="1:47" x14ac:dyDescent="0.25">
      <c r="A256" t="str">
        <f t="shared" si="39"/>
        <v>U4-E10</v>
      </c>
      <c r="B256" t="str">
        <f t="shared" si="40"/>
        <v>VCCIO_0</v>
      </c>
      <c r="C256" t="str">
        <f t="shared" si="41"/>
        <v>U4-VCCIO_0</v>
      </c>
      <c r="D256" t="str">
        <f t="shared" si="42"/>
        <v>U4-E10</v>
      </c>
      <c r="E256" t="s">
        <v>420</v>
      </c>
      <c r="F256" t="s">
        <v>424</v>
      </c>
      <c r="G256" t="s">
        <v>1287</v>
      </c>
      <c r="AT256" t="str">
        <f t="shared" si="43"/>
        <v>VCCIO_0</v>
      </c>
      <c r="AU256" t="str">
        <f t="shared" si="44"/>
        <v>--</v>
      </c>
    </row>
    <row r="257" spans="1:47" x14ac:dyDescent="0.25">
      <c r="A257" t="str">
        <f t="shared" si="39"/>
        <v>U4-E11</v>
      </c>
      <c r="B257" t="str">
        <f t="shared" si="40"/>
        <v>1.8V</v>
      </c>
      <c r="C257" t="str">
        <f t="shared" si="41"/>
        <v>U4-1.8V</v>
      </c>
      <c r="D257" t="str">
        <f t="shared" si="42"/>
        <v>U4-E11</v>
      </c>
      <c r="E257" t="s">
        <v>420</v>
      </c>
      <c r="F257" t="s">
        <v>425</v>
      </c>
      <c r="G257" t="s">
        <v>276</v>
      </c>
      <c r="AT257" t="str">
        <f t="shared" si="43"/>
        <v>1.8V</v>
      </c>
      <c r="AU257" t="str">
        <f t="shared" si="44"/>
        <v>--</v>
      </c>
    </row>
    <row r="258" spans="1:47" x14ac:dyDescent="0.25">
      <c r="A258" t="str">
        <f t="shared" si="39"/>
        <v>U4-E12</v>
      </c>
      <c r="B258" t="str">
        <f t="shared" si="40"/>
        <v>CFGVBS</v>
      </c>
      <c r="C258" t="str">
        <f t="shared" si="41"/>
        <v>U4-CFGVBS</v>
      </c>
      <c r="D258" t="str">
        <f t="shared" si="42"/>
        <v>U4-E12</v>
      </c>
      <c r="E258" t="s">
        <v>420</v>
      </c>
      <c r="F258" t="s">
        <v>426</v>
      </c>
      <c r="G258" t="s">
        <v>1304</v>
      </c>
      <c r="AT258" t="str">
        <f t="shared" si="43"/>
        <v>CFGVBS</v>
      </c>
      <c r="AU258" t="str">
        <f t="shared" si="44"/>
        <v>--</v>
      </c>
    </row>
    <row r="259" spans="1:47" x14ac:dyDescent="0.25">
      <c r="A259" t="str">
        <f t="shared" si="39"/>
        <v>U4-E14</v>
      </c>
      <c r="B259" t="str">
        <f t="shared" si="40"/>
        <v>VCCIO15</v>
      </c>
      <c r="C259" t="str">
        <f t="shared" si="41"/>
        <v>U4-VCCIO15</v>
      </c>
      <c r="D259" t="str">
        <f t="shared" si="42"/>
        <v>U4-E14</v>
      </c>
      <c r="E259" t="s">
        <v>420</v>
      </c>
      <c r="F259" t="s">
        <v>673</v>
      </c>
      <c r="G259" t="s">
        <v>281</v>
      </c>
      <c r="AT259" t="str">
        <f t="shared" si="43"/>
        <v>VCCIO15</v>
      </c>
      <c r="AU259" t="str">
        <f t="shared" si="44"/>
        <v>--</v>
      </c>
    </row>
    <row r="260" spans="1:47" x14ac:dyDescent="0.25">
      <c r="A260" t="str">
        <f t="shared" si="39"/>
        <v>U4-F4</v>
      </c>
      <c r="B260" t="str">
        <f t="shared" si="40"/>
        <v>GND</v>
      </c>
      <c r="C260" t="str">
        <f t="shared" si="41"/>
        <v>U4-GND</v>
      </c>
      <c r="D260" t="str">
        <f t="shared" si="42"/>
        <v>U4-F4</v>
      </c>
      <c r="E260" t="s">
        <v>420</v>
      </c>
      <c r="F260" t="s">
        <v>576</v>
      </c>
      <c r="G260" t="s">
        <v>275</v>
      </c>
      <c r="AT260" t="str">
        <f t="shared" si="43"/>
        <v>GND</v>
      </c>
      <c r="AU260" t="str">
        <f t="shared" si="44"/>
        <v>--</v>
      </c>
    </row>
    <row r="261" spans="1:47" x14ac:dyDescent="0.25">
      <c r="A261" t="str">
        <f t="shared" si="39"/>
        <v>U4-F6</v>
      </c>
      <c r="B261" t="str">
        <f t="shared" si="40"/>
        <v>GND</v>
      </c>
      <c r="C261" t="str">
        <f t="shared" si="41"/>
        <v>U4-GND</v>
      </c>
      <c r="D261" t="str">
        <f t="shared" si="42"/>
        <v>U4-F6</v>
      </c>
      <c r="E261" t="s">
        <v>420</v>
      </c>
      <c r="F261" t="s">
        <v>578</v>
      </c>
      <c r="G261" t="s">
        <v>275</v>
      </c>
      <c r="AT261" t="str">
        <f t="shared" si="43"/>
        <v>GND</v>
      </c>
      <c r="AU261" t="str">
        <f t="shared" si="44"/>
        <v>--</v>
      </c>
    </row>
    <row r="262" spans="1:47" x14ac:dyDescent="0.25">
      <c r="A262" t="str">
        <f t="shared" ref="A262:A325" si="52">$E262&amp;"-"&amp;$F262</f>
        <v>U4-F7</v>
      </c>
      <c r="B262" t="str">
        <f t="shared" ref="B262:B325" si="53">IF(OR(E262=$A$2,E262=$B$2,E262=$C$2,E262=$D$2),"--",G262)</f>
        <v>1.0V</v>
      </c>
      <c r="C262" t="str">
        <f t="shared" ref="C262:C325" si="54">$E262&amp;"-"&amp;$G262</f>
        <v>U4-1.0V</v>
      </c>
      <c r="D262" t="str">
        <f t="shared" ref="D262:D325" si="55">A262</f>
        <v>U4-F7</v>
      </c>
      <c r="E262" t="s">
        <v>420</v>
      </c>
      <c r="F262" t="s">
        <v>674</v>
      </c>
      <c r="G262" t="s">
        <v>1297</v>
      </c>
      <c r="AT262" t="str">
        <f t="shared" ref="AT262:AT325" si="56">IF(IF(COUNTIF($AO$6:$AQ$150,B262)&gt;0,"---","--")="---",VLOOKUP(B262,$AO$6:$AQ$150,3,0),B262)</f>
        <v>1.0V</v>
      </c>
      <c r="AU262" t="str">
        <f t="shared" ref="AU262:AU325" si="57">IF(IF(COUNTIF($AO$6:$AQ$150,B262)&gt;0,"---","--")="---",VLOOKUP(B262,$AO$6:$AQ$150,2,0),"--")</f>
        <v>--</v>
      </c>
    </row>
    <row r="263" spans="1:47" x14ac:dyDescent="0.25">
      <c r="A263" t="str">
        <f t="shared" si="52"/>
        <v>U4-F8</v>
      </c>
      <c r="B263" t="str">
        <f t="shared" si="53"/>
        <v>TCK</v>
      </c>
      <c r="C263" t="str">
        <f t="shared" si="54"/>
        <v>U4-TCK</v>
      </c>
      <c r="D263" t="str">
        <f t="shared" si="55"/>
        <v>U4-F8</v>
      </c>
      <c r="E263" t="s">
        <v>420</v>
      </c>
      <c r="F263" t="s">
        <v>675</v>
      </c>
      <c r="G263" t="s">
        <v>407</v>
      </c>
      <c r="AT263" t="str">
        <f t="shared" si="56"/>
        <v>TCK</v>
      </c>
      <c r="AU263" t="str">
        <f t="shared" si="57"/>
        <v>--</v>
      </c>
    </row>
    <row r="264" spans="1:47" x14ac:dyDescent="0.25">
      <c r="A264" t="str">
        <f t="shared" si="52"/>
        <v>U4-F9</v>
      </c>
      <c r="B264" t="str">
        <f t="shared" si="53"/>
        <v>1.0V</v>
      </c>
      <c r="C264" t="str">
        <f t="shared" si="54"/>
        <v>U4-1.0V</v>
      </c>
      <c r="D264" t="str">
        <f t="shared" si="55"/>
        <v>U4-F9</v>
      </c>
      <c r="E264" t="s">
        <v>420</v>
      </c>
      <c r="F264" t="s">
        <v>676</v>
      </c>
      <c r="G264" t="s">
        <v>1297</v>
      </c>
      <c r="AT264" t="str">
        <f t="shared" si="56"/>
        <v>1.0V</v>
      </c>
      <c r="AU264" t="str">
        <f t="shared" si="57"/>
        <v>--</v>
      </c>
    </row>
    <row r="265" spans="1:47" x14ac:dyDescent="0.25">
      <c r="A265" t="str">
        <f t="shared" si="52"/>
        <v>U4-F10</v>
      </c>
      <c r="B265" t="str">
        <f t="shared" si="53"/>
        <v>GND</v>
      </c>
      <c r="C265" t="str">
        <f t="shared" si="54"/>
        <v>U4-GND</v>
      </c>
      <c r="D265" t="str">
        <f t="shared" si="55"/>
        <v>U4-F10</v>
      </c>
      <c r="E265" t="s">
        <v>420</v>
      </c>
      <c r="F265" t="s">
        <v>677</v>
      </c>
      <c r="G265" t="s">
        <v>275</v>
      </c>
      <c r="AT265" t="str">
        <f t="shared" si="56"/>
        <v>GND</v>
      </c>
      <c r="AU265" t="str">
        <f t="shared" si="57"/>
        <v>--</v>
      </c>
    </row>
    <row r="266" spans="1:47" x14ac:dyDescent="0.25">
      <c r="A266" t="str">
        <f t="shared" si="52"/>
        <v>U4-F11</v>
      </c>
      <c r="B266" t="str">
        <f t="shared" si="53"/>
        <v>1.0V</v>
      </c>
      <c r="C266" t="str">
        <f t="shared" si="54"/>
        <v>U4-1.0V</v>
      </c>
      <c r="D266" t="str">
        <f t="shared" si="55"/>
        <v>U4-F11</v>
      </c>
      <c r="E266" t="s">
        <v>420</v>
      </c>
      <c r="F266" t="s">
        <v>678</v>
      </c>
      <c r="G266" t="s">
        <v>1297</v>
      </c>
      <c r="AT266" t="str">
        <f t="shared" si="56"/>
        <v>1.0V</v>
      </c>
      <c r="AU266" t="str">
        <f t="shared" si="57"/>
        <v>--</v>
      </c>
    </row>
    <row r="267" spans="1:47" x14ac:dyDescent="0.25">
      <c r="A267" t="str">
        <f t="shared" si="52"/>
        <v>U4-F12</v>
      </c>
      <c r="B267" t="str">
        <f t="shared" si="53"/>
        <v>DONE</v>
      </c>
      <c r="C267" t="str">
        <f t="shared" si="54"/>
        <v>U4-DONE</v>
      </c>
      <c r="D267" t="str">
        <f t="shared" si="55"/>
        <v>U4-F12</v>
      </c>
      <c r="E267" t="s">
        <v>420</v>
      </c>
      <c r="F267" t="s">
        <v>679</v>
      </c>
      <c r="G267" t="s">
        <v>402</v>
      </c>
      <c r="AT267" t="str">
        <f t="shared" si="56"/>
        <v>DONE</v>
      </c>
      <c r="AU267" t="str">
        <f t="shared" si="57"/>
        <v>--</v>
      </c>
    </row>
    <row r="268" spans="1:47" x14ac:dyDescent="0.25">
      <c r="A268" t="str">
        <f t="shared" si="52"/>
        <v>U4-F13</v>
      </c>
      <c r="B268" t="str">
        <f t="shared" si="53"/>
        <v>NetU4_F13</v>
      </c>
      <c r="C268" t="str">
        <f t="shared" si="54"/>
        <v>U4-NetU4_F13</v>
      </c>
      <c r="D268" t="str">
        <f t="shared" si="55"/>
        <v>U4-F13</v>
      </c>
      <c r="E268" t="s">
        <v>420</v>
      </c>
      <c r="F268" t="s">
        <v>518</v>
      </c>
      <c r="G268" t="s">
        <v>1310</v>
      </c>
      <c r="AT268" t="str">
        <f t="shared" si="56"/>
        <v>NetU4_F13</v>
      </c>
      <c r="AU268" t="str">
        <f t="shared" si="57"/>
        <v>--</v>
      </c>
    </row>
    <row r="269" spans="1:47" x14ac:dyDescent="0.25">
      <c r="A269" t="str">
        <f t="shared" si="52"/>
        <v>U4-F16</v>
      </c>
      <c r="B269" t="str">
        <f t="shared" si="53"/>
        <v>GND</v>
      </c>
      <c r="C269" t="str">
        <f t="shared" si="54"/>
        <v>U4-GND</v>
      </c>
      <c r="D269" t="str">
        <f t="shared" si="55"/>
        <v>U4-F16</v>
      </c>
      <c r="E269" t="s">
        <v>420</v>
      </c>
      <c r="F269" t="s">
        <v>521</v>
      </c>
      <c r="G269" t="s">
        <v>275</v>
      </c>
      <c r="AT269" t="str">
        <f t="shared" si="56"/>
        <v>GND</v>
      </c>
      <c r="AU269" t="str">
        <f t="shared" si="57"/>
        <v>--</v>
      </c>
    </row>
    <row r="270" spans="1:47" x14ac:dyDescent="0.25">
      <c r="A270" t="str">
        <f t="shared" si="52"/>
        <v>U4-G1</v>
      </c>
      <c r="B270" t="str">
        <f t="shared" si="53"/>
        <v>GND</v>
      </c>
      <c r="C270" t="str">
        <f t="shared" si="54"/>
        <v>U4-GND</v>
      </c>
      <c r="D270" t="str">
        <f t="shared" si="55"/>
        <v>U4-G1</v>
      </c>
      <c r="E270" t="s">
        <v>420</v>
      </c>
      <c r="F270" t="s">
        <v>579</v>
      </c>
      <c r="G270" t="s">
        <v>275</v>
      </c>
      <c r="AT270" t="str">
        <f t="shared" si="56"/>
        <v>GND</v>
      </c>
      <c r="AU270" t="str">
        <f t="shared" si="57"/>
        <v>--</v>
      </c>
    </row>
    <row r="271" spans="1:47" x14ac:dyDescent="0.25">
      <c r="A271" t="str">
        <f t="shared" si="52"/>
        <v>U4-G5</v>
      </c>
      <c r="B271" t="str">
        <f t="shared" si="53"/>
        <v>GND</v>
      </c>
      <c r="C271" t="str">
        <f t="shared" si="54"/>
        <v>U4-GND</v>
      </c>
      <c r="D271" t="str">
        <f t="shared" si="55"/>
        <v>U4-G5</v>
      </c>
      <c r="E271" t="s">
        <v>420</v>
      </c>
      <c r="F271" t="s">
        <v>583</v>
      </c>
      <c r="G271" t="s">
        <v>275</v>
      </c>
      <c r="AT271" t="str">
        <f t="shared" si="56"/>
        <v>GND</v>
      </c>
      <c r="AU271" t="str">
        <f t="shared" si="57"/>
        <v>--</v>
      </c>
    </row>
    <row r="272" spans="1:47" x14ac:dyDescent="0.25">
      <c r="A272" t="str">
        <f t="shared" si="52"/>
        <v>U4-G6</v>
      </c>
      <c r="B272" t="str">
        <f t="shared" si="53"/>
        <v>GND</v>
      </c>
      <c r="C272" t="str">
        <f t="shared" si="54"/>
        <v>U4-GND</v>
      </c>
      <c r="D272" t="str">
        <f t="shared" si="55"/>
        <v>U4-G6</v>
      </c>
      <c r="E272" t="s">
        <v>420</v>
      </c>
      <c r="F272" t="s">
        <v>584</v>
      </c>
      <c r="G272" t="s">
        <v>275</v>
      </c>
      <c r="AT272" t="str">
        <f t="shared" si="56"/>
        <v>GND</v>
      </c>
      <c r="AU272" t="str">
        <f t="shared" si="57"/>
        <v>--</v>
      </c>
    </row>
    <row r="273" spans="1:47" x14ac:dyDescent="0.25">
      <c r="A273" t="str">
        <f t="shared" si="52"/>
        <v>U4-G7</v>
      </c>
      <c r="B273" t="str">
        <f t="shared" si="53"/>
        <v>GND</v>
      </c>
      <c r="C273" t="str">
        <f t="shared" si="54"/>
        <v>U4-GND</v>
      </c>
      <c r="D273" t="str">
        <f t="shared" si="55"/>
        <v>U4-G7</v>
      </c>
      <c r="E273" t="s">
        <v>420</v>
      </c>
      <c r="F273" t="s">
        <v>681</v>
      </c>
      <c r="G273" t="s">
        <v>275</v>
      </c>
      <c r="AT273" t="str">
        <f t="shared" si="56"/>
        <v>GND</v>
      </c>
      <c r="AU273" t="str">
        <f t="shared" si="57"/>
        <v>--</v>
      </c>
    </row>
    <row r="274" spans="1:47" x14ac:dyDescent="0.25">
      <c r="A274" t="str">
        <f t="shared" si="52"/>
        <v>U4-G8</v>
      </c>
      <c r="B274" t="str">
        <f t="shared" si="53"/>
        <v>1.0V</v>
      </c>
      <c r="C274" t="str">
        <f t="shared" si="54"/>
        <v>U4-1.0V</v>
      </c>
      <c r="D274" t="str">
        <f t="shared" si="55"/>
        <v>U4-G8</v>
      </c>
      <c r="E274" t="s">
        <v>420</v>
      </c>
      <c r="F274" t="s">
        <v>682</v>
      </c>
      <c r="G274" t="s">
        <v>1297</v>
      </c>
      <c r="AT274" t="str">
        <f t="shared" si="56"/>
        <v>1.0V</v>
      </c>
      <c r="AU274" t="str">
        <f t="shared" si="57"/>
        <v>--</v>
      </c>
    </row>
    <row r="275" spans="1:47" x14ac:dyDescent="0.25">
      <c r="A275" t="str">
        <f t="shared" si="52"/>
        <v>U4-G9</v>
      </c>
      <c r="B275" t="str">
        <f t="shared" si="53"/>
        <v>GND</v>
      </c>
      <c r="C275" t="str">
        <f t="shared" si="54"/>
        <v>U4-GND</v>
      </c>
      <c r="D275" t="str">
        <f t="shared" si="55"/>
        <v>U4-G9</v>
      </c>
      <c r="E275" t="s">
        <v>420</v>
      </c>
      <c r="F275" t="s">
        <v>683</v>
      </c>
      <c r="G275" t="s">
        <v>275</v>
      </c>
      <c r="AT275" t="str">
        <f t="shared" si="56"/>
        <v>GND</v>
      </c>
      <c r="AU275" t="str">
        <f t="shared" si="57"/>
        <v>--</v>
      </c>
    </row>
    <row r="276" spans="1:47" x14ac:dyDescent="0.25">
      <c r="A276" t="str">
        <f t="shared" si="52"/>
        <v>U4-G10</v>
      </c>
      <c r="B276" t="str">
        <f t="shared" si="53"/>
        <v>1.0V</v>
      </c>
      <c r="C276" t="str">
        <f t="shared" si="54"/>
        <v>U4-1.0V</v>
      </c>
      <c r="D276" t="str">
        <f t="shared" si="55"/>
        <v>U4-G10</v>
      </c>
      <c r="E276" t="s">
        <v>420</v>
      </c>
      <c r="F276" t="s">
        <v>684</v>
      </c>
      <c r="G276" t="s">
        <v>1297</v>
      </c>
      <c r="AT276" t="str">
        <f t="shared" si="56"/>
        <v>1.0V</v>
      </c>
      <c r="AU276" t="str">
        <f t="shared" si="57"/>
        <v>--</v>
      </c>
    </row>
    <row r="277" spans="1:47" x14ac:dyDescent="0.25">
      <c r="A277" t="str">
        <f t="shared" si="52"/>
        <v>U4-G11</v>
      </c>
      <c r="B277" t="str">
        <f t="shared" si="53"/>
        <v>GND</v>
      </c>
      <c r="C277" t="str">
        <f t="shared" si="54"/>
        <v>U4-GND</v>
      </c>
      <c r="D277" t="str">
        <f t="shared" si="55"/>
        <v>U4-G11</v>
      </c>
      <c r="E277" t="s">
        <v>420</v>
      </c>
      <c r="F277" t="s">
        <v>685</v>
      </c>
      <c r="G277" t="s">
        <v>275</v>
      </c>
      <c r="AT277" t="str">
        <f t="shared" si="56"/>
        <v>GND</v>
      </c>
      <c r="AU277" t="str">
        <f t="shared" si="57"/>
        <v>--</v>
      </c>
    </row>
    <row r="278" spans="1:47" x14ac:dyDescent="0.25">
      <c r="A278" t="str">
        <f t="shared" si="52"/>
        <v>U4-G12</v>
      </c>
      <c r="B278" t="str">
        <f t="shared" si="53"/>
        <v>1.8V</v>
      </c>
      <c r="C278" t="str">
        <f t="shared" si="54"/>
        <v>U4-1.8V</v>
      </c>
      <c r="D278" t="str">
        <f t="shared" si="55"/>
        <v>U4-G12</v>
      </c>
      <c r="E278" t="s">
        <v>420</v>
      </c>
      <c r="F278" t="s">
        <v>686</v>
      </c>
      <c r="G278" t="s">
        <v>276</v>
      </c>
      <c r="AT278" t="str">
        <f t="shared" si="56"/>
        <v>1.8V</v>
      </c>
      <c r="AU278" t="str">
        <f t="shared" si="57"/>
        <v>--</v>
      </c>
    </row>
    <row r="279" spans="1:47" x14ac:dyDescent="0.25">
      <c r="A279" t="str">
        <f t="shared" si="52"/>
        <v>U4-G13</v>
      </c>
      <c r="B279" t="str">
        <f t="shared" si="53"/>
        <v>GND</v>
      </c>
      <c r="C279" t="str">
        <f t="shared" si="54"/>
        <v>U4-GND</v>
      </c>
      <c r="D279" t="str">
        <f t="shared" si="55"/>
        <v>U4-G13</v>
      </c>
      <c r="E279" t="s">
        <v>420</v>
      </c>
      <c r="F279" t="s">
        <v>523</v>
      </c>
      <c r="G279" t="s">
        <v>275</v>
      </c>
      <c r="AT279" t="str">
        <f t="shared" si="56"/>
        <v>GND</v>
      </c>
      <c r="AU279" t="str">
        <f t="shared" si="57"/>
        <v>--</v>
      </c>
    </row>
    <row r="280" spans="1:47" x14ac:dyDescent="0.25">
      <c r="A280" t="str">
        <f t="shared" si="52"/>
        <v>U4-G18</v>
      </c>
      <c r="B280" t="str">
        <f t="shared" si="53"/>
        <v>VCCIO15</v>
      </c>
      <c r="C280" t="str">
        <f t="shared" si="54"/>
        <v>U4-VCCIO15</v>
      </c>
      <c r="D280" t="str">
        <f t="shared" si="55"/>
        <v>U4-G18</v>
      </c>
      <c r="E280" t="s">
        <v>420</v>
      </c>
      <c r="F280" t="s">
        <v>528</v>
      </c>
      <c r="G280" t="s">
        <v>281</v>
      </c>
      <c r="AT280" t="str">
        <f t="shared" si="56"/>
        <v>VCCIO15</v>
      </c>
      <c r="AU280" t="str">
        <f t="shared" si="57"/>
        <v>--</v>
      </c>
    </row>
    <row r="281" spans="1:47" x14ac:dyDescent="0.25">
      <c r="A281" t="str">
        <f t="shared" si="52"/>
        <v>U4-H3</v>
      </c>
      <c r="B281" t="str">
        <f t="shared" si="53"/>
        <v>GND</v>
      </c>
      <c r="C281" t="str">
        <f t="shared" si="54"/>
        <v>U4-GND</v>
      </c>
      <c r="D281" t="str">
        <f t="shared" si="55"/>
        <v>U4-H3</v>
      </c>
      <c r="E281" t="s">
        <v>420</v>
      </c>
      <c r="F281" t="s">
        <v>687</v>
      </c>
      <c r="G281" t="s">
        <v>275</v>
      </c>
      <c r="AT281" t="str">
        <f t="shared" si="56"/>
        <v>GND</v>
      </c>
      <c r="AU281" t="str">
        <f t="shared" si="57"/>
        <v>--</v>
      </c>
    </row>
    <row r="282" spans="1:47" x14ac:dyDescent="0.25">
      <c r="A282" t="str">
        <f t="shared" si="52"/>
        <v>U4-H4</v>
      </c>
      <c r="B282" t="str">
        <f t="shared" si="53"/>
        <v>GND</v>
      </c>
      <c r="C282" t="str">
        <f t="shared" si="54"/>
        <v>U4-GND</v>
      </c>
      <c r="D282" t="str">
        <f t="shared" si="55"/>
        <v>U4-H4</v>
      </c>
      <c r="E282" t="s">
        <v>420</v>
      </c>
      <c r="F282" t="s">
        <v>587</v>
      </c>
      <c r="G282" t="s">
        <v>275</v>
      </c>
      <c r="AT282" t="str">
        <f t="shared" si="56"/>
        <v>GND</v>
      </c>
      <c r="AU282" t="str">
        <f t="shared" si="57"/>
        <v>--</v>
      </c>
    </row>
    <row r="283" spans="1:47" x14ac:dyDescent="0.25">
      <c r="A283" t="str">
        <f t="shared" si="52"/>
        <v>U4-H5</v>
      </c>
      <c r="B283" t="str">
        <f t="shared" si="53"/>
        <v>GND</v>
      </c>
      <c r="C283" t="str">
        <f t="shared" si="54"/>
        <v>U4-GND</v>
      </c>
      <c r="D283" t="str">
        <f t="shared" si="55"/>
        <v>U4-H5</v>
      </c>
      <c r="E283" t="s">
        <v>420</v>
      </c>
      <c r="F283" t="s">
        <v>588</v>
      </c>
      <c r="G283" t="s">
        <v>275</v>
      </c>
      <c r="AT283" t="str">
        <f t="shared" si="56"/>
        <v>GND</v>
      </c>
      <c r="AU283" t="str">
        <f t="shared" si="57"/>
        <v>--</v>
      </c>
    </row>
    <row r="284" spans="1:47" x14ac:dyDescent="0.25">
      <c r="A284" t="str">
        <f t="shared" si="52"/>
        <v>U4-H6</v>
      </c>
      <c r="B284" t="str">
        <f t="shared" si="53"/>
        <v>GND</v>
      </c>
      <c r="C284" t="str">
        <f t="shared" si="54"/>
        <v>U4-GND</v>
      </c>
      <c r="D284" t="str">
        <f t="shared" si="55"/>
        <v>U4-H6</v>
      </c>
      <c r="E284" t="s">
        <v>420</v>
      </c>
      <c r="F284" t="s">
        <v>589</v>
      </c>
      <c r="G284" t="s">
        <v>275</v>
      </c>
      <c r="AT284" t="str">
        <f t="shared" si="56"/>
        <v>GND</v>
      </c>
      <c r="AU284" t="str">
        <f t="shared" si="57"/>
        <v>--</v>
      </c>
    </row>
    <row r="285" spans="1:47" x14ac:dyDescent="0.25">
      <c r="A285" t="str">
        <f t="shared" si="52"/>
        <v>U4-H7</v>
      </c>
      <c r="B285" t="str">
        <f t="shared" si="53"/>
        <v>1.0V</v>
      </c>
      <c r="C285" t="str">
        <f t="shared" si="54"/>
        <v>U4-1.0V</v>
      </c>
      <c r="D285" t="str">
        <f t="shared" si="55"/>
        <v>U4-H7</v>
      </c>
      <c r="E285" t="s">
        <v>420</v>
      </c>
      <c r="F285" t="s">
        <v>688</v>
      </c>
      <c r="G285" t="s">
        <v>1297</v>
      </c>
      <c r="AT285" t="str">
        <f t="shared" si="56"/>
        <v>1.0V</v>
      </c>
      <c r="AU285" t="str">
        <f t="shared" si="57"/>
        <v>--</v>
      </c>
    </row>
    <row r="286" spans="1:47" x14ac:dyDescent="0.25">
      <c r="A286" t="str">
        <f t="shared" si="52"/>
        <v>U4-H8</v>
      </c>
      <c r="B286" t="str">
        <f t="shared" si="53"/>
        <v>GND</v>
      </c>
      <c r="C286" t="str">
        <f t="shared" si="54"/>
        <v>U4-GND</v>
      </c>
      <c r="D286" t="str">
        <f t="shared" si="55"/>
        <v>U4-H8</v>
      </c>
      <c r="E286" t="s">
        <v>420</v>
      </c>
      <c r="F286" t="s">
        <v>689</v>
      </c>
      <c r="G286" t="s">
        <v>275</v>
      </c>
      <c r="AT286" t="str">
        <f t="shared" si="56"/>
        <v>GND</v>
      </c>
      <c r="AU286" t="str">
        <f t="shared" si="57"/>
        <v>--</v>
      </c>
    </row>
    <row r="287" spans="1:47" x14ac:dyDescent="0.25">
      <c r="A287" t="str">
        <f t="shared" si="52"/>
        <v>U4-H9</v>
      </c>
      <c r="B287" t="str">
        <f t="shared" si="53"/>
        <v>1.0V</v>
      </c>
      <c r="C287" t="str">
        <f t="shared" si="54"/>
        <v>U4-1.0V</v>
      </c>
      <c r="D287" t="str">
        <f t="shared" si="55"/>
        <v>U4-H9</v>
      </c>
      <c r="E287" t="s">
        <v>420</v>
      </c>
      <c r="F287" t="s">
        <v>690</v>
      </c>
      <c r="G287" t="s">
        <v>1297</v>
      </c>
      <c r="AT287" t="str">
        <f t="shared" si="56"/>
        <v>1.0V</v>
      </c>
      <c r="AU287" t="str">
        <f t="shared" si="57"/>
        <v>--</v>
      </c>
    </row>
    <row r="288" spans="1:47" x14ac:dyDescent="0.25">
      <c r="A288" t="str">
        <f t="shared" si="52"/>
        <v>U4-H10</v>
      </c>
      <c r="B288" t="str">
        <f t="shared" si="53"/>
        <v>GND</v>
      </c>
      <c r="C288" t="str">
        <f t="shared" si="54"/>
        <v>U4-GND</v>
      </c>
      <c r="D288" t="str">
        <f t="shared" si="55"/>
        <v>U4-H10</v>
      </c>
      <c r="E288" t="s">
        <v>420</v>
      </c>
      <c r="F288" t="s">
        <v>691</v>
      </c>
      <c r="G288" t="s">
        <v>275</v>
      </c>
      <c r="AT288" t="str">
        <f t="shared" si="56"/>
        <v>GND</v>
      </c>
      <c r="AU288" t="str">
        <f t="shared" si="57"/>
        <v>--</v>
      </c>
    </row>
    <row r="289" spans="1:47" x14ac:dyDescent="0.25">
      <c r="A289" t="str">
        <f t="shared" si="52"/>
        <v>U4-H11</v>
      </c>
      <c r="B289" t="str">
        <f t="shared" si="53"/>
        <v>1.0V</v>
      </c>
      <c r="C289" t="str">
        <f t="shared" si="54"/>
        <v>U4-1.0V</v>
      </c>
      <c r="D289" t="str">
        <f t="shared" si="55"/>
        <v>U4-H11</v>
      </c>
      <c r="E289" t="s">
        <v>420</v>
      </c>
      <c r="F289" t="s">
        <v>692</v>
      </c>
      <c r="G289" t="s">
        <v>1297</v>
      </c>
      <c r="AT289" t="str">
        <f t="shared" si="56"/>
        <v>1.0V</v>
      </c>
      <c r="AU289" t="str">
        <f t="shared" si="57"/>
        <v>--</v>
      </c>
    </row>
    <row r="290" spans="1:47" x14ac:dyDescent="0.25">
      <c r="A290" t="str">
        <f t="shared" si="52"/>
        <v>U4-H12</v>
      </c>
      <c r="B290" t="str">
        <f t="shared" si="53"/>
        <v>GND</v>
      </c>
      <c r="C290" t="str">
        <f t="shared" si="54"/>
        <v>U4-GND</v>
      </c>
      <c r="D290" t="str">
        <f t="shared" si="55"/>
        <v>U4-H12</v>
      </c>
      <c r="E290" t="s">
        <v>420</v>
      </c>
      <c r="F290" t="s">
        <v>693</v>
      </c>
      <c r="G290" t="s">
        <v>275</v>
      </c>
      <c r="AT290" t="str">
        <f t="shared" si="56"/>
        <v>GND</v>
      </c>
      <c r="AU290" t="str">
        <f t="shared" si="57"/>
        <v>--</v>
      </c>
    </row>
    <row r="291" spans="1:47" x14ac:dyDescent="0.25">
      <c r="A291" t="str">
        <f t="shared" si="52"/>
        <v>U4-H13</v>
      </c>
      <c r="B291" t="str">
        <f t="shared" si="53"/>
        <v>1.8V</v>
      </c>
      <c r="C291" t="str">
        <f t="shared" si="54"/>
        <v>U4-1.8V</v>
      </c>
      <c r="D291" t="str">
        <f t="shared" si="55"/>
        <v>U4-H13</v>
      </c>
      <c r="E291" t="s">
        <v>420</v>
      </c>
      <c r="F291" t="s">
        <v>694</v>
      </c>
      <c r="G291" t="s">
        <v>276</v>
      </c>
      <c r="AT291" t="str">
        <f t="shared" si="56"/>
        <v>1.8V</v>
      </c>
      <c r="AU291" t="str">
        <f t="shared" si="57"/>
        <v>--</v>
      </c>
    </row>
    <row r="292" spans="1:47" x14ac:dyDescent="0.25">
      <c r="A292" t="str">
        <f t="shared" si="52"/>
        <v>U4-H15</v>
      </c>
      <c r="B292" t="str">
        <f t="shared" si="53"/>
        <v>VCCIO15</v>
      </c>
      <c r="C292" t="str">
        <f t="shared" si="54"/>
        <v>U4-VCCIO15</v>
      </c>
      <c r="D292" t="str">
        <f t="shared" si="55"/>
        <v>U4-H15</v>
      </c>
      <c r="E292" t="s">
        <v>420</v>
      </c>
      <c r="F292" t="s">
        <v>530</v>
      </c>
      <c r="G292" t="s">
        <v>281</v>
      </c>
      <c r="AT292" t="str">
        <f t="shared" si="56"/>
        <v>VCCIO15</v>
      </c>
      <c r="AU292" t="str">
        <f t="shared" si="57"/>
        <v>--</v>
      </c>
    </row>
    <row r="293" spans="1:47" x14ac:dyDescent="0.25">
      <c r="A293" t="str">
        <f t="shared" si="52"/>
        <v>U4-J1</v>
      </c>
      <c r="B293" t="str">
        <f t="shared" si="53"/>
        <v>GND</v>
      </c>
      <c r="C293" t="str">
        <f t="shared" si="54"/>
        <v>U4-GND</v>
      </c>
      <c r="D293" t="str">
        <f t="shared" si="55"/>
        <v>U4-J1</v>
      </c>
      <c r="E293" t="s">
        <v>420</v>
      </c>
      <c r="F293" t="s">
        <v>590</v>
      </c>
      <c r="G293" t="s">
        <v>275</v>
      </c>
      <c r="AT293" t="str">
        <f t="shared" si="56"/>
        <v>GND</v>
      </c>
      <c r="AU293" t="str">
        <f t="shared" si="57"/>
        <v>--</v>
      </c>
    </row>
    <row r="294" spans="1:47" x14ac:dyDescent="0.25">
      <c r="A294" t="str">
        <f t="shared" si="52"/>
        <v>U4-J2</v>
      </c>
      <c r="B294" t="str">
        <f t="shared" si="53"/>
        <v>GND</v>
      </c>
      <c r="C294" t="str">
        <f t="shared" si="54"/>
        <v>U4-GND</v>
      </c>
      <c r="D294" t="str">
        <f t="shared" si="55"/>
        <v>U4-J2</v>
      </c>
      <c r="E294" t="s">
        <v>420</v>
      </c>
      <c r="F294" t="s">
        <v>591</v>
      </c>
      <c r="G294" t="s">
        <v>275</v>
      </c>
      <c r="AT294" t="str">
        <f t="shared" si="56"/>
        <v>GND</v>
      </c>
      <c r="AU294" t="str">
        <f t="shared" si="57"/>
        <v>--</v>
      </c>
    </row>
    <row r="295" spans="1:47" x14ac:dyDescent="0.25">
      <c r="A295" t="str">
        <f t="shared" si="52"/>
        <v>U4-J3</v>
      </c>
      <c r="B295" t="str">
        <f t="shared" si="53"/>
        <v>GND</v>
      </c>
      <c r="C295" t="str">
        <f t="shared" si="54"/>
        <v>U4-GND</v>
      </c>
      <c r="D295" t="str">
        <f t="shared" si="55"/>
        <v>U4-J3</v>
      </c>
      <c r="E295" t="s">
        <v>420</v>
      </c>
      <c r="F295" t="s">
        <v>592</v>
      </c>
      <c r="G295" t="s">
        <v>275</v>
      </c>
      <c r="AT295" t="str">
        <f t="shared" si="56"/>
        <v>GND</v>
      </c>
      <c r="AU295" t="str">
        <f t="shared" si="57"/>
        <v>--</v>
      </c>
    </row>
    <row r="296" spans="1:47" x14ac:dyDescent="0.25">
      <c r="A296" t="str">
        <f t="shared" si="52"/>
        <v>U4-J7</v>
      </c>
      <c r="B296" t="str">
        <f t="shared" si="53"/>
        <v>GND</v>
      </c>
      <c r="C296" t="str">
        <f t="shared" si="54"/>
        <v>U4-GND</v>
      </c>
      <c r="D296" t="str">
        <f t="shared" si="55"/>
        <v>U4-J7</v>
      </c>
      <c r="E296" t="s">
        <v>420</v>
      </c>
      <c r="F296" t="s">
        <v>696</v>
      </c>
      <c r="G296" t="s">
        <v>275</v>
      </c>
      <c r="AT296" t="str">
        <f t="shared" si="56"/>
        <v>GND</v>
      </c>
      <c r="AU296" t="str">
        <f t="shared" si="57"/>
        <v>--</v>
      </c>
    </row>
    <row r="297" spans="1:47" x14ac:dyDescent="0.25">
      <c r="A297" t="str">
        <f t="shared" si="52"/>
        <v>U4-J8</v>
      </c>
      <c r="B297" t="str">
        <f t="shared" si="53"/>
        <v>1.0V</v>
      </c>
      <c r="C297" t="str">
        <f t="shared" si="54"/>
        <v>U4-1.0V</v>
      </c>
      <c r="D297" t="str">
        <f t="shared" si="55"/>
        <v>U4-J8</v>
      </c>
      <c r="E297" t="s">
        <v>420</v>
      </c>
      <c r="F297" t="s">
        <v>697</v>
      </c>
      <c r="G297" t="s">
        <v>1297</v>
      </c>
      <c r="AT297" t="str">
        <f t="shared" si="56"/>
        <v>1.0V</v>
      </c>
      <c r="AU297" t="str">
        <f t="shared" si="57"/>
        <v>--</v>
      </c>
    </row>
    <row r="298" spans="1:47" x14ac:dyDescent="0.25">
      <c r="A298" t="str">
        <f t="shared" si="52"/>
        <v>U4-J9</v>
      </c>
      <c r="B298" t="str">
        <f t="shared" si="53"/>
        <v>AGND</v>
      </c>
      <c r="C298" t="str">
        <f t="shared" si="54"/>
        <v>U4-AGND</v>
      </c>
      <c r="D298" t="str">
        <f t="shared" si="55"/>
        <v>U4-J9</v>
      </c>
      <c r="E298" t="s">
        <v>420</v>
      </c>
      <c r="F298" t="s">
        <v>698</v>
      </c>
      <c r="G298" t="s">
        <v>278</v>
      </c>
      <c r="AT298" t="str">
        <f t="shared" si="56"/>
        <v>AGND</v>
      </c>
      <c r="AU298" t="str">
        <f t="shared" si="57"/>
        <v>--</v>
      </c>
    </row>
    <row r="299" spans="1:47" x14ac:dyDescent="0.25">
      <c r="A299" t="str">
        <f t="shared" si="52"/>
        <v>U4-J10</v>
      </c>
      <c r="B299" t="str">
        <f t="shared" si="53"/>
        <v>AVCC</v>
      </c>
      <c r="C299" t="str">
        <f t="shared" si="54"/>
        <v>U4-AVCC</v>
      </c>
      <c r="D299" t="str">
        <f t="shared" si="55"/>
        <v>U4-J10</v>
      </c>
      <c r="E299" t="s">
        <v>420</v>
      </c>
      <c r="F299" t="s">
        <v>699</v>
      </c>
      <c r="G299" t="s">
        <v>279</v>
      </c>
      <c r="AT299" t="str">
        <f t="shared" si="56"/>
        <v>AVCC</v>
      </c>
      <c r="AU299" t="str">
        <f t="shared" si="57"/>
        <v>--</v>
      </c>
    </row>
    <row r="300" spans="1:47" x14ac:dyDescent="0.25">
      <c r="A300" t="str">
        <f t="shared" si="52"/>
        <v>U4-J11</v>
      </c>
      <c r="B300" t="str">
        <f t="shared" si="53"/>
        <v>GND</v>
      </c>
      <c r="C300" t="str">
        <f t="shared" si="54"/>
        <v>U4-GND</v>
      </c>
      <c r="D300" t="str">
        <f t="shared" si="55"/>
        <v>U4-J11</v>
      </c>
      <c r="E300" t="s">
        <v>420</v>
      </c>
      <c r="F300" t="s">
        <v>700</v>
      </c>
      <c r="G300" t="s">
        <v>275</v>
      </c>
      <c r="AT300" t="str">
        <f t="shared" si="56"/>
        <v>GND</v>
      </c>
      <c r="AU300" t="str">
        <f t="shared" si="57"/>
        <v>--</v>
      </c>
    </row>
    <row r="301" spans="1:47" x14ac:dyDescent="0.25">
      <c r="A301" t="str">
        <f t="shared" si="52"/>
        <v>U4-J12</v>
      </c>
      <c r="B301" t="str">
        <f t="shared" si="53"/>
        <v>1.0V</v>
      </c>
      <c r="C301" t="str">
        <f t="shared" si="54"/>
        <v>U4-1.0V</v>
      </c>
      <c r="D301" t="str">
        <f t="shared" si="55"/>
        <v>U4-J12</v>
      </c>
      <c r="E301" t="s">
        <v>420</v>
      </c>
      <c r="F301" t="s">
        <v>701</v>
      </c>
      <c r="G301" t="s">
        <v>1297</v>
      </c>
      <c r="AT301" t="str">
        <f t="shared" si="56"/>
        <v>1.0V</v>
      </c>
      <c r="AU301" t="str">
        <f t="shared" si="57"/>
        <v>--</v>
      </c>
    </row>
    <row r="302" spans="1:47" x14ac:dyDescent="0.25">
      <c r="A302" t="str">
        <f t="shared" si="52"/>
        <v>U4-J13</v>
      </c>
      <c r="B302" t="str">
        <f t="shared" si="53"/>
        <v>GND</v>
      </c>
      <c r="C302" t="str">
        <f t="shared" si="54"/>
        <v>U4-GND</v>
      </c>
      <c r="D302" t="str">
        <f t="shared" si="55"/>
        <v>U4-J13</v>
      </c>
      <c r="E302" t="s">
        <v>420</v>
      </c>
      <c r="F302" t="s">
        <v>534</v>
      </c>
      <c r="G302" t="s">
        <v>275</v>
      </c>
      <c r="AT302" t="str">
        <f t="shared" si="56"/>
        <v>GND</v>
      </c>
      <c r="AU302" t="str">
        <f t="shared" si="57"/>
        <v>--</v>
      </c>
    </row>
    <row r="303" spans="1:47" x14ac:dyDescent="0.25">
      <c r="A303" t="str">
        <f t="shared" si="52"/>
        <v>U4-J17</v>
      </c>
      <c r="B303" t="str">
        <f t="shared" si="53"/>
        <v>GND</v>
      </c>
      <c r="C303" t="str">
        <f t="shared" si="54"/>
        <v>U4-GND</v>
      </c>
      <c r="D303" t="str">
        <f t="shared" si="55"/>
        <v>U4-J17</v>
      </c>
      <c r="E303" t="s">
        <v>420</v>
      </c>
      <c r="F303" t="s">
        <v>537</v>
      </c>
      <c r="G303" t="s">
        <v>275</v>
      </c>
      <c r="AT303" t="str">
        <f t="shared" si="56"/>
        <v>GND</v>
      </c>
      <c r="AU303" t="str">
        <f t="shared" si="57"/>
        <v>--</v>
      </c>
    </row>
    <row r="304" spans="1:47" x14ac:dyDescent="0.25">
      <c r="A304" t="str">
        <f t="shared" si="52"/>
        <v>U4-K4</v>
      </c>
      <c r="B304" t="str">
        <f t="shared" si="53"/>
        <v>GND</v>
      </c>
      <c r="C304" t="str">
        <f t="shared" si="54"/>
        <v>U4-GND</v>
      </c>
      <c r="D304" t="str">
        <f t="shared" si="55"/>
        <v>U4-K4</v>
      </c>
      <c r="E304" t="s">
        <v>420</v>
      </c>
      <c r="F304" t="s">
        <v>437</v>
      </c>
      <c r="G304" t="s">
        <v>275</v>
      </c>
      <c r="AT304" t="str">
        <f t="shared" si="56"/>
        <v>GND</v>
      </c>
      <c r="AU304" t="str">
        <f t="shared" si="57"/>
        <v>--</v>
      </c>
    </row>
    <row r="305" spans="1:47" x14ac:dyDescent="0.25">
      <c r="A305" t="str">
        <f t="shared" si="52"/>
        <v>U4-K7</v>
      </c>
      <c r="B305" t="str">
        <f t="shared" si="53"/>
        <v>1.0V</v>
      </c>
      <c r="C305" t="str">
        <f t="shared" si="54"/>
        <v>U4-1.0V</v>
      </c>
      <c r="D305" t="str">
        <f t="shared" si="55"/>
        <v>U4-K7</v>
      </c>
      <c r="E305" t="s">
        <v>420</v>
      </c>
      <c r="F305" t="s">
        <v>703</v>
      </c>
      <c r="G305" t="s">
        <v>1297</v>
      </c>
      <c r="AT305" t="str">
        <f t="shared" si="56"/>
        <v>1.0V</v>
      </c>
      <c r="AU305" t="str">
        <f t="shared" si="57"/>
        <v>--</v>
      </c>
    </row>
    <row r="306" spans="1:47" x14ac:dyDescent="0.25">
      <c r="A306" t="str">
        <f t="shared" si="52"/>
        <v>U4-K8</v>
      </c>
      <c r="B306" t="str">
        <f t="shared" si="53"/>
        <v>GND</v>
      </c>
      <c r="C306" t="str">
        <f t="shared" si="54"/>
        <v>U4-GND</v>
      </c>
      <c r="D306" t="str">
        <f t="shared" si="55"/>
        <v>U4-K8</v>
      </c>
      <c r="E306" t="s">
        <v>420</v>
      </c>
      <c r="F306" t="s">
        <v>704</v>
      </c>
      <c r="G306" t="s">
        <v>275</v>
      </c>
      <c r="AT306" t="str">
        <f t="shared" si="56"/>
        <v>GND</v>
      </c>
      <c r="AU306" t="str">
        <f t="shared" si="57"/>
        <v>--</v>
      </c>
    </row>
    <row r="307" spans="1:47" x14ac:dyDescent="0.25">
      <c r="A307" t="str">
        <f t="shared" si="52"/>
        <v>U4-K9</v>
      </c>
      <c r="B307" t="str">
        <f t="shared" si="53"/>
        <v>AGND</v>
      </c>
      <c r="C307" t="str">
        <f t="shared" si="54"/>
        <v>U4-AGND</v>
      </c>
      <c r="D307" t="str">
        <f t="shared" si="55"/>
        <v>U4-K9</v>
      </c>
      <c r="E307" t="s">
        <v>420</v>
      </c>
      <c r="F307" t="s">
        <v>705</v>
      </c>
      <c r="G307" t="s">
        <v>278</v>
      </c>
      <c r="AT307" t="str">
        <f t="shared" si="56"/>
        <v>AGND</v>
      </c>
      <c r="AU307" t="str">
        <f t="shared" si="57"/>
        <v>--</v>
      </c>
    </row>
    <row r="308" spans="1:47" x14ac:dyDescent="0.25">
      <c r="A308" t="str">
        <f t="shared" si="52"/>
        <v>U4-K10</v>
      </c>
      <c r="B308" t="str">
        <f t="shared" si="53"/>
        <v>ADC_P</v>
      </c>
      <c r="C308" t="str">
        <f t="shared" si="54"/>
        <v>U4-ADC_P</v>
      </c>
      <c r="D308" t="str">
        <f t="shared" si="55"/>
        <v>U4-K10</v>
      </c>
      <c r="E308" t="s">
        <v>420</v>
      </c>
      <c r="F308" t="s">
        <v>706</v>
      </c>
      <c r="G308" t="s">
        <v>1301</v>
      </c>
      <c r="AT308" t="str">
        <f t="shared" si="56"/>
        <v>ADC_P</v>
      </c>
      <c r="AU308" t="str">
        <f t="shared" si="57"/>
        <v>--</v>
      </c>
    </row>
    <row r="309" spans="1:47" x14ac:dyDescent="0.25">
      <c r="A309" t="str">
        <f t="shared" si="52"/>
        <v>U4-K11</v>
      </c>
      <c r="B309" t="str">
        <f t="shared" si="53"/>
        <v>1.0V</v>
      </c>
      <c r="C309" t="str">
        <f t="shared" si="54"/>
        <v>U4-1.0V</v>
      </c>
      <c r="D309" t="str">
        <f t="shared" si="55"/>
        <v>U4-K11</v>
      </c>
      <c r="E309" t="s">
        <v>420</v>
      </c>
      <c r="F309" t="s">
        <v>707</v>
      </c>
      <c r="G309" t="s">
        <v>1297</v>
      </c>
      <c r="AT309" t="str">
        <f t="shared" si="56"/>
        <v>1.0V</v>
      </c>
      <c r="AU309" t="str">
        <f t="shared" si="57"/>
        <v>--</v>
      </c>
    </row>
    <row r="310" spans="1:47" x14ac:dyDescent="0.25">
      <c r="A310" t="str">
        <f t="shared" si="52"/>
        <v>U4-K12</v>
      </c>
      <c r="B310" t="str">
        <f t="shared" si="53"/>
        <v>GND</v>
      </c>
      <c r="C310" t="str">
        <f t="shared" si="54"/>
        <v>U4-GND</v>
      </c>
      <c r="D310" t="str">
        <f t="shared" si="55"/>
        <v>U4-K12</v>
      </c>
      <c r="E310" t="s">
        <v>420</v>
      </c>
      <c r="F310" t="s">
        <v>708</v>
      </c>
      <c r="G310" t="s">
        <v>275</v>
      </c>
      <c r="AT310" t="str">
        <f t="shared" si="56"/>
        <v>GND</v>
      </c>
      <c r="AU310" t="str">
        <f t="shared" si="57"/>
        <v>--</v>
      </c>
    </row>
    <row r="311" spans="1:47" x14ac:dyDescent="0.25">
      <c r="A311" t="str">
        <f t="shared" si="52"/>
        <v>U4-K13</v>
      </c>
      <c r="B311" t="str">
        <f t="shared" si="53"/>
        <v>1.8V</v>
      </c>
      <c r="C311" t="str">
        <f t="shared" si="54"/>
        <v>U4-1.8V</v>
      </c>
      <c r="D311" t="str">
        <f t="shared" si="55"/>
        <v>U4-K13</v>
      </c>
      <c r="E311" t="s">
        <v>420</v>
      </c>
      <c r="F311" t="s">
        <v>539</v>
      </c>
      <c r="G311" t="s">
        <v>276</v>
      </c>
      <c r="AT311" t="str">
        <f t="shared" si="56"/>
        <v>1.8V</v>
      </c>
      <c r="AU311" t="str">
        <f t="shared" si="57"/>
        <v>--</v>
      </c>
    </row>
    <row r="312" spans="1:47" x14ac:dyDescent="0.25">
      <c r="A312" t="str">
        <f t="shared" si="52"/>
        <v>U4-K14</v>
      </c>
      <c r="B312" t="str">
        <f t="shared" si="53"/>
        <v>GND</v>
      </c>
      <c r="C312" t="str">
        <f t="shared" si="54"/>
        <v>U4-GND</v>
      </c>
      <c r="D312" t="str">
        <f t="shared" si="55"/>
        <v>U4-K14</v>
      </c>
      <c r="E312" t="s">
        <v>420</v>
      </c>
      <c r="F312" t="s">
        <v>540</v>
      </c>
      <c r="G312" t="s">
        <v>275</v>
      </c>
      <c r="AT312" t="str">
        <f t="shared" si="56"/>
        <v>GND</v>
      </c>
      <c r="AU312" t="str">
        <f t="shared" si="57"/>
        <v>--</v>
      </c>
    </row>
    <row r="313" spans="1:47" x14ac:dyDescent="0.25">
      <c r="A313" t="str">
        <f t="shared" si="52"/>
        <v>U4-L1</v>
      </c>
      <c r="B313" t="str">
        <f t="shared" si="53"/>
        <v>GND</v>
      </c>
      <c r="C313" t="str">
        <f t="shared" si="54"/>
        <v>U4-GND</v>
      </c>
      <c r="D313" t="str">
        <f t="shared" si="55"/>
        <v>U4-L1</v>
      </c>
      <c r="E313" t="s">
        <v>420</v>
      </c>
      <c r="F313" t="s">
        <v>440</v>
      </c>
      <c r="G313" t="s">
        <v>275</v>
      </c>
      <c r="AT313" t="str">
        <f t="shared" si="56"/>
        <v>GND</v>
      </c>
      <c r="AU313" t="str">
        <f t="shared" si="57"/>
        <v>--</v>
      </c>
    </row>
    <row r="314" spans="1:47" x14ac:dyDescent="0.25">
      <c r="A314" t="str">
        <f t="shared" si="52"/>
        <v>U4-L6</v>
      </c>
      <c r="B314" t="str">
        <f t="shared" si="53"/>
        <v>VCCIO34</v>
      </c>
      <c r="C314" t="str">
        <f t="shared" si="54"/>
        <v>U4-VCCIO34</v>
      </c>
      <c r="D314" t="str">
        <f t="shared" si="55"/>
        <v>U4-L6</v>
      </c>
      <c r="E314" t="s">
        <v>420</v>
      </c>
      <c r="F314" t="s">
        <v>444</v>
      </c>
      <c r="G314" t="s">
        <v>376</v>
      </c>
      <c r="AT314" t="str">
        <f t="shared" si="56"/>
        <v>VCCIO34</v>
      </c>
      <c r="AU314" t="str">
        <f t="shared" si="57"/>
        <v>--</v>
      </c>
    </row>
    <row r="315" spans="1:47" x14ac:dyDescent="0.25">
      <c r="A315" t="str">
        <f t="shared" si="52"/>
        <v>U4-L7</v>
      </c>
      <c r="B315" t="str">
        <f t="shared" si="53"/>
        <v>GND</v>
      </c>
      <c r="C315" t="str">
        <f t="shared" si="54"/>
        <v>U4-GND</v>
      </c>
      <c r="D315" t="str">
        <f t="shared" si="55"/>
        <v>U4-L7</v>
      </c>
      <c r="E315" t="s">
        <v>420</v>
      </c>
      <c r="F315" t="s">
        <v>710</v>
      </c>
      <c r="G315" t="s">
        <v>275</v>
      </c>
      <c r="AT315" t="str">
        <f t="shared" si="56"/>
        <v>GND</v>
      </c>
      <c r="AU315" t="str">
        <f t="shared" si="57"/>
        <v>--</v>
      </c>
    </row>
    <row r="316" spans="1:47" x14ac:dyDescent="0.25">
      <c r="A316" t="str">
        <f t="shared" si="52"/>
        <v>U4-L8</v>
      </c>
      <c r="B316" t="str">
        <f t="shared" si="53"/>
        <v>1.0V</v>
      </c>
      <c r="C316" t="str">
        <f t="shared" si="54"/>
        <v>U4-1.0V</v>
      </c>
      <c r="D316" t="str">
        <f t="shared" si="55"/>
        <v>U4-L8</v>
      </c>
      <c r="E316" t="s">
        <v>420</v>
      </c>
      <c r="F316" t="s">
        <v>711</v>
      </c>
      <c r="G316" t="s">
        <v>1297</v>
      </c>
      <c r="AT316" t="str">
        <f t="shared" si="56"/>
        <v>1.0V</v>
      </c>
      <c r="AU316" t="str">
        <f t="shared" si="57"/>
        <v>--</v>
      </c>
    </row>
    <row r="317" spans="1:47" x14ac:dyDescent="0.25">
      <c r="A317" t="str">
        <f t="shared" si="52"/>
        <v>U4-L9</v>
      </c>
      <c r="B317" t="str">
        <f t="shared" si="53"/>
        <v>ADC_N</v>
      </c>
      <c r="C317" t="str">
        <f t="shared" si="54"/>
        <v>U4-ADC_N</v>
      </c>
      <c r="D317" t="str">
        <f t="shared" si="55"/>
        <v>U4-L9</v>
      </c>
      <c r="E317" t="s">
        <v>420</v>
      </c>
      <c r="F317" t="s">
        <v>712</v>
      </c>
      <c r="G317" t="s">
        <v>1300</v>
      </c>
      <c r="AT317" t="str">
        <f t="shared" si="56"/>
        <v>ADC_N</v>
      </c>
      <c r="AU317" t="str">
        <f t="shared" si="57"/>
        <v>--</v>
      </c>
    </row>
    <row r="318" spans="1:47" x14ac:dyDescent="0.25">
      <c r="A318" t="str">
        <f t="shared" si="52"/>
        <v>U4-L10</v>
      </c>
      <c r="B318" t="str">
        <f t="shared" si="53"/>
        <v>AGND</v>
      </c>
      <c r="C318" t="str">
        <f t="shared" si="54"/>
        <v>U4-AGND</v>
      </c>
      <c r="D318" t="str">
        <f t="shared" si="55"/>
        <v>U4-L10</v>
      </c>
      <c r="E318" t="s">
        <v>420</v>
      </c>
      <c r="F318" t="s">
        <v>713</v>
      </c>
      <c r="G318" t="s">
        <v>278</v>
      </c>
      <c r="AT318" t="str">
        <f t="shared" si="56"/>
        <v>AGND</v>
      </c>
      <c r="AU318" t="str">
        <f t="shared" si="57"/>
        <v>--</v>
      </c>
    </row>
    <row r="319" spans="1:47" x14ac:dyDescent="0.25">
      <c r="A319" t="str">
        <f t="shared" si="52"/>
        <v>U4-L11</v>
      </c>
      <c r="B319" t="str">
        <f t="shared" si="53"/>
        <v>GND</v>
      </c>
      <c r="C319" t="str">
        <f t="shared" si="54"/>
        <v>U4-GND</v>
      </c>
      <c r="D319" t="str">
        <f t="shared" si="55"/>
        <v>U4-L11</v>
      </c>
      <c r="E319" t="s">
        <v>420</v>
      </c>
      <c r="F319" t="s">
        <v>714</v>
      </c>
      <c r="G319" t="s">
        <v>275</v>
      </c>
      <c r="AT319" t="str">
        <f t="shared" si="56"/>
        <v>GND</v>
      </c>
      <c r="AU319" t="str">
        <f t="shared" si="57"/>
        <v>--</v>
      </c>
    </row>
    <row r="320" spans="1:47" x14ac:dyDescent="0.25">
      <c r="A320" t="str">
        <f t="shared" si="52"/>
        <v>U4-L12</v>
      </c>
      <c r="B320" t="str">
        <f t="shared" si="53"/>
        <v>1.0V</v>
      </c>
      <c r="C320" t="str">
        <f t="shared" si="54"/>
        <v>U4-1.0V</v>
      </c>
      <c r="D320" t="str">
        <f t="shared" si="55"/>
        <v>U4-L12</v>
      </c>
      <c r="E320" t="s">
        <v>420</v>
      </c>
      <c r="F320" t="s">
        <v>715</v>
      </c>
      <c r="G320" t="s">
        <v>1297</v>
      </c>
      <c r="AT320" t="str">
        <f t="shared" si="56"/>
        <v>1.0V</v>
      </c>
      <c r="AU320" t="str">
        <f t="shared" si="57"/>
        <v>--</v>
      </c>
    </row>
    <row r="321" spans="1:47" x14ac:dyDescent="0.25">
      <c r="A321" t="str">
        <f t="shared" si="52"/>
        <v>U4-L13</v>
      </c>
      <c r="B321" t="str">
        <f t="shared" si="53"/>
        <v>GND</v>
      </c>
      <c r="C321" t="str">
        <f t="shared" si="54"/>
        <v>U4-GND</v>
      </c>
      <c r="D321" t="str">
        <f t="shared" si="55"/>
        <v>U4-L13</v>
      </c>
      <c r="E321" t="s">
        <v>420</v>
      </c>
      <c r="F321" t="s">
        <v>610</v>
      </c>
      <c r="G321" t="s">
        <v>275</v>
      </c>
      <c r="AT321" t="str">
        <f t="shared" si="56"/>
        <v>GND</v>
      </c>
      <c r="AU321" t="str">
        <f t="shared" si="57"/>
        <v>--</v>
      </c>
    </row>
    <row r="322" spans="1:47" x14ac:dyDescent="0.25">
      <c r="A322" t="str">
        <f t="shared" si="52"/>
        <v>U4-L16</v>
      </c>
      <c r="B322" t="str">
        <f t="shared" si="53"/>
        <v>VCCIO_0</v>
      </c>
      <c r="C322" t="str">
        <f t="shared" si="54"/>
        <v>U4-VCCIO_0</v>
      </c>
      <c r="D322" t="str">
        <f t="shared" si="55"/>
        <v>U4-L16</v>
      </c>
      <c r="E322" t="s">
        <v>420</v>
      </c>
      <c r="F322" t="s">
        <v>613</v>
      </c>
      <c r="G322" t="s">
        <v>1287</v>
      </c>
      <c r="AT322" t="str">
        <f t="shared" si="56"/>
        <v>VCCIO_0</v>
      </c>
      <c r="AU322" t="str">
        <f t="shared" si="57"/>
        <v>--</v>
      </c>
    </row>
    <row r="323" spans="1:47" x14ac:dyDescent="0.25">
      <c r="A323" t="str">
        <f t="shared" si="52"/>
        <v>U4-M3</v>
      </c>
      <c r="B323" t="str">
        <f t="shared" si="53"/>
        <v>VCCIO34</v>
      </c>
      <c r="C323" t="str">
        <f t="shared" si="54"/>
        <v>U4-VCCIO34</v>
      </c>
      <c r="D323" t="str">
        <f t="shared" si="55"/>
        <v>U4-M3</v>
      </c>
      <c r="E323" t="s">
        <v>420</v>
      </c>
      <c r="F323" t="s">
        <v>447</v>
      </c>
      <c r="G323" t="s">
        <v>376</v>
      </c>
      <c r="AT323" t="str">
        <f t="shared" si="56"/>
        <v>VCCIO34</v>
      </c>
      <c r="AU323" t="str">
        <f t="shared" si="57"/>
        <v>--</v>
      </c>
    </row>
    <row r="324" spans="1:47" x14ac:dyDescent="0.25">
      <c r="A324" t="str">
        <f t="shared" si="52"/>
        <v>U4-M7</v>
      </c>
      <c r="B324" t="str">
        <f t="shared" si="53"/>
        <v>1.0V</v>
      </c>
      <c r="C324" t="str">
        <f t="shared" si="54"/>
        <v>U4-1.0V</v>
      </c>
      <c r="D324" t="str">
        <f t="shared" si="55"/>
        <v>U4-M7</v>
      </c>
      <c r="E324" t="s">
        <v>420</v>
      </c>
      <c r="F324" t="s">
        <v>717</v>
      </c>
      <c r="G324" t="s">
        <v>1297</v>
      </c>
      <c r="AT324" t="str">
        <f t="shared" si="56"/>
        <v>1.0V</v>
      </c>
      <c r="AU324" t="str">
        <f t="shared" si="57"/>
        <v>--</v>
      </c>
    </row>
    <row r="325" spans="1:47" x14ac:dyDescent="0.25">
      <c r="A325" t="str">
        <f t="shared" si="52"/>
        <v>U4-M8</v>
      </c>
      <c r="B325" t="str">
        <f t="shared" si="53"/>
        <v>GND</v>
      </c>
      <c r="C325" t="str">
        <f t="shared" si="54"/>
        <v>U4-GND</v>
      </c>
      <c r="D325" t="str">
        <f t="shared" si="55"/>
        <v>U4-M8</v>
      </c>
      <c r="E325" t="s">
        <v>420</v>
      </c>
      <c r="F325" t="s">
        <v>718</v>
      </c>
      <c r="G325" t="s">
        <v>275</v>
      </c>
      <c r="AT325" t="str">
        <f t="shared" si="56"/>
        <v>GND</v>
      </c>
      <c r="AU325" t="str">
        <f t="shared" si="57"/>
        <v>--</v>
      </c>
    </row>
    <row r="326" spans="1:47" x14ac:dyDescent="0.25">
      <c r="A326" t="str">
        <f t="shared" ref="A326:A389" si="58">$E326&amp;"-"&amp;$F326</f>
        <v>U4-M9</v>
      </c>
      <c r="B326" t="str">
        <f t="shared" ref="B326:B389" si="59">IF(OR(E326=$A$2,E326=$B$2,E326=$C$2,E326=$D$2),"--",G326)</f>
        <v>NetU4_M9</v>
      </c>
      <c r="C326" t="str">
        <f t="shared" ref="C326:C389" si="60">$E326&amp;"-"&amp;$G326</f>
        <v>U4-NetU4_M9</v>
      </c>
      <c r="D326" t="str">
        <f t="shared" ref="D326:D389" si="61">A326</f>
        <v>U4-M9</v>
      </c>
      <c r="E326" t="s">
        <v>420</v>
      </c>
      <c r="F326" t="s">
        <v>719</v>
      </c>
      <c r="G326" t="s">
        <v>1315</v>
      </c>
      <c r="AT326" t="str">
        <f t="shared" ref="AT326:AT389" si="62">IF(IF(COUNTIF($AO$6:$AQ$150,B326)&gt;0,"---","--")="---",VLOOKUP(B326,$AO$6:$AQ$150,3,0),B326)</f>
        <v>NetU4_M9</v>
      </c>
      <c r="AU326" t="str">
        <f t="shared" ref="AU326:AU389" si="63">IF(IF(COUNTIF($AO$6:$AQ$150,B326)&gt;0,"---","--")="---",VLOOKUP(B326,$AO$6:$AQ$150,2,0),"--")</f>
        <v>--</v>
      </c>
    </row>
    <row r="327" spans="1:47" x14ac:dyDescent="0.25">
      <c r="A327" t="str">
        <f t="shared" si="58"/>
        <v>U4-M10</v>
      </c>
      <c r="B327" t="str">
        <f t="shared" si="59"/>
        <v>NetU4_M10</v>
      </c>
      <c r="C327" t="str">
        <f t="shared" si="60"/>
        <v>U4-NetU4_M10</v>
      </c>
      <c r="D327" t="str">
        <f t="shared" si="61"/>
        <v>U4-M10</v>
      </c>
      <c r="E327" t="s">
        <v>420</v>
      </c>
      <c r="F327" t="s">
        <v>720</v>
      </c>
      <c r="G327" t="s">
        <v>1316</v>
      </c>
      <c r="AT327" t="str">
        <f t="shared" si="62"/>
        <v>NetU4_M10</v>
      </c>
      <c r="AU327" t="str">
        <f t="shared" si="63"/>
        <v>--</v>
      </c>
    </row>
    <row r="328" spans="1:47" x14ac:dyDescent="0.25">
      <c r="A328" t="str">
        <f t="shared" si="58"/>
        <v>U4-M11</v>
      </c>
      <c r="B328" t="str">
        <f t="shared" si="59"/>
        <v>1.0V</v>
      </c>
      <c r="C328" t="str">
        <f t="shared" si="60"/>
        <v>U4-1.0V</v>
      </c>
      <c r="D328" t="str">
        <f t="shared" si="61"/>
        <v>U4-M11</v>
      </c>
      <c r="E328" t="s">
        <v>420</v>
      </c>
      <c r="F328" t="s">
        <v>721</v>
      </c>
      <c r="G328" t="s">
        <v>1297</v>
      </c>
      <c r="AT328" t="str">
        <f t="shared" si="62"/>
        <v>1.0V</v>
      </c>
      <c r="AU328" t="str">
        <f t="shared" si="63"/>
        <v>--</v>
      </c>
    </row>
    <row r="329" spans="1:47" x14ac:dyDescent="0.25">
      <c r="A329" t="str">
        <f t="shared" si="58"/>
        <v>U4-M12</v>
      </c>
      <c r="B329" t="str">
        <f t="shared" si="59"/>
        <v>GND</v>
      </c>
      <c r="C329" t="str">
        <f t="shared" si="60"/>
        <v>U4-GND</v>
      </c>
      <c r="D329" t="str">
        <f t="shared" si="61"/>
        <v>U4-M12</v>
      </c>
      <c r="E329" t="s">
        <v>420</v>
      </c>
      <c r="F329" t="s">
        <v>722</v>
      </c>
      <c r="G329" t="s">
        <v>275</v>
      </c>
      <c r="AT329" t="str">
        <f t="shared" si="62"/>
        <v>GND</v>
      </c>
      <c r="AU329" t="str">
        <f t="shared" si="63"/>
        <v>--</v>
      </c>
    </row>
    <row r="330" spans="1:47" x14ac:dyDescent="0.25">
      <c r="A330" t="str">
        <f t="shared" si="58"/>
        <v>U4-M13</v>
      </c>
      <c r="B330" t="str">
        <f t="shared" si="59"/>
        <v>1.8V</v>
      </c>
      <c r="C330" t="str">
        <f t="shared" si="60"/>
        <v>U4-1.8V</v>
      </c>
      <c r="D330" t="str">
        <f t="shared" si="61"/>
        <v>U4-M13</v>
      </c>
      <c r="E330" t="s">
        <v>420</v>
      </c>
      <c r="F330" t="s">
        <v>616</v>
      </c>
      <c r="G330" t="s">
        <v>276</v>
      </c>
      <c r="AT330" t="str">
        <f t="shared" si="62"/>
        <v>1.8V</v>
      </c>
      <c r="AU330" t="str">
        <f t="shared" si="63"/>
        <v>--</v>
      </c>
    </row>
    <row r="331" spans="1:47" x14ac:dyDescent="0.25">
      <c r="A331" t="str">
        <f t="shared" si="58"/>
        <v>U4-M18</v>
      </c>
      <c r="B331" t="str">
        <f t="shared" si="59"/>
        <v>GND</v>
      </c>
      <c r="C331" t="str">
        <f t="shared" si="60"/>
        <v>U4-GND</v>
      </c>
      <c r="D331" t="str">
        <f t="shared" si="61"/>
        <v>U4-M18</v>
      </c>
      <c r="E331" t="s">
        <v>420</v>
      </c>
      <c r="F331" t="s">
        <v>620</v>
      </c>
      <c r="G331" t="s">
        <v>275</v>
      </c>
      <c r="AT331" t="str">
        <f t="shared" si="62"/>
        <v>GND</v>
      </c>
      <c r="AU331" t="str">
        <f t="shared" si="63"/>
        <v>--</v>
      </c>
    </row>
    <row r="332" spans="1:47" x14ac:dyDescent="0.25">
      <c r="A332" t="str">
        <f t="shared" si="58"/>
        <v>U4-N5</v>
      </c>
      <c r="B332" t="str">
        <f t="shared" si="59"/>
        <v>GND</v>
      </c>
      <c r="C332" t="str">
        <f t="shared" si="60"/>
        <v>U4-GND</v>
      </c>
      <c r="D332" t="str">
        <f t="shared" si="61"/>
        <v>U4-N5</v>
      </c>
      <c r="E332" t="s">
        <v>420</v>
      </c>
      <c r="F332" t="s">
        <v>454</v>
      </c>
      <c r="G332" t="s">
        <v>275</v>
      </c>
      <c r="AT332" t="str">
        <f t="shared" si="62"/>
        <v>GND</v>
      </c>
      <c r="AU332" t="str">
        <f t="shared" si="63"/>
        <v>--</v>
      </c>
    </row>
    <row r="333" spans="1:47" x14ac:dyDescent="0.25">
      <c r="A333" t="str">
        <f t="shared" si="58"/>
        <v>U4-N7</v>
      </c>
      <c r="B333" t="str">
        <f t="shared" si="59"/>
        <v>GND</v>
      </c>
      <c r="C333" t="str">
        <f t="shared" si="60"/>
        <v>U4-GND</v>
      </c>
      <c r="D333" t="str">
        <f t="shared" si="61"/>
        <v>U4-N7</v>
      </c>
      <c r="E333" t="s">
        <v>420</v>
      </c>
      <c r="F333" t="s">
        <v>724</v>
      </c>
      <c r="G333" t="s">
        <v>275</v>
      </c>
      <c r="AT333" t="str">
        <f t="shared" si="62"/>
        <v>GND</v>
      </c>
      <c r="AU333" t="str">
        <f t="shared" si="63"/>
        <v>--</v>
      </c>
    </row>
    <row r="334" spans="1:47" x14ac:dyDescent="0.25">
      <c r="A334" t="str">
        <f t="shared" si="58"/>
        <v>U4-N8</v>
      </c>
      <c r="B334" t="str">
        <f t="shared" si="59"/>
        <v>1.0V</v>
      </c>
      <c r="C334" t="str">
        <f t="shared" si="60"/>
        <v>U4-1.0V</v>
      </c>
      <c r="D334" t="str">
        <f t="shared" si="61"/>
        <v>U4-N8</v>
      </c>
      <c r="E334" t="s">
        <v>420</v>
      </c>
      <c r="F334" t="s">
        <v>725</v>
      </c>
      <c r="G334" t="s">
        <v>1297</v>
      </c>
      <c r="AT334" t="str">
        <f t="shared" si="62"/>
        <v>1.0V</v>
      </c>
      <c r="AU334" t="str">
        <f t="shared" si="63"/>
        <v>--</v>
      </c>
    </row>
    <row r="335" spans="1:47" x14ac:dyDescent="0.25">
      <c r="A335" t="str">
        <f t="shared" si="58"/>
        <v>U4-N9</v>
      </c>
      <c r="B335" t="str">
        <f t="shared" si="59"/>
        <v>GND</v>
      </c>
      <c r="C335" t="str">
        <f t="shared" si="60"/>
        <v>U4-GND</v>
      </c>
      <c r="D335" t="str">
        <f t="shared" si="61"/>
        <v>U4-N9</v>
      </c>
      <c r="E335" t="s">
        <v>420</v>
      </c>
      <c r="F335" t="s">
        <v>726</v>
      </c>
      <c r="G335" t="s">
        <v>275</v>
      </c>
      <c r="AT335" t="str">
        <f t="shared" si="62"/>
        <v>GND</v>
      </c>
      <c r="AU335" t="str">
        <f t="shared" si="63"/>
        <v>--</v>
      </c>
    </row>
    <row r="336" spans="1:47" x14ac:dyDescent="0.25">
      <c r="A336" t="str">
        <f t="shared" si="58"/>
        <v>U4-N10</v>
      </c>
      <c r="B336" t="str">
        <f t="shared" si="59"/>
        <v>1.0V</v>
      </c>
      <c r="C336" t="str">
        <f t="shared" si="60"/>
        <v>U4-1.0V</v>
      </c>
      <c r="D336" t="str">
        <f t="shared" si="61"/>
        <v>U4-N10</v>
      </c>
      <c r="E336" t="s">
        <v>420</v>
      </c>
      <c r="F336" t="s">
        <v>727</v>
      </c>
      <c r="G336" t="s">
        <v>1297</v>
      </c>
      <c r="AT336" t="str">
        <f t="shared" si="62"/>
        <v>1.0V</v>
      </c>
      <c r="AU336" t="str">
        <f t="shared" si="63"/>
        <v>--</v>
      </c>
    </row>
    <row r="337" spans="1:47" x14ac:dyDescent="0.25">
      <c r="A337" t="str">
        <f t="shared" si="58"/>
        <v>U4-N11</v>
      </c>
      <c r="B337" t="str">
        <f t="shared" si="59"/>
        <v>GND</v>
      </c>
      <c r="C337" t="str">
        <f t="shared" si="60"/>
        <v>U4-GND</v>
      </c>
      <c r="D337" t="str">
        <f t="shared" si="61"/>
        <v>U4-N11</v>
      </c>
      <c r="E337" t="s">
        <v>420</v>
      </c>
      <c r="F337" t="s">
        <v>728</v>
      </c>
      <c r="G337" t="s">
        <v>275</v>
      </c>
      <c r="AT337" t="str">
        <f t="shared" si="62"/>
        <v>GND</v>
      </c>
      <c r="AU337" t="str">
        <f t="shared" si="63"/>
        <v>--</v>
      </c>
    </row>
    <row r="338" spans="1:47" x14ac:dyDescent="0.25">
      <c r="A338" t="str">
        <f t="shared" si="58"/>
        <v>U4-N12</v>
      </c>
      <c r="B338" t="str">
        <f t="shared" si="59"/>
        <v>1.0V</v>
      </c>
      <c r="C338" t="str">
        <f t="shared" si="60"/>
        <v>U4-1.0V</v>
      </c>
      <c r="D338" t="str">
        <f t="shared" si="61"/>
        <v>U4-N12</v>
      </c>
      <c r="E338" t="s">
        <v>420</v>
      </c>
      <c r="F338" t="s">
        <v>729</v>
      </c>
      <c r="G338" t="s">
        <v>1297</v>
      </c>
      <c r="AT338" t="str">
        <f t="shared" si="62"/>
        <v>1.0V</v>
      </c>
      <c r="AU338" t="str">
        <f t="shared" si="63"/>
        <v>--</v>
      </c>
    </row>
    <row r="339" spans="1:47" x14ac:dyDescent="0.25">
      <c r="A339" t="str">
        <f t="shared" si="58"/>
        <v>U4-N13</v>
      </c>
      <c r="B339" t="str">
        <f t="shared" si="59"/>
        <v>GND</v>
      </c>
      <c r="C339" t="str">
        <f t="shared" si="60"/>
        <v>U4-GND</v>
      </c>
      <c r="D339" t="str">
        <f t="shared" si="61"/>
        <v>U4-N13</v>
      </c>
      <c r="E339" t="s">
        <v>420</v>
      </c>
      <c r="F339" t="s">
        <v>621</v>
      </c>
      <c r="G339" t="s">
        <v>275</v>
      </c>
      <c r="AT339" t="str">
        <f t="shared" si="62"/>
        <v>GND</v>
      </c>
      <c r="AU339" t="str">
        <f t="shared" si="63"/>
        <v>--</v>
      </c>
    </row>
    <row r="340" spans="1:47" x14ac:dyDescent="0.25">
      <c r="A340" t="str">
        <f t="shared" si="58"/>
        <v>U4-N15</v>
      </c>
      <c r="B340" t="str">
        <f t="shared" si="59"/>
        <v>GND</v>
      </c>
      <c r="C340" t="str">
        <f t="shared" si="60"/>
        <v>U4-GND</v>
      </c>
      <c r="D340" t="str">
        <f t="shared" si="61"/>
        <v>U4-N15</v>
      </c>
      <c r="E340" t="s">
        <v>420</v>
      </c>
      <c r="F340" t="s">
        <v>623</v>
      </c>
      <c r="G340" t="s">
        <v>275</v>
      </c>
      <c r="AT340" t="str">
        <f t="shared" si="62"/>
        <v>GND</v>
      </c>
      <c r="AU340" t="str">
        <f t="shared" si="63"/>
        <v>--</v>
      </c>
    </row>
    <row r="341" spans="1:47" x14ac:dyDescent="0.25">
      <c r="A341" t="str">
        <f t="shared" si="58"/>
        <v>U4-P2</v>
      </c>
      <c r="B341" t="str">
        <f t="shared" si="59"/>
        <v>GND</v>
      </c>
      <c r="C341" t="str">
        <f t="shared" si="60"/>
        <v>U4-GND</v>
      </c>
      <c r="D341" t="str">
        <f t="shared" si="61"/>
        <v>U4-P2</v>
      </c>
      <c r="E341" t="s">
        <v>420</v>
      </c>
      <c r="F341" t="s">
        <v>456</v>
      </c>
      <c r="G341" t="s">
        <v>275</v>
      </c>
      <c r="AT341" t="str">
        <f t="shared" si="62"/>
        <v>GND</v>
      </c>
      <c r="AU341" t="str">
        <f t="shared" si="63"/>
        <v>--</v>
      </c>
    </row>
    <row r="342" spans="1:47" x14ac:dyDescent="0.25">
      <c r="A342" t="str">
        <f t="shared" si="58"/>
        <v>U4-P7</v>
      </c>
      <c r="B342" t="str">
        <f t="shared" si="59"/>
        <v>VCCIO34</v>
      </c>
      <c r="C342" t="str">
        <f t="shared" si="60"/>
        <v>U4-VCCIO34</v>
      </c>
      <c r="D342" t="str">
        <f t="shared" si="61"/>
        <v>U4-P7</v>
      </c>
      <c r="E342" t="s">
        <v>420</v>
      </c>
      <c r="F342" t="s">
        <v>428</v>
      </c>
      <c r="G342" t="s">
        <v>376</v>
      </c>
      <c r="AT342" t="str">
        <f t="shared" si="62"/>
        <v>VCCIO34</v>
      </c>
      <c r="AU342" t="str">
        <f t="shared" si="63"/>
        <v>--</v>
      </c>
    </row>
    <row r="343" spans="1:47" x14ac:dyDescent="0.25">
      <c r="A343" t="str">
        <f t="shared" si="58"/>
        <v>U4-P8</v>
      </c>
      <c r="B343" t="str">
        <f t="shared" si="59"/>
        <v>GND</v>
      </c>
      <c r="C343" t="str">
        <f t="shared" si="60"/>
        <v>U4-GND</v>
      </c>
      <c r="D343" t="str">
        <f t="shared" si="61"/>
        <v>U4-P8</v>
      </c>
      <c r="E343" t="s">
        <v>420</v>
      </c>
      <c r="F343" t="s">
        <v>429</v>
      </c>
      <c r="G343" t="s">
        <v>275</v>
      </c>
      <c r="AT343" t="str">
        <f t="shared" si="62"/>
        <v>GND</v>
      </c>
      <c r="AU343" t="str">
        <f t="shared" si="63"/>
        <v>--</v>
      </c>
    </row>
    <row r="344" spans="1:47" x14ac:dyDescent="0.25">
      <c r="A344" t="str">
        <f t="shared" si="58"/>
        <v>U4-P9</v>
      </c>
      <c r="B344" t="str">
        <f t="shared" si="59"/>
        <v>1.0V</v>
      </c>
      <c r="C344" t="str">
        <f t="shared" si="60"/>
        <v>U4-1.0V</v>
      </c>
      <c r="D344" t="str">
        <f t="shared" si="61"/>
        <v>U4-P9</v>
      </c>
      <c r="E344" t="s">
        <v>420</v>
      </c>
      <c r="F344" t="s">
        <v>430</v>
      </c>
      <c r="G344" t="s">
        <v>1297</v>
      </c>
      <c r="AT344" t="str">
        <f t="shared" si="62"/>
        <v>1.0V</v>
      </c>
      <c r="AU344" t="str">
        <f t="shared" si="63"/>
        <v>--</v>
      </c>
    </row>
    <row r="345" spans="1:47" x14ac:dyDescent="0.25">
      <c r="A345" t="str">
        <f t="shared" si="58"/>
        <v>U4-P10</v>
      </c>
      <c r="B345" t="str">
        <f t="shared" si="59"/>
        <v>PROG_B</v>
      </c>
      <c r="C345" t="str">
        <f t="shared" si="60"/>
        <v>U4-PROG_B</v>
      </c>
      <c r="D345" t="str">
        <f t="shared" si="61"/>
        <v>U4-P10</v>
      </c>
      <c r="E345" t="s">
        <v>420</v>
      </c>
      <c r="F345" t="s">
        <v>431</v>
      </c>
      <c r="G345" t="s">
        <v>412</v>
      </c>
      <c r="AT345" t="str">
        <f t="shared" si="62"/>
        <v>PROG_B</v>
      </c>
      <c r="AU345" t="str">
        <f t="shared" si="63"/>
        <v>--</v>
      </c>
    </row>
    <row r="346" spans="1:47" x14ac:dyDescent="0.25">
      <c r="A346" t="str">
        <f t="shared" si="58"/>
        <v>U4-P11</v>
      </c>
      <c r="B346" t="str">
        <f t="shared" si="59"/>
        <v>1.0V</v>
      </c>
      <c r="C346" t="str">
        <f t="shared" si="60"/>
        <v>U4-1.0V</v>
      </c>
      <c r="D346" t="str">
        <f t="shared" si="61"/>
        <v>U4-P11</v>
      </c>
      <c r="E346" t="s">
        <v>420</v>
      </c>
      <c r="F346" t="s">
        <v>432</v>
      </c>
      <c r="G346" t="s">
        <v>1297</v>
      </c>
      <c r="AT346" t="str">
        <f t="shared" si="62"/>
        <v>1.0V</v>
      </c>
      <c r="AU346" t="str">
        <f t="shared" si="63"/>
        <v>--</v>
      </c>
    </row>
    <row r="347" spans="1:47" x14ac:dyDescent="0.25">
      <c r="A347" t="str">
        <f t="shared" si="58"/>
        <v>U4-P12</v>
      </c>
      <c r="B347" t="str">
        <f t="shared" si="59"/>
        <v>GND</v>
      </c>
      <c r="C347" t="str">
        <f t="shared" si="60"/>
        <v>U4-GND</v>
      </c>
      <c r="D347" t="str">
        <f t="shared" si="61"/>
        <v>U4-P12</v>
      </c>
      <c r="E347" t="s">
        <v>420</v>
      </c>
      <c r="F347" t="s">
        <v>433</v>
      </c>
      <c r="G347" t="s">
        <v>275</v>
      </c>
      <c r="AT347" t="str">
        <f t="shared" si="62"/>
        <v>GND</v>
      </c>
      <c r="AU347" t="str">
        <f t="shared" si="63"/>
        <v>--</v>
      </c>
    </row>
    <row r="348" spans="1:47" x14ac:dyDescent="0.25">
      <c r="A348" t="str">
        <f t="shared" si="58"/>
        <v>U4-P13</v>
      </c>
      <c r="B348" t="str">
        <f t="shared" si="59"/>
        <v>1.8V</v>
      </c>
      <c r="C348" t="str">
        <f t="shared" si="60"/>
        <v>U4-1.8V</v>
      </c>
      <c r="D348" t="str">
        <f t="shared" si="61"/>
        <v>U4-P13</v>
      </c>
      <c r="E348" t="s">
        <v>420</v>
      </c>
      <c r="F348" t="s">
        <v>434</v>
      </c>
      <c r="G348" t="s">
        <v>276</v>
      </c>
      <c r="AT348" t="str">
        <f t="shared" si="62"/>
        <v>1.8V</v>
      </c>
      <c r="AU348" t="str">
        <f t="shared" si="63"/>
        <v>--</v>
      </c>
    </row>
    <row r="349" spans="1:47" x14ac:dyDescent="0.25">
      <c r="A349" t="str">
        <f t="shared" si="58"/>
        <v>U4-P17</v>
      </c>
      <c r="B349" t="str">
        <f t="shared" si="59"/>
        <v>VCCIO_0</v>
      </c>
      <c r="C349" t="str">
        <f t="shared" si="60"/>
        <v>U4-VCCIO_0</v>
      </c>
      <c r="D349" t="str">
        <f t="shared" si="61"/>
        <v>U4-P17</v>
      </c>
      <c r="E349" t="s">
        <v>420</v>
      </c>
      <c r="F349" t="s">
        <v>629</v>
      </c>
      <c r="G349" t="s">
        <v>1287</v>
      </c>
      <c r="AT349" t="str">
        <f t="shared" si="62"/>
        <v>VCCIO_0</v>
      </c>
      <c r="AU349" t="str">
        <f t="shared" si="63"/>
        <v>--</v>
      </c>
    </row>
    <row r="350" spans="1:47" x14ac:dyDescent="0.25">
      <c r="A350" t="str">
        <f t="shared" si="58"/>
        <v>U4-R4</v>
      </c>
      <c r="B350" t="str">
        <f t="shared" si="59"/>
        <v>VCCIO34</v>
      </c>
      <c r="C350" t="str">
        <f t="shared" si="60"/>
        <v>U4-VCCIO34</v>
      </c>
      <c r="D350" t="str">
        <f t="shared" si="61"/>
        <v>U4-R4</v>
      </c>
      <c r="E350" t="s">
        <v>420</v>
      </c>
      <c r="F350" t="s">
        <v>732</v>
      </c>
      <c r="G350" t="s">
        <v>376</v>
      </c>
      <c r="AT350" t="str">
        <f t="shared" si="62"/>
        <v>VCCIO34</v>
      </c>
      <c r="AU350" t="str">
        <f t="shared" si="63"/>
        <v>--</v>
      </c>
    </row>
    <row r="351" spans="1:47" x14ac:dyDescent="0.25">
      <c r="A351" t="str">
        <f t="shared" si="58"/>
        <v>U4-R8</v>
      </c>
      <c r="B351" t="str">
        <f t="shared" si="59"/>
        <v>TMS</v>
      </c>
      <c r="C351" t="str">
        <f t="shared" si="60"/>
        <v>U4-TMS</v>
      </c>
      <c r="D351" t="str">
        <f t="shared" si="61"/>
        <v>U4-R8</v>
      </c>
      <c r="E351" t="s">
        <v>420</v>
      </c>
      <c r="F351" t="s">
        <v>467</v>
      </c>
      <c r="G351" t="s">
        <v>403</v>
      </c>
      <c r="AT351" t="str">
        <f t="shared" si="62"/>
        <v>TMS</v>
      </c>
      <c r="AU351" t="str">
        <f t="shared" si="63"/>
        <v>--</v>
      </c>
    </row>
    <row r="352" spans="1:47" x14ac:dyDescent="0.25">
      <c r="A352" t="str">
        <f t="shared" si="58"/>
        <v>U4-R9</v>
      </c>
      <c r="B352" t="str">
        <f t="shared" si="59"/>
        <v>GND</v>
      </c>
      <c r="C352" t="str">
        <f t="shared" si="60"/>
        <v>U4-GND</v>
      </c>
      <c r="D352" t="str">
        <f t="shared" si="61"/>
        <v>U4-R9</v>
      </c>
      <c r="E352" t="s">
        <v>420</v>
      </c>
      <c r="F352" t="s">
        <v>435</v>
      </c>
      <c r="G352" t="s">
        <v>275</v>
      </c>
      <c r="AT352" t="str">
        <f t="shared" si="62"/>
        <v>GND</v>
      </c>
      <c r="AU352" t="str">
        <f t="shared" si="63"/>
        <v>--</v>
      </c>
    </row>
    <row r="353" spans="1:47" x14ac:dyDescent="0.25">
      <c r="A353" t="str">
        <f t="shared" si="58"/>
        <v>U4-R10</v>
      </c>
      <c r="B353" t="str">
        <f t="shared" si="59"/>
        <v>VCCIO_0</v>
      </c>
      <c r="C353" t="str">
        <f t="shared" si="60"/>
        <v>U4-VCCIO_0</v>
      </c>
      <c r="D353" t="str">
        <f t="shared" si="61"/>
        <v>U4-R10</v>
      </c>
      <c r="E353" t="s">
        <v>420</v>
      </c>
      <c r="F353" t="s">
        <v>631</v>
      </c>
      <c r="G353" t="s">
        <v>1287</v>
      </c>
      <c r="AT353" t="str">
        <f t="shared" si="62"/>
        <v>VCCIO_0</v>
      </c>
      <c r="AU353" t="str">
        <f t="shared" si="63"/>
        <v>--</v>
      </c>
    </row>
    <row r="354" spans="1:47" x14ac:dyDescent="0.25">
      <c r="A354" t="str">
        <f t="shared" si="58"/>
        <v>U4-R11</v>
      </c>
      <c r="B354" t="str">
        <f t="shared" si="59"/>
        <v>NetU4_F13</v>
      </c>
      <c r="C354" t="str">
        <f t="shared" si="60"/>
        <v>U4-NetU4_F13</v>
      </c>
      <c r="D354" t="str">
        <f t="shared" si="61"/>
        <v>U4-R11</v>
      </c>
      <c r="E354" t="s">
        <v>420</v>
      </c>
      <c r="F354" t="s">
        <v>632</v>
      </c>
      <c r="G354" t="s">
        <v>1310</v>
      </c>
      <c r="AT354" t="str">
        <f t="shared" si="62"/>
        <v>NetU4_F13</v>
      </c>
      <c r="AU354" t="str">
        <f t="shared" si="63"/>
        <v>--</v>
      </c>
    </row>
    <row r="355" spans="1:47" x14ac:dyDescent="0.25">
      <c r="A355" t="str">
        <f t="shared" si="58"/>
        <v>U4-R12</v>
      </c>
      <c r="B355" t="str">
        <f t="shared" si="59"/>
        <v>BOOTMODE</v>
      </c>
      <c r="C355" t="str">
        <f t="shared" si="60"/>
        <v>U4-BOOTMODE</v>
      </c>
      <c r="D355" t="str">
        <f t="shared" si="61"/>
        <v>U4-R12</v>
      </c>
      <c r="E355" t="s">
        <v>420</v>
      </c>
      <c r="F355" t="s">
        <v>633</v>
      </c>
      <c r="G355" t="s">
        <v>1267</v>
      </c>
      <c r="AT355" t="str">
        <f t="shared" si="62"/>
        <v>BOOTMODE</v>
      </c>
      <c r="AU355" t="str">
        <f t="shared" si="63"/>
        <v>--</v>
      </c>
    </row>
    <row r="356" spans="1:47" x14ac:dyDescent="0.25">
      <c r="A356" t="str">
        <f t="shared" si="58"/>
        <v>U4-R14</v>
      </c>
      <c r="B356" t="str">
        <f t="shared" si="59"/>
        <v>VCCIO_0</v>
      </c>
      <c r="C356" t="str">
        <f t="shared" si="60"/>
        <v>U4-VCCIO_0</v>
      </c>
      <c r="D356" t="str">
        <f t="shared" si="61"/>
        <v>U4-R14</v>
      </c>
      <c r="E356" t="s">
        <v>420</v>
      </c>
      <c r="F356" t="s">
        <v>733</v>
      </c>
      <c r="G356" t="s">
        <v>1287</v>
      </c>
      <c r="AT356" t="str">
        <f t="shared" si="62"/>
        <v>VCCIO_0</v>
      </c>
      <c r="AU356" t="str">
        <f t="shared" si="63"/>
        <v>--</v>
      </c>
    </row>
    <row r="357" spans="1:47" x14ac:dyDescent="0.25">
      <c r="A357" t="str">
        <f t="shared" si="58"/>
        <v>U4-T1</v>
      </c>
      <c r="B357" t="str">
        <f t="shared" si="59"/>
        <v>VCCIO34</v>
      </c>
      <c r="C357" t="str">
        <f t="shared" si="60"/>
        <v>U4-VCCIO34</v>
      </c>
      <c r="D357" t="str">
        <f t="shared" si="61"/>
        <v>U4-T1</v>
      </c>
      <c r="E357" t="s">
        <v>420</v>
      </c>
      <c r="F357" t="s">
        <v>468</v>
      </c>
      <c r="G357" t="s">
        <v>376</v>
      </c>
      <c r="AT357" t="str">
        <f t="shared" si="62"/>
        <v>VCCIO34</v>
      </c>
      <c r="AU357" t="str">
        <f t="shared" si="63"/>
        <v>--</v>
      </c>
    </row>
    <row r="358" spans="1:47" x14ac:dyDescent="0.25">
      <c r="A358" t="str">
        <f t="shared" si="58"/>
        <v>U4-T6</v>
      </c>
      <c r="B358" t="str">
        <f t="shared" si="59"/>
        <v>GND</v>
      </c>
      <c r="C358" t="str">
        <f t="shared" si="60"/>
        <v>U4-GND</v>
      </c>
      <c r="D358" t="str">
        <f t="shared" si="61"/>
        <v>U4-T6</v>
      </c>
      <c r="E358" t="s">
        <v>420</v>
      </c>
      <c r="F358" t="s">
        <v>473</v>
      </c>
      <c r="G358" t="s">
        <v>275</v>
      </c>
      <c r="AT358" t="str">
        <f t="shared" si="62"/>
        <v>GND</v>
      </c>
      <c r="AU358" t="str">
        <f t="shared" si="63"/>
        <v>--</v>
      </c>
    </row>
    <row r="359" spans="1:47" x14ac:dyDescent="0.25">
      <c r="A359" t="str">
        <f t="shared" si="58"/>
        <v>U4-T8</v>
      </c>
      <c r="B359" t="str">
        <f t="shared" si="59"/>
        <v>TDO</v>
      </c>
      <c r="C359" t="str">
        <f t="shared" si="60"/>
        <v>U4-TDO</v>
      </c>
      <c r="D359" t="str">
        <f t="shared" si="61"/>
        <v>U4-T8</v>
      </c>
      <c r="E359" t="s">
        <v>420</v>
      </c>
      <c r="F359" t="s">
        <v>474</v>
      </c>
      <c r="G359" t="s">
        <v>405</v>
      </c>
      <c r="AT359" t="str">
        <f t="shared" si="62"/>
        <v>TDO</v>
      </c>
      <c r="AU359" t="str">
        <f t="shared" si="63"/>
        <v>--</v>
      </c>
    </row>
    <row r="360" spans="1:47" x14ac:dyDescent="0.25">
      <c r="A360" t="str">
        <f t="shared" si="58"/>
        <v>U4-T9</v>
      </c>
      <c r="B360" t="str">
        <f t="shared" si="59"/>
        <v>TDI</v>
      </c>
      <c r="C360" t="str">
        <f t="shared" si="60"/>
        <v>U4-TDI</v>
      </c>
      <c r="D360" t="str">
        <f t="shared" si="61"/>
        <v>U4-T9</v>
      </c>
      <c r="E360" t="s">
        <v>420</v>
      </c>
      <c r="F360" t="s">
        <v>639</v>
      </c>
      <c r="G360" t="s">
        <v>404</v>
      </c>
      <c r="AT360" t="str">
        <f t="shared" si="62"/>
        <v>TDI</v>
      </c>
      <c r="AU360" t="str">
        <f t="shared" si="63"/>
        <v>--</v>
      </c>
    </row>
    <row r="361" spans="1:47" x14ac:dyDescent="0.25">
      <c r="A361" t="str">
        <f t="shared" si="58"/>
        <v>U4-T10</v>
      </c>
      <c r="B361" t="str">
        <f t="shared" si="59"/>
        <v>INIT</v>
      </c>
      <c r="C361" t="str">
        <f t="shared" si="60"/>
        <v>U4-INIT</v>
      </c>
      <c r="D361" t="str">
        <f t="shared" si="61"/>
        <v>U4-T10</v>
      </c>
      <c r="E361" t="s">
        <v>420</v>
      </c>
      <c r="F361" t="s">
        <v>640</v>
      </c>
      <c r="G361" t="s">
        <v>406</v>
      </c>
      <c r="AT361" t="str">
        <f t="shared" si="62"/>
        <v>INIT</v>
      </c>
      <c r="AU361" t="str">
        <f t="shared" si="63"/>
        <v>--</v>
      </c>
    </row>
    <row r="362" spans="1:47" x14ac:dyDescent="0.25">
      <c r="A362" t="str">
        <f t="shared" si="58"/>
        <v>U4-T11</v>
      </c>
      <c r="B362" t="str">
        <f t="shared" si="59"/>
        <v>VCCIO_0</v>
      </c>
      <c r="C362" t="str">
        <f t="shared" si="60"/>
        <v>U4-VCCIO_0</v>
      </c>
      <c r="D362" t="str">
        <f t="shared" si="61"/>
        <v>U4-T11</v>
      </c>
      <c r="E362" t="s">
        <v>420</v>
      </c>
      <c r="F362" t="s">
        <v>641</v>
      </c>
      <c r="G362" t="s">
        <v>1287</v>
      </c>
      <c r="AT362" t="str">
        <f t="shared" si="62"/>
        <v>VCCIO_0</v>
      </c>
      <c r="AU362" t="str">
        <f t="shared" si="63"/>
        <v>--</v>
      </c>
    </row>
    <row r="363" spans="1:47" x14ac:dyDescent="0.25">
      <c r="A363" t="str">
        <f t="shared" si="58"/>
        <v>U4-T16</v>
      </c>
      <c r="B363" t="str">
        <f t="shared" si="59"/>
        <v>GND</v>
      </c>
      <c r="C363" t="str">
        <f t="shared" si="60"/>
        <v>U4-GND</v>
      </c>
      <c r="D363" t="str">
        <f t="shared" si="61"/>
        <v>U4-T16</v>
      </c>
      <c r="E363" t="s">
        <v>420</v>
      </c>
      <c r="F363" t="s">
        <v>646</v>
      </c>
      <c r="G363" t="s">
        <v>275</v>
      </c>
      <c r="AT363" t="str">
        <f t="shared" si="62"/>
        <v>GND</v>
      </c>
      <c r="AU363" t="str">
        <f t="shared" si="63"/>
        <v>--</v>
      </c>
    </row>
    <row r="364" spans="1:47" x14ac:dyDescent="0.25">
      <c r="A364" t="str">
        <f t="shared" si="58"/>
        <v>U4-U3</v>
      </c>
      <c r="B364" t="str">
        <f t="shared" si="59"/>
        <v>GND</v>
      </c>
      <c r="C364" t="str">
        <f t="shared" si="60"/>
        <v>U4-GND</v>
      </c>
      <c r="D364" t="str">
        <f t="shared" si="61"/>
        <v>U4-U3</v>
      </c>
      <c r="E364" t="s">
        <v>420</v>
      </c>
      <c r="F364" t="s">
        <v>419</v>
      </c>
      <c r="G364" t="s">
        <v>275</v>
      </c>
      <c r="AT364" t="str">
        <f t="shared" si="62"/>
        <v>GND</v>
      </c>
      <c r="AU364" t="str">
        <f t="shared" si="63"/>
        <v>--</v>
      </c>
    </row>
    <row r="365" spans="1:47" x14ac:dyDescent="0.25">
      <c r="A365" t="str">
        <f t="shared" si="58"/>
        <v>U4-U8</v>
      </c>
      <c r="B365" t="str">
        <f t="shared" si="59"/>
        <v>VCCIO_0</v>
      </c>
      <c r="C365" t="str">
        <f t="shared" si="60"/>
        <v>U4-VCCIO_0</v>
      </c>
      <c r="D365" t="str">
        <f t="shared" si="61"/>
        <v>U4-U8</v>
      </c>
      <c r="E365" t="s">
        <v>420</v>
      </c>
      <c r="F365" t="s">
        <v>477</v>
      </c>
      <c r="G365" t="s">
        <v>1287</v>
      </c>
      <c r="AT365" t="str">
        <f t="shared" si="62"/>
        <v>VCCIO_0</v>
      </c>
      <c r="AU365" t="str">
        <f t="shared" si="63"/>
        <v>--</v>
      </c>
    </row>
    <row r="366" spans="1:47" x14ac:dyDescent="0.25">
      <c r="A366" t="str">
        <f t="shared" si="58"/>
        <v>U4-U13</v>
      </c>
      <c r="B366" t="str">
        <f t="shared" si="59"/>
        <v>GND</v>
      </c>
      <c r="C366" t="str">
        <f t="shared" si="60"/>
        <v>U4-GND</v>
      </c>
      <c r="D366" t="str">
        <f t="shared" si="61"/>
        <v>U4-U13</v>
      </c>
      <c r="E366" t="s">
        <v>420</v>
      </c>
      <c r="F366" t="s">
        <v>650</v>
      </c>
      <c r="G366" t="s">
        <v>275</v>
      </c>
      <c r="AT366" t="str">
        <f t="shared" si="62"/>
        <v>GND</v>
      </c>
      <c r="AU366" t="str">
        <f t="shared" si="63"/>
        <v>--</v>
      </c>
    </row>
    <row r="367" spans="1:47" x14ac:dyDescent="0.25">
      <c r="A367" t="str">
        <f t="shared" si="58"/>
        <v>U4-U18</v>
      </c>
      <c r="B367" t="str">
        <f t="shared" si="59"/>
        <v>VCCIO_0</v>
      </c>
      <c r="C367" t="str">
        <f t="shared" si="60"/>
        <v>U4-VCCIO_0</v>
      </c>
      <c r="D367" t="str">
        <f t="shared" si="61"/>
        <v>U4-U18</v>
      </c>
      <c r="E367" t="s">
        <v>420</v>
      </c>
      <c r="F367" t="s">
        <v>655</v>
      </c>
      <c r="G367" t="s">
        <v>1287</v>
      </c>
      <c r="AT367" t="str">
        <f t="shared" si="62"/>
        <v>VCCIO_0</v>
      </c>
      <c r="AU367" t="str">
        <f t="shared" si="63"/>
        <v>--</v>
      </c>
    </row>
    <row r="368" spans="1:47" x14ac:dyDescent="0.25">
      <c r="A368" t="str">
        <f t="shared" si="58"/>
        <v>U4-V1</v>
      </c>
      <c r="B368" t="str">
        <f t="shared" si="59"/>
        <v>GND</v>
      </c>
      <c r="C368" t="str">
        <f t="shared" si="60"/>
        <v>U4-GND</v>
      </c>
      <c r="D368" t="str">
        <f t="shared" si="61"/>
        <v>U4-V1</v>
      </c>
      <c r="E368" t="s">
        <v>420</v>
      </c>
      <c r="F368" t="s">
        <v>479</v>
      </c>
      <c r="G368" t="s">
        <v>275</v>
      </c>
      <c r="AT368" t="str">
        <f t="shared" si="62"/>
        <v>GND</v>
      </c>
      <c r="AU368" t="str">
        <f t="shared" si="63"/>
        <v>--</v>
      </c>
    </row>
    <row r="369" spans="1:47" x14ac:dyDescent="0.25">
      <c r="A369" t="str">
        <f t="shared" si="58"/>
        <v>U4-V5</v>
      </c>
      <c r="B369" t="str">
        <f t="shared" si="59"/>
        <v>VCCIO34</v>
      </c>
      <c r="C369" t="str">
        <f t="shared" si="60"/>
        <v>U4-VCCIO34</v>
      </c>
      <c r="D369" t="str">
        <f t="shared" si="61"/>
        <v>U4-V5</v>
      </c>
      <c r="E369" t="s">
        <v>420</v>
      </c>
      <c r="F369" t="s">
        <v>482</v>
      </c>
      <c r="G369" t="s">
        <v>376</v>
      </c>
      <c r="AT369" t="str">
        <f t="shared" si="62"/>
        <v>VCCIO34</v>
      </c>
      <c r="AU369" t="str">
        <f t="shared" si="63"/>
        <v>--</v>
      </c>
    </row>
    <row r="370" spans="1:47" x14ac:dyDescent="0.25">
      <c r="A370" t="str">
        <f t="shared" si="58"/>
        <v>U4-V10</v>
      </c>
      <c r="B370" t="str">
        <f t="shared" si="59"/>
        <v>GND</v>
      </c>
      <c r="C370" t="str">
        <f t="shared" si="60"/>
        <v>U4-GND</v>
      </c>
      <c r="D370" t="str">
        <f t="shared" si="61"/>
        <v>U4-V10</v>
      </c>
      <c r="E370" t="s">
        <v>420</v>
      </c>
      <c r="F370" t="s">
        <v>656</v>
      </c>
      <c r="G370" t="s">
        <v>275</v>
      </c>
      <c r="AT370" t="str">
        <f t="shared" si="62"/>
        <v>GND</v>
      </c>
      <c r="AU370" t="str">
        <f t="shared" si="63"/>
        <v>--</v>
      </c>
    </row>
    <row r="371" spans="1:47" x14ac:dyDescent="0.25">
      <c r="A371" t="str">
        <f t="shared" si="58"/>
        <v>U4-V15</v>
      </c>
      <c r="B371" t="str">
        <f t="shared" si="59"/>
        <v>VCCIO_0</v>
      </c>
      <c r="C371" t="str">
        <f t="shared" si="60"/>
        <v>U4-VCCIO_0</v>
      </c>
      <c r="D371" t="str">
        <f t="shared" si="61"/>
        <v>U4-V15</v>
      </c>
      <c r="E371" t="s">
        <v>420</v>
      </c>
      <c r="F371" t="s">
        <v>660</v>
      </c>
      <c r="G371" t="s">
        <v>1287</v>
      </c>
      <c r="AT371" t="str">
        <f t="shared" si="62"/>
        <v>VCCIO_0</v>
      </c>
      <c r="AU371" t="str">
        <f t="shared" si="63"/>
        <v>--</v>
      </c>
    </row>
    <row r="372" spans="1:47" x14ac:dyDescent="0.25">
      <c r="A372" t="str">
        <f t="shared" si="58"/>
        <v>U4-V18</v>
      </c>
      <c r="B372" t="str">
        <f t="shared" si="59"/>
        <v>GND</v>
      </c>
      <c r="C372" t="str">
        <f t="shared" si="60"/>
        <v>U4-GND</v>
      </c>
      <c r="D372" t="str">
        <f t="shared" si="61"/>
        <v>U4-V18</v>
      </c>
      <c r="E372" t="s">
        <v>420</v>
      </c>
      <c r="F372" t="s">
        <v>663</v>
      </c>
      <c r="G372" t="s">
        <v>275</v>
      </c>
      <c r="AT372" t="str">
        <f t="shared" si="62"/>
        <v>GND</v>
      </c>
      <c r="AU372" t="str">
        <f t="shared" si="63"/>
        <v>--</v>
      </c>
    </row>
    <row r="373" spans="1:47" x14ac:dyDescent="0.25">
      <c r="A373" t="str">
        <f t="shared" si="58"/>
        <v>U4-A2</v>
      </c>
      <c r="B373" t="str">
        <f t="shared" si="59"/>
        <v>1.2V_MGT</v>
      </c>
      <c r="C373" t="str">
        <f t="shared" si="60"/>
        <v>U4-1.2V_MGT</v>
      </c>
      <c r="D373" t="str">
        <f t="shared" si="61"/>
        <v>U4-A2</v>
      </c>
      <c r="E373" t="s">
        <v>420</v>
      </c>
      <c r="F373" t="s">
        <v>664</v>
      </c>
      <c r="G373" t="s">
        <v>874</v>
      </c>
      <c r="AT373" t="str">
        <f t="shared" si="62"/>
        <v>1.2V_MGT</v>
      </c>
      <c r="AU373" t="str">
        <f t="shared" si="63"/>
        <v>--</v>
      </c>
    </row>
    <row r="374" spans="1:47" x14ac:dyDescent="0.25">
      <c r="A374" t="str">
        <f t="shared" si="58"/>
        <v>U4-A3</v>
      </c>
      <c r="B374" t="str">
        <f t="shared" si="59"/>
        <v>MGT_RX1_N</v>
      </c>
      <c r="C374" t="str">
        <f t="shared" si="60"/>
        <v>U4-MGT_RX1_N</v>
      </c>
      <c r="D374" t="str">
        <f t="shared" si="61"/>
        <v>U4-A3</v>
      </c>
      <c r="E374" t="s">
        <v>420</v>
      </c>
      <c r="F374" t="s">
        <v>544</v>
      </c>
      <c r="G374" t="s">
        <v>882</v>
      </c>
      <c r="AT374" t="str">
        <f t="shared" si="62"/>
        <v>MGT_RX1_N</v>
      </c>
      <c r="AU374" t="str">
        <f t="shared" si="63"/>
        <v>--</v>
      </c>
    </row>
    <row r="375" spans="1:47" x14ac:dyDescent="0.25">
      <c r="A375" t="str">
        <f t="shared" si="58"/>
        <v>U4-A4</v>
      </c>
      <c r="B375" t="str">
        <f t="shared" si="59"/>
        <v>MGT_RX1_P</v>
      </c>
      <c r="C375" t="str">
        <f t="shared" si="60"/>
        <v>U4-MGT_RX1_P</v>
      </c>
      <c r="D375" t="str">
        <f t="shared" si="61"/>
        <v>U4-A4</v>
      </c>
      <c r="E375" t="s">
        <v>420</v>
      </c>
      <c r="F375" t="s">
        <v>545</v>
      </c>
      <c r="G375" t="s">
        <v>884</v>
      </c>
      <c r="AT375" t="str">
        <f t="shared" si="62"/>
        <v>MGT_RX1_P</v>
      </c>
      <c r="AU375" t="str">
        <f t="shared" si="63"/>
        <v>--</v>
      </c>
    </row>
    <row r="376" spans="1:47" x14ac:dyDescent="0.25">
      <c r="A376" t="str">
        <f t="shared" si="58"/>
        <v>U4-A6</v>
      </c>
      <c r="B376" t="str">
        <f t="shared" si="59"/>
        <v>NetR9_2</v>
      </c>
      <c r="C376" t="str">
        <f t="shared" si="60"/>
        <v>U4-NetR9_2</v>
      </c>
      <c r="D376" t="str">
        <f t="shared" si="61"/>
        <v>U4-A6</v>
      </c>
      <c r="E376" t="s">
        <v>420</v>
      </c>
      <c r="F376" t="s">
        <v>547</v>
      </c>
      <c r="G376" t="s">
        <v>928</v>
      </c>
      <c r="AT376" t="str">
        <f t="shared" si="62"/>
        <v>NetR9_2</v>
      </c>
      <c r="AU376" t="str">
        <f t="shared" si="63"/>
        <v>--</v>
      </c>
    </row>
    <row r="377" spans="1:47" x14ac:dyDescent="0.25">
      <c r="A377" t="str">
        <f t="shared" si="58"/>
        <v>U4-B1</v>
      </c>
      <c r="B377" t="str">
        <f t="shared" si="59"/>
        <v>MGT_TX3_N</v>
      </c>
      <c r="C377" t="str">
        <f t="shared" si="60"/>
        <v>U4-MGT_TX3_N</v>
      </c>
      <c r="D377" t="str">
        <f t="shared" si="61"/>
        <v>U4-B1</v>
      </c>
      <c r="E377" t="s">
        <v>420</v>
      </c>
      <c r="F377" t="s">
        <v>549</v>
      </c>
      <c r="G377" t="s">
        <v>889</v>
      </c>
      <c r="AT377" t="str">
        <f t="shared" si="62"/>
        <v>MGT_TX3_N</v>
      </c>
      <c r="AU377" t="str">
        <f t="shared" si="63"/>
        <v>--</v>
      </c>
    </row>
    <row r="378" spans="1:47" x14ac:dyDescent="0.25">
      <c r="A378" t="str">
        <f t="shared" si="58"/>
        <v>U4-B2</v>
      </c>
      <c r="B378" t="str">
        <f t="shared" si="59"/>
        <v>MGT_TX3_P</v>
      </c>
      <c r="C378" t="str">
        <f t="shared" si="60"/>
        <v>U4-MGT_TX3_P</v>
      </c>
      <c r="D378" t="str">
        <f t="shared" si="61"/>
        <v>U4-B2</v>
      </c>
      <c r="E378" t="s">
        <v>420</v>
      </c>
      <c r="F378" t="s">
        <v>550</v>
      </c>
      <c r="G378" t="s">
        <v>891</v>
      </c>
      <c r="AT378" t="str">
        <f t="shared" si="62"/>
        <v>MGT_TX3_P</v>
      </c>
      <c r="AU378" t="str">
        <f t="shared" si="63"/>
        <v>--</v>
      </c>
    </row>
    <row r="379" spans="1:47" x14ac:dyDescent="0.25">
      <c r="A379" t="str">
        <f t="shared" si="58"/>
        <v>U4-B4</v>
      </c>
      <c r="B379" t="str">
        <f t="shared" si="59"/>
        <v>1.0V_MGT</v>
      </c>
      <c r="C379" t="str">
        <f t="shared" si="60"/>
        <v>U4-1.0V_MGT</v>
      </c>
      <c r="D379" t="str">
        <f t="shared" si="61"/>
        <v>U4-B4</v>
      </c>
      <c r="E379" t="s">
        <v>420</v>
      </c>
      <c r="F379" t="s">
        <v>552</v>
      </c>
      <c r="G379" t="s">
        <v>1298</v>
      </c>
      <c r="AT379" t="str">
        <f t="shared" si="62"/>
        <v>1.0V_MGT</v>
      </c>
      <c r="AU379" t="str">
        <f t="shared" si="63"/>
        <v>--</v>
      </c>
    </row>
    <row r="380" spans="1:47" x14ac:dyDescent="0.25">
      <c r="A380" t="str">
        <f t="shared" si="58"/>
        <v>U4-B5</v>
      </c>
      <c r="B380" t="str">
        <f t="shared" si="59"/>
        <v>MGT_CLK1_N</v>
      </c>
      <c r="C380" t="str">
        <f t="shared" si="60"/>
        <v>U4-MGT_CLK1_N</v>
      </c>
      <c r="D380" t="str">
        <f t="shared" si="61"/>
        <v>U4-B5</v>
      </c>
      <c r="E380" t="s">
        <v>420</v>
      </c>
      <c r="F380" t="s">
        <v>666</v>
      </c>
      <c r="G380" t="s">
        <v>893</v>
      </c>
      <c r="AT380" t="str">
        <f t="shared" si="62"/>
        <v>CLK2_N</v>
      </c>
      <c r="AU380" t="str">
        <f t="shared" si="63"/>
        <v>C135</v>
      </c>
    </row>
    <row r="381" spans="1:47" x14ac:dyDescent="0.25">
      <c r="A381" t="str">
        <f t="shared" si="58"/>
        <v>U4-B6</v>
      </c>
      <c r="B381" t="str">
        <f t="shared" si="59"/>
        <v>MGT_CLK1_P</v>
      </c>
      <c r="C381" t="str">
        <f t="shared" si="60"/>
        <v>U4-MGT_CLK1_P</v>
      </c>
      <c r="D381" t="str">
        <f t="shared" si="61"/>
        <v>U4-B6</v>
      </c>
      <c r="E381" t="s">
        <v>420</v>
      </c>
      <c r="F381" t="s">
        <v>553</v>
      </c>
      <c r="G381" t="s">
        <v>894</v>
      </c>
      <c r="AT381" t="str">
        <f t="shared" si="62"/>
        <v>CLK2_P</v>
      </c>
      <c r="AU381" t="str">
        <f t="shared" si="63"/>
        <v>C134</v>
      </c>
    </row>
    <row r="382" spans="1:47" x14ac:dyDescent="0.25">
      <c r="A382" t="str">
        <f t="shared" si="58"/>
        <v>U4-C1</v>
      </c>
      <c r="B382" t="str">
        <f t="shared" si="59"/>
        <v>1.2V_MGT</v>
      </c>
      <c r="C382" t="str">
        <f t="shared" si="60"/>
        <v>U4-1.2V_MGT</v>
      </c>
      <c r="D382" t="str">
        <f t="shared" si="61"/>
        <v>U4-C1</v>
      </c>
      <c r="E382" t="s">
        <v>420</v>
      </c>
      <c r="F382" t="s">
        <v>555</v>
      </c>
      <c r="G382" t="s">
        <v>874</v>
      </c>
      <c r="AT382" t="str">
        <f t="shared" si="62"/>
        <v>1.2V_MGT</v>
      </c>
      <c r="AU382" t="str">
        <f t="shared" si="63"/>
        <v>--</v>
      </c>
    </row>
    <row r="383" spans="1:47" x14ac:dyDescent="0.25">
      <c r="A383" t="str">
        <f t="shared" si="58"/>
        <v>U4-C3</v>
      </c>
      <c r="B383" t="str">
        <f t="shared" si="59"/>
        <v>MGT_RX2_N</v>
      </c>
      <c r="C383" t="str">
        <f t="shared" si="60"/>
        <v>U4-MGT_RX2_N</v>
      </c>
      <c r="D383" t="str">
        <f t="shared" si="61"/>
        <v>U4-C3</v>
      </c>
      <c r="E383" t="s">
        <v>420</v>
      </c>
      <c r="F383" t="s">
        <v>557</v>
      </c>
      <c r="G383" t="s">
        <v>886</v>
      </c>
      <c r="AT383" t="str">
        <f t="shared" si="62"/>
        <v>MGT_RX2_N</v>
      </c>
      <c r="AU383" t="str">
        <f t="shared" si="63"/>
        <v>--</v>
      </c>
    </row>
    <row r="384" spans="1:47" x14ac:dyDescent="0.25">
      <c r="A384" t="str">
        <f t="shared" si="58"/>
        <v>U4-C4</v>
      </c>
      <c r="B384" t="str">
        <f t="shared" si="59"/>
        <v>MGT_RX2_P</v>
      </c>
      <c r="C384" t="str">
        <f t="shared" si="60"/>
        <v>U4-MGT_RX2_P</v>
      </c>
      <c r="D384" t="str">
        <f t="shared" si="61"/>
        <v>U4-C4</v>
      </c>
      <c r="E384" t="s">
        <v>420</v>
      </c>
      <c r="F384" t="s">
        <v>558</v>
      </c>
      <c r="G384" t="s">
        <v>888</v>
      </c>
      <c r="AT384" t="str">
        <f t="shared" si="62"/>
        <v>MGT_RX2_P</v>
      </c>
      <c r="AU384" t="str">
        <f t="shared" si="63"/>
        <v>--</v>
      </c>
    </row>
    <row r="385" spans="1:47" x14ac:dyDescent="0.25">
      <c r="A385" t="str">
        <f t="shared" si="58"/>
        <v>U4-C5</v>
      </c>
      <c r="B385" t="str">
        <f t="shared" si="59"/>
        <v>1.0V_MGT</v>
      </c>
      <c r="C385" t="str">
        <f t="shared" si="60"/>
        <v>U4-1.0V_MGT</v>
      </c>
      <c r="D385" t="str">
        <f t="shared" si="61"/>
        <v>U4-C5</v>
      </c>
      <c r="E385" t="s">
        <v>420</v>
      </c>
      <c r="F385" t="s">
        <v>559</v>
      </c>
      <c r="G385" t="s">
        <v>1298</v>
      </c>
      <c r="AT385" t="str">
        <f t="shared" si="62"/>
        <v>1.0V_MGT</v>
      </c>
      <c r="AU385" t="str">
        <f t="shared" si="63"/>
        <v>--</v>
      </c>
    </row>
    <row r="386" spans="1:47" x14ac:dyDescent="0.25">
      <c r="A386" t="str">
        <f t="shared" si="58"/>
        <v>U4-D1</v>
      </c>
      <c r="B386" t="str">
        <f t="shared" si="59"/>
        <v>MGT_TX2_N</v>
      </c>
      <c r="C386" t="str">
        <f t="shared" si="60"/>
        <v>U4-MGT_TX2_N</v>
      </c>
      <c r="D386" t="str">
        <f t="shared" si="61"/>
        <v>U4-D1</v>
      </c>
      <c r="E386" t="s">
        <v>420</v>
      </c>
      <c r="F386" t="s">
        <v>670</v>
      </c>
      <c r="G386" t="s">
        <v>885</v>
      </c>
      <c r="AT386" t="str">
        <f t="shared" si="62"/>
        <v>MGT_TX2_N</v>
      </c>
      <c r="AU386" t="str">
        <f t="shared" si="63"/>
        <v>--</v>
      </c>
    </row>
    <row r="387" spans="1:47" x14ac:dyDescent="0.25">
      <c r="A387" t="str">
        <f t="shared" si="58"/>
        <v>U4-D2</v>
      </c>
      <c r="B387" t="str">
        <f t="shared" si="59"/>
        <v>MGT_TX2_P</v>
      </c>
      <c r="C387" t="str">
        <f t="shared" si="60"/>
        <v>U4-MGT_TX2_P</v>
      </c>
      <c r="D387" t="str">
        <f t="shared" si="61"/>
        <v>U4-D2</v>
      </c>
      <c r="E387" t="s">
        <v>420</v>
      </c>
      <c r="F387" t="s">
        <v>562</v>
      </c>
      <c r="G387" t="s">
        <v>887</v>
      </c>
      <c r="AT387" t="str">
        <f t="shared" si="62"/>
        <v>MGT_TX2_P</v>
      </c>
      <c r="AU387" t="str">
        <f t="shared" si="63"/>
        <v>--</v>
      </c>
    </row>
    <row r="388" spans="1:47" x14ac:dyDescent="0.25">
      <c r="A388" t="str">
        <f t="shared" si="58"/>
        <v>U4-D5</v>
      </c>
      <c r="B388" t="str">
        <f t="shared" si="59"/>
        <v>MGT_CLK0_N</v>
      </c>
      <c r="C388" t="str">
        <f t="shared" si="60"/>
        <v>U4-MGT_CLK0_N</v>
      </c>
      <c r="D388" t="str">
        <f t="shared" si="61"/>
        <v>U4-D5</v>
      </c>
      <c r="E388" t="s">
        <v>420</v>
      </c>
      <c r="F388" t="s">
        <v>565</v>
      </c>
      <c r="G388" t="s">
        <v>896</v>
      </c>
      <c r="AT388" t="str">
        <f t="shared" si="62"/>
        <v>MGT_CLK0_N</v>
      </c>
      <c r="AU388" t="str">
        <f t="shared" si="63"/>
        <v>--</v>
      </c>
    </row>
    <row r="389" spans="1:47" x14ac:dyDescent="0.25">
      <c r="A389" t="str">
        <f t="shared" si="58"/>
        <v>U4-D6</v>
      </c>
      <c r="B389" t="str">
        <f t="shared" si="59"/>
        <v>MGT_CLK0_P</v>
      </c>
      <c r="C389" t="str">
        <f t="shared" si="60"/>
        <v>U4-MGT_CLK0_P</v>
      </c>
      <c r="D389" t="str">
        <f t="shared" si="61"/>
        <v>U4-D6</v>
      </c>
      <c r="E389" t="s">
        <v>420</v>
      </c>
      <c r="F389" t="s">
        <v>566</v>
      </c>
      <c r="G389" t="s">
        <v>897</v>
      </c>
      <c r="AT389" t="str">
        <f t="shared" si="62"/>
        <v>MGT_CLK0_P</v>
      </c>
      <c r="AU389" t="str">
        <f t="shared" si="63"/>
        <v>--</v>
      </c>
    </row>
    <row r="390" spans="1:47" x14ac:dyDescent="0.25">
      <c r="A390" t="str">
        <f t="shared" ref="A390:A453" si="64">$E390&amp;"-"&amp;$F390</f>
        <v>U4-E1</v>
      </c>
      <c r="B390" t="str">
        <f t="shared" ref="B390:B453" si="65">IF(OR(E390=$A$2,E390=$B$2,E390=$C$2,E390=$D$2),"--",G390)</f>
        <v>1.2V_MGT</v>
      </c>
      <c r="C390" t="str">
        <f t="shared" ref="C390:C453" si="66">$E390&amp;"-"&amp;$G390</f>
        <v>U4-1.2V_MGT</v>
      </c>
      <c r="D390" t="str">
        <f t="shared" ref="D390:D453" si="67">A390</f>
        <v>U4-E1</v>
      </c>
      <c r="E390" t="s">
        <v>420</v>
      </c>
      <c r="F390" t="s">
        <v>569</v>
      </c>
      <c r="G390" t="s">
        <v>874</v>
      </c>
      <c r="AT390" t="str">
        <f t="shared" ref="AT390:AT453" si="68">IF(IF(COUNTIF($AO$6:$AQ$150,B390)&gt;0,"---","--")="---",VLOOKUP(B390,$AO$6:$AQ$150,3,0),B390)</f>
        <v>1.2V_MGT</v>
      </c>
      <c r="AU390" t="str">
        <f t="shared" ref="AU390:AU453" si="69">IF(IF(COUNTIF($AO$6:$AQ$150,B390)&gt;0,"---","--")="---",VLOOKUP(B390,$AO$6:$AQ$150,2,0),"--")</f>
        <v>--</v>
      </c>
    </row>
    <row r="391" spans="1:47" x14ac:dyDescent="0.25">
      <c r="A391" t="str">
        <f t="shared" si="64"/>
        <v>U4-E3</v>
      </c>
      <c r="B391" t="str">
        <f t="shared" si="65"/>
        <v>MGT_RX0_N</v>
      </c>
      <c r="C391" t="str">
        <f t="shared" si="66"/>
        <v>U4-MGT_RX0_N</v>
      </c>
      <c r="D391" t="str">
        <f t="shared" si="67"/>
        <v>U4-E3</v>
      </c>
      <c r="E391" t="s">
        <v>420</v>
      </c>
      <c r="F391" t="s">
        <v>571</v>
      </c>
      <c r="G391" t="s">
        <v>878</v>
      </c>
      <c r="AT391" t="str">
        <f t="shared" si="68"/>
        <v>MGT_RX0_N</v>
      </c>
      <c r="AU391" t="str">
        <f t="shared" si="69"/>
        <v>--</v>
      </c>
    </row>
    <row r="392" spans="1:47" x14ac:dyDescent="0.25">
      <c r="A392" t="str">
        <f t="shared" si="64"/>
        <v>U4-E4</v>
      </c>
      <c r="B392" t="str">
        <f t="shared" si="65"/>
        <v>MGT_RX0_P</v>
      </c>
      <c r="C392" t="str">
        <f t="shared" si="66"/>
        <v>U4-MGT_RX0_P</v>
      </c>
      <c r="D392" t="str">
        <f t="shared" si="67"/>
        <v>U4-E4</v>
      </c>
      <c r="E392" t="s">
        <v>420</v>
      </c>
      <c r="F392" t="s">
        <v>672</v>
      </c>
      <c r="G392" t="s">
        <v>880</v>
      </c>
      <c r="AT392" t="str">
        <f t="shared" si="68"/>
        <v>MGT_RX0_P</v>
      </c>
      <c r="AU392" t="str">
        <f t="shared" si="69"/>
        <v>--</v>
      </c>
    </row>
    <row r="393" spans="1:47" x14ac:dyDescent="0.25">
      <c r="A393" t="str">
        <f t="shared" si="64"/>
        <v>U4-E5</v>
      </c>
      <c r="B393" t="str">
        <f t="shared" si="65"/>
        <v>1.0V_MGT</v>
      </c>
      <c r="C393" t="str">
        <f t="shared" si="66"/>
        <v>U4-1.0V_MGT</v>
      </c>
      <c r="D393" t="str">
        <f t="shared" si="67"/>
        <v>U4-E5</v>
      </c>
      <c r="E393" t="s">
        <v>420</v>
      </c>
      <c r="F393" t="s">
        <v>572</v>
      </c>
      <c r="G393" t="s">
        <v>1298</v>
      </c>
      <c r="AT393" t="str">
        <f t="shared" si="68"/>
        <v>1.0V_MGT</v>
      </c>
      <c r="AU393" t="str">
        <f t="shared" si="69"/>
        <v>--</v>
      </c>
    </row>
    <row r="394" spans="1:47" x14ac:dyDescent="0.25">
      <c r="A394" t="str">
        <f t="shared" si="64"/>
        <v>U4-F1</v>
      </c>
      <c r="B394" t="str">
        <f t="shared" si="65"/>
        <v>MGT_TX1_N</v>
      </c>
      <c r="C394" t="str">
        <f t="shared" si="66"/>
        <v>U4-MGT_TX1_N</v>
      </c>
      <c r="D394" t="str">
        <f t="shared" si="67"/>
        <v>U4-F1</v>
      </c>
      <c r="E394" t="s">
        <v>420</v>
      </c>
      <c r="F394" t="s">
        <v>364</v>
      </c>
      <c r="G394" t="s">
        <v>881</v>
      </c>
      <c r="AT394" t="str">
        <f t="shared" si="68"/>
        <v>MGT_TX1_N</v>
      </c>
      <c r="AU394" t="str">
        <f t="shared" si="69"/>
        <v>--</v>
      </c>
    </row>
    <row r="395" spans="1:47" x14ac:dyDescent="0.25">
      <c r="A395" t="str">
        <f t="shared" si="64"/>
        <v>U4-F2</v>
      </c>
      <c r="B395" t="str">
        <f t="shared" si="65"/>
        <v>MGT_TX1_P</v>
      </c>
      <c r="C395" t="str">
        <f t="shared" si="66"/>
        <v>U4-MGT_TX1_P</v>
      </c>
      <c r="D395" t="str">
        <f t="shared" si="67"/>
        <v>U4-F2</v>
      </c>
      <c r="E395" t="s">
        <v>420</v>
      </c>
      <c r="F395" t="s">
        <v>366</v>
      </c>
      <c r="G395" t="s">
        <v>883</v>
      </c>
      <c r="AT395" t="str">
        <f t="shared" si="68"/>
        <v>MGT_TX1_P</v>
      </c>
      <c r="AU395" t="str">
        <f t="shared" si="69"/>
        <v>--</v>
      </c>
    </row>
    <row r="396" spans="1:47" x14ac:dyDescent="0.25">
      <c r="A396" t="str">
        <f t="shared" si="64"/>
        <v>U4-F3</v>
      </c>
      <c r="B396" t="str">
        <f t="shared" si="65"/>
        <v>1.2V_MGT</v>
      </c>
      <c r="C396" t="str">
        <f t="shared" si="66"/>
        <v>U4-1.2V_MGT</v>
      </c>
      <c r="D396" t="str">
        <f t="shared" si="67"/>
        <v>U4-F3</v>
      </c>
      <c r="E396" t="s">
        <v>420</v>
      </c>
      <c r="F396" t="s">
        <v>575</v>
      </c>
      <c r="G396" t="s">
        <v>874</v>
      </c>
      <c r="AT396" t="str">
        <f t="shared" si="68"/>
        <v>1.2V_MGT</v>
      </c>
      <c r="AU396" t="str">
        <f t="shared" si="69"/>
        <v>--</v>
      </c>
    </row>
    <row r="397" spans="1:47" x14ac:dyDescent="0.25">
      <c r="A397" t="str">
        <f t="shared" si="64"/>
        <v>U4-F5</v>
      </c>
      <c r="B397" t="str">
        <f t="shared" si="65"/>
        <v>1.0V_MGT</v>
      </c>
      <c r="C397" t="str">
        <f t="shared" si="66"/>
        <v>U4-1.0V_MGT</v>
      </c>
      <c r="D397" t="str">
        <f t="shared" si="67"/>
        <v>U4-F5</v>
      </c>
      <c r="E397" t="s">
        <v>420</v>
      </c>
      <c r="F397" t="s">
        <v>577</v>
      </c>
      <c r="G397" t="s">
        <v>1298</v>
      </c>
      <c r="AT397" t="str">
        <f t="shared" si="68"/>
        <v>1.0V_MGT</v>
      </c>
      <c r="AU397" t="str">
        <f t="shared" si="69"/>
        <v>--</v>
      </c>
    </row>
    <row r="398" spans="1:47" x14ac:dyDescent="0.25">
      <c r="A398" t="str">
        <f t="shared" si="64"/>
        <v>U4-G2</v>
      </c>
      <c r="B398" t="str">
        <f t="shared" si="65"/>
        <v>1.2V_MGT</v>
      </c>
      <c r="C398" t="str">
        <f t="shared" si="66"/>
        <v>U4-1.2V_MGT</v>
      </c>
      <c r="D398" t="str">
        <f t="shared" si="67"/>
        <v>U4-G2</v>
      </c>
      <c r="E398" t="s">
        <v>420</v>
      </c>
      <c r="F398" t="s">
        <v>580</v>
      </c>
      <c r="G398" t="s">
        <v>874</v>
      </c>
      <c r="AT398" t="str">
        <f t="shared" si="68"/>
        <v>1.2V_MGT</v>
      </c>
      <c r="AU398" t="str">
        <f t="shared" si="69"/>
        <v>--</v>
      </c>
    </row>
    <row r="399" spans="1:47" x14ac:dyDescent="0.25">
      <c r="A399" t="str">
        <f t="shared" si="64"/>
        <v>U4-G3</v>
      </c>
      <c r="B399" t="str">
        <f t="shared" si="65"/>
        <v>MGT_RX3_N</v>
      </c>
      <c r="C399" t="str">
        <f t="shared" si="66"/>
        <v>U4-MGT_RX3_N</v>
      </c>
      <c r="D399" t="str">
        <f t="shared" si="67"/>
        <v>U4-G3</v>
      </c>
      <c r="E399" t="s">
        <v>420</v>
      </c>
      <c r="F399" t="s">
        <v>581</v>
      </c>
      <c r="G399" t="s">
        <v>890</v>
      </c>
      <c r="AT399" t="str">
        <f t="shared" si="68"/>
        <v>MGT_RX3_N</v>
      </c>
      <c r="AU399" t="str">
        <f t="shared" si="69"/>
        <v>--</v>
      </c>
    </row>
    <row r="400" spans="1:47" x14ac:dyDescent="0.25">
      <c r="A400" t="str">
        <f t="shared" si="64"/>
        <v>U4-G4</v>
      </c>
      <c r="B400" t="str">
        <f t="shared" si="65"/>
        <v>MGT_RX3_P</v>
      </c>
      <c r="C400" t="str">
        <f t="shared" si="66"/>
        <v>U4-MGT_RX3_P</v>
      </c>
      <c r="D400" t="str">
        <f t="shared" si="67"/>
        <v>U4-G4</v>
      </c>
      <c r="E400" t="s">
        <v>420</v>
      </c>
      <c r="F400" t="s">
        <v>582</v>
      </c>
      <c r="G400" t="s">
        <v>892</v>
      </c>
      <c r="AT400" t="str">
        <f t="shared" si="68"/>
        <v>MGT_RX3_P</v>
      </c>
      <c r="AU400" t="str">
        <f t="shared" si="69"/>
        <v>--</v>
      </c>
    </row>
    <row r="401" spans="1:47" x14ac:dyDescent="0.25">
      <c r="A401" t="str">
        <f t="shared" si="64"/>
        <v>U4-H1</v>
      </c>
      <c r="B401" t="str">
        <f t="shared" si="65"/>
        <v>MGT_TX0_N</v>
      </c>
      <c r="C401" t="str">
        <f t="shared" si="66"/>
        <v>U4-MGT_TX0_N</v>
      </c>
      <c r="D401" t="str">
        <f t="shared" si="67"/>
        <v>U4-H1</v>
      </c>
      <c r="E401" t="s">
        <v>420</v>
      </c>
      <c r="F401" t="s">
        <v>585</v>
      </c>
      <c r="G401" t="s">
        <v>877</v>
      </c>
      <c r="AT401" t="str">
        <f t="shared" si="68"/>
        <v>MGT_TX0_N</v>
      </c>
      <c r="AU401" t="str">
        <f t="shared" si="69"/>
        <v>--</v>
      </c>
    </row>
    <row r="402" spans="1:47" x14ac:dyDescent="0.25">
      <c r="A402" t="str">
        <f t="shared" si="64"/>
        <v>U4-H2</v>
      </c>
      <c r="B402" t="str">
        <f t="shared" si="65"/>
        <v>MGT_TX0_P</v>
      </c>
      <c r="C402" t="str">
        <f t="shared" si="66"/>
        <v>U4-MGT_TX0_P</v>
      </c>
      <c r="D402" t="str">
        <f t="shared" si="67"/>
        <v>U4-H2</v>
      </c>
      <c r="E402" t="s">
        <v>420</v>
      </c>
      <c r="F402" t="s">
        <v>586</v>
      </c>
      <c r="G402" t="s">
        <v>879</v>
      </c>
      <c r="AT402" t="str">
        <f t="shared" si="68"/>
        <v>MGT_TX0_P</v>
      </c>
      <c r="AU402" t="str">
        <f t="shared" si="69"/>
        <v>--</v>
      </c>
    </row>
    <row r="403" spans="1:47" x14ac:dyDescent="0.25">
      <c r="A403" t="str">
        <f t="shared" si="64"/>
        <v>U4-A9</v>
      </c>
      <c r="B403" t="str">
        <f t="shared" si="65"/>
        <v>B15_L3_N</v>
      </c>
      <c r="C403" t="str">
        <f t="shared" si="66"/>
        <v>U4-B15_L3_N</v>
      </c>
      <c r="D403" t="str">
        <f t="shared" si="67"/>
        <v>U4-A9</v>
      </c>
      <c r="E403" t="s">
        <v>420</v>
      </c>
      <c r="F403" t="s">
        <v>598</v>
      </c>
      <c r="G403" t="s">
        <v>334</v>
      </c>
      <c r="AT403" t="str">
        <f t="shared" si="68"/>
        <v>B15_L3_N</v>
      </c>
      <c r="AU403" t="str">
        <f t="shared" si="69"/>
        <v>--</v>
      </c>
    </row>
    <row r="404" spans="1:47" x14ac:dyDescent="0.25">
      <c r="A404" t="str">
        <f t="shared" si="64"/>
        <v>U4-A10</v>
      </c>
      <c r="B404" t="str">
        <f t="shared" si="65"/>
        <v>B15_L5_N</v>
      </c>
      <c r="C404" t="str">
        <f t="shared" si="66"/>
        <v>U4-B15_L5_N</v>
      </c>
      <c r="D404" t="str">
        <f t="shared" si="67"/>
        <v>U4-A10</v>
      </c>
      <c r="E404" t="s">
        <v>420</v>
      </c>
      <c r="F404" t="s">
        <v>599</v>
      </c>
      <c r="G404" t="s">
        <v>313</v>
      </c>
      <c r="AT404" t="str">
        <f t="shared" si="68"/>
        <v>B15_L5_N</v>
      </c>
      <c r="AU404" t="str">
        <f t="shared" si="69"/>
        <v>--</v>
      </c>
    </row>
    <row r="405" spans="1:47" x14ac:dyDescent="0.25">
      <c r="A405" t="str">
        <f t="shared" si="64"/>
        <v>U4-A12</v>
      </c>
      <c r="B405" t="str">
        <f t="shared" si="65"/>
        <v>B15_L7_N</v>
      </c>
      <c r="C405" t="str">
        <f t="shared" si="66"/>
        <v>U4-B15_L7_N</v>
      </c>
      <c r="D405" t="str">
        <f t="shared" si="67"/>
        <v>U4-A12</v>
      </c>
      <c r="E405" t="s">
        <v>420</v>
      </c>
      <c r="F405" t="s">
        <v>665</v>
      </c>
      <c r="G405" t="s">
        <v>324</v>
      </c>
      <c r="AT405" t="str">
        <f t="shared" si="68"/>
        <v>B15_L7_N</v>
      </c>
      <c r="AU405" t="str">
        <f t="shared" si="69"/>
        <v>--</v>
      </c>
    </row>
    <row r="406" spans="1:47" x14ac:dyDescent="0.25">
      <c r="A406" t="str">
        <f t="shared" si="64"/>
        <v>U4-A13</v>
      </c>
      <c r="B406" t="str">
        <f t="shared" si="65"/>
        <v>B15_L8_P</v>
      </c>
      <c r="C406" t="str">
        <f t="shared" si="66"/>
        <v>U4-B15_L8_P</v>
      </c>
      <c r="D406" t="str">
        <f t="shared" si="67"/>
        <v>U4-A13</v>
      </c>
      <c r="E406" t="s">
        <v>420</v>
      </c>
      <c r="F406" t="s">
        <v>488</v>
      </c>
      <c r="G406" t="s">
        <v>337</v>
      </c>
      <c r="AT406" t="str">
        <f t="shared" si="68"/>
        <v>B15_L8_P</v>
      </c>
      <c r="AU406" t="str">
        <f t="shared" si="69"/>
        <v>--</v>
      </c>
    </row>
    <row r="407" spans="1:47" x14ac:dyDescent="0.25">
      <c r="A407" t="str">
        <f t="shared" si="64"/>
        <v>U4-A14</v>
      </c>
      <c r="B407" t="str">
        <f t="shared" si="65"/>
        <v>B15_L8_N</v>
      </c>
      <c r="C407" t="str">
        <f t="shared" si="66"/>
        <v>U4-B15_L8_N</v>
      </c>
      <c r="D407" t="str">
        <f t="shared" si="67"/>
        <v>U4-A14</v>
      </c>
      <c r="E407" t="s">
        <v>420</v>
      </c>
      <c r="F407" t="s">
        <v>489</v>
      </c>
      <c r="G407" t="s">
        <v>335</v>
      </c>
      <c r="AT407" t="str">
        <f t="shared" si="68"/>
        <v>B15_L8_N</v>
      </c>
      <c r="AU407" t="str">
        <f t="shared" si="69"/>
        <v>--</v>
      </c>
    </row>
    <row r="408" spans="1:47" x14ac:dyDescent="0.25">
      <c r="A408" t="str">
        <f t="shared" si="64"/>
        <v>U4-A15</v>
      </c>
      <c r="B408" t="str">
        <f t="shared" si="65"/>
        <v>B15_L10_N</v>
      </c>
      <c r="C408" t="str">
        <f t="shared" si="66"/>
        <v>U4-B15_L10_N</v>
      </c>
      <c r="D408" t="str">
        <f t="shared" si="67"/>
        <v>U4-A15</v>
      </c>
      <c r="E408" t="s">
        <v>420</v>
      </c>
      <c r="F408" t="s">
        <v>490</v>
      </c>
      <c r="G408" t="s">
        <v>299</v>
      </c>
      <c r="AT408" t="str">
        <f t="shared" si="68"/>
        <v>B15_L10_N</v>
      </c>
      <c r="AU408" t="str">
        <f t="shared" si="69"/>
        <v>--</v>
      </c>
    </row>
    <row r="409" spans="1:47" x14ac:dyDescent="0.25">
      <c r="A409" t="str">
        <f t="shared" si="64"/>
        <v>U4-A17</v>
      </c>
      <c r="B409" t="str">
        <f t="shared" si="65"/>
        <v>B15_L15_N</v>
      </c>
      <c r="C409" t="str">
        <f t="shared" si="66"/>
        <v>U4-B15_L15_N</v>
      </c>
      <c r="D409" t="str">
        <f t="shared" si="67"/>
        <v>U4-A17</v>
      </c>
      <c r="E409" t="s">
        <v>420</v>
      </c>
      <c r="F409" t="s">
        <v>492</v>
      </c>
      <c r="G409" t="s">
        <v>304</v>
      </c>
      <c r="AT409" t="str">
        <f t="shared" si="68"/>
        <v>B15_L15_N</v>
      </c>
      <c r="AU409" t="str">
        <f t="shared" si="69"/>
        <v>--</v>
      </c>
    </row>
    <row r="410" spans="1:47" x14ac:dyDescent="0.25">
      <c r="A410" t="str">
        <f t="shared" si="64"/>
        <v>U4-B9</v>
      </c>
      <c r="B410" t="str">
        <f t="shared" si="65"/>
        <v>B15_L3_P</v>
      </c>
      <c r="C410" t="str">
        <f t="shared" si="66"/>
        <v>U4-B15_L3_P</v>
      </c>
      <c r="D410" t="str">
        <f t="shared" si="67"/>
        <v>U4-B9</v>
      </c>
      <c r="E410" t="s">
        <v>420</v>
      </c>
      <c r="F410" t="s">
        <v>601</v>
      </c>
      <c r="G410" t="s">
        <v>333</v>
      </c>
      <c r="AT410" t="str">
        <f t="shared" si="68"/>
        <v>B15_L3_P</v>
      </c>
      <c r="AU410" t="str">
        <f t="shared" si="69"/>
        <v>--</v>
      </c>
    </row>
    <row r="411" spans="1:47" x14ac:dyDescent="0.25">
      <c r="A411" t="str">
        <f t="shared" si="64"/>
        <v>U4-B10</v>
      </c>
      <c r="B411" t="str">
        <f t="shared" si="65"/>
        <v>B15_L5_P</v>
      </c>
      <c r="C411" t="str">
        <f t="shared" si="66"/>
        <v>U4-B15_L5_P</v>
      </c>
      <c r="D411" t="str">
        <f t="shared" si="67"/>
        <v>U4-B10</v>
      </c>
      <c r="E411" t="s">
        <v>420</v>
      </c>
      <c r="F411" t="s">
        <v>602</v>
      </c>
      <c r="G411" t="s">
        <v>310</v>
      </c>
      <c r="AT411" t="str">
        <f t="shared" si="68"/>
        <v>B15_L5_P</v>
      </c>
      <c r="AU411" t="str">
        <f t="shared" si="69"/>
        <v>--</v>
      </c>
    </row>
    <row r="412" spans="1:47" x14ac:dyDescent="0.25">
      <c r="A412" t="str">
        <f t="shared" si="64"/>
        <v>U4-B11</v>
      </c>
      <c r="B412" t="str">
        <f t="shared" si="65"/>
        <v>B15_L4_N</v>
      </c>
      <c r="C412" t="str">
        <f t="shared" si="66"/>
        <v>U4-B15_L4_N</v>
      </c>
      <c r="D412" t="str">
        <f t="shared" si="67"/>
        <v>U4-B11</v>
      </c>
      <c r="E412" t="s">
        <v>420</v>
      </c>
      <c r="F412" t="s">
        <v>494</v>
      </c>
      <c r="G412" t="s">
        <v>341</v>
      </c>
      <c r="AT412" t="str">
        <f t="shared" si="68"/>
        <v>B15_L4_N</v>
      </c>
      <c r="AU412" t="str">
        <f t="shared" si="69"/>
        <v>--</v>
      </c>
    </row>
    <row r="413" spans="1:47" x14ac:dyDescent="0.25">
      <c r="A413" t="str">
        <f t="shared" si="64"/>
        <v>U4-B12</v>
      </c>
      <c r="B413" t="str">
        <f t="shared" si="65"/>
        <v>B15_L7_P</v>
      </c>
      <c r="C413" t="str">
        <f t="shared" si="66"/>
        <v>U4-B15_L7_P</v>
      </c>
      <c r="D413" t="str">
        <f t="shared" si="67"/>
        <v>U4-B12</v>
      </c>
      <c r="E413" t="s">
        <v>420</v>
      </c>
      <c r="F413" t="s">
        <v>495</v>
      </c>
      <c r="G413" t="s">
        <v>328</v>
      </c>
      <c r="AT413" t="str">
        <f t="shared" si="68"/>
        <v>B15_L7_P</v>
      </c>
      <c r="AU413" t="str">
        <f t="shared" si="69"/>
        <v>--</v>
      </c>
    </row>
    <row r="414" spans="1:47" x14ac:dyDescent="0.25">
      <c r="A414" t="str">
        <f t="shared" si="64"/>
        <v>U4-B14</v>
      </c>
      <c r="B414" t="str">
        <f t="shared" si="65"/>
        <v>B15_L10_P</v>
      </c>
      <c r="C414" t="str">
        <f t="shared" si="66"/>
        <v>U4-B15_L10_P</v>
      </c>
      <c r="D414" t="str">
        <f t="shared" si="67"/>
        <v>U4-B14</v>
      </c>
      <c r="E414" t="s">
        <v>420</v>
      </c>
      <c r="F414" t="s">
        <v>497</v>
      </c>
      <c r="G414" t="s">
        <v>300</v>
      </c>
      <c r="AT414" t="str">
        <f t="shared" si="68"/>
        <v>B15_L10_P</v>
      </c>
      <c r="AU414" t="str">
        <f t="shared" si="69"/>
        <v>--</v>
      </c>
    </row>
    <row r="415" spans="1:47" x14ac:dyDescent="0.25">
      <c r="A415" t="str">
        <f t="shared" si="64"/>
        <v>U4-B15</v>
      </c>
      <c r="B415" t="str">
        <f t="shared" si="65"/>
        <v>B15_L9_N</v>
      </c>
      <c r="C415" t="str">
        <f t="shared" si="66"/>
        <v>U4-B15_L9_N</v>
      </c>
      <c r="D415" t="str">
        <f t="shared" si="67"/>
        <v>U4-B15</v>
      </c>
      <c r="E415" t="s">
        <v>420</v>
      </c>
      <c r="F415" t="s">
        <v>667</v>
      </c>
      <c r="G415" t="s">
        <v>345</v>
      </c>
      <c r="AT415" t="str">
        <f t="shared" si="68"/>
        <v>B15_L9_N</v>
      </c>
      <c r="AU415" t="str">
        <f t="shared" si="69"/>
        <v>--</v>
      </c>
    </row>
    <row r="416" spans="1:47" x14ac:dyDescent="0.25">
      <c r="A416" t="str">
        <f t="shared" si="64"/>
        <v>U4-B16</v>
      </c>
      <c r="B416" t="str">
        <f t="shared" si="65"/>
        <v>B15_L15_P</v>
      </c>
      <c r="C416" t="str">
        <f t="shared" si="66"/>
        <v>U4-B15_L15_P</v>
      </c>
      <c r="D416" t="str">
        <f t="shared" si="67"/>
        <v>U4-B16</v>
      </c>
      <c r="E416" t="s">
        <v>420</v>
      </c>
      <c r="F416" t="s">
        <v>498</v>
      </c>
      <c r="G416" t="s">
        <v>307</v>
      </c>
      <c r="AT416" t="str">
        <f t="shared" si="68"/>
        <v>B15_L15_P</v>
      </c>
      <c r="AU416" t="str">
        <f t="shared" si="69"/>
        <v>--</v>
      </c>
    </row>
    <row r="417" spans="1:47" x14ac:dyDescent="0.25">
      <c r="A417" t="str">
        <f t="shared" si="64"/>
        <v>U4-B17</v>
      </c>
      <c r="B417" t="str">
        <f t="shared" si="65"/>
        <v>B15_L16_N</v>
      </c>
      <c r="C417" t="str">
        <f t="shared" si="66"/>
        <v>U4-B15_L16_N</v>
      </c>
      <c r="D417" t="str">
        <f t="shared" si="67"/>
        <v>U4-B17</v>
      </c>
      <c r="E417" t="s">
        <v>420</v>
      </c>
      <c r="F417" t="s">
        <v>499</v>
      </c>
      <c r="G417" t="s">
        <v>315</v>
      </c>
      <c r="AT417" t="str">
        <f t="shared" si="68"/>
        <v>B15_L16_N</v>
      </c>
      <c r="AU417" t="str">
        <f t="shared" si="69"/>
        <v>--</v>
      </c>
    </row>
    <row r="418" spans="1:47" x14ac:dyDescent="0.25">
      <c r="A418" t="str">
        <f t="shared" si="64"/>
        <v>U4-C8</v>
      </c>
      <c r="B418" t="str">
        <f t="shared" si="65"/>
        <v>B15_L1_N</v>
      </c>
      <c r="C418" t="str">
        <f t="shared" si="66"/>
        <v>U4-B15_L1_N</v>
      </c>
      <c r="D418" t="str">
        <f t="shared" si="67"/>
        <v>U4-C8</v>
      </c>
      <c r="E418" t="s">
        <v>420</v>
      </c>
      <c r="F418" t="s">
        <v>668</v>
      </c>
      <c r="G418" t="s">
        <v>327</v>
      </c>
      <c r="AT418" t="str">
        <f t="shared" si="68"/>
        <v>B15_L1_N</v>
      </c>
      <c r="AU418" t="str">
        <f t="shared" si="69"/>
        <v>--</v>
      </c>
    </row>
    <row r="419" spans="1:47" x14ac:dyDescent="0.25">
      <c r="A419" t="str">
        <f t="shared" si="64"/>
        <v>U4-C9</v>
      </c>
      <c r="B419" t="str">
        <f t="shared" si="65"/>
        <v>B15_L2_N</v>
      </c>
      <c r="C419" t="str">
        <f t="shared" si="66"/>
        <v>U4-B15_L2_N</v>
      </c>
      <c r="D419" t="str">
        <f t="shared" si="67"/>
        <v>U4-C9</v>
      </c>
      <c r="E419" t="s">
        <v>420</v>
      </c>
      <c r="F419" t="s">
        <v>603</v>
      </c>
      <c r="G419" t="s">
        <v>339</v>
      </c>
      <c r="AT419" t="str">
        <f t="shared" si="68"/>
        <v>B15_L2_N</v>
      </c>
      <c r="AU419" t="str">
        <f t="shared" si="69"/>
        <v>--</v>
      </c>
    </row>
    <row r="420" spans="1:47" x14ac:dyDescent="0.25">
      <c r="A420" t="str">
        <f t="shared" si="64"/>
        <v>U4-C11</v>
      </c>
      <c r="B420" t="str">
        <f t="shared" si="65"/>
        <v>B15_L4_P</v>
      </c>
      <c r="C420" t="str">
        <f t="shared" si="66"/>
        <v>U4-B15_L4_P</v>
      </c>
      <c r="D420" t="str">
        <f t="shared" si="67"/>
        <v>U4-C11</v>
      </c>
      <c r="E420" t="s">
        <v>420</v>
      </c>
      <c r="F420" t="s">
        <v>605</v>
      </c>
      <c r="G420" t="s">
        <v>342</v>
      </c>
      <c r="AT420" t="str">
        <f t="shared" si="68"/>
        <v>B15_L4_P</v>
      </c>
      <c r="AU420" t="str">
        <f t="shared" si="69"/>
        <v>--</v>
      </c>
    </row>
    <row r="421" spans="1:47" x14ac:dyDescent="0.25">
      <c r="A421" t="str">
        <f t="shared" si="64"/>
        <v>U4-C12</v>
      </c>
      <c r="B421" t="str">
        <f t="shared" si="65"/>
        <v>B15_L6_N</v>
      </c>
      <c r="C421" t="str">
        <f t="shared" si="66"/>
        <v>U4-B15_L6_N</v>
      </c>
      <c r="D421" t="str">
        <f t="shared" si="67"/>
        <v>U4-C12</v>
      </c>
      <c r="E421" t="s">
        <v>420</v>
      </c>
      <c r="F421" t="s">
        <v>501</v>
      </c>
      <c r="G421" t="s">
        <v>343</v>
      </c>
      <c r="AT421" t="str">
        <f t="shared" si="68"/>
        <v>B15_L6_N</v>
      </c>
      <c r="AU421" t="str">
        <f t="shared" si="69"/>
        <v>--</v>
      </c>
    </row>
    <row r="422" spans="1:47" x14ac:dyDescent="0.25">
      <c r="A422" t="str">
        <f t="shared" si="64"/>
        <v>U4-C13</v>
      </c>
      <c r="B422" t="str">
        <f t="shared" si="65"/>
        <v>B15_L11_N</v>
      </c>
      <c r="C422" t="str">
        <f t="shared" si="66"/>
        <v>U4-B15_L11_N</v>
      </c>
      <c r="D422" t="str">
        <f t="shared" si="67"/>
        <v>U4-C13</v>
      </c>
      <c r="E422" t="s">
        <v>420</v>
      </c>
      <c r="F422" t="s">
        <v>502</v>
      </c>
      <c r="G422" t="s">
        <v>301</v>
      </c>
      <c r="AT422" t="str">
        <f t="shared" si="68"/>
        <v>B15_L11_N</v>
      </c>
      <c r="AU422" t="str">
        <f t="shared" si="69"/>
        <v>--</v>
      </c>
    </row>
    <row r="423" spans="1:47" x14ac:dyDescent="0.25">
      <c r="A423" t="str">
        <f t="shared" si="64"/>
        <v>U4-C14</v>
      </c>
      <c r="B423" t="str">
        <f t="shared" si="65"/>
        <v>B15_L9_P</v>
      </c>
      <c r="C423" t="str">
        <f t="shared" si="66"/>
        <v>U4-B15_L9_P</v>
      </c>
      <c r="D423" t="str">
        <f t="shared" si="67"/>
        <v>U4-C14</v>
      </c>
      <c r="E423" t="s">
        <v>420</v>
      </c>
      <c r="F423" t="s">
        <v>503</v>
      </c>
      <c r="G423" t="s">
        <v>346</v>
      </c>
      <c r="AT423" t="str">
        <f t="shared" si="68"/>
        <v>B15_L9_P</v>
      </c>
      <c r="AU423" t="str">
        <f t="shared" si="69"/>
        <v>--</v>
      </c>
    </row>
    <row r="424" spans="1:47" x14ac:dyDescent="0.25">
      <c r="A424" t="str">
        <f t="shared" si="64"/>
        <v>U4-C16</v>
      </c>
      <c r="B424" t="str">
        <f t="shared" si="65"/>
        <v>B15_L16_P</v>
      </c>
      <c r="C424" t="str">
        <f t="shared" si="66"/>
        <v>U4-B15_L16_P</v>
      </c>
      <c r="D424" t="str">
        <f t="shared" si="67"/>
        <v>U4-C16</v>
      </c>
      <c r="E424" t="s">
        <v>420</v>
      </c>
      <c r="F424" t="s">
        <v>505</v>
      </c>
      <c r="G424" t="s">
        <v>316</v>
      </c>
      <c r="AT424" t="str">
        <f t="shared" si="68"/>
        <v>B15_L16_P</v>
      </c>
      <c r="AU424" t="str">
        <f t="shared" si="69"/>
        <v>--</v>
      </c>
    </row>
    <row r="425" spans="1:47" x14ac:dyDescent="0.25">
      <c r="A425" t="str">
        <f t="shared" si="64"/>
        <v>U4-C17</v>
      </c>
      <c r="B425" t="str">
        <f t="shared" si="65"/>
        <v>B15_L18_P</v>
      </c>
      <c r="C425" t="str">
        <f t="shared" si="66"/>
        <v>U4-B15_L18_P</v>
      </c>
      <c r="D425" t="str">
        <f t="shared" si="67"/>
        <v>U4-C17</v>
      </c>
      <c r="E425" t="s">
        <v>420</v>
      </c>
      <c r="F425" t="s">
        <v>506</v>
      </c>
      <c r="G425" t="s">
        <v>322</v>
      </c>
      <c r="AT425" t="str">
        <f t="shared" si="68"/>
        <v>B15_L18_P</v>
      </c>
      <c r="AU425" t="str">
        <f t="shared" si="69"/>
        <v>--</v>
      </c>
    </row>
    <row r="426" spans="1:47" x14ac:dyDescent="0.25">
      <c r="A426" t="str">
        <f t="shared" si="64"/>
        <v>U4-C18</v>
      </c>
      <c r="B426" t="str">
        <f t="shared" si="65"/>
        <v>B15_L18_N</v>
      </c>
      <c r="C426" t="str">
        <f t="shared" si="66"/>
        <v>U4-B15_L18_N</v>
      </c>
      <c r="D426" t="str">
        <f t="shared" si="67"/>
        <v>U4-C18</v>
      </c>
      <c r="E426" t="s">
        <v>420</v>
      </c>
      <c r="F426" t="s">
        <v>669</v>
      </c>
      <c r="G426" t="s">
        <v>321</v>
      </c>
      <c r="AT426" t="str">
        <f t="shared" si="68"/>
        <v>B15_L18_N</v>
      </c>
      <c r="AU426" t="str">
        <f t="shared" si="69"/>
        <v>--</v>
      </c>
    </row>
    <row r="427" spans="1:47" x14ac:dyDescent="0.25">
      <c r="A427" t="str">
        <f t="shared" si="64"/>
        <v>U4-D8</v>
      </c>
      <c r="B427" t="str">
        <f t="shared" si="65"/>
        <v>B15_L1_P</v>
      </c>
      <c r="C427" t="str">
        <f t="shared" si="66"/>
        <v>U4-B15_L1_P</v>
      </c>
      <c r="D427" t="str">
        <f t="shared" si="67"/>
        <v>U4-D8</v>
      </c>
      <c r="E427" t="s">
        <v>420</v>
      </c>
      <c r="F427" t="s">
        <v>568</v>
      </c>
      <c r="G427" t="s">
        <v>329</v>
      </c>
      <c r="AT427" t="str">
        <f t="shared" si="68"/>
        <v>B15_L1_P</v>
      </c>
      <c r="AU427" t="str">
        <f t="shared" si="69"/>
        <v>--</v>
      </c>
    </row>
    <row r="428" spans="1:47" x14ac:dyDescent="0.25">
      <c r="A428" t="str">
        <f t="shared" si="64"/>
        <v>U4-D9</v>
      </c>
      <c r="B428" t="str">
        <f t="shared" si="65"/>
        <v>B15_L2_P</v>
      </c>
      <c r="C428" t="str">
        <f t="shared" si="66"/>
        <v>U4-B15_L2_P</v>
      </c>
      <c r="D428" t="str">
        <f t="shared" si="67"/>
        <v>U4-D9</v>
      </c>
      <c r="E428" t="s">
        <v>420</v>
      </c>
      <c r="F428" t="s">
        <v>606</v>
      </c>
      <c r="G428" t="s">
        <v>340</v>
      </c>
      <c r="AT428" t="str">
        <f t="shared" si="68"/>
        <v>B15_L2_P</v>
      </c>
      <c r="AU428" t="str">
        <f t="shared" si="69"/>
        <v>--</v>
      </c>
    </row>
    <row r="429" spans="1:47" x14ac:dyDescent="0.25">
      <c r="A429" t="str">
        <f t="shared" si="64"/>
        <v>U4-D10</v>
      </c>
      <c r="B429" t="str">
        <f t="shared" si="65"/>
        <v>NetU4_D10</v>
      </c>
      <c r="C429" t="str">
        <f t="shared" si="66"/>
        <v>U4-NetU4_D10</v>
      </c>
      <c r="D429" t="str">
        <f t="shared" si="67"/>
        <v>U4-D10</v>
      </c>
      <c r="E429" t="s">
        <v>420</v>
      </c>
      <c r="F429" t="s">
        <v>607</v>
      </c>
      <c r="G429" t="s">
        <v>1317</v>
      </c>
      <c r="AT429" t="str">
        <f t="shared" si="68"/>
        <v>NetU4_D10</v>
      </c>
      <c r="AU429" t="str">
        <f t="shared" si="69"/>
        <v>--</v>
      </c>
    </row>
    <row r="430" spans="1:47" x14ac:dyDescent="0.25">
      <c r="A430" t="str">
        <f t="shared" si="64"/>
        <v>U4-D11</v>
      </c>
      <c r="B430" t="str">
        <f t="shared" si="65"/>
        <v>B15_L6_P</v>
      </c>
      <c r="C430" t="str">
        <f t="shared" si="66"/>
        <v>U4-B15_L6_P</v>
      </c>
      <c r="D430" t="str">
        <f t="shared" si="67"/>
        <v>U4-D11</v>
      </c>
      <c r="E430" t="s">
        <v>420</v>
      </c>
      <c r="F430" t="s">
        <v>671</v>
      </c>
      <c r="G430" t="s">
        <v>344</v>
      </c>
      <c r="AT430" t="str">
        <f t="shared" si="68"/>
        <v>B15_L6_P</v>
      </c>
      <c r="AU430" t="str">
        <f t="shared" si="69"/>
        <v>--</v>
      </c>
    </row>
    <row r="431" spans="1:47" x14ac:dyDescent="0.25">
      <c r="A431" t="str">
        <f t="shared" si="64"/>
        <v>U4-D13</v>
      </c>
      <c r="B431" t="str">
        <f t="shared" si="65"/>
        <v>B15_L11_P</v>
      </c>
      <c r="C431" t="str">
        <f t="shared" si="66"/>
        <v>U4-B15_L11_P</v>
      </c>
      <c r="D431" t="str">
        <f t="shared" si="67"/>
        <v>U4-D13</v>
      </c>
      <c r="E431" t="s">
        <v>420</v>
      </c>
      <c r="F431" t="s">
        <v>508</v>
      </c>
      <c r="G431" t="s">
        <v>302</v>
      </c>
      <c r="AT431" t="str">
        <f t="shared" si="68"/>
        <v>B15_L11_P</v>
      </c>
      <c r="AU431" t="str">
        <f t="shared" si="69"/>
        <v>--</v>
      </c>
    </row>
    <row r="432" spans="1:47" x14ac:dyDescent="0.25">
      <c r="A432" t="str">
        <f t="shared" si="64"/>
        <v>U4-D14</v>
      </c>
      <c r="B432" t="str">
        <f t="shared" si="65"/>
        <v>B15_L12_N</v>
      </c>
      <c r="C432" t="str">
        <f t="shared" si="66"/>
        <v>U4-B15_L12_N</v>
      </c>
      <c r="D432" t="str">
        <f t="shared" si="67"/>
        <v>U4-D14</v>
      </c>
      <c r="E432" t="s">
        <v>420</v>
      </c>
      <c r="F432" t="s">
        <v>509</v>
      </c>
      <c r="G432" t="s">
        <v>303</v>
      </c>
      <c r="AT432" t="str">
        <f t="shared" si="68"/>
        <v>B15_L12_N</v>
      </c>
      <c r="AU432" t="str">
        <f t="shared" si="69"/>
        <v>--</v>
      </c>
    </row>
    <row r="433" spans="1:47" x14ac:dyDescent="0.25">
      <c r="A433" t="str">
        <f t="shared" si="64"/>
        <v>U4-D15</v>
      </c>
      <c r="B433" t="str">
        <f t="shared" si="65"/>
        <v>B15_L13_N</v>
      </c>
      <c r="C433" t="str">
        <f t="shared" si="66"/>
        <v>U4-B15_L13_N</v>
      </c>
      <c r="D433" t="str">
        <f t="shared" si="67"/>
        <v>U4-D15</v>
      </c>
      <c r="E433" t="s">
        <v>420</v>
      </c>
      <c r="F433" t="s">
        <v>510</v>
      </c>
      <c r="G433" t="s">
        <v>306</v>
      </c>
      <c r="AT433" t="str">
        <f t="shared" si="68"/>
        <v>B15_L13_N</v>
      </c>
      <c r="AU433" t="str">
        <f t="shared" si="69"/>
        <v>--</v>
      </c>
    </row>
    <row r="434" spans="1:47" x14ac:dyDescent="0.25">
      <c r="A434" t="str">
        <f t="shared" si="64"/>
        <v>U4-D16</v>
      </c>
      <c r="B434" t="str">
        <f t="shared" si="65"/>
        <v>B15_L14_N</v>
      </c>
      <c r="C434" t="str">
        <f t="shared" si="66"/>
        <v>U4-B15_L14_N</v>
      </c>
      <c r="D434" t="str">
        <f t="shared" si="67"/>
        <v>U4-D16</v>
      </c>
      <c r="E434" t="s">
        <v>420</v>
      </c>
      <c r="F434" t="s">
        <v>511</v>
      </c>
      <c r="G434" t="s">
        <v>309</v>
      </c>
      <c r="AT434" t="str">
        <f t="shared" si="68"/>
        <v>B15_L14_N</v>
      </c>
      <c r="AU434" t="str">
        <f t="shared" si="69"/>
        <v>--</v>
      </c>
    </row>
    <row r="435" spans="1:47" x14ac:dyDescent="0.25">
      <c r="A435" t="str">
        <f t="shared" si="64"/>
        <v>U4-D18</v>
      </c>
      <c r="B435" t="str">
        <f t="shared" si="65"/>
        <v>B15_L17_N</v>
      </c>
      <c r="C435" t="str">
        <f t="shared" si="66"/>
        <v>U4-B15_L17_N</v>
      </c>
      <c r="D435" t="str">
        <f t="shared" si="67"/>
        <v>U4-D18</v>
      </c>
      <c r="E435" t="s">
        <v>420</v>
      </c>
      <c r="F435" t="s">
        <v>513</v>
      </c>
      <c r="G435" t="s">
        <v>318</v>
      </c>
      <c r="AT435" t="str">
        <f t="shared" si="68"/>
        <v>B15_L17_N</v>
      </c>
      <c r="AU435" t="str">
        <f t="shared" si="69"/>
        <v>--</v>
      </c>
    </row>
    <row r="436" spans="1:47" x14ac:dyDescent="0.25">
      <c r="A436" t="str">
        <f t="shared" si="64"/>
        <v>U4-E13</v>
      </c>
      <c r="B436" t="str">
        <f t="shared" si="65"/>
        <v>B15_L12_P</v>
      </c>
      <c r="C436" t="str">
        <f t="shared" si="66"/>
        <v>U4-B15_L12_P</v>
      </c>
      <c r="D436" t="str">
        <f t="shared" si="67"/>
        <v>U4-E13</v>
      </c>
      <c r="E436" t="s">
        <v>420</v>
      </c>
      <c r="F436" t="s">
        <v>427</v>
      </c>
      <c r="G436" t="s">
        <v>305</v>
      </c>
      <c r="AT436" t="str">
        <f t="shared" si="68"/>
        <v>B15_L12_P</v>
      </c>
      <c r="AU436" t="str">
        <f t="shared" si="69"/>
        <v>--</v>
      </c>
    </row>
    <row r="437" spans="1:47" x14ac:dyDescent="0.25">
      <c r="A437" t="str">
        <f t="shared" si="64"/>
        <v>U4-E15</v>
      </c>
      <c r="B437" t="str">
        <f t="shared" si="65"/>
        <v>B15_L13_P</v>
      </c>
      <c r="C437" t="str">
        <f t="shared" si="66"/>
        <v>U4-B15_L13_P</v>
      </c>
      <c r="D437" t="str">
        <f t="shared" si="67"/>
        <v>U4-E15</v>
      </c>
      <c r="E437" t="s">
        <v>420</v>
      </c>
      <c r="F437" t="s">
        <v>514</v>
      </c>
      <c r="G437" t="s">
        <v>308</v>
      </c>
      <c r="AT437" t="str">
        <f t="shared" si="68"/>
        <v>B15_L13_P</v>
      </c>
      <c r="AU437" t="str">
        <f t="shared" si="69"/>
        <v>--</v>
      </c>
    </row>
    <row r="438" spans="1:47" x14ac:dyDescent="0.25">
      <c r="A438" t="str">
        <f t="shared" si="64"/>
        <v>U4-E16</v>
      </c>
      <c r="B438" t="str">
        <f t="shared" si="65"/>
        <v>B15_L14_P</v>
      </c>
      <c r="C438" t="str">
        <f t="shared" si="66"/>
        <v>U4-B15_L14_P</v>
      </c>
      <c r="D438" t="str">
        <f t="shared" si="67"/>
        <v>U4-E16</v>
      </c>
      <c r="E438" t="s">
        <v>420</v>
      </c>
      <c r="F438" t="s">
        <v>515</v>
      </c>
      <c r="G438" t="s">
        <v>311</v>
      </c>
      <c r="AT438" t="str">
        <f t="shared" si="68"/>
        <v>B15_L14_P</v>
      </c>
      <c r="AU438" t="str">
        <f t="shared" si="69"/>
        <v>--</v>
      </c>
    </row>
    <row r="439" spans="1:47" x14ac:dyDescent="0.25">
      <c r="A439" t="str">
        <f t="shared" si="64"/>
        <v>U4-E17</v>
      </c>
      <c r="B439" t="str">
        <f t="shared" si="65"/>
        <v>B15_L17_P</v>
      </c>
      <c r="C439" t="str">
        <f t="shared" si="66"/>
        <v>U4-B15_L17_P</v>
      </c>
      <c r="D439" t="str">
        <f t="shared" si="67"/>
        <v>U4-E17</v>
      </c>
      <c r="E439" t="s">
        <v>420</v>
      </c>
      <c r="F439" t="s">
        <v>516</v>
      </c>
      <c r="G439" t="s">
        <v>319</v>
      </c>
      <c r="AT439" t="str">
        <f t="shared" si="68"/>
        <v>B15_L17_P</v>
      </c>
      <c r="AU439" t="str">
        <f t="shared" si="69"/>
        <v>--</v>
      </c>
    </row>
    <row r="440" spans="1:47" x14ac:dyDescent="0.25">
      <c r="A440" t="str">
        <f t="shared" si="64"/>
        <v>U4-E18</v>
      </c>
      <c r="B440" t="str">
        <f t="shared" si="65"/>
        <v>B15_L24_N</v>
      </c>
      <c r="C440" t="str">
        <f t="shared" si="66"/>
        <v>U4-B15_L24_N</v>
      </c>
      <c r="D440" t="str">
        <f t="shared" si="67"/>
        <v>U4-E18</v>
      </c>
      <c r="E440" t="s">
        <v>420</v>
      </c>
      <c r="F440" t="s">
        <v>517</v>
      </c>
      <c r="G440" t="s">
        <v>336</v>
      </c>
      <c r="AT440" t="str">
        <f t="shared" si="68"/>
        <v>B15_L24_N</v>
      </c>
      <c r="AU440" t="str">
        <f t="shared" si="69"/>
        <v>--</v>
      </c>
    </row>
    <row r="441" spans="1:47" x14ac:dyDescent="0.25">
      <c r="A441" t="str">
        <f t="shared" si="64"/>
        <v>U4-F14</v>
      </c>
      <c r="B441" t="str">
        <f t="shared" si="65"/>
        <v>B15_L22_N</v>
      </c>
      <c r="C441" t="str">
        <f t="shared" si="66"/>
        <v>U4-B15_L22_N</v>
      </c>
      <c r="D441" t="str">
        <f t="shared" si="67"/>
        <v>U4-F14</v>
      </c>
      <c r="E441" t="s">
        <v>420</v>
      </c>
      <c r="F441" t="s">
        <v>519</v>
      </c>
      <c r="G441" t="s">
        <v>330</v>
      </c>
      <c r="AT441" t="str">
        <f t="shared" si="68"/>
        <v>B15_L22_N</v>
      </c>
      <c r="AU441" t="str">
        <f t="shared" si="69"/>
        <v>--</v>
      </c>
    </row>
    <row r="442" spans="1:47" x14ac:dyDescent="0.25">
      <c r="A442" t="str">
        <f t="shared" si="64"/>
        <v>U4-F15</v>
      </c>
      <c r="B442" t="str">
        <f t="shared" si="65"/>
        <v>B15_L21_N</v>
      </c>
      <c r="C442" t="str">
        <f t="shared" si="66"/>
        <v>U4-B15_L21_N</v>
      </c>
      <c r="D442" t="str">
        <f t="shared" si="67"/>
        <v>U4-F15</v>
      </c>
      <c r="E442" t="s">
        <v>420</v>
      </c>
      <c r="F442" t="s">
        <v>520</v>
      </c>
      <c r="G442" t="s">
        <v>314</v>
      </c>
      <c r="AT442" t="str">
        <f t="shared" si="68"/>
        <v>B15_L21_N</v>
      </c>
      <c r="AU442" t="str">
        <f t="shared" si="69"/>
        <v>--</v>
      </c>
    </row>
    <row r="443" spans="1:47" x14ac:dyDescent="0.25">
      <c r="A443" t="str">
        <f t="shared" si="64"/>
        <v>U4-F17</v>
      </c>
      <c r="B443" t="str">
        <f t="shared" si="65"/>
        <v>B15_L24_P</v>
      </c>
      <c r="C443" t="str">
        <f t="shared" si="66"/>
        <v>U4-B15_L24_P</v>
      </c>
      <c r="D443" t="str">
        <f t="shared" si="67"/>
        <v>U4-F17</v>
      </c>
      <c r="E443" t="s">
        <v>420</v>
      </c>
      <c r="F443" t="s">
        <v>680</v>
      </c>
      <c r="G443" t="s">
        <v>338</v>
      </c>
      <c r="AT443" t="str">
        <f t="shared" si="68"/>
        <v>B15_L24_P</v>
      </c>
      <c r="AU443" t="str">
        <f t="shared" si="69"/>
        <v>--</v>
      </c>
    </row>
    <row r="444" spans="1:47" x14ac:dyDescent="0.25">
      <c r="A444" t="str">
        <f t="shared" si="64"/>
        <v>U4-F18</v>
      </c>
      <c r="B444" t="str">
        <f t="shared" si="65"/>
        <v>B15_L19_N</v>
      </c>
      <c r="C444" t="str">
        <f t="shared" si="66"/>
        <v>U4-B15_L19_N</v>
      </c>
      <c r="D444" t="str">
        <f t="shared" si="67"/>
        <v>U4-F18</v>
      </c>
      <c r="E444" t="s">
        <v>420</v>
      </c>
      <c r="F444" t="s">
        <v>522</v>
      </c>
      <c r="G444" t="s">
        <v>323</v>
      </c>
      <c r="AT444" t="str">
        <f t="shared" si="68"/>
        <v>B15_L19_N</v>
      </c>
      <c r="AU444" t="str">
        <f t="shared" si="69"/>
        <v>--</v>
      </c>
    </row>
    <row r="445" spans="1:47" x14ac:dyDescent="0.25">
      <c r="A445" t="str">
        <f t="shared" si="64"/>
        <v>U4-G14</v>
      </c>
      <c r="B445" t="str">
        <f t="shared" si="65"/>
        <v>B15_L22_P</v>
      </c>
      <c r="C445" t="str">
        <f t="shared" si="66"/>
        <v>U4-B15_L22_P</v>
      </c>
      <c r="D445" t="str">
        <f t="shared" si="67"/>
        <v>U4-G14</v>
      </c>
      <c r="E445" t="s">
        <v>420</v>
      </c>
      <c r="F445" t="s">
        <v>524</v>
      </c>
      <c r="G445" t="s">
        <v>326</v>
      </c>
      <c r="AT445" t="str">
        <f t="shared" si="68"/>
        <v>B15_L22_P</v>
      </c>
      <c r="AU445" t="str">
        <f t="shared" si="69"/>
        <v>--</v>
      </c>
    </row>
    <row r="446" spans="1:47" x14ac:dyDescent="0.25">
      <c r="A446" t="str">
        <f t="shared" si="64"/>
        <v>U4-G15</v>
      </c>
      <c r="B446" t="str">
        <f t="shared" si="65"/>
        <v>B15_L21_P</v>
      </c>
      <c r="C446" t="str">
        <f t="shared" si="66"/>
        <v>U4-B15_L21_P</v>
      </c>
      <c r="D446" t="str">
        <f t="shared" si="67"/>
        <v>U4-G15</v>
      </c>
      <c r="E446" t="s">
        <v>420</v>
      </c>
      <c r="F446" t="s">
        <v>525</v>
      </c>
      <c r="G446" t="s">
        <v>312</v>
      </c>
      <c r="AT446" t="str">
        <f t="shared" si="68"/>
        <v>B15_L21_P</v>
      </c>
      <c r="AU446" t="str">
        <f t="shared" si="69"/>
        <v>--</v>
      </c>
    </row>
    <row r="447" spans="1:47" x14ac:dyDescent="0.25">
      <c r="A447" t="str">
        <f t="shared" si="64"/>
        <v>U4-G16</v>
      </c>
      <c r="B447" t="str">
        <f t="shared" si="65"/>
        <v>B15_L20_N</v>
      </c>
      <c r="C447" t="str">
        <f t="shared" si="66"/>
        <v>U4-B15_L20_N</v>
      </c>
      <c r="D447" t="str">
        <f t="shared" si="67"/>
        <v>U4-G16</v>
      </c>
      <c r="E447" t="s">
        <v>420</v>
      </c>
      <c r="F447" t="s">
        <v>526</v>
      </c>
      <c r="G447" t="s">
        <v>331</v>
      </c>
      <c r="AT447" t="str">
        <f t="shared" si="68"/>
        <v>B15_L20_N</v>
      </c>
      <c r="AU447" t="str">
        <f t="shared" si="69"/>
        <v>--</v>
      </c>
    </row>
    <row r="448" spans="1:47" x14ac:dyDescent="0.25">
      <c r="A448" t="str">
        <f t="shared" si="64"/>
        <v>U4-G17</v>
      </c>
      <c r="B448" t="str">
        <f t="shared" si="65"/>
        <v>B15_L19_P</v>
      </c>
      <c r="C448" t="str">
        <f t="shared" si="66"/>
        <v>U4-B15_L19_P</v>
      </c>
      <c r="D448" t="str">
        <f t="shared" si="67"/>
        <v>U4-G17</v>
      </c>
      <c r="E448" t="s">
        <v>420</v>
      </c>
      <c r="F448" t="s">
        <v>527</v>
      </c>
      <c r="G448" t="s">
        <v>325</v>
      </c>
      <c r="AT448" t="str">
        <f t="shared" si="68"/>
        <v>B15_L19_P</v>
      </c>
      <c r="AU448" t="str">
        <f t="shared" si="69"/>
        <v>--</v>
      </c>
    </row>
    <row r="449" spans="1:47" x14ac:dyDescent="0.25">
      <c r="A449" t="str">
        <f t="shared" si="64"/>
        <v>U4-H14</v>
      </c>
      <c r="B449" t="str">
        <f t="shared" si="65"/>
        <v>NetU4_H14</v>
      </c>
      <c r="C449" t="str">
        <f t="shared" si="66"/>
        <v>U4-NetU4_H14</v>
      </c>
      <c r="D449" t="str">
        <f t="shared" si="67"/>
        <v>U4-H14</v>
      </c>
      <c r="E449" t="s">
        <v>420</v>
      </c>
      <c r="F449" t="s">
        <v>529</v>
      </c>
      <c r="G449" t="s">
        <v>1318</v>
      </c>
      <c r="AT449" t="str">
        <f t="shared" si="68"/>
        <v>NetU4_H14</v>
      </c>
      <c r="AU449" t="str">
        <f t="shared" si="69"/>
        <v>--</v>
      </c>
    </row>
    <row r="450" spans="1:47" x14ac:dyDescent="0.25">
      <c r="A450" t="str">
        <f t="shared" si="64"/>
        <v>U4-H16</v>
      </c>
      <c r="B450" t="str">
        <f t="shared" si="65"/>
        <v>B15_L20_P</v>
      </c>
      <c r="C450" t="str">
        <f t="shared" si="66"/>
        <v>U4-B15_L20_P</v>
      </c>
      <c r="D450" t="str">
        <f t="shared" si="67"/>
        <v>U4-H16</v>
      </c>
      <c r="E450" t="s">
        <v>420</v>
      </c>
      <c r="F450" t="s">
        <v>531</v>
      </c>
      <c r="G450" t="s">
        <v>332</v>
      </c>
      <c r="AT450" t="str">
        <f t="shared" si="68"/>
        <v>B15_L20_P</v>
      </c>
      <c r="AU450" t="str">
        <f t="shared" si="69"/>
        <v>--</v>
      </c>
    </row>
    <row r="451" spans="1:47" x14ac:dyDescent="0.25">
      <c r="A451" t="str">
        <f t="shared" si="64"/>
        <v>U4-H17</v>
      </c>
      <c r="B451" t="str">
        <f t="shared" si="65"/>
        <v>B15_L23_P</v>
      </c>
      <c r="C451" t="str">
        <f t="shared" si="66"/>
        <v>U4-B15_L23_P</v>
      </c>
      <c r="D451" t="str">
        <f t="shared" si="67"/>
        <v>U4-H17</v>
      </c>
      <c r="E451" t="s">
        <v>420</v>
      </c>
      <c r="F451" t="s">
        <v>532</v>
      </c>
      <c r="G451" t="s">
        <v>320</v>
      </c>
      <c r="AT451" t="str">
        <f t="shared" si="68"/>
        <v>B15_L23_P</v>
      </c>
      <c r="AU451" t="str">
        <f t="shared" si="69"/>
        <v>--</v>
      </c>
    </row>
    <row r="452" spans="1:47" x14ac:dyDescent="0.25">
      <c r="A452" t="str">
        <f t="shared" si="64"/>
        <v>U4-H18</v>
      </c>
      <c r="B452" t="str">
        <f t="shared" si="65"/>
        <v>B15_L23_N</v>
      </c>
      <c r="C452" t="str">
        <f t="shared" si="66"/>
        <v>U4-B15_L23_N</v>
      </c>
      <c r="D452" t="str">
        <f t="shared" si="67"/>
        <v>U4-H18</v>
      </c>
      <c r="E452" t="s">
        <v>420</v>
      </c>
      <c r="F452" t="s">
        <v>533</v>
      </c>
      <c r="G452" t="s">
        <v>317</v>
      </c>
      <c r="AT452" t="str">
        <f t="shared" si="68"/>
        <v>B15_L23_N</v>
      </c>
      <c r="AU452" t="str">
        <f t="shared" si="69"/>
        <v>--</v>
      </c>
    </row>
    <row r="453" spans="1:47" x14ac:dyDescent="0.25">
      <c r="A453" t="str">
        <f t="shared" si="64"/>
        <v>U4-J4</v>
      </c>
      <c r="B453" t="str">
        <f t="shared" si="65"/>
        <v>B34_L2_N</v>
      </c>
      <c r="C453" t="str">
        <f t="shared" si="66"/>
        <v>U4-B34_L2_N</v>
      </c>
      <c r="D453" t="str">
        <f t="shared" si="67"/>
        <v>U4-J4</v>
      </c>
      <c r="E453" t="s">
        <v>420</v>
      </c>
      <c r="F453" t="s">
        <v>593</v>
      </c>
      <c r="G453" t="s">
        <v>384</v>
      </c>
      <c r="AT453" t="str">
        <f t="shared" si="68"/>
        <v>B34_L2_N</v>
      </c>
      <c r="AU453" t="str">
        <f t="shared" si="69"/>
        <v>--</v>
      </c>
    </row>
    <row r="454" spans="1:47" x14ac:dyDescent="0.25">
      <c r="A454" t="str">
        <f t="shared" ref="A454:A517" si="70">$E454&amp;"-"&amp;$F454</f>
        <v>U4-J5</v>
      </c>
      <c r="B454" t="str">
        <f t="shared" ref="B454:B517" si="71">IF(OR(E454=$A$2,E454=$B$2,E454=$C$2,E454=$D$2),"--",G454)</f>
        <v>B34_L2_P</v>
      </c>
      <c r="C454" t="str">
        <f t="shared" ref="C454:C517" si="72">$E454&amp;"-"&amp;$G454</f>
        <v>U4-B34_L2_P</v>
      </c>
      <c r="D454" t="str">
        <f t="shared" ref="D454:D517" si="73">A454</f>
        <v>U4-J5</v>
      </c>
      <c r="E454" t="s">
        <v>420</v>
      </c>
      <c r="F454" t="s">
        <v>594</v>
      </c>
      <c r="G454" t="s">
        <v>385</v>
      </c>
      <c r="AT454" t="str">
        <f t="shared" ref="AT454:AT517" si="74">IF(IF(COUNTIF($AO$6:$AQ$150,B454)&gt;0,"---","--")="---",VLOOKUP(B454,$AO$6:$AQ$150,3,0),B454)</f>
        <v>B34_L2_P</v>
      </c>
      <c r="AU454" t="str">
        <f t="shared" ref="AU454:AU517" si="75">IF(IF(COUNTIF($AO$6:$AQ$150,B454)&gt;0,"---","--")="---",VLOOKUP(B454,$AO$6:$AQ$150,2,0),"--")</f>
        <v>--</v>
      </c>
    </row>
    <row r="455" spans="1:47" x14ac:dyDescent="0.25">
      <c r="A455" t="str">
        <f t="shared" si="70"/>
        <v>U4-J6</v>
      </c>
      <c r="B455" t="str">
        <f t="shared" si="71"/>
        <v>NetU4_J6</v>
      </c>
      <c r="C455" t="str">
        <f t="shared" si="72"/>
        <v>U4-NetU4_J6</v>
      </c>
      <c r="D455" t="str">
        <f t="shared" si="73"/>
        <v>U4-J6</v>
      </c>
      <c r="E455" t="s">
        <v>420</v>
      </c>
      <c r="F455" t="s">
        <v>695</v>
      </c>
      <c r="G455" t="s">
        <v>1319</v>
      </c>
      <c r="AT455" t="str">
        <f t="shared" si="74"/>
        <v>NetU4_J6</v>
      </c>
      <c r="AU455" t="str">
        <f t="shared" si="75"/>
        <v>--</v>
      </c>
    </row>
    <row r="456" spans="1:47" x14ac:dyDescent="0.25">
      <c r="A456" t="str">
        <f t="shared" si="70"/>
        <v>U4-J14</v>
      </c>
      <c r="B456" t="str">
        <f t="shared" si="71"/>
        <v>B14_L5_P</v>
      </c>
      <c r="C456" t="str">
        <f t="shared" si="72"/>
        <v>U4-B14_L5_P</v>
      </c>
      <c r="D456" t="str">
        <f t="shared" si="73"/>
        <v>U4-J14</v>
      </c>
      <c r="E456" t="s">
        <v>420</v>
      </c>
      <c r="F456" t="s">
        <v>535</v>
      </c>
      <c r="G456" t="s">
        <v>296</v>
      </c>
      <c r="AT456" t="str">
        <f t="shared" si="74"/>
        <v>B14_L5_P</v>
      </c>
      <c r="AU456" t="str">
        <f t="shared" si="75"/>
        <v>--</v>
      </c>
    </row>
    <row r="457" spans="1:47" x14ac:dyDescent="0.25">
      <c r="A457" t="str">
        <f t="shared" si="70"/>
        <v>U4-J15</v>
      </c>
      <c r="B457" t="str">
        <f t="shared" si="71"/>
        <v>SPI-DQ2</v>
      </c>
      <c r="C457" t="str">
        <f t="shared" si="72"/>
        <v>U4-SPI-DQ2</v>
      </c>
      <c r="D457" t="str">
        <f t="shared" si="73"/>
        <v>U4-J15</v>
      </c>
      <c r="E457" t="s">
        <v>420</v>
      </c>
      <c r="F457" t="s">
        <v>536</v>
      </c>
      <c r="G457" t="s">
        <v>416</v>
      </c>
      <c r="AT457" t="str">
        <f t="shared" si="74"/>
        <v>SPI-DQ2</v>
      </c>
      <c r="AU457" t="str">
        <f t="shared" si="75"/>
        <v>--</v>
      </c>
    </row>
    <row r="458" spans="1:47" x14ac:dyDescent="0.25">
      <c r="A458" t="str">
        <f t="shared" si="70"/>
        <v>U4-J16</v>
      </c>
      <c r="B458" t="str">
        <f t="shared" si="71"/>
        <v>SPI-DQ3</v>
      </c>
      <c r="C458" t="str">
        <f t="shared" si="72"/>
        <v>U4-SPI-DQ3</v>
      </c>
      <c r="D458" t="str">
        <f t="shared" si="73"/>
        <v>U4-J16</v>
      </c>
      <c r="E458" t="s">
        <v>420</v>
      </c>
      <c r="F458" t="s">
        <v>702</v>
      </c>
      <c r="G458" t="s">
        <v>417</v>
      </c>
      <c r="AT458" t="str">
        <f t="shared" si="74"/>
        <v>SPI-DQ3</v>
      </c>
      <c r="AU458" t="str">
        <f t="shared" si="75"/>
        <v>--</v>
      </c>
    </row>
    <row r="459" spans="1:47" x14ac:dyDescent="0.25">
      <c r="A459" t="str">
        <f t="shared" si="70"/>
        <v>U4-J18</v>
      </c>
      <c r="B459" t="str">
        <f t="shared" si="71"/>
        <v>PUDC</v>
      </c>
      <c r="C459" t="str">
        <f t="shared" si="72"/>
        <v>U4-PUDC</v>
      </c>
      <c r="D459" t="str">
        <f t="shared" si="73"/>
        <v>U4-J18</v>
      </c>
      <c r="E459" t="s">
        <v>420</v>
      </c>
      <c r="F459" t="s">
        <v>538</v>
      </c>
      <c r="G459" t="s">
        <v>1311</v>
      </c>
      <c r="AT459" t="str">
        <f t="shared" si="74"/>
        <v>PUDC</v>
      </c>
      <c r="AU459" t="str">
        <f t="shared" si="75"/>
        <v>--</v>
      </c>
    </row>
    <row r="460" spans="1:47" x14ac:dyDescent="0.25">
      <c r="A460" t="str">
        <f t="shared" si="70"/>
        <v>U4-K1</v>
      </c>
      <c r="B460" t="str">
        <f t="shared" si="71"/>
        <v>B34_L3_N</v>
      </c>
      <c r="C460" t="str">
        <f t="shared" si="72"/>
        <v>U4-B34_L3_N</v>
      </c>
      <c r="D460" t="str">
        <f t="shared" si="73"/>
        <v>U4-K1</v>
      </c>
      <c r="E460" t="s">
        <v>420</v>
      </c>
      <c r="F460" t="s">
        <v>595</v>
      </c>
      <c r="G460" t="s">
        <v>386</v>
      </c>
      <c r="AT460" t="str">
        <f t="shared" si="74"/>
        <v>B34_L3_N</v>
      </c>
      <c r="AU460" t="str">
        <f t="shared" si="75"/>
        <v>--</v>
      </c>
    </row>
    <row r="461" spans="1:47" x14ac:dyDescent="0.25">
      <c r="A461" t="str">
        <f t="shared" si="70"/>
        <v>U4-K2</v>
      </c>
      <c r="B461" t="str">
        <f t="shared" si="71"/>
        <v>B34_L3_P</v>
      </c>
      <c r="C461" t="str">
        <f t="shared" si="72"/>
        <v>U4-B34_L3_P</v>
      </c>
      <c r="D461" t="str">
        <f t="shared" si="73"/>
        <v>U4-K2</v>
      </c>
      <c r="E461" t="s">
        <v>420</v>
      </c>
      <c r="F461" t="s">
        <v>596</v>
      </c>
      <c r="G461" t="s">
        <v>387</v>
      </c>
      <c r="AT461" t="str">
        <f t="shared" si="74"/>
        <v>B34_L3_P</v>
      </c>
      <c r="AU461" t="str">
        <f t="shared" si="75"/>
        <v>--</v>
      </c>
    </row>
    <row r="462" spans="1:47" x14ac:dyDescent="0.25">
      <c r="A462" t="str">
        <f t="shared" si="70"/>
        <v>U4-K3</v>
      </c>
      <c r="B462" t="str">
        <f t="shared" si="71"/>
        <v>B34_L4_P</v>
      </c>
      <c r="C462" t="str">
        <f t="shared" si="72"/>
        <v>U4-B34_L4_P</v>
      </c>
      <c r="D462" t="str">
        <f t="shared" si="73"/>
        <v>U4-K3</v>
      </c>
      <c r="E462" t="s">
        <v>420</v>
      </c>
      <c r="F462" t="s">
        <v>436</v>
      </c>
      <c r="G462" t="s">
        <v>389</v>
      </c>
      <c r="AT462" t="str">
        <f t="shared" si="74"/>
        <v>B34_L4_P</v>
      </c>
      <c r="AU462" t="str">
        <f t="shared" si="75"/>
        <v>--</v>
      </c>
    </row>
    <row r="463" spans="1:47" x14ac:dyDescent="0.25">
      <c r="A463" t="str">
        <f t="shared" si="70"/>
        <v>U4-K5</v>
      </c>
      <c r="B463" t="str">
        <f t="shared" si="71"/>
        <v>B34_L1_N</v>
      </c>
      <c r="C463" t="str">
        <f t="shared" si="72"/>
        <v>U4-B34_L1_N</v>
      </c>
      <c r="D463" t="str">
        <f t="shared" si="73"/>
        <v>U4-K5</v>
      </c>
      <c r="E463" t="s">
        <v>420</v>
      </c>
      <c r="F463" t="s">
        <v>438</v>
      </c>
      <c r="G463" t="s">
        <v>370</v>
      </c>
      <c r="AT463" t="str">
        <f t="shared" si="74"/>
        <v>B34_L1_N</v>
      </c>
      <c r="AU463" t="str">
        <f t="shared" si="75"/>
        <v>--</v>
      </c>
    </row>
    <row r="464" spans="1:47" x14ac:dyDescent="0.25">
      <c r="A464" t="str">
        <f t="shared" si="70"/>
        <v>U4-K6</v>
      </c>
      <c r="B464" t="str">
        <f t="shared" si="71"/>
        <v>B34_L1_P</v>
      </c>
      <c r="C464" t="str">
        <f t="shared" si="72"/>
        <v>U4-B34_L1_P</v>
      </c>
      <c r="D464" t="str">
        <f t="shared" si="73"/>
        <v>U4-K6</v>
      </c>
      <c r="E464" t="s">
        <v>420</v>
      </c>
      <c r="F464" t="s">
        <v>439</v>
      </c>
      <c r="G464" t="s">
        <v>372</v>
      </c>
      <c r="AT464" t="str">
        <f t="shared" si="74"/>
        <v>B34_L1_P</v>
      </c>
      <c r="AU464" t="str">
        <f t="shared" si="75"/>
        <v>--</v>
      </c>
    </row>
    <row r="465" spans="1:47" x14ac:dyDescent="0.25">
      <c r="A465" t="str">
        <f t="shared" si="70"/>
        <v>U4-K15</v>
      </c>
      <c r="B465" t="str">
        <f t="shared" si="71"/>
        <v>B14_L5_N</v>
      </c>
      <c r="C465" t="str">
        <f t="shared" si="72"/>
        <v>U4-B14_L5_N</v>
      </c>
      <c r="D465" t="str">
        <f t="shared" si="73"/>
        <v>U4-K15</v>
      </c>
      <c r="E465" t="s">
        <v>420</v>
      </c>
      <c r="F465" t="s">
        <v>541</v>
      </c>
      <c r="G465" t="s">
        <v>295</v>
      </c>
      <c r="AT465" t="str">
        <f t="shared" si="74"/>
        <v>B14_L5_N</v>
      </c>
      <c r="AU465" t="str">
        <f t="shared" si="75"/>
        <v>--</v>
      </c>
    </row>
    <row r="466" spans="1:47" x14ac:dyDescent="0.25">
      <c r="A466" t="str">
        <f t="shared" si="70"/>
        <v>U4-K16</v>
      </c>
      <c r="B466" t="str">
        <f t="shared" si="71"/>
        <v>SPI-DQO</v>
      </c>
      <c r="C466" t="str">
        <f t="shared" si="72"/>
        <v>U4-SPI-DQO</v>
      </c>
      <c r="D466" t="str">
        <f t="shared" si="73"/>
        <v>U4-K16</v>
      </c>
      <c r="E466" t="s">
        <v>420</v>
      </c>
      <c r="F466" t="s">
        <v>542</v>
      </c>
      <c r="G466" t="s">
        <v>418</v>
      </c>
      <c r="AT466" t="str">
        <f t="shared" si="74"/>
        <v>SPI-DQO</v>
      </c>
      <c r="AU466" t="str">
        <f t="shared" si="75"/>
        <v>--</v>
      </c>
    </row>
    <row r="467" spans="1:47" x14ac:dyDescent="0.25">
      <c r="A467" t="str">
        <f t="shared" si="70"/>
        <v>U4-K17</v>
      </c>
      <c r="B467" t="str">
        <f t="shared" si="71"/>
        <v>B14_L4_P</v>
      </c>
      <c r="C467" t="str">
        <f t="shared" si="72"/>
        <v>U4-B14_L4_P</v>
      </c>
      <c r="D467" t="str">
        <f t="shared" si="73"/>
        <v>U4-K17</v>
      </c>
      <c r="E467" t="s">
        <v>420</v>
      </c>
      <c r="F467" t="s">
        <v>608</v>
      </c>
      <c r="G467" t="s">
        <v>866</v>
      </c>
      <c r="AT467" t="str">
        <f t="shared" si="74"/>
        <v>B14_L4_P</v>
      </c>
      <c r="AU467" t="str">
        <f t="shared" si="75"/>
        <v>--</v>
      </c>
    </row>
    <row r="468" spans="1:47" x14ac:dyDescent="0.25">
      <c r="A468" t="str">
        <f t="shared" si="70"/>
        <v>U4-K18</v>
      </c>
      <c r="B468" t="str">
        <f t="shared" si="71"/>
        <v>LED</v>
      </c>
      <c r="C468" t="str">
        <f t="shared" si="72"/>
        <v>U4-LED</v>
      </c>
      <c r="D468" t="str">
        <f t="shared" si="73"/>
        <v>U4-K18</v>
      </c>
      <c r="E468" t="s">
        <v>420</v>
      </c>
      <c r="F468" t="s">
        <v>609</v>
      </c>
      <c r="G468" t="s">
        <v>1285</v>
      </c>
      <c r="AT468" t="str">
        <f t="shared" si="74"/>
        <v>LED</v>
      </c>
      <c r="AU468" t="str">
        <f t="shared" si="75"/>
        <v>--</v>
      </c>
    </row>
    <row r="469" spans="1:47" x14ac:dyDescent="0.25">
      <c r="A469" t="str">
        <f t="shared" si="70"/>
        <v>U4-L2</v>
      </c>
      <c r="B469" t="str">
        <f t="shared" si="71"/>
        <v>B34_L4_N</v>
      </c>
      <c r="C469" t="str">
        <f t="shared" si="72"/>
        <v>U4-B34_L4_N</v>
      </c>
      <c r="D469" t="str">
        <f t="shared" si="73"/>
        <v>U4-L2</v>
      </c>
      <c r="E469" t="s">
        <v>420</v>
      </c>
      <c r="F469" t="s">
        <v>709</v>
      </c>
      <c r="G469" t="s">
        <v>388</v>
      </c>
      <c r="AT469" t="str">
        <f t="shared" si="74"/>
        <v>B34_L4_N</v>
      </c>
      <c r="AU469" t="str">
        <f t="shared" si="75"/>
        <v>--</v>
      </c>
    </row>
    <row r="470" spans="1:47" x14ac:dyDescent="0.25">
      <c r="A470" t="str">
        <f t="shared" si="70"/>
        <v>U4-L3</v>
      </c>
      <c r="B470" t="str">
        <f t="shared" si="71"/>
        <v>B34_L5_N</v>
      </c>
      <c r="C470" t="str">
        <f t="shared" si="72"/>
        <v>U4-B34_L5_N</v>
      </c>
      <c r="D470" t="str">
        <f t="shared" si="73"/>
        <v>U4-L3</v>
      </c>
      <c r="E470" t="s">
        <v>420</v>
      </c>
      <c r="F470" t="s">
        <v>441</v>
      </c>
      <c r="G470" t="s">
        <v>390</v>
      </c>
      <c r="AT470" t="str">
        <f t="shared" si="74"/>
        <v>B34_L5_N</v>
      </c>
      <c r="AU470" t="str">
        <f t="shared" si="75"/>
        <v>--</v>
      </c>
    </row>
    <row r="471" spans="1:47" x14ac:dyDescent="0.25">
      <c r="A471" t="str">
        <f t="shared" si="70"/>
        <v>U4-L4</v>
      </c>
      <c r="B471" t="str">
        <f t="shared" si="71"/>
        <v>B34_L5_P</v>
      </c>
      <c r="C471" t="str">
        <f t="shared" si="72"/>
        <v>U4-B34_L5_P</v>
      </c>
      <c r="D471" t="str">
        <f t="shared" si="73"/>
        <v>U4-L4</v>
      </c>
      <c r="E471" t="s">
        <v>420</v>
      </c>
      <c r="F471" t="s">
        <v>442</v>
      </c>
      <c r="G471" t="s">
        <v>391</v>
      </c>
      <c r="AT471" t="str">
        <f t="shared" si="74"/>
        <v>B34_L5_P</v>
      </c>
      <c r="AU471" t="str">
        <f t="shared" si="75"/>
        <v>--</v>
      </c>
    </row>
    <row r="472" spans="1:47" x14ac:dyDescent="0.25">
      <c r="A472" t="str">
        <f t="shared" si="70"/>
        <v>U4-L5</v>
      </c>
      <c r="B472" t="str">
        <f t="shared" si="71"/>
        <v>B34_L6_P</v>
      </c>
      <c r="C472" t="str">
        <f t="shared" si="72"/>
        <v>U4-B34_L6_P</v>
      </c>
      <c r="D472" t="str">
        <f t="shared" si="73"/>
        <v>U4-L5</v>
      </c>
      <c r="E472" t="s">
        <v>420</v>
      </c>
      <c r="F472" t="s">
        <v>443</v>
      </c>
      <c r="G472" t="s">
        <v>393</v>
      </c>
      <c r="AT472" t="str">
        <f t="shared" si="74"/>
        <v>B34_L6_P</v>
      </c>
      <c r="AU472" t="str">
        <f t="shared" si="75"/>
        <v>--</v>
      </c>
    </row>
    <row r="473" spans="1:47" x14ac:dyDescent="0.25">
      <c r="A473" t="str">
        <f t="shared" si="70"/>
        <v>U4-L14</v>
      </c>
      <c r="B473" t="str">
        <f t="shared" si="71"/>
        <v>B14_L0</v>
      </c>
      <c r="C473" t="str">
        <f t="shared" si="72"/>
        <v>U4-B14_L0</v>
      </c>
      <c r="D473" t="str">
        <f t="shared" si="73"/>
        <v>U4-L14</v>
      </c>
      <c r="E473" t="s">
        <v>420</v>
      </c>
      <c r="F473" t="s">
        <v>611</v>
      </c>
      <c r="G473" t="s">
        <v>1302</v>
      </c>
      <c r="AT473" t="str">
        <f t="shared" si="74"/>
        <v>B14_L0</v>
      </c>
      <c r="AU473" t="str">
        <f t="shared" si="75"/>
        <v>--</v>
      </c>
    </row>
    <row r="474" spans="1:47" x14ac:dyDescent="0.25">
      <c r="A474" t="str">
        <f t="shared" si="70"/>
        <v>U4-L15</v>
      </c>
      <c r="B474" t="str">
        <f t="shared" si="71"/>
        <v>SPI-CS</v>
      </c>
      <c r="C474" t="str">
        <f t="shared" si="72"/>
        <v>U4-SPI-CS</v>
      </c>
      <c r="D474" t="str">
        <f t="shared" si="73"/>
        <v>U4-L15</v>
      </c>
      <c r="E474" t="s">
        <v>420</v>
      </c>
      <c r="F474" t="s">
        <v>612</v>
      </c>
      <c r="G474" t="s">
        <v>414</v>
      </c>
      <c r="AT474" t="str">
        <f t="shared" si="74"/>
        <v>SPI-CS</v>
      </c>
      <c r="AU474" t="str">
        <f t="shared" si="75"/>
        <v>--</v>
      </c>
    </row>
    <row r="475" spans="1:47" x14ac:dyDescent="0.25">
      <c r="A475" t="str">
        <f t="shared" si="70"/>
        <v>U4-L17</v>
      </c>
      <c r="B475" t="str">
        <f t="shared" si="71"/>
        <v>SPI-DQ1</v>
      </c>
      <c r="C475" t="str">
        <f t="shared" si="72"/>
        <v>U4-SPI-DQ1</v>
      </c>
      <c r="D475" t="str">
        <f t="shared" si="73"/>
        <v>U4-L17</v>
      </c>
      <c r="E475" t="s">
        <v>420</v>
      </c>
      <c r="F475" t="s">
        <v>614</v>
      </c>
      <c r="G475" t="s">
        <v>415</v>
      </c>
      <c r="AT475" t="str">
        <f t="shared" si="74"/>
        <v>SPI-DQ1</v>
      </c>
      <c r="AU475" t="str">
        <f t="shared" si="75"/>
        <v>--</v>
      </c>
    </row>
    <row r="476" spans="1:47" x14ac:dyDescent="0.25">
      <c r="A476" t="str">
        <f t="shared" si="70"/>
        <v>U4-L18</v>
      </c>
      <c r="B476" t="str">
        <f t="shared" si="71"/>
        <v>B14_L4_N</v>
      </c>
      <c r="C476" t="str">
        <f t="shared" si="72"/>
        <v>U4-B14_L4_N</v>
      </c>
      <c r="D476" t="str">
        <f t="shared" si="73"/>
        <v>U4-L18</v>
      </c>
      <c r="E476" t="s">
        <v>420</v>
      </c>
      <c r="F476" t="s">
        <v>615</v>
      </c>
      <c r="G476" t="s">
        <v>865</v>
      </c>
      <c r="AT476" t="str">
        <f t="shared" si="74"/>
        <v>B14_L4_N</v>
      </c>
      <c r="AU476" t="str">
        <f t="shared" si="75"/>
        <v>--</v>
      </c>
    </row>
    <row r="477" spans="1:47" x14ac:dyDescent="0.25">
      <c r="A477" t="str">
        <f t="shared" si="70"/>
        <v>U4-M1</v>
      </c>
      <c r="B477" t="str">
        <f t="shared" si="71"/>
        <v>B34_L7_N</v>
      </c>
      <c r="C477" t="str">
        <f t="shared" si="72"/>
        <v>U4-B34_L7_N</v>
      </c>
      <c r="D477" t="str">
        <f t="shared" si="73"/>
        <v>U4-M1</v>
      </c>
      <c r="E477" t="s">
        <v>420</v>
      </c>
      <c r="F477" t="s">
        <v>445</v>
      </c>
      <c r="G477" t="s">
        <v>394</v>
      </c>
      <c r="AT477" t="str">
        <f t="shared" si="74"/>
        <v>B34_L7_N</v>
      </c>
      <c r="AU477" t="str">
        <f t="shared" si="75"/>
        <v>--</v>
      </c>
    </row>
    <row r="478" spans="1:47" x14ac:dyDescent="0.25">
      <c r="A478" t="str">
        <f t="shared" si="70"/>
        <v>U4-M2</v>
      </c>
      <c r="B478" t="str">
        <f t="shared" si="71"/>
        <v>B34_L7_P</v>
      </c>
      <c r="C478" t="str">
        <f t="shared" si="72"/>
        <v>U4-B34_L7_P</v>
      </c>
      <c r="D478" t="str">
        <f t="shared" si="73"/>
        <v>U4-M2</v>
      </c>
      <c r="E478" t="s">
        <v>420</v>
      </c>
      <c r="F478" t="s">
        <v>446</v>
      </c>
      <c r="G478" t="s">
        <v>395</v>
      </c>
      <c r="AT478" t="str">
        <f t="shared" si="74"/>
        <v>B34_L7_P</v>
      </c>
      <c r="AU478" t="str">
        <f t="shared" si="75"/>
        <v>--</v>
      </c>
    </row>
    <row r="479" spans="1:47" x14ac:dyDescent="0.25">
      <c r="A479" t="str">
        <f t="shared" si="70"/>
        <v>U4-M4</v>
      </c>
      <c r="B479" t="str">
        <f t="shared" si="71"/>
        <v>B34_L10_P</v>
      </c>
      <c r="C479" t="str">
        <f t="shared" si="72"/>
        <v>U4-B34_L10_P</v>
      </c>
      <c r="D479" t="str">
        <f t="shared" si="73"/>
        <v>U4-M4</v>
      </c>
      <c r="E479" t="s">
        <v>420</v>
      </c>
      <c r="F479" t="s">
        <v>448</v>
      </c>
      <c r="G479" t="s">
        <v>348</v>
      </c>
      <c r="AT479" t="str">
        <f t="shared" si="74"/>
        <v>B34_L10_P</v>
      </c>
      <c r="AU479" t="str">
        <f t="shared" si="75"/>
        <v>--</v>
      </c>
    </row>
    <row r="480" spans="1:47" x14ac:dyDescent="0.25">
      <c r="A480" t="str">
        <f t="shared" si="70"/>
        <v>U4-M5</v>
      </c>
      <c r="B480" t="str">
        <f t="shared" si="71"/>
        <v>B34_L6_N</v>
      </c>
      <c r="C480" t="str">
        <f t="shared" si="72"/>
        <v>U4-B34_L6_N</v>
      </c>
      <c r="D480" t="str">
        <f t="shared" si="73"/>
        <v>U4-M5</v>
      </c>
      <c r="E480" t="s">
        <v>420</v>
      </c>
      <c r="F480" t="s">
        <v>716</v>
      </c>
      <c r="G480" t="s">
        <v>392</v>
      </c>
      <c r="AT480" t="str">
        <f t="shared" si="74"/>
        <v>B34_L6_N</v>
      </c>
      <c r="AU480" t="str">
        <f t="shared" si="75"/>
        <v>--</v>
      </c>
    </row>
    <row r="481" spans="1:47" x14ac:dyDescent="0.25">
      <c r="A481" t="str">
        <f t="shared" si="70"/>
        <v>U4-M6</v>
      </c>
      <c r="B481" t="str">
        <f t="shared" si="71"/>
        <v>B34_L8_P</v>
      </c>
      <c r="C481" t="str">
        <f t="shared" si="72"/>
        <v>U4-B34_L8_P</v>
      </c>
      <c r="D481" t="str">
        <f t="shared" si="73"/>
        <v>U4-M6</v>
      </c>
      <c r="E481" t="s">
        <v>420</v>
      </c>
      <c r="F481" t="s">
        <v>449</v>
      </c>
      <c r="G481" t="s">
        <v>397</v>
      </c>
      <c r="AT481" t="str">
        <f t="shared" si="74"/>
        <v>B34_L8_P</v>
      </c>
      <c r="AU481" t="str">
        <f t="shared" si="75"/>
        <v>--</v>
      </c>
    </row>
    <row r="482" spans="1:47" x14ac:dyDescent="0.25">
      <c r="A482" t="str">
        <f t="shared" si="70"/>
        <v>U4-M14</v>
      </c>
      <c r="B482" t="str">
        <f t="shared" si="71"/>
        <v>B14_L8_P</v>
      </c>
      <c r="C482" t="str">
        <f t="shared" si="72"/>
        <v>U4-B14_L8_P</v>
      </c>
      <c r="D482" t="str">
        <f t="shared" si="73"/>
        <v>U4-M14</v>
      </c>
      <c r="E482" t="s">
        <v>420</v>
      </c>
      <c r="F482" t="s">
        <v>617</v>
      </c>
      <c r="G482" t="s">
        <v>298</v>
      </c>
      <c r="AT482" t="str">
        <f t="shared" si="74"/>
        <v>B14_L8_P</v>
      </c>
      <c r="AU482" t="str">
        <f t="shared" si="75"/>
        <v>--</v>
      </c>
    </row>
    <row r="483" spans="1:47" x14ac:dyDescent="0.25">
      <c r="A483" t="str">
        <f t="shared" si="70"/>
        <v>U4-M15</v>
      </c>
      <c r="B483" t="str">
        <f t="shared" si="71"/>
        <v>EN_GTPWR</v>
      </c>
      <c r="C483" t="str">
        <f t="shared" si="72"/>
        <v>U4-EN_GTPWR</v>
      </c>
      <c r="D483" t="str">
        <f t="shared" si="73"/>
        <v>U4-M15</v>
      </c>
      <c r="E483" t="s">
        <v>420</v>
      </c>
      <c r="F483" t="s">
        <v>723</v>
      </c>
      <c r="G483" t="s">
        <v>1305</v>
      </c>
      <c r="AT483" t="str">
        <f t="shared" si="74"/>
        <v>EN_GTPWR</v>
      </c>
      <c r="AU483" t="str">
        <f t="shared" si="75"/>
        <v>--</v>
      </c>
    </row>
    <row r="484" spans="1:47" x14ac:dyDescent="0.25">
      <c r="A484" t="str">
        <f t="shared" si="70"/>
        <v>U4-M16</v>
      </c>
      <c r="B484" t="str">
        <f t="shared" si="71"/>
        <v>B14_L7_P</v>
      </c>
      <c r="C484" t="str">
        <f t="shared" si="72"/>
        <v>U4-B14_L7_P</v>
      </c>
      <c r="D484" t="str">
        <f t="shared" si="73"/>
        <v>U4-M16</v>
      </c>
      <c r="E484" t="s">
        <v>420</v>
      </c>
      <c r="F484" t="s">
        <v>618</v>
      </c>
      <c r="G484" t="s">
        <v>868</v>
      </c>
      <c r="AT484" t="str">
        <f t="shared" si="74"/>
        <v>B14_L7_P</v>
      </c>
      <c r="AU484" t="str">
        <f t="shared" si="75"/>
        <v>--</v>
      </c>
    </row>
    <row r="485" spans="1:47" x14ac:dyDescent="0.25">
      <c r="A485" t="str">
        <f t="shared" si="70"/>
        <v>U4-M17</v>
      </c>
      <c r="B485" t="str">
        <f t="shared" si="71"/>
        <v>B14_L7_N</v>
      </c>
      <c r="C485" t="str">
        <f t="shared" si="72"/>
        <v>U4-B14_L7_N</v>
      </c>
      <c r="D485" t="str">
        <f t="shared" si="73"/>
        <v>U4-M17</v>
      </c>
      <c r="E485" t="s">
        <v>420</v>
      </c>
      <c r="F485" t="s">
        <v>619</v>
      </c>
      <c r="G485" t="s">
        <v>867</v>
      </c>
      <c r="AT485" t="str">
        <f t="shared" si="74"/>
        <v>B14_L7_N</v>
      </c>
      <c r="AU485" t="str">
        <f t="shared" si="75"/>
        <v>--</v>
      </c>
    </row>
    <row r="486" spans="1:47" x14ac:dyDescent="0.25">
      <c r="A486" t="str">
        <f t="shared" si="70"/>
        <v>U4-N1</v>
      </c>
      <c r="B486" t="str">
        <f t="shared" si="71"/>
        <v>B34_L9_P</v>
      </c>
      <c r="C486" t="str">
        <f t="shared" si="72"/>
        <v>U4-B34_L9_P</v>
      </c>
      <c r="D486" t="str">
        <f t="shared" si="73"/>
        <v>U4-N1</v>
      </c>
      <c r="E486" t="s">
        <v>420</v>
      </c>
      <c r="F486" t="s">
        <v>450</v>
      </c>
      <c r="G486" t="s">
        <v>400</v>
      </c>
      <c r="AT486" t="str">
        <f t="shared" si="74"/>
        <v>B34_L9_P</v>
      </c>
      <c r="AU486" t="str">
        <f t="shared" si="75"/>
        <v>--</v>
      </c>
    </row>
    <row r="487" spans="1:47" x14ac:dyDescent="0.25">
      <c r="A487" t="str">
        <f t="shared" si="70"/>
        <v>U4-N2</v>
      </c>
      <c r="B487" t="str">
        <f t="shared" si="71"/>
        <v>B34_L11_N</v>
      </c>
      <c r="C487" t="str">
        <f t="shared" si="72"/>
        <v>U4-B34_L11_N</v>
      </c>
      <c r="D487" t="str">
        <f t="shared" si="73"/>
        <v>U4-N2</v>
      </c>
      <c r="E487" t="s">
        <v>420</v>
      </c>
      <c r="F487" t="s">
        <v>451</v>
      </c>
      <c r="G487" t="s">
        <v>349</v>
      </c>
      <c r="AT487" t="str">
        <f t="shared" si="74"/>
        <v>B34_L11_N</v>
      </c>
      <c r="AU487" t="str">
        <f t="shared" si="75"/>
        <v>--</v>
      </c>
    </row>
    <row r="488" spans="1:47" x14ac:dyDescent="0.25">
      <c r="A488" t="str">
        <f t="shared" si="70"/>
        <v>U4-N3</v>
      </c>
      <c r="B488" t="str">
        <f t="shared" si="71"/>
        <v>B34_L11_P</v>
      </c>
      <c r="C488" t="str">
        <f t="shared" si="72"/>
        <v>U4-B34_L11_P</v>
      </c>
      <c r="D488" t="str">
        <f t="shared" si="73"/>
        <v>U4-N3</v>
      </c>
      <c r="E488" t="s">
        <v>420</v>
      </c>
      <c r="F488" t="s">
        <v>452</v>
      </c>
      <c r="G488" t="s">
        <v>350</v>
      </c>
      <c r="AT488" t="str">
        <f t="shared" si="74"/>
        <v>B34_L11_P</v>
      </c>
      <c r="AU488" t="str">
        <f t="shared" si="75"/>
        <v>--</v>
      </c>
    </row>
    <row r="489" spans="1:47" x14ac:dyDescent="0.25">
      <c r="A489" t="str">
        <f t="shared" si="70"/>
        <v>U4-N4</v>
      </c>
      <c r="B489" t="str">
        <f t="shared" si="71"/>
        <v>B34_L10_N</v>
      </c>
      <c r="C489" t="str">
        <f t="shared" si="72"/>
        <v>U4-B34_L10_N</v>
      </c>
      <c r="D489" t="str">
        <f t="shared" si="73"/>
        <v>U4-N4</v>
      </c>
      <c r="E489" t="s">
        <v>420</v>
      </c>
      <c r="F489" t="s">
        <v>453</v>
      </c>
      <c r="G489" t="s">
        <v>347</v>
      </c>
      <c r="AT489" t="str">
        <f t="shared" si="74"/>
        <v>B34_L10_N</v>
      </c>
      <c r="AU489" t="str">
        <f t="shared" si="75"/>
        <v>--</v>
      </c>
    </row>
    <row r="490" spans="1:47" x14ac:dyDescent="0.25">
      <c r="A490" t="str">
        <f t="shared" si="70"/>
        <v>U4-N6</v>
      </c>
      <c r="B490" t="str">
        <f t="shared" si="71"/>
        <v>B34_L8_N</v>
      </c>
      <c r="C490" t="str">
        <f t="shared" si="72"/>
        <v>U4-B34_L8_N</v>
      </c>
      <c r="D490" t="str">
        <f t="shared" si="73"/>
        <v>U4-N6</v>
      </c>
      <c r="E490" t="s">
        <v>420</v>
      </c>
      <c r="F490" t="s">
        <v>455</v>
      </c>
      <c r="G490" t="s">
        <v>396</v>
      </c>
      <c r="AT490" t="str">
        <f t="shared" si="74"/>
        <v>B34_L8_N</v>
      </c>
      <c r="AU490" t="str">
        <f t="shared" si="75"/>
        <v>--</v>
      </c>
    </row>
    <row r="491" spans="1:47" x14ac:dyDescent="0.25">
      <c r="A491" t="str">
        <f t="shared" si="70"/>
        <v>U4-N14</v>
      </c>
      <c r="B491" t="str">
        <f t="shared" si="71"/>
        <v>B14_L8_N</v>
      </c>
      <c r="C491" t="str">
        <f t="shared" si="72"/>
        <v>U4-B14_L8_N</v>
      </c>
      <c r="D491" t="str">
        <f t="shared" si="73"/>
        <v>U4-N14</v>
      </c>
      <c r="E491" t="s">
        <v>420</v>
      </c>
      <c r="F491" t="s">
        <v>622</v>
      </c>
      <c r="G491" t="s">
        <v>297</v>
      </c>
      <c r="AT491" t="str">
        <f t="shared" si="74"/>
        <v>B14_L8_N</v>
      </c>
      <c r="AU491" t="str">
        <f t="shared" si="75"/>
        <v>--</v>
      </c>
    </row>
    <row r="492" spans="1:47" x14ac:dyDescent="0.25">
      <c r="A492" t="str">
        <f t="shared" si="70"/>
        <v>U4-N16</v>
      </c>
      <c r="B492" t="str">
        <f t="shared" si="71"/>
        <v>B14_L9_P</v>
      </c>
      <c r="C492" t="str">
        <f t="shared" si="72"/>
        <v>U4-B14_L9_P</v>
      </c>
      <c r="D492" t="str">
        <f t="shared" si="73"/>
        <v>U4-N16</v>
      </c>
      <c r="E492" t="s">
        <v>420</v>
      </c>
      <c r="F492" t="s">
        <v>624</v>
      </c>
      <c r="G492" t="s">
        <v>870</v>
      </c>
      <c r="AT492" t="str">
        <f t="shared" si="74"/>
        <v>B14_L9_P</v>
      </c>
      <c r="AU492" t="str">
        <f t="shared" si="75"/>
        <v>--</v>
      </c>
    </row>
    <row r="493" spans="1:47" x14ac:dyDescent="0.25">
      <c r="A493" t="str">
        <f t="shared" si="70"/>
        <v>U4-N17</v>
      </c>
      <c r="B493" t="str">
        <f t="shared" si="71"/>
        <v>B14_L9_N</v>
      </c>
      <c r="C493" t="str">
        <f t="shared" si="72"/>
        <v>U4-B14_L9_N</v>
      </c>
      <c r="D493" t="str">
        <f t="shared" si="73"/>
        <v>U4-N17</v>
      </c>
      <c r="E493" t="s">
        <v>420</v>
      </c>
      <c r="F493" t="s">
        <v>625</v>
      </c>
      <c r="G493" t="s">
        <v>869</v>
      </c>
      <c r="AT493" t="str">
        <f t="shared" si="74"/>
        <v>B14_L9_N</v>
      </c>
      <c r="AU493" t="str">
        <f t="shared" si="75"/>
        <v>--</v>
      </c>
    </row>
    <row r="494" spans="1:47" x14ac:dyDescent="0.25">
      <c r="A494" t="str">
        <f t="shared" si="70"/>
        <v>U4-N18</v>
      </c>
      <c r="B494" t="str">
        <f t="shared" si="71"/>
        <v>B14_L10_P</v>
      </c>
      <c r="C494" t="str">
        <f t="shared" si="72"/>
        <v>U4-B14_L10_P</v>
      </c>
      <c r="D494" t="str">
        <f t="shared" si="73"/>
        <v>U4-N18</v>
      </c>
      <c r="E494" t="s">
        <v>420</v>
      </c>
      <c r="F494" t="s">
        <v>730</v>
      </c>
      <c r="G494" t="s">
        <v>282</v>
      </c>
      <c r="AT494" t="str">
        <f t="shared" si="74"/>
        <v>B14_L10_P</v>
      </c>
      <c r="AU494" t="str">
        <f t="shared" si="75"/>
        <v>--</v>
      </c>
    </row>
    <row r="495" spans="1:47" x14ac:dyDescent="0.25">
      <c r="A495" t="str">
        <f t="shared" si="70"/>
        <v>U4-P1</v>
      </c>
      <c r="B495" t="str">
        <f t="shared" si="71"/>
        <v>B34_L9_N</v>
      </c>
      <c r="C495" t="str">
        <f t="shared" si="72"/>
        <v>U4-B34_L9_N</v>
      </c>
      <c r="D495" t="str">
        <f t="shared" si="73"/>
        <v>U4-P1</v>
      </c>
      <c r="E495" t="s">
        <v>420</v>
      </c>
      <c r="F495" t="s">
        <v>731</v>
      </c>
      <c r="G495" t="s">
        <v>398</v>
      </c>
      <c r="AT495" t="str">
        <f t="shared" si="74"/>
        <v>B34_L9_N</v>
      </c>
      <c r="AU495" t="str">
        <f t="shared" si="75"/>
        <v>--</v>
      </c>
    </row>
    <row r="496" spans="1:47" x14ac:dyDescent="0.25">
      <c r="A496" t="str">
        <f t="shared" si="70"/>
        <v>U4-P3</v>
      </c>
      <c r="B496" t="str">
        <f t="shared" si="71"/>
        <v>B34_L12_N</v>
      </c>
      <c r="C496" t="str">
        <f t="shared" si="72"/>
        <v>U4-B34_L12_N</v>
      </c>
      <c r="D496" t="str">
        <f t="shared" si="73"/>
        <v>U4-P3</v>
      </c>
      <c r="E496" t="s">
        <v>420</v>
      </c>
      <c r="F496" t="s">
        <v>457</v>
      </c>
      <c r="G496" t="s">
        <v>351</v>
      </c>
      <c r="AT496" t="str">
        <f t="shared" si="74"/>
        <v>B34_L12_N</v>
      </c>
      <c r="AU496" t="str">
        <f t="shared" si="75"/>
        <v>--</v>
      </c>
    </row>
    <row r="497" spans="1:47" x14ac:dyDescent="0.25">
      <c r="A497" t="str">
        <f t="shared" si="70"/>
        <v>U4-P4</v>
      </c>
      <c r="B497" t="str">
        <f t="shared" si="71"/>
        <v>B34_L12_P</v>
      </c>
      <c r="C497" t="str">
        <f t="shared" si="72"/>
        <v>U4-B34_L12_P</v>
      </c>
      <c r="D497" t="str">
        <f t="shared" si="73"/>
        <v>U4-P4</v>
      </c>
      <c r="E497" t="s">
        <v>420</v>
      </c>
      <c r="F497" t="s">
        <v>458</v>
      </c>
      <c r="G497" t="s">
        <v>352</v>
      </c>
      <c r="AT497" t="str">
        <f t="shared" si="74"/>
        <v>B34_L12_P</v>
      </c>
      <c r="AU497" t="str">
        <f t="shared" si="75"/>
        <v>--</v>
      </c>
    </row>
    <row r="498" spans="1:47" x14ac:dyDescent="0.25">
      <c r="A498" t="str">
        <f t="shared" si="70"/>
        <v>U4-P5</v>
      </c>
      <c r="B498" t="str">
        <f t="shared" si="71"/>
        <v>B34_L19_N</v>
      </c>
      <c r="C498" t="str">
        <f t="shared" si="72"/>
        <v>U4-B34_L19_N</v>
      </c>
      <c r="D498" t="str">
        <f t="shared" si="73"/>
        <v>U4-P5</v>
      </c>
      <c r="E498" t="s">
        <v>420</v>
      </c>
      <c r="F498" t="s">
        <v>459</v>
      </c>
      <c r="G498" t="s">
        <v>367</v>
      </c>
      <c r="AT498" t="str">
        <f t="shared" si="74"/>
        <v>B34_L19_N</v>
      </c>
      <c r="AU498" t="str">
        <f t="shared" si="75"/>
        <v>--</v>
      </c>
    </row>
    <row r="499" spans="1:47" x14ac:dyDescent="0.25">
      <c r="A499" t="str">
        <f t="shared" si="70"/>
        <v>U4-P6</v>
      </c>
      <c r="B499" t="str">
        <f t="shared" si="71"/>
        <v>B34_L19_P</v>
      </c>
      <c r="C499" t="str">
        <f t="shared" si="72"/>
        <v>U4-B34_L19_P</v>
      </c>
      <c r="D499" t="str">
        <f t="shared" si="73"/>
        <v>U4-P6</v>
      </c>
      <c r="E499" t="s">
        <v>420</v>
      </c>
      <c r="F499" t="s">
        <v>460</v>
      </c>
      <c r="G499" t="s">
        <v>369</v>
      </c>
      <c r="AT499" t="str">
        <f t="shared" si="74"/>
        <v>B34_L19_P</v>
      </c>
      <c r="AU499" t="str">
        <f t="shared" si="75"/>
        <v>--</v>
      </c>
    </row>
    <row r="500" spans="1:47" x14ac:dyDescent="0.25">
      <c r="A500" t="str">
        <f t="shared" si="70"/>
        <v>U4-P14</v>
      </c>
      <c r="B500" t="str">
        <f t="shared" si="71"/>
        <v>B14_L12_P</v>
      </c>
      <c r="C500" t="str">
        <f t="shared" si="72"/>
        <v>U4-B14_L12_P</v>
      </c>
      <c r="D500" t="str">
        <f t="shared" si="73"/>
        <v>U4-P14</v>
      </c>
      <c r="E500" t="s">
        <v>420</v>
      </c>
      <c r="F500" t="s">
        <v>626</v>
      </c>
      <c r="G500" t="s">
        <v>286</v>
      </c>
      <c r="AT500" t="str">
        <f t="shared" si="74"/>
        <v>B14_L12_P</v>
      </c>
      <c r="AU500" t="str">
        <f t="shared" si="75"/>
        <v>--</v>
      </c>
    </row>
    <row r="501" spans="1:47" x14ac:dyDescent="0.25">
      <c r="A501" t="str">
        <f t="shared" si="70"/>
        <v>U4-P15</v>
      </c>
      <c r="B501" t="str">
        <f t="shared" si="71"/>
        <v>B14_L11_P</v>
      </c>
      <c r="C501" t="str">
        <f t="shared" si="72"/>
        <v>U4-B14_L11_P</v>
      </c>
      <c r="D501" t="str">
        <f t="shared" si="73"/>
        <v>U4-P15</v>
      </c>
      <c r="E501" t="s">
        <v>420</v>
      </c>
      <c r="F501" t="s">
        <v>627</v>
      </c>
      <c r="G501" t="s">
        <v>284</v>
      </c>
      <c r="AT501" t="str">
        <f t="shared" si="74"/>
        <v>B14_L11_P</v>
      </c>
      <c r="AU501" t="str">
        <f t="shared" si="75"/>
        <v>--</v>
      </c>
    </row>
    <row r="502" spans="1:47" x14ac:dyDescent="0.25">
      <c r="A502" t="str">
        <f t="shared" si="70"/>
        <v>U4-P16</v>
      </c>
      <c r="B502" t="str">
        <f t="shared" si="71"/>
        <v>B14_L11_N</v>
      </c>
      <c r="C502" t="str">
        <f t="shared" si="72"/>
        <v>U4-B14_L11_N</v>
      </c>
      <c r="D502" t="str">
        <f t="shared" si="73"/>
        <v>U4-P16</v>
      </c>
      <c r="E502" t="s">
        <v>420</v>
      </c>
      <c r="F502" t="s">
        <v>628</v>
      </c>
      <c r="G502" t="s">
        <v>283</v>
      </c>
      <c r="AT502" t="str">
        <f t="shared" si="74"/>
        <v>B14_L11_N</v>
      </c>
      <c r="AU502" t="str">
        <f t="shared" si="75"/>
        <v>--</v>
      </c>
    </row>
    <row r="503" spans="1:47" x14ac:dyDescent="0.25">
      <c r="A503" t="str">
        <f t="shared" si="70"/>
        <v>U4-P18</v>
      </c>
      <c r="B503" t="str">
        <f t="shared" si="71"/>
        <v>B14_L10_N</v>
      </c>
      <c r="C503" t="str">
        <f t="shared" si="72"/>
        <v>U4-B14_L10_N</v>
      </c>
      <c r="D503" t="str">
        <f t="shared" si="73"/>
        <v>U4-P18</v>
      </c>
      <c r="E503" t="s">
        <v>420</v>
      </c>
      <c r="F503" t="s">
        <v>630</v>
      </c>
      <c r="G503" t="s">
        <v>280</v>
      </c>
      <c r="AT503" t="str">
        <f t="shared" si="74"/>
        <v>B14_L10_N</v>
      </c>
      <c r="AU503" t="str">
        <f t="shared" si="75"/>
        <v>--</v>
      </c>
    </row>
    <row r="504" spans="1:47" x14ac:dyDescent="0.25">
      <c r="A504" t="str">
        <f t="shared" si="70"/>
        <v>U4-R1</v>
      </c>
      <c r="B504" t="str">
        <f t="shared" si="71"/>
        <v>B34_L13_N</v>
      </c>
      <c r="C504" t="str">
        <f t="shared" si="72"/>
        <v>U4-B34_L13_N</v>
      </c>
      <c r="D504" t="str">
        <f t="shared" si="73"/>
        <v>U4-R1</v>
      </c>
      <c r="E504" t="s">
        <v>420</v>
      </c>
      <c r="F504" t="s">
        <v>461</v>
      </c>
      <c r="G504" t="s">
        <v>353</v>
      </c>
      <c r="AT504" t="str">
        <f t="shared" si="74"/>
        <v>B34_L13_N</v>
      </c>
      <c r="AU504" t="str">
        <f t="shared" si="75"/>
        <v>--</v>
      </c>
    </row>
    <row r="505" spans="1:47" x14ac:dyDescent="0.25">
      <c r="A505" t="str">
        <f t="shared" si="70"/>
        <v>U4-R2</v>
      </c>
      <c r="B505" t="str">
        <f t="shared" si="71"/>
        <v>B34_L13_P</v>
      </c>
      <c r="C505" t="str">
        <f t="shared" si="72"/>
        <v>U4-B34_L13_P</v>
      </c>
      <c r="D505" t="str">
        <f t="shared" si="73"/>
        <v>U4-R2</v>
      </c>
      <c r="E505" t="s">
        <v>420</v>
      </c>
      <c r="F505" t="s">
        <v>462</v>
      </c>
      <c r="G505" t="s">
        <v>354</v>
      </c>
      <c r="AT505" t="str">
        <f t="shared" si="74"/>
        <v>B34_L13_P</v>
      </c>
      <c r="AU505" t="str">
        <f t="shared" si="75"/>
        <v>--</v>
      </c>
    </row>
    <row r="506" spans="1:47" x14ac:dyDescent="0.25">
      <c r="A506" t="str">
        <f t="shared" si="70"/>
        <v>U4-R3</v>
      </c>
      <c r="B506" t="str">
        <f t="shared" si="71"/>
        <v>B34_L14_P</v>
      </c>
      <c r="C506" t="str">
        <f t="shared" si="72"/>
        <v>U4-B34_L14_P</v>
      </c>
      <c r="D506" t="str">
        <f t="shared" si="73"/>
        <v>U4-R3</v>
      </c>
      <c r="E506" t="s">
        <v>420</v>
      </c>
      <c r="F506" t="s">
        <v>463</v>
      </c>
      <c r="G506" t="s">
        <v>356</v>
      </c>
      <c r="AT506" t="str">
        <f t="shared" si="74"/>
        <v>B34_L14_P</v>
      </c>
      <c r="AU506" t="str">
        <f t="shared" si="75"/>
        <v>--</v>
      </c>
    </row>
    <row r="507" spans="1:47" x14ac:dyDescent="0.25">
      <c r="A507" t="str">
        <f t="shared" si="70"/>
        <v>U4-R5</v>
      </c>
      <c r="B507" t="str">
        <f t="shared" si="71"/>
        <v>B34_L21_P</v>
      </c>
      <c r="C507" t="str">
        <f t="shared" si="72"/>
        <v>U4-B34_L21_P</v>
      </c>
      <c r="D507" t="str">
        <f t="shared" si="73"/>
        <v>U4-R5</v>
      </c>
      <c r="E507" t="s">
        <v>420</v>
      </c>
      <c r="F507" t="s">
        <v>464</v>
      </c>
      <c r="G507" t="s">
        <v>377</v>
      </c>
      <c r="AT507" t="str">
        <f t="shared" si="74"/>
        <v>B34_L21_P</v>
      </c>
      <c r="AU507" t="str">
        <f t="shared" si="75"/>
        <v>--</v>
      </c>
    </row>
    <row r="508" spans="1:47" x14ac:dyDescent="0.25">
      <c r="A508" t="str">
        <f t="shared" si="70"/>
        <v>U4-R6</v>
      </c>
      <c r="B508" t="str">
        <f t="shared" si="71"/>
        <v>SN</v>
      </c>
      <c r="C508" t="str">
        <f t="shared" si="72"/>
        <v>U4-SN</v>
      </c>
      <c r="D508" t="str">
        <f t="shared" si="73"/>
        <v>U4-R6</v>
      </c>
      <c r="E508" t="s">
        <v>420</v>
      </c>
      <c r="F508" t="s">
        <v>465</v>
      </c>
      <c r="G508" t="s">
        <v>1312</v>
      </c>
      <c r="AT508" t="str">
        <f t="shared" si="74"/>
        <v>SN</v>
      </c>
      <c r="AU508" t="str">
        <f t="shared" si="75"/>
        <v>--</v>
      </c>
    </row>
    <row r="509" spans="1:47" x14ac:dyDescent="0.25">
      <c r="A509" t="str">
        <f t="shared" si="70"/>
        <v>U4-R7</v>
      </c>
      <c r="B509" t="str">
        <f t="shared" si="71"/>
        <v>B34_L22_P</v>
      </c>
      <c r="C509" t="str">
        <f t="shared" si="72"/>
        <v>U4-B34_L22_P</v>
      </c>
      <c r="D509" t="str">
        <f t="shared" si="73"/>
        <v>U4-R7</v>
      </c>
      <c r="E509" t="s">
        <v>420</v>
      </c>
      <c r="F509" t="s">
        <v>466</v>
      </c>
      <c r="G509" t="s">
        <v>379</v>
      </c>
      <c r="AT509" t="str">
        <f t="shared" si="74"/>
        <v>B34_L22_P</v>
      </c>
      <c r="AU509" t="str">
        <f t="shared" si="75"/>
        <v>--</v>
      </c>
    </row>
    <row r="510" spans="1:47" x14ac:dyDescent="0.25">
      <c r="A510" t="str">
        <f t="shared" si="70"/>
        <v>U4-R13</v>
      </c>
      <c r="B510" t="str">
        <f t="shared" si="71"/>
        <v>B14_L19_P</v>
      </c>
      <c r="C510" t="str">
        <f t="shared" si="72"/>
        <v>U4-B14_L19_P</v>
      </c>
      <c r="D510" t="str">
        <f t="shared" si="73"/>
        <v>U4-R13</v>
      </c>
      <c r="E510" t="s">
        <v>420</v>
      </c>
      <c r="F510" t="s">
        <v>634</v>
      </c>
      <c r="G510" t="s">
        <v>856</v>
      </c>
      <c r="AT510" t="str">
        <f t="shared" si="74"/>
        <v>B14_L19_P</v>
      </c>
      <c r="AU510" t="str">
        <f t="shared" si="75"/>
        <v>--</v>
      </c>
    </row>
    <row r="511" spans="1:47" x14ac:dyDescent="0.25">
      <c r="A511" t="str">
        <f t="shared" si="70"/>
        <v>U4-R15</v>
      </c>
      <c r="B511" t="str">
        <f t="shared" si="71"/>
        <v>B14_L12_N</v>
      </c>
      <c r="C511" t="str">
        <f t="shared" si="72"/>
        <v>U4-B14_L12_N</v>
      </c>
      <c r="D511" t="str">
        <f t="shared" si="73"/>
        <v>U4-R15</v>
      </c>
      <c r="E511" t="s">
        <v>420</v>
      </c>
      <c r="F511" t="s">
        <v>635</v>
      </c>
      <c r="G511" t="s">
        <v>285</v>
      </c>
      <c r="AT511" t="str">
        <f t="shared" si="74"/>
        <v>B14_L12_N</v>
      </c>
      <c r="AU511" t="str">
        <f t="shared" si="75"/>
        <v>--</v>
      </c>
    </row>
    <row r="512" spans="1:47" x14ac:dyDescent="0.25">
      <c r="A512" t="str">
        <f t="shared" si="70"/>
        <v>U4-R16</v>
      </c>
      <c r="B512" t="str">
        <f t="shared" si="71"/>
        <v>B14_L14_P</v>
      </c>
      <c r="C512" t="str">
        <f t="shared" si="72"/>
        <v>U4-B14_L14_P</v>
      </c>
      <c r="D512" t="str">
        <f t="shared" si="73"/>
        <v>U4-R16</v>
      </c>
      <c r="E512" t="s">
        <v>420</v>
      </c>
      <c r="F512" t="s">
        <v>636</v>
      </c>
      <c r="G512" t="s">
        <v>290</v>
      </c>
      <c r="AT512" t="str">
        <f t="shared" si="74"/>
        <v>B14_L14_P</v>
      </c>
      <c r="AU512" t="str">
        <f t="shared" si="75"/>
        <v>--</v>
      </c>
    </row>
    <row r="513" spans="1:47" x14ac:dyDescent="0.25">
      <c r="A513" t="str">
        <f t="shared" si="70"/>
        <v>U4-R17</v>
      </c>
      <c r="B513" t="str">
        <f t="shared" si="71"/>
        <v>B14_L14_N</v>
      </c>
      <c r="C513" t="str">
        <f t="shared" si="72"/>
        <v>U4-B14_L14_N</v>
      </c>
      <c r="D513" t="str">
        <f t="shared" si="73"/>
        <v>U4-R17</v>
      </c>
      <c r="E513" t="s">
        <v>420</v>
      </c>
      <c r="F513" t="s">
        <v>637</v>
      </c>
      <c r="G513" t="s">
        <v>289</v>
      </c>
      <c r="AT513" t="str">
        <f t="shared" si="74"/>
        <v>B14_L14_N</v>
      </c>
      <c r="AU513" t="str">
        <f t="shared" si="75"/>
        <v>--</v>
      </c>
    </row>
    <row r="514" spans="1:47" x14ac:dyDescent="0.25">
      <c r="A514" t="str">
        <f t="shared" si="70"/>
        <v>U4-R18</v>
      </c>
      <c r="B514" t="str">
        <f t="shared" si="71"/>
        <v>B14_L15_P</v>
      </c>
      <c r="C514" t="str">
        <f t="shared" si="72"/>
        <v>U4-B14_L15_P</v>
      </c>
      <c r="D514" t="str">
        <f t="shared" si="73"/>
        <v>U4-R18</v>
      </c>
      <c r="E514" t="s">
        <v>420</v>
      </c>
      <c r="F514" t="s">
        <v>638</v>
      </c>
      <c r="G514" t="s">
        <v>850</v>
      </c>
      <c r="AT514" t="str">
        <f t="shared" si="74"/>
        <v>B14_L15_P</v>
      </c>
      <c r="AU514" t="str">
        <f t="shared" si="75"/>
        <v>--</v>
      </c>
    </row>
    <row r="515" spans="1:47" x14ac:dyDescent="0.25">
      <c r="A515" t="str">
        <f t="shared" si="70"/>
        <v>U4-T2</v>
      </c>
      <c r="B515" t="str">
        <f t="shared" si="71"/>
        <v>B34_L14_N</v>
      </c>
      <c r="C515" t="str">
        <f t="shared" si="72"/>
        <v>U4-B34_L14_N</v>
      </c>
      <c r="D515" t="str">
        <f t="shared" si="73"/>
        <v>U4-T2</v>
      </c>
      <c r="E515" t="s">
        <v>420</v>
      </c>
      <c r="F515" t="s">
        <v>469</v>
      </c>
      <c r="G515" t="s">
        <v>355</v>
      </c>
      <c r="AT515" t="str">
        <f t="shared" si="74"/>
        <v>B34_L14_N</v>
      </c>
      <c r="AU515" t="str">
        <f t="shared" si="75"/>
        <v>--</v>
      </c>
    </row>
    <row r="516" spans="1:47" x14ac:dyDescent="0.25">
      <c r="A516" t="str">
        <f t="shared" si="70"/>
        <v>U4-T3</v>
      </c>
      <c r="B516" t="str">
        <f t="shared" si="71"/>
        <v>B34_L17_N</v>
      </c>
      <c r="C516" t="str">
        <f t="shared" si="72"/>
        <v>U4-B34_L17_N</v>
      </c>
      <c r="D516" t="str">
        <f t="shared" si="73"/>
        <v>U4-T3</v>
      </c>
      <c r="E516" t="s">
        <v>420</v>
      </c>
      <c r="F516" t="s">
        <v>470</v>
      </c>
      <c r="G516" t="s">
        <v>361</v>
      </c>
      <c r="AT516" t="str">
        <f t="shared" si="74"/>
        <v>B34_L17_N</v>
      </c>
      <c r="AU516" t="str">
        <f t="shared" si="75"/>
        <v>--</v>
      </c>
    </row>
    <row r="517" spans="1:47" x14ac:dyDescent="0.25">
      <c r="A517" t="str">
        <f t="shared" si="70"/>
        <v>U4-T4</v>
      </c>
      <c r="B517" t="str">
        <f t="shared" si="71"/>
        <v>B34_L17_P</v>
      </c>
      <c r="C517" t="str">
        <f t="shared" si="72"/>
        <v>U4-B34_L17_P</v>
      </c>
      <c r="D517" t="str">
        <f t="shared" si="73"/>
        <v>U4-T4</v>
      </c>
      <c r="E517" t="s">
        <v>420</v>
      </c>
      <c r="F517" t="s">
        <v>471</v>
      </c>
      <c r="G517" t="s">
        <v>362</v>
      </c>
      <c r="AT517" t="str">
        <f t="shared" si="74"/>
        <v>B34_L17_P</v>
      </c>
      <c r="AU517" t="str">
        <f t="shared" si="75"/>
        <v>--</v>
      </c>
    </row>
    <row r="518" spans="1:47" x14ac:dyDescent="0.25">
      <c r="A518" t="str">
        <f t="shared" ref="A518:A581" si="76">$E518&amp;"-"&amp;$F518</f>
        <v>U4-T5</v>
      </c>
      <c r="B518" t="str">
        <f t="shared" ref="B518:B581" si="77">IF(OR(E518=$A$2,E518=$B$2,E518=$C$2,E518=$D$2),"--",G518)</f>
        <v>B34_L21_N</v>
      </c>
      <c r="C518" t="str">
        <f t="shared" ref="C518:C581" si="78">$E518&amp;"-"&amp;$G518</f>
        <v>U4-B34_L21_N</v>
      </c>
      <c r="D518" t="str">
        <f t="shared" ref="D518:D581" si="79">A518</f>
        <v>U4-T5</v>
      </c>
      <c r="E518" t="s">
        <v>420</v>
      </c>
      <c r="F518" t="s">
        <v>472</v>
      </c>
      <c r="G518" t="s">
        <v>375</v>
      </c>
      <c r="AT518" t="str">
        <f t="shared" ref="AT518:AT581" si="80">IF(IF(COUNTIF($AO$6:$AQ$150,B518)&gt;0,"---","--")="---",VLOOKUP(B518,$AO$6:$AQ$150,3,0),B518)</f>
        <v>B34_L21_N</v>
      </c>
      <c r="AU518" t="str">
        <f t="shared" ref="AU518:AU581" si="81">IF(IF(COUNTIF($AO$6:$AQ$150,B518)&gt;0,"---","--")="---",VLOOKUP(B518,$AO$6:$AQ$150,2,0),"--")</f>
        <v>--</v>
      </c>
    </row>
    <row r="519" spans="1:47" x14ac:dyDescent="0.25">
      <c r="A519" t="str">
        <f t="shared" si="76"/>
        <v>U4-T7</v>
      </c>
      <c r="B519" t="str">
        <f t="shared" si="77"/>
        <v>B34_L22_N</v>
      </c>
      <c r="C519" t="str">
        <f t="shared" si="78"/>
        <v>U4-B34_L22_N</v>
      </c>
      <c r="D519" t="str">
        <f t="shared" si="79"/>
        <v>U4-T7</v>
      </c>
      <c r="E519" t="s">
        <v>420</v>
      </c>
      <c r="F519" t="s">
        <v>734</v>
      </c>
      <c r="G519" t="s">
        <v>378</v>
      </c>
      <c r="AT519" t="str">
        <f t="shared" si="80"/>
        <v>B34_L22_N</v>
      </c>
      <c r="AU519" t="str">
        <f t="shared" si="81"/>
        <v>--</v>
      </c>
    </row>
    <row r="520" spans="1:47" x14ac:dyDescent="0.25">
      <c r="A520" t="str">
        <f t="shared" si="76"/>
        <v>U4-T12</v>
      </c>
      <c r="B520" t="str">
        <f t="shared" si="77"/>
        <v>B14_L22_P</v>
      </c>
      <c r="C520" t="str">
        <f t="shared" si="78"/>
        <v>U4-B14_L22_P</v>
      </c>
      <c r="D520" t="str">
        <f t="shared" si="79"/>
        <v>U4-T12</v>
      </c>
      <c r="E520" t="s">
        <v>420</v>
      </c>
      <c r="F520" t="s">
        <v>642</v>
      </c>
      <c r="G520" t="s">
        <v>862</v>
      </c>
      <c r="AT520" t="str">
        <f t="shared" si="80"/>
        <v>B14_L22_P</v>
      </c>
      <c r="AU520" t="str">
        <f t="shared" si="81"/>
        <v>--</v>
      </c>
    </row>
    <row r="521" spans="1:47" x14ac:dyDescent="0.25">
      <c r="A521" t="str">
        <f t="shared" si="76"/>
        <v>U4-T13</v>
      </c>
      <c r="B521" t="str">
        <f t="shared" si="77"/>
        <v>B14_L19_N</v>
      </c>
      <c r="C521" t="str">
        <f t="shared" si="78"/>
        <v>U4-B14_L19_N</v>
      </c>
      <c r="D521" t="str">
        <f t="shared" si="79"/>
        <v>U4-T13</v>
      </c>
      <c r="E521" t="s">
        <v>420</v>
      </c>
      <c r="F521" t="s">
        <v>643</v>
      </c>
      <c r="G521" t="s">
        <v>855</v>
      </c>
      <c r="AT521" t="str">
        <f t="shared" si="80"/>
        <v>B14_L19_N</v>
      </c>
      <c r="AU521" t="str">
        <f t="shared" si="81"/>
        <v>--</v>
      </c>
    </row>
    <row r="522" spans="1:47" x14ac:dyDescent="0.25">
      <c r="A522" t="str">
        <f t="shared" si="76"/>
        <v>U4-T14</v>
      </c>
      <c r="B522" t="str">
        <f t="shared" si="77"/>
        <v>B14_L13_P</v>
      </c>
      <c r="C522" t="str">
        <f t="shared" si="78"/>
        <v>U4-B14_L13_P</v>
      </c>
      <c r="D522" t="str">
        <f t="shared" si="79"/>
        <v>U4-T14</v>
      </c>
      <c r="E522" t="s">
        <v>420</v>
      </c>
      <c r="F522" t="s">
        <v>644</v>
      </c>
      <c r="G522" t="s">
        <v>288</v>
      </c>
      <c r="AT522" t="str">
        <f t="shared" si="80"/>
        <v>CLK25M</v>
      </c>
      <c r="AU522" t="str">
        <f t="shared" si="81"/>
        <v>R23</v>
      </c>
    </row>
    <row r="523" spans="1:47" x14ac:dyDescent="0.25">
      <c r="A523" t="str">
        <f t="shared" si="76"/>
        <v>U4-T15</v>
      </c>
      <c r="B523" t="str">
        <f t="shared" si="77"/>
        <v>B14_L13_N</v>
      </c>
      <c r="C523" t="str">
        <f t="shared" si="78"/>
        <v>U4-B14_L13_N</v>
      </c>
      <c r="D523" t="str">
        <f t="shared" si="79"/>
        <v>U4-T15</v>
      </c>
      <c r="E523" t="s">
        <v>420</v>
      </c>
      <c r="F523" t="s">
        <v>645</v>
      </c>
      <c r="G523" t="s">
        <v>287</v>
      </c>
      <c r="AT523" t="str">
        <f t="shared" si="80"/>
        <v>B14_L13_N</v>
      </c>
      <c r="AU523" t="str">
        <f t="shared" si="81"/>
        <v>--</v>
      </c>
    </row>
    <row r="524" spans="1:47" x14ac:dyDescent="0.25">
      <c r="A524" t="str">
        <f t="shared" si="76"/>
        <v>U4-T17</v>
      </c>
      <c r="B524" t="str">
        <f t="shared" si="77"/>
        <v>B14_L16_P</v>
      </c>
      <c r="C524" t="str">
        <f t="shared" si="78"/>
        <v>U4-B14_L16_P</v>
      </c>
      <c r="D524" t="str">
        <f t="shared" si="79"/>
        <v>U4-T17</v>
      </c>
      <c r="E524" t="s">
        <v>420</v>
      </c>
      <c r="F524" t="s">
        <v>735</v>
      </c>
      <c r="G524" t="s">
        <v>852</v>
      </c>
      <c r="AT524" t="str">
        <f t="shared" si="80"/>
        <v>B14_L16_P</v>
      </c>
      <c r="AU524" t="str">
        <f t="shared" si="81"/>
        <v>--</v>
      </c>
    </row>
    <row r="525" spans="1:47" x14ac:dyDescent="0.25">
      <c r="A525" t="str">
        <f t="shared" si="76"/>
        <v>U4-T18</v>
      </c>
      <c r="B525" t="str">
        <f t="shared" si="77"/>
        <v>B14_L15_N</v>
      </c>
      <c r="C525" t="str">
        <f t="shared" si="78"/>
        <v>U4-B14_L15_N</v>
      </c>
      <c r="D525" t="str">
        <f t="shared" si="79"/>
        <v>U4-T18</v>
      </c>
      <c r="E525" t="s">
        <v>420</v>
      </c>
      <c r="F525" t="s">
        <v>647</v>
      </c>
      <c r="G525" t="s">
        <v>849</v>
      </c>
      <c r="AT525" t="str">
        <f t="shared" si="80"/>
        <v>B14_L15_N</v>
      </c>
      <c r="AU525" t="str">
        <f t="shared" si="81"/>
        <v>--</v>
      </c>
    </row>
    <row r="526" spans="1:47" x14ac:dyDescent="0.25">
      <c r="A526" t="str">
        <f t="shared" si="76"/>
        <v>U4-U1</v>
      </c>
      <c r="B526" t="str">
        <f t="shared" si="77"/>
        <v>B34_L15_N</v>
      </c>
      <c r="C526" t="str">
        <f t="shared" si="78"/>
        <v>U4-B34_L15_N</v>
      </c>
      <c r="D526" t="str">
        <f t="shared" si="79"/>
        <v>U4-U1</v>
      </c>
      <c r="E526" t="s">
        <v>420</v>
      </c>
      <c r="F526" t="s">
        <v>408</v>
      </c>
      <c r="G526" t="s">
        <v>357</v>
      </c>
      <c r="AT526" t="str">
        <f t="shared" si="80"/>
        <v>B34_L15_N</v>
      </c>
      <c r="AU526" t="str">
        <f t="shared" si="81"/>
        <v>--</v>
      </c>
    </row>
    <row r="527" spans="1:47" x14ac:dyDescent="0.25">
      <c r="A527" t="str">
        <f t="shared" si="76"/>
        <v>U4-U2</v>
      </c>
      <c r="B527" t="str">
        <f t="shared" si="77"/>
        <v>B34_L15_P</v>
      </c>
      <c r="C527" t="str">
        <f t="shared" si="78"/>
        <v>U4-B34_L15_P</v>
      </c>
      <c r="D527" t="str">
        <f t="shared" si="79"/>
        <v>U4-U2</v>
      </c>
      <c r="E527" t="s">
        <v>420</v>
      </c>
      <c r="F527" t="s">
        <v>413</v>
      </c>
      <c r="G527" t="s">
        <v>358</v>
      </c>
      <c r="AT527" t="str">
        <f t="shared" si="80"/>
        <v>B34_L15_P</v>
      </c>
      <c r="AU527" t="str">
        <f t="shared" si="81"/>
        <v>--</v>
      </c>
    </row>
    <row r="528" spans="1:47" x14ac:dyDescent="0.25">
      <c r="A528" t="str">
        <f t="shared" si="76"/>
        <v>U4-U4</v>
      </c>
      <c r="B528" t="str">
        <f t="shared" si="77"/>
        <v>B34_L18_P</v>
      </c>
      <c r="C528" t="str">
        <f t="shared" si="78"/>
        <v>U4-B34_L18_P</v>
      </c>
      <c r="D528" t="str">
        <f t="shared" si="79"/>
        <v>U4-U4</v>
      </c>
      <c r="E528" t="s">
        <v>420</v>
      </c>
      <c r="F528" t="s">
        <v>420</v>
      </c>
      <c r="G528" t="s">
        <v>365</v>
      </c>
      <c r="AT528" t="str">
        <f t="shared" si="80"/>
        <v>B34_L18_P</v>
      </c>
      <c r="AU528" t="str">
        <f t="shared" si="81"/>
        <v>--</v>
      </c>
    </row>
    <row r="529" spans="1:47" x14ac:dyDescent="0.25">
      <c r="A529" t="str">
        <f t="shared" si="76"/>
        <v>U4-U5</v>
      </c>
      <c r="B529" t="str">
        <f t="shared" si="77"/>
        <v>B34_L20_N</v>
      </c>
      <c r="C529" t="str">
        <f t="shared" si="78"/>
        <v>U4-B34_L20_N</v>
      </c>
      <c r="D529" t="str">
        <f t="shared" si="79"/>
        <v>U4-U5</v>
      </c>
      <c r="E529" t="s">
        <v>420</v>
      </c>
      <c r="F529" t="s">
        <v>421</v>
      </c>
      <c r="G529" t="s">
        <v>373</v>
      </c>
      <c r="AT529" t="str">
        <f t="shared" si="80"/>
        <v>B34_L20_N</v>
      </c>
      <c r="AU529" t="str">
        <f t="shared" si="81"/>
        <v>--</v>
      </c>
    </row>
    <row r="530" spans="1:47" x14ac:dyDescent="0.25">
      <c r="A530" t="str">
        <f t="shared" si="76"/>
        <v>U4-U6</v>
      </c>
      <c r="B530" t="str">
        <f t="shared" si="77"/>
        <v>B34_L20_P</v>
      </c>
      <c r="C530" t="str">
        <f t="shared" si="78"/>
        <v>U4-B34_L20_P</v>
      </c>
      <c r="D530" t="str">
        <f t="shared" si="79"/>
        <v>U4-U6</v>
      </c>
      <c r="E530" t="s">
        <v>420</v>
      </c>
      <c r="F530" t="s">
        <v>475</v>
      </c>
      <c r="G530" t="s">
        <v>374</v>
      </c>
      <c r="AT530" t="str">
        <f t="shared" si="80"/>
        <v>B34_L20_P</v>
      </c>
      <c r="AU530" t="str">
        <f t="shared" si="81"/>
        <v>--</v>
      </c>
    </row>
    <row r="531" spans="1:47" x14ac:dyDescent="0.25">
      <c r="A531" t="str">
        <f t="shared" si="76"/>
        <v>U4-U7</v>
      </c>
      <c r="B531" t="str">
        <f t="shared" si="77"/>
        <v>B34_L23_P</v>
      </c>
      <c r="C531" t="str">
        <f t="shared" si="78"/>
        <v>U4-B34_L23_P</v>
      </c>
      <c r="D531" t="str">
        <f t="shared" si="79"/>
        <v>U4-U7</v>
      </c>
      <c r="E531" t="s">
        <v>420</v>
      </c>
      <c r="F531" t="s">
        <v>476</v>
      </c>
      <c r="G531" t="s">
        <v>381</v>
      </c>
      <c r="AT531" t="str">
        <f t="shared" si="80"/>
        <v>B34_L23_P</v>
      </c>
      <c r="AU531" t="str">
        <f t="shared" si="81"/>
        <v>--</v>
      </c>
    </row>
    <row r="532" spans="1:47" x14ac:dyDescent="0.25">
      <c r="A532" t="str">
        <f t="shared" si="76"/>
        <v>U4-U9</v>
      </c>
      <c r="B532" t="str">
        <f t="shared" si="77"/>
        <v>B14_L24_P</v>
      </c>
      <c r="C532" t="str">
        <f t="shared" si="78"/>
        <v>U4-B14_L24_P</v>
      </c>
      <c r="D532" t="str">
        <f t="shared" si="79"/>
        <v>U4-U9</v>
      </c>
      <c r="E532" t="s">
        <v>420</v>
      </c>
      <c r="F532" t="s">
        <v>478</v>
      </c>
      <c r="G532" t="s">
        <v>294</v>
      </c>
      <c r="AT532" t="str">
        <f t="shared" si="80"/>
        <v>B14_L24_P</v>
      </c>
      <c r="AU532" t="str">
        <f t="shared" si="81"/>
        <v>--</v>
      </c>
    </row>
    <row r="533" spans="1:47" x14ac:dyDescent="0.25">
      <c r="A533" t="str">
        <f t="shared" si="76"/>
        <v>U4-U10</v>
      </c>
      <c r="B533" t="str">
        <f t="shared" si="77"/>
        <v>B14_L25</v>
      </c>
      <c r="C533" t="str">
        <f t="shared" si="78"/>
        <v>U4-B14_L25</v>
      </c>
      <c r="D533" t="str">
        <f t="shared" si="79"/>
        <v>U4-U10</v>
      </c>
      <c r="E533" t="s">
        <v>420</v>
      </c>
      <c r="F533" t="s">
        <v>736</v>
      </c>
      <c r="G533" t="s">
        <v>1303</v>
      </c>
      <c r="AT533" t="str">
        <f t="shared" si="80"/>
        <v>B14_L25</v>
      </c>
      <c r="AU533" t="str">
        <f t="shared" si="81"/>
        <v>--</v>
      </c>
    </row>
    <row r="534" spans="1:47" x14ac:dyDescent="0.25">
      <c r="A534" t="str">
        <f t="shared" si="76"/>
        <v>U4-U11</v>
      </c>
      <c r="B534" t="str">
        <f t="shared" si="77"/>
        <v>B14_L23_P</v>
      </c>
      <c r="C534" t="str">
        <f t="shared" si="78"/>
        <v>U4-B14_L23_P</v>
      </c>
      <c r="D534" t="str">
        <f t="shared" si="79"/>
        <v>U4-U11</v>
      </c>
      <c r="E534" t="s">
        <v>420</v>
      </c>
      <c r="F534" t="s">
        <v>648</v>
      </c>
      <c r="G534" t="s">
        <v>864</v>
      </c>
      <c r="AT534" t="str">
        <f t="shared" si="80"/>
        <v>B14_L23_P</v>
      </c>
      <c r="AU534" t="str">
        <f t="shared" si="81"/>
        <v>--</v>
      </c>
    </row>
    <row r="535" spans="1:47" x14ac:dyDescent="0.25">
      <c r="A535" t="str">
        <f t="shared" si="76"/>
        <v>U4-U12</v>
      </c>
      <c r="B535" t="str">
        <f t="shared" si="77"/>
        <v>B14_L22_N</v>
      </c>
      <c r="C535" t="str">
        <f t="shared" si="78"/>
        <v>U4-B14_L22_N</v>
      </c>
      <c r="D535" t="str">
        <f t="shared" si="79"/>
        <v>U4-U12</v>
      </c>
      <c r="E535" t="s">
        <v>420</v>
      </c>
      <c r="F535" t="s">
        <v>649</v>
      </c>
      <c r="G535" t="s">
        <v>861</v>
      </c>
      <c r="AT535" t="str">
        <f t="shared" si="80"/>
        <v>B14_L22_N</v>
      </c>
      <c r="AU535" t="str">
        <f t="shared" si="81"/>
        <v>--</v>
      </c>
    </row>
    <row r="536" spans="1:47" x14ac:dyDescent="0.25">
      <c r="A536" t="str">
        <f t="shared" si="76"/>
        <v>U4-U14</v>
      </c>
      <c r="B536" t="str">
        <f t="shared" si="77"/>
        <v>B14_L20_P</v>
      </c>
      <c r="C536" t="str">
        <f t="shared" si="78"/>
        <v>U4-B14_L20_P</v>
      </c>
      <c r="D536" t="str">
        <f t="shared" si="79"/>
        <v>U4-U14</v>
      </c>
      <c r="E536" t="s">
        <v>420</v>
      </c>
      <c r="F536" t="s">
        <v>651</v>
      </c>
      <c r="G536" t="s">
        <v>858</v>
      </c>
      <c r="AT536" t="str">
        <f t="shared" si="80"/>
        <v>B14_L20_P</v>
      </c>
      <c r="AU536" t="str">
        <f t="shared" si="81"/>
        <v>--</v>
      </c>
    </row>
    <row r="537" spans="1:47" x14ac:dyDescent="0.25">
      <c r="A537" t="str">
        <f t="shared" si="76"/>
        <v>U4-U15</v>
      </c>
      <c r="B537" t="str">
        <f t="shared" si="77"/>
        <v>B14_L17_P</v>
      </c>
      <c r="C537" t="str">
        <f t="shared" si="78"/>
        <v>U4-B14_L17_P</v>
      </c>
      <c r="D537" t="str">
        <f t="shared" si="79"/>
        <v>U4-U15</v>
      </c>
      <c r="E537" t="s">
        <v>420</v>
      </c>
      <c r="F537" t="s">
        <v>652</v>
      </c>
      <c r="G537" t="s">
        <v>854</v>
      </c>
      <c r="AT537" t="str">
        <f t="shared" si="80"/>
        <v>B14_L17_P</v>
      </c>
      <c r="AU537" t="str">
        <f t="shared" si="81"/>
        <v>--</v>
      </c>
    </row>
    <row r="538" spans="1:47" x14ac:dyDescent="0.25">
      <c r="A538" t="str">
        <f t="shared" si="76"/>
        <v>U4-U16</v>
      </c>
      <c r="B538" t="str">
        <f t="shared" si="77"/>
        <v>B14_L17_N</v>
      </c>
      <c r="C538" t="str">
        <f t="shared" si="78"/>
        <v>U4-B14_L17_N</v>
      </c>
      <c r="D538" t="str">
        <f t="shared" si="79"/>
        <v>U4-U16</v>
      </c>
      <c r="E538" t="s">
        <v>420</v>
      </c>
      <c r="F538" t="s">
        <v>653</v>
      </c>
      <c r="G538" t="s">
        <v>853</v>
      </c>
      <c r="AT538" t="str">
        <f t="shared" si="80"/>
        <v>B14_L17_N</v>
      </c>
      <c r="AU538" t="str">
        <f t="shared" si="81"/>
        <v>--</v>
      </c>
    </row>
    <row r="539" spans="1:47" x14ac:dyDescent="0.25">
      <c r="A539" t="str">
        <f t="shared" si="76"/>
        <v>U4-U17</v>
      </c>
      <c r="B539" t="str">
        <f t="shared" si="77"/>
        <v>B14_L16_N</v>
      </c>
      <c r="C539" t="str">
        <f t="shared" si="78"/>
        <v>U4-B14_L16_N</v>
      </c>
      <c r="D539" t="str">
        <f t="shared" si="79"/>
        <v>U4-U17</v>
      </c>
      <c r="E539" t="s">
        <v>420</v>
      </c>
      <c r="F539" t="s">
        <v>654</v>
      </c>
      <c r="G539" t="s">
        <v>851</v>
      </c>
      <c r="AT539" t="str">
        <f t="shared" si="80"/>
        <v>B14_L16_N</v>
      </c>
      <c r="AU539" t="str">
        <f t="shared" si="81"/>
        <v>--</v>
      </c>
    </row>
    <row r="540" spans="1:47" x14ac:dyDescent="0.25">
      <c r="A540" t="str">
        <f t="shared" si="76"/>
        <v>U4-V2</v>
      </c>
      <c r="B540" t="str">
        <f t="shared" si="77"/>
        <v>B34_L16_N</v>
      </c>
      <c r="C540" t="str">
        <f t="shared" si="78"/>
        <v>U4-B34_L16_N</v>
      </c>
      <c r="D540" t="str">
        <f t="shared" si="79"/>
        <v>U4-V2</v>
      </c>
      <c r="E540" t="s">
        <v>420</v>
      </c>
      <c r="F540" t="s">
        <v>480</v>
      </c>
      <c r="G540" t="s">
        <v>359</v>
      </c>
      <c r="AT540" t="str">
        <f t="shared" si="80"/>
        <v>B34_L16_N</v>
      </c>
      <c r="AU540" t="str">
        <f t="shared" si="81"/>
        <v>--</v>
      </c>
    </row>
    <row r="541" spans="1:47" x14ac:dyDescent="0.25">
      <c r="A541" t="str">
        <f t="shared" si="76"/>
        <v>U4-V3</v>
      </c>
      <c r="B541" t="str">
        <f t="shared" si="77"/>
        <v>B34_L16_P</v>
      </c>
      <c r="C541" t="str">
        <f t="shared" si="78"/>
        <v>U4-B34_L16_P</v>
      </c>
      <c r="D541" t="str">
        <f t="shared" si="79"/>
        <v>U4-V3</v>
      </c>
      <c r="E541" t="s">
        <v>420</v>
      </c>
      <c r="F541" t="s">
        <v>737</v>
      </c>
      <c r="G541" t="s">
        <v>360</v>
      </c>
      <c r="AT541" t="str">
        <f t="shared" si="80"/>
        <v>B34_L16_P</v>
      </c>
      <c r="AU541" t="str">
        <f t="shared" si="81"/>
        <v>--</v>
      </c>
    </row>
    <row r="542" spans="1:47" x14ac:dyDescent="0.25">
      <c r="A542" t="str">
        <f t="shared" si="76"/>
        <v>U4-V4</v>
      </c>
      <c r="B542" t="str">
        <f t="shared" si="77"/>
        <v>B34_L18_N</v>
      </c>
      <c r="C542" t="str">
        <f t="shared" si="78"/>
        <v>U4-B34_L18_N</v>
      </c>
      <c r="D542" t="str">
        <f t="shared" si="79"/>
        <v>U4-V4</v>
      </c>
      <c r="E542" t="s">
        <v>420</v>
      </c>
      <c r="F542" t="s">
        <v>481</v>
      </c>
      <c r="G542" t="s">
        <v>363</v>
      </c>
      <c r="AT542" t="str">
        <f t="shared" si="80"/>
        <v>B34_L18_N</v>
      </c>
      <c r="AU542" t="str">
        <f t="shared" si="81"/>
        <v>--</v>
      </c>
    </row>
    <row r="543" spans="1:47" x14ac:dyDescent="0.25">
      <c r="A543" t="str">
        <f t="shared" si="76"/>
        <v>U4-V6</v>
      </c>
      <c r="B543" t="str">
        <f t="shared" si="77"/>
        <v>B34_L23_N</v>
      </c>
      <c r="C543" t="str">
        <f t="shared" si="78"/>
        <v>U4-B34_L23_N</v>
      </c>
      <c r="D543" t="str">
        <f t="shared" si="79"/>
        <v>U4-V6</v>
      </c>
      <c r="E543" t="s">
        <v>420</v>
      </c>
      <c r="F543" t="s">
        <v>483</v>
      </c>
      <c r="G543" t="s">
        <v>380</v>
      </c>
      <c r="AT543" t="str">
        <f t="shared" si="80"/>
        <v>B34_L23_N</v>
      </c>
      <c r="AU543" t="str">
        <f t="shared" si="81"/>
        <v>--</v>
      </c>
    </row>
    <row r="544" spans="1:47" x14ac:dyDescent="0.25">
      <c r="A544" t="str">
        <f t="shared" si="76"/>
        <v>U4-V7</v>
      </c>
      <c r="B544" t="str">
        <f t="shared" si="77"/>
        <v>B34_L24_N</v>
      </c>
      <c r="C544" t="str">
        <f t="shared" si="78"/>
        <v>U4-B34_L24_N</v>
      </c>
      <c r="D544" t="str">
        <f t="shared" si="79"/>
        <v>U4-V7</v>
      </c>
      <c r="E544" t="s">
        <v>420</v>
      </c>
      <c r="F544" t="s">
        <v>484</v>
      </c>
      <c r="G544" t="s">
        <v>382</v>
      </c>
      <c r="AT544" t="str">
        <f t="shared" si="80"/>
        <v>B34_L24_N</v>
      </c>
      <c r="AU544" t="str">
        <f t="shared" si="81"/>
        <v>--</v>
      </c>
    </row>
    <row r="545" spans="1:47" x14ac:dyDescent="0.25">
      <c r="A545" t="str">
        <f t="shared" si="76"/>
        <v>U4-V8</v>
      </c>
      <c r="B545" t="str">
        <f t="shared" si="77"/>
        <v>B34_L24_P</v>
      </c>
      <c r="C545" t="str">
        <f t="shared" si="78"/>
        <v>U4-B34_L24_P</v>
      </c>
      <c r="D545" t="str">
        <f t="shared" si="79"/>
        <v>U4-V8</v>
      </c>
      <c r="E545" t="s">
        <v>420</v>
      </c>
      <c r="F545" t="s">
        <v>485</v>
      </c>
      <c r="G545" t="s">
        <v>383</v>
      </c>
      <c r="AT545" t="str">
        <f t="shared" si="80"/>
        <v>B34_L24_P</v>
      </c>
      <c r="AU545" t="str">
        <f t="shared" si="81"/>
        <v>--</v>
      </c>
    </row>
    <row r="546" spans="1:47" x14ac:dyDescent="0.25">
      <c r="A546" t="str">
        <f t="shared" si="76"/>
        <v>U4-V9</v>
      </c>
      <c r="B546" t="str">
        <f t="shared" si="77"/>
        <v>B14_L24_N</v>
      </c>
      <c r="C546" t="str">
        <f t="shared" si="78"/>
        <v>U4-B14_L24_N</v>
      </c>
      <c r="D546" t="str">
        <f t="shared" si="79"/>
        <v>U4-V9</v>
      </c>
      <c r="E546" t="s">
        <v>420</v>
      </c>
      <c r="F546" t="s">
        <v>486</v>
      </c>
      <c r="G546" t="s">
        <v>293</v>
      </c>
      <c r="AT546" t="str">
        <f t="shared" si="80"/>
        <v>B14_L24_N</v>
      </c>
      <c r="AU546" t="str">
        <f t="shared" si="81"/>
        <v>--</v>
      </c>
    </row>
    <row r="547" spans="1:47" x14ac:dyDescent="0.25">
      <c r="A547" t="str">
        <f t="shared" si="76"/>
        <v>U4-V11</v>
      </c>
      <c r="B547" t="str">
        <f t="shared" si="77"/>
        <v>B14_L23_N</v>
      </c>
      <c r="C547" t="str">
        <f t="shared" si="78"/>
        <v>U4-B14_L23_N</v>
      </c>
      <c r="D547" t="str">
        <f t="shared" si="79"/>
        <v>U4-V11</v>
      </c>
      <c r="E547" t="s">
        <v>420</v>
      </c>
      <c r="F547" t="s">
        <v>657</v>
      </c>
      <c r="G547" t="s">
        <v>863</v>
      </c>
      <c r="AT547" t="str">
        <f t="shared" si="80"/>
        <v>B14_L23_N</v>
      </c>
      <c r="AU547" t="str">
        <f t="shared" si="81"/>
        <v>--</v>
      </c>
    </row>
    <row r="548" spans="1:47" x14ac:dyDescent="0.25">
      <c r="A548" t="str">
        <f t="shared" si="76"/>
        <v>U4-V12</v>
      </c>
      <c r="B548" t="str">
        <f t="shared" si="77"/>
        <v>B14_L21_P</v>
      </c>
      <c r="C548" t="str">
        <f t="shared" si="78"/>
        <v>U4-B14_L21_P</v>
      </c>
      <c r="D548" t="str">
        <f t="shared" si="79"/>
        <v>U4-V12</v>
      </c>
      <c r="E548" t="s">
        <v>420</v>
      </c>
      <c r="F548" t="s">
        <v>658</v>
      </c>
      <c r="G548" t="s">
        <v>860</v>
      </c>
      <c r="AT548" t="str">
        <f t="shared" si="80"/>
        <v>B14_L21_P</v>
      </c>
      <c r="AU548" t="str">
        <f t="shared" si="81"/>
        <v>--</v>
      </c>
    </row>
    <row r="549" spans="1:47" x14ac:dyDescent="0.25">
      <c r="A549" t="str">
        <f t="shared" si="76"/>
        <v>U4-V13</v>
      </c>
      <c r="B549" t="str">
        <f t="shared" si="77"/>
        <v>B14_L21_N</v>
      </c>
      <c r="C549" t="str">
        <f t="shared" si="78"/>
        <v>U4-B14_L21_N</v>
      </c>
      <c r="D549" t="str">
        <f t="shared" si="79"/>
        <v>U4-V13</v>
      </c>
      <c r="E549" t="s">
        <v>420</v>
      </c>
      <c r="F549" t="s">
        <v>738</v>
      </c>
      <c r="G549" t="s">
        <v>859</v>
      </c>
      <c r="AT549" t="str">
        <f t="shared" si="80"/>
        <v>B14_L21_N</v>
      </c>
      <c r="AU549" t="str">
        <f t="shared" si="81"/>
        <v>--</v>
      </c>
    </row>
    <row r="550" spans="1:47" x14ac:dyDescent="0.25">
      <c r="A550" t="str">
        <f t="shared" si="76"/>
        <v>U4-V14</v>
      </c>
      <c r="B550" t="str">
        <f t="shared" si="77"/>
        <v>B14_L20_N</v>
      </c>
      <c r="C550" t="str">
        <f t="shared" si="78"/>
        <v>U4-B14_L20_N</v>
      </c>
      <c r="D550" t="str">
        <f t="shared" si="79"/>
        <v>U4-V14</v>
      </c>
      <c r="E550" t="s">
        <v>420</v>
      </c>
      <c r="F550" t="s">
        <v>659</v>
      </c>
      <c r="G550" t="s">
        <v>857</v>
      </c>
      <c r="AT550" t="str">
        <f t="shared" si="80"/>
        <v>B14_L20_N</v>
      </c>
      <c r="AU550" t="str">
        <f t="shared" si="81"/>
        <v>--</v>
      </c>
    </row>
    <row r="551" spans="1:47" x14ac:dyDescent="0.25">
      <c r="A551" t="str">
        <f t="shared" si="76"/>
        <v>U4-V16</v>
      </c>
      <c r="B551" t="str">
        <f t="shared" si="77"/>
        <v>B14_L18_P</v>
      </c>
      <c r="C551" t="str">
        <f t="shared" si="78"/>
        <v>U4-B14_L18_P</v>
      </c>
      <c r="D551" t="str">
        <f t="shared" si="79"/>
        <v>U4-V16</v>
      </c>
      <c r="E551" t="s">
        <v>420</v>
      </c>
      <c r="F551" t="s">
        <v>661</v>
      </c>
      <c r="G551" t="s">
        <v>292</v>
      </c>
      <c r="AT551" t="str">
        <f t="shared" si="80"/>
        <v>B14_L18_P</v>
      </c>
      <c r="AU551" t="str">
        <f t="shared" si="81"/>
        <v>--</v>
      </c>
    </row>
    <row r="552" spans="1:47" x14ac:dyDescent="0.25">
      <c r="A552" t="str">
        <f t="shared" si="76"/>
        <v>U4-V17</v>
      </c>
      <c r="B552" t="str">
        <f t="shared" si="77"/>
        <v>B14_L18_N</v>
      </c>
      <c r="C552" t="str">
        <f t="shared" si="78"/>
        <v>U4-B14_L18_N</v>
      </c>
      <c r="D552" t="str">
        <f t="shared" si="79"/>
        <v>U4-V17</v>
      </c>
      <c r="E552" t="s">
        <v>420</v>
      </c>
      <c r="F552" t="s">
        <v>662</v>
      </c>
      <c r="G552" t="s">
        <v>291</v>
      </c>
      <c r="AT552" t="str">
        <f t="shared" si="80"/>
        <v>B14_L18_N</v>
      </c>
      <c r="AU552" t="str">
        <f t="shared" si="81"/>
        <v>--</v>
      </c>
    </row>
    <row r="553" spans="1:47" x14ac:dyDescent="0.25">
      <c r="A553" t="str">
        <f t="shared" si="76"/>
        <v>U5-1</v>
      </c>
      <c r="B553" t="str">
        <f t="shared" si="77"/>
        <v>1.35V_LDO</v>
      </c>
      <c r="C553" t="str">
        <f t="shared" si="78"/>
        <v>U5-1.35V_LDO</v>
      </c>
      <c r="D553" t="str">
        <f t="shared" si="79"/>
        <v>U5-1</v>
      </c>
      <c r="E553" t="s">
        <v>421</v>
      </c>
      <c r="F553">
        <v>1</v>
      </c>
      <c r="G553" t="s">
        <v>1299</v>
      </c>
      <c r="AT553" t="str">
        <f t="shared" si="80"/>
        <v>1.35V_LDO</v>
      </c>
      <c r="AU553" t="str">
        <f t="shared" si="81"/>
        <v>--</v>
      </c>
    </row>
    <row r="554" spans="1:47" x14ac:dyDescent="0.25">
      <c r="A554" t="str">
        <f t="shared" si="76"/>
        <v>U5-2</v>
      </c>
      <c r="B554" t="str">
        <f t="shared" si="77"/>
        <v>1.35V_LDO</v>
      </c>
      <c r="C554" t="str">
        <f t="shared" si="78"/>
        <v>U5-1.35V_LDO</v>
      </c>
      <c r="D554" t="str">
        <f t="shared" si="79"/>
        <v>U5-2</v>
      </c>
      <c r="E554" t="s">
        <v>421</v>
      </c>
      <c r="F554">
        <v>2</v>
      </c>
      <c r="G554" t="s">
        <v>1299</v>
      </c>
      <c r="AT554" t="str">
        <f t="shared" si="80"/>
        <v>1.35V_LDO</v>
      </c>
      <c r="AU554" t="str">
        <f t="shared" si="81"/>
        <v>--</v>
      </c>
    </row>
    <row r="555" spans="1:47" x14ac:dyDescent="0.25">
      <c r="A555" t="str">
        <f t="shared" si="76"/>
        <v>U5-3</v>
      </c>
      <c r="B555" t="str">
        <f t="shared" si="77"/>
        <v>NetU5_3</v>
      </c>
      <c r="C555" t="str">
        <f t="shared" si="78"/>
        <v>U5-NetU5_3</v>
      </c>
      <c r="D555" t="str">
        <f t="shared" si="79"/>
        <v>U5-3</v>
      </c>
      <c r="E555" t="s">
        <v>421</v>
      </c>
      <c r="F555">
        <v>3</v>
      </c>
      <c r="G555" t="s">
        <v>920</v>
      </c>
      <c r="AT555" t="str">
        <f t="shared" si="80"/>
        <v>NetU5_3</v>
      </c>
      <c r="AU555" t="str">
        <f t="shared" si="81"/>
        <v>--</v>
      </c>
    </row>
    <row r="556" spans="1:47" x14ac:dyDescent="0.25">
      <c r="A556" t="str">
        <f t="shared" si="76"/>
        <v>U5-4</v>
      </c>
      <c r="B556" t="str">
        <f t="shared" si="77"/>
        <v>VIN</v>
      </c>
      <c r="C556" t="str">
        <f t="shared" si="78"/>
        <v>U5-VIN</v>
      </c>
      <c r="D556" t="str">
        <f t="shared" si="79"/>
        <v>U5-4</v>
      </c>
      <c r="E556" t="s">
        <v>421</v>
      </c>
      <c r="F556">
        <v>4</v>
      </c>
      <c r="G556" t="s">
        <v>273</v>
      </c>
      <c r="AT556" t="str">
        <f t="shared" si="80"/>
        <v>VIN</v>
      </c>
      <c r="AU556" t="str">
        <f t="shared" si="81"/>
        <v>--</v>
      </c>
    </row>
    <row r="557" spans="1:47" x14ac:dyDescent="0.25">
      <c r="A557" t="str">
        <f t="shared" si="76"/>
        <v>U5-5</v>
      </c>
      <c r="B557" t="str">
        <f t="shared" si="77"/>
        <v>NetR13_1</v>
      </c>
      <c r="C557" t="str">
        <f t="shared" si="78"/>
        <v>U5-NetR13_1</v>
      </c>
      <c r="D557" t="str">
        <f t="shared" si="79"/>
        <v>U5-5</v>
      </c>
      <c r="E557" t="s">
        <v>421</v>
      </c>
      <c r="F557">
        <v>5</v>
      </c>
      <c r="G557" t="s">
        <v>1286</v>
      </c>
      <c r="AT557" t="str">
        <f t="shared" si="80"/>
        <v>NetR13_1</v>
      </c>
      <c r="AU557" t="str">
        <f t="shared" si="81"/>
        <v>--</v>
      </c>
    </row>
    <row r="558" spans="1:47" x14ac:dyDescent="0.25">
      <c r="A558" t="str">
        <f t="shared" si="76"/>
        <v>U5-6</v>
      </c>
      <c r="B558" t="str">
        <f t="shared" si="77"/>
        <v>GND</v>
      </c>
      <c r="C558" t="str">
        <f t="shared" si="78"/>
        <v>U5-GND</v>
      </c>
      <c r="D558" t="str">
        <f t="shared" si="79"/>
        <v>U5-6</v>
      </c>
      <c r="E558" t="s">
        <v>421</v>
      </c>
      <c r="F558">
        <v>6</v>
      </c>
      <c r="G558" t="s">
        <v>275</v>
      </c>
      <c r="AT558" t="str">
        <f t="shared" si="80"/>
        <v>GND</v>
      </c>
      <c r="AU558" t="str">
        <f t="shared" si="81"/>
        <v>--</v>
      </c>
    </row>
    <row r="559" spans="1:47" x14ac:dyDescent="0.25">
      <c r="A559" t="str">
        <f t="shared" si="76"/>
        <v>U5-7</v>
      </c>
      <c r="B559" t="str">
        <f t="shared" si="77"/>
        <v>NetC25_1</v>
      </c>
      <c r="C559" t="str">
        <f t="shared" si="78"/>
        <v>U5-NetC25_1</v>
      </c>
      <c r="D559" t="str">
        <f t="shared" si="79"/>
        <v>U5-7</v>
      </c>
      <c r="E559" t="s">
        <v>421</v>
      </c>
      <c r="F559">
        <v>7</v>
      </c>
      <c r="G559" t="s">
        <v>1308</v>
      </c>
      <c r="AT559" t="str">
        <f t="shared" si="80"/>
        <v>NetC25_1</v>
      </c>
      <c r="AU559" t="str">
        <f t="shared" si="81"/>
        <v>--</v>
      </c>
    </row>
    <row r="560" spans="1:47" x14ac:dyDescent="0.25">
      <c r="A560" t="str">
        <f t="shared" si="76"/>
        <v>U5-8</v>
      </c>
      <c r="B560" t="str">
        <f t="shared" si="77"/>
        <v>NetR3_1</v>
      </c>
      <c r="C560" t="str">
        <f t="shared" si="78"/>
        <v>U5-NetR3_1</v>
      </c>
      <c r="D560" t="str">
        <f t="shared" si="79"/>
        <v>U5-8</v>
      </c>
      <c r="E560" t="s">
        <v>421</v>
      </c>
      <c r="F560">
        <v>8</v>
      </c>
      <c r="G560" t="s">
        <v>922</v>
      </c>
      <c r="AT560" t="str">
        <f t="shared" si="80"/>
        <v>NetR3_1</v>
      </c>
      <c r="AU560" t="str">
        <f t="shared" si="81"/>
        <v>--</v>
      </c>
    </row>
    <row r="561" spans="1:47" x14ac:dyDescent="0.25">
      <c r="A561" t="str">
        <f t="shared" si="76"/>
        <v>U5-9</v>
      </c>
      <c r="B561" t="str">
        <f t="shared" si="77"/>
        <v>1.0V_MGT</v>
      </c>
      <c r="C561" t="str">
        <f t="shared" si="78"/>
        <v>U5-1.0V_MGT</v>
      </c>
      <c r="D561" t="str">
        <f t="shared" si="79"/>
        <v>U5-9</v>
      </c>
      <c r="E561" t="s">
        <v>421</v>
      </c>
      <c r="F561">
        <v>9</v>
      </c>
      <c r="G561" t="s">
        <v>1298</v>
      </c>
      <c r="AT561" t="str">
        <f t="shared" si="80"/>
        <v>1.0V_MGT</v>
      </c>
      <c r="AU561" t="str">
        <f t="shared" si="81"/>
        <v>--</v>
      </c>
    </row>
    <row r="562" spans="1:47" x14ac:dyDescent="0.25">
      <c r="A562" t="str">
        <f t="shared" si="76"/>
        <v>U5-10</v>
      </c>
      <c r="B562" t="str">
        <f t="shared" si="77"/>
        <v>1.0V_MGT</v>
      </c>
      <c r="C562" t="str">
        <f t="shared" si="78"/>
        <v>U5-1.0V_MGT</v>
      </c>
      <c r="D562" t="str">
        <f t="shared" si="79"/>
        <v>U5-10</v>
      </c>
      <c r="E562" t="s">
        <v>421</v>
      </c>
      <c r="F562">
        <v>10</v>
      </c>
      <c r="G562" t="s">
        <v>1298</v>
      </c>
      <c r="AT562" t="str">
        <f t="shared" si="80"/>
        <v>1.0V_MGT</v>
      </c>
      <c r="AU562" t="str">
        <f t="shared" si="81"/>
        <v>--</v>
      </c>
    </row>
    <row r="563" spans="1:47" x14ac:dyDescent="0.25">
      <c r="A563" t="str">
        <f t="shared" si="76"/>
        <v>U5-11</v>
      </c>
      <c r="B563" t="str">
        <f t="shared" si="77"/>
        <v>GND</v>
      </c>
      <c r="C563" t="str">
        <f t="shared" si="78"/>
        <v>U5-GND</v>
      </c>
      <c r="D563" t="str">
        <f t="shared" si="79"/>
        <v>U5-11</v>
      </c>
      <c r="E563" t="s">
        <v>421</v>
      </c>
      <c r="F563">
        <v>11</v>
      </c>
      <c r="G563" t="s">
        <v>275</v>
      </c>
      <c r="AT563" t="str">
        <f t="shared" si="80"/>
        <v>GND</v>
      </c>
      <c r="AU563" t="str">
        <f t="shared" si="81"/>
        <v>--</v>
      </c>
    </row>
    <row r="564" spans="1:47" x14ac:dyDescent="0.25">
      <c r="A564" t="str">
        <f t="shared" si="76"/>
        <v>U6-1</v>
      </c>
      <c r="B564" t="str">
        <f t="shared" si="77"/>
        <v>1.35V_LDO</v>
      </c>
      <c r="C564" t="str">
        <f t="shared" si="78"/>
        <v>U6-1.35V_LDO</v>
      </c>
      <c r="D564" t="str">
        <f t="shared" si="79"/>
        <v>U6-1</v>
      </c>
      <c r="E564" t="s">
        <v>475</v>
      </c>
      <c r="F564">
        <v>1</v>
      </c>
      <c r="G564" t="s">
        <v>1299</v>
      </c>
      <c r="AT564" t="str">
        <f t="shared" si="80"/>
        <v>1.35V_LDO</v>
      </c>
      <c r="AU564" t="str">
        <f t="shared" si="81"/>
        <v>--</v>
      </c>
    </row>
    <row r="565" spans="1:47" x14ac:dyDescent="0.25">
      <c r="A565" t="str">
        <f t="shared" si="76"/>
        <v>U6-2</v>
      </c>
      <c r="B565" t="str">
        <f t="shared" si="77"/>
        <v>1.35V_LDO</v>
      </c>
      <c r="C565" t="str">
        <f t="shared" si="78"/>
        <v>U6-1.35V_LDO</v>
      </c>
      <c r="D565" t="str">
        <f t="shared" si="79"/>
        <v>U6-2</v>
      </c>
      <c r="E565" t="s">
        <v>475</v>
      </c>
      <c r="F565">
        <v>2</v>
      </c>
      <c r="G565" t="s">
        <v>1299</v>
      </c>
      <c r="AT565" t="str">
        <f t="shared" si="80"/>
        <v>1.35V_LDO</v>
      </c>
      <c r="AU565" t="str">
        <f t="shared" si="81"/>
        <v>--</v>
      </c>
    </row>
    <row r="566" spans="1:47" x14ac:dyDescent="0.25">
      <c r="A566" t="str">
        <f t="shared" si="76"/>
        <v>U6-3</v>
      </c>
      <c r="B566" t="str">
        <f t="shared" si="77"/>
        <v>NetR13_1</v>
      </c>
      <c r="C566" t="str">
        <f t="shared" si="78"/>
        <v>U6-NetR13_1</v>
      </c>
      <c r="D566" t="str">
        <f t="shared" si="79"/>
        <v>U6-3</v>
      </c>
      <c r="E566" t="s">
        <v>475</v>
      </c>
      <c r="F566">
        <v>3</v>
      </c>
      <c r="G566" t="s">
        <v>1286</v>
      </c>
      <c r="AT566" t="str">
        <f t="shared" si="80"/>
        <v>NetR13_1</v>
      </c>
      <c r="AU566" t="str">
        <f t="shared" si="81"/>
        <v>--</v>
      </c>
    </row>
    <row r="567" spans="1:47" x14ac:dyDescent="0.25">
      <c r="A567" t="str">
        <f t="shared" si="76"/>
        <v>U6-4</v>
      </c>
      <c r="B567" t="str">
        <f t="shared" si="77"/>
        <v>VIN</v>
      </c>
      <c r="C567" t="str">
        <f t="shared" si="78"/>
        <v>U6-VIN</v>
      </c>
      <c r="D567" t="str">
        <f t="shared" si="79"/>
        <v>U6-4</v>
      </c>
      <c r="E567" t="s">
        <v>475</v>
      </c>
      <c r="F567">
        <v>4</v>
      </c>
      <c r="G567" t="s">
        <v>273</v>
      </c>
      <c r="AT567" t="str">
        <f t="shared" si="80"/>
        <v>VIN</v>
      </c>
      <c r="AU567" t="str">
        <f t="shared" si="81"/>
        <v>--</v>
      </c>
    </row>
    <row r="568" spans="1:47" x14ac:dyDescent="0.25">
      <c r="A568" t="str">
        <f t="shared" si="76"/>
        <v>U6-5</v>
      </c>
      <c r="B568" t="str">
        <f t="shared" si="77"/>
        <v>NetR14_1</v>
      </c>
      <c r="C568" t="str">
        <f t="shared" si="78"/>
        <v>U6-NetR14_1</v>
      </c>
      <c r="D568" t="str">
        <f t="shared" si="79"/>
        <v>U6-5</v>
      </c>
      <c r="E568" t="s">
        <v>475</v>
      </c>
      <c r="F568">
        <v>5</v>
      </c>
      <c r="G568" t="s">
        <v>927</v>
      </c>
      <c r="AT568" t="str">
        <f t="shared" si="80"/>
        <v>NetR14_1</v>
      </c>
      <c r="AU568" t="str">
        <f t="shared" si="81"/>
        <v>--</v>
      </c>
    </row>
    <row r="569" spans="1:47" x14ac:dyDescent="0.25">
      <c r="A569" t="str">
        <f t="shared" si="76"/>
        <v>U6-6</v>
      </c>
      <c r="B569" t="str">
        <f t="shared" si="77"/>
        <v>GND</v>
      </c>
      <c r="C569" t="str">
        <f t="shared" si="78"/>
        <v>U6-GND</v>
      </c>
      <c r="D569" t="str">
        <f t="shared" si="79"/>
        <v>U6-6</v>
      </c>
      <c r="E569" t="s">
        <v>475</v>
      </c>
      <c r="F569">
        <v>6</v>
      </c>
      <c r="G569" t="s">
        <v>275</v>
      </c>
      <c r="AT569" t="str">
        <f t="shared" si="80"/>
        <v>GND</v>
      </c>
      <c r="AU569" t="str">
        <f t="shared" si="81"/>
        <v>--</v>
      </c>
    </row>
    <row r="570" spans="1:47" x14ac:dyDescent="0.25">
      <c r="A570" t="str">
        <f t="shared" si="76"/>
        <v>U6-7</v>
      </c>
      <c r="B570" t="str">
        <f t="shared" si="77"/>
        <v>NetC26_1</v>
      </c>
      <c r="C570" t="str">
        <f t="shared" si="78"/>
        <v>U6-NetC26_1</v>
      </c>
      <c r="D570" t="str">
        <f t="shared" si="79"/>
        <v>U6-7</v>
      </c>
      <c r="E570" t="s">
        <v>475</v>
      </c>
      <c r="F570">
        <v>7</v>
      </c>
      <c r="G570" t="s">
        <v>1309</v>
      </c>
      <c r="AT570" t="str">
        <f t="shared" si="80"/>
        <v>NetC26_1</v>
      </c>
      <c r="AU570" t="str">
        <f t="shared" si="81"/>
        <v>--</v>
      </c>
    </row>
    <row r="571" spans="1:47" x14ac:dyDescent="0.25">
      <c r="A571" t="str">
        <f t="shared" si="76"/>
        <v>U6-8</v>
      </c>
      <c r="B571" t="str">
        <f t="shared" si="77"/>
        <v>NetR11_1</v>
      </c>
      <c r="C571" t="str">
        <f t="shared" si="78"/>
        <v>U6-NetR11_1</v>
      </c>
      <c r="D571" t="str">
        <f t="shared" si="79"/>
        <v>U6-8</v>
      </c>
      <c r="E571" t="s">
        <v>475</v>
      </c>
      <c r="F571">
        <v>8</v>
      </c>
      <c r="G571" t="s">
        <v>914</v>
      </c>
      <c r="AT571" t="str">
        <f t="shared" si="80"/>
        <v>NetR11_1</v>
      </c>
      <c r="AU571" t="str">
        <f t="shared" si="81"/>
        <v>--</v>
      </c>
    </row>
    <row r="572" spans="1:47" x14ac:dyDescent="0.25">
      <c r="A572" t="str">
        <f t="shared" si="76"/>
        <v>U6-9</v>
      </c>
      <c r="B572" t="str">
        <f t="shared" si="77"/>
        <v>1.2V_MGT</v>
      </c>
      <c r="C572" t="str">
        <f t="shared" si="78"/>
        <v>U6-1.2V_MGT</v>
      </c>
      <c r="D572" t="str">
        <f t="shared" si="79"/>
        <v>U6-9</v>
      </c>
      <c r="E572" t="s">
        <v>475</v>
      </c>
      <c r="F572">
        <v>9</v>
      </c>
      <c r="G572" t="s">
        <v>874</v>
      </c>
      <c r="AT572" t="str">
        <f t="shared" si="80"/>
        <v>1.2V_MGT</v>
      </c>
      <c r="AU572" t="str">
        <f t="shared" si="81"/>
        <v>--</v>
      </c>
    </row>
    <row r="573" spans="1:47" x14ac:dyDescent="0.25">
      <c r="A573" t="str">
        <f t="shared" si="76"/>
        <v>U6-10</v>
      </c>
      <c r="B573" t="str">
        <f t="shared" si="77"/>
        <v>1.2V_MGT</v>
      </c>
      <c r="C573" t="str">
        <f t="shared" si="78"/>
        <v>U6-1.2V_MGT</v>
      </c>
      <c r="D573" t="str">
        <f t="shared" si="79"/>
        <v>U6-10</v>
      </c>
      <c r="E573" t="s">
        <v>475</v>
      </c>
      <c r="F573">
        <v>10</v>
      </c>
      <c r="G573" t="s">
        <v>874</v>
      </c>
      <c r="AT573" t="str">
        <f t="shared" si="80"/>
        <v>1.2V_MGT</v>
      </c>
      <c r="AU573" t="str">
        <f t="shared" si="81"/>
        <v>--</v>
      </c>
    </row>
    <row r="574" spans="1:47" x14ac:dyDescent="0.25">
      <c r="A574" t="str">
        <f t="shared" si="76"/>
        <v>U6-11</v>
      </c>
      <c r="B574" t="str">
        <f t="shared" si="77"/>
        <v>GND</v>
      </c>
      <c r="C574" t="str">
        <f t="shared" si="78"/>
        <v>U6-GND</v>
      </c>
      <c r="D574" t="str">
        <f t="shared" si="79"/>
        <v>U6-11</v>
      </c>
      <c r="E574" t="s">
        <v>475</v>
      </c>
      <c r="F574">
        <v>11</v>
      </c>
      <c r="G574" t="s">
        <v>275</v>
      </c>
      <c r="AT574" t="str">
        <f t="shared" si="80"/>
        <v>GND</v>
      </c>
      <c r="AU574" t="str">
        <f t="shared" si="81"/>
        <v>--</v>
      </c>
    </row>
    <row r="575" spans="1:47" x14ac:dyDescent="0.25">
      <c r="A575" t="str">
        <f t="shared" si="76"/>
        <v>U7-1</v>
      </c>
      <c r="B575" t="str">
        <f t="shared" si="77"/>
        <v>SPI-CS</v>
      </c>
      <c r="C575" t="str">
        <f t="shared" si="78"/>
        <v>U7-SPI-CS</v>
      </c>
      <c r="D575" t="str">
        <f t="shared" si="79"/>
        <v>U7-1</v>
      </c>
      <c r="E575" t="s">
        <v>476</v>
      </c>
      <c r="F575">
        <v>1</v>
      </c>
      <c r="G575" t="s">
        <v>414</v>
      </c>
      <c r="AT575" t="str">
        <f t="shared" si="80"/>
        <v>SPI-CS</v>
      </c>
      <c r="AU575" t="str">
        <f t="shared" si="81"/>
        <v>--</v>
      </c>
    </row>
    <row r="576" spans="1:47" x14ac:dyDescent="0.25">
      <c r="A576" t="str">
        <f t="shared" si="76"/>
        <v>U7-2</v>
      </c>
      <c r="B576" t="str">
        <f t="shared" si="77"/>
        <v>SPI-DQ1</v>
      </c>
      <c r="C576" t="str">
        <f t="shared" si="78"/>
        <v>U7-SPI-DQ1</v>
      </c>
      <c r="D576" t="str">
        <f t="shared" si="79"/>
        <v>U7-2</v>
      </c>
      <c r="E576" t="s">
        <v>476</v>
      </c>
      <c r="F576">
        <v>2</v>
      </c>
      <c r="G576" t="s">
        <v>415</v>
      </c>
      <c r="AT576" t="str">
        <f t="shared" si="80"/>
        <v>SPI-DQ1</v>
      </c>
      <c r="AU576" t="str">
        <f t="shared" si="81"/>
        <v>--</v>
      </c>
    </row>
    <row r="577" spans="1:47" x14ac:dyDescent="0.25">
      <c r="A577" t="str">
        <f t="shared" si="76"/>
        <v>U7-3</v>
      </c>
      <c r="B577" t="str">
        <f t="shared" si="77"/>
        <v>SPI-DQ2</v>
      </c>
      <c r="C577" t="str">
        <f t="shared" si="78"/>
        <v>U7-SPI-DQ2</v>
      </c>
      <c r="D577" t="str">
        <f t="shared" si="79"/>
        <v>U7-3</v>
      </c>
      <c r="E577" t="s">
        <v>476</v>
      </c>
      <c r="F577">
        <v>3</v>
      </c>
      <c r="G577" t="s">
        <v>416</v>
      </c>
      <c r="AT577" t="str">
        <f t="shared" si="80"/>
        <v>SPI-DQ2</v>
      </c>
      <c r="AU577" t="str">
        <f t="shared" si="81"/>
        <v>--</v>
      </c>
    </row>
    <row r="578" spans="1:47" x14ac:dyDescent="0.25">
      <c r="A578" t="str">
        <f t="shared" si="76"/>
        <v>U7-4</v>
      </c>
      <c r="B578" t="str">
        <f t="shared" si="77"/>
        <v>GND</v>
      </c>
      <c r="C578" t="str">
        <f t="shared" si="78"/>
        <v>U7-GND</v>
      </c>
      <c r="D578" t="str">
        <f t="shared" si="79"/>
        <v>U7-4</v>
      </c>
      <c r="E578" t="s">
        <v>476</v>
      </c>
      <c r="F578">
        <v>4</v>
      </c>
      <c r="G578" t="s">
        <v>275</v>
      </c>
      <c r="AT578" t="str">
        <f t="shared" si="80"/>
        <v>GND</v>
      </c>
      <c r="AU578" t="str">
        <f t="shared" si="81"/>
        <v>--</v>
      </c>
    </row>
    <row r="579" spans="1:47" x14ac:dyDescent="0.25">
      <c r="A579" t="str">
        <f t="shared" si="76"/>
        <v>U7-5</v>
      </c>
      <c r="B579" t="str">
        <f t="shared" si="77"/>
        <v>SPI-DQO</v>
      </c>
      <c r="C579" t="str">
        <f t="shared" si="78"/>
        <v>U7-SPI-DQO</v>
      </c>
      <c r="D579" t="str">
        <f t="shared" si="79"/>
        <v>U7-5</v>
      </c>
      <c r="E579" t="s">
        <v>476</v>
      </c>
      <c r="F579">
        <v>5</v>
      </c>
      <c r="G579" t="s">
        <v>418</v>
      </c>
      <c r="AT579" t="str">
        <f t="shared" si="80"/>
        <v>SPI-DQO</v>
      </c>
      <c r="AU579" t="str">
        <f t="shared" si="81"/>
        <v>--</v>
      </c>
    </row>
    <row r="580" spans="1:47" x14ac:dyDescent="0.25">
      <c r="A580" t="str">
        <f t="shared" si="76"/>
        <v>U7-6</v>
      </c>
      <c r="B580" t="str">
        <f t="shared" si="77"/>
        <v>SPI-CLK</v>
      </c>
      <c r="C580" t="str">
        <f t="shared" si="78"/>
        <v>U7-SPI-CLK</v>
      </c>
      <c r="D580" t="str">
        <f t="shared" si="79"/>
        <v>U7-6</v>
      </c>
      <c r="E580" t="s">
        <v>476</v>
      </c>
      <c r="F580">
        <v>6</v>
      </c>
      <c r="G580" t="s">
        <v>1306</v>
      </c>
      <c r="AT580" t="str">
        <f t="shared" si="80"/>
        <v>SPI-CLK</v>
      </c>
      <c r="AU580" t="str">
        <f t="shared" si="81"/>
        <v>--</v>
      </c>
    </row>
    <row r="581" spans="1:47" x14ac:dyDescent="0.25">
      <c r="A581" t="str">
        <f t="shared" si="76"/>
        <v>U7-7</v>
      </c>
      <c r="B581" t="str">
        <f t="shared" si="77"/>
        <v>SPI-DQ3</v>
      </c>
      <c r="C581" t="str">
        <f t="shared" si="78"/>
        <v>U7-SPI-DQ3</v>
      </c>
      <c r="D581" t="str">
        <f t="shared" si="79"/>
        <v>U7-7</v>
      </c>
      <c r="E581" t="s">
        <v>476</v>
      </c>
      <c r="F581">
        <v>7</v>
      </c>
      <c r="G581" t="s">
        <v>417</v>
      </c>
      <c r="AT581" t="str">
        <f t="shared" si="80"/>
        <v>SPI-DQ3</v>
      </c>
      <c r="AU581" t="str">
        <f t="shared" si="81"/>
        <v>--</v>
      </c>
    </row>
    <row r="582" spans="1:47" x14ac:dyDescent="0.25">
      <c r="A582" t="str">
        <f t="shared" ref="A582:A645" si="82">$E582&amp;"-"&amp;$F582</f>
        <v>U7-8</v>
      </c>
      <c r="B582" t="str">
        <f t="shared" ref="B582:B645" si="83">IF(OR(E582=$A$2,E582=$B$2,E582=$C$2,E582=$D$2),"--",G582)</f>
        <v>VCCIO_0</v>
      </c>
      <c r="C582" t="str">
        <f t="shared" ref="C582:C645" si="84">$E582&amp;"-"&amp;$G582</f>
        <v>U7-VCCIO_0</v>
      </c>
      <c r="D582" t="str">
        <f t="shared" ref="D582:D645" si="85">A582</f>
        <v>U7-8</v>
      </c>
      <c r="E582" t="s">
        <v>476</v>
      </c>
      <c r="F582">
        <v>8</v>
      </c>
      <c r="G582" t="s">
        <v>1287</v>
      </c>
      <c r="AT582" t="str">
        <f t="shared" ref="AT582:AT645" si="86">IF(IF(COUNTIF($AO$6:$AQ$150,B582)&gt;0,"---","--")="---",VLOOKUP(B582,$AO$6:$AQ$150,3,0),B582)</f>
        <v>VCCIO_0</v>
      </c>
      <c r="AU582" t="str">
        <f t="shared" ref="AU582:AU645" si="87">IF(IF(COUNTIF($AO$6:$AQ$150,B582)&gt;0,"---","--")="---",VLOOKUP(B582,$AO$6:$AQ$150,2,0),"--")</f>
        <v>--</v>
      </c>
    </row>
    <row r="583" spans="1:47" x14ac:dyDescent="0.25">
      <c r="A583" t="str">
        <f t="shared" si="82"/>
        <v>U8-1</v>
      </c>
      <c r="B583" t="str">
        <f t="shared" si="83"/>
        <v>NetC24_1</v>
      </c>
      <c r="C583" t="str">
        <f t="shared" si="84"/>
        <v>U8-NetC24_1</v>
      </c>
      <c r="D583" t="str">
        <f t="shared" si="85"/>
        <v>U8-1</v>
      </c>
      <c r="E583" t="s">
        <v>477</v>
      </c>
      <c r="F583">
        <v>1</v>
      </c>
      <c r="G583" t="s">
        <v>916</v>
      </c>
      <c r="AT583" t="str">
        <f t="shared" si="86"/>
        <v>NetC24_1</v>
      </c>
      <c r="AU583" t="str">
        <f t="shared" si="87"/>
        <v>--</v>
      </c>
    </row>
    <row r="584" spans="1:47" x14ac:dyDescent="0.25">
      <c r="A584" t="str">
        <f t="shared" si="82"/>
        <v>U8-2</v>
      </c>
      <c r="B584" t="str">
        <f t="shared" si="83"/>
        <v>GND</v>
      </c>
      <c r="C584" t="str">
        <f t="shared" si="84"/>
        <v>U8-GND</v>
      </c>
      <c r="D584" t="str">
        <f t="shared" si="85"/>
        <v>U8-2</v>
      </c>
      <c r="E584" t="s">
        <v>477</v>
      </c>
      <c r="F584">
        <v>2</v>
      </c>
      <c r="G584" t="s">
        <v>275</v>
      </c>
      <c r="AT584" t="str">
        <f t="shared" si="86"/>
        <v>GND</v>
      </c>
      <c r="AU584" t="str">
        <f t="shared" si="87"/>
        <v>--</v>
      </c>
    </row>
    <row r="585" spans="1:47" x14ac:dyDescent="0.25">
      <c r="A585" t="str">
        <f t="shared" si="82"/>
        <v>U8-3</v>
      </c>
      <c r="B585" t="str">
        <f t="shared" si="83"/>
        <v>CLK25M</v>
      </c>
      <c r="C585" t="str">
        <f t="shared" si="84"/>
        <v>U8-CLK25M</v>
      </c>
      <c r="D585" t="str">
        <f t="shared" si="85"/>
        <v>U8-3</v>
      </c>
      <c r="E585" t="s">
        <v>477</v>
      </c>
      <c r="F585">
        <v>3</v>
      </c>
      <c r="G585" t="s">
        <v>923</v>
      </c>
      <c r="AT585" t="str">
        <f t="shared" si="86"/>
        <v>B14_L13_P</v>
      </c>
      <c r="AU585" t="str">
        <f t="shared" si="87"/>
        <v>R23</v>
      </c>
    </row>
    <row r="586" spans="1:47" x14ac:dyDescent="0.25">
      <c r="A586" t="str">
        <f t="shared" si="82"/>
        <v>U8-4</v>
      </c>
      <c r="B586" t="str">
        <f t="shared" si="83"/>
        <v>NetC24_1</v>
      </c>
      <c r="C586" t="str">
        <f t="shared" si="84"/>
        <v>U8-NetC24_1</v>
      </c>
      <c r="D586" t="str">
        <f t="shared" si="85"/>
        <v>U8-4</v>
      </c>
      <c r="E586" t="s">
        <v>477</v>
      </c>
      <c r="F586">
        <v>4</v>
      </c>
      <c r="G586" t="s">
        <v>916</v>
      </c>
      <c r="AT586" t="str">
        <f t="shared" si="86"/>
        <v>NetC24_1</v>
      </c>
      <c r="AU586" t="str">
        <f t="shared" si="87"/>
        <v>--</v>
      </c>
    </row>
    <row r="587" spans="1:47" x14ac:dyDescent="0.25">
      <c r="A587" t="str">
        <f t="shared" si="82"/>
        <v>U9-1</v>
      </c>
      <c r="B587" t="str">
        <f t="shared" si="83"/>
        <v>NetU9_1</v>
      </c>
      <c r="C587" t="str">
        <f t="shared" si="84"/>
        <v>U9-NetU9_1</v>
      </c>
      <c r="D587" t="str">
        <f t="shared" si="85"/>
        <v>U9-1</v>
      </c>
      <c r="E587" t="s">
        <v>478</v>
      </c>
      <c r="F587">
        <v>1</v>
      </c>
      <c r="G587" t="s">
        <v>1320</v>
      </c>
      <c r="AT587" t="str">
        <f t="shared" si="86"/>
        <v>NetU9_1</v>
      </c>
      <c r="AU587" t="str">
        <f t="shared" si="87"/>
        <v>--</v>
      </c>
    </row>
    <row r="588" spans="1:47" x14ac:dyDescent="0.25">
      <c r="A588" t="str">
        <f t="shared" si="82"/>
        <v>U9-2</v>
      </c>
      <c r="B588" t="str">
        <f t="shared" si="83"/>
        <v>BOOTMODE</v>
      </c>
      <c r="C588" t="str">
        <f t="shared" si="84"/>
        <v>U9-BOOTMODE</v>
      </c>
      <c r="D588" t="str">
        <f t="shared" si="85"/>
        <v>U9-2</v>
      </c>
      <c r="E588" t="s">
        <v>478</v>
      </c>
      <c r="F588">
        <v>2</v>
      </c>
      <c r="G588" t="s">
        <v>1267</v>
      </c>
      <c r="AT588" t="str">
        <f t="shared" si="86"/>
        <v>BOOTMODE</v>
      </c>
      <c r="AU588" t="str">
        <f t="shared" si="87"/>
        <v>--</v>
      </c>
    </row>
    <row r="589" spans="1:47" x14ac:dyDescent="0.25">
      <c r="A589" t="str">
        <f t="shared" si="82"/>
        <v>U9-3</v>
      </c>
      <c r="B589" t="str">
        <f t="shared" si="83"/>
        <v>GND</v>
      </c>
      <c r="C589" t="str">
        <f t="shared" si="84"/>
        <v>U9-GND</v>
      </c>
      <c r="D589" t="str">
        <f t="shared" si="85"/>
        <v>U9-3</v>
      </c>
      <c r="E589" t="s">
        <v>478</v>
      </c>
      <c r="F589">
        <v>3</v>
      </c>
      <c r="G589" t="s">
        <v>275</v>
      </c>
      <c r="AT589" t="str">
        <f t="shared" si="86"/>
        <v>GND</v>
      </c>
      <c r="AU589" t="str">
        <f t="shared" si="87"/>
        <v>--</v>
      </c>
    </row>
    <row r="590" spans="1:47" x14ac:dyDescent="0.25">
      <c r="A590" t="str">
        <f t="shared" si="82"/>
        <v>U9-4</v>
      </c>
      <c r="B590" t="str">
        <f t="shared" si="83"/>
        <v>NetU4_F13</v>
      </c>
      <c r="C590" t="str">
        <f t="shared" si="84"/>
        <v>U9-NetU4_F13</v>
      </c>
      <c r="D590" t="str">
        <f t="shared" si="85"/>
        <v>U9-4</v>
      </c>
      <c r="E590" t="s">
        <v>478</v>
      </c>
      <c r="F590">
        <v>4</v>
      </c>
      <c r="G590" t="s">
        <v>1310</v>
      </c>
      <c r="AT590" t="str">
        <f t="shared" si="86"/>
        <v>NetU4_F13</v>
      </c>
      <c r="AU590" t="str">
        <f t="shared" si="87"/>
        <v>--</v>
      </c>
    </row>
    <row r="591" spans="1:47" x14ac:dyDescent="0.25">
      <c r="A591" t="str">
        <f t="shared" si="82"/>
        <v>U9-5</v>
      </c>
      <c r="B591" t="str">
        <f t="shared" si="83"/>
        <v>VCCIO_0</v>
      </c>
      <c r="C591" t="str">
        <f t="shared" si="84"/>
        <v>U9-VCCIO_0</v>
      </c>
      <c r="D591" t="str">
        <f t="shared" si="85"/>
        <v>U9-5</v>
      </c>
      <c r="E591" t="s">
        <v>478</v>
      </c>
      <c r="F591">
        <v>5</v>
      </c>
      <c r="G591" t="s">
        <v>1287</v>
      </c>
      <c r="AT591" t="str">
        <f t="shared" si="86"/>
        <v>VCCIO_0</v>
      </c>
      <c r="AU591" t="str">
        <f t="shared" si="87"/>
        <v>--</v>
      </c>
    </row>
    <row r="592" spans="1:47" x14ac:dyDescent="0.25">
      <c r="A592" t="str">
        <f t="shared" si="82"/>
        <v>U19-1</v>
      </c>
      <c r="B592" t="str">
        <f t="shared" si="83"/>
        <v>EN_GTPWR</v>
      </c>
      <c r="C592" t="str">
        <f t="shared" si="84"/>
        <v>U19-EN_GTPWR</v>
      </c>
      <c r="D592" t="str">
        <f t="shared" si="85"/>
        <v>U19-1</v>
      </c>
      <c r="E592" t="s">
        <v>898</v>
      </c>
      <c r="F592">
        <v>1</v>
      </c>
      <c r="G592" t="s">
        <v>1305</v>
      </c>
      <c r="AT592" t="str">
        <f t="shared" si="86"/>
        <v>EN_GTPWR</v>
      </c>
      <c r="AU592" t="str">
        <f t="shared" si="87"/>
        <v>--</v>
      </c>
    </row>
    <row r="593" spans="1:47" x14ac:dyDescent="0.25">
      <c r="A593" t="str">
        <f t="shared" si="82"/>
        <v>U19-2</v>
      </c>
      <c r="B593" t="str">
        <f t="shared" si="83"/>
        <v>NetR14_1</v>
      </c>
      <c r="C593" t="str">
        <f t="shared" si="84"/>
        <v>U19-NetR14_1</v>
      </c>
      <c r="D593" t="str">
        <f t="shared" si="85"/>
        <v>U19-2</v>
      </c>
      <c r="E593" t="s">
        <v>898</v>
      </c>
      <c r="F593">
        <v>2</v>
      </c>
      <c r="G593" t="s">
        <v>927</v>
      </c>
      <c r="AT593" t="str">
        <f t="shared" si="86"/>
        <v>NetR14_1</v>
      </c>
      <c r="AU593" t="str">
        <f t="shared" si="87"/>
        <v>--</v>
      </c>
    </row>
    <row r="594" spans="1:47" x14ac:dyDescent="0.25">
      <c r="A594" t="str">
        <f t="shared" si="82"/>
        <v>U19-3</v>
      </c>
      <c r="B594" t="str">
        <f t="shared" si="83"/>
        <v>VIN</v>
      </c>
      <c r="C594" t="str">
        <f t="shared" si="84"/>
        <v>U19-VIN</v>
      </c>
      <c r="D594" t="str">
        <f t="shared" si="85"/>
        <v>U19-3</v>
      </c>
      <c r="E594" t="s">
        <v>898</v>
      </c>
      <c r="F594">
        <v>3</v>
      </c>
      <c r="G594" t="s">
        <v>273</v>
      </c>
      <c r="AT594" t="str">
        <f t="shared" si="86"/>
        <v>VIN</v>
      </c>
      <c r="AU594" t="str">
        <f t="shared" si="87"/>
        <v>--</v>
      </c>
    </row>
    <row r="595" spans="1:47" x14ac:dyDescent="0.25">
      <c r="A595" t="str">
        <f t="shared" si="82"/>
        <v>U19-4</v>
      </c>
      <c r="B595" t="str">
        <f t="shared" si="83"/>
        <v>VIN</v>
      </c>
      <c r="C595" t="str">
        <f t="shared" si="84"/>
        <v>U19-VIN</v>
      </c>
      <c r="D595" t="str">
        <f t="shared" si="85"/>
        <v>U19-4</v>
      </c>
      <c r="E595" t="s">
        <v>898</v>
      </c>
      <c r="F595">
        <v>4</v>
      </c>
      <c r="G595" t="s">
        <v>273</v>
      </c>
      <c r="AT595" t="str">
        <f t="shared" si="86"/>
        <v>VIN</v>
      </c>
      <c r="AU595" t="str">
        <f t="shared" si="87"/>
        <v>--</v>
      </c>
    </row>
    <row r="596" spans="1:47" x14ac:dyDescent="0.25">
      <c r="A596" t="str">
        <f t="shared" si="82"/>
        <v>U19-5</v>
      </c>
      <c r="B596" t="str">
        <f t="shared" si="83"/>
        <v>GND</v>
      </c>
      <c r="C596" t="str">
        <f t="shared" si="84"/>
        <v>U19-GND</v>
      </c>
      <c r="D596" t="str">
        <f t="shared" si="85"/>
        <v>U19-5</v>
      </c>
      <c r="E596" t="s">
        <v>898</v>
      </c>
      <c r="F596">
        <v>5</v>
      </c>
      <c r="G596" t="s">
        <v>275</v>
      </c>
      <c r="AT596" t="str">
        <f t="shared" si="86"/>
        <v>GND</v>
      </c>
      <c r="AU596" t="str">
        <f t="shared" si="87"/>
        <v>--</v>
      </c>
    </row>
    <row r="597" spans="1:47" x14ac:dyDescent="0.25">
      <c r="A597" t="str">
        <f t="shared" si="82"/>
        <v>U19-6</v>
      </c>
      <c r="B597" t="str">
        <f t="shared" si="83"/>
        <v>GND</v>
      </c>
      <c r="C597" t="str">
        <f t="shared" si="84"/>
        <v>U19-GND</v>
      </c>
      <c r="D597" t="str">
        <f t="shared" si="85"/>
        <v>U19-6</v>
      </c>
      <c r="E597" t="s">
        <v>898</v>
      </c>
      <c r="F597">
        <v>6</v>
      </c>
      <c r="G597" t="s">
        <v>275</v>
      </c>
      <c r="AT597" t="str">
        <f t="shared" si="86"/>
        <v>GND</v>
      </c>
      <c r="AU597" t="str">
        <f t="shared" si="87"/>
        <v>--</v>
      </c>
    </row>
    <row r="598" spans="1:47" x14ac:dyDescent="0.25">
      <c r="A598" t="str">
        <f t="shared" si="82"/>
        <v>U19-7</v>
      </c>
      <c r="B598" t="str">
        <f t="shared" si="83"/>
        <v>NetR2_2</v>
      </c>
      <c r="C598" t="str">
        <f t="shared" si="84"/>
        <v>U19-NetR2_2</v>
      </c>
      <c r="D598" t="str">
        <f t="shared" si="85"/>
        <v>U19-7</v>
      </c>
      <c r="E598" t="s">
        <v>898</v>
      </c>
      <c r="F598">
        <v>7</v>
      </c>
      <c r="G598" t="s">
        <v>921</v>
      </c>
      <c r="AT598" t="str">
        <f t="shared" si="86"/>
        <v>NetR2_2</v>
      </c>
      <c r="AU598" t="str">
        <f t="shared" si="87"/>
        <v>--</v>
      </c>
    </row>
    <row r="599" spans="1:47" x14ac:dyDescent="0.25">
      <c r="A599" t="str">
        <f t="shared" si="82"/>
        <v>U19-8</v>
      </c>
      <c r="B599" t="str">
        <f t="shared" si="83"/>
        <v>1.35V_LDO</v>
      </c>
      <c r="C599" t="str">
        <f t="shared" si="84"/>
        <v>U19-1.35V_LDO</v>
      </c>
      <c r="D599" t="str">
        <f t="shared" si="85"/>
        <v>U19-8</v>
      </c>
      <c r="E599" t="s">
        <v>898</v>
      </c>
      <c r="F599">
        <v>8</v>
      </c>
      <c r="G599" t="s">
        <v>1299</v>
      </c>
      <c r="AT599" t="str">
        <f t="shared" si="86"/>
        <v>1.35V_LDO</v>
      </c>
      <c r="AU599" t="str">
        <f t="shared" si="87"/>
        <v>--</v>
      </c>
    </row>
    <row r="600" spans="1:47" x14ac:dyDescent="0.25">
      <c r="A600" t="str">
        <f t="shared" si="82"/>
        <v>U19-9</v>
      </c>
      <c r="B600" t="str">
        <f t="shared" si="83"/>
        <v>GND</v>
      </c>
      <c r="C600" t="str">
        <f t="shared" si="84"/>
        <v>U19-GND</v>
      </c>
      <c r="D600" t="str">
        <f t="shared" si="85"/>
        <v>U19-9</v>
      </c>
      <c r="E600" t="s">
        <v>898</v>
      </c>
      <c r="F600">
        <v>9</v>
      </c>
      <c r="G600" t="s">
        <v>275</v>
      </c>
      <c r="AT600" t="str">
        <f t="shared" si="86"/>
        <v>GND</v>
      </c>
      <c r="AU600" t="str">
        <f t="shared" si="87"/>
        <v>--</v>
      </c>
    </row>
    <row r="601" spans="1:47" x14ac:dyDescent="0.25">
      <c r="A601" t="str">
        <f t="shared" si="82"/>
        <v>U23-1</v>
      </c>
      <c r="B601" t="str">
        <f t="shared" si="83"/>
        <v>NetU23_1</v>
      </c>
      <c r="C601" t="str">
        <f t="shared" si="84"/>
        <v>U23-NetU23_1</v>
      </c>
      <c r="D601" t="str">
        <f t="shared" si="85"/>
        <v>U23-1</v>
      </c>
      <c r="E601" t="s">
        <v>739</v>
      </c>
      <c r="F601">
        <v>1</v>
      </c>
      <c r="G601" t="s">
        <v>740</v>
      </c>
      <c r="AT601" t="str">
        <f t="shared" si="86"/>
        <v>NetU23_1</v>
      </c>
      <c r="AU601" t="str">
        <f t="shared" si="87"/>
        <v>--</v>
      </c>
    </row>
    <row r="602" spans="1:47" x14ac:dyDescent="0.25">
      <c r="A602" t="str">
        <f t="shared" si="82"/>
        <v>U23-2</v>
      </c>
      <c r="B602" t="str">
        <f t="shared" si="83"/>
        <v>GND</v>
      </c>
      <c r="C602" t="str">
        <f t="shared" si="84"/>
        <v>U23-GND</v>
      </c>
      <c r="D602" t="str">
        <f t="shared" si="85"/>
        <v>U23-2</v>
      </c>
      <c r="E602" t="s">
        <v>739</v>
      </c>
      <c r="F602">
        <v>2</v>
      </c>
      <c r="G602" t="s">
        <v>275</v>
      </c>
      <c r="AT602" t="str">
        <f t="shared" si="86"/>
        <v>GND</v>
      </c>
      <c r="AU602" t="str">
        <f t="shared" si="87"/>
        <v>--</v>
      </c>
    </row>
    <row r="603" spans="1:47" x14ac:dyDescent="0.25">
      <c r="A603" t="str">
        <f t="shared" si="82"/>
        <v>U23-3</v>
      </c>
      <c r="B603" t="str">
        <f t="shared" si="83"/>
        <v>PROG_B</v>
      </c>
      <c r="C603" t="str">
        <f t="shared" si="84"/>
        <v>U23-PROG_B</v>
      </c>
      <c r="D603" t="str">
        <f t="shared" si="85"/>
        <v>U23-3</v>
      </c>
      <c r="E603" t="s">
        <v>739</v>
      </c>
      <c r="F603">
        <v>3</v>
      </c>
      <c r="G603" t="s">
        <v>412</v>
      </c>
      <c r="AT603" t="str">
        <f t="shared" si="86"/>
        <v>PROG_B</v>
      </c>
      <c r="AU603" t="str">
        <f t="shared" si="87"/>
        <v>--</v>
      </c>
    </row>
    <row r="604" spans="1:47" x14ac:dyDescent="0.25">
      <c r="A604" t="str">
        <f t="shared" si="82"/>
        <v>U23-4</v>
      </c>
      <c r="B604" t="str">
        <f t="shared" si="83"/>
        <v>3.3V</v>
      </c>
      <c r="C604" t="str">
        <f t="shared" si="84"/>
        <v>U23-3.3V</v>
      </c>
      <c r="D604" t="str">
        <f t="shared" si="85"/>
        <v>U23-4</v>
      </c>
      <c r="E604" t="s">
        <v>739</v>
      </c>
      <c r="F604">
        <v>4</v>
      </c>
      <c r="G604" t="s">
        <v>277</v>
      </c>
      <c r="AT604" t="str">
        <f t="shared" si="86"/>
        <v>3.3V</v>
      </c>
      <c r="AU604" t="str">
        <f t="shared" si="87"/>
        <v>--</v>
      </c>
    </row>
    <row r="605" spans="1:47" x14ac:dyDescent="0.25">
      <c r="A605" t="str">
        <f t="shared" si="82"/>
        <v>U23-5</v>
      </c>
      <c r="B605" t="str">
        <f t="shared" si="83"/>
        <v>NetR6_1</v>
      </c>
      <c r="C605" t="str">
        <f t="shared" si="84"/>
        <v>U23-NetR6_1</v>
      </c>
      <c r="D605" t="str">
        <f t="shared" si="85"/>
        <v>U23-5</v>
      </c>
      <c r="E605" t="s">
        <v>739</v>
      </c>
      <c r="F605">
        <v>5</v>
      </c>
      <c r="G605" t="s">
        <v>847</v>
      </c>
      <c r="AT605" t="str">
        <f t="shared" si="86"/>
        <v>NetR6_1</v>
      </c>
      <c r="AU605" t="str">
        <f t="shared" si="87"/>
        <v>--</v>
      </c>
    </row>
    <row r="606" spans="1:47" x14ac:dyDescent="0.25">
      <c r="A606" t="str">
        <f t="shared" si="82"/>
        <v>C1-2</v>
      </c>
      <c r="B606" t="str">
        <f t="shared" si="83"/>
        <v>NetC1_2</v>
      </c>
      <c r="C606" t="str">
        <f t="shared" si="84"/>
        <v>C1-NetC1_2</v>
      </c>
      <c r="D606" t="str">
        <f t="shared" si="85"/>
        <v>C1-2</v>
      </c>
      <c r="E606" t="s">
        <v>555</v>
      </c>
      <c r="F606">
        <v>2</v>
      </c>
      <c r="G606" t="s">
        <v>1307</v>
      </c>
      <c r="AT606" t="str">
        <f t="shared" si="86"/>
        <v>NetC1_2</v>
      </c>
      <c r="AU606" t="str">
        <f t="shared" si="87"/>
        <v>--</v>
      </c>
    </row>
    <row r="607" spans="1:47" x14ac:dyDescent="0.25">
      <c r="A607" t="str">
        <f t="shared" si="82"/>
        <v>C2-1</v>
      </c>
      <c r="B607" t="str">
        <f t="shared" si="83"/>
        <v>ADC_P</v>
      </c>
      <c r="C607" t="str">
        <f t="shared" si="84"/>
        <v>C2-ADC_P</v>
      </c>
      <c r="D607" t="str">
        <f t="shared" si="85"/>
        <v>C2-1</v>
      </c>
      <c r="E607" t="s">
        <v>556</v>
      </c>
      <c r="F607">
        <v>1</v>
      </c>
      <c r="G607" t="s">
        <v>1301</v>
      </c>
      <c r="AT607" t="str">
        <f t="shared" si="86"/>
        <v>ADC_P</v>
      </c>
      <c r="AU607" t="str">
        <f t="shared" si="87"/>
        <v>--</v>
      </c>
    </row>
    <row r="608" spans="1:47" x14ac:dyDescent="0.25">
      <c r="A608" t="str">
        <f t="shared" si="82"/>
        <v>C2-2</v>
      </c>
      <c r="B608" t="str">
        <f t="shared" si="83"/>
        <v>ADC_N</v>
      </c>
      <c r="C608" t="str">
        <f t="shared" si="84"/>
        <v>C2-ADC_N</v>
      </c>
      <c r="D608" t="str">
        <f t="shared" si="85"/>
        <v>C2-2</v>
      </c>
      <c r="E608" t="s">
        <v>556</v>
      </c>
      <c r="F608">
        <v>2</v>
      </c>
      <c r="G608" t="s">
        <v>1300</v>
      </c>
      <c r="AT608" t="str">
        <f t="shared" si="86"/>
        <v>ADC_N</v>
      </c>
      <c r="AU608" t="str">
        <f t="shared" si="87"/>
        <v>--</v>
      </c>
    </row>
    <row r="609" spans="1:47" x14ac:dyDescent="0.25">
      <c r="A609" t="str">
        <f t="shared" si="82"/>
        <v>C3-1</v>
      </c>
      <c r="B609" t="str">
        <f t="shared" si="83"/>
        <v>VCCIO15</v>
      </c>
      <c r="C609" t="str">
        <f t="shared" si="84"/>
        <v>C3-VCCIO15</v>
      </c>
      <c r="D609" t="str">
        <f t="shared" si="85"/>
        <v>C3-1</v>
      </c>
      <c r="E609" t="s">
        <v>557</v>
      </c>
      <c r="F609">
        <v>1</v>
      </c>
      <c r="G609" t="s">
        <v>281</v>
      </c>
      <c r="AT609" t="str">
        <f t="shared" si="86"/>
        <v>VCCIO15</v>
      </c>
      <c r="AU609" t="str">
        <f t="shared" si="87"/>
        <v>--</v>
      </c>
    </row>
    <row r="610" spans="1:47" x14ac:dyDescent="0.25">
      <c r="A610" t="str">
        <f t="shared" si="82"/>
        <v>C3-2</v>
      </c>
      <c r="B610" t="str">
        <f t="shared" si="83"/>
        <v>GND</v>
      </c>
      <c r="C610" t="str">
        <f t="shared" si="84"/>
        <v>C3-GND</v>
      </c>
      <c r="D610" t="str">
        <f t="shared" si="85"/>
        <v>C3-2</v>
      </c>
      <c r="E610" t="s">
        <v>557</v>
      </c>
      <c r="F610">
        <v>2</v>
      </c>
      <c r="G610" t="s">
        <v>275</v>
      </c>
      <c r="AT610" t="str">
        <f t="shared" si="86"/>
        <v>GND</v>
      </c>
      <c r="AU610" t="str">
        <f t="shared" si="87"/>
        <v>--</v>
      </c>
    </row>
    <row r="611" spans="1:47" x14ac:dyDescent="0.25">
      <c r="A611" t="str">
        <f t="shared" si="82"/>
        <v>C4-1</v>
      </c>
      <c r="B611" t="str">
        <f t="shared" si="83"/>
        <v>VCCIO15</v>
      </c>
      <c r="C611" t="str">
        <f t="shared" si="84"/>
        <v>C4-VCCIO15</v>
      </c>
      <c r="D611" t="str">
        <f t="shared" si="85"/>
        <v>C4-1</v>
      </c>
      <c r="E611" t="s">
        <v>558</v>
      </c>
      <c r="F611">
        <v>1</v>
      </c>
      <c r="G611" t="s">
        <v>281</v>
      </c>
      <c r="AT611" t="str">
        <f t="shared" si="86"/>
        <v>VCCIO15</v>
      </c>
      <c r="AU611" t="str">
        <f t="shared" si="87"/>
        <v>--</v>
      </c>
    </row>
    <row r="612" spans="1:47" x14ac:dyDescent="0.25">
      <c r="A612" t="str">
        <f t="shared" si="82"/>
        <v>C4-2</v>
      </c>
      <c r="B612" t="str">
        <f t="shared" si="83"/>
        <v>GND</v>
      </c>
      <c r="C612" t="str">
        <f t="shared" si="84"/>
        <v>C4-GND</v>
      </c>
      <c r="D612" t="str">
        <f t="shared" si="85"/>
        <v>C4-2</v>
      </c>
      <c r="E612" t="s">
        <v>558</v>
      </c>
      <c r="F612">
        <v>2</v>
      </c>
      <c r="G612" t="s">
        <v>275</v>
      </c>
      <c r="AT612" t="str">
        <f t="shared" si="86"/>
        <v>GND</v>
      </c>
      <c r="AU612" t="str">
        <f t="shared" si="87"/>
        <v>--</v>
      </c>
    </row>
    <row r="613" spans="1:47" x14ac:dyDescent="0.25">
      <c r="A613" t="str">
        <f t="shared" si="82"/>
        <v>C5-1</v>
      </c>
      <c r="B613" t="str">
        <f t="shared" si="83"/>
        <v>VCCIO15</v>
      </c>
      <c r="C613" t="str">
        <f t="shared" si="84"/>
        <v>C5-VCCIO15</v>
      </c>
      <c r="D613" t="str">
        <f t="shared" si="85"/>
        <v>C5-1</v>
      </c>
      <c r="E613" t="s">
        <v>559</v>
      </c>
      <c r="F613">
        <v>1</v>
      </c>
      <c r="G613" t="s">
        <v>281</v>
      </c>
      <c r="AT613" t="str">
        <f t="shared" si="86"/>
        <v>VCCIO15</v>
      </c>
      <c r="AU613" t="str">
        <f t="shared" si="87"/>
        <v>--</v>
      </c>
    </row>
    <row r="614" spans="1:47" x14ac:dyDescent="0.25">
      <c r="A614" t="str">
        <f t="shared" si="82"/>
        <v>C5-2</v>
      </c>
      <c r="B614" t="str">
        <f t="shared" si="83"/>
        <v>GND</v>
      </c>
      <c r="C614" t="str">
        <f t="shared" si="84"/>
        <v>C5-GND</v>
      </c>
      <c r="D614" t="str">
        <f t="shared" si="85"/>
        <v>C5-2</v>
      </c>
      <c r="E614" t="s">
        <v>559</v>
      </c>
      <c r="F614">
        <v>2</v>
      </c>
      <c r="G614" t="s">
        <v>275</v>
      </c>
      <c r="AT614" t="str">
        <f t="shared" si="86"/>
        <v>GND</v>
      </c>
      <c r="AU614" t="str">
        <f t="shared" si="87"/>
        <v>--</v>
      </c>
    </row>
    <row r="615" spans="1:47" x14ac:dyDescent="0.25">
      <c r="A615" t="str">
        <f t="shared" si="82"/>
        <v>C6-1</v>
      </c>
      <c r="B615" t="str">
        <f t="shared" si="83"/>
        <v>VCCIO34</v>
      </c>
      <c r="C615" t="str">
        <f t="shared" si="84"/>
        <v>C6-VCCIO34</v>
      </c>
      <c r="D615" t="str">
        <f t="shared" si="85"/>
        <v>C6-1</v>
      </c>
      <c r="E615" t="s">
        <v>560</v>
      </c>
      <c r="F615">
        <v>1</v>
      </c>
      <c r="G615" t="s">
        <v>376</v>
      </c>
      <c r="AT615" t="str">
        <f t="shared" si="86"/>
        <v>VCCIO34</v>
      </c>
      <c r="AU615" t="str">
        <f t="shared" si="87"/>
        <v>--</v>
      </c>
    </row>
    <row r="616" spans="1:47" x14ac:dyDescent="0.25">
      <c r="A616" t="str">
        <f t="shared" si="82"/>
        <v>C6-2</v>
      </c>
      <c r="B616" t="str">
        <f t="shared" si="83"/>
        <v>GND</v>
      </c>
      <c r="C616" t="str">
        <f t="shared" si="84"/>
        <v>C6-GND</v>
      </c>
      <c r="D616" t="str">
        <f t="shared" si="85"/>
        <v>C6-2</v>
      </c>
      <c r="E616" t="s">
        <v>560</v>
      </c>
      <c r="F616">
        <v>2</v>
      </c>
      <c r="G616" t="s">
        <v>275</v>
      </c>
      <c r="AT616" t="str">
        <f t="shared" si="86"/>
        <v>GND</v>
      </c>
      <c r="AU616" t="str">
        <f t="shared" si="87"/>
        <v>--</v>
      </c>
    </row>
    <row r="617" spans="1:47" x14ac:dyDescent="0.25">
      <c r="A617" t="str">
        <f t="shared" si="82"/>
        <v>C7-1</v>
      </c>
      <c r="B617" t="str">
        <f t="shared" si="83"/>
        <v>VCCIO34</v>
      </c>
      <c r="C617" t="str">
        <f t="shared" si="84"/>
        <v>C7-VCCIO34</v>
      </c>
      <c r="D617" t="str">
        <f t="shared" si="85"/>
        <v>C7-1</v>
      </c>
      <c r="E617" t="s">
        <v>561</v>
      </c>
      <c r="F617">
        <v>1</v>
      </c>
      <c r="G617" t="s">
        <v>376</v>
      </c>
      <c r="AT617" t="str">
        <f t="shared" si="86"/>
        <v>VCCIO34</v>
      </c>
      <c r="AU617" t="str">
        <f t="shared" si="87"/>
        <v>--</v>
      </c>
    </row>
    <row r="618" spans="1:47" x14ac:dyDescent="0.25">
      <c r="A618" t="str">
        <f t="shared" si="82"/>
        <v>C7-2</v>
      </c>
      <c r="B618" t="str">
        <f t="shared" si="83"/>
        <v>GND</v>
      </c>
      <c r="C618" t="str">
        <f t="shared" si="84"/>
        <v>C7-GND</v>
      </c>
      <c r="D618" t="str">
        <f t="shared" si="85"/>
        <v>C7-2</v>
      </c>
      <c r="E618" t="s">
        <v>561</v>
      </c>
      <c r="F618">
        <v>2</v>
      </c>
      <c r="G618" t="s">
        <v>275</v>
      </c>
      <c r="AT618" t="str">
        <f t="shared" si="86"/>
        <v>GND</v>
      </c>
      <c r="AU618" t="str">
        <f t="shared" si="87"/>
        <v>--</v>
      </c>
    </row>
    <row r="619" spans="1:47" x14ac:dyDescent="0.25">
      <c r="A619" t="str">
        <f t="shared" si="82"/>
        <v>C8-1</v>
      </c>
      <c r="B619" t="str">
        <f t="shared" si="83"/>
        <v>1.0V</v>
      </c>
      <c r="C619" t="str">
        <f t="shared" si="84"/>
        <v>C8-1.0V</v>
      </c>
      <c r="D619" t="str">
        <f t="shared" si="85"/>
        <v>C8-1</v>
      </c>
      <c r="E619" t="s">
        <v>668</v>
      </c>
      <c r="F619">
        <v>1</v>
      </c>
      <c r="G619" t="s">
        <v>1297</v>
      </c>
      <c r="AT619" t="str">
        <f t="shared" si="86"/>
        <v>1.0V</v>
      </c>
      <c r="AU619" t="str">
        <f t="shared" si="87"/>
        <v>--</v>
      </c>
    </row>
    <row r="620" spans="1:47" x14ac:dyDescent="0.25">
      <c r="A620" t="str">
        <f t="shared" si="82"/>
        <v>C8-2</v>
      </c>
      <c r="B620" t="str">
        <f t="shared" si="83"/>
        <v>GND</v>
      </c>
      <c r="C620" t="str">
        <f t="shared" si="84"/>
        <v>C8-GND</v>
      </c>
      <c r="D620" t="str">
        <f t="shared" si="85"/>
        <v>C8-2</v>
      </c>
      <c r="E620" t="s">
        <v>668</v>
      </c>
      <c r="F620">
        <v>2</v>
      </c>
      <c r="G620" t="s">
        <v>275</v>
      </c>
      <c r="AT620" t="str">
        <f t="shared" si="86"/>
        <v>GND</v>
      </c>
      <c r="AU620" t="str">
        <f t="shared" si="87"/>
        <v>--</v>
      </c>
    </row>
    <row r="621" spans="1:47" x14ac:dyDescent="0.25">
      <c r="A621" t="str">
        <f t="shared" si="82"/>
        <v>C9-1</v>
      </c>
      <c r="B621" t="str">
        <f t="shared" si="83"/>
        <v>VCCIO34</v>
      </c>
      <c r="C621" t="str">
        <f t="shared" si="84"/>
        <v>C9-VCCIO34</v>
      </c>
      <c r="D621" t="str">
        <f t="shared" si="85"/>
        <v>C9-1</v>
      </c>
      <c r="E621" t="s">
        <v>603</v>
      </c>
      <c r="F621">
        <v>1</v>
      </c>
      <c r="G621" t="s">
        <v>376</v>
      </c>
      <c r="AT621" t="str">
        <f t="shared" si="86"/>
        <v>VCCIO34</v>
      </c>
      <c r="AU621" t="str">
        <f t="shared" si="87"/>
        <v>--</v>
      </c>
    </row>
    <row r="622" spans="1:47" x14ac:dyDescent="0.25">
      <c r="A622" t="str">
        <f t="shared" si="82"/>
        <v>C9-2</v>
      </c>
      <c r="B622" t="str">
        <f t="shared" si="83"/>
        <v>GND</v>
      </c>
      <c r="C622" t="str">
        <f t="shared" si="84"/>
        <v>C9-GND</v>
      </c>
      <c r="D622" t="str">
        <f t="shared" si="85"/>
        <v>C9-2</v>
      </c>
      <c r="E622" t="s">
        <v>603</v>
      </c>
      <c r="F622">
        <v>2</v>
      </c>
      <c r="G622" t="s">
        <v>275</v>
      </c>
      <c r="AT622" t="str">
        <f t="shared" si="86"/>
        <v>GND</v>
      </c>
      <c r="AU622" t="str">
        <f t="shared" si="87"/>
        <v>--</v>
      </c>
    </row>
    <row r="623" spans="1:47" x14ac:dyDescent="0.25">
      <c r="A623" t="str">
        <f t="shared" si="82"/>
        <v>C10-1</v>
      </c>
      <c r="B623" t="str">
        <f t="shared" si="83"/>
        <v>GND</v>
      </c>
      <c r="C623" t="str">
        <f t="shared" si="84"/>
        <v>C10-GND</v>
      </c>
      <c r="D623" t="str">
        <f t="shared" si="85"/>
        <v>C10-1</v>
      </c>
      <c r="E623" t="s">
        <v>604</v>
      </c>
      <c r="F623">
        <v>1</v>
      </c>
      <c r="G623" t="s">
        <v>275</v>
      </c>
      <c r="AT623" t="str">
        <f t="shared" si="86"/>
        <v>GND</v>
      </c>
      <c r="AU623" t="str">
        <f t="shared" si="87"/>
        <v>--</v>
      </c>
    </row>
    <row r="624" spans="1:47" x14ac:dyDescent="0.25">
      <c r="A624" t="str">
        <f t="shared" si="82"/>
        <v>C10-2</v>
      </c>
      <c r="B624" t="str">
        <f t="shared" si="83"/>
        <v>NetC10_2</v>
      </c>
      <c r="C624" t="str">
        <f t="shared" si="84"/>
        <v>C10-NetC10_2</v>
      </c>
      <c r="D624" t="str">
        <f t="shared" si="85"/>
        <v>C10-2</v>
      </c>
      <c r="E624" t="s">
        <v>604</v>
      </c>
      <c r="F624">
        <v>2</v>
      </c>
      <c r="G624" t="s">
        <v>926</v>
      </c>
      <c r="AT624" t="str">
        <f t="shared" si="86"/>
        <v>NetC10_2</v>
      </c>
      <c r="AU624" t="str">
        <f t="shared" si="87"/>
        <v>--</v>
      </c>
    </row>
    <row r="625" spans="1:47" x14ac:dyDescent="0.25">
      <c r="A625" t="str">
        <f t="shared" si="82"/>
        <v>C11-1</v>
      </c>
      <c r="B625" t="str">
        <f t="shared" si="83"/>
        <v>GND</v>
      </c>
      <c r="C625" t="str">
        <f t="shared" si="84"/>
        <v>C11-GND</v>
      </c>
      <c r="D625" t="str">
        <f t="shared" si="85"/>
        <v>C11-1</v>
      </c>
      <c r="E625" t="s">
        <v>605</v>
      </c>
      <c r="F625">
        <v>1</v>
      </c>
      <c r="G625" t="s">
        <v>275</v>
      </c>
      <c r="AT625" t="str">
        <f t="shared" si="86"/>
        <v>GND</v>
      </c>
      <c r="AU625" t="str">
        <f t="shared" si="87"/>
        <v>--</v>
      </c>
    </row>
    <row r="626" spans="1:47" x14ac:dyDescent="0.25">
      <c r="A626" t="str">
        <f t="shared" si="82"/>
        <v>C11-2</v>
      </c>
      <c r="B626" t="str">
        <f t="shared" si="83"/>
        <v>1.0V</v>
      </c>
      <c r="C626" t="str">
        <f t="shared" si="84"/>
        <v>C11-1.0V</v>
      </c>
      <c r="D626" t="str">
        <f t="shared" si="85"/>
        <v>C11-2</v>
      </c>
      <c r="E626" t="s">
        <v>605</v>
      </c>
      <c r="F626">
        <v>2</v>
      </c>
      <c r="G626" t="s">
        <v>1297</v>
      </c>
      <c r="AT626" t="str">
        <f t="shared" si="86"/>
        <v>1.0V</v>
      </c>
      <c r="AU626" t="str">
        <f t="shared" si="87"/>
        <v>--</v>
      </c>
    </row>
    <row r="627" spans="1:47" x14ac:dyDescent="0.25">
      <c r="A627" t="str">
        <f t="shared" si="82"/>
        <v>C12-1</v>
      </c>
      <c r="B627" t="str">
        <f t="shared" si="83"/>
        <v>GND</v>
      </c>
      <c r="C627" t="str">
        <f t="shared" si="84"/>
        <v>C12-GND</v>
      </c>
      <c r="D627" t="str">
        <f t="shared" si="85"/>
        <v>C12-1</v>
      </c>
      <c r="E627" t="s">
        <v>501</v>
      </c>
      <c r="F627">
        <v>1</v>
      </c>
      <c r="G627" t="s">
        <v>275</v>
      </c>
      <c r="AT627" t="str">
        <f t="shared" si="86"/>
        <v>GND</v>
      </c>
      <c r="AU627" t="str">
        <f t="shared" si="87"/>
        <v>--</v>
      </c>
    </row>
    <row r="628" spans="1:47" x14ac:dyDescent="0.25">
      <c r="A628" t="str">
        <f t="shared" si="82"/>
        <v>C12-2</v>
      </c>
      <c r="B628" t="str">
        <f t="shared" si="83"/>
        <v>3.3V</v>
      </c>
      <c r="C628" t="str">
        <f t="shared" si="84"/>
        <v>C12-3.3V</v>
      </c>
      <c r="D628" t="str">
        <f t="shared" si="85"/>
        <v>C12-2</v>
      </c>
      <c r="E628" t="s">
        <v>501</v>
      </c>
      <c r="F628">
        <v>2</v>
      </c>
      <c r="G628" t="s">
        <v>277</v>
      </c>
      <c r="AT628" t="str">
        <f t="shared" si="86"/>
        <v>3.3V</v>
      </c>
      <c r="AU628" t="str">
        <f t="shared" si="87"/>
        <v>--</v>
      </c>
    </row>
    <row r="629" spans="1:47" x14ac:dyDescent="0.25">
      <c r="A629" t="str">
        <f t="shared" si="82"/>
        <v>C13-1</v>
      </c>
      <c r="B629" t="str">
        <f t="shared" si="83"/>
        <v>GND</v>
      </c>
      <c r="C629" t="str">
        <f t="shared" si="84"/>
        <v>C13-GND</v>
      </c>
      <c r="D629" t="str">
        <f t="shared" si="85"/>
        <v>C13-1</v>
      </c>
      <c r="E629" t="s">
        <v>502</v>
      </c>
      <c r="F629">
        <v>1</v>
      </c>
      <c r="G629" t="s">
        <v>275</v>
      </c>
      <c r="AT629" t="str">
        <f t="shared" si="86"/>
        <v>GND</v>
      </c>
      <c r="AU629" t="str">
        <f t="shared" si="87"/>
        <v>--</v>
      </c>
    </row>
    <row r="630" spans="1:47" x14ac:dyDescent="0.25">
      <c r="A630" t="str">
        <f t="shared" si="82"/>
        <v>C13-2</v>
      </c>
      <c r="B630" t="str">
        <f t="shared" si="83"/>
        <v>1.0V</v>
      </c>
      <c r="C630" t="str">
        <f t="shared" si="84"/>
        <v>C13-1.0V</v>
      </c>
      <c r="D630" t="str">
        <f t="shared" si="85"/>
        <v>C13-2</v>
      </c>
      <c r="E630" t="s">
        <v>502</v>
      </c>
      <c r="F630">
        <v>2</v>
      </c>
      <c r="G630" t="s">
        <v>1297</v>
      </c>
      <c r="AT630" t="str">
        <f t="shared" si="86"/>
        <v>1.0V</v>
      </c>
      <c r="AU630" t="str">
        <f t="shared" si="87"/>
        <v>--</v>
      </c>
    </row>
    <row r="631" spans="1:47" x14ac:dyDescent="0.25">
      <c r="A631" t="str">
        <f t="shared" si="82"/>
        <v>C14-1</v>
      </c>
      <c r="B631" t="str">
        <f t="shared" si="83"/>
        <v>VIN</v>
      </c>
      <c r="C631" t="str">
        <f t="shared" si="84"/>
        <v>C14-VIN</v>
      </c>
      <c r="D631" t="str">
        <f t="shared" si="85"/>
        <v>C14-1</v>
      </c>
      <c r="E631" t="s">
        <v>503</v>
      </c>
      <c r="F631">
        <v>1</v>
      </c>
      <c r="G631" t="s">
        <v>273</v>
      </c>
      <c r="AT631" t="str">
        <f t="shared" si="86"/>
        <v>VIN</v>
      </c>
      <c r="AU631" t="str">
        <f t="shared" si="87"/>
        <v>--</v>
      </c>
    </row>
    <row r="632" spans="1:47" x14ac:dyDescent="0.25">
      <c r="A632" t="str">
        <f t="shared" si="82"/>
        <v>C14-2</v>
      </c>
      <c r="B632" t="str">
        <f t="shared" si="83"/>
        <v>GND</v>
      </c>
      <c r="C632" t="str">
        <f t="shared" si="84"/>
        <v>C14-GND</v>
      </c>
      <c r="D632" t="str">
        <f t="shared" si="85"/>
        <v>C14-2</v>
      </c>
      <c r="E632" t="s">
        <v>503</v>
      </c>
      <c r="F632">
        <v>2</v>
      </c>
      <c r="G632" t="s">
        <v>275</v>
      </c>
      <c r="AT632" t="str">
        <f t="shared" si="86"/>
        <v>GND</v>
      </c>
      <c r="AU632" t="str">
        <f t="shared" si="87"/>
        <v>--</v>
      </c>
    </row>
    <row r="633" spans="1:47" x14ac:dyDescent="0.25">
      <c r="A633" t="str">
        <f t="shared" si="82"/>
        <v>C15-1</v>
      </c>
      <c r="B633" t="str">
        <f t="shared" si="83"/>
        <v>1.35V_LDO</v>
      </c>
      <c r="C633" t="str">
        <f t="shared" si="84"/>
        <v>C15-1.35V_LDO</v>
      </c>
      <c r="D633" t="str">
        <f t="shared" si="85"/>
        <v>C15-1</v>
      </c>
      <c r="E633" t="s">
        <v>504</v>
      </c>
      <c r="F633">
        <v>1</v>
      </c>
      <c r="G633" t="s">
        <v>1299</v>
      </c>
      <c r="AT633" t="str">
        <f t="shared" si="86"/>
        <v>1.35V_LDO</v>
      </c>
      <c r="AU633" t="str">
        <f t="shared" si="87"/>
        <v>--</v>
      </c>
    </row>
    <row r="634" spans="1:47" x14ac:dyDescent="0.25">
      <c r="A634" t="str">
        <f t="shared" si="82"/>
        <v>C15-2</v>
      </c>
      <c r="B634" t="str">
        <f t="shared" si="83"/>
        <v>GND</v>
      </c>
      <c r="C634" t="str">
        <f t="shared" si="84"/>
        <v>C15-GND</v>
      </c>
      <c r="D634" t="str">
        <f t="shared" si="85"/>
        <v>C15-2</v>
      </c>
      <c r="E634" t="s">
        <v>504</v>
      </c>
      <c r="F634">
        <v>2</v>
      </c>
      <c r="G634" t="s">
        <v>275</v>
      </c>
      <c r="AT634" t="str">
        <f t="shared" si="86"/>
        <v>GND</v>
      </c>
      <c r="AU634" t="str">
        <f t="shared" si="87"/>
        <v>--</v>
      </c>
    </row>
    <row r="635" spans="1:47" x14ac:dyDescent="0.25">
      <c r="A635" t="str">
        <f t="shared" si="82"/>
        <v>C16-1</v>
      </c>
      <c r="B635" t="str">
        <f t="shared" si="83"/>
        <v>1.35V_LDO</v>
      </c>
      <c r="C635" t="str">
        <f t="shared" si="84"/>
        <v>C16-1.35V_LDO</v>
      </c>
      <c r="D635" t="str">
        <f t="shared" si="85"/>
        <v>C16-1</v>
      </c>
      <c r="E635" t="s">
        <v>505</v>
      </c>
      <c r="F635">
        <v>1</v>
      </c>
      <c r="G635" t="s">
        <v>1299</v>
      </c>
      <c r="AT635" t="str">
        <f t="shared" si="86"/>
        <v>1.35V_LDO</v>
      </c>
      <c r="AU635" t="str">
        <f t="shared" si="87"/>
        <v>--</v>
      </c>
    </row>
    <row r="636" spans="1:47" x14ac:dyDescent="0.25">
      <c r="A636" t="str">
        <f t="shared" si="82"/>
        <v>C16-2</v>
      </c>
      <c r="B636" t="str">
        <f t="shared" si="83"/>
        <v>GND</v>
      </c>
      <c r="C636" t="str">
        <f t="shared" si="84"/>
        <v>C16-GND</v>
      </c>
      <c r="D636" t="str">
        <f t="shared" si="85"/>
        <v>C16-2</v>
      </c>
      <c r="E636" t="s">
        <v>505</v>
      </c>
      <c r="F636">
        <v>2</v>
      </c>
      <c r="G636" t="s">
        <v>275</v>
      </c>
      <c r="AT636" t="str">
        <f t="shared" si="86"/>
        <v>GND</v>
      </c>
      <c r="AU636" t="str">
        <f t="shared" si="87"/>
        <v>--</v>
      </c>
    </row>
    <row r="637" spans="1:47" x14ac:dyDescent="0.25">
      <c r="A637" t="str">
        <f t="shared" si="82"/>
        <v>C17-1</v>
      </c>
      <c r="B637" t="str">
        <f t="shared" si="83"/>
        <v>1.0V_MGT</v>
      </c>
      <c r="C637" t="str">
        <f t="shared" si="84"/>
        <v>C17-1.0V_MGT</v>
      </c>
      <c r="D637" t="str">
        <f t="shared" si="85"/>
        <v>C17-1</v>
      </c>
      <c r="E637" t="s">
        <v>506</v>
      </c>
      <c r="F637">
        <v>1</v>
      </c>
      <c r="G637" t="s">
        <v>1298</v>
      </c>
      <c r="AT637" t="str">
        <f t="shared" si="86"/>
        <v>1.0V_MGT</v>
      </c>
      <c r="AU637" t="str">
        <f t="shared" si="87"/>
        <v>--</v>
      </c>
    </row>
    <row r="638" spans="1:47" x14ac:dyDescent="0.25">
      <c r="A638" t="str">
        <f t="shared" si="82"/>
        <v>C17-2</v>
      </c>
      <c r="B638" t="str">
        <f t="shared" si="83"/>
        <v>GND</v>
      </c>
      <c r="C638" t="str">
        <f t="shared" si="84"/>
        <v>C17-GND</v>
      </c>
      <c r="D638" t="str">
        <f t="shared" si="85"/>
        <v>C17-2</v>
      </c>
      <c r="E638" t="s">
        <v>506</v>
      </c>
      <c r="F638">
        <v>2</v>
      </c>
      <c r="G638" t="s">
        <v>275</v>
      </c>
      <c r="AT638" t="str">
        <f t="shared" si="86"/>
        <v>GND</v>
      </c>
      <c r="AU638" t="str">
        <f t="shared" si="87"/>
        <v>--</v>
      </c>
    </row>
    <row r="639" spans="1:47" x14ac:dyDescent="0.25">
      <c r="A639" t="str">
        <f t="shared" si="82"/>
        <v>C18-1</v>
      </c>
      <c r="B639" t="str">
        <f t="shared" si="83"/>
        <v>VIN</v>
      </c>
      <c r="C639" t="str">
        <f t="shared" si="84"/>
        <v>C18-VIN</v>
      </c>
      <c r="D639" t="str">
        <f t="shared" si="85"/>
        <v>C18-1</v>
      </c>
      <c r="E639" t="s">
        <v>669</v>
      </c>
      <c r="F639">
        <v>1</v>
      </c>
      <c r="G639" t="s">
        <v>273</v>
      </c>
      <c r="AT639" t="str">
        <f t="shared" si="86"/>
        <v>VIN</v>
      </c>
      <c r="AU639" t="str">
        <f t="shared" si="87"/>
        <v>--</v>
      </c>
    </row>
    <row r="640" spans="1:47" x14ac:dyDescent="0.25">
      <c r="A640" t="str">
        <f t="shared" si="82"/>
        <v>C18-2</v>
      </c>
      <c r="B640" t="str">
        <f t="shared" si="83"/>
        <v>GND</v>
      </c>
      <c r="C640" t="str">
        <f t="shared" si="84"/>
        <v>C18-GND</v>
      </c>
      <c r="D640" t="str">
        <f t="shared" si="85"/>
        <v>C18-2</v>
      </c>
      <c r="E640" t="s">
        <v>669</v>
      </c>
      <c r="F640">
        <v>2</v>
      </c>
      <c r="G640" t="s">
        <v>275</v>
      </c>
      <c r="AT640" t="str">
        <f t="shared" si="86"/>
        <v>GND</v>
      </c>
      <c r="AU640" t="str">
        <f t="shared" si="87"/>
        <v>--</v>
      </c>
    </row>
    <row r="641" spans="1:47" x14ac:dyDescent="0.25">
      <c r="A641" t="str">
        <f t="shared" si="82"/>
        <v>C19-1</v>
      </c>
      <c r="B641" t="str">
        <f t="shared" si="83"/>
        <v>1.35V_LDO</v>
      </c>
      <c r="C641" t="str">
        <f t="shared" si="84"/>
        <v>C19-1.35V_LDO</v>
      </c>
      <c r="D641" t="str">
        <f t="shared" si="85"/>
        <v>C19-1</v>
      </c>
      <c r="E641" t="s">
        <v>741</v>
      </c>
      <c r="F641">
        <v>1</v>
      </c>
      <c r="G641" t="s">
        <v>1299</v>
      </c>
      <c r="AT641" t="str">
        <f t="shared" si="86"/>
        <v>1.35V_LDO</v>
      </c>
      <c r="AU641" t="str">
        <f t="shared" si="87"/>
        <v>--</v>
      </c>
    </row>
    <row r="642" spans="1:47" x14ac:dyDescent="0.25">
      <c r="A642" t="str">
        <f t="shared" si="82"/>
        <v>C19-2</v>
      </c>
      <c r="B642" t="str">
        <f t="shared" si="83"/>
        <v>GND</v>
      </c>
      <c r="C642" t="str">
        <f t="shared" si="84"/>
        <v>C19-GND</v>
      </c>
      <c r="D642" t="str">
        <f t="shared" si="85"/>
        <v>C19-2</v>
      </c>
      <c r="E642" t="s">
        <v>741</v>
      </c>
      <c r="F642">
        <v>2</v>
      </c>
      <c r="G642" t="s">
        <v>275</v>
      </c>
      <c r="AT642" t="str">
        <f t="shared" si="86"/>
        <v>GND</v>
      </c>
      <c r="AU642" t="str">
        <f t="shared" si="87"/>
        <v>--</v>
      </c>
    </row>
    <row r="643" spans="1:47" x14ac:dyDescent="0.25">
      <c r="A643" t="str">
        <f t="shared" si="82"/>
        <v>C20-1</v>
      </c>
      <c r="B643" t="str">
        <f t="shared" si="83"/>
        <v>VIN</v>
      </c>
      <c r="C643" t="str">
        <f t="shared" si="84"/>
        <v>C20-VIN</v>
      </c>
      <c r="D643" t="str">
        <f t="shared" si="85"/>
        <v>C20-1</v>
      </c>
      <c r="E643" t="s">
        <v>742</v>
      </c>
      <c r="F643">
        <v>1</v>
      </c>
      <c r="G643" t="s">
        <v>273</v>
      </c>
      <c r="AT643" t="str">
        <f t="shared" si="86"/>
        <v>VIN</v>
      </c>
      <c r="AU643" t="str">
        <f t="shared" si="87"/>
        <v>--</v>
      </c>
    </row>
    <row r="644" spans="1:47" x14ac:dyDescent="0.25">
      <c r="A644" t="str">
        <f t="shared" si="82"/>
        <v>C20-2</v>
      </c>
      <c r="B644" t="str">
        <f t="shared" si="83"/>
        <v>GND</v>
      </c>
      <c r="C644" t="str">
        <f t="shared" si="84"/>
        <v>C20-GND</v>
      </c>
      <c r="D644" t="str">
        <f t="shared" si="85"/>
        <v>C20-2</v>
      </c>
      <c r="E644" t="s">
        <v>742</v>
      </c>
      <c r="F644">
        <v>2</v>
      </c>
      <c r="G644" t="s">
        <v>275</v>
      </c>
      <c r="AT644" t="str">
        <f t="shared" si="86"/>
        <v>GND</v>
      </c>
      <c r="AU644" t="str">
        <f t="shared" si="87"/>
        <v>--</v>
      </c>
    </row>
    <row r="645" spans="1:47" x14ac:dyDescent="0.25">
      <c r="A645" t="str">
        <f t="shared" si="82"/>
        <v>C21-1</v>
      </c>
      <c r="B645" t="str">
        <f t="shared" si="83"/>
        <v>1.2V_MGT</v>
      </c>
      <c r="C645" t="str">
        <f t="shared" si="84"/>
        <v>C21-1.2V_MGT</v>
      </c>
      <c r="D645" t="str">
        <f t="shared" si="85"/>
        <v>C21-1</v>
      </c>
      <c r="E645" t="s">
        <v>743</v>
      </c>
      <c r="F645">
        <v>1</v>
      </c>
      <c r="G645" t="s">
        <v>874</v>
      </c>
      <c r="AT645" t="str">
        <f t="shared" si="86"/>
        <v>1.2V_MGT</v>
      </c>
      <c r="AU645" t="str">
        <f t="shared" si="87"/>
        <v>--</v>
      </c>
    </row>
    <row r="646" spans="1:47" x14ac:dyDescent="0.25">
      <c r="A646" t="str">
        <f t="shared" ref="A646:A709" si="88">$E646&amp;"-"&amp;$F646</f>
        <v>C21-2</v>
      </c>
      <c r="B646" t="str">
        <f t="shared" ref="B646:B709" si="89">IF(OR(E646=$A$2,E646=$B$2,E646=$C$2,E646=$D$2),"--",G646)</f>
        <v>GND</v>
      </c>
      <c r="C646" t="str">
        <f t="shared" ref="C646:C709" si="90">$E646&amp;"-"&amp;$G646</f>
        <v>C21-GND</v>
      </c>
      <c r="D646" t="str">
        <f t="shared" ref="D646:D709" si="91">A646</f>
        <v>C21-2</v>
      </c>
      <c r="E646" t="s">
        <v>743</v>
      </c>
      <c r="F646">
        <v>2</v>
      </c>
      <c r="G646" t="s">
        <v>275</v>
      </c>
      <c r="AT646" t="str">
        <f t="shared" ref="AT646:AT709" si="92">IF(IF(COUNTIF($AO$6:$AQ$150,B646)&gt;0,"---","--")="---",VLOOKUP(B646,$AO$6:$AQ$150,3,0),B646)</f>
        <v>GND</v>
      </c>
      <c r="AU646" t="str">
        <f t="shared" ref="AU646:AU709" si="93">IF(IF(COUNTIF($AO$6:$AQ$150,B646)&gt;0,"---","--")="---",VLOOKUP(B646,$AO$6:$AQ$150,2,0),"--")</f>
        <v>--</v>
      </c>
    </row>
    <row r="647" spans="1:47" x14ac:dyDescent="0.25">
      <c r="A647" t="str">
        <f t="shared" si="88"/>
        <v>C22-1</v>
      </c>
      <c r="B647" t="str">
        <f t="shared" si="89"/>
        <v>VIN</v>
      </c>
      <c r="C647" t="str">
        <f t="shared" si="90"/>
        <v>C22-VIN</v>
      </c>
      <c r="D647" t="str">
        <f t="shared" si="91"/>
        <v>C22-1</v>
      </c>
      <c r="E647" t="s">
        <v>744</v>
      </c>
      <c r="F647">
        <v>1</v>
      </c>
      <c r="G647" t="s">
        <v>273</v>
      </c>
      <c r="AT647" t="str">
        <f t="shared" si="92"/>
        <v>VIN</v>
      </c>
      <c r="AU647" t="str">
        <f t="shared" si="93"/>
        <v>--</v>
      </c>
    </row>
    <row r="648" spans="1:47" x14ac:dyDescent="0.25">
      <c r="A648" t="str">
        <f t="shared" si="88"/>
        <v>C22-2</v>
      </c>
      <c r="B648" t="str">
        <f t="shared" si="89"/>
        <v>GND</v>
      </c>
      <c r="C648" t="str">
        <f t="shared" si="90"/>
        <v>C22-GND</v>
      </c>
      <c r="D648" t="str">
        <f t="shared" si="91"/>
        <v>C22-2</v>
      </c>
      <c r="E648" t="s">
        <v>744</v>
      </c>
      <c r="F648">
        <v>2</v>
      </c>
      <c r="G648" t="s">
        <v>275</v>
      </c>
      <c r="AT648" t="str">
        <f t="shared" si="92"/>
        <v>GND</v>
      </c>
      <c r="AU648" t="str">
        <f t="shared" si="93"/>
        <v>--</v>
      </c>
    </row>
    <row r="649" spans="1:47" x14ac:dyDescent="0.25">
      <c r="A649" t="str">
        <f t="shared" si="88"/>
        <v>C23-1</v>
      </c>
      <c r="B649" t="str">
        <f t="shared" si="89"/>
        <v>1.0V</v>
      </c>
      <c r="C649" t="str">
        <f t="shared" si="90"/>
        <v>C23-1.0V</v>
      </c>
      <c r="D649" t="str">
        <f t="shared" si="91"/>
        <v>C23-1</v>
      </c>
      <c r="E649" t="s">
        <v>745</v>
      </c>
      <c r="F649">
        <v>1</v>
      </c>
      <c r="G649" t="s">
        <v>1297</v>
      </c>
      <c r="AT649" t="str">
        <f t="shared" si="92"/>
        <v>1.0V</v>
      </c>
      <c r="AU649" t="str">
        <f t="shared" si="93"/>
        <v>--</v>
      </c>
    </row>
    <row r="650" spans="1:47" x14ac:dyDescent="0.25">
      <c r="A650" t="str">
        <f t="shared" si="88"/>
        <v>C23-2</v>
      </c>
      <c r="B650" t="str">
        <f t="shared" si="89"/>
        <v>GND</v>
      </c>
      <c r="C650" t="str">
        <f t="shared" si="90"/>
        <v>C23-GND</v>
      </c>
      <c r="D650" t="str">
        <f t="shared" si="91"/>
        <v>C23-2</v>
      </c>
      <c r="E650" t="s">
        <v>745</v>
      </c>
      <c r="F650">
        <v>2</v>
      </c>
      <c r="G650" t="s">
        <v>275</v>
      </c>
      <c r="AT650" t="str">
        <f t="shared" si="92"/>
        <v>GND</v>
      </c>
      <c r="AU650" t="str">
        <f t="shared" si="93"/>
        <v>--</v>
      </c>
    </row>
    <row r="651" spans="1:47" x14ac:dyDescent="0.25">
      <c r="A651" t="str">
        <f t="shared" si="88"/>
        <v>C24-1</v>
      </c>
      <c r="B651" t="str">
        <f t="shared" si="89"/>
        <v>NetC24_1</v>
      </c>
      <c r="C651" t="str">
        <f t="shared" si="90"/>
        <v>C24-NetC24_1</v>
      </c>
      <c r="D651" t="str">
        <f t="shared" si="91"/>
        <v>C24-1</v>
      </c>
      <c r="E651" t="s">
        <v>746</v>
      </c>
      <c r="F651">
        <v>1</v>
      </c>
      <c r="G651" t="s">
        <v>916</v>
      </c>
      <c r="AT651" t="str">
        <f t="shared" si="92"/>
        <v>NetC24_1</v>
      </c>
      <c r="AU651" t="str">
        <f t="shared" si="93"/>
        <v>--</v>
      </c>
    </row>
    <row r="652" spans="1:47" x14ac:dyDescent="0.25">
      <c r="A652" t="str">
        <f t="shared" si="88"/>
        <v>C24-2</v>
      </c>
      <c r="B652" t="str">
        <f t="shared" si="89"/>
        <v>GND</v>
      </c>
      <c r="C652" t="str">
        <f t="shared" si="90"/>
        <v>C24-GND</v>
      </c>
      <c r="D652" t="str">
        <f t="shared" si="91"/>
        <v>C24-2</v>
      </c>
      <c r="E652" t="s">
        <v>746</v>
      </c>
      <c r="F652">
        <v>2</v>
      </c>
      <c r="G652" t="s">
        <v>275</v>
      </c>
      <c r="AT652" t="str">
        <f t="shared" si="92"/>
        <v>GND</v>
      </c>
      <c r="AU652" t="str">
        <f t="shared" si="93"/>
        <v>--</v>
      </c>
    </row>
    <row r="653" spans="1:47" x14ac:dyDescent="0.25">
      <c r="A653" t="str">
        <f t="shared" si="88"/>
        <v>C25-1</v>
      </c>
      <c r="B653" t="str">
        <f t="shared" si="89"/>
        <v>NetC25_1</v>
      </c>
      <c r="C653" t="str">
        <f t="shared" si="90"/>
        <v>C25-NetC25_1</v>
      </c>
      <c r="D653" t="str">
        <f t="shared" si="91"/>
        <v>C25-1</v>
      </c>
      <c r="E653" t="s">
        <v>747</v>
      </c>
      <c r="F653">
        <v>1</v>
      </c>
      <c r="G653" t="s">
        <v>1308</v>
      </c>
      <c r="AT653" t="str">
        <f t="shared" si="92"/>
        <v>NetC25_1</v>
      </c>
      <c r="AU653" t="str">
        <f t="shared" si="93"/>
        <v>--</v>
      </c>
    </row>
    <row r="654" spans="1:47" x14ac:dyDescent="0.25">
      <c r="A654" t="str">
        <f t="shared" si="88"/>
        <v>C25-2</v>
      </c>
      <c r="B654" t="str">
        <f t="shared" si="89"/>
        <v>GND</v>
      </c>
      <c r="C654" t="str">
        <f t="shared" si="90"/>
        <v>C25-GND</v>
      </c>
      <c r="D654" t="str">
        <f t="shared" si="91"/>
        <v>C25-2</v>
      </c>
      <c r="E654" t="s">
        <v>747</v>
      </c>
      <c r="F654">
        <v>2</v>
      </c>
      <c r="G654" t="s">
        <v>275</v>
      </c>
      <c r="AT654" t="str">
        <f t="shared" si="92"/>
        <v>GND</v>
      </c>
      <c r="AU654" t="str">
        <f t="shared" si="93"/>
        <v>--</v>
      </c>
    </row>
    <row r="655" spans="1:47" x14ac:dyDescent="0.25">
      <c r="A655" t="str">
        <f t="shared" si="88"/>
        <v>C26-1</v>
      </c>
      <c r="B655" t="str">
        <f t="shared" si="89"/>
        <v>NetC26_1</v>
      </c>
      <c r="C655" t="str">
        <f t="shared" si="90"/>
        <v>C26-NetC26_1</v>
      </c>
      <c r="D655" t="str">
        <f t="shared" si="91"/>
        <v>C26-1</v>
      </c>
      <c r="E655" t="s">
        <v>748</v>
      </c>
      <c r="F655">
        <v>1</v>
      </c>
      <c r="G655" t="s">
        <v>1309</v>
      </c>
      <c r="AT655" t="str">
        <f t="shared" si="92"/>
        <v>NetC26_1</v>
      </c>
      <c r="AU655" t="str">
        <f t="shared" si="93"/>
        <v>--</v>
      </c>
    </row>
    <row r="656" spans="1:47" x14ac:dyDescent="0.25">
      <c r="A656" t="str">
        <f t="shared" si="88"/>
        <v>C26-2</v>
      </c>
      <c r="B656" t="str">
        <f t="shared" si="89"/>
        <v>GND</v>
      </c>
      <c r="C656" t="str">
        <f t="shared" si="90"/>
        <v>C26-GND</v>
      </c>
      <c r="D656" t="str">
        <f t="shared" si="91"/>
        <v>C26-2</v>
      </c>
      <c r="E656" t="s">
        <v>748</v>
      </c>
      <c r="F656">
        <v>2</v>
      </c>
      <c r="G656" t="s">
        <v>275</v>
      </c>
      <c r="AT656" t="str">
        <f t="shared" si="92"/>
        <v>GND</v>
      </c>
      <c r="AU656" t="str">
        <f t="shared" si="93"/>
        <v>--</v>
      </c>
    </row>
    <row r="657" spans="1:47" x14ac:dyDescent="0.25">
      <c r="A657" t="str">
        <f t="shared" si="88"/>
        <v>C48-1</v>
      </c>
      <c r="B657" t="str">
        <f t="shared" si="89"/>
        <v>1.0V</v>
      </c>
      <c r="C657" t="str">
        <f t="shared" si="90"/>
        <v>C48-1.0V</v>
      </c>
      <c r="D657" t="str">
        <f t="shared" si="91"/>
        <v>C48-1</v>
      </c>
      <c r="E657" t="s">
        <v>752</v>
      </c>
      <c r="F657">
        <v>1</v>
      </c>
      <c r="G657" t="s">
        <v>1297</v>
      </c>
      <c r="AT657" t="str">
        <f t="shared" si="92"/>
        <v>1.0V</v>
      </c>
      <c r="AU657" t="str">
        <f t="shared" si="93"/>
        <v>--</v>
      </c>
    </row>
    <row r="658" spans="1:47" x14ac:dyDescent="0.25">
      <c r="A658" t="str">
        <f t="shared" si="88"/>
        <v>C48-2</v>
      </c>
      <c r="B658" t="str">
        <f t="shared" si="89"/>
        <v>GND</v>
      </c>
      <c r="C658" t="str">
        <f t="shared" si="90"/>
        <v>C48-GND</v>
      </c>
      <c r="D658" t="str">
        <f t="shared" si="91"/>
        <v>C48-2</v>
      </c>
      <c r="E658" t="s">
        <v>752</v>
      </c>
      <c r="F658">
        <v>2</v>
      </c>
      <c r="G658" t="s">
        <v>275</v>
      </c>
      <c r="AT658" t="str">
        <f t="shared" si="92"/>
        <v>GND</v>
      </c>
      <c r="AU658" t="str">
        <f t="shared" si="93"/>
        <v>--</v>
      </c>
    </row>
    <row r="659" spans="1:47" x14ac:dyDescent="0.25">
      <c r="A659" t="str">
        <f t="shared" si="88"/>
        <v>C49-1</v>
      </c>
      <c r="B659" t="str">
        <f t="shared" si="89"/>
        <v>GND</v>
      </c>
      <c r="C659" t="str">
        <f t="shared" si="90"/>
        <v>C49-GND</v>
      </c>
      <c r="D659" t="str">
        <f t="shared" si="91"/>
        <v>C49-1</v>
      </c>
      <c r="E659" t="s">
        <v>753</v>
      </c>
      <c r="F659">
        <v>1</v>
      </c>
      <c r="G659" t="s">
        <v>275</v>
      </c>
      <c r="AT659" t="str">
        <f t="shared" si="92"/>
        <v>GND</v>
      </c>
      <c r="AU659" t="str">
        <f t="shared" si="93"/>
        <v>--</v>
      </c>
    </row>
    <row r="660" spans="1:47" x14ac:dyDescent="0.25">
      <c r="A660" t="str">
        <f t="shared" si="88"/>
        <v>C49-2</v>
      </c>
      <c r="B660" t="str">
        <f t="shared" si="89"/>
        <v>1.0V</v>
      </c>
      <c r="C660" t="str">
        <f t="shared" si="90"/>
        <v>C49-1.0V</v>
      </c>
      <c r="D660" t="str">
        <f t="shared" si="91"/>
        <v>C49-2</v>
      </c>
      <c r="E660" t="s">
        <v>753</v>
      </c>
      <c r="F660">
        <v>2</v>
      </c>
      <c r="G660" t="s">
        <v>1297</v>
      </c>
      <c r="AT660" t="str">
        <f t="shared" si="92"/>
        <v>1.0V</v>
      </c>
      <c r="AU660" t="str">
        <f t="shared" si="93"/>
        <v>--</v>
      </c>
    </row>
    <row r="661" spans="1:47" x14ac:dyDescent="0.25">
      <c r="A661" t="str">
        <f t="shared" si="88"/>
        <v>C50-1</v>
      </c>
      <c r="B661" t="str">
        <f t="shared" si="89"/>
        <v>GND</v>
      </c>
      <c r="C661" t="str">
        <f t="shared" si="90"/>
        <v>C50-GND</v>
      </c>
      <c r="D661" t="str">
        <f t="shared" si="91"/>
        <v>C50-1</v>
      </c>
      <c r="E661" t="s">
        <v>754</v>
      </c>
      <c r="F661">
        <v>1</v>
      </c>
      <c r="G661" t="s">
        <v>275</v>
      </c>
      <c r="AT661" t="str">
        <f t="shared" si="92"/>
        <v>GND</v>
      </c>
      <c r="AU661" t="str">
        <f t="shared" si="93"/>
        <v>--</v>
      </c>
    </row>
    <row r="662" spans="1:47" x14ac:dyDescent="0.25">
      <c r="A662" t="str">
        <f t="shared" si="88"/>
        <v>C50-2</v>
      </c>
      <c r="B662" t="str">
        <f t="shared" si="89"/>
        <v>1.0V</v>
      </c>
      <c r="C662" t="str">
        <f t="shared" si="90"/>
        <v>C50-1.0V</v>
      </c>
      <c r="D662" t="str">
        <f t="shared" si="91"/>
        <v>C50-2</v>
      </c>
      <c r="E662" t="s">
        <v>754</v>
      </c>
      <c r="F662">
        <v>2</v>
      </c>
      <c r="G662" t="s">
        <v>1297</v>
      </c>
      <c r="AT662" t="str">
        <f t="shared" si="92"/>
        <v>1.0V</v>
      </c>
      <c r="AU662" t="str">
        <f t="shared" si="93"/>
        <v>--</v>
      </c>
    </row>
    <row r="663" spans="1:47" x14ac:dyDescent="0.25">
      <c r="A663" t="str">
        <f t="shared" si="88"/>
        <v>C51-1</v>
      </c>
      <c r="B663" t="str">
        <f t="shared" si="89"/>
        <v>GND</v>
      </c>
      <c r="C663" t="str">
        <f t="shared" si="90"/>
        <v>C51-GND</v>
      </c>
      <c r="D663" t="str">
        <f t="shared" si="91"/>
        <v>C51-1</v>
      </c>
      <c r="E663" t="s">
        <v>755</v>
      </c>
      <c r="F663">
        <v>1</v>
      </c>
      <c r="G663" t="s">
        <v>275</v>
      </c>
      <c r="AT663" t="str">
        <f t="shared" si="92"/>
        <v>GND</v>
      </c>
      <c r="AU663" t="str">
        <f t="shared" si="93"/>
        <v>--</v>
      </c>
    </row>
    <row r="664" spans="1:47" x14ac:dyDescent="0.25">
      <c r="A664" t="str">
        <f t="shared" si="88"/>
        <v>C51-2</v>
      </c>
      <c r="B664" t="str">
        <f t="shared" si="89"/>
        <v>1.0V</v>
      </c>
      <c r="C664" t="str">
        <f t="shared" si="90"/>
        <v>C51-1.0V</v>
      </c>
      <c r="D664" t="str">
        <f t="shared" si="91"/>
        <v>C51-2</v>
      </c>
      <c r="E664" t="s">
        <v>755</v>
      </c>
      <c r="F664">
        <v>2</v>
      </c>
      <c r="G664" t="s">
        <v>1297</v>
      </c>
      <c r="AT664" t="str">
        <f t="shared" si="92"/>
        <v>1.0V</v>
      </c>
      <c r="AU664" t="str">
        <f t="shared" si="93"/>
        <v>--</v>
      </c>
    </row>
    <row r="665" spans="1:47" x14ac:dyDescent="0.25">
      <c r="A665" t="str">
        <f t="shared" si="88"/>
        <v>C52-1</v>
      </c>
      <c r="B665" t="str">
        <f t="shared" si="89"/>
        <v>GND</v>
      </c>
      <c r="C665" t="str">
        <f t="shared" si="90"/>
        <v>C52-GND</v>
      </c>
      <c r="D665" t="str">
        <f t="shared" si="91"/>
        <v>C52-1</v>
      </c>
      <c r="E665" t="s">
        <v>756</v>
      </c>
      <c r="F665">
        <v>1</v>
      </c>
      <c r="G665" t="s">
        <v>275</v>
      </c>
      <c r="AT665" t="str">
        <f t="shared" si="92"/>
        <v>GND</v>
      </c>
      <c r="AU665" t="str">
        <f t="shared" si="93"/>
        <v>--</v>
      </c>
    </row>
    <row r="666" spans="1:47" x14ac:dyDescent="0.25">
      <c r="A666" t="str">
        <f t="shared" si="88"/>
        <v>C52-2</v>
      </c>
      <c r="B666" t="str">
        <f t="shared" si="89"/>
        <v>1.0V</v>
      </c>
      <c r="C666" t="str">
        <f t="shared" si="90"/>
        <v>C52-1.0V</v>
      </c>
      <c r="D666" t="str">
        <f t="shared" si="91"/>
        <v>C52-2</v>
      </c>
      <c r="E666" t="s">
        <v>756</v>
      </c>
      <c r="F666">
        <v>2</v>
      </c>
      <c r="G666" t="s">
        <v>1297</v>
      </c>
      <c r="AT666" t="str">
        <f t="shared" si="92"/>
        <v>1.0V</v>
      </c>
      <c r="AU666" t="str">
        <f t="shared" si="93"/>
        <v>--</v>
      </c>
    </row>
    <row r="667" spans="1:47" x14ac:dyDescent="0.25">
      <c r="A667" t="str">
        <f t="shared" si="88"/>
        <v>C54-1</v>
      </c>
      <c r="B667" t="str">
        <f t="shared" si="89"/>
        <v>1.0V</v>
      </c>
      <c r="C667" t="str">
        <f t="shared" si="90"/>
        <v>C54-1.0V</v>
      </c>
      <c r="D667" t="str">
        <f t="shared" si="91"/>
        <v>C54-1</v>
      </c>
      <c r="E667" t="s">
        <v>757</v>
      </c>
      <c r="F667">
        <v>1</v>
      </c>
      <c r="G667" t="s">
        <v>1297</v>
      </c>
      <c r="AT667" t="str">
        <f t="shared" si="92"/>
        <v>1.0V</v>
      </c>
      <c r="AU667" t="str">
        <f t="shared" si="93"/>
        <v>--</v>
      </c>
    </row>
    <row r="668" spans="1:47" x14ac:dyDescent="0.25">
      <c r="A668" t="str">
        <f t="shared" si="88"/>
        <v>C54-2</v>
      </c>
      <c r="B668" t="str">
        <f t="shared" si="89"/>
        <v>GND</v>
      </c>
      <c r="C668" t="str">
        <f t="shared" si="90"/>
        <v>C54-GND</v>
      </c>
      <c r="D668" t="str">
        <f t="shared" si="91"/>
        <v>C54-2</v>
      </c>
      <c r="E668" t="s">
        <v>757</v>
      </c>
      <c r="F668">
        <v>2</v>
      </c>
      <c r="G668" t="s">
        <v>275</v>
      </c>
      <c r="AT668" t="str">
        <f t="shared" si="92"/>
        <v>GND</v>
      </c>
      <c r="AU668" t="str">
        <f t="shared" si="93"/>
        <v>--</v>
      </c>
    </row>
    <row r="669" spans="1:47" x14ac:dyDescent="0.25">
      <c r="A669" t="str">
        <f t="shared" si="88"/>
        <v>C55-1</v>
      </c>
      <c r="B669" t="str">
        <f t="shared" si="89"/>
        <v>1.0V</v>
      </c>
      <c r="C669" t="str">
        <f t="shared" si="90"/>
        <v>C55-1.0V</v>
      </c>
      <c r="D669" t="str">
        <f t="shared" si="91"/>
        <v>C55-1</v>
      </c>
      <c r="E669" t="s">
        <v>758</v>
      </c>
      <c r="F669">
        <v>1</v>
      </c>
      <c r="G669" t="s">
        <v>1297</v>
      </c>
      <c r="AT669" t="str">
        <f t="shared" si="92"/>
        <v>1.0V</v>
      </c>
      <c r="AU669" t="str">
        <f t="shared" si="93"/>
        <v>--</v>
      </c>
    </row>
    <row r="670" spans="1:47" x14ac:dyDescent="0.25">
      <c r="A670" t="str">
        <f t="shared" si="88"/>
        <v>C55-2</v>
      </c>
      <c r="B670" t="str">
        <f t="shared" si="89"/>
        <v>GND</v>
      </c>
      <c r="C670" t="str">
        <f t="shared" si="90"/>
        <v>C55-GND</v>
      </c>
      <c r="D670" t="str">
        <f t="shared" si="91"/>
        <v>C55-2</v>
      </c>
      <c r="E670" t="s">
        <v>758</v>
      </c>
      <c r="F670">
        <v>2</v>
      </c>
      <c r="G670" t="s">
        <v>275</v>
      </c>
      <c r="AT670" t="str">
        <f t="shared" si="92"/>
        <v>GND</v>
      </c>
      <c r="AU670" t="str">
        <f t="shared" si="93"/>
        <v>--</v>
      </c>
    </row>
    <row r="671" spans="1:47" x14ac:dyDescent="0.25">
      <c r="A671" t="str">
        <f t="shared" si="88"/>
        <v>C56-1</v>
      </c>
      <c r="B671" t="str">
        <f t="shared" si="89"/>
        <v>1.0V</v>
      </c>
      <c r="C671" t="str">
        <f t="shared" si="90"/>
        <v>C56-1.0V</v>
      </c>
      <c r="D671" t="str">
        <f t="shared" si="91"/>
        <v>C56-1</v>
      </c>
      <c r="E671" t="s">
        <v>759</v>
      </c>
      <c r="F671">
        <v>1</v>
      </c>
      <c r="G671" t="s">
        <v>1297</v>
      </c>
      <c r="AT671" t="str">
        <f t="shared" si="92"/>
        <v>1.0V</v>
      </c>
      <c r="AU671" t="str">
        <f t="shared" si="93"/>
        <v>--</v>
      </c>
    </row>
    <row r="672" spans="1:47" x14ac:dyDescent="0.25">
      <c r="A672" t="str">
        <f t="shared" si="88"/>
        <v>C56-2</v>
      </c>
      <c r="B672" t="str">
        <f t="shared" si="89"/>
        <v>GND</v>
      </c>
      <c r="C672" t="str">
        <f t="shared" si="90"/>
        <v>C56-GND</v>
      </c>
      <c r="D672" t="str">
        <f t="shared" si="91"/>
        <v>C56-2</v>
      </c>
      <c r="E672" t="s">
        <v>759</v>
      </c>
      <c r="F672">
        <v>2</v>
      </c>
      <c r="G672" t="s">
        <v>275</v>
      </c>
      <c r="AT672" t="str">
        <f t="shared" si="92"/>
        <v>GND</v>
      </c>
      <c r="AU672" t="str">
        <f t="shared" si="93"/>
        <v>--</v>
      </c>
    </row>
    <row r="673" spans="1:47" x14ac:dyDescent="0.25">
      <c r="A673" t="str">
        <f t="shared" si="88"/>
        <v>C57-1</v>
      </c>
      <c r="B673" t="str">
        <f t="shared" si="89"/>
        <v>1.8V</v>
      </c>
      <c r="C673" t="str">
        <f t="shared" si="90"/>
        <v>C57-1.8V</v>
      </c>
      <c r="D673" t="str">
        <f t="shared" si="91"/>
        <v>C57-1</v>
      </c>
      <c r="E673" t="s">
        <v>760</v>
      </c>
      <c r="F673">
        <v>1</v>
      </c>
      <c r="G673" t="s">
        <v>276</v>
      </c>
      <c r="AT673" t="str">
        <f t="shared" si="92"/>
        <v>1.8V</v>
      </c>
      <c r="AU673" t="str">
        <f t="shared" si="93"/>
        <v>--</v>
      </c>
    </row>
    <row r="674" spans="1:47" x14ac:dyDescent="0.25">
      <c r="A674" t="str">
        <f t="shared" si="88"/>
        <v>C57-2</v>
      </c>
      <c r="B674" t="str">
        <f t="shared" si="89"/>
        <v>GND</v>
      </c>
      <c r="C674" t="str">
        <f t="shared" si="90"/>
        <v>C57-GND</v>
      </c>
      <c r="D674" t="str">
        <f t="shared" si="91"/>
        <v>C57-2</v>
      </c>
      <c r="E674" t="s">
        <v>760</v>
      </c>
      <c r="F674">
        <v>2</v>
      </c>
      <c r="G674" t="s">
        <v>275</v>
      </c>
      <c r="AT674" t="str">
        <f t="shared" si="92"/>
        <v>GND</v>
      </c>
      <c r="AU674" t="str">
        <f t="shared" si="93"/>
        <v>--</v>
      </c>
    </row>
    <row r="675" spans="1:47" x14ac:dyDescent="0.25">
      <c r="A675" t="str">
        <f t="shared" si="88"/>
        <v>C58-1</v>
      </c>
      <c r="B675" t="str">
        <f t="shared" si="89"/>
        <v>3.3V</v>
      </c>
      <c r="C675" t="str">
        <f t="shared" si="90"/>
        <v>C58-3.3V</v>
      </c>
      <c r="D675" t="str">
        <f t="shared" si="91"/>
        <v>C58-1</v>
      </c>
      <c r="E675" t="s">
        <v>761</v>
      </c>
      <c r="F675">
        <v>1</v>
      </c>
      <c r="G675" t="s">
        <v>277</v>
      </c>
      <c r="AT675" t="str">
        <f t="shared" si="92"/>
        <v>3.3V</v>
      </c>
      <c r="AU675" t="str">
        <f t="shared" si="93"/>
        <v>--</v>
      </c>
    </row>
    <row r="676" spans="1:47" x14ac:dyDescent="0.25">
      <c r="A676" t="str">
        <f t="shared" si="88"/>
        <v>C58-2</v>
      </c>
      <c r="B676" t="str">
        <f t="shared" si="89"/>
        <v>GND</v>
      </c>
      <c r="C676" t="str">
        <f t="shared" si="90"/>
        <v>C58-GND</v>
      </c>
      <c r="D676" t="str">
        <f t="shared" si="91"/>
        <v>C58-2</v>
      </c>
      <c r="E676" t="s">
        <v>761</v>
      </c>
      <c r="F676">
        <v>2</v>
      </c>
      <c r="G676" t="s">
        <v>275</v>
      </c>
      <c r="AT676" t="str">
        <f t="shared" si="92"/>
        <v>GND</v>
      </c>
      <c r="AU676" t="str">
        <f t="shared" si="93"/>
        <v>--</v>
      </c>
    </row>
    <row r="677" spans="1:47" x14ac:dyDescent="0.25">
      <c r="A677" t="str">
        <f t="shared" si="88"/>
        <v>C62-1</v>
      </c>
      <c r="B677" t="str">
        <f t="shared" si="89"/>
        <v>AGND</v>
      </c>
      <c r="C677" t="str">
        <f t="shared" si="90"/>
        <v>C62-AGND</v>
      </c>
      <c r="D677" t="str">
        <f t="shared" si="91"/>
        <v>C62-1</v>
      </c>
      <c r="E677" t="s">
        <v>762</v>
      </c>
      <c r="F677">
        <v>1</v>
      </c>
      <c r="G677" t="s">
        <v>278</v>
      </c>
      <c r="AT677" t="str">
        <f t="shared" si="92"/>
        <v>AGND</v>
      </c>
      <c r="AU677" t="str">
        <f t="shared" si="93"/>
        <v>--</v>
      </c>
    </row>
    <row r="678" spans="1:47" x14ac:dyDescent="0.25">
      <c r="A678" t="str">
        <f t="shared" si="88"/>
        <v>C62-2</v>
      </c>
      <c r="B678" t="str">
        <f t="shared" si="89"/>
        <v>AVCC</v>
      </c>
      <c r="C678" t="str">
        <f t="shared" si="90"/>
        <v>C62-AVCC</v>
      </c>
      <c r="D678" t="str">
        <f t="shared" si="91"/>
        <v>C62-2</v>
      </c>
      <c r="E678" t="s">
        <v>762</v>
      </c>
      <c r="F678">
        <v>2</v>
      </c>
      <c r="G678" t="s">
        <v>279</v>
      </c>
      <c r="AT678" t="str">
        <f t="shared" si="92"/>
        <v>AVCC</v>
      </c>
      <c r="AU678" t="str">
        <f t="shared" si="93"/>
        <v>--</v>
      </c>
    </row>
    <row r="679" spans="1:47" x14ac:dyDescent="0.25">
      <c r="A679" t="str">
        <f t="shared" si="88"/>
        <v>C63-1</v>
      </c>
      <c r="B679" t="str">
        <f t="shared" si="89"/>
        <v>GND</v>
      </c>
      <c r="C679" t="str">
        <f t="shared" si="90"/>
        <v>C63-GND</v>
      </c>
      <c r="D679" t="str">
        <f t="shared" si="91"/>
        <v>C63-1</v>
      </c>
      <c r="E679" t="s">
        <v>763</v>
      </c>
      <c r="F679">
        <v>1</v>
      </c>
      <c r="G679" t="s">
        <v>275</v>
      </c>
      <c r="AT679" t="str">
        <f t="shared" si="92"/>
        <v>GND</v>
      </c>
      <c r="AU679" t="str">
        <f t="shared" si="93"/>
        <v>--</v>
      </c>
    </row>
    <row r="680" spans="1:47" x14ac:dyDescent="0.25">
      <c r="A680" t="str">
        <f t="shared" si="88"/>
        <v>C63-2</v>
      </c>
      <c r="B680" t="str">
        <f t="shared" si="89"/>
        <v>1.8V</v>
      </c>
      <c r="C680" t="str">
        <f t="shared" si="90"/>
        <v>C63-1.8V</v>
      </c>
      <c r="D680" t="str">
        <f t="shared" si="91"/>
        <v>C63-2</v>
      </c>
      <c r="E680" t="s">
        <v>763</v>
      </c>
      <c r="F680">
        <v>2</v>
      </c>
      <c r="G680" t="s">
        <v>276</v>
      </c>
      <c r="AT680" t="str">
        <f t="shared" si="92"/>
        <v>1.8V</v>
      </c>
      <c r="AU680" t="str">
        <f t="shared" si="93"/>
        <v>--</v>
      </c>
    </row>
    <row r="681" spans="1:47" x14ac:dyDescent="0.25">
      <c r="A681" t="str">
        <f t="shared" si="88"/>
        <v>C64-1</v>
      </c>
      <c r="B681" t="str">
        <f t="shared" si="89"/>
        <v>1.8V</v>
      </c>
      <c r="C681" t="str">
        <f t="shared" si="90"/>
        <v>C64-1.8V</v>
      </c>
      <c r="D681" t="str">
        <f t="shared" si="91"/>
        <v>C64-1</v>
      </c>
      <c r="E681" t="s">
        <v>764</v>
      </c>
      <c r="F681">
        <v>1</v>
      </c>
      <c r="G681" t="s">
        <v>276</v>
      </c>
      <c r="AT681" t="str">
        <f t="shared" si="92"/>
        <v>1.8V</v>
      </c>
      <c r="AU681" t="str">
        <f t="shared" si="93"/>
        <v>--</v>
      </c>
    </row>
    <row r="682" spans="1:47" x14ac:dyDescent="0.25">
      <c r="A682" t="str">
        <f t="shared" si="88"/>
        <v>C64-2</v>
      </c>
      <c r="B682" t="str">
        <f t="shared" si="89"/>
        <v>GND</v>
      </c>
      <c r="C682" t="str">
        <f t="shared" si="90"/>
        <v>C64-GND</v>
      </c>
      <c r="D682" t="str">
        <f t="shared" si="91"/>
        <v>C64-2</v>
      </c>
      <c r="E682" t="s">
        <v>764</v>
      </c>
      <c r="F682">
        <v>2</v>
      </c>
      <c r="G682" t="s">
        <v>275</v>
      </c>
      <c r="AT682" t="str">
        <f t="shared" si="92"/>
        <v>GND</v>
      </c>
      <c r="AU682" t="str">
        <f t="shared" si="93"/>
        <v>--</v>
      </c>
    </row>
    <row r="683" spans="1:47" x14ac:dyDescent="0.25">
      <c r="A683" t="str">
        <f t="shared" si="88"/>
        <v>C65-1</v>
      </c>
      <c r="B683" t="str">
        <f t="shared" si="89"/>
        <v>1.8V</v>
      </c>
      <c r="C683" t="str">
        <f t="shared" si="90"/>
        <v>C65-1.8V</v>
      </c>
      <c r="D683" t="str">
        <f t="shared" si="91"/>
        <v>C65-1</v>
      </c>
      <c r="E683" t="s">
        <v>765</v>
      </c>
      <c r="F683">
        <v>1</v>
      </c>
      <c r="G683" t="s">
        <v>276</v>
      </c>
      <c r="AT683" t="str">
        <f t="shared" si="92"/>
        <v>1.8V</v>
      </c>
      <c r="AU683" t="str">
        <f t="shared" si="93"/>
        <v>--</v>
      </c>
    </row>
    <row r="684" spans="1:47" x14ac:dyDescent="0.25">
      <c r="A684" t="str">
        <f t="shared" si="88"/>
        <v>C65-2</v>
      </c>
      <c r="B684" t="str">
        <f t="shared" si="89"/>
        <v>GND</v>
      </c>
      <c r="C684" t="str">
        <f t="shared" si="90"/>
        <v>C65-GND</v>
      </c>
      <c r="D684" t="str">
        <f t="shared" si="91"/>
        <v>C65-2</v>
      </c>
      <c r="E684" t="s">
        <v>765</v>
      </c>
      <c r="F684">
        <v>2</v>
      </c>
      <c r="G684" t="s">
        <v>275</v>
      </c>
      <c r="AT684" t="str">
        <f t="shared" si="92"/>
        <v>GND</v>
      </c>
      <c r="AU684" t="str">
        <f t="shared" si="93"/>
        <v>--</v>
      </c>
    </row>
    <row r="685" spans="1:47" x14ac:dyDescent="0.25">
      <c r="A685" t="str">
        <f t="shared" si="88"/>
        <v>C67-1</v>
      </c>
      <c r="B685" t="str">
        <f t="shared" si="89"/>
        <v>1.8V</v>
      </c>
      <c r="C685" t="str">
        <f t="shared" si="90"/>
        <v>C67-1.8V</v>
      </c>
      <c r="D685" t="str">
        <f t="shared" si="91"/>
        <v>C67-1</v>
      </c>
      <c r="E685" t="s">
        <v>766</v>
      </c>
      <c r="F685">
        <v>1</v>
      </c>
      <c r="G685" t="s">
        <v>276</v>
      </c>
      <c r="AT685" t="str">
        <f t="shared" si="92"/>
        <v>1.8V</v>
      </c>
      <c r="AU685" t="str">
        <f t="shared" si="93"/>
        <v>--</v>
      </c>
    </row>
    <row r="686" spans="1:47" x14ac:dyDescent="0.25">
      <c r="A686" t="str">
        <f t="shared" si="88"/>
        <v>C67-2</v>
      </c>
      <c r="B686" t="str">
        <f t="shared" si="89"/>
        <v>GND</v>
      </c>
      <c r="C686" t="str">
        <f t="shared" si="90"/>
        <v>C67-GND</v>
      </c>
      <c r="D686" t="str">
        <f t="shared" si="91"/>
        <v>C67-2</v>
      </c>
      <c r="E686" t="s">
        <v>766</v>
      </c>
      <c r="F686">
        <v>2</v>
      </c>
      <c r="G686" t="s">
        <v>275</v>
      </c>
      <c r="AT686" t="str">
        <f t="shared" si="92"/>
        <v>GND</v>
      </c>
      <c r="AU686" t="str">
        <f t="shared" si="93"/>
        <v>--</v>
      </c>
    </row>
    <row r="687" spans="1:47" x14ac:dyDescent="0.25">
      <c r="A687" t="str">
        <f t="shared" si="88"/>
        <v>C68-1</v>
      </c>
      <c r="B687" t="str">
        <f t="shared" si="89"/>
        <v>1.8V</v>
      </c>
      <c r="C687" t="str">
        <f t="shared" si="90"/>
        <v>C68-1.8V</v>
      </c>
      <c r="D687" t="str">
        <f t="shared" si="91"/>
        <v>C68-1</v>
      </c>
      <c r="E687" t="s">
        <v>767</v>
      </c>
      <c r="F687">
        <v>1</v>
      </c>
      <c r="G687" t="s">
        <v>276</v>
      </c>
      <c r="AT687" t="str">
        <f t="shared" si="92"/>
        <v>1.8V</v>
      </c>
      <c r="AU687" t="str">
        <f t="shared" si="93"/>
        <v>--</v>
      </c>
    </row>
    <row r="688" spans="1:47" x14ac:dyDescent="0.25">
      <c r="A688" t="str">
        <f t="shared" si="88"/>
        <v>C68-2</v>
      </c>
      <c r="B688" t="str">
        <f t="shared" si="89"/>
        <v>GND</v>
      </c>
      <c r="C688" t="str">
        <f t="shared" si="90"/>
        <v>C68-GND</v>
      </c>
      <c r="D688" t="str">
        <f t="shared" si="91"/>
        <v>C68-2</v>
      </c>
      <c r="E688" t="s">
        <v>767</v>
      </c>
      <c r="F688">
        <v>2</v>
      </c>
      <c r="G688" t="s">
        <v>275</v>
      </c>
      <c r="AT688" t="str">
        <f t="shared" si="92"/>
        <v>GND</v>
      </c>
      <c r="AU688" t="str">
        <f t="shared" si="93"/>
        <v>--</v>
      </c>
    </row>
    <row r="689" spans="1:47" x14ac:dyDescent="0.25">
      <c r="A689" t="str">
        <f t="shared" si="88"/>
        <v>C69-1</v>
      </c>
      <c r="B689" t="str">
        <f t="shared" si="89"/>
        <v>1.8V</v>
      </c>
      <c r="C689" t="str">
        <f t="shared" si="90"/>
        <v>C69-1.8V</v>
      </c>
      <c r="D689" t="str">
        <f t="shared" si="91"/>
        <v>C69-1</v>
      </c>
      <c r="E689" t="s">
        <v>768</v>
      </c>
      <c r="F689">
        <v>1</v>
      </c>
      <c r="G689" t="s">
        <v>276</v>
      </c>
      <c r="AT689" t="str">
        <f t="shared" si="92"/>
        <v>1.8V</v>
      </c>
      <c r="AU689" t="str">
        <f t="shared" si="93"/>
        <v>--</v>
      </c>
    </row>
    <row r="690" spans="1:47" x14ac:dyDescent="0.25">
      <c r="A690" t="str">
        <f t="shared" si="88"/>
        <v>C69-2</v>
      </c>
      <c r="B690" t="str">
        <f t="shared" si="89"/>
        <v>GND</v>
      </c>
      <c r="C690" t="str">
        <f t="shared" si="90"/>
        <v>C69-GND</v>
      </c>
      <c r="D690" t="str">
        <f t="shared" si="91"/>
        <v>C69-2</v>
      </c>
      <c r="E690" t="s">
        <v>768</v>
      </c>
      <c r="F690">
        <v>2</v>
      </c>
      <c r="G690" t="s">
        <v>275</v>
      </c>
      <c r="AT690" t="str">
        <f t="shared" si="92"/>
        <v>GND</v>
      </c>
      <c r="AU690" t="str">
        <f t="shared" si="93"/>
        <v>--</v>
      </c>
    </row>
    <row r="691" spans="1:47" x14ac:dyDescent="0.25">
      <c r="A691" t="str">
        <f t="shared" si="88"/>
        <v>C98-1</v>
      </c>
      <c r="B691" t="str">
        <f t="shared" si="89"/>
        <v>VCCIO_0</v>
      </c>
      <c r="C691" t="str">
        <f t="shared" si="90"/>
        <v>C98-VCCIO_0</v>
      </c>
      <c r="D691" t="str">
        <f t="shared" si="91"/>
        <v>C98-1</v>
      </c>
      <c r="E691" t="s">
        <v>769</v>
      </c>
      <c r="F691">
        <v>1</v>
      </c>
      <c r="G691" t="s">
        <v>1287</v>
      </c>
      <c r="AT691" t="str">
        <f t="shared" si="92"/>
        <v>VCCIO_0</v>
      </c>
      <c r="AU691" t="str">
        <f t="shared" si="93"/>
        <v>--</v>
      </c>
    </row>
    <row r="692" spans="1:47" x14ac:dyDescent="0.25">
      <c r="A692" t="str">
        <f t="shared" si="88"/>
        <v>C98-2</v>
      </c>
      <c r="B692" t="str">
        <f t="shared" si="89"/>
        <v>GND</v>
      </c>
      <c r="C692" t="str">
        <f t="shared" si="90"/>
        <v>C98-GND</v>
      </c>
      <c r="D692" t="str">
        <f t="shared" si="91"/>
        <v>C98-2</v>
      </c>
      <c r="E692" t="s">
        <v>769</v>
      </c>
      <c r="F692">
        <v>2</v>
      </c>
      <c r="G692" t="s">
        <v>275</v>
      </c>
      <c r="AT692" t="str">
        <f t="shared" si="92"/>
        <v>GND</v>
      </c>
      <c r="AU692" t="str">
        <f t="shared" si="93"/>
        <v>--</v>
      </c>
    </row>
    <row r="693" spans="1:47" x14ac:dyDescent="0.25">
      <c r="A693" t="str">
        <f t="shared" si="88"/>
        <v>C99-1</v>
      </c>
      <c r="B693" t="str">
        <f t="shared" si="89"/>
        <v>VCCIO_0</v>
      </c>
      <c r="C693" t="str">
        <f t="shared" si="90"/>
        <v>C99-VCCIO_0</v>
      </c>
      <c r="D693" t="str">
        <f t="shared" si="91"/>
        <v>C99-1</v>
      </c>
      <c r="E693" t="s">
        <v>770</v>
      </c>
      <c r="F693">
        <v>1</v>
      </c>
      <c r="G693" t="s">
        <v>1287</v>
      </c>
      <c r="AT693" t="str">
        <f t="shared" si="92"/>
        <v>VCCIO_0</v>
      </c>
      <c r="AU693" t="str">
        <f t="shared" si="93"/>
        <v>--</v>
      </c>
    </row>
    <row r="694" spans="1:47" x14ac:dyDescent="0.25">
      <c r="A694" t="str">
        <f t="shared" si="88"/>
        <v>C99-2</v>
      </c>
      <c r="B694" t="str">
        <f t="shared" si="89"/>
        <v>GND</v>
      </c>
      <c r="C694" t="str">
        <f t="shared" si="90"/>
        <v>C99-GND</v>
      </c>
      <c r="D694" t="str">
        <f t="shared" si="91"/>
        <v>C99-2</v>
      </c>
      <c r="E694" t="s">
        <v>770</v>
      </c>
      <c r="F694">
        <v>2</v>
      </c>
      <c r="G694" t="s">
        <v>275</v>
      </c>
      <c r="AT694" t="str">
        <f t="shared" si="92"/>
        <v>GND</v>
      </c>
      <c r="AU694" t="str">
        <f t="shared" si="93"/>
        <v>--</v>
      </c>
    </row>
    <row r="695" spans="1:47" x14ac:dyDescent="0.25">
      <c r="A695" t="str">
        <f t="shared" si="88"/>
        <v>C100-1</v>
      </c>
      <c r="B695" t="str">
        <f t="shared" si="89"/>
        <v>VCCIO_0</v>
      </c>
      <c r="C695" t="str">
        <f t="shared" si="90"/>
        <v>C100-VCCIO_0</v>
      </c>
      <c r="D695" t="str">
        <f t="shared" si="91"/>
        <v>C100-1</v>
      </c>
      <c r="E695" t="s">
        <v>771</v>
      </c>
      <c r="F695">
        <v>1</v>
      </c>
      <c r="G695" t="s">
        <v>1287</v>
      </c>
      <c r="AT695" t="str">
        <f t="shared" si="92"/>
        <v>VCCIO_0</v>
      </c>
      <c r="AU695" t="str">
        <f t="shared" si="93"/>
        <v>--</v>
      </c>
    </row>
    <row r="696" spans="1:47" x14ac:dyDescent="0.25">
      <c r="A696" t="str">
        <f t="shared" si="88"/>
        <v>C100-2</v>
      </c>
      <c r="B696" t="str">
        <f t="shared" si="89"/>
        <v>GND</v>
      </c>
      <c r="C696" t="str">
        <f t="shared" si="90"/>
        <v>C100-GND</v>
      </c>
      <c r="D696" t="str">
        <f t="shared" si="91"/>
        <v>C100-2</v>
      </c>
      <c r="E696" t="s">
        <v>771</v>
      </c>
      <c r="F696">
        <v>2</v>
      </c>
      <c r="G696" t="s">
        <v>275</v>
      </c>
      <c r="AT696" t="str">
        <f t="shared" si="92"/>
        <v>GND</v>
      </c>
      <c r="AU696" t="str">
        <f t="shared" si="93"/>
        <v>--</v>
      </c>
    </row>
    <row r="697" spans="1:47" x14ac:dyDescent="0.25">
      <c r="A697" t="str">
        <f t="shared" si="88"/>
        <v>C101-1</v>
      </c>
      <c r="B697" t="str">
        <f t="shared" si="89"/>
        <v>VCCIO_0</v>
      </c>
      <c r="C697" t="str">
        <f t="shared" si="90"/>
        <v>C101-VCCIO_0</v>
      </c>
      <c r="D697" t="str">
        <f t="shared" si="91"/>
        <v>C101-1</v>
      </c>
      <c r="E697" t="s">
        <v>772</v>
      </c>
      <c r="F697">
        <v>1</v>
      </c>
      <c r="G697" t="s">
        <v>1287</v>
      </c>
      <c r="AT697" t="str">
        <f t="shared" si="92"/>
        <v>VCCIO_0</v>
      </c>
      <c r="AU697" t="str">
        <f t="shared" si="93"/>
        <v>--</v>
      </c>
    </row>
    <row r="698" spans="1:47" x14ac:dyDescent="0.25">
      <c r="A698" t="str">
        <f t="shared" si="88"/>
        <v>C101-2</v>
      </c>
      <c r="B698" t="str">
        <f t="shared" si="89"/>
        <v>GND</v>
      </c>
      <c r="C698" t="str">
        <f t="shared" si="90"/>
        <v>C101-GND</v>
      </c>
      <c r="D698" t="str">
        <f t="shared" si="91"/>
        <v>C101-2</v>
      </c>
      <c r="E698" t="s">
        <v>772</v>
      </c>
      <c r="F698">
        <v>2</v>
      </c>
      <c r="G698" t="s">
        <v>275</v>
      </c>
      <c r="AT698" t="str">
        <f t="shared" si="92"/>
        <v>GND</v>
      </c>
      <c r="AU698" t="str">
        <f t="shared" si="93"/>
        <v>--</v>
      </c>
    </row>
    <row r="699" spans="1:47" x14ac:dyDescent="0.25">
      <c r="A699" t="str">
        <f t="shared" si="88"/>
        <v>C102-1</v>
      </c>
      <c r="B699" t="str">
        <f t="shared" si="89"/>
        <v>VCCIO_0</v>
      </c>
      <c r="C699" t="str">
        <f t="shared" si="90"/>
        <v>C102-VCCIO_0</v>
      </c>
      <c r="D699" t="str">
        <f t="shared" si="91"/>
        <v>C102-1</v>
      </c>
      <c r="E699" t="s">
        <v>773</v>
      </c>
      <c r="F699">
        <v>1</v>
      </c>
      <c r="G699" t="s">
        <v>1287</v>
      </c>
      <c r="AT699" t="str">
        <f t="shared" si="92"/>
        <v>VCCIO_0</v>
      </c>
      <c r="AU699" t="str">
        <f t="shared" si="93"/>
        <v>--</v>
      </c>
    </row>
    <row r="700" spans="1:47" x14ac:dyDescent="0.25">
      <c r="A700" t="str">
        <f t="shared" si="88"/>
        <v>C102-2</v>
      </c>
      <c r="B700" t="str">
        <f t="shared" si="89"/>
        <v>GND</v>
      </c>
      <c r="C700" t="str">
        <f t="shared" si="90"/>
        <v>C102-GND</v>
      </c>
      <c r="D700" t="str">
        <f t="shared" si="91"/>
        <v>C102-2</v>
      </c>
      <c r="E700" t="s">
        <v>773</v>
      </c>
      <c r="F700">
        <v>2</v>
      </c>
      <c r="G700" t="s">
        <v>275</v>
      </c>
      <c r="AT700" t="str">
        <f t="shared" si="92"/>
        <v>GND</v>
      </c>
      <c r="AU700" t="str">
        <f t="shared" si="93"/>
        <v>--</v>
      </c>
    </row>
    <row r="701" spans="1:47" x14ac:dyDescent="0.25">
      <c r="A701" t="str">
        <f t="shared" si="88"/>
        <v>C103-1</v>
      </c>
      <c r="B701" t="str">
        <f t="shared" si="89"/>
        <v>VCCIO_0</v>
      </c>
      <c r="C701" t="str">
        <f t="shared" si="90"/>
        <v>C103-VCCIO_0</v>
      </c>
      <c r="D701" t="str">
        <f t="shared" si="91"/>
        <v>C103-1</v>
      </c>
      <c r="E701" t="s">
        <v>774</v>
      </c>
      <c r="F701">
        <v>1</v>
      </c>
      <c r="G701" t="s">
        <v>1287</v>
      </c>
      <c r="AT701" t="str">
        <f t="shared" si="92"/>
        <v>VCCIO_0</v>
      </c>
      <c r="AU701" t="str">
        <f t="shared" si="93"/>
        <v>--</v>
      </c>
    </row>
    <row r="702" spans="1:47" x14ac:dyDescent="0.25">
      <c r="A702" t="str">
        <f t="shared" si="88"/>
        <v>C103-2</v>
      </c>
      <c r="B702" t="str">
        <f t="shared" si="89"/>
        <v>GND</v>
      </c>
      <c r="C702" t="str">
        <f t="shared" si="90"/>
        <v>C103-GND</v>
      </c>
      <c r="D702" t="str">
        <f t="shared" si="91"/>
        <v>C103-2</v>
      </c>
      <c r="E702" t="s">
        <v>774</v>
      </c>
      <c r="F702">
        <v>2</v>
      </c>
      <c r="G702" t="s">
        <v>275</v>
      </c>
      <c r="AT702" t="str">
        <f t="shared" si="92"/>
        <v>GND</v>
      </c>
      <c r="AU702" t="str">
        <f t="shared" si="93"/>
        <v>--</v>
      </c>
    </row>
    <row r="703" spans="1:47" x14ac:dyDescent="0.25">
      <c r="A703" t="str">
        <f t="shared" si="88"/>
        <v>C104-1</v>
      </c>
      <c r="B703" t="str">
        <f t="shared" si="89"/>
        <v>VCCIO_0</v>
      </c>
      <c r="C703" t="str">
        <f t="shared" si="90"/>
        <v>C104-VCCIO_0</v>
      </c>
      <c r="D703" t="str">
        <f t="shared" si="91"/>
        <v>C104-1</v>
      </c>
      <c r="E703" t="s">
        <v>775</v>
      </c>
      <c r="F703">
        <v>1</v>
      </c>
      <c r="G703" t="s">
        <v>1287</v>
      </c>
      <c r="AT703" t="str">
        <f t="shared" si="92"/>
        <v>VCCIO_0</v>
      </c>
      <c r="AU703" t="str">
        <f t="shared" si="93"/>
        <v>--</v>
      </c>
    </row>
    <row r="704" spans="1:47" x14ac:dyDescent="0.25">
      <c r="A704" t="str">
        <f t="shared" si="88"/>
        <v>C104-2</v>
      </c>
      <c r="B704" t="str">
        <f t="shared" si="89"/>
        <v>GND</v>
      </c>
      <c r="C704" t="str">
        <f t="shared" si="90"/>
        <v>C104-GND</v>
      </c>
      <c r="D704" t="str">
        <f t="shared" si="91"/>
        <v>C104-2</v>
      </c>
      <c r="E704" t="s">
        <v>775</v>
      </c>
      <c r="F704">
        <v>2</v>
      </c>
      <c r="G704" t="s">
        <v>275</v>
      </c>
      <c r="AT704" t="str">
        <f t="shared" si="92"/>
        <v>GND</v>
      </c>
      <c r="AU704" t="str">
        <f t="shared" si="93"/>
        <v>--</v>
      </c>
    </row>
    <row r="705" spans="1:47" x14ac:dyDescent="0.25">
      <c r="A705" t="str">
        <f t="shared" si="88"/>
        <v>C128-1</v>
      </c>
      <c r="B705" t="str">
        <f t="shared" si="89"/>
        <v>1.2V_MGT</v>
      </c>
      <c r="C705" t="str">
        <f t="shared" si="90"/>
        <v>C128-1.2V_MGT</v>
      </c>
      <c r="D705" t="str">
        <f t="shared" si="91"/>
        <v>C128-1</v>
      </c>
      <c r="E705" t="s">
        <v>776</v>
      </c>
      <c r="F705">
        <v>1</v>
      </c>
      <c r="G705" t="s">
        <v>874</v>
      </c>
      <c r="AT705" t="str">
        <f t="shared" si="92"/>
        <v>1.2V_MGT</v>
      </c>
      <c r="AU705" t="str">
        <f t="shared" si="93"/>
        <v>--</v>
      </c>
    </row>
    <row r="706" spans="1:47" x14ac:dyDescent="0.25">
      <c r="A706" t="str">
        <f t="shared" si="88"/>
        <v>C128-2</v>
      </c>
      <c r="B706" t="str">
        <f t="shared" si="89"/>
        <v>GND</v>
      </c>
      <c r="C706" t="str">
        <f t="shared" si="90"/>
        <v>C128-GND</v>
      </c>
      <c r="D706" t="str">
        <f t="shared" si="91"/>
        <v>C128-2</v>
      </c>
      <c r="E706" t="s">
        <v>776</v>
      </c>
      <c r="F706">
        <v>2</v>
      </c>
      <c r="G706" t="s">
        <v>275</v>
      </c>
      <c r="AT706" t="str">
        <f t="shared" si="92"/>
        <v>GND</v>
      </c>
      <c r="AU706" t="str">
        <f t="shared" si="93"/>
        <v>--</v>
      </c>
    </row>
    <row r="707" spans="1:47" x14ac:dyDescent="0.25">
      <c r="A707" t="str">
        <f t="shared" si="88"/>
        <v>C129-1</v>
      </c>
      <c r="B707" t="str">
        <f t="shared" si="89"/>
        <v>GND</v>
      </c>
      <c r="C707" t="str">
        <f t="shared" si="90"/>
        <v>C129-GND</v>
      </c>
      <c r="D707" t="str">
        <f t="shared" si="91"/>
        <v>C129-1</v>
      </c>
      <c r="E707" t="s">
        <v>899</v>
      </c>
      <c r="F707">
        <v>1</v>
      </c>
      <c r="G707" t="s">
        <v>275</v>
      </c>
      <c r="AT707" t="str">
        <f t="shared" si="92"/>
        <v>GND</v>
      </c>
      <c r="AU707" t="str">
        <f t="shared" si="93"/>
        <v>--</v>
      </c>
    </row>
    <row r="708" spans="1:47" x14ac:dyDescent="0.25">
      <c r="A708" t="str">
        <f t="shared" si="88"/>
        <v>C129-2</v>
      </c>
      <c r="B708" t="str">
        <f t="shared" si="89"/>
        <v>1.2V_MGT</v>
      </c>
      <c r="C708" t="str">
        <f t="shared" si="90"/>
        <v>C129-1.2V_MGT</v>
      </c>
      <c r="D708" t="str">
        <f t="shared" si="91"/>
        <v>C129-2</v>
      </c>
      <c r="E708" t="s">
        <v>899</v>
      </c>
      <c r="F708">
        <v>2</v>
      </c>
      <c r="G708" t="s">
        <v>874</v>
      </c>
      <c r="AT708" t="str">
        <f t="shared" si="92"/>
        <v>1.2V_MGT</v>
      </c>
      <c r="AU708" t="str">
        <f t="shared" si="93"/>
        <v>--</v>
      </c>
    </row>
    <row r="709" spans="1:47" x14ac:dyDescent="0.25">
      <c r="A709" t="str">
        <f t="shared" si="88"/>
        <v>C130-1</v>
      </c>
      <c r="B709" t="str">
        <f t="shared" si="89"/>
        <v>GND</v>
      </c>
      <c r="C709" t="str">
        <f t="shared" si="90"/>
        <v>C130-GND</v>
      </c>
      <c r="D709" t="str">
        <f t="shared" si="91"/>
        <v>C130-1</v>
      </c>
      <c r="E709" t="s">
        <v>900</v>
      </c>
      <c r="F709">
        <v>1</v>
      </c>
      <c r="G709" t="s">
        <v>275</v>
      </c>
      <c r="AT709" t="str">
        <f t="shared" si="92"/>
        <v>GND</v>
      </c>
      <c r="AU709" t="str">
        <f t="shared" si="93"/>
        <v>--</v>
      </c>
    </row>
    <row r="710" spans="1:47" x14ac:dyDescent="0.25">
      <c r="A710" t="str">
        <f t="shared" ref="A710:A773" si="94">$E710&amp;"-"&amp;$F710</f>
        <v>C130-2</v>
      </c>
      <c r="B710" t="str">
        <f t="shared" ref="B710:B773" si="95">IF(OR(E710=$A$2,E710=$B$2,E710=$C$2,E710=$D$2),"--",G710)</f>
        <v>1.2V_MGT</v>
      </c>
      <c r="C710" t="str">
        <f t="shared" ref="C710:C773" si="96">$E710&amp;"-"&amp;$G710</f>
        <v>C130-1.2V_MGT</v>
      </c>
      <c r="D710" t="str">
        <f t="shared" ref="D710:D773" si="97">A710</f>
        <v>C130-2</v>
      </c>
      <c r="E710" t="s">
        <v>900</v>
      </c>
      <c r="F710">
        <v>2</v>
      </c>
      <c r="G710" t="s">
        <v>874</v>
      </c>
      <c r="AT710" t="str">
        <f t="shared" ref="AT710:AT773" si="98">IF(IF(COUNTIF($AO$6:$AQ$150,B710)&gt;0,"---","--")="---",VLOOKUP(B710,$AO$6:$AQ$150,3,0),B710)</f>
        <v>1.2V_MGT</v>
      </c>
      <c r="AU710" t="str">
        <f t="shared" ref="AU710:AU773" si="99">IF(IF(COUNTIF($AO$6:$AQ$150,B710)&gt;0,"---","--")="---",VLOOKUP(B710,$AO$6:$AQ$150,2,0),"--")</f>
        <v>--</v>
      </c>
    </row>
    <row r="711" spans="1:47" x14ac:dyDescent="0.25">
      <c r="A711" t="str">
        <f t="shared" si="94"/>
        <v>C131-1</v>
      </c>
      <c r="B711" t="str">
        <f t="shared" si="95"/>
        <v>1.0V_MGT</v>
      </c>
      <c r="C711" t="str">
        <f t="shared" si="96"/>
        <v>C131-1.0V_MGT</v>
      </c>
      <c r="D711" t="str">
        <f t="shared" si="97"/>
        <v>C131-1</v>
      </c>
      <c r="E711" t="s">
        <v>901</v>
      </c>
      <c r="F711">
        <v>1</v>
      </c>
      <c r="G711" t="s">
        <v>1298</v>
      </c>
      <c r="AT711" t="str">
        <f t="shared" si="98"/>
        <v>1.0V_MGT</v>
      </c>
      <c r="AU711" t="str">
        <f t="shared" si="99"/>
        <v>--</v>
      </c>
    </row>
    <row r="712" spans="1:47" x14ac:dyDescent="0.25">
      <c r="A712" t="str">
        <f t="shared" si="94"/>
        <v>C131-2</v>
      </c>
      <c r="B712" t="str">
        <f t="shared" si="95"/>
        <v>GND</v>
      </c>
      <c r="C712" t="str">
        <f t="shared" si="96"/>
        <v>C131-GND</v>
      </c>
      <c r="D712" t="str">
        <f t="shared" si="97"/>
        <v>C131-2</v>
      </c>
      <c r="E712" t="s">
        <v>901</v>
      </c>
      <c r="F712">
        <v>2</v>
      </c>
      <c r="G712" t="s">
        <v>275</v>
      </c>
      <c r="AT712" t="str">
        <f t="shared" si="98"/>
        <v>GND</v>
      </c>
      <c r="AU712" t="str">
        <f t="shared" si="99"/>
        <v>--</v>
      </c>
    </row>
    <row r="713" spans="1:47" x14ac:dyDescent="0.25">
      <c r="A713" t="str">
        <f t="shared" si="94"/>
        <v>C132-1</v>
      </c>
      <c r="B713" t="str">
        <f t="shared" si="95"/>
        <v>GND</v>
      </c>
      <c r="C713" t="str">
        <f t="shared" si="96"/>
        <v>C132-GND</v>
      </c>
      <c r="D713" t="str">
        <f t="shared" si="97"/>
        <v>C132-1</v>
      </c>
      <c r="E713" t="s">
        <v>777</v>
      </c>
      <c r="F713">
        <v>1</v>
      </c>
      <c r="G713" t="s">
        <v>275</v>
      </c>
      <c r="AT713" t="str">
        <f t="shared" si="98"/>
        <v>GND</v>
      </c>
      <c r="AU713" t="str">
        <f t="shared" si="99"/>
        <v>--</v>
      </c>
    </row>
    <row r="714" spans="1:47" x14ac:dyDescent="0.25">
      <c r="A714" t="str">
        <f t="shared" si="94"/>
        <v>C132-2</v>
      </c>
      <c r="B714" t="str">
        <f t="shared" si="95"/>
        <v>1.0V_MGT</v>
      </c>
      <c r="C714" t="str">
        <f t="shared" si="96"/>
        <v>C132-1.0V_MGT</v>
      </c>
      <c r="D714" t="str">
        <f t="shared" si="97"/>
        <v>C132-2</v>
      </c>
      <c r="E714" t="s">
        <v>777</v>
      </c>
      <c r="F714">
        <v>2</v>
      </c>
      <c r="G714" t="s">
        <v>1298</v>
      </c>
      <c r="AT714" t="str">
        <f t="shared" si="98"/>
        <v>1.0V_MGT</v>
      </c>
      <c r="AU714" t="str">
        <f t="shared" si="99"/>
        <v>--</v>
      </c>
    </row>
    <row r="715" spans="1:47" x14ac:dyDescent="0.25">
      <c r="A715" t="str">
        <f t="shared" si="94"/>
        <v>C133-1</v>
      </c>
      <c r="B715" t="str">
        <f t="shared" si="95"/>
        <v>GND</v>
      </c>
      <c r="C715" t="str">
        <f t="shared" si="96"/>
        <v>C133-GND</v>
      </c>
      <c r="D715" t="str">
        <f t="shared" si="97"/>
        <v>C133-1</v>
      </c>
      <c r="E715" t="s">
        <v>778</v>
      </c>
      <c r="F715">
        <v>1</v>
      </c>
      <c r="G715" t="s">
        <v>275</v>
      </c>
      <c r="AT715" t="str">
        <f t="shared" si="98"/>
        <v>GND</v>
      </c>
      <c r="AU715" t="str">
        <f t="shared" si="99"/>
        <v>--</v>
      </c>
    </row>
    <row r="716" spans="1:47" x14ac:dyDescent="0.25">
      <c r="A716" t="str">
        <f t="shared" si="94"/>
        <v>C133-2</v>
      </c>
      <c r="B716" t="str">
        <f t="shared" si="95"/>
        <v>1.0V_MGT</v>
      </c>
      <c r="C716" t="str">
        <f t="shared" si="96"/>
        <v>C133-1.0V_MGT</v>
      </c>
      <c r="D716" t="str">
        <f t="shared" si="97"/>
        <v>C133-2</v>
      </c>
      <c r="E716" t="s">
        <v>778</v>
      </c>
      <c r="F716">
        <v>2</v>
      </c>
      <c r="G716" t="s">
        <v>1298</v>
      </c>
      <c r="AT716" t="str">
        <f t="shared" si="98"/>
        <v>1.0V_MGT</v>
      </c>
      <c r="AU716" t="str">
        <f t="shared" si="99"/>
        <v>--</v>
      </c>
    </row>
    <row r="717" spans="1:47" x14ac:dyDescent="0.25">
      <c r="A717" t="str">
        <f t="shared" si="94"/>
        <v>C134-1</v>
      </c>
      <c r="B717" t="str">
        <f t="shared" si="95"/>
        <v>CLK2_P</v>
      </c>
      <c r="C717" t="str">
        <f t="shared" si="96"/>
        <v>C134-CLK2_P</v>
      </c>
      <c r="D717" t="str">
        <f t="shared" si="97"/>
        <v>C134-1</v>
      </c>
      <c r="E717" t="s">
        <v>779</v>
      </c>
      <c r="F717">
        <v>1</v>
      </c>
      <c r="G717" t="s">
        <v>876</v>
      </c>
      <c r="AT717" t="str">
        <f t="shared" si="98"/>
        <v>MGT_CLK1_P</v>
      </c>
      <c r="AU717" t="str">
        <f t="shared" si="99"/>
        <v>C134</v>
      </c>
    </row>
    <row r="718" spans="1:47" x14ac:dyDescent="0.25">
      <c r="A718" t="str">
        <f t="shared" si="94"/>
        <v>C134-2</v>
      </c>
      <c r="B718" t="str">
        <f t="shared" si="95"/>
        <v>MGT_CLK1_P</v>
      </c>
      <c r="C718" t="str">
        <f t="shared" si="96"/>
        <v>C134-MGT_CLK1_P</v>
      </c>
      <c r="D718" t="str">
        <f t="shared" si="97"/>
        <v>C134-2</v>
      </c>
      <c r="E718" t="s">
        <v>779</v>
      </c>
      <c r="F718">
        <v>2</v>
      </c>
      <c r="G718" t="s">
        <v>894</v>
      </c>
      <c r="AT718" t="str">
        <f t="shared" si="98"/>
        <v>CLK2_P</v>
      </c>
      <c r="AU718" t="str">
        <f t="shared" si="99"/>
        <v>C134</v>
      </c>
    </row>
    <row r="719" spans="1:47" x14ac:dyDescent="0.25">
      <c r="A719" t="str">
        <f t="shared" si="94"/>
        <v>C135-1</v>
      </c>
      <c r="B719" t="str">
        <f t="shared" si="95"/>
        <v>CLK2_N</v>
      </c>
      <c r="C719" t="str">
        <f t="shared" si="96"/>
        <v>C135-CLK2_N</v>
      </c>
      <c r="D719" t="str">
        <f t="shared" si="97"/>
        <v>C135-1</v>
      </c>
      <c r="E719" t="s">
        <v>902</v>
      </c>
      <c r="F719">
        <v>1</v>
      </c>
      <c r="G719" t="s">
        <v>875</v>
      </c>
      <c r="AT719" t="str">
        <f t="shared" si="98"/>
        <v>MGT_CLK1_N</v>
      </c>
      <c r="AU719" t="str">
        <f t="shared" si="99"/>
        <v>C135</v>
      </c>
    </row>
    <row r="720" spans="1:47" x14ac:dyDescent="0.25">
      <c r="A720" t="str">
        <f t="shared" si="94"/>
        <v>C135-2</v>
      </c>
      <c r="B720" t="str">
        <f t="shared" si="95"/>
        <v>MGT_CLK1_N</v>
      </c>
      <c r="C720" t="str">
        <f t="shared" si="96"/>
        <v>C135-MGT_CLK1_N</v>
      </c>
      <c r="D720" t="str">
        <f t="shared" si="97"/>
        <v>C135-2</v>
      </c>
      <c r="E720" t="s">
        <v>902</v>
      </c>
      <c r="F720">
        <v>2</v>
      </c>
      <c r="G720" t="s">
        <v>893</v>
      </c>
      <c r="AT720" t="str">
        <f t="shared" si="98"/>
        <v>CLK2_N</v>
      </c>
      <c r="AU720" t="str">
        <f t="shared" si="99"/>
        <v>C135</v>
      </c>
    </row>
    <row r="721" spans="1:47" x14ac:dyDescent="0.25">
      <c r="A721" t="str">
        <f t="shared" si="94"/>
        <v>D4-A</v>
      </c>
      <c r="B721" t="str">
        <f t="shared" si="95"/>
        <v>NetD4_A</v>
      </c>
      <c r="C721" t="str">
        <f t="shared" si="96"/>
        <v>D4-NetD4_A</v>
      </c>
      <c r="D721" t="str">
        <f t="shared" si="97"/>
        <v>D4-A</v>
      </c>
      <c r="E721" t="s">
        <v>564</v>
      </c>
      <c r="F721" t="s">
        <v>780</v>
      </c>
      <c r="G721" t="s">
        <v>410</v>
      </c>
      <c r="AT721" t="str">
        <f t="shared" si="98"/>
        <v>NetD4_A</v>
      </c>
      <c r="AU721" t="str">
        <f t="shared" si="99"/>
        <v>--</v>
      </c>
    </row>
    <row r="722" spans="1:47" x14ac:dyDescent="0.25">
      <c r="A722" t="str">
        <f t="shared" si="94"/>
        <v>D4-K</v>
      </c>
      <c r="B722" t="str">
        <f t="shared" si="95"/>
        <v>GND</v>
      </c>
      <c r="C722" t="str">
        <f t="shared" si="96"/>
        <v>D4-GND</v>
      </c>
      <c r="D722" t="str">
        <f t="shared" si="97"/>
        <v>D4-K</v>
      </c>
      <c r="E722" t="s">
        <v>564</v>
      </c>
      <c r="F722" t="s">
        <v>781</v>
      </c>
      <c r="G722" t="s">
        <v>275</v>
      </c>
      <c r="AT722" t="str">
        <f t="shared" si="98"/>
        <v>GND</v>
      </c>
      <c r="AU722" t="str">
        <f t="shared" si="99"/>
        <v>--</v>
      </c>
    </row>
    <row r="723" spans="1:47" x14ac:dyDescent="0.25">
      <c r="A723" t="str">
        <f t="shared" si="94"/>
        <v>H1-1</v>
      </c>
      <c r="B723" t="str">
        <f t="shared" si="95"/>
        <v>GND</v>
      </c>
      <c r="C723" t="str">
        <f t="shared" si="96"/>
        <v>H1-GND</v>
      </c>
      <c r="D723" t="str">
        <f t="shared" si="97"/>
        <v>H1-1</v>
      </c>
      <c r="E723" t="s">
        <v>585</v>
      </c>
      <c r="F723">
        <v>1</v>
      </c>
      <c r="G723" t="s">
        <v>275</v>
      </c>
      <c r="AT723" t="str">
        <f t="shared" si="98"/>
        <v>GND</v>
      </c>
      <c r="AU723" t="str">
        <f t="shared" si="99"/>
        <v>--</v>
      </c>
    </row>
    <row r="724" spans="1:47" x14ac:dyDescent="0.25">
      <c r="A724" t="str">
        <f t="shared" si="94"/>
        <v>H2-1</v>
      </c>
      <c r="B724" t="str">
        <f t="shared" si="95"/>
        <v>GND</v>
      </c>
      <c r="C724" t="str">
        <f t="shared" si="96"/>
        <v>H2-GND</v>
      </c>
      <c r="D724" t="str">
        <f t="shared" si="97"/>
        <v>H2-1</v>
      </c>
      <c r="E724" t="s">
        <v>586</v>
      </c>
      <c r="F724">
        <v>1</v>
      </c>
      <c r="G724" t="s">
        <v>275</v>
      </c>
      <c r="AT724" t="str">
        <f t="shared" si="98"/>
        <v>GND</v>
      </c>
      <c r="AU724" t="str">
        <f t="shared" si="99"/>
        <v>--</v>
      </c>
    </row>
    <row r="725" spans="1:47" x14ac:dyDescent="0.25">
      <c r="A725" t="str">
        <f t="shared" si="94"/>
        <v>H3-1</v>
      </c>
      <c r="B725" t="str">
        <f t="shared" si="95"/>
        <v>GND</v>
      </c>
      <c r="C725" t="str">
        <f t="shared" si="96"/>
        <v>H3-GND</v>
      </c>
      <c r="D725" t="str">
        <f t="shared" si="97"/>
        <v>H3-1</v>
      </c>
      <c r="E725" t="s">
        <v>687</v>
      </c>
      <c r="F725">
        <v>1</v>
      </c>
      <c r="G725" t="s">
        <v>275</v>
      </c>
      <c r="AT725" t="str">
        <f t="shared" si="98"/>
        <v>GND</v>
      </c>
      <c r="AU725" t="str">
        <f t="shared" si="99"/>
        <v>--</v>
      </c>
    </row>
    <row r="726" spans="1:47" x14ac:dyDescent="0.25">
      <c r="A726" t="str">
        <f t="shared" si="94"/>
        <v>H4-1</v>
      </c>
      <c r="B726" t="str">
        <f t="shared" si="95"/>
        <v>GND</v>
      </c>
      <c r="C726" t="str">
        <f t="shared" si="96"/>
        <v>H4-GND</v>
      </c>
      <c r="D726" t="str">
        <f t="shared" si="97"/>
        <v>H4-1</v>
      </c>
      <c r="E726" t="s">
        <v>587</v>
      </c>
      <c r="F726">
        <v>1</v>
      </c>
      <c r="G726" t="s">
        <v>275</v>
      </c>
      <c r="AT726" t="str">
        <f t="shared" si="98"/>
        <v>GND</v>
      </c>
      <c r="AU726" t="str">
        <f t="shared" si="99"/>
        <v>--</v>
      </c>
    </row>
    <row r="727" spans="1:47" x14ac:dyDescent="0.25">
      <c r="A727" t="str">
        <f t="shared" si="94"/>
        <v>L1-1</v>
      </c>
      <c r="B727" t="str">
        <f t="shared" si="95"/>
        <v>3.3V</v>
      </c>
      <c r="C727" t="str">
        <f t="shared" si="96"/>
        <v>L1-3.3V</v>
      </c>
      <c r="D727" t="str">
        <f t="shared" si="97"/>
        <v>L1-1</v>
      </c>
      <c r="E727" t="s">
        <v>440</v>
      </c>
      <c r="F727">
        <v>1</v>
      </c>
      <c r="G727" t="s">
        <v>277</v>
      </c>
      <c r="AT727" t="str">
        <f t="shared" si="98"/>
        <v>3.3V</v>
      </c>
      <c r="AU727" t="str">
        <f t="shared" si="99"/>
        <v>--</v>
      </c>
    </row>
    <row r="728" spans="1:47" x14ac:dyDescent="0.25">
      <c r="A728" t="str">
        <f t="shared" si="94"/>
        <v>L1-2</v>
      </c>
      <c r="B728" t="str">
        <f t="shared" si="95"/>
        <v>NetC10_2</v>
      </c>
      <c r="C728" t="str">
        <f t="shared" si="96"/>
        <v>L1-NetC10_2</v>
      </c>
      <c r="D728" t="str">
        <f t="shared" si="97"/>
        <v>L1-2</v>
      </c>
      <c r="E728" t="s">
        <v>440</v>
      </c>
      <c r="F728">
        <v>2</v>
      </c>
      <c r="G728" t="s">
        <v>926</v>
      </c>
      <c r="AT728" t="str">
        <f t="shared" si="98"/>
        <v>NetC10_2</v>
      </c>
      <c r="AU728" t="str">
        <f t="shared" si="99"/>
        <v>--</v>
      </c>
    </row>
    <row r="729" spans="1:47" x14ac:dyDescent="0.25">
      <c r="A729" t="str">
        <f t="shared" si="94"/>
        <v>L2-1</v>
      </c>
      <c r="B729" t="str">
        <f t="shared" si="95"/>
        <v>1.8V</v>
      </c>
      <c r="C729" t="str">
        <f t="shared" si="96"/>
        <v>L2-1.8V</v>
      </c>
      <c r="D729" t="str">
        <f t="shared" si="97"/>
        <v>L2-1</v>
      </c>
      <c r="E729" t="s">
        <v>709</v>
      </c>
      <c r="F729">
        <v>1</v>
      </c>
      <c r="G729" t="s">
        <v>276</v>
      </c>
      <c r="AT729" t="str">
        <f t="shared" si="98"/>
        <v>1.8V</v>
      </c>
      <c r="AU729" t="str">
        <f t="shared" si="99"/>
        <v>--</v>
      </c>
    </row>
    <row r="730" spans="1:47" x14ac:dyDescent="0.25">
      <c r="A730" t="str">
        <f t="shared" si="94"/>
        <v>L2-2</v>
      </c>
      <c r="B730" t="str">
        <f t="shared" si="95"/>
        <v>NetC24_1</v>
      </c>
      <c r="C730" t="str">
        <f t="shared" si="96"/>
        <v>L2-NetC24_1</v>
      </c>
      <c r="D730" t="str">
        <f t="shared" si="97"/>
        <v>L2-2</v>
      </c>
      <c r="E730" t="s">
        <v>709</v>
      </c>
      <c r="F730">
        <v>2</v>
      </c>
      <c r="G730" t="s">
        <v>916</v>
      </c>
      <c r="AT730" t="str">
        <f t="shared" si="98"/>
        <v>NetC24_1</v>
      </c>
      <c r="AU730" t="str">
        <f t="shared" si="99"/>
        <v>--</v>
      </c>
    </row>
    <row r="731" spans="1:47" x14ac:dyDescent="0.25">
      <c r="A731" t="str">
        <f t="shared" si="94"/>
        <v>L10-1</v>
      </c>
      <c r="B731" t="str">
        <f t="shared" si="95"/>
        <v>1.8V</v>
      </c>
      <c r="C731" t="str">
        <f t="shared" si="96"/>
        <v>L10-1.8V</v>
      </c>
      <c r="D731" t="str">
        <f t="shared" si="97"/>
        <v>L10-1</v>
      </c>
      <c r="E731" t="s">
        <v>713</v>
      </c>
      <c r="F731">
        <v>1</v>
      </c>
      <c r="G731" t="s">
        <v>276</v>
      </c>
      <c r="AT731" t="str">
        <f t="shared" si="98"/>
        <v>1.8V</v>
      </c>
      <c r="AU731" t="str">
        <f t="shared" si="99"/>
        <v>--</v>
      </c>
    </row>
    <row r="732" spans="1:47" x14ac:dyDescent="0.25">
      <c r="A732" t="str">
        <f t="shared" si="94"/>
        <v>L10-2</v>
      </c>
      <c r="B732" t="str">
        <f t="shared" si="95"/>
        <v>AVCC</v>
      </c>
      <c r="C732" t="str">
        <f t="shared" si="96"/>
        <v>L10-AVCC</v>
      </c>
      <c r="D732" t="str">
        <f t="shared" si="97"/>
        <v>L10-2</v>
      </c>
      <c r="E732" t="s">
        <v>713</v>
      </c>
      <c r="F732">
        <v>2</v>
      </c>
      <c r="G732" t="s">
        <v>279</v>
      </c>
      <c r="AT732" t="str">
        <f t="shared" si="98"/>
        <v>AVCC</v>
      </c>
      <c r="AU732" t="str">
        <f t="shared" si="99"/>
        <v>--</v>
      </c>
    </row>
    <row r="733" spans="1:47" x14ac:dyDescent="0.25">
      <c r="A733" t="str">
        <f t="shared" si="94"/>
        <v>L11-1</v>
      </c>
      <c r="B733" t="str">
        <f t="shared" si="95"/>
        <v>AGND</v>
      </c>
      <c r="C733" t="str">
        <f t="shared" si="96"/>
        <v>L11-AGND</v>
      </c>
      <c r="D733" t="str">
        <f t="shared" si="97"/>
        <v>L11-1</v>
      </c>
      <c r="E733" t="s">
        <v>714</v>
      </c>
      <c r="F733">
        <v>1</v>
      </c>
      <c r="G733" t="s">
        <v>278</v>
      </c>
      <c r="AT733" t="str">
        <f t="shared" si="98"/>
        <v>AGND</v>
      </c>
      <c r="AU733" t="str">
        <f t="shared" si="99"/>
        <v>--</v>
      </c>
    </row>
    <row r="734" spans="1:47" x14ac:dyDescent="0.25">
      <c r="A734" t="str">
        <f t="shared" si="94"/>
        <v>L11-2</v>
      </c>
      <c r="B734" t="str">
        <f t="shared" si="95"/>
        <v>GND</v>
      </c>
      <c r="C734" t="str">
        <f t="shared" si="96"/>
        <v>L11-GND</v>
      </c>
      <c r="D734" t="str">
        <f t="shared" si="97"/>
        <v>L11-2</v>
      </c>
      <c r="E734" t="s">
        <v>714</v>
      </c>
      <c r="F734">
        <v>2</v>
      </c>
      <c r="G734" t="s">
        <v>275</v>
      </c>
      <c r="AT734" t="str">
        <f t="shared" si="98"/>
        <v>GND</v>
      </c>
      <c r="AU734" t="str">
        <f t="shared" si="99"/>
        <v>--</v>
      </c>
    </row>
    <row r="735" spans="1:47" x14ac:dyDescent="0.25">
      <c r="A735" t="str">
        <f t="shared" si="94"/>
        <v>Q1-1</v>
      </c>
      <c r="B735" t="str">
        <f t="shared" si="95"/>
        <v>GND</v>
      </c>
      <c r="C735" t="str">
        <f t="shared" si="96"/>
        <v>Q1-GND</v>
      </c>
      <c r="D735" t="str">
        <f t="shared" si="97"/>
        <v>Q1-1</v>
      </c>
      <c r="E735" t="s">
        <v>782</v>
      </c>
      <c r="F735">
        <v>1</v>
      </c>
      <c r="G735" t="s">
        <v>275</v>
      </c>
      <c r="AT735" t="str">
        <f t="shared" si="98"/>
        <v>GND</v>
      </c>
      <c r="AU735" t="str">
        <f t="shared" si="99"/>
        <v>--</v>
      </c>
    </row>
    <row r="736" spans="1:47" x14ac:dyDescent="0.25">
      <c r="A736" t="str">
        <f t="shared" si="94"/>
        <v>Q1-2</v>
      </c>
      <c r="B736" t="str">
        <f t="shared" si="95"/>
        <v>3.3V</v>
      </c>
      <c r="C736" t="str">
        <f t="shared" si="96"/>
        <v>Q1-3.3V</v>
      </c>
      <c r="D736" t="str">
        <f t="shared" si="97"/>
        <v>Q1-2</v>
      </c>
      <c r="E736" t="s">
        <v>782</v>
      </c>
      <c r="F736">
        <v>2</v>
      </c>
      <c r="G736" t="s">
        <v>277</v>
      </c>
      <c r="AT736" t="str">
        <f t="shared" si="98"/>
        <v>3.3V</v>
      </c>
      <c r="AU736" t="str">
        <f t="shared" si="99"/>
        <v>--</v>
      </c>
    </row>
    <row r="737" spans="1:47" x14ac:dyDescent="0.25">
      <c r="A737" t="str">
        <f t="shared" si="94"/>
        <v>Q1-3</v>
      </c>
      <c r="B737" t="str">
        <f t="shared" si="95"/>
        <v>3.3V</v>
      </c>
      <c r="C737" t="str">
        <f t="shared" si="96"/>
        <v>Q1-3.3V</v>
      </c>
      <c r="D737" t="str">
        <f t="shared" si="97"/>
        <v>Q1-3</v>
      </c>
      <c r="E737" t="s">
        <v>782</v>
      </c>
      <c r="F737">
        <v>3</v>
      </c>
      <c r="G737" t="s">
        <v>277</v>
      </c>
      <c r="AT737" t="str">
        <f t="shared" si="98"/>
        <v>3.3V</v>
      </c>
      <c r="AU737" t="str">
        <f t="shared" si="99"/>
        <v>--</v>
      </c>
    </row>
    <row r="738" spans="1:47" x14ac:dyDescent="0.25">
      <c r="A738" t="str">
        <f t="shared" si="94"/>
        <v>Q1-4</v>
      </c>
      <c r="B738" t="str">
        <f t="shared" si="95"/>
        <v>VIN</v>
      </c>
      <c r="C738" t="str">
        <f t="shared" si="96"/>
        <v>Q1-VIN</v>
      </c>
      <c r="D738" t="str">
        <f t="shared" si="97"/>
        <v>Q1-4</v>
      </c>
      <c r="E738" t="s">
        <v>782</v>
      </c>
      <c r="F738">
        <v>4</v>
      </c>
      <c r="G738" t="s">
        <v>273</v>
      </c>
      <c r="AT738" t="str">
        <f t="shared" si="98"/>
        <v>VIN</v>
      </c>
      <c r="AU738" t="str">
        <f t="shared" si="99"/>
        <v>--</v>
      </c>
    </row>
    <row r="739" spans="1:47" x14ac:dyDescent="0.25">
      <c r="A739" t="str">
        <f t="shared" si="94"/>
        <v>Q1-5</v>
      </c>
      <c r="B739" t="str">
        <f t="shared" si="95"/>
        <v>PG_1V0</v>
      </c>
      <c r="C739" t="str">
        <f t="shared" si="96"/>
        <v>Q1-PG_1V0</v>
      </c>
      <c r="D739" t="str">
        <f t="shared" si="97"/>
        <v>Q1-5</v>
      </c>
      <c r="E739" t="s">
        <v>782</v>
      </c>
      <c r="F739">
        <v>5</v>
      </c>
      <c r="G739" t="s">
        <v>411</v>
      </c>
      <c r="AT739" t="str">
        <f t="shared" si="98"/>
        <v>PG_1V0</v>
      </c>
      <c r="AU739" t="str">
        <f t="shared" si="99"/>
        <v>--</v>
      </c>
    </row>
    <row r="740" spans="1:47" x14ac:dyDescent="0.25">
      <c r="A740" t="str">
        <f t="shared" si="94"/>
        <v>Q1-6</v>
      </c>
      <c r="B740" t="str">
        <f t="shared" si="95"/>
        <v>NetC1_2</v>
      </c>
      <c r="C740" t="str">
        <f t="shared" si="96"/>
        <v>Q1-NetC1_2</v>
      </c>
      <c r="D740" t="str">
        <f t="shared" si="97"/>
        <v>Q1-6</v>
      </c>
      <c r="E740" t="s">
        <v>782</v>
      </c>
      <c r="F740">
        <v>6</v>
      </c>
      <c r="G740" t="s">
        <v>1307</v>
      </c>
      <c r="AT740" t="str">
        <f t="shared" si="98"/>
        <v>NetC1_2</v>
      </c>
      <c r="AU740" t="str">
        <f t="shared" si="99"/>
        <v>--</v>
      </c>
    </row>
    <row r="741" spans="1:47" x14ac:dyDescent="0.25">
      <c r="A741" t="str">
        <f t="shared" si="94"/>
        <v>R1-1</v>
      </c>
      <c r="B741" t="str">
        <f t="shared" si="95"/>
        <v>CLK2_P</v>
      </c>
      <c r="C741" t="str">
        <f t="shared" si="96"/>
        <v>R1-CLK2_P</v>
      </c>
      <c r="D741" t="str">
        <f t="shared" si="97"/>
        <v>R1-1</v>
      </c>
      <c r="E741" t="s">
        <v>461</v>
      </c>
      <c r="F741">
        <v>1</v>
      </c>
      <c r="G741" t="s">
        <v>876</v>
      </c>
      <c r="AT741" t="str">
        <f t="shared" si="98"/>
        <v>MGT_CLK1_P</v>
      </c>
      <c r="AU741" t="str">
        <f t="shared" si="99"/>
        <v>C134</v>
      </c>
    </row>
    <row r="742" spans="1:47" x14ac:dyDescent="0.25">
      <c r="A742" t="str">
        <f t="shared" si="94"/>
        <v>R1-2</v>
      </c>
      <c r="B742" t="str">
        <f t="shared" si="95"/>
        <v>CLK2_N</v>
      </c>
      <c r="C742" t="str">
        <f t="shared" si="96"/>
        <v>R1-CLK2_N</v>
      </c>
      <c r="D742" t="str">
        <f t="shared" si="97"/>
        <v>R1-2</v>
      </c>
      <c r="E742" t="s">
        <v>461</v>
      </c>
      <c r="F742">
        <v>2</v>
      </c>
      <c r="G742" t="s">
        <v>875</v>
      </c>
      <c r="AT742" t="str">
        <f t="shared" si="98"/>
        <v>MGT_CLK1_N</v>
      </c>
      <c r="AU742" t="str">
        <f t="shared" si="99"/>
        <v>C135</v>
      </c>
    </row>
    <row r="743" spans="1:47" x14ac:dyDescent="0.25">
      <c r="A743" t="str">
        <f t="shared" si="94"/>
        <v>R2-1</v>
      </c>
      <c r="B743" t="str">
        <f t="shared" si="95"/>
        <v>1.35V_LDO</v>
      </c>
      <c r="C743" t="str">
        <f t="shared" si="96"/>
        <v>R2-1.35V_LDO</v>
      </c>
      <c r="D743" t="str">
        <f t="shared" si="97"/>
        <v>R2-1</v>
      </c>
      <c r="E743" t="s">
        <v>462</v>
      </c>
      <c r="F743">
        <v>1</v>
      </c>
      <c r="G743" t="s">
        <v>1299</v>
      </c>
      <c r="AT743" t="str">
        <f t="shared" si="98"/>
        <v>1.35V_LDO</v>
      </c>
      <c r="AU743" t="str">
        <f t="shared" si="99"/>
        <v>--</v>
      </c>
    </row>
    <row r="744" spans="1:47" x14ac:dyDescent="0.25">
      <c r="A744" t="str">
        <f t="shared" si="94"/>
        <v>R2-2</v>
      </c>
      <c r="B744" t="str">
        <f t="shared" si="95"/>
        <v>NetR2_2</v>
      </c>
      <c r="C744" t="str">
        <f t="shared" si="96"/>
        <v>R2-NetR2_2</v>
      </c>
      <c r="D744" t="str">
        <f t="shared" si="97"/>
        <v>R2-2</v>
      </c>
      <c r="E744" t="s">
        <v>462</v>
      </c>
      <c r="F744">
        <v>2</v>
      </c>
      <c r="G744" t="s">
        <v>921</v>
      </c>
      <c r="AT744" t="str">
        <f t="shared" si="98"/>
        <v>NetR2_2</v>
      </c>
      <c r="AU744" t="str">
        <f t="shared" si="99"/>
        <v>--</v>
      </c>
    </row>
    <row r="745" spans="1:47" x14ac:dyDescent="0.25">
      <c r="A745" t="str">
        <f t="shared" si="94"/>
        <v>R3-1</v>
      </c>
      <c r="B745" t="str">
        <f t="shared" si="95"/>
        <v>NetR3_1</v>
      </c>
      <c r="C745" t="str">
        <f t="shared" si="96"/>
        <v>R3-NetR3_1</v>
      </c>
      <c r="D745" t="str">
        <f t="shared" si="97"/>
        <v>R3-1</v>
      </c>
      <c r="E745" t="s">
        <v>463</v>
      </c>
      <c r="F745">
        <v>1</v>
      </c>
      <c r="G745" t="s">
        <v>922</v>
      </c>
      <c r="AT745" t="str">
        <f t="shared" si="98"/>
        <v>NetR3_1</v>
      </c>
      <c r="AU745" t="str">
        <f t="shared" si="99"/>
        <v>--</v>
      </c>
    </row>
    <row r="746" spans="1:47" x14ac:dyDescent="0.25">
      <c r="A746" t="str">
        <f t="shared" si="94"/>
        <v>R3-2</v>
      </c>
      <c r="B746" t="str">
        <f t="shared" si="95"/>
        <v>1.0V_MGT</v>
      </c>
      <c r="C746" t="str">
        <f t="shared" si="96"/>
        <v>R3-1.0V_MGT</v>
      </c>
      <c r="D746" t="str">
        <f t="shared" si="97"/>
        <v>R3-2</v>
      </c>
      <c r="E746" t="s">
        <v>463</v>
      </c>
      <c r="F746">
        <v>2</v>
      </c>
      <c r="G746" t="s">
        <v>1298</v>
      </c>
      <c r="AT746" t="str">
        <f t="shared" si="98"/>
        <v>1.0V_MGT</v>
      </c>
      <c r="AU746" t="str">
        <f t="shared" si="99"/>
        <v>--</v>
      </c>
    </row>
    <row r="747" spans="1:47" x14ac:dyDescent="0.25">
      <c r="A747" t="str">
        <f t="shared" si="94"/>
        <v>R4-1</v>
      </c>
      <c r="B747" t="str">
        <f t="shared" si="95"/>
        <v>VIN</v>
      </c>
      <c r="C747" t="str">
        <f t="shared" si="96"/>
        <v>R4-VIN</v>
      </c>
      <c r="D747" t="str">
        <f t="shared" si="97"/>
        <v>R4-1</v>
      </c>
      <c r="E747" t="s">
        <v>732</v>
      </c>
      <c r="F747">
        <v>1</v>
      </c>
      <c r="G747" t="s">
        <v>273</v>
      </c>
      <c r="AT747" t="str">
        <f t="shared" si="98"/>
        <v>VIN</v>
      </c>
      <c r="AU747" t="str">
        <f t="shared" si="99"/>
        <v>--</v>
      </c>
    </row>
    <row r="748" spans="1:47" x14ac:dyDescent="0.25">
      <c r="A748" t="str">
        <f t="shared" si="94"/>
        <v>R4-2</v>
      </c>
      <c r="B748" t="str">
        <f t="shared" si="95"/>
        <v>PG_1V0</v>
      </c>
      <c r="C748" t="str">
        <f t="shared" si="96"/>
        <v>R4-PG_1V0</v>
      </c>
      <c r="D748" t="str">
        <f t="shared" si="97"/>
        <v>R4-2</v>
      </c>
      <c r="E748" t="s">
        <v>732</v>
      </c>
      <c r="F748">
        <v>2</v>
      </c>
      <c r="G748" t="s">
        <v>411</v>
      </c>
      <c r="AT748" t="str">
        <f t="shared" si="98"/>
        <v>PG_1V0</v>
      </c>
      <c r="AU748" t="str">
        <f t="shared" si="99"/>
        <v>--</v>
      </c>
    </row>
    <row r="749" spans="1:47" x14ac:dyDescent="0.25">
      <c r="A749" t="str">
        <f t="shared" si="94"/>
        <v>R5-1</v>
      </c>
      <c r="B749" t="str">
        <f t="shared" si="95"/>
        <v>NetR2_2</v>
      </c>
      <c r="C749" t="str">
        <f t="shared" si="96"/>
        <v>R5-NetR2_2</v>
      </c>
      <c r="D749" t="str">
        <f t="shared" si="97"/>
        <v>R5-1</v>
      </c>
      <c r="E749" t="s">
        <v>464</v>
      </c>
      <c r="F749">
        <v>1</v>
      </c>
      <c r="G749" t="s">
        <v>921</v>
      </c>
      <c r="AT749" t="str">
        <f t="shared" si="98"/>
        <v>NetR2_2</v>
      </c>
      <c r="AU749" t="str">
        <f t="shared" si="99"/>
        <v>--</v>
      </c>
    </row>
    <row r="750" spans="1:47" x14ac:dyDescent="0.25">
      <c r="A750" t="str">
        <f t="shared" si="94"/>
        <v>R5-2</v>
      </c>
      <c r="B750" t="str">
        <f t="shared" si="95"/>
        <v>GND</v>
      </c>
      <c r="C750" t="str">
        <f t="shared" si="96"/>
        <v>R5-GND</v>
      </c>
      <c r="D750" t="str">
        <f t="shared" si="97"/>
        <v>R5-2</v>
      </c>
      <c r="E750" t="s">
        <v>464</v>
      </c>
      <c r="F750">
        <v>2</v>
      </c>
      <c r="G750" t="s">
        <v>275</v>
      </c>
      <c r="AT750" t="str">
        <f t="shared" si="98"/>
        <v>GND</v>
      </c>
      <c r="AU750" t="str">
        <f t="shared" si="99"/>
        <v>--</v>
      </c>
    </row>
    <row r="751" spans="1:47" x14ac:dyDescent="0.25">
      <c r="A751" t="str">
        <f t="shared" si="94"/>
        <v>R6-1</v>
      </c>
      <c r="B751" t="str">
        <f t="shared" si="95"/>
        <v>NetR6_1</v>
      </c>
      <c r="C751" t="str">
        <f t="shared" si="96"/>
        <v>R6-NetR6_1</v>
      </c>
      <c r="D751" t="str">
        <f t="shared" si="97"/>
        <v>R6-1</v>
      </c>
      <c r="E751" t="s">
        <v>465</v>
      </c>
      <c r="F751">
        <v>1</v>
      </c>
      <c r="G751" t="s">
        <v>847</v>
      </c>
      <c r="AT751" t="str">
        <f t="shared" si="98"/>
        <v>NetR6_1</v>
      </c>
      <c r="AU751" t="str">
        <f t="shared" si="99"/>
        <v>--</v>
      </c>
    </row>
    <row r="752" spans="1:47" x14ac:dyDescent="0.25">
      <c r="A752" t="str">
        <f t="shared" si="94"/>
        <v>R6-2</v>
      </c>
      <c r="B752" t="str">
        <f t="shared" si="95"/>
        <v>1.8V</v>
      </c>
      <c r="C752" t="str">
        <f t="shared" si="96"/>
        <v>R6-1.8V</v>
      </c>
      <c r="D752" t="str">
        <f t="shared" si="97"/>
        <v>R6-2</v>
      </c>
      <c r="E752" t="s">
        <v>465</v>
      </c>
      <c r="F752">
        <v>2</v>
      </c>
      <c r="G752" t="s">
        <v>276</v>
      </c>
      <c r="AT752" t="str">
        <f t="shared" si="98"/>
        <v>1.8V</v>
      </c>
      <c r="AU752" t="str">
        <f t="shared" si="99"/>
        <v>--</v>
      </c>
    </row>
    <row r="753" spans="1:47" x14ac:dyDescent="0.25">
      <c r="A753" t="str">
        <f t="shared" si="94"/>
        <v>R7-1</v>
      </c>
      <c r="B753" t="str">
        <f t="shared" si="95"/>
        <v>GND</v>
      </c>
      <c r="C753" t="str">
        <f t="shared" si="96"/>
        <v>R7-GND</v>
      </c>
      <c r="D753" t="str">
        <f t="shared" si="97"/>
        <v>R7-1</v>
      </c>
      <c r="E753" t="s">
        <v>466</v>
      </c>
      <c r="F753">
        <v>1</v>
      </c>
      <c r="G753" t="s">
        <v>275</v>
      </c>
      <c r="AT753" t="str">
        <f t="shared" si="98"/>
        <v>GND</v>
      </c>
      <c r="AU753" t="str">
        <f t="shared" si="99"/>
        <v>--</v>
      </c>
    </row>
    <row r="754" spans="1:47" x14ac:dyDescent="0.25">
      <c r="A754" t="str">
        <f t="shared" si="94"/>
        <v>R7-2</v>
      </c>
      <c r="B754" t="str">
        <f t="shared" si="95"/>
        <v>NetR6_1</v>
      </c>
      <c r="C754" t="str">
        <f t="shared" si="96"/>
        <v>R7-NetR6_1</v>
      </c>
      <c r="D754" t="str">
        <f t="shared" si="97"/>
        <v>R7-2</v>
      </c>
      <c r="E754" t="s">
        <v>466</v>
      </c>
      <c r="F754">
        <v>2</v>
      </c>
      <c r="G754" t="s">
        <v>847</v>
      </c>
      <c r="AT754" t="str">
        <f t="shared" si="98"/>
        <v>NetR6_1</v>
      </c>
      <c r="AU754" t="str">
        <f t="shared" si="99"/>
        <v>--</v>
      </c>
    </row>
    <row r="755" spans="1:47" x14ac:dyDescent="0.25">
      <c r="A755" t="str">
        <f t="shared" si="94"/>
        <v>R8-1</v>
      </c>
      <c r="B755" t="str">
        <f t="shared" si="95"/>
        <v>GND</v>
      </c>
      <c r="C755" t="str">
        <f t="shared" si="96"/>
        <v>R8-GND</v>
      </c>
      <c r="D755" t="str">
        <f t="shared" si="97"/>
        <v>R8-1</v>
      </c>
      <c r="E755" t="s">
        <v>467</v>
      </c>
      <c r="F755">
        <v>1</v>
      </c>
      <c r="G755" t="s">
        <v>275</v>
      </c>
      <c r="AT755" t="str">
        <f t="shared" si="98"/>
        <v>GND</v>
      </c>
      <c r="AU755" t="str">
        <f t="shared" si="99"/>
        <v>--</v>
      </c>
    </row>
    <row r="756" spans="1:47" x14ac:dyDescent="0.25">
      <c r="A756" t="str">
        <f t="shared" si="94"/>
        <v>R8-2</v>
      </c>
      <c r="B756" t="str">
        <f t="shared" si="95"/>
        <v>NetR3_1</v>
      </c>
      <c r="C756" t="str">
        <f t="shared" si="96"/>
        <v>R8-NetR3_1</v>
      </c>
      <c r="D756" t="str">
        <f t="shared" si="97"/>
        <v>R8-2</v>
      </c>
      <c r="E756" t="s">
        <v>467</v>
      </c>
      <c r="F756">
        <v>2</v>
      </c>
      <c r="G756" t="s">
        <v>922</v>
      </c>
      <c r="AT756" t="str">
        <f t="shared" si="98"/>
        <v>NetR3_1</v>
      </c>
      <c r="AU756" t="str">
        <f t="shared" si="99"/>
        <v>--</v>
      </c>
    </row>
    <row r="757" spans="1:47" x14ac:dyDescent="0.25">
      <c r="A757" t="str">
        <f t="shared" si="94"/>
        <v>R9-1</v>
      </c>
      <c r="B757" t="str">
        <f t="shared" si="95"/>
        <v>1.2V_MGT</v>
      </c>
      <c r="C757" t="str">
        <f t="shared" si="96"/>
        <v>R9-1.2V_MGT</v>
      </c>
      <c r="D757" t="str">
        <f t="shared" si="97"/>
        <v>R9-1</v>
      </c>
      <c r="E757" t="s">
        <v>435</v>
      </c>
      <c r="F757">
        <v>1</v>
      </c>
      <c r="G757" t="s">
        <v>874</v>
      </c>
      <c r="AT757" t="str">
        <f t="shared" si="98"/>
        <v>1.2V_MGT</v>
      </c>
      <c r="AU757" t="str">
        <f t="shared" si="99"/>
        <v>--</v>
      </c>
    </row>
    <row r="758" spans="1:47" x14ac:dyDescent="0.25">
      <c r="A758" t="str">
        <f t="shared" si="94"/>
        <v>R9-2</v>
      </c>
      <c r="B758" t="str">
        <f t="shared" si="95"/>
        <v>NetR9_2</v>
      </c>
      <c r="C758" t="str">
        <f t="shared" si="96"/>
        <v>R9-NetR9_2</v>
      </c>
      <c r="D758" t="str">
        <f t="shared" si="97"/>
        <v>R9-2</v>
      </c>
      <c r="E758" t="s">
        <v>435</v>
      </c>
      <c r="F758">
        <v>2</v>
      </c>
      <c r="G758" t="s">
        <v>928</v>
      </c>
      <c r="AT758" t="str">
        <f t="shared" si="98"/>
        <v>NetR9_2</v>
      </c>
      <c r="AU758" t="str">
        <f t="shared" si="99"/>
        <v>--</v>
      </c>
    </row>
    <row r="759" spans="1:47" x14ac:dyDescent="0.25">
      <c r="A759" t="str">
        <f t="shared" si="94"/>
        <v>R10-1</v>
      </c>
      <c r="B759" t="str">
        <f t="shared" si="95"/>
        <v>VCCIO_0</v>
      </c>
      <c r="C759" t="str">
        <f t="shared" si="96"/>
        <v>R10-VCCIO_0</v>
      </c>
      <c r="D759" t="str">
        <f t="shared" si="97"/>
        <v>R10-1</v>
      </c>
      <c r="E759" t="s">
        <v>631</v>
      </c>
      <c r="F759">
        <v>1</v>
      </c>
      <c r="G759" t="s">
        <v>1287</v>
      </c>
      <c r="AT759" t="str">
        <f t="shared" si="98"/>
        <v>VCCIO_0</v>
      </c>
      <c r="AU759" t="str">
        <f t="shared" si="99"/>
        <v>--</v>
      </c>
    </row>
    <row r="760" spans="1:47" x14ac:dyDescent="0.25">
      <c r="A760" t="str">
        <f t="shared" si="94"/>
        <v>R10-2</v>
      </c>
      <c r="B760" t="str">
        <f t="shared" si="95"/>
        <v>DONE</v>
      </c>
      <c r="C760" t="str">
        <f t="shared" si="96"/>
        <v>R10-DONE</v>
      </c>
      <c r="D760" t="str">
        <f t="shared" si="97"/>
        <v>R10-2</v>
      </c>
      <c r="E760" t="s">
        <v>631</v>
      </c>
      <c r="F760">
        <v>2</v>
      </c>
      <c r="G760" t="s">
        <v>402</v>
      </c>
      <c r="AT760" t="str">
        <f t="shared" si="98"/>
        <v>DONE</v>
      </c>
      <c r="AU760" t="str">
        <f t="shared" si="99"/>
        <v>--</v>
      </c>
    </row>
    <row r="761" spans="1:47" x14ac:dyDescent="0.25">
      <c r="A761" t="str">
        <f t="shared" si="94"/>
        <v>R11-1</v>
      </c>
      <c r="B761" t="str">
        <f t="shared" si="95"/>
        <v>NetR11_1</v>
      </c>
      <c r="C761" t="str">
        <f t="shared" si="96"/>
        <v>R11-NetR11_1</v>
      </c>
      <c r="D761" t="str">
        <f t="shared" si="97"/>
        <v>R11-1</v>
      </c>
      <c r="E761" t="s">
        <v>632</v>
      </c>
      <c r="F761">
        <v>1</v>
      </c>
      <c r="G761" t="s">
        <v>914</v>
      </c>
      <c r="AT761" t="str">
        <f t="shared" si="98"/>
        <v>NetR11_1</v>
      </c>
      <c r="AU761" t="str">
        <f t="shared" si="99"/>
        <v>--</v>
      </c>
    </row>
    <row r="762" spans="1:47" x14ac:dyDescent="0.25">
      <c r="A762" t="str">
        <f t="shared" si="94"/>
        <v>R11-2</v>
      </c>
      <c r="B762" t="str">
        <f t="shared" si="95"/>
        <v>1.2V_MGT</v>
      </c>
      <c r="C762" t="str">
        <f t="shared" si="96"/>
        <v>R11-1.2V_MGT</v>
      </c>
      <c r="D762" t="str">
        <f t="shared" si="97"/>
        <v>R11-2</v>
      </c>
      <c r="E762" t="s">
        <v>632</v>
      </c>
      <c r="F762">
        <v>2</v>
      </c>
      <c r="G762" t="s">
        <v>874</v>
      </c>
      <c r="AT762" t="str">
        <f t="shared" si="98"/>
        <v>1.2V_MGT</v>
      </c>
      <c r="AU762" t="str">
        <f t="shared" si="99"/>
        <v>--</v>
      </c>
    </row>
    <row r="763" spans="1:47" x14ac:dyDescent="0.25">
      <c r="A763" t="str">
        <f t="shared" si="94"/>
        <v>R12-1</v>
      </c>
      <c r="B763" t="str">
        <f t="shared" si="95"/>
        <v>GND</v>
      </c>
      <c r="C763" t="str">
        <f t="shared" si="96"/>
        <v>R12-GND</v>
      </c>
      <c r="D763" t="str">
        <f t="shared" si="97"/>
        <v>R12-1</v>
      </c>
      <c r="E763" t="s">
        <v>633</v>
      </c>
      <c r="F763">
        <v>1</v>
      </c>
      <c r="G763" t="s">
        <v>275</v>
      </c>
      <c r="AT763" t="str">
        <f t="shared" si="98"/>
        <v>GND</v>
      </c>
      <c r="AU763" t="str">
        <f t="shared" si="99"/>
        <v>--</v>
      </c>
    </row>
    <row r="764" spans="1:47" x14ac:dyDescent="0.25">
      <c r="A764" t="str">
        <f t="shared" si="94"/>
        <v>R12-2</v>
      </c>
      <c r="B764" t="str">
        <f t="shared" si="95"/>
        <v>NetR11_1</v>
      </c>
      <c r="C764" t="str">
        <f t="shared" si="96"/>
        <v>R12-NetR11_1</v>
      </c>
      <c r="D764" t="str">
        <f t="shared" si="97"/>
        <v>R12-2</v>
      </c>
      <c r="E764" t="s">
        <v>633</v>
      </c>
      <c r="F764">
        <v>2</v>
      </c>
      <c r="G764" t="s">
        <v>914</v>
      </c>
      <c r="AT764" t="str">
        <f t="shared" si="98"/>
        <v>NetR11_1</v>
      </c>
      <c r="AU764" t="str">
        <f t="shared" si="99"/>
        <v>--</v>
      </c>
    </row>
    <row r="765" spans="1:47" x14ac:dyDescent="0.25">
      <c r="A765" t="str">
        <f t="shared" si="94"/>
        <v>R13-1</v>
      </c>
      <c r="B765" t="str">
        <f t="shared" si="95"/>
        <v>NetR13_1</v>
      </c>
      <c r="C765" t="str">
        <f t="shared" si="96"/>
        <v>R13-NetR13_1</v>
      </c>
      <c r="D765" t="str">
        <f t="shared" si="97"/>
        <v>R13-1</v>
      </c>
      <c r="E765" t="s">
        <v>634</v>
      </c>
      <c r="F765">
        <v>1</v>
      </c>
      <c r="G765" t="s">
        <v>1286</v>
      </c>
      <c r="AT765" t="str">
        <f t="shared" si="98"/>
        <v>NetR13_1</v>
      </c>
      <c r="AU765" t="str">
        <f t="shared" si="99"/>
        <v>--</v>
      </c>
    </row>
    <row r="766" spans="1:47" x14ac:dyDescent="0.25">
      <c r="A766" t="str">
        <f t="shared" si="94"/>
        <v>R13-2</v>
      </c>
      <c r="B766" t="str">
        <f t="shared" si="95"/>
        <v>VIN</v>
      </c>
      <c r="C766" t="str">
        <f t="shared" si="96"/>
        <v>R13-VIN</v>
      </c>
      <c r="D766" t="str">
        <f t="shared" si="97"/>
        <v>R13-2</v>
      </c>
      <c r="E766" t="s">
        <v>634</v>
      </c>
      <c r="F766">
        <v>2</v>
      </c>
      <c r="G766" t="s">
        <v>273</v>
      </c>
      <c r="AT766" t="str">
        <f t="shared" si="98"/>
        <v>VIN</v>
      </c>
      <c r="AU766" t="str">
        <f t="shared" si="99"/>
        <v>--</v>
      </c>
    </row>
    <row r="767" spans="1:47" x14ac:dyDescent="0.25">
      <c r="A767" t="str">
        <f t="shared" si="94"/>
        <v>R14-1</v>
      </c>
      <c r="B767" t="str">
        <f t="shared" si="95"/>
        <v>NetR14_1</v>
      </c>
      <c r="C767" t="str">
        <f t="shared" si="96"/>
        <v>R14-NetR14_1</v>
      </c>
      <c r="D767" t="str">
        <f t="shared" si="97"/>
        <v>R14-1</v>
      </c>
      <c r="E767" t="s">
        <v>733</v>
      </c>
      <c r="F767">
        <v>1</v>
      </c>
      <c r="G767" t="s">
        <v>927</v>
      </c>
      <c r="AT767" t="str">
        <f t="shared" si="98"/>
        <v>NetR14_1</v>
      </c>
      <c r="AU767" t="str">
        <f t="shared" si="99"/>
        <v>--</v>
      </c>
    </row>
    <row r="768" spans="1:47" x14ac:dyDescent="0.25">
      <c r="A768" t="str">
        <f t="shared" si="94"/>
        <v>R14-2</v>
      </c>
      <c r="B768" t="str">
        <f t="shared" si="95"/>
        <v>VIN</v>
      </c>
      <c r="C768" t="str">
        <f t="shared" si="96"/>
        <v>R14-VIN</v>
      </c>
      <c r="D768" t="str">
        <f t="shared" si="97"/>
        <v>R14-2</v>
      </c>
      <c r="E768" t="s">
        <v>733</v>
      </c>
      <c r="F768">
        <v>2</v>
      </c>
      <c r="G768" t="s">
        <v>273</v>
      </c>
      <c r="AT768" t="str">
        <f t="shared" si="98"/>
        <v>VIN</v>
      </c>
      <c r="AU768" t="str">
        <f t="shared" si="99"/>
        <v>--</v>
      </c>
    </row>
    <row r="769" spans="1:47" x14ac:dyDescent="0.25">
      <c r="A769" t="str">
        <f t="shared" si="94"/>
        <v>R15-1</v>
      </c>
      <c r="B769" t="str">
        <f t="shared" si="95"/>
        <v>NetR15_1</v>
      </c>
      <c r="C769" t="str">
        <f t="shared" si="96"/>
        <v>R15-NetR15_1</v>
      </c>
      <c r="D769" t="str">
        <f t="shared" si="97"/>
        <v>R15-1</v>
      </c>
      <c r="E769" t="s">
        <v>635</v>
      </c>
      <c r="F769">
        <v>1</v>
      </c>
      <c r="G769" t="s">
        <v>915</v>
      </c>
      <c r="AT769" t="str">
        <f t="shared" si="98"/>
        <v>NetR15_1</v>
      </c>
      <c r="AU769" t="str">
        <f t="shared" si="99"/>
        <v>--</v>
      </c>
    </row>
    <row r="770" spans="1:47" x14ac:dyDescent="0.25">
      <c r="A770" t="str">
        <f t="shared" si="94"/>
        <v>R15-2</v>
      </c>
      <c r="B770" t="str">
        <f t="shared" si="95"/>
        <v>1.0V</v>
      </c>
      <c r="C770" t="str">
        <f t="shared" si="96"/>
        <v>R15-1.0V</v>
      </c>
      <c r="D770" t="str">
        <f t="shared" si="97"/>
        <v>R15-2</v>
      </c>
      <c r="E770" t="s">
        <v>635</v>
      </c>
      <c r="F770">
        <v>2</v>
      </c>
      <c r="G770" t="s">
        <v>1297</v>
      </c>
      <c r="AT770" t="str">
        <f t="shared" si="98"/>
        <v>1.0V</v>
      </c>
      <c r="AU770" t="str">
        <f t="shared" si="99"/>
        <v>--</v>
      </c>
    </row>
    <row r="771" spans="1:47" x14ac:dyDescent="0.25">
      <c r="A771" t="str">
        <f t="shared" si="94"/>
        <v>R16-1</v>
      </c>
      <c r="B771" t="str">
        <f t="shared" si="95"/>
        <v>NetR15_1</v>
      </c>
      <c r="C771" t="str">
        <f t="shared" si="96"/>
        <v>R16-NetR15_1</v>
      </c>
      <c r="D771" t="str">
        <f t="shared" si="97"/>
        <v>R16-1</v>
      </c>
      <c r="E771" t="s">
        <v>636</v>
      </c>
      <c r="F771">
        <v>1</v>
      </c>
      <c r="G771" t="s">
        <v>915</v>
      </c>
      <c r="AT771" t="str">
        <f t="shared" si="98"/>
        <v>NetR15_1</v>
      </c>
      <c r="AU771" t="str">
        <f t="shared" si="99"/>
        <v>--</v>
      </c>
    </row>
    <row r="772" spans="1:47" x14ac:dyDescent="0.25">
      <c r="A772" t="str">
        <f t="shared" si="94"/>
        <v>R16-2</v>
      </c>
      <c r="B772" t="str">
        <f t="shared" si="95"/>
        <v>GND</v>
      </c>
      <c r="C772" t="str">
        <f t="shared" si="96"/>
        <v>R16-GND</v>
      </c>
      <c r="D772" t="str">
        <f t="shared" si="97"/>
        <v>R16-2</v>
      </c>
      <c r="E772" t="s">
        <v>636</v>
      </c>
      <c r="F772">
        <v>2</v>
      </c>
      <c r="G772" t="s">
        <v>275</v>
      </c>
      <c r="AT772" t="str">
        <f t="shared" si="98"/>
        <v>GND</v>
      </c>
      <c r="AU772" t="str">
        <f t="shared" si="99"/>
        <v>--</v>
      </c>
    </row>
    <row r="773" spans="1:47" x14ac:dyDescent="0.25">
      <c r="A773" t="str">
        <f t="shared" si="94"/>
        <v>R17-1</v>
      </c>
      <c r="B773" t="str">
        <f t="shared" si="95"/>
        <v>PUDC</v>
      </c>
      <c r="C773" t="str">
        <f t="shared" si="96"/>
        <v>R17-PUDC</v>
      </c>
      <c r="D773" t="str">
        <f t="shared" si="97"/>
        <v>R17-1</v>
      </c>
      <c r="E773" t="s">
        <v>637</v>
      </c>
      <c r="F773">
        <v>1</v>
      </c>
      <c r="G773" t="s">
        <v>1311</v>
      </c>
      <c r="AT773" t="str">
        <f t="shared" si="98"/>
        <v>PUDC</v>
      </c>
      <c r="AU773" t="str">
        <f t="shared" si="99"/>
        <v>--</v>
      </c>
    </row>
    <row r="774" spans="1:47" x14ac:dyDescent="0.25">
      <c r="A774" t="str">
        <f t="shared" ref="A774:A804" si="100">$E774&amp;"-"&amp;$F774</f>
        <v>R17-2</v>
      </c>
      <c r="B774" t="str">
        <f t="shared" ref="B774:B804" si="101">IF(OR(E774=$A$2,E774=$B$2,E774=$C$2,E774=$D$2),"--",G774)</f>
        <v>VCCIO_0</v>
      </c>
      <c r="C774" t="str">
        <f t="shared" ref="C774:C804" si="102">$E774&amp;"-"&amp;$G774</f>
        <v>R17-VCCIO_0</v>
      </c>
      <c r="D774" t="str">
        <f t="shared" ref="D774:D804" si="103">A774</f>
        <v>R17-2</v>
      </c>
      <c r="E774" t="s">
        <v>637</v>
      </c>
      <c r="F774">
        <v>2</v>
      </c>
      <c r="G774" t="s">
        <v>1287</v>
      </c>
      <c r="AT774" t="str">
        <f t="shared" ref="AT774:AT804" si="104">IF(IF(COUNTIF($AO$6:$AQ$150,B774)&gt;0,"---","--")="---",VLOOKUP(B774,$AO$6:$AQ$150,3,0),B774)</f>
        <v>VCCIO_0</v>
      </c>
      <c r="AU774" t="str">
        <f t="shared" ref="AU774:AU804" si="105">IF(IF(COUNTIF($AO$6:$AQ$150,B774)&gt;0,"---","--")="---",VLOOKUP(B774,$AO$6:$AQ$150,2,0),"--")</f>
        <v>--</v>
      </c>
    </row>
    <row r="775" spans="1:47" x14ac:dyDescent="0.25">
      <c r="A775" t="str">
        <f t="shared" si="100"/>
        <v>R18-1</v>
      </c>
      <c r="B775" t="str">
        <f t="shared" si="101"/>
        <v>GND</v>
      </c>
      <c r="C775" t="str">
        <f t="shared" si="102"/>
        <v>R18-GND</v>
      </c>
      <c r="D775" t="str">
        <f t="shared" si="103"/>
        <v>R18-1</v>
      </c>
      <c r="E775" t="s">
        <v>638</v>
      </c>
      <c r="F775">
        <v>1</v>
      </c>
      <c r="G775" t="s">
        <v>275</v>
      </c>
      <c r="AT775" t="str">
        <f t="shared" si="104"/>
        <v>GND</v>
      </c>
      <c r="AU775" t="str">
        <f t="shared" si="105"/>
        <v>--</v>
      </c>
    </row>
    <row r="776" spans="1:47" x14ac:dyDescent="0.25">
      <c r="A776" t="str">
        <f t="shared" si="100"/>
        <v>R18-2</v>
      </c>
      <c r="B776" t="str">
        <f t="shared" si="101"/>
        <v>PUDC</v>
      </c>
      <c r="C776" t="str">
        <f t="shared" si="102"/>
        <v>R18-PUDC</v>
      </c>
      <c r="D776" t="str">
        <f t="shared" si="103"/>
        <v>R18-2</v>
      </c>
      <c r="E776" t="s">
        <v>638</v>
      </c>
      <c r="F776">
        <v>2</v>
      </c>
      <c r="G776" t="s">
        <v>1311</v>
      </c>
      <c r="AT776" t="str">
        <f t="shared" si="104"/>
        <v>PUDC</v>
      </c>
      <c r="AU776" t="str">
        <f t="shared" si="105"/>
        <v>--</v>
      </c>
    </row>
    <row r="777" spans="1:47" x14ac:dyDescent="0.25">
      <c r="A777" t="str">
        <f t="shared" si="100"/>
        <v>R19-1</v>
      </c>
      <c r="B777" t="str">
        <f t="shared" si="101"/>
        <v>EN_GTPWR</v>
      </c>
      <c r="C777" t="str">
        <f t="shared" si="102"/>
        <v>R19-EN_GTPWR</v>
      </c>
      <c r="D777" t="str">
        <f t="shared" si="103"/>
        <v>R19-1</v>
      </c>
      <c r="E777" t="s">
        <v>783</v>
      </c>
      <c r="F777">
        <v>1</v>
      </c>
      <c r="G777" t="s">
        <v>1305</v>
      </c>
      <c r="AT777" t="str">
        <f t="shared" si="104"/>
        <v>EN_GTPWR</v>
      </c>
      <c r="AU777" t="str">
        <f t="shared" si="105"/>
        <v>--</v>
      </c>
    </row>
    <row r="778" spans="1:47" x14ac:dyDescent="0.25">
      <c r="A778" t="str">
        <f t="shared" si="100"/>
        <v>R19-2</v>
      </c>
      <c r="B778" t="str">
        <f t="shared" si="101"/>
        <v>VCCIO_0</v>
      </c>
      <c r="C778" t="str">
        <f t="shared" si="102"/>
        <v>R19-VCCIO_0</v>
      </c>
      <c r="D778" t="str">
        <f t="shared" si="103"/>
        <v>R19-2</v>
      </c>
      <c r="E778" t="s">
        <v>783</v>
      </c>
      <c r="F778">
        <v>2</v>
      </c>
      <c r="G778" t="s">
        <v>1287</v>
      </c>
      <c r="AT778" t="str">
        <f t="shared" si="104"/>
        <v>VCCIO_0</v>
      </c>
      <c r="AU778" t="str">
        <f t="shared" si="105"/>
        <v>--</v>
      </c>
    </row>
    <row r="779" spans="1:47" x14ac:dyDescent="0.25">
      <c r="A779" t="str">
        <f t="shared" si="100"/>
        <v>R20-1</v>
      </c>
      <c r="B779" t="str">
        <f t="shared" si="101"/>
        <v>EN_GTPWR</v>
      </c>
      <c r="C779" t="str">
        <f t="shared" si="102"/>
        <v>R20-EN_GTPWR</v>
      </c>
      <c r="D779" t="str">
        <f t="shared" si="103"/>
        <v>R20-1</v>
      </c>
      <c r="E779" t="s">
        <v>784</v>
      </c>
      <c r="F779">
        <v>1</v>
      </c>
      <c r="G779" t="s">
        <v>1305</v>
      </c>
      <c r="AT779" t="str">
        <f t="shared" si="104"/>
        <v>EN_GTPWR</v>
      </c>
      <c r="AU779" t="str">
        <f t="shared" si="105"/>
        <v>--</v>
      </c>
    </row>
    <row r="780" spans="1:47" x14ac:dyDescent="0.25">
      <c r="A780" t="str">
        <f t="shared" si="100"/>
        <v>R20-2</v>
      </c>
      <c r="B780" t="str">
        <f t="shared" si="101"/>
        <v>GND</v>
      </c>
      <c r="C780" t="str">
        <f t="shared" si="102"/>
        <v>R20-GND</v>
      </c>
      <c r="D780" t="str">
        <f t="shared" si="103"/>
        <v>R20-2</v>
      </c>
      <c r="E780" t="s">
        <v>784</v>
      </c>
      <c r="F780">
        <v>2</v>
      </c>
      <c r="G780" t="s">
        <v>275</v>
      </c>
      <c r="AT780" t="str">
        <f t="shared" si="104"/>
        <v>GND</v>
      </c>
      <c r="AU780" t="str">
        <f t="shared" si="105"/>
        <v>--</v>
      </c>
    </row>
    <row r="781" spans="1:47" x14ac:dyDescent="0.25">
      <c r="A781" t="str">
        <f t="shared" si="100"/>
        <v>R21-1</v>
      </c>
      <c r="B781" t="str">
        <f t="shared" si="101"/>
        <v>VCCIO_0</v>
      </c>
      <c r="C781" t="str">
        <f t="shared" si="102"/>
        <v>R21-VCCIO_0</v>
      </c>
      <c r="D781" t="str">
        <f t="shared" si="103"/>
        <v>R21-1</v>
      </c>
      <c r="E781" t="s">
        <v>785</v>
      </c>
      <c r="F781">
        <v>1</v>
      </c>
      <c r="G781" t="s">
        <v>1287</v>
      </c>
      <c r="AT781" t="str">
        <f t="shared" si="104"/>
        <v>VCCIO_0</v>
      </c>
      <c r="AU781" t="str">
        <f t="shared" si="105"/>
        <v>--</v>
      </c>
    </row>
    <row r="782" spans="1:47" x14ac:dyDescent="0.25">
      <c r="A782" t="str">
        <f t="shared" si="100"/>
        <v>R21-2</v>
      </c>
      <c r="B782" t="str">
        <f t="shared" si="101"/>
        <v>3.3V</v>
      </c>
      <c r="C782" t="str">
        <f t="shared" si="102"/>
        <v>R21-3.3V</v>
      </c>
      <c r="D782" t="str">
        <f t="shared" si="103"/>
        <v>R21-2</v>
      </c>
      <c r="E782" t="s">
        <v>785</v>
      </c>
      <c r="F782">
        <v>2</v>
      </c>
      <c r="G782" t="s">
        <v>277</v>
      </c>
      <c r="AT782" t="str">
        <f t="shared" si="104"/>
        <v>3.3V</v>
      </c>
      <c r="AU782" t="str">
        <f t="shared" si="105"/>
        <v>--</v>
      </c>
    </row>
    <row r="783" spans="1:47" x14ac:dyDescent="0.25">
      <c r="A783" t="str">
        <f t="shared" si="100"/>
        <v>R22-1</v>
      </c>
      <c r="B783" t="str">
        <f t="shared" si="101"/>
        <v>VCCIO_0</v>
      </c>
      <c r="C783" t="str">
        <f t="shared" si="102"/>
        <v>R22-VCCIO_0</v>
      </c>
      <c r="D783" t="str">
        <f t="shared" si="103"/>
        <v>R22-1</v>
      </c>
      <c r="E783" t="s">
        <v>786</v>
      </c>
      <c r="F783">
        <v>1</v>
      </c>
      <c r="G783" t="s">
        <v>1287</v>
      </c>
      <c r="AT783" t="str">
        <f t="shared" si="104"/>
        <v>VCCIO_0</v>
      </c>
      <c r="AU783" t="str">
        <f t="shared" si="105"/>
        <v>--</v>
      </c>
    </row>
    <row r="784" spans="1:47" x14ac:dyDescent="0.25">
      <c r="A784" t="str">
        <f t="shared" si="100"/>
        <v>R22-2</v>
      </c>
      <c r="B784" t="str">
        <f t="shared" si="101"/>
        <v>1.8V</v>
      </c>
      <c r="C784" t="str">
        <f t="shared" si="102"/>
        <v>R22-1.8V</v>
      </c>
      <c r="D784" t="str">
        <f t="shared" si="103"/>
        <v>R22-2</v>
      </c>
      <c r="E784" t="s">
        <v>786</v>
      </c>
      <c r="F784">
        <v>2</v>
      </c>
      <c r="G784" t="s">
        <v>276</v>
      </c>
      <c r="AT784" t="str">
        <f t="shared" si="104"/>
        <v>1.8V</v>
      </c>
      <c r="AU784" t="str">
        <f t="shared" si="105"/>
        <v>--</v>
      </c>
    </row>
    <row r="785" spans="1:47" x14ac:dyDescent="0.25">
      <c r="A785" t="str">
        <f t="shared" si="100"/>
        <v>R23-1</v>
      </c>
      <c r="B785" t="str">
        <f t="shared" si="101"/>
        <v>CLK25M</v>
      </c>
      <c r="C785" t="str">
        <f t="shared" si="102"/>
        <v>R23-CLK25M</v>
      </c>
      <c r="D785" t="str">
        <f t="shared" si="103"/>
        <v>R23-1</v>
      </c>
      <c r="E785" t="s">
        <v>787</v>
      </c>
      <c r="F785">
        <v>1</v>
      </c>
      <c r="G785" t="s">
        <v>923</v>
      </c>
      <c r="AT785" t="str">
        <f t="shared" si="104"/>
        <v>B14_L13_P</v>
      </c>
      <c r="AU785" t="str">
        <f t="shared" si="105"/>
        <v>R23</v>
      </c>
    </row>
    <row r="786" spans="1:47" x14ac:dyDescent="0.25">
      <c r="A786" t="str">
        <f t="shared" si="100"/>
        <v>R23-2</v>
      </c>
      <c r="B786" t="str">
        <f t="shared" si="101"/>
        <v>B14_L13_P</v>
      </c>
      <c r="C786" t="str">
        <f t="shared" si="102"/>
        <v>R23-B14_L13_P</v>
      </c>
      <c r="D786" t="str">
        <f t="shared" si="103"/>
        <v>R23-2</v>
      </c>
      <c r="E786" t="s">
        <v>787</v>
      </c>
      <c r="F786">
        <v>2</v>
      </c>
      <c r="G786" t="s">
        <v>288</v>
      </c>
      <c r="AT786" t="str">
        <f t="shared" si="104"/>
        <v>CLK25M</v>
      </c>
      <c r="AU786" t="str">
        <f t="shared" si="105"/>
        <v>R23</v>
      </c>
    </row>
    <row r="787" spans="1:47" x14ac:dyDescent="0.25">
      <c r="A787" t="str">
        <f t="shared" si="100"/>
        <v>R24-1</v>
      </c>
      <c r="B787" t="str">
        <f t="shared" si="101"/>
        <v>VCCIO_0</v>
      </c>
      <c r="C787" t="str">
        <f t="shared" si="102"/>
        <v>R24-VCCIO_0</v>
      </c>
      <c r="D787" t="str">
        <f t="shared" si="103"/>
        <v>R24-1</v>
      </c>
      <c r="E787" t="s">
        <v>788</v>
      </c>
      <c r="F787">
        <v>1</v>
      </c>
      <c r="G787" t="s">
        <v>1287</v>
      </c>
      <c r="AT787" t="str">
        <f t="shared" si="104"/>
        <v>VCCIO_0</v>
      </c>
      <c r="AU787" t="str">
        <f t="shared" si="105"/>
        <v>--</v>
      </c>
    </row>
    <row r="788" spans="1:47" x14ac:dyDescent="0.25">
      <c r="A788" t="str">
        <f t="shared" si="100"/>
        <v>R24-2</v>
      </c>
      <c r="B788" t="str">
        <f t="shared" si="101"/>
        <v>CFGVBS</v>
      </c>
      <c r="C788" t="str">
        <f t="shared" si="102"/>
        <v>R24-CFGVBS</v>
      </c>
      <c r="D788" t="str">
        <f t="shared" si="103"/>
        <v>R24-2</v>
      </c>
      <c r="E788" t="s">
        <v>788</v>
      </c>
      <c r="F788">
        <v>2</v>
      </c>
      <c r="G788" t="s">
        <v>1304</v>
      </c>
      <c r="AT788" t="str">
        <f t="shared" si="104"/>
        <v>CFGVBS</v>
      </c>
      <c r="AU788" t="str">
        <f t="shared" si="105"/>
        <v>--</v>
      </c>
    </row>
    <row r="789" spans="1:47" x14ac:dyDescent="0.25">
      <c r="A789" t="str">
        <f t="shared" si="100"/>
        <v>R25-1</v>
      </c>
      <c r="B789" t="str">
        <f t="shared" si="101"/>
        <v>CFGVBS</v>
      </c>
      <c r="C789" t="str">
        <f t="shared" si="102"/>
        <v>R25-CFGVBS</v>
      </c>
      <c r="D789" t="str">
        <f t="shared" si="103"/>
        <v>R25-1</v>
      </c>
      <c r="E789" t="s">
        <v>789</v>
      </c>
      <c r="F789">
        <v>1</v>
      </c>
      <c r="G789" t="s">
        <v>1304</v>
      </c>
      <c r="AT789" t="str">
        <f t="shared" si="104"/>
        <v>CFGVBS</v>
      </c>
      <c r="AU789" t="str">
        <f t="shared" si="105"/>
        <v>--</v>
      </c>
    </row>
    <row r="790" spans="1:47" x14ac:dyDescent="0.25">
      <c r="A790" t="str">
        <f t="shared" si="100"/>
        <v>R25-2</v>
      </c>
      <c r="B790" t="str">
        <f t="shared" si="101"/>
        <v>GND</v>
      </c>
      <c r="C790" t="str">
        <f t="shared" si="102"/>
        <v>R25-GND</v>
      </c>
      <c r="D790" t="str">
        <f t="shared" si="103"/>
        <v>R25-2</v>
      </c>
      <c r="E790" t="s">
        <v>789</v>
      </c>
      <c r="F790">
        <v>2</v>
      </c>
      <c r="G790" t="s">
        <v>275</v>
      </c>
      <c r="AT790" t="str">
        <f t="shared" si="104"/>
        <v>GND</v>
      </c>
      <c r="AU790" t="str">
        <f t="shared" si="105"/>
        <v>--</v>
      </c>
    </row>
    <row r="791" spans="1:47" x14ac:dyDescent="0.25">
      <c r="A791" t="str">
        <f t="shared" si="100"/>
        <v>R26-1</v>
      </c>
      <c r="B791" t="str">
        <f t="shared" si="101"/>
        <v>BOOTMODE</v>
      </c>
      <c r="C791" t="str">
        <f t="shared" si="102"/>
        <v>R26-BOOTMODE</v>
      </c>
      <c r="D791" t="str">
        <f t="shared" si="103"/>
        <v>R26-1</v>
      </c>
      <c r="E791" t="s">
        <v>790</v>
      </c>
      <c r="F791">
        <v>1</v>
      </c>
      <c r="G791" t="s">
        <v>1267</v>
      </c>
      <c r="AT791" t="str">
        <f t="shared" si="104"/>
        <v>BOOTMODE</v>
      </c>
      <c r="AU791" t="str">
        <f t="shared" si="105"/>
        <v>--</v>
      </c>
    </row>
    <row r="792" spans="1:47" x14ac:dyDescent="0.25">
      <c r="A792" t="str">
        <f t="shared" si="100"/>
        <v>R26-2</v>
      </c>
      <c r="B792" t="str">
        <f t="shared" si="101"/>
        <v>VCCIO_0</v>
      </c>
      <c r="C792" t="str">
        <f t="shared" si="102"/>
        <v>R26-VCCIO_0</v>
      </c>
      <c r="D792" t="str">
        <f t="shared" si="103"/>
        <v>R26-2</v>
      </c>
      <c r="E792" t="s">
        <v>790</v>
      </c>
      <c r="F792">
        <v>2</v>
      </c>
      <c r="G792" t="s">
        <v>1287</v>
      </c>
      <c r="AT792" t="str">
        <f t="shared" si="104"/>
        <v>VCCIO_0</v>
      </c>
      <c r="AU792" t="str">
        <f t="shared" si="105"/>
        <v>--</v>
      </c>
    </row>
    <row r="793" spans="1:47" x14ac:dyDescent="0.25">
      <c r="A793" t="str">
        <f t="shared" si="100"/>
        <v>R28-1</v>
      </c>
      <c r="B793" t="str">
        <f t="shared" si="101"/>
        <v>INIT</v>
      </c>
      <c r="C793" t="str">
        <f t="shared" si="102"/>
        <v>R28-INIT</v>
      </c>
      <c r="D793" t="str">
        <f t="shared" si="103"/>
        <v>R28-1</v>
      </c>
      <c r="E793" t="s">
        <v>792</v>
      </c>
      <c r="F793">
        <v>1</v>
      </c>
      <c r="G793" t="s">
        <v>406</v>
      </c>
      <c r="AT793" t="str">
        <f t="shared" si="104"/>
        <v>INIT</v>
      </c>
      <c r="AU793" t="str">
        <f t="shared" si="105"/>
        <v>--</v>
      </c>
    </row>
    <row r="794" spans="1:47" x14ac:dyDescent="0.25">
      <c r="A794" t="str">
        <f t="shared" si="100"/>
        <v>R28-2</v>
      </c>
      <c r="B794" t="str">
        <f t="shared" si="101"/>
        <v>VCCIO_0</v>
      </c>
      <c r="C794" t="str">
        <f t="shared" si="102"/>
        <v>R28-VCCIO_0</v>
      </c>
      <c r="D794" t="str">
        <f t="shared" si="103"/>
        <v>R28-2</v>
      </c>
      <c r="E794" t="s">
        <v>792</v>
      </c>
      <c r="F794">
        <v>2</v>
      </c>
      <c r="G794" t="s">
        <v>1287</v>
      </c>
      <c r="AT794" t="str">
        <f t="shared" si="104"/>
        <v>VCCIO_0</v>
      </c>
      <c r="AU794" t="str">
        <f t="shared" si="105"/>
        <v>--</v>
      </c>
    </row>
    <row r="795" spans="1:47" x14ac:dyDescent="0.25">
      <c r="A795" t="str">
        <f t="shared" si="100"/>
        <v>R29-1</v>
      </c>
      <c r="B795" t="str">
        <f t="shared" si="101"/>
        <v>PROG_B</v>
      </c>
      <c r="C795" t="str">
        <f t="shared" si="102"/>
        <v>R29-PROG_B</v>
      </c>
      <c r="D795" t="str">
        <f t="shared" si="103"/>
        <v>R29-1</v>
      </c>
      <c r="E795" t="s">
        <v>793</v>
      </c>
      <c r="F795">
        <v>1</v>
      </c>
      <c r="G795" t="s">
        <v>412</v>
      </c>
      <c r="AT795" t="str">
        <f t="shared" si="104"/>
        <v>PROG_B</v>
      </c>
      <c r="AU795" t="str">
        <f t="shared" si="105"/>
        <v>--</v>
      </c>
    </row>
    <row r="796" spans="1:47" x14ac:dyDescent="0.25">
      <c r="A796" t="str">
        <f t="shared" si="100"/>
        <v>R29-2</v>
      </c>
      <c r="B796" t="str">
        <f t="shared" si="101"/>
        <v>VCCIO_0</v>
      </c>
      <c r="C796" t="str">
        <f t="shared" si="102"/>
        <v>R29-VCCIO_0</v>
      </c>
      <c r="D796" t="str">
        <f t="shared" si="103"/>
        <v>R29-2</v>
      </c>
      <c r="E796" t="s">
        <v>793</v>
      </c>
      <c r="F796">
        <v>2</v>
      </c>
      <c r="G796" t="s">
        <v>1287</v>
      </c>
      <c r="AT796" t="str">
        <f t="shared" si="104"/>
        <v>VCCIO_0</v>
      </c>
      <c r="AU796" t="str">
        <f t="shared" si="105"/>
        <v>--</v>
      </c>
    </row>
    <row r="797" spans="1:47" x14ac:dyDescent="0.25">
      <c r="A797" t="str">
        <f t="shared" si="100"/>
        <v>R32-1</v>
      </c>
      <c r="B797" t="str">
        <f t="shared" si="101"/>
        <v>SPI-CS</v>
      </c>
      <c r="C797" t="str">
        <f t="shared" si="102"/>
        <v>R32-SPI-CS</v>
      </c>
      <c r="D797" t="str">
        <f t="shared" si="103"/>
        <v>R32-1</v>
      </c>
      <c r="E797" t="s">
        <v>796</v>
      </c>
      <c r="F797">
        <v>1</v>
      </c>
      <c r="G797" t="s">
        <v>414</v>
      </c>
      <c r="AT797" t="str">
        <f t="shared" si="104"/>
        <v>SPI-CS</v>
      </c>
      <c r="AU797" t="str">
        <f t="shared" si="105"/>
        <v>--</v>
      </c>
    </row>
    <row r="798" spans="1:47" x14ac:dyDescent="0.25">
      <c r="A798" t="str">
        <f t="shared" si="100"/>
        <v>R32-2</v>
      </c>
      <c r="B798" t="str">
        <f t="shared" si="101"/>
        <v>VCCIO_0</v>
      </c>
      <c r="C798" t="str">
        <f t="shared" si="102"/>
        <v>R32-VCCIO_0</v>
      </c>
      <c r="D798" t="str">
        <f t="shared" si="103"/>
        <v>R32-2</v>
      </c>
      <c r="E798" t="s">
        <v>796</v>
      </c>
      <c r="F798">
        <v>2</v>
      </c>
      <c r="G798" t="s">
        <v>1287</v>
      </c>
      <c r="AT798" t="str">
        <f t="shared" si="104"/>
        <v>VCCIO_0</v>
      </c>
      <c r="AU798" t="str">
        <f t="shared" si="105"/>
        <v>--</v>
      </c>
    </row>
    <row r="799" spans="1:47" x14ac:dyDescent="0.25">
      <c r="A799" t="str">
        <f t="shared" si="100"/>
        <v>R34-1</v>
      </c>
      <c r="B799" t="str">
        <f t="shared" si="101"/>
        <v>NetD4_A</v>
      </c>
      <c r="C799" t="str">
        <f t="shared" si="102"/>
        <v>R34-NetD4_A</v>
      </c>
      <c r="D799" t="str">
        <f t="shared" si="103"/>
        <v>R34-1</v>
      </c>
      <c r="E799" t="s">
        <v>797</v>
      </c>
      <c r="F799">
        <v>1</v>
      </c>
      <c r="G799" t="s">
        <v>410</v>
      </c>
      <c r="AT799" t="str">
        <f t="shared" si="104"/>
        <v>NetD4_A</v>
      </c>
      <c r="AU799" t="str">
        <f t="shared" si="105"/>
        <v>--</v>
      </c>
    </row>
    <row r="800" spans="1:47" x14ac:dyDescent="0.25">
      <c r="A800" t="str">
        <f t="shared" si="100"/>
        <v>R34-2</v>
      </c>
      <c r="B800" t="str">
        <f t="shared" si="101"/>
        <v>LED</v>
      </c>
      <c r="C800" t="str">
        <f t="shared" si="102"/>
        <v>R34-LED</v>
      </c>
      <c r="D800" t="str">
        <f t="shared" si="103"/>
        <v>R34-2</v>
      </c>
      <c r="E800" t="s">
        <v>797</v>
      </c>
      <c r="F800">
        <v>2</v>
      </c>
      <c r="G800" t="s">
        <v>1285</v>
      </c>
      <c r="AT800" t="str">
        <f t="shared" si="104"/>
        <v>LED</v>
      </c>
      <c r="AU800" t="str">
        <f t="shared" si="105"/>
        <v>--</v>
      </c>
    </row>
    <row r="801" spans="1:47" x14ac:dyDescent="0.25">
      <c r="A801" t="str">
        <f t="shared" si="100"/>
        <v>R52-1</v>
      </c>
      <c r="B801" t="str">
        <f t="shared" si="101"/>
        <v>NetC1_2</v>
      </c>
      <c r="C801" t="str">
        <f t="shared" si="102"/>
        <v>R52-NetC1_2</v>
      </c>
      <c r="D801" t="str">
        <f t="shared" si="103"/>
        <v>R52-1</v>
      </c>
      <c r="E801" t="s">
        <v>798</v>
      </c>
      <c r="F801">
        <v>1</v>
      </c>
      <c r="G801" t="s">
        <v>1307</v>
      </c>
      <c r="AT801" t="str">
        <f t="shared" si="104"/>
        <v>NetC1_2</v>
      </c>
      <c r="AU801" t="str">
        <f t="shared" si="105"/>
        <v>--</v>
      </c>
    </row>
    <row r="802" spans="1:47" x14ac:dyDescent="0.25">
      <c r="A802" t="str">
        <f t="shared" si="100"/>
        <v>R52-2</v>
      </c>
      <c r="B802" t="str">
        <f t="shared" si="101"/>
        <v>VIN</v>
      </c>
      <c r="C802" t="str">
        <f t="shared" si="102"/>
        <v>R52-VIN</v>
      </c>
      <c r="D802" t="str">
        <f t="shared" si="103"/>
        <v>R52-2</v>
      </c>
      <c r="E802" t="s">
        <v>798</v>
      </c>
      <c r="F802">
        <v>2</v>
      </c>
      <c r="G802" t="s">
        <v>273</v>
      </c>
      <c r="AT802" t="str">
        <f t="shared" si="104"/>
        <v>VIN</v>
      </c>
      <c r="AU802" t="str">
        <f t="shared" si="105"/>
        <v>--</v>
      </c>
    </row>
    <row r="803" spans="1:47" x14ac:dyDescent="0.25">
      <c r="A803" t="str">
        <f t="shared" si="100"/>
        <v>S/N-1</v>
      </c>
      <c r="B803" t="str">
        <f t="shared" si="101"/>
        <v>SN</v>
      </c>
      <c r="C803" t="str">
        <f t="shared" si="102"/>
        <v>S/N-SN</v>
      </c>
      <c r="D803" t="str">
        <f t="shared" si="103"/>
        <v>S/N-1</v>
      </c>
      <c r="E803" t="s">
        <v>912</v>
      </c>
      <c r="F803">
        <v>1</v>
      </c>
      <c r="G803" t="s">
        <v>1312</v>
      </c>
      <c r="AT803" t="str">
        <f t="shared" si="104"/>
        <v>SN</v>
      </c>
      <c r="AU803" t="str">
        <f t="shared" si="105"/>
        <v>--</v>
      </c>
    </row>
    <row r="804" spans="1:47" x14ac:dyDescent="0.25">
      <c r="A804" t="str">
        <f t="shared" si="100"/>
        <v>S/N-2</v>
      </c>
      <c r="B804" t="str">
        <f t="shared" si="101"/>
        <v>GND</v>
      </c>
      <c r="C804" t="str">
        <f t="shared" si="102"/>
        <v>S/N-GND</v>
      </c>
      <c r="D804" t="str">
        <f t="shared" si="103"/>
        <v>S/N-2</v>
      </c>
      <c r="E804" t="s">
        <v>912</v>
      </c>
      <c r="F804">
        <v>2</v>
      </c>
      <c r="G804" t="s">
        <v>275</v>
      </c>
      <c r="AT804" t="str">
        <f t="shared" si="104"/>
        <v>GND</v>
      </c>
      <c r="AU804" t="str">
        <f t="shared" si="105"/>
        <v>--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0D443-3F5B-4A25-887F-5A018F99A4E4}">
  <dimension ref="A2:I202"/>
  <sheetViews>
    <sheetView workbookViewId="0">
      <selection activeCell="I4" sqref="I4"/>
    </sheetView>
  </sheetViews>
  <sheetFormatPr baseColWidth="10" defaultRowHeight="15" x14ac:dyDescent="0.25"/>
  <sheetData>
    <row r="2" spans="1:9" x14ac:dyDescent="0.25">
      <c r="B2" t="s">
        <v>260</v>
      </c>
      <c r="D2" t="s">
        <v>157</v>
      </c>
      <c r="F2" t="s">
        <v>1284</v>
      </c>
    </row>
    <row r="3" spans="1:9" x14ac:dyDescent="0.25">
      <c r="A3">
        <v>1</v>
      </c>
      <c r="B3" t="s">
        <v>158</v>
      </c>
      <c r="C3" t="s">
        <v>160</v>
      </c>
      <c r="D3" t="s">
        <v>158</v>
      </c>
      <c r="E3" t="s">
        <v>159</v>
      </c>
      <c r="F3" t="s">
        <v>159</v>
      </c>
      <c r="H3" t="str">
        <f>B3&amp;"-"&amp;C3</f>
        <v>JM1-2</v>
      </c>
      <c r="I3" t="str">
        <f>D3&amp;"-"&amp;E3</f>
        <v>JM1-1</v>
      </c>
    </row>
    <row r="4" spans="1:9" x14ac:dyDescent="0.25">
      <c r="A4">
        <v>2</v>
      </c>
      <c r="B4" t="s">
        <v>158</v>
      </c>
      <c r="C4" t="s">
        <v>159</v>
      </c>
      <c r="D4" t="s">
        <v>158</v>
      </c>
      <c r="E4" t="s">
        <v>160</v>
      </c>
      <c r="F4" t="s">
        <v>160</v>
      </c>
      <c r="H4" t="str">
        <f t="shared" ref="H4:H67" si="0">B4&amp;"-"&amp;C4</f>
        <v>JM1-1</v>
      </c>
      <c r="I4" t="str">
        <f t="shared" ref="I4:I67" si="1">D4&amp;"-"&amp;E4</f>
        <v>JM1-2</v>
      </c>
    </row>
    <row r="5" spans="1:9" x14ac:dyDescent="0.25">
      <c r="A5">
        <v>3</v>
      </c>
      <c r="B5" t="s">
        <v>158</v>
      </c>
      <c r="C5" t="s">
        <v>162</v>
      </c>
      <c r="D5" t="s">
        <v>158</v>
      </c>
      <c r="E5" t="s">
        <v>161</v>
      </c>
      <c r="F5" t="s">
        <v>161</v>
      </c>
      <c r="H5" t="str">
        <f t="shared" si="0"/>
        <v>JM1-4</v>
      </c>
      <c r="I5" t="str">
        <f t="shared" si="1"/>
        <v>JM1-3</v>
      </c>
    </row>
    <row r="6" spans="1:9" x14ac:dyDescent="0.25">
      <c r="A6">
        <v>4</v>
      </c>
      <c r="B6" t="s">
        <v>158</v>
      </c>
      <c r="C6" t="s">
        <v>161</v>
      </c>
      <c r="D6" t="s">
        <v>158</v>
      </c>
      <c r="E6" t="s">
        <v>162</v>
      </c>
      <c r="F6" t="s">
        <v>162</v>
      </c>
      <c r="H6" t="str">
        <f t="shared" si="0"/>
        <v>JM1-3</v>
      </c>
      <c r="I6" t="str">
        <f t="shared" si="1"/>
        <v>JM1-4</v>
      </c>
    </row>
    <row r="7" spans="1:9" x14ac:dyDescent="0.25">
      <c r="A7">
        <v>5</v>
      </c>
      <c r="B7" t="s">
        <v>158</v>
      </c>
      <c r="C7" t="s">
        <v>164</v>
      </c>
      <c r="D7" t="s">
        <v>158</v>
      </c>
      <c r="E7" t="s">
        <v>163</v>
      </c>
      <c r="F7" t="s">
        <v>1294</v>
      </c>
      <c r="H7" t="str">
        <f t="shared" si="0"/>
        <v>JM1-6</v>
      </c>
      <c r="I7" t="str">
        <f t="shared" si="1"/>
        <v>JM1-5</v>
      </c>
    </row>
    <row r="8" spans="1:9" x14ac:dyDescent="0.25">
      <c r="A8">
        <v>6</v>
      </c>
      <c r="B8" t="s">
        <v>158</v>
      </c>
      <c r="C8" t="s">
        <v>163</v>
      </c>
      <c r="D8" t="s">
        <v>158</v>
      </c>
      <c r="E8" t="s">
        <v>164</v>
      </c>
      <c r="F8" t="s">
        <v>1294</v>
      </c>
      <c r="H8" t="str">
        <f t="shared" si="0"/>
        <v>JM1-5</v>
      </c>
      <c r="I8" t="str">
        <f t="shared" si="1"/>
        <v>JM1-6</v>
      </c>
    </row>
    <row r="9" spans="1:9" x14ac:dyDescent="0.25">
      <c r="A9">
        <v>7</v>
      </c>
      <c r="B9" t="s">
        <v>158</v>
      </c>
      <c r="C9" t="s">
        <v>166</v>
      </c>
      <c r="D9" t="s">
        <v>158</v>
      </c>
      <c r="E9" t="s">
        <v>165</v>
      </c>
      <c r="F9" t="s">
        <v>165</v>
      </c>
      <c r="H9" t="str">
        <f t="shared" si="0"/>
        <v>JM1-8</v>
      </c>
      <c r="I9" t="str">
        <f t="shared" si="1"/>
        <v>JM1-7</v>
      </c>
    </row>
    <row r="10" spans="1:9" x14ac:dyDescent="0.25">
      <c r="A10">
        <v>8</v>
      </c>
      <c r="B10" t="s">
        <v>158</v>
      </c>
      <c r="C10" t="s">
        <v>165</v>
      </c>
      <c r="D10" t="s">
        <v>158</v>
      </c>
      <c r="E10" t="s">
        <v>166</v>
      </c>
      <c r="F10" t="s">
        <v>166</v>
      </c>
      <c r="H10" t="str">
        <f t="shared" si="0"/>
        <v>JM1-7</v>
      </c>
      <c r="I10" t="str">
        <f t="shared" si="1"/>
        <v>JM1-8</v>
      </c>
    </row>
    <row r="11" spans="1:9" x14ac:dyDescent="0.25">
      <c r="A11">
        <v>9</v>
      </c>
      <c r="B11" t="s">
        <v>158</v>
      </c>
      <c r="C11" t="s">
        <v>168</v>
      </c>
      <c r="D11" t="s">
        <v>158</v>
      </c>
      <c r="E11" t="s">
        <v>167</v>
      </c>
      <c r="F11" t="s">
        <v>167</v>
      </c>
      <c r="H11" t="str">
        <f t="shared" si="0"/>
        <v>JM1-10</v>
      </c>
      <c r="I11" t="str">
        <f t="shared" si="1"/>
        <v>JM1-9</v>
      </c>
    </row>
    <row r="12" spans="1:9" x14ac:dyDescent="0.25">
      <c r="A12">
        <v>10</v>
      </c>
      <c r="B12" t="s">
        <v>158</v>
      </c>
      <c r="C12" t="s">
        <v>167</v>
      </c>
      <c r="D12" t="s">
        <v>158</v>
      </c>
      <c r="E12" t="s">
        <v>168</v>
      </c>
      <c r="F12" t="s">
        <v>168</v>
      </c>
      <c r="H12" t="str">
        <f t="shared" si="0"/>
        <v>JM1-9</v>
      </c>
      <c r="I12" t="str">
        <f t="shared" si="1"/>
        <v>JM1-10</v>
      </c>
    </row>
    <row r="13" spans="1:9" x14ac:dyDescent="0.25">
      <c r="A13">
        <v>11</v>
      </c>
      <c r="B13" t="s">
        <v>158</v>
      </c>
      <c r="C13" t="s">
        <v>170</v>
      </c>
      <c r="D13" t="s">
        <v>158</v>
      </c>
      <c r="E13" t="s">
        <v>169</v>
      </c>
      <c r="F13" t="s">
        <v>1294</v>
      </c>
      <c r="H13" t="str">
        <f t="shared" si="0"/>
        <v>JM1-12</v>
      </c>
      <c r="I13" t="str">
        <f t="shared" si="1"/>
        <v>JM1-11</v>
      </c>
    </row>
    <row r="14" spans="1:9" x14ac:dyDescent="0.25">
      <c r="A14">
        <v>12</v>
      </c>
      <c r="B14" t="s">
        <v>158</v>
      </c>
      <c r="C14" t="s">
        <v>169</v>
      </c>
      <c r="D14" t="s">
        <v>158</v>
      </c>
      <c r="E14" t="s">
        <v>170</v>
      </c>
      <c r="F14" t="s">
        <v>1294</v>
      </c>
      <c r="H14" t="str">
        <f t="shared" si="0"/>
        <v>JM1-11</v>
      </c>
      <c r="I14" t="str">
        <f t="shared" si="1"/>
        <v>JM1-12</v>
      </c>
    </row>
    <row r="15" spans="1:9" x14ac:dyDescent="0.25">
      <c r="A15">
        <v>13</v>
      </c>
      <c r="B15" t="s">
        <v>158</v>
      </c>
      <c r="C15" t="s">
        <v>172</v>
      </c>
      <c r="D15" t="s">
        <v>158</v>
      </c>
      <c r="E15" t="s">
        <v>171</v>
      </c>
      <c r="F15" t="s">
        <v>171</v>
      </c>
      <c r="H15" t="str">
        <f t="shared" si="0"/>
        <v>JM1-14</v>
      </c>
      <c r="I15" t="str">
        <f t="shared" si="1"/>
        <v>JM1-13</v>
      </c>
    </row>
    <row r="16" spans="1:9" x14ac:dyDescent="0.25">
      <c r="A16">
        <v>14</v>
      </c>
      <c r="B16" t="s">
        <v>158</v>
      </c>
      <c r="C16" t="s">
        <v>171</v>
      </c>
      <c r="D16" t="s">
        <v>158</v>
      </c>
      <c r="E16" t="s">
        <v>172</v>
      </c>
      <c r="F16" t="s">
        <v>172</v>
      </c>
      <c r="H16" t="str">
        <f t="shared" si="0"/>
        <v>JM1-13</v>
      </c>
      <c r="I16" t="str">
        <f t="shared" si="1"/>
        <v>JM1-14</v>
      </c>
    </row>
    <row r="17" spans="1:9" x14ac:dyDescent="0.25">
      <c r="A17">
        <v>15</v>
      </c>
      <c r="B17" t="s">
        <v>158</v>
      </c>
      <c r="C17" t="s">
        <v>174</v>
      </c>
      <c r="D17" t="s">
        <v>158</v>
      </c>
      <c r="E17" t="s">
        <v>173</v>
      </c>
      <c r="F17" t="s">
        <v>173</v>
      </c>
      <c r="H17" t="str">
        <f t="shared" si="0"/>
        <v>JM1-16</v>
      </c>
      <c r="I17" t="str">
        <f t="shared" si="1"/>
        <v>JM1-15</v>
      </c>
    </row>
    <row r="18" spans="1:9" x14ac:dyDescent="0.25">
      <c r="A18">
        <v>16</v>
      </c>
      <c r="B18" t="s">
        <v>158</v>
      </c>
      <c r="C18" t="s">
        <v>173</v>
      </c>
      <c r="D18" t="s">
        <v>158</v>
      </c>
      <c r="E18" t="s">
        <v>174</v>
      </c>
      <c r="F18" t="s">
        <v>174</v>
      </c>
      <c r="H18" t="str">
        <f t="shared" si="0"/>
        <v>JM1-15</v>
      </c>
      <c r="I18" t="str">
        <f t="shared" si="1"/>
        <v>JM1-16</v>
      </c>
    </row>
    <row r="19" spans="1:9" x14ac:dyDescent="0.25">
      <c r="A19">
        <v>17</v>
      </c>
      <c r="B19" t="s">
        <v>158</v>
      </c>
      <c r="C19" t="s">
        <v>176</v>
      </c>
      <c r="D19" t="s">
        <v>158</v>
      </c>
      <c r="E19" t="s">
        <v>175</v>
      </c>
      <c r="F19" t="s">
        <v>1294</v>
      </c>
      <c r="H19" t="str">
        <f t="shared" si="0"/>
        <v>JM1-18</v>
      </c>
      <c r="I19" t="str">
        <f t="shared" si="1"/>
        <v>JM1-17</v>
      </c>
    </row>
    <row r="20" spans="1:9" x14ac:dyDescent="0.25">
      <c r="A20">
        <v>18</v>
      </c>
      <c r="B20" t="s">
        <v>158</v>
      </c>
      <c r="C20" t="s">
        <v>175</v>
      </c>
      <c r="D20" t="s">
        <v>158</v>
      </c>
      <c r="E20" t="s">
        <v>176</v>
      </c>
      <c r="F20" t="s">
        <v>1294</v>
      </c>
      <c r="H20" t="str">
        <f t="shared" si="0"/>
        <v>JM1-17</v>
      </c>
      <c r="I20" t="str">
        <f t="shared" si="1"/>
        <v>JM1-18</v>
      </c>
    </row>
    <row r="21" spans="1:9" x14ac:dyDescent="0.25">
      <c r="A21">
        <v>19</v>
      </c>
      <c r="B21" t="s">
        <v>158</v>
      </c>
      <c r="C21" t="s">
        <v>178</v>
      </c>
      <c r="D21" t="s">
        <v>158</v>
      </c>
      <c r="E21" t="s">
        <v>177</v>
      </c>
      <c r="F21" t="s">
        <v>177</v>
      </c>
      <c r="H21" t="str">
        <f t="shared" si="0"/>
        <v>JM1-20</v>
      </c>
      <c r="I21" t="str">
        <f t="shared" si="1"/>
        <v>JM1-19</v>
      </c>
    </row>
    <row r="22" spans="1:9" x14ac:dyDescent="0.25">
      <c r="A22">
        <v>20</v>
      </c>
      <c r="B22" t="s">
        <v>158</v>
      </c>
      <c r="C22" t="s">
        <v>177</v>
      </c>
      <c r="D22" t="s">
        <v>158</v>
      </c>
      <c r="E22" t="s">
        <v>178</v>
      </c>
      <c r="F22" t="s">
        <v>178</v>
      </c>
      <c r="H22" t="str">
        <f t="shared" si="0"/>
        <v>JM1-19</v>
      </c>
      <c r="I22" t="str">
        <f t="shared" si="1"/>
        <v>JM1-20</v>
      </c>
    </row>
    <row r="23" spans="1:9" x14ac:dyDescent="0.25">
      <c r="A23">
        <v>21</v>
      </c>
      <c r="B23" t="s">
        <v>158</v>
      </c>
      <c r="C23" t="s">
        <v>180</v>
      </c>
      <c r="D23" t="s">
        <v>158</v>
      </c>
      <c r="E23" t="s">
        <v>179</v>
      </c>
      <c r="F23" t="s">
        <v>179</v>
      </c>
      <c r="H23" t="str">
        <f t="shared" si="0"/>
        <v>JM1-22</v>
      </c>
      <c r="I23" t="str">
        <f t="shared" si="1"/>
        <v>JM1-21</v>
      </c>
    </row>
    <row r="24" spans="1:9" x14ac:dyDescent="0.25">
      <c r="A24">
        <v>22</v>
      </c>
      <c r="B24" t="s">
        <v>158</v>
      </c>
      <c r="C24" t="s">
        <v>179</v>
      </c>
      <c r="D24" t="s">
        <v>158</v>
      </c>
      <c r="E24" t="s">
        <v>180</v>
      </c>
      <c r="F24" t="s">
        <v>180</v>
      </c>
      <c r="H24" t="str">
        <f t="shared" si="0"/>
        <v>JM1-21</v>
      </c>
      <c r="I24" t="str">
        <f t="shared" si="1"/>
        <v>JM1-22</v>
      </c>
    </row>
    <row r="25" spans="1:9" x14ac:dyDescent="0.25">
      <c r="A25">
        <v>23</v>
      </c>
      <c r="B25" t="s">
        <v>158</v>
      </c>
      <c r="C25" t="s">
        <v>182</v>
      </c>
      <c r="D25" t="s">
        <v>158</v>
      </c>
      <c r="E25" t="s">
        <v>181</v>
      </c>
      <c r="F25" t="s">
        <v>1294</v>
      </c>
      <c r="H25" t="str">
        <f t="shared" si="0"/>
        <v>JM1-24</v>
      </c>
      <c r="I25" t="str">
        <f t="shared" si="1"/>
        <v>JM1-23</v>
      </c>
    </row>
    <row r="26" spans="1:9" x14ac:dyDescent="0.25">
      <c r="A26">
        <v>24</v>
      </c>
      <c r="B26" t="s">
        <v>158</v>
      </c>
      <c r="C26" t="s">
        <v>181</v>
      </c>
      <c r="D26" t="s">
        <v>158</v>
      </c>
      <c r="E26" t="s">
        <v>182</v>
      </c>
      <c r="F26" t="s">
        <v>1294</v>
      </c>
      <c r="H26" t="str">
        <f t="shared" si="0"/>
        <v>JM1-23</v>
      </c>
      <c r="I26" t="str">
        <f t="shared" si="1"/>
        <v>JM1-24</v>
      </c>
    </row>
    <row r="27" spans="1:9" x14ac:dyDescent="0.25">
      <c r="A27">
        <v>25</v>
      </c>
      <c r="B27" t="s">
        <v>158</v>
      </c>
      <c r="C27" t="s">
        <v>184</v>
      </c>
      <c r="D27" t="s">
        <v>158</v>
      </c>
      <c r="E27" t="s">
        <v>183</v>
      </c>
      <c r="F27" t="s">
        <v>183</v>
      </c>
      <c r="H27" t="str">
        <f t="shared" si="0"/>
        <v>JM1-26</v>
      </c>
      <c r="I27" t="str">
        <f t="shared" si="1"/>
        <v>JM1-25</v>
      </c>
    </row>
    <row r="28" spans="1:9" x14ac:dyDescent="0.25">
      <c r="A28">
        <v>26</v>
      </c>
      <c r="B28" t="s">
        <v>158</v>
      </c>
      <c r="C28" t="s">
        <v>183</v>
      </c>
      <c r="D28" t="s">
        <v>158</v>
      </c>
      <c r="E28" t="s">
        <v>184</v>
      </c>
      <c r="F28" t="s">
        <v>184</v>
      </c>
      <c r="H28" t="str">
        <f t="shared" si="0"/>
        <v>JM1-25</v>
      </c>
      <c r="I28" t="str">
        <f t="shared" si="1"/>
        <v>JM1-26</v>
      </c>
    </row>
    <row r="29" spans="1:9" x14ac:dyDescent="0.25">
      <c r="A29">
        <v>27</v>
      </c>
      <c r="B29" t="s">
        <v>158</v>
      </c>
      <c r="C29" t="s">
        <v>186</v>
      </c>
      <c r="D29" t="s">
        <v>158</v>
      </c>
      <c r="E29" t="s">
        <v>185</v>
      </c>
      <c r="F29" t="s">
        <v>185</v>
      </c>
      <c r="H29" t="str">
        <f t="shared" si="0"/>
        <v>JM1-28</v>
      </c>
      <c r="I29" t="str">
        <f t="shared" si="1"/>
        <v>JM1-27</v>
      </c>
    </row>
    <row r="30" spans="1:9" x14ac:dyDescent="0.25">
      <c r="A30">
        <v>28</v>
      </c>
      <c r="B30" t="s">
        <v>158</v>
      </c>
      <c r="C30" t="s">
        <v>185</v>
      </c>
      <c r="D30" t="s">
        <v>158</v>
      </c>
      <c r="E30" t="s">
        <v>186</v>
      </c>
      <c r="F30" t="s">
        <v>186</v>
      </c>
      <c r="H30" t="str">
        <f t="shared" si="0"/>
        <v>JM1-27</v>
      </c>
      <c r="I30" t="str">
        <f t="shared" si="1"/>
        <v>JM1-28</v>
      </c>
    </row>
    <row r="31" spans="1:9" x14ac:dyDescent="0.25">
      <c r="A31">
        <v>29</v>
      </c>
      <c r="B31" t="s">
        <v>158</v>
      </c>
      <c r="C31" t="s">
        <v>188</v>
      </c>
      <c r="D31" t="s">
        <v>158</v>
      </c>
      <c r="E31" t="s">
        <v>187</v>
      </c>
      <c r="F31" t="s">
        <v>1294</v>
      </c>
      <c r="H31" t="str">
        <f t="shared" si="0"/>
        <v>JM1-30</v>
      </c>
      <c r="I31" t="str">
        <f t="shared" si="1"/>
        <v>JM1-29</v>
      </c>
    </row>
    <row r="32" spans="1:9" x14ac:dyDescent="0.25">
      <c r="A32">
        <v>30</v>
      </c>
      <c r="B32" t="s">
        <v>158</v>
      </c>
      <c r="C32" t="s">
        <v>187</v>
      </c>
      <c r="D32" t="s">
        <v>158</v>
      </c>
      <c r="E32" t="s">
        <v>188</v>
      </c>
      <c r="F32" t="s">
        <v>1294</v>
      </c>
      <c r="H32" t="str">
        <f t="shared" si="0"/>
        <v>JM1-29</v>
      </c>
      <c r="I32" t="str">
        <f t="shared" si="1"/>
        <v>JM1-30</v>
      </c>
    </row>
    <row r="33" spans="1:9" x14ac:dyDescent="0.25">
      <c r="A33">
        <v>31</v>
      </c>
      <c r="B33" t="s">
        <v>158</v>
      </c>
      <c r="C33" t="s">
        <v>190</v>
      </c>
      <c r="D33" t="s">
        <v>158</v>
      </c>
      <c r="E33" t="s">
        <v>189</v>
      </c>
      <c r="F33" t="s">
        <v>189</v>
      </c>
      <c r="H33" t="str">
        <f t="shared" si="0"/>
        <v>JM1-32</v>
      </c>
      <c r="I33" t="str">
        <f t="shared" si="1"/>
        <v>JM1-31</v>
      </c>
    </row>
    <row r="34" spans="1:9" x14ac:dyDescent="0.25">
      <c r="A34">
        <v>32</v>
      </c>
      <c r="B34" t="s">
        <v>158</v>
      </c>
      <c r="C34" t="s">
        <v>189</v>
      </c>
      <c r="D34" t="s">
        <v>158</v>
      </c>
      <c r="E34" t="s">
        <v>190</v>
      </c>
      <c r="F34" t="s">
        <v>190</v>
      </c>
      <c r="H34" t="str">
        <f t="shared" si="0"/>
        <v>JM1-31</v>
      </c>
      <c r="I34" t="str">
        <f t="shared" si="1"/>
        <v>JM1-32</v>
      </c>
    </row>
    <row r="35" spans="1:9" x14ac:dyDescent="0.25">
      <c r="A35">
        <v>33</v>
      </c>
      <c r="B35" t="s">
        <v>158</v>
      </c>
      <c r="C35" t="s">
        <v>192</v>
      </c>
      <c r="D35" t="s">
        <v>158</v>
      </c>
      <c r="E35" t="s">
        <v>191</v>
      </c>
      <c r="F35" t="s">
        <v>191</v>
      </c>
      <c r="H35" t="str">
        <f t="shared" si="0"/>
        <v>JM1-34</v>
      </c>
      <c r="I35" t="str">
        <f t="shared" si="1"/>
        <v>JM1-33</v>
      </c>
    </row>
    <row r="36" spans="1:9" x14ac:dyDescent="0.25">
      <c r="A36">
        <v>34</v>
      </c>
      <c r="B36" t="s">
        <v>158</v>
      </c>
      <c r="C36" t="s">
        <v>191</v>
      </c>
      <c r="D36" t="s">
        <v>158</v>
      </c>
      <c r="E36" t="s">
        <v>192</v>
      </c>
      <c r="F36" t="s">
        <v>192</v>
      </c>
      <c r="H36" t="str">
        <f t="shared" si="0"/>
        <v>JM1-33</v>
      </c>
      <c r="I36" t="str">
        <f t="shared" si="1"/>
        <v>JM1-34</v>
      </c>
    </row>
    <row r="37" spans="1:9" x14ac:dyDescent="0.25">
      <c r="A37">
        <v>35</v>
      </c>
      <c r="B37" t="s">
        <v>158</v>
      </c>
      <c r="C37" t="s">
        <v>194</v>
      </c>
      <c r="D37" t="s">
        <v>158</v>
      </c>
      <c r="E37" t="s">
        <v>193</v>
      </c>
      <c r="F37" t="s">
        <v>193</v>
      </c>
      <c r="H37" t="str">
        <f t="shared" si="0"/>
        <v>JM1-36</v>
      </c>
      <c r="I37" t="str">
        <f t="shared" si="1"/>
        <v>JM1-35</v>
      </c>
    </row>
    <row r="38" spans="1:9" x14ac:dyDescent="0.25">
      <c r="A38">
        <v>36</v>
      </c>
      <c r="B38" t="s">
        <v>158</v>
      </c>
      <c r="C38" t="s">
        <v>193</v>
      </c>
      <c r="D38" t="s">
        <v>158</v>
      </c>
      <c r="E38" t="s">
        <v>194</v>
      </c>
      <c r="F38" t="s">
        <v>194</v>
      </c>
      <c r="H38" t="str">
        <f t="shared" si="0"/>
        <v>JM1-35</v>
      </c>
      <c r="I38" t="str">
        <f t="shared" si="1"/>
        <v>JM1-36</v>
      </c>
    </row>
    <row r="39" spans="1:9" x14ac:dyDescent="0.25">
      <c r="A39">
        <v>37</v>
      </c>
      <c r="B39" t="s">
        <v>158</v>
      </c>
      <c r="C39" t="s">
        <v>196</v>
      </c>
      <c r="D39" t="s">
        <v>158</v>
      </c>
      <c r="E39" t="s">
        <v>195</v>
      </c>
      <c r="F39" t="s">
        <v>195</v>
      </c>
      <c r="H39" t="str">
        <f t="shared" si="0"/>
        <v>JM1-38</v>
      </c>
      <c r="I39" t="str">
        <f t="shared" si="1"/>
        <v>JM1-37</v>
      </c>
    </row>
    <row r="40" spans="1:9" x14ac:dyDescent="0.25">
      <c r="A40">
        <v>38</v>
      </c>
      <c r="B40" t="s">
        <v>158</v>
      </c>
      <c r="C40" t="s">
        <v>195</v>
      </c>
      <c r="D40" t="s">
        <v>158</v>
      </c>
      <c r="E40" t="s">
        <v>196</v>
      </c>
      <c r="F40" t="s">
        <v>196</v>
      </c>
      <c r="H40" t="str">
        <f t="shared" si="0"/>
        <v>JM1-37</v>
      </c>
      <c r="I40" t="str">
        <f t="shared" si="1"/>
        <v>JM1-38</v>
      </c>
    </row>
    <row r="41" spans="1:9" x14ac:dyDescent="0.25">
      <c r="A41">
        <v>39</v>
      </c>
      <c r="B41" t="s">
        <v>158</v>
      </c>
      <c r="C41" t="s">
        <v>198</v>
      </c>
      <c r="D41" t="s">
        <v>158</v>
      </c>
      <c r="E41" t="s">
        <v>197</v>
      </c>
      <c r="F41" t="s">
        <v>197</v>
      </c>
      <c r="H41" t="str">
        <f t="shared" si="0"/>
        <v>JM1-40</v>
      </c>
      <c r="I41" t="str">
        <f t="shared" si="1"/>
        <v>JM1-39</v>
      </c>
    </row>
    <row r="42" spans="1:9" x14ac:dyDescent="0.25">
      <c r="A42">
        <v>40</v>
      </c>
      <c r="B42" t="s">
        <v>158</v>
      </c>
      <c r="C42" t="s">
        <v>197</v>
      </c>
      <c r="D42" t="s">
        <v>158</v>
      </c>
      <c r="E42" t="s">
        <v>198</v>
      </c>
      <c r="F42" t="s">
        <v>198</v>
      </c>
      <c r="H42" t="str">
        <f t="shared" si="0"/>
        <v>JM1-39</v>
      </c>
      <c r="I42" t="str">
        <f t="shared" si="1"/>
        <v>JM1-40</v>
      </c>
    </row>
    <row r="43" spans="1:9" x14ac:dyDescent="0.25">
      <c r="A43">
        <v>41</v>
      </c>
      <c r="B43" t="s">
        <v>158</v>
      </c>
      <c r="C43" t="s">
        <v>200</v>
      </c>
      <c r="D43" t="s">
        <v>158</v>
      </c>
      <c r="E43" t="s">
        <v>199</v>
      </c>
      <c r="F43" t="s">
        <v>199</v>
      </c>
      <c r="H43" t="str">
        <f t="shared" si="0"/>
        <v>JM1-42</v>
      </c>
      <c r="I43" t="str">
        <f t="shared" si="1"/>
        <v>JM1-41</v>
      </c>
    </row>
    <row r="44" spans="1:9" x14ac:dyDescent="0.25">
      <c r="A44">
        <v>42</v>
      </c>
      <c r="B44" t="s">
        <v>158</v>
      </c>
      <c r="C44" t="s">
        <v>199</v>
      </c>
      <c r="D44" t="s">
        <v>158</v>
      </c>
      <c r="E44" t="s">
        <v>200</v>
      </c>
      <c r="F44" t="s">
        <v>200</v>
      </c>
      <c r="H44" t="str">
        <f t="shared" si="0"/>
        <v>JM1-41</v>
      </c>
      <c r="I44" t="str">
        <f t="shared" si="1"/>
        <v>JM1-42</v>
      </c>
    </row>
    <row r="45" spans="1:9" x14ac:dyDescent="0.25">
      <c r="A45">
        <v>43</v>
      </c>
      <c r="B45" t="s">
        <v>158</v>
      </c>
      <c r="C45" t="s">
        <v>202</v>
      </c>
      <c r="D45" t="s">
        <v>158</v>
      </c>
      <c r="E45" t="s">
        <v>201</v>
      </c>
      <c r="F45" t="s">
        <v>201</v>
      </c>
      <c r="H45" t="str">
        <f t="shared" si="0"/>
        <v>JM1-44</v>
      </c>
      <c r="I45" t="str">
        <f t="shared" si="1"/>
        <v>JM1-43</v>
      </c>
    </row>
    <row r="46" spans="1:9" x14ac:dyDescent="0.25">
      <c r="A46">
        <v>44</v>
      </c>
      <c r="B46" t="s">
        <v>158</v>
      </c>
      <c r="C46" t="s">
        <v>201</v>
      </c>
      <c r="D46" t="s">
        <v>158</v>
      </c>
      <c r="E46" t="s">
        <v>202</v>
      </c>
      <c r="F46" t="s">
        <v>202</v>
      </c>
      <c r="H46" t="str">
        <f t="shared" si="0"/>
        <v>JM1-43</v>
      </c>
      <c r="I46" t="str">
        <f t="shared" si="1"/>
        <v>JM1-44</v>
      </c>
    </row>
    <row r="47" spans="1:9" x14ac:dyDescent="0.25">
      <c r="A47">
        <v>45</v>
      </c>
      <c r="B47" t="s">
        <v>158</v>
      </c>
      <c r="C47" t="s">
        <v>204</v>
      </c>
      <c r="D47" t="s">
        <v>158</v>
      </c>
      <c r="E47" t="s">
        <v>203</v>
      </c>
      <c r="F47" t="s">
        <v>203</v>
      </c>
      <c r="H47" t="str">
        <f t="shared" si="0"/>
        <v>JM1-46</v>
      </c>
      <c r="I47" t="str">
        <f t="shared" si="1"/>
        <v>JM1-45</v>
      </c>
    </row>
    <row r="48" spans="1:9" x14ac:dyDescent="0.25">
      <c r="A48">
        <v>46</v>
      </c>
      <c r="B48" t="s">
        <v>158</v>
      </c>
      <c r="C48" t="s">
        <v>203</v>
      </c>
      <c r="D48" t="s">
        <v>158</v>
      </c>
      <c r="E48" t="s">
        <v>204</v>
      </c>
      <c r="F48" t="s">
        <v>204</v>
      </c>
      <c r="H48" t="str">
        <f t="shared" si="0"/>
        <v>JM1-45</v>
      </c>
      <c r="I48" t="str">
        <f t="shared" si="1"/>
        <v>JM1-46</v>
      </c>
    </row>
    <row r="49" spans="1:9" x14ac:dyDescent="0.25">
      <c r="A49">
        <v>47</v>
      </c>
      <c r="B49" t="s">
        <v>158</v>
      </c>
      <c r="C49" t="s">
        <v>206</v>
      </c>
      <c r="D49" t="s">
        <v>158</v>
      </c>
      <c r="E49" t="s">
        <v>205</v>
      </c>
      <c r="F49" t="s">
        <v>1294</v>
      </c>
      <c r="H49" t="str">
        <f t="shared" si="0"/>
        <v>JM1-48</v>
      </c>
      <c r="I49" t="str">
        <f t="shared" si="1"/>
        <v>JM1-47</v>
      </c>
    </row>
    <row r="50" spans="1:9" x14ac:dyDescent="0.25">
      <c r="A50">
        <v>48</v>
      </c>
      <c r="B50" t="s">
        <v>158</v>
      </c>
      <c r="C50" t="s">
        <v>205</v>
      </c>
      <c r="D50" t="s">
        <v>158</v>
      </c>
      <c r="E50" t="s">
        <v>206</v>
      </c>
      <c r="F50" t="s">
        <v>1294</v>
      </c>
      <c r="H50" t="str">
        <f t="shared" si="0"/>
        <v>JM1-47</v>
      </c>
      <c r="I50" t="str">
        <f t="shared" si="1"/>
        <v>JM1-48</v>
      </c>
    </row>
    <row r="51" spans="1:9" x14ac:dyDescent="0.25">
      <c r="A51">
        <v>49</v>
      </c>
      <c r="B51" t="s">
        <v>158</v>
      </c>
      <c r="C51" t="s">
        <v>208</v>
      </c>
      <c r="D51" t="s">
        <v>158</v>
      </c>
      <c r="E51" t="s">
        <v>207</v>
      </c>
      <c r="F51" t="s">
        <v>207</v>
      </c>
      <c r="H51" t="str">
        <f t="shared" si="0"/>
        <v>JM1-50</v>
      </c>
      <c r="I51" t="str">
        <f t="shared" si="1"/>
        <v>JM1-49</v>
      </c>
    </row>
    <row r="52" spans="1:9" x14ac:dyDescent="0.25">
      <c r="A52">
        <v>50</v>
      </c>
      <c r="B52" t="s">
        <v>158</v>
      </c>
      <c r="C52" t="s">
        <v>207</v>
      </c>
      <c r="D52" t="s">
        <v>158</v>
      </c>
      <c r="E52" t="s">
        <v>208</v>
      </c>
      <c r="F52" t="s">
        <v>208</v>
      </c>
      <c r="H52" t="str">
        <f t="shared" si="0"/>
        <v>JM1-49</v>
      </c>
      <c r="I52" t="str">
        <f t="shared" si="1"/>
        <v>JM1-50</v>
      </c>
    </row>
    <row r="53" spans="1:9" x14ac:dyDescent="0.25">
      <c r="A53">
        <v>51</v>
      </c>
      <c r="B53" t="s">
        <v>158</v>
      </c>
      <c r="C53" t="s">
        <v>210</v>
      </c>
      <c r="D53" t="s">
        <v>158</v>
      </c>
      <c r="E53" t="s">
        <v>209</v>
      </c>
      <c r="F53" t="s">
        <v>209</v>
      </c>
      <c r="H53" t="str">
        <f t="shared" si="0"/>
        <v>JM1-52</v>
      </c>
      <c r="I53" t="str">
        <f t="shared" si="1"/>
        <v>JM1-51</v>
      </c>
    </row>
    <row r="54" spans="1:9" x14ac:dyDescent="0.25">
      <c r="A54">
        <v>52</v>
      </c>
      <c r="B54" t="s">
        <v>158</v>
      </c>
      <c r="C54" t="s">
        <v>209</v>
      </c>
      <c r="D54" t="s">
        <v>158</v>
      </c>
      <c r="E54" t="s">
        <v>210</v>
      </c>
      <c r="F54" t="s">
        <v>210</v>
      </c>
      <c r="H54" t="str">
        <f t="shared" si="0"/>
        <v>JM1-51</v>
      </c>
      <c r="I54" t="str">
        <f t="shared" si="1"/>
        <v>JM1-52</v>
      </c>
    </row>
    <row r="55" spans="1:9" x14ac:dyDescent="0.25">
      <c r="A55">
        <v>53</v>
      </c>
      <c r="B55" t="s">
        <v>158</v>
      </c>
      <c r="C55" t="s">
        <v>212</v>
      </c>
      <c r="D55" t="s">
        <v>158</v>
      </c>
      <c r="E55" t="s">
        <v>211</v>
      </c>
      <c r="F55" t="s">
        <v>211</v>
      </c>
      <c r="H55" t="str">
        <f t="shared" si="0"/>
        <v>JM1-54</v>
      </c>
      <c r="I55" t="str">
        <f t="shared" si="1"/>
        <v>JM1-53</v>
      </c>
    </row>
    <row r="56" spans="1:9" x14ac:dyDescent="0.25">
      <c r="A56">
        <v>54</v>
      </c>
      <c r="B56" t="s">
        <v>158</v>
      </c>
      <c r="C56" t="s">
        <v>211</v>
      </c>
      <c r="D56" t="s">
        <v>158</v>
      </c>
      <c r="E56" t="s">
        <v>212</v>
      </c>
      <c r="F56" t="s">
        <v>212</v>
      </c>
      <c r="H56" t="str">
        <f t="shared" si="0"/>
        <v>JM1-53</v>
      </c>
      <c r="I56" t="str">
        <f t="shared" si="1"/>
        <v>JM1-54</v>
      </c>
    </row>
    <row r="57" spans="1:9" x14ac:dyDescent="0.25">
      <c r="A57">
        <v>55</v>
      </c>
      <c r="B57" t="s">
        <v>158</v>
      </c>
      <c r="C57" t="s">
        <v>214</v>
      </c>
      <c r="D57" t="s">
        <v>158</v>
      </c>
      <c r="E57" t="s">
        <v>213</v>
      </c>
      <c r="F57" t="s">
        <v>213</v>
      </c>
      <c r="H57" t="str">
        <f t="shared" si="0"/>
        <v>JM1-56</v>
      </c>
      <c r="I57" t="str">
        <f t="shared" si="1"/>
        <v>JM1-55</v>
      </c>
    </row>
    <row r="58" spans="1:9" x14ac:dyDescent="0.25">
      <c r="A58">
        <v>56</v>
      </c>
      <c r="B58" t="s">
        <v>158</v>
      </c>
      <c r="C58" t="s">
        <v>213</v>
      </c>
      <c r="D58" t="s">
        <v>158</v>
      </c>
      <c r="E58" t="s">
        <v>214</v>
      </c>
      <c r="F58" t="s">
        <v>214</v>
      </c>
      <c r="H58" t="str">
        <f t="shared" si="0"/>
        <v>JM1-55</v>
      </c>
      <c r="I58" t="str">
        <f t="shared" si="1"/>
        <v>JM1-56</v>
      </c>
    </row>
    <row r="59" spans="1:9" x14ac:dyDescent="0.25">
      <c r="A59">
        <v>57</v>
      </c>
      <c r="B59" t="s">
        <v>158</v>
      </c>
      <c r="C59" t="s">
        <v>216</v>
      </c>
      <c r="D59" t="s">
        <v>158</v>
      </c>
      <c r="E59" t="s">
        <v>215</v>
      </c>
      <c r="F59" t="s">
        <v>215</v>
      </c>
      <c r="H59" t="str">
        <f t="shared" si="0"/>
        <v>JM1-58</v>
      </c>
      <c r="I59" t="str">
        <f t="shared" si="1"/>
        <v>JM1-57</v>
      </c>
    </row>
    <row r="60" spans="1:9" x14ac:dyDescent="0.25">
      <c r="A60">
        <v>58</v>
      </c>
      <c r="B60" t="s">
        <v>158</v>
      </c>
      <c r="C60" t="s">
        <v>215</v>
      </c>
      <c r="D60" t="s">
        <v>158</v>
      </c>
      <c r="E60" t="s">
        <v>216</v>
      </c>
      <c r="F60" t="s">
        <v>216</v>
      </c>
      <c r="H60" t="str">
        <f t="shared" si="0"/>
        <v>JM1-57</v>
      </c>
      <c r="I60" t="str">
        <f t="shared" si="1"/>
        <v>JM1-58</v>
      </c>
    </row>
    <row r="61" spans="1:9" x14ac:dyDescent="0.25">
      <c r="A61">
        <v>59</v>
      </c>
      <c r="B61" t="s">
        <v>158</v>
      </c>
      <c r="C61" t="s">
        <v>218</v>
      </c>
      <c r="D61" t="s">
        <v>158</v>
      </c>
      <c r="E61" t="s">
        <v>217</v>
      </c>
      <c r="F61" t="s">
        <v>217</v>
      </c>
      <c r="H61" t="str">
        <f t="shared" si="0"/>
        <v>JM1-60</v>
      </c>
      <c r="I61" t="str">
        <f t="shared" si="1"/>
        <v>JM1-59</v>
      </c>
    </row>
    <row r="62" spans="1:9" x14ac:dyDescent="0.25">
      <c r="A62">
        <v>60</v>
      </c>
      <c r="B62" t="s">
        <v>158</v>
      </c>
      <c r="C62" t="s">
        <v>217</v>
      </c>
      <c r="D62" t="s">
        <v>158</v>
      </c>
      <c r="E62" t="s">
        <v>218</v>
      </c>
      <c r="F62" t="s">
        <v>218</v>
      </c>
      <c r="H62" t="str">
        <f t="shared" si="0"/>
        <v>JM1-59</v>
      </c>
      <c r="I62" t="str">
        <f t="shared" si="1"/>
        <v>JM1-60</v>
      </c>
    </row>
    <row r="63" spans="1:9" x14ac:dyDescent="0.25">
      <c r="A63">
        <v>61</v>
      </c>
      <c r="B63" t="s">
        <v>158</v>
      </c>
      <c r="C63" t="s">
        <v>220</v>
      </c>
      <c r="D63" t="s">
        <v>158</v>
      </c>
      <c r="E63" t="s">
        <v>219</v>
      </c>
      <c r="F63" t="s">
        <v>219</v>
      </c>
      <c r="H63" t="str">
        <f t="shared" si="0"/>
        <v>JM1-62</v>
      </c>
      <c r="I63" t="str">
        <f t="shared" si="1"/>
        <v>JM1-61</v>
      </c>
    </row>
    <row r="64" spans="1:9" x14ac:dyDescent="0.25">
      <c r="A64">
        <v>62</v>
      </c>
      <c r="B64" t="s">
        <v>158</v>
      </c>
      <c r="C64" t="s">
        <v>219</v>
      </c>
      <c r="D64" t="s">
        <v>158</v>
      </c>
      <c r="E64" t="s">
        <v>220</v>
      </c>
      <c r="F64" t="s">
        <v>220</v>
      </c>
      <c r="H64" t="str">
        <f t="shared" si="0"/>
        <v>JM1-61</v>
      </c>
      <c r="I64" t="str">
        <f t="shared" si="1"/>
        <v>JM1-62</v>
      </c>
    </row>
    <row r="65" spans="1:9" x14ac:dyDescent="0.25">
      <c r="A65">
        <v>63</v>
      </c>
      <c r="B65" t="s">
        <v>158</v>
      </c>
      <c r="C65" t="s">
        <v>222</v>
      </c>
      <c r="D65" t="s">
        <v>158</v>
      </c>
      <c r="E65" t="s">
        <v>221</v>
      </c>
      <c r="F65" t="s">
        <v>221</v>
      </c>
      <c r="H65" t="str">
        <f t="shared" si="0"/>
        <v>JM1-64</v>
      </c>
      <c r="I65" t="str">
        <f t="shared" si="1"/>
        <v>JM1-63</v>
      </c>
    </row>
    <row r="66" spans="1:9" x14ac:dyDescent="0.25">
      <c r="A66">
        <v>64</v>
      </c>
      <c r="B66" t="s">
        <v>158</v>
      </c>
      <c r="C66" t="s">
        <v>221</v>
      </c>
      <c r="D66" t="s">
        <v>158</v>
      </c>
      <c r="E66" t="s">
        <v>222</v>
      </c>
      <c r="F66" t="s">
        <v>222</v>
      </c>
      <c r="H66" t="str">
        <f t="shared" si="0"/>
        <v>JM1-63</v>
      </c>
      <c r="I66" t="str">
        <f t="shared" si="1"/>
        <v>JM1-64</v>
      </c>
    </row>
    <row r="67" spans="1:9" x14ac:dyDescent="0.25">
      <c r="A67">
        <v>65</v>
      </c>
      <c r="B67" t="s">
        <v>158</v>
      </c>
      <c r="C67" t="s">
        <v>224</v>
      </c>
      <c r="D67" t="s">
        <v>158</v>
      </c>
      <c r="E67" t="s">
        <v>223</v>
      </c>
      <c r="F67" t="s">
        <v>1294</v>
      </c>
      <c r="H67" t="str">
        <f t="shared" si="0"/>
        <v>JM1-66</v>
      </c>
      <c r="I67" t="str">
        <f t="shared" si="1"/>
        <v>JM1-65</v>
      </c>
    </row>
    <row r="68" spans="1:9" x14ac:dyDescent="0.25">
      <c r="A68">
        <v>66</v>
      </c>
      <c r="B68" t="s">
        <v>158</v>
      </c>
      <c r="C68" t="s">
        <v>223</v>
      </c>
      <c r="D68" t="s">
        <v>158</v>
      </c>
      <c r="E68" t="s">
        <v>224</v>
      </c>
      <c r="F68" t="s">
        <v>224</v>
      </c>
      <c r="H68" t="str">
        <f t="shared" ref="H68:H131" si="2">B68&amp;"-"&amp;C68</f>
        <v>JM1-65</v>
      </c>
      <c r="I68" t="str">
        <f t="shared" ref="I68:I131" si="3">D68&amp;"-"&amp;E68</f>
        <v>JM1-66</v>
      </c>
    </row>
    <row r="69" spans="1:9" x14ac:dyDescent="0.25">
      <c r="A69">
        <v>67</v>
      </c>
      <c r="B69" t="s">
        <v>158</v>
      </c>
      <c r="C69" t="s">
        <v>226</v>
      </c>
      <c r="D69" t="s">
        <v>158</v>
      </c>
      <c r="E69" t="s">
        <v>225</v>
      </c>
      <c r="F69" t="s">
        <v>225</v>
      </c>
      <c r="H69" t="str">
        <f t="shared" si="2"/>
        <v>JM1-68</v>
      </c>
      <c r="I69" t="str">
        <f t="shared" si="3"/>
        <v>JM1-67</v>
      </c>
    </row>
    <row r="70" spans="1:9" x14ac:dyDescent="0.25">
      <c r="A70">
        <v>68</v>
      </c>
      <c r="B70" t="s">
        <v>158</v>
      </c>
      <c r="C70" t="s">
        <v>225</v>
      </c>
      <c r="D70" t="s">
        <v>158</v>
      </c>
      <c r="E70" t="s">
        <v>226</v>
      </c>
      <c r="F70" t="s">
        <v>226</v>
      </c>
      <c r="H70" t="str">
        <f t="shared" si="2"/>
        <v>JM1-67</v>
      </c>
      <c r="I70" t="str">
        <f t="shared" si="3"/>
        <v>JM1-68</v>
      </c>
    </row>
    <row r="71" spans="1:9" x14ac:dyDescent="0.25">
      <c r="A71">
        <v>69</v>
      </c>
      <c r="B71" t="s">
        <v>158</v>
      </c>
      <c r="C71" t="s">
        <v>228</v>
      </c>
      <c r="D71" t="s">
        <v>158</v>
      </c>
      <c r="E71" t="s">
        <v>227</v>
      </c>
      <c r="F71" t="s">
        <v>227</v>
      </c>
      <c r="H71" t="str">
        <f t="shared" si="2"/>
        <v>JM1-70</v>
      </c>
      <c r="I71" t="str">
        <f t="shared" si="3"/>
        <v>JM1-69</v>
      </c>
    </row>
    <row r="72" spans="1:9" x14ac:dyDescent="0.25">
      <c r="A72">
        <v>70</v>
      </c>
      <c r="B72" t="s">
        <v>158</v>
      </c>
      <c r="C72" t="s">
        <v>227</v>
      </c>
      <c r="D72" t="s">
        <v>158</v>
      </c>
      <c r="E72" t="s">
        <v>228</v>
      </c>
      <c r="F72" t="s">
        <v>228</v>
      </c>
      <c r="H72" t="str">
        <f t="shared" si="2"/>
        <v>JM1-69</v>
      </c>
      <c r="I72" t="str">
        <f t="shared" si="3"/>
        <v>JM1-70</v>
      </c>
    </row>
    <row r="73" spans="1:9" x14ac:dyDescent="0.25">
      <c r="A73">
        <v>71</v>
      </c>
      <c r="B73" t="s">
        <v>158</v>
      </c>
      <c r="C73" t="s">
        <v>230</v>
      </c>
      <c r="D73" t="s">
        <v>158</v>
      </c>
      <c r="E73" t="s">
        <v>229</v>
      </c>
      <c r="F73" t="s">
        <v>229</v>
      </c>
      <c r="H73" t="str">
        <f t="shared" si="2"/>
        <v>JM1-72</v>
      </c>
      <c r="I73" t="str">
        <f t="shared" si="3"/>
        <v>JM1-71</v>
      </c>
    </row>
    <row r="74" spans="1:9" x14ac:dyDescent="0.25">
      <c r="A74">
        <v>72</v>
      </c>
      <c r="B74" t="s">
        <v>158</v>
      </c>
      <c r="C74" t="s">
        <v>229</v>
      </c>
      <c r="D74" t="s">
        <v>158</v>
      </c>
      <c r="E74" t="s">
        <v>230</v>
      </c>
      <c r="F74" t="s">
        <v>230</v>
      </c>
      <c r="H74" t="str">
        <f t="shared" si="2"/>
        <v>JM1-71</v>
      </c>
      <c r="I74" t="str">
        <f t="shared" si="3"/>
        <v>JM1-72</v>
      </c>
    </row>
    <row r="75" spans="1:9" x14ac:dyDescent="0.25">
      <c r="A75">
        <v>73</v>
      </c>
      <c r="B75" t="s">
        <v>158</v>
      </c>
      <c r="C75" t="s">
        <v>232</v>
      </c>
      <c r="D75" t="s">
        <v>158</v>
      </c>
      <c r="E75" t="s">
        <v>231</v>
      </c>
      <c r="F75" t="s">
        <v>231</v>
      </c>
      <c r="H75" t="str">
        <f t="shared" si="2"/>
        <v>JM1-74</v>
      </c>
      <c r="I75" t="str">
        <f t="shared" si="3"/>
        <v>JM1-73</v>
      </c>
    </row>
    <row r="76" spans="1:9" x14ac:dyDescent="0.25">
      <c r="A76">
        <v>74</v>
      </c>
      <c r="B76" t="s">
        <v>158</v>
      </c>
      <c r="C76" t="s">
        <v>231</v>
      </c>
      <c r="D76" t="s">
        <v>158</v>
      </c>
      <c r="E76" t="s">
        <v>232</v>
      </c>
      <c r="F76" t="s">
        <v>232</v>
      </c>
      <c r="H76" t="str">
        <f t="shared" si="2"/>
        <v>JM1-73</v>
      </c>
      <c r="I76" t="str">
        <f t="shared" si="3"/>
        <v>JM1-74</v>
      </c>
    </row>
    <row r="77" spans="1:9" x14ac:dyDescent="0.25">
      <c r="A77">
        <v>75</v>
      </c>
      <c r="B77" t="s">
        <v>158</v>
      </c>
      <c r="C77" t="s">
        <v>234</v>
      </c>
      <c r="D77" t="s">
        <v>158</v>
      </c>
      <c r="E77" t="s">
        <v>233</v>
      </c>
      <c r="F77" t="s">
        <v>233</v>
      </c>
      <c r="H77" t="str">
        <f t="shared" si="2"/>
        <v>JM1-76</v>
      </c>
      <c r="I77" t="str">
        <f t="shared" si="3"/>
        <v>JM1-75</v>
      </c>
    </row>
    <row r="78" spans="1:9" x14ac:dyDescent="0.25">
      <c r="A78">
        <v>76</v>
      </c>
      <c r="B78" t="s">
        <v>158</v>
      </c>
      <c r="C78" t="s">
        <v>233</v>
      </c>
      <c r="D78" t="s">
        <v>158</v>
      </c>
      <c r="E78" t="s">
        <v>234</v>
      </c>
      <c r="F78" t="s">
        <v>234</v>
      </c>
      <c r="H78" t="str">
        <f t="shared" si="2"/>
        <v>JM1-75</v>
      </c>
      <c r="I78" t="str">
        <f t="shared" si="3"/>
        <v>JM1-76</v>
      </c>
    </row>
    <row r="79" spans="1:9" x14ac:dyDescent="0.25">
      <c r="A79">
        <v>77</v>
      </c>
      <c r="B79" t="s">
        <v>158</v>
      </c>
      <c r="C79" t="s">
        <v>236</v>
      </c>
      <c r="D79" t="s">
        <v>158</v>
      </c>
      <c r="E79" t="s">
        <v>235</v>
      </c>
      <c r="F79" t="s">
        <v>235</v>
      </c>
      <c r="H79" t="str">
        <f t="shared" si="2"/>
        <v>JM1-78</v>
      </c>
      <c r="I79" t="str">
        <f t="shared" si="3"/>
        <v>JM1-77</v>
      </c>
    </row>
    <row r="80" spans="1:9" x14ac:dyDescent="0.25">
      <c r="A80">
        <v>78</v>
      </c>
      <c r="B80" t="s">
        <v>158</v>
      </c>
      <c r="C80" t="s">
        <v>235</v>
      </c>
      <c r="D80" t="s">
        <v>158</v>
      </c>
      <c r="E80" t="s">
        <v>236</v>
      </c>
      <c r="F80" t="s">
        <v>236</v>
      </c>
      <c r="H80" t="str">
        <f t="shared" si="2"/>
        <v>JM1-77</v>
      </c>
      <c r="I80" t="str">
        <f t="shared" si="3"/>
        <v>JM1-78</v>
      </c>
    </row>
    <row r="81" spans="1:9" x14ac:dyDescent="0.25">
      <c r="A81">
        <v>79</v>
      </c>
      <c r="B81" t="s">
        <v>158</v>
      </c>
      <c r="C81" t="s">
        <v>238</v>
      </c>
      <c r="D81" t="s">
        <v>158</v>
      </c>
      <c r="E81" t="s">
        <v>237</v>
      </c>
      <c r="F81" t="s">
        <v>237</v>
      </c>
      <c r="H81" t="str">
        <f t="shared" si="2"/>
        <v>JM1-80</v>
      </c>
      <c r="I81" t="str">
        <f t="shared" si="3"/>
        <v>JM1-79</v>
      </c>
    </row>
    <row r="82" spans="1:9" x14ac:dyDescent="0.25">
      <c r="A82">
        <v>80</v>
      </c>
      <c r="B82" t="s">
        <v>158</v>
      </c>
      <c r="C82" t="s">
        <v>237</v>
      </c>
      <c r="D82" t="s">
        <v>158</v>
      </c>
      <c r="E82" t="s">
        <v>238</v>
      </c>
      <c r="F82" t="s">
        <v>238</v>
      </c>
      <c r="H82" t="str">
        <f t="shared" si="2"/>
        <v>JM1-79</v>
      </c>
      <c r="I82" t="str">
        <f t="shared" si="3"/>
        <v>JM1-80</v>
      </c>
    </row>
    <row r="83" spans="1:9" x14ac:dyDescent="0.25">
      <c r="A83">
        <v>81</v>
      </c>
      <c r="B83" t="s">
        <v>158</v>
      </c>
      <c r="C83" t="s">
        <v>240</v>
      </c>
      <c r="D83" t="s">
        <v>158</v>
      </c>
      <c r="E83" t="s">
        <v>239</v>
      </c>
      <c r="F83" t="s">
        <v>239</v>
      </c>
      <c r="H83" t="str">
        <f t="shared" si="2"/>
        <v>JM1-82</v>
      </c>
      <c r="I83" t="str">
        <f t="shared" si="3"/>
        <v>JM1-81</v>
      </c>
    </row>
    <row r="84" spans="1:9" x14ac:dyDescent="0.25">
      <c r="A84">
        <v>82</v>
      </c>
      <c r="B84" t="s">
        <v>158</v>
      </c>
      <c r="C84" t="s">
        <v>239</v>
      </c>
      <c r="D84" t="s">
        <v>158</v>
      </c>
      <c r="E84" t="s">
        <v>240</v>
      </c>
      <c r="F84" t="s">
        <v>240</v>
      </c>
      <c r="H84" t="str">
        <f t="shared" si="2"/>
        <v>JM1-81</v>
      </c>
      <c r="I84" t="str">
        <f t="shared" si="3"/>
        <v>JM1-82</v>
      </c>
    </row>
    <row r="85" spans="1:9" x14ac:dyDescent="0.25">
      <c r="A85">
        <v>83</v>
      </c>
      <c r="B85" t="s">
        <v>158</v>
      </c>
      <c r="C85" t="s">
        <v>242</v>
      </c>
      <c r="D85" t="s">
        <v>158</v>
      </c>
      <c r="E85" t="s">
        <v>241</v>
      </c>
      <c r="F85" t="s">
        <v>1294</v>
      </c>
      <c r="H85" t="str">
        <f t="shared" si="2"/>
        <v>JM1-84</v>
      </c>
      <c r="I85" t="str">
        <f t="shared" si="3"/>
        <v>JM1-83</v>
      </c>
    </row>
    <row r="86" spans="1:9" x14ac:dyDescent="0.25">
      <c r="A86">
        <v>84</v>
      </c>
      <c r="B86" t="s">
        <v>158</v>
      </c>
      <c r="C86" t="s">
        <v>241</v>
      </c>
      <c r="D86" t="s">
        <v>158</v>
      </c>
      <c r="E86" t="s">
        <v>242</v>
      </c>
      <c r="F86" t="s">
        <v>242</v>
      </c>
      <c r="H86" t="str">
        <f t="shared" si="2"/>
        <v>JM1-83</v>
      </c>
      <c r="I86" t="str">
        <f t="shared" si="3"/>
        <v>JM1-84</v>
      </c>
    </row>
    <row r="87" spans="1:9" x14ac:dyDescent="0.25">
      <c r="A87">
        <v>85</v>
      </c>
      <c r="B87" t="s">
        <v>158</v>
      </c>
      <c r="C87" t="s">
        <v>244</v>
      </c>
      <c r="D87" t="s">
        <v>158</v>
      </c>
      <c r="E87" t="s">
        <v>243</v>
      </c>
      <c r="F87" t="s">
        <v>243</v>
      </c>
      <c r="H87" t="str">
        <f t="shared" si="2"/>
        <v>JM1-86</v>
      </c>
      <c r="I87" t="str">
        <f t="shared" si="3"/>
        <v>JM1-85</v>
      </c>
    </row>
    <row r="88" spans="1:9" x14ac:dyDescent="0.25">
      <c r="A88">
        <v>86</v>
      </c>
      <c r="B88" t="s">
        <v>158</v>
      </c>
      <c r="C88" t="s">
        <v>243</v>
      </c>
      <c r="D88" t="s">
        <v>158</v>
      </c>
      <c r="E88" t="s">
        <v>244</v>
      </c>
      <c r="F88" t="s">
        <v>244</v>
      </c>
      <c r="H88" t="str">
        <f t="shared" si="2"/>
        <v>JM1-85</v>
      </c>
      <c r="I88" t="str">
        <f t="shared" si="3"/>
        <v>JM1-86</v>
      </c>
    </row>
    <row r="89" spans="1:9" x14ac:dyDescent="0.25">
      <c r="A89">
        <v>87</v>
      </c>
      <c r="B89" t="s">
        <v>158</v>
      </c>
      <c r="C89" t="s">
        <v>246</v>
      </c>
      <c r="D89" t="s">
        <v>158</v>
      </c>
      <c r="E89" t="s">
        <v>245</v>
      </c>
      <c r="F89" t="s">
        <v>245</v>
      </c>
      <c r="H89" t="str">
        <f t="shared" si="2"/>
        <v>JM1-88</v>
      </c>
      <c r="I89" t="str">
        <f t="shared" si="3"/>
        <v>JM1-87</v>
      </c>
    </row>
    <row r="90" spans="1:9" x14ac:dyDescent="0.25">
      <c r="A90">
        <v>88</v>
      </c>
      <c r="B90" t="s">
        <v>158</v>
      </c>
      <c r="C90" t="s">
        <v>245</v>
      </c>
      <c r="D90" t="s">
        <v>158</v>
      </c>
      <c r="E90" t="s">
        <v>246</v>
      </c>
      <c r="F90" t="s">
        <v>246</v>
      </c>
      <c r="H90" t="str">
        <f t="shared" si="2"/>
        <v>JM1-87</v>
      </c>
      <c r="I90" t="str">
        <f t="shared" si="3"/>
        <v>JM1-88</v>
      </c>
    </row>
    <row r="91" spans="1:9" x14ac:dyDescent="0.25">
      <c r="A91">
        <v>89</v>
      </c>
      <c r="B91" t="s">
        <v>158</v>
      </c>
      <c r="C91" t="s">
        <v>248</v>
      </c>
      <c r="D91" t="s">
        <v>158</v>
      </c>
      <c r="E91" t="s">
        <v>247</v>
      </c>
      <c r="F91" t="s">
        <v>247</v>
      </c>
      <c r="H91" t="str">
        <f t="shared" si="2"/>
        <v>JM1-90</v>
      </c>
      <c r="I91" t="str">
        <f t="shared" si="3"/>
        <v>JM1-89</v>
      </c>
    </row>
    <row r="92" spans="1:9" x14ac:dyDescent="0.25">
      <c r="A92">
        <v>90</v>
      </c>
      <c r="B92" t="s">
        <v>158</v>
      </c>
      <c r="C92" t="s">
        <v>247</v>
      </c>
      <c r="D92" t="s">
        <v>158</v>
      </c>
      <c r="E92" t="s">
        <v>248</v>
      </c>
      <c r="F92" t="s">
        <v>248</v>
      </c>
      <c r="H92" t="str">
        <f t="shared" si="2"/>
        <v>JM1-89</v>
      </c>
      <c r="I92" t="str">
        <f t="shared" si="3"/>
        <v>JM1-90</v>
      </c>
    </row>
    <row r="93" spans="1:9" x14ac:dyDescent="0.25">
      <c r="A93">
        <v>91</v>
      </c>
      <c r="B93" t="s">
        <v>158</v>
      </c>
      <c r="C93" t="s">
        <v>250</v>
      </c>
      <c r="D93" t="s">
        <v>158</v>
      </c>
      <c r="E93" t="s">
        <v>249</v>
      </c>
      <c r="F93" t="s">
        <v>249</v>
      </c>
      <c r="H93" t="str">
        <f t="shared" si="2"/>
        <v>JM1-92</v>
      </c>
      <c r="I93" t="str">
        <f t="shared" si="3"/>
        <v>JM1-91</v>
      </c>
    </row>
    <row r="94" spans="1:9" x14ac:dyDescent="0.25">
      <c r="A94">
        <v>92</v>
      </c>
      <c r="B94" t="s">
        <v>158</v>
      </c>
      <c r="C94" t="s">
        <v>249</v>
      </c>
      <c r="D94" t="s">
        <v>158</v>
      </c>
      <c r="E94" t="s">
        <v>250</v>
      </c>
      <c r="F94" t="s">
        <v>250</v>
      </c>
      <c r="H94" t="str">
        <f t="shared" si="2"/>
        <v>JM1-91</v>
      </c>
      <c r="I94" t="str">
        <f t="shared" si="3"/>
        <v>JM1-92</v>
      </c>
    </row>
    <row r="95" spans="1:9" x14ac:dyDescent="0.25">
      <c r="A95">
        <v>93</v>
      </c>
      <c r="B95" t="s">
        <v>158</v>
      </c>
      <c r="C95" t="s">
        <v>252</v>
      </c>
      <c r="D95" t="s">
        <v>158</v>
      </c>
      <c r="E95" t="s">
        <v>251</v>
      </c>
      <c r="F95" t="s">
        <v>251</v>
      </c>
      <c r="H95" t="str">
        <f t="shared" si="2"/>
        <v>JM1-94</v>
      </c>
      <c r="I95" t="str">
        <f t="shared" si="3"/>
        <v>JM1-93</v>
      </c>
    </row>
    <row r="96" spans="1:9" x14ac:dyDescent="0.25">
      <c r="A96">
        <v>94</v>
      </c>
      <c r="B96" t="s">
        <v>158</v>
      </c>
      <c r="C96" t="s">
        <v>251</v>
      </c>
      <c r="D96" t="s">
        <v>158</v>
      </c>
      <c r="E96" t="s">
        <v>252</v>
      </c>
      <c r="F96" t="s">
        <v>252</v>
      </c>
      <c r="H96" t="str">
        <f t="shared" si="2"/>
        <v>JM1-93</v>
      </c>
      <c r="I96" t="str">
        <f t="shared" si="3"/>
        <v>JM1-94</v>
      </c>
    </row>
    <row r="97" spans="1:9" x14ac:dyDescent="0.25">
      <c r="A97">
        <v>95</v>
      </c>
      <c r="B97" t="s">
        <v>158</v>
      </c>
      <c r="C97" t="s">
        <v>254</v>
      </c>
      <c r="D97" t="s">
        <v>158</v>
      </c>
      <c r="E97" t="s">
        <v>253</v>
      </c>
      <c r="F97" t="s">
        <v>253</v>
      </c>
      <c r="H97" t="str">
        <f t="shared" si="2"/>
        <v>JM1-96</v>
      </c>
      <c r="I97" t="str">
        <f t="shared" si="3"/>
        <v>JM1-95</v>
      </c>
    </row>
    <row r="98" spans="1:9" x14ac:dyDescent="0.25">
      <c r="A98">
        <v>96</v>
      </c>
      <c r="B98" t="s">
        <v>158</v>
      </c>
      <c r="C98" t="s">
        <v>253</v>
      </c>
      <c r="D98" t="s">
        <v>158</v>
      </c>
      <c r="E98" t="s">
        <v>254</v>
      </c>
      <c r="F98" t="s">
        <v>254</v>
      </c>
      <c r="H98" t="str">
        <f t="shared" si="2"/>
        <v>JM1-95</v>
      </c>
      <c r="I98" t="str">
        <f t="shared" si="3"/>
        <v>JM1-96</v>
      </c>
    </row>
    <row r="99" spans="1:9" x14ac:dyDescent="0.25">
      <c r="A99">
        <v>97</v>
      </c>
      <c r="B99" t="s">
        <v>158</v>
      </c>
      <c r="C99" t="s">
        <v>256</v>
      </c>
      <c r="D99" t="s">
        <v>158</v>
      </c>
      <c r="E99" t="s">
        <v>255</v>
      </c>
      <c r="F99" t="s">
        <v>1294</v>
      </c>
      <c r="H99" t="str">
        <f t="shared" si="2"/>
        <v>JM1-98</v>
      </c>
      <c r="I99" t="str">
        <f t="shared" si="3"/>
        <v>JM1-97</v>
      </c>
    </row>
    <row r="100" spans="1:9" x14ac:dyDescent="0.25">
      <c r="A100">
        <v>98</v>
      </c>
      <c r="B100" t="s">
        <v>158</v>
      </c>
      <c r="C100" t="s">
        <v>255</v>
      </c>
      <c r="D100" t="s">
        <v>158</v>
      </c>
      <c r="E100" t="s">
        <v>256</v>
      </c>
      <c r="F100" t="s">
        <v>256</v>
      </c>
      <c r="H100" t="str">
        <f t="shared" si="2"/>
        <v>JM1-97</v>
      </c>
      <c r="I100" t="str">
        <f t="shared" si="3"/>
        <v>JM1-98</v>
      </c>
    </row>
    <row r="101" spans="1:9" x14ac:dyDescent="0.25">
      <c r="A101">
        <v>99</v>
      </c>
      <c r="B101" t="s">
        <v>158</v>
      </c>
      <c r="C101" t="s">
        <v>258</v>
      </c>
      <c r="D101" t="s">
        <v>158</v>
      </c>
      <c r="E101" t="s">
        <v>257</v>
      </c>
      <c r="F101" t="s">
        <v>1294</v>
      </c>
      <c r="H101" t="str">
        <f t="shared" si="2"/>
        <v>JM1-100</v>
      </c>
      <c r="I101" t="str">
        <f t="shared" si="3"/>
        <v>JM1-99</v>
      </c>
    </row>
    <row r="102" spans="1:9" x14ac:dyDescent="0.25">
      <c r="A102">
        <v>100</v>
      </c>
      <c r="B102" t="s">
        <v>158</v>
      </c>
      <c r="C102" t="s">
        <v>257</v>
      </c>
      <c r="D102" t="s">
        <v>158</v>
      </c>
      <c r="E102" t="s">
        <v>258</v>
      </c>
      <c r="F102" t="s">
        <v>258</v>
      </c>
      <c r="H102" t="str">
        <f t="shared" si="2"/>
        <v>JM1-99</v>
      </c>
      <c r="I102" t="str">
        <f t="shared" si="3"/>
        <v>JM1-100</v>
      </c>
    </row>
    <row r="103" spans="1:9" x14ac:dyDescent="0.25">
      <c r="A103">
        <v>101</v>
      </c>
      <c r="B103" t="s">
        <v>259</v>
      </c>
      <c r="C103" t="s">
        <v>160</v>
      </c>
      <c r="D103" t="s">
        <v>259</v>
      </c>
      <c r="E103" t="s">
        <v>159</v>
      </c>
      <c r="F103" t="s">
        <v>159</v>
      </c>
      <c r="H103" t="str">
        <f t="shared" si="2"/>
        <v>JM2-2</v>
      </c>
      <c r="I103" t="str">
        <f t="shared" si="3"/>
        <v>JM2-1</v>
      </c>
    </row>
    <row r="104" spans="1:9" x14ac:dyDescent="0.25">
      <c r="A104">
        <v>102</v>
      </c>
      <c r="B104" t="s">
        <v>259</v>
      </c>
      <c r="C104" t="s">
        <v>159</v>
      </c>
      <c r="D104" t="s">
        <v>259</v>
      </c>
      <c r="E104" t="s">
        <v>160</v>
      </c>
      <c r="F104" t="s">
        <v>160</v>
      </c>
      <c r="H104" t="str">
        <f t="shared" si="2"/>
        <v>JM2-1</v>
      </c>
      <c r="I104" t="str">
        <f t="shared" si="3"/>
        <v>JM2-2</v>
      </c>
    </row>
    <row r="105" spans="1:9" x14ac:dyDescent="0.25">
      <c r="A105">
        <v>103</v>
      </c>
      <c r="B105" t="s">
        <v>259</v>
      </c>
      <c r="C105" t="s">
        <v>162</v>
      </c>
      <c r="D105" t="s">
        <v>259</v>
      </c>
      <c r="E105" t="s">
        <v>161</v>
      </c>
      <c r="F105" t="s">
        <v>161</v>
      </c>
      <c r="H105" t="str">
        <f t="shared" si="2"/>
        <v>JM2-4</v>
      </c>
      <c r="I105" t="str">
        <f t="shared" si="3"/>
        <v>JM2-3</v>
      </c>
    </row>
    <row r="106" spans="1:9" x14ac:dyDescent="0.25">
      <c r="A106">
        <v>104</v>
      </c>
      <c r="B106" t="s">
        <v>259</v>
      </c>
      <c r="C106" t="s">
        <v>161</v>
      </c>
      <c r="D106" t="s">
        <v>259</v>
      </c>
      <c r="E106" t="s">
        <v>162</v>
      </c>
      <c r="F106" t="s">
        <v>162</v>
      </c>
      <c r="H106" t="str">
        <f t="shared" si="2"/>
        <v>JM2-3</v>
      </c>
      <c r="I106" t="str">
        <f t="shared" si="3"/>
        <v>JM2-4</v>
      </c>
    </row>
    <row r="107" spans="1:9" x14ac:dyDescent="0.25">
      <c r="A107">
        <v>105</v>
      </c>
      <c r="B107" t="s">
        <v>259</v>
      </c>
      <c r="C107" t="s">
        <v>164</v>
      </c>
      <c r="D107" t="s">
        <v>259</v>
      </c>
      <c r="E107" t="s">
        <v>163</v>
      </c>
      <c r="F107" t="s">
        <v>163</v>
      </c>
      <c r="H107" t="str">
        <f t="shared" si="2"/>
        <v>JM2-6</v>
      </c>
      <c r="I107" t="str">
        <f t="shared" si="3"/>
        <v>JM2-5</v>
      </c>
    </row>
    <row r="108" spans="1:9" x14ac:dyDescent="0.25">
      <c r="A108">
        <v>106</v>
      </c>
      <c r="B108" t="s">
        <v>259</v>
      </c>
      <c r="C108" t="s">
        <v>163</v>
      </c>
      <c r="D108" t="s">
        <v>259</v>
      </c>
      <c r="E108" t="s">
        <v>164</v>
      </c>
      <c r="F108" t="s">
        <v>164</v>
      </c>
      <c r="H108" t="str">
        <f t="shared" si="2"/>
        <v>JM2-5</v>
      </c>
      <c r="I108" t="str">
        <f t="shared" si="3"/>
        <v>JM2-6</v>
      </c>
    </row>
    <row r="109" spans="1:9" x14ac:dyDescent="0.25">
      <c r="A109">
        <v>107</v>
      </c>
      <c r="B109" t="s">
        <v>259</v>
      </c>
      <c r="C109" t="s">
        <v>166</v>
      </c>
      <c r="D109" t="s">
        <v>259</v>
      </c>
      <c r="E109" t="s">
        <v>165</v>
      </c>
      <c r="F109" t="s">
        <v>165</v>
      </c>
      <c r="H109" t="str">
        <f t="shared" si="2"/>
        <v>JM2-8</v>
      </c>
      <c r="I109" t="str">
        <f t="shared" si="3"/>
        <v>JM2-7</v>
      </c>
    </row>
    <row r="110" spans="1:9" x14ac:dyDescent="0.25">
      <c r="A110">
        <v>108</v>
      </c>
      <c r="B110" t="s">
        <v>259</v>
      </c>
      <c r="C110" t="s">
        <v>165</v>
      </c>
      <c r="D110" t="s">
        <v>259</v>
      </c>
      <c r="E110" t="s">
        <v>166</v>
      </c>
      <c r="F110" t="s">
        <v>166</v>
      </c>
      <c r="H110" t="str">
        <f t="shared" si="2"/>
        <v>JM2-7</v>
      </c>
      <c r="I110" t="str">
        <f t="shared" si="3"/>
        <v>JM2-8</v>
      </c>
    </row>
    <row r="111" spans="1:9" x14ac:dyDescent="0.25">
      <c r="A111">
        <v>109</v>
      </c>
      <c r="B111" t="s">
        <v>259</v>
      </c>
      <c r="C111" t="s">
        <v>168</v>
      </c>
      <c r="D111" t="s">
        <v>259</v>
      </c>
      <c r="E111" t="s">
        <v>167</v>
      </c>
      <c r="F111" t="s">
        <v>167</v>
      </c>
      <c r="H111" t="str">
        <f t="shared" si="2"/>
        <v>JM2-10</v>
      </c>
      <c r="I111" t="str">
        <f t="shared" si="3"/>
        <v>JM2-9</v>
      </c>
    </row>
    <row r="112" spans="1:9" x14ac:dyDescent="0.25">
      <c r="A112">
        <v>110</v>
      </c>
      <c r="B112" t="s">
        <v>259</v>
      </c>
      <c r="C112" t="s">
        <v>167</v>
      </c>
      <c r="D112" t="s">
        <v>259</v>
      </c>
      <c r="E112" t="s">
        <v>168</v>
      </c>
      <c r="F112" t="s">
        <v>168</v>
      </c>
      <c r="H112" t="str">
        <f t="shared" si="2"/>
        <v>JM2-9</v>
      </c>
      <c r="I112" t="str">
        <f t="shared" si="3"/>
        <v>JM2-10</v>
      </c>
    </row>
    <row r="113" spans="1:9" x14ac:dyDescent="0.25">
      <c r="A113">
        <v>111</v>
      </c>
      <c r="B113" t="s">
        <v>259</v>
      </c>
      <c r="C113" t="s">
        <v>170</v>
      </c>
      <c r="D113" t="s">
        <v>259</v>
      </c>
      <c r="E113" t="s">
        <v>169</v>
      </c>
      <c r="F113" t="s">
        <v>169</v>
      </c>
      <c r="H113" t="str">
        <f t="shared" si="2"/>
        <v>JM2-12</v>
      </c>
      <c r="I113" t="str">
        <f t="shared" si="3"/>
        <v>JM2-11</v>
      </c>
    </row>
    <row r="114" spans="1:9" x14ac:dyDescent="0.25">
      <c r="A114">
        <v>112</v>
      </c>
      <c r="B114" t="s">
        <v>259</v>
      </c>
      <c r="C114" t="s">
        <v>169</v>
      </c>
      <c r="D114" t="s">
        <v>259</v>
      </c>
      <c r="E114" t="s">
        <v>170</v>
      </c>
      <c r="F114" t="s">
        <v>170</v>
      </c>
      <c r="H114" t="str">
        <f t="shared" si="2"/>
        <v>JM2-11</v>
      </c>
      <c r="I114" t="str">
        <f t="shared" si="3"/>
        <v>JM2-12</v>
      </c>
    </row>
    <row r="115" spans="1:9" x14ac:dyDescent="0.25">
      <c r="A115">
        <v>113</v>
      </c>
      <c r="B115" t="s">
        <v>259</v>
      </c>
      <c r="C115" t="s">
        <v>172</v>
      </c>
      <c r="D115" t="s">
        <v>259</v>
      </c>
      <c r="E115" t="s">
        <v>171</v>
      </c>
      <c r="F115" t="s">
        <v>171</v>
      </c>
      <c r="H115" t="str">
        <f t="shared" si="2"/>
        <v>JM2-14</v>
      </c>
      <c r="I115" t="str">
        <f t="shared" si="3"/>
        <v>JM2-13</v>
      </c>
    </row>
    <row r="116" spans="1:9" x14ac:dyDescent="0.25">
      <c r="A116">
        <v>114</v>
      </c>
      <c r="B116" t="s">
        <v>259</v>
      </c>
      <c r="C116" t="s">
        <v>171</v>
      </c>
      <c r="D116" t="s">
        <v>259</v>
      </c>
      <c r="E116" t="s">
        <v>172</v>
      </c>
      <c r="F116" t="s">
        <v>172</v>
      </c>
      <c r="H116" t="str">
        <f t="shared" si="2"/>
        <v>JM2-13</v>
      </c>
      <c r="I116" t="str">
        <f t="shared" si="3"/>
        <v>JM2-14</v>
      </c>
    </row>
    <row r="117" spans="1:9" x14ac:dyDescent="0.25">
      <c r="A117">
        <v>115</v>
      </c>
      <c r="B117" t="s">
        <v>259</v>
      </c>
      <c r="C117" t="s">
        <v>174</v>
      </c>
      <c r="D117" t="s">
        <v>259</v>
      </c>
      <c r="E117" t="s">
        <v>173</v>
      </c>
      <c r="F117" t="s">
        <v>173</v>
      </c>
      <c r="H117" t="str">
        <f t="shared" si="2"/>
        <v>JM2-16</v>
      </c>
      <c r="I117" t="str">
        <f t="shared" si="3"/>
        <v>JM2-15</v>
      </c>
    </row>
    <row r="118" spans="1:9" x14ac:dyDescent="0.25">
      <c r="A118">
        <v>116</v>
      </c>
      <c r="B118" t="s">
        <v>259</v>
      </c>
      <c r="C118" t="s">
        <v>173</v>
      </c>
      <c r="D118" t="s">
        <v>259</v>
      </c>
      <c r="E118" t="s">
        <v>174</v>
      </c>
      <c r="F118" t="s">
        <v>174</v>
      </c>
      <c r="H118" t="str">
        <f t="shared" si="2"/>
        <v>JM2-15</v>
      </c>
      <c r="I118" t="str">
        <f t="shared" si="3"/>
        <v>JM2-16</v>
      </c>
    </row>
    <row r="119" spans="1:9" x14ac:dyDescent="0.25">
      <c r="A119">
        <v>117</v>
      </c>
      <c r="B119" t="s">
        <v>259</v>
      </c>
      <c r="C119" t="s">
        <v>176</v>
      </c>
      <c r="D119" t="s">
        <v>259</v>
      </c>
      <c r="E119" t="s">
        <v>175</v>
      </c>
      <c r="F119" t="s">
        <v>175</v>
      </c>
      <c r="H119" t="str">
        <f t="shared" si="2"/>
        <v>JM2-18</v>
      </c>
      <c r="I119" t="str">
        <f t="shared" si="3"/>
        <v>JM2-17</v>
      </c>
    </row>
    <row r="120" spans="1:9" x14ac:dyDescent="0.25">
      <c r="A120">
        <v>118</v>
      </c>
      <c r="B120" t="s">
        <v>259</v>
      </c>
      <c r="C120" t="s">
        <v>175</v>
      </c>
      <c r="D120" t="s">
        <v>259</v>
      </c>
      <c r="E120" t="s">
        <v>176</v>
      </c>
      <c r="F120" t="s">
        <v>1294</v>
      </c>
      <c r="H120" t="str">
        <f t="shared" si="2"/>
        <v>JM2-17</v>
      </c>
      <c r="I120" t="str">
        <f t="shared" si="3"/>
        <v>JM2-18</v>
      </c>
    </row>
    <row r="121" spans="1:9" x14ac:dyDescent="0.25">
      <c r="A121">
        <v>119</v>
      </c>
      <c r="B121" t="s">
        <v>259</v>
      </c>
      <c r="C121" t="s">
        <v>178</v>
      </c>
      <c r="D121" t="s">
        <v>259</v>
      </c>
      <c r="E121" t="s">
        <v>177</v>
      </c>
      <c r="F121" t="s">
        <v>177</v>
      </c>
      <c r="H121" t="str">
        <f t="shared" si="2"/>
        <v>JM2-20</v>
      </c>
      <c r="I121" t="str">
        <f t="shared" si="3"/>
        <v>JM2-19</v>
      </c>
    </row>
    <row r="122" spans="1:9" x14ac:dyDescent="0.25">
      <c r="A122">
        <v>120</v>
      </c>
      <c r="B122" t="s">
        <v>259</v>
      </c>
      <c r="C122" t="s">
        <v>177</v>
      </c>
      <c r="D122" t="s">
        <v>259</v>
      </c>
      <c r="E122" t="s">
        <v>178</v>
      </c>
      <c r="F122" t="s">
        <v>178</v>
      </c>
      <c r="H122" t="str">
        <f t="shared" si="2"/>
        <v>JM2-19</v>
      </c>
      <c r="I122" t="str">
        <f t="shared" si="3"/>
        <v>JM2-20</v>
      </c>
    </row>
    <row r="123" spans="1:9" x14ac:dyDescent="0.25">
      <c r="A123">
        <v>121</v>
      </c>
      <c r="B123" t="s">
        <v>259</v>
      </c>
      <c r="C123" t="s">
        <v>180</v>
      </c>
      <c r="D123" t="s">
        <v>259</v>
      </c>
      <c r="E123" t="s">
        <v>179</v>
      </c>
      <c r="F123" t="s">
        <v>179</v>
      </c>
      <c r="H123" t="str">
        <f t="shared" si="2"/>
        <v>JM2-22</v>
      </c>
      <c r="I123" t="str">
        <f t="shared" si="3"/>
        <v>JM2-21</v>
      </c>
    </row>
    <row r="124" spans="1:9" x14ac:dyDescent="0.25">
      <c r="A124">
        <v>122</v>
      </c>
      <c r="B124" t="s">
        <v>259</v>
      </c>
      <c r="C124" t="s">
        <v>179</v>
      </c>
      <c r="D124" t="s">
        <v>259</v>
      </c>
      <c r="E124" t="s">
        <v>180</v>
      </c>
      <c r="F124" t="s">
        <v>180</v>
      </c>
      <c r="H124" t="str">
        <f t="shared" si="2"/>
        <v>JM2-21</v>
      </c>
      <c r="I124" t="str">
        <f t="shared" si="3"/>
        <v>JM2-22</v>
      </c>
    </row>
    <row r="125" spans="1:9" x14ac:dyDescent="0.25">
      <c r="A125">
        <v>123</v>
      </c>
      <c r="B125" t="s">
        <v>259</v>
      </c>
      <c r="C125" t="s">
        <v>182</v>
      </c>
      <c r="D125" t="s">
        <v>259</v>
      </c>
      <c r="E125" t="s">
        <v>181</v>
      </c>
      <c r="F125" t="s">
        <v>181</v>
      </c>
      <c r="H125" t="str">
        <f t="shared" si="2"/>
        <v>JM2-24</v>
      </c>
      <c r="I125" t="str">
        <f t="shared" si="3"/>
        <v>JM2-23</v>
      </c>
    </row>
    <row r="126" spans="1:9" x14ac:dyDescent="0.25">
      <c r="A126">
        <v>124</v>
      </c>
      <c r="B126" t="s">
        <v>259</v>
      </c>
      <c r="C126" t="s">
        <v>181</v>
      </c>
      <c r="D126" t="s">
        <v>259</v>
      </c>
      <c r="E126" t="s">
        <v>182</v>
      </c>
      <c r="F126" t="s">
        <v>182</v>
      </c>
      <c r="H126" t="str">
        <f t="shared" si="2"/>
        <v>JM2-23</v>
      </c>
      <c r="I126" t="str">
        <f t="shared" si="3"/>
        <v>JM2-24</v>
      </c>
    </row>
    <row r="127" spans="1:9" x14ac:dyDescent="0.25">
      <c r="A127">
        <v>125</v>
      </c>
      <c r="B127" t="s">
        <v>259</v>
      </c>
      <c r="C127" t="s">
        <v>184</v>
      </c>
      <c r="D127" t="s">
        <v>259</v>
      </c>
      <c r="E127" t="s">
        <v>183</v>
      </c>
      <c r="F127" t="s">
        <v>183</v>
      </c>
      <c r="H127" t="str">
        <f t="shared" si="2"/>
        <v>JM2-26</v>
      </c>
      <c r="I127" t="str">
        <f t="shared" si="3"/>
        <v>JM2-25</v>
      </c>
    </row>
    <row r="128" spans="1:9" x14ac:dyDescent="0.25">
      <c r="A128">
        <v>126</v>
      </c>
      <c r="B128" t="s">
        <v>259</v>
      </c>
      <c r="C128" t="s">
        <v>183</v>
      </c>
      <c r="D128" t="s">
        <v>259</v>
      </c>
      <c r="E128" t="s">
        <v>184</v>
      </c>
      <c r="F128" t="s">
        <v>184</v>
      </c>
      <c r="H128" t="str">
        <f t="shared" si="2"/>
        <v>JM2-25</v>
      </c>
      <c r="I128" t="str">
        <f t="shared" si="3"/>
        <v>JM2-26</v>
      </c>
    </row>
    <row r="129" spans="1:9" x14ac:dyDescent="0.25">
      <c r="A129">
        <v>127</v>
      </c>
      <c r="B129" t="s">
        <v>259</v>
      </c>
      <c r="C129" t="s">
        <v>186</v>
      </c>
      <c r="D129" t="s">
        <v>259</v>
      </c>
      <c r="E129" t="s">
        <v>185</v>
      </c>
      <c r="F129" t="s">
        <v>185</v>
      </c>
      <c r="H129" t="str">
        <f t="shared" si="2"/>
        <v>JM2-28</v>
      </c>
      <c r="I129" t="str">
        <f t="shared" si="3"/>
        <v>JM2-27</v>
      </c>
    </row>
    <row r="130" spans="1:9" x14ac:dyDescent="0.25">
      <c r="A130">
        <v>128</v>
      </c>
      <c r="B130" t="s">
        <v>259</v>
      </c>
      <c r="C130" t="s">
        <v>185</v>
      </c>
      <c r="D130" t="s">
        <v>259</v>
      </c>
      <c r="E130" t="s">
        <v>186</v>
      </c>
      <c r="F130" t="s">
        <v>186</v>
      </c>
      <c r="H130" t="str">
        <f t="shared" si="2"/>
        <v>JM2-27</v>
      </c>
      <c r="I130" t="str">
        <f t="shared" si="3"/>
        <v>JM2-28</v>
      </c>
    </row>
    <row r="131" spans="1:9" x14ac:dyDescent="0.25">
      <c r="A131">
        <v>129</v>
      </c>
      <c r="B131" t="s">
        <v>259</v>
      </c>
      <c r="C131" t="s">
        <v>188</v>
      </c>
      <c r="D131" t="s">
        <v>259</v>
      </c>
      <c r="E131" t="s">
        <v>187</v>
      </c>
      <c r="F131" t="s">
        <v>187</v>
      </c>
      <c r="H131" t="str">
        <f t="shared" si="2"/>
        <v>JM2-30</v>
      </c>
      <c r="I131" t="str">
        <f t="shared" si="3"/>
        <v>JM2-29</v>
      </c>
    </row>
    <row r="132" spans="1:9" x14ac:dyDescent="0.25">
      <c r="A132">
        <v>130</v>
      </c>
      <c r="B132" t="s">
        <v>259</v>
      </c>
      <c r="C132" t="s">
        <v>187</v>
      </c>
      <c r="D132" t="s">
        <v>259</v>
      </c>
      <c r="E132" t="s">
        <v>188</v>
      </c>
      <c r="F132" t="s">
        <v>188</v>
      </c>
      <c r="H132" t="str">
        <f t="shared" ref="H132:H195" si="4">B132&amp;"-"&amp;C132</f>
        <v>JM2-29</v>
      </c>
      <c r="I132" t="str">
        <f t="shared" ref="I132:I195" si="5">D132&amp;"-"&amp;E132</f>
        <v>JM2-30</v>
      </c>
    </row>
    <row r="133" spans="1:9" x14ac:dyDescent="0.25">
      <c r="A133">
        <v>131</v>
      </c>
      <c r="B133" t="s">
        <v>259</v>
      </c>
      <c r="C133" t="s">
        <v>190</v>
      </c>
      <c r="D133" t="s">
        <v>259</v>
      </c>
      <c r="E133" t="s">
        <v>189</v>
      </c>
      <c r="F133" t="s">
        <v>189</v>
      </c>
      <c r="H133" t="str">
        <f t="shared" si="4"/>
        <v>JM2-32</v>
      </c>
      <c r="I133" t="str">
        <f t="shared" si="5"/>
        <v>JM2-31</v>
      </c>
    </row>
    <row r="134" spans="1:9" x14ac:dyDescent="0.25">
      <c r="A134">
        <v>132</v>
      </c>
      <c r="B134" t="s">
        <v>259</v>
      </c>
      <c r="C134" t="s">
        <v>189</v>
      </c>
      <c r="D134" t="s">
        <v>259</v>
      </c>
      <c r="E134" t="s">
        <v>190</v>
      </c>
      <c r="F134" t="s">
        <v>190</v>
      </c>
      <c r="H134" t="str">
        <f t="shared" si="4"/>
        <v>JM2-31</v>
      </c>
      <c r="I134" t="str">
        <f t="shared" si="5"/>
        <v>JM2-32</v>
      </c>
    </row>
    <row r="135" spans="1:9" x14ac:dyDescent="0.25">
      <c r="A135">
        <v>133</v>
      </c>
      <c r="B135" t="s">
        <v>259</v>
      </c>
      <c r="C135" t="s">
        <v>192</v>
      </c>
      <c r="D135" t="s">
        <v>259</v>
      </c>
      <c r="E135" t="s">
        <v>191</v>
      </c>
      <c r="F135" t="s">
        <v>191</v>
      </c>
      <c r="H135" t="str">
        <f t="shared" si="4"/>
        <v>JM2-34</v>
      </c>
      <c r="I135" t="str">
        <f t="shared" si="5"/>
        <v>JM2-33</v>
      </c>
    </row>
    <row r="136" spans="1:9" x14ac:dyDescent="0.25">
      <c r="A136">
        <v>134</v>
      </c>
      <c r="B136" t="s">
        <v>259</v>
      </c>
      <c r="C136" t="s">
        <v>191</v>
      </c>
      <c r="D136" t="s">
        <v>259</v>
      </c>
      <c r="E136" t="s">
        <v>192</v>
      </c>
      <c r="F136" t="s">
        <v>192</v>
      </c>
      <c r="H136" t="str">
        <f t="shared" si="4"/>
        <v>JM2-33</v>
      </c>
      <c r="I136" t="str">
        <f t="shared" si="5"/>
        <v>JM2-34</v>
      </c>
    </row>
    <row r="137" spans="1:9" x14ac:dyDescent="0.25">
      <c r="A137">
        <v>135</v>
      </c>
      <c r="B137" t="s">
        <v>259</v>
      </c>
      <c r="C137" t="s">
        <v>194</v>
      </c>
      <c r="D137" t="s">
        <v>259</v>
      </c>
      <c r="E137" t="s">
        <v>193</v>
      </c>
      <c r="F137" t="s">
        <v>1294</v>
      </c>
      <c r="H137" t="str">
        <f t="shared" si="4"/>
        <v>JM2-36</v>
      </c>
      <c r="I137" t="str">
        <f t="shared" si="5"/>
        <v>JM2-35</v>
      </c>
    </row>
    <row r="138" spans="1:9" x14ac:dyDescent="0.25">
      <c r="A138">
        <v>136</v>
      </c>
      <c r="B138" t="s">
        <v>259</v>
      </c>
      <c r="C138" t="s">
        <v>193</v>
      </c>
      <c r="D138" t="s">
        <v>259</v>
      </c>
      <c r="E138" t="s">
        <v>194</v>
      </c>
      <c r="F138" t="s">
        <v>1294</v>
      </c>
      <c r="H138" t="str">
        <f t="shared" si="4"/>
        <v>JM2-35</v>
      </c>
      <c r="I138" t="str">
        <f t="shared" si="5"/>
        <v>JM2-36</v>
      </c>
    </row>
    <row r="139" spans="1:9" x14ac:dyDescent="0.25">
      <c r="A139">
        <v>137</v>
      </c>
      <c r="B139" t="s">
        <v>259</v>
      </c>
      <c r="C139" t="s">
        <v>196</v>
      </c>
      <c r="D139" t="s">
        <v>259</v>
      </c>
      <c r="E139" t="s">
        <v>195</v>
      </c>
      <c r="F139" t="s">
        <v>195</v>
      </c>
      <c r="H139" t="str">
        <f t="shared" si="4"/>
        <v>JM2-38</v>
      </c>
      <c r="I139" t="str">
        <f t="shared" si="5"/>
        <v>JM2-37</v>
      </c>
    </row>
    <row r="140" spans="1:9" x14ac:dyDescent="0.25">
      <c r="A140">
        <v>138</v>
      </c>
      <c r="B140" t="s">
        <v>259</v>
      </c>
      <c r="C140" t="s">
        <v>195</v>
      </c>
      <c r="D140" t="s">
        <v>259</v>
      </c>
      <c r="E140" t="s">
        <v>196</v>
      </c>
      <c r="F140" t="s">
        <v>196</v>
      </c>
      <c r="H140" t="str">
        <f t="shared" si="4"/>
        <v>JM2-37</v>
      </c>
      <c r="I140" t="str">
        <f t="shared" si="5"/>
        <v>JM2-38</v>
      </c>
    </row>
    <row r="141" spans="1:9" x14ac:dyDescent="0.25">
      <c r="A141">
        <v>139</v>
      </c>
      <c r="B141" t="s">
        <v>259</v>
      </c>
      <c r="C141" t="s">
        <v>198</v>
      </c>
      <c r="D141" t="s">
        <v>259</v>
      </c>
      <c r="E141" t="s">
        <v>197</v>
      </c>
      <c r="F141" t="s">
        <v>197</v>
      </c>
      <c r="H141" t="str">
        <f t="shared" si="4"/>
        <v>JM2-40</v>
      </c>
      <c r="I141" t="str">
        <f t="shared" si="5"/>
        <v>JM2-39</v>
      </c>
    </row>
    <row r="142" spans="1:9" x14ac:dyDescent="0.25">
      <c r="A142">
        <v>140</v>
      </c>
      <c r="B142" t="s">
        <v>259</v>
      </c>
      <c r="C142" t="s">
        <v>197</v>
      </c>
      <c r="D142" t="s">
        <v>259</v>
      </c>
      <c r="E142" t="s">
        <v>198</v>
      </c>
      <c r="F142" t="s">
        <v>198</v>
      </c>
      <c r="H142" t="str">
        <f t="shared" si="4"/>
        <v>JM2-39</v>
      </c>
      <c r="I142" t="str">
        <f t="shared" si="5"/>
        <v>JM2-40</v>
      </c>
    </row>
    <row r="143" spans="1:9" x14ac:dyDescent="0.25">
      <c r="A143">
        <v>141</v>
      </c>
      <c r="B143" t="s">
        <v>259</v>
      </c>
      <c r="C143" t="s">
        <v>200</v>
      </c>
      <c r="D143" t="s">
        <v>259</v>
      </c>
      <c r="E143" t="s">
        <v>199</v>
      </c>
      <c r="F143" t="s">
        <v>199</v>
      </c>
      <c r="H143" t="str">
        <f t="shared" si="4"/>
        <v>JM2-42</v>
      </c>
      <c r="I143" t="str">
        <f t="shared" si="5"/>
        <v>JM2-41</v>
      </c>
    </row>
    <row r="144" spans="1:9" x14ac:dyDescent="0.25">
      <c r="A144">
        <v>142</v>
      </c>
      <c r="B144" t="s">
        <v>259</v>
      </c>
      <c r="C144" t="s">
        <v>199</v>
      </c>
      <c r="D144" t="s">
        <v>259</v>
      </c>
      <c r="E144" t="s">
        <v>200</v>
      </c>
      <c r="F144" t="s">
        <v>200</v>
      </c>
      <c r="H144" t="str">
        <f t="shared" si="4"/>
        <v>JM2-41</v>
      </c>
      <c r="I144" t="str">
        <f t="shared" si="5"/>
        <v>JM2-42</v>
      </c>
    </row>
    <row r="145" spans="1:9" x14ac:dyDescent="0.25">
      <c r="A145">
        <v>143</v>
      </c>
      <c r="B145" t="s">
        <v>259</v>
      </c>
      <c r="C145" t="s">
        <v>202</v>
      </c>
      <c r="D145" t="s">
        <v>259</v>
      </c>
      <c r="E145" t="s">
        <v>201</v>
      </c>
      <c r="F145" t="s">
        <v>201</v>
      </c>
      <c r="H145" t="str">
        <f t="shared" si="4"/>
        <v>JM2-44</v>
      </c>
      <c r="I145" t="str">
        <f t="shared" si="5"/>
        <v>JM2-43</v>
      </c>
    </row>
    <row r="146" spans="1:9" x14ac:dyDescent="0.25">
      <c r="A146">
        <v>144</v>
      </c>
      <c r="B146" t="s">
        <v>259</v>
      </c>
      <c r="C146" t="s">
        <v>201</v>
      </c>
      <c r="D146" t="s">
        <v>259</v>
      </c>
      <c r="E146" t="s">
        <v>202</v>
      </c>
      <c r="F146" t="s">
        <v>202</v>
      </c>
      <c r="H146" t="str">
        <f t="shared" si="4"/>
        <v>JM2-43</v>
      </c>
      <c r="I146" t="str">
        <f t="shared" si="5"/>
        <v>JM2-44</v>
      </c>
    </row>
    <row r="147" spans="1:9" x14ac:dyDescent="0.25">
      <c r="A147">
        <v>145</v>
      </c>
      <c r="B147" t="s">
        <v>259</v>
      </c>
      <c r="C147" t="s">
        <v>204</v>
      </c>
      <c r="D147" t="s">
        <v>259</v>
      </c>
      <c r="E147" t="s">
        <v>203</v>
      </c>
      <c r="F147" t="s">
        <v>203</v>
      </c>
      <c r="H147" t="str">
        <f t="shared" si="4"/>
        <v>JM2-46</v>
      </c>
      <c r="I147" t="str">
        <f t="shared" si="5"/>
        <v>JM2-45</v>
      </c>
    </row>
    <row r="148" spans="1:9" x14ac:dyDescent="0.25">
      <c r="A148">
        <v>146</v>
      </c>
      <c r="B148" t="s">
        <v>259</v>
      </c>
      <c r="C148" t="s">
        <v>203</v>
      </c>
      <c r="D148" t="s">
        <v>259</v>
      </c>
      <c r="E148" t="s">
        <v>204</v>
      </c>
      <c r="F148" t="s">
        <v>204</v>
      </c>
      <c r="H148" t="str">
        <f t="shared" si="4"/>
        <v>JM2-45</v>
      </c>
      <c r="I148" t="str">
        <f t="shared" si="5"/>
        <v>JM2-46</v>
      </c>
    </row>
    <row r="149" spans="1:9" x14ac:dyDescent="0.25">
      <c r="A149">
        <v>147</v>
      </c>
      <c r="B149" t="s">
        <v>259</v>
      </c>
      <c r="C149" t="s">
        <v>206</v>
      </c>
      <c r="D149" t="s">
        <v>259</v>
      </c>
      <c r="E149" t="s">
        <v>205</v>
      </c>
      <c r="F149" t="s">
        <v>205</v>
      </c>
      <c r="H149" t="str">
        <f t="shared" si="4"/>
        <v>JM2-48</v>
      </c>
      <c r="I149" t="str">
        <f t="shared" si="5"/>
        <v>JM2-47</v>
      </c>
    </row>
    <row r="150" spans="1:9" x14ac:dyDescent="0.25">
      <c r="A150">
        <v>148</v>
      </c>
      <c r="B150" t="s">
        <v>259</v>
      </c>
      <c r="C150" t="s">
        <v>205</v>
      </c>
      <c r="D150" t="s">
        <v>259</v>
      </c>
      <c r="E150" t="s">
        <v>206</v>
      </c>
      <c r="F150" t="s">
        <v>206</v>
      </c>
      <c r="H150" t="str">
        <f t="shared" si="4"/>
        <v>JM2-47</v>
      </c>
      <c r="I150" t="str">
        <f t="shared" si="5"/>
        <v>JM2-48</v>
      </c>
    </row>
    <row r="151" spans="1:9" x14ac:dyDescent="0.25">
      <c r="A151">
        <v>149</v>
      </c>
      <c r="B151" t="s">
        <v>259</v>
      </c>
      <c r="C151" t="s">
        <v>208</v>
      </c>
      <c r="D151" t="s">
        <v>259</v>
      </c>
      <c r="E151" t="s">
        <v>207</v>
      </c>
      <c r="F151" t="s">
        <v>207</v>
      </c>
      <c r="H151" t="str">
        <f t="shared" si="4"/>
        <v>JM2-50</v>
      </c>
      <c r="I151" t="str">
        <f t="shared" si="5"/>
        <v>JM2-49</v>
      </c>
    </row>
    <row r="152" spans="1:9" x14ac:dyDescent="0.25">
      <c r="A152">
        <v>150</v>
      </c>
      <c r="B152" t="s">
        <v>259</v>
      </c>
      <c r="C152" t="s">
        <v>207</v>
      </c>
      <c r="D152" t="s">
        <v>259</v>
      </c>
      <c r="E152" t="s">
        <v>208</v>
      </c>
      <c r="F152" t="s">
        <v>208</v>
      </c>
      <c r="H152" t="str">
        <f t="shared" si="4"/>
        <v>JM2-49</v>
      </c>
      <c r="I152" t="str">
        <f t="shared" si="5"/>
        <v>JM2-50</v>
      </c>
    </row>
    <row r="153" spans="1:9" x14ac:dyDescent="0.25">
      <c r="A153">
        <v>151</v>
      </c>
      <c r="B153" t="s">
        <v>259</v>
      </c>
      <c r="C153" t="s">
        <v>210</v>
      </c>
      <c r="D153" t="s">
        <v>259</v>
      </c>
      <c r="E153" t="s">
        <v>209</v>
      </c>
      <c r="F153" t="s">
        <v>209</v>
      </c>
      <c r="H153" t="str">
        <f t="shared" si="4"/>
        <v>JM2-52</v>
      </c>
      <c r="I153" t="str">
        <f t="shared" si="5"/>
        <v>JM2-51</v>
      </c>
    </row>
    <row r="154" spans="1:9" x14ac:dyDescent="0.25">
      <c r="A154">
        <v>152</v>
      </c>
      <c r="B154" t="s">
        <v>259</v>
      </c>
      <c r="C154" t="s">
        <v>209</v>
      </c>
      <c r="D154" t="s">
        <v>259</v>
      </c>
      <c r="E154" t="s">
        <v>210</v>
      </c>
      <c r="F154" t="s">
        <v>210</v>
      </c>
      <c r="H154" t="str">
        <f t="shared" si="4"/>
        <v>JM2-51</v>
      </c>
      <c r="I154" t="str">
        <f t="shared" si="5"/>
        <v>JM2-52</v>
      </c>
    </row>
    <row r="155" spans="1:9" x14ac:dyDescent="0.25">
      <c r="A155">
        <v>153</v>
      </c>
      <c r="B155" t="s">
        <v>259</v>
      </c>
      <c r="C155" t="s">
        <v>212</v>
      </c>
      <c r="D155" t="s">
        <v>259</v>
      </c>
      <c r="E155" t="s">
        <v>211</v>
      </c>
      <c r="F155" t="s">
        <v>211</v>
      </c>
      <c r="H155" t="str">
        <f t="shared" si="4"/>
        <v>JM2-54</v>
      </c>
      <c r="I155" t="str">
        <f t="shared" si="5"/>
        <v>JM2-53</v>
      </c>
    </row>
    <row r="156" spans="1:9" x14ac:dyDescent="0.25">
      <c r="A156">
        <v>154</v>
      </c>
      <c r="B156" t="s">
        <v>259</v>
      </c>
      <c r="C156" t="s">
        <v>211</v>
      </c>
      <c r="D156" t="s">
        <v>259</v>
      </c>
      <c r="E156" t="s">
        <v>212</v>
      </c>
      <c r="F156" t="s">
        <v>212</v>
      </c>
      <c r="H156" t="str">
        <f t="shared" si="4"/>
        <v>JM2-53</v>
      </c>
      <c r="I156" t="str">
        <f t="shared" si="5"/>
        <v>JM2-54</v>
      </c>
    </row>
    <row r="157" spans="1:9" x14ac:dyDescent="0.25">
      <c r="A157">
        <v>155</v>
      </c>
      <c r="B157" t="s">
        <v>259</v>
      </c>
      <c r="C157" t="s">
        <v>214</v>
      </c>
      <c r="D157" t="s">
        <v>259</v>
      </c>
      <c r="E157" t="s">
        <v>213</v>
      </c>
      <c r="F157" t="s">
        <v>213</v>
      </c>
      <c r="H157" t="str">
        <f t="shared" si="4"/>
        <v>JM2-56</v>
      </c>
      <c r="I157" t="str">
        <f t="shared" si="5"/>
        <v>JM2-55</v>
      </c>
    </row>
    <row r="158" spans="1:9" x14ac:dyDescent="0.25">
      <c r="A158">
        <v>156</v>
      </c>
      <c r="B158" t="s">
        <v>259</v>
      </c>
      <c r="C158" t="s">
        <v>213</v>
      </c>
      <c r="D158" t="s">
        <v>259</v>
      </c>
      <c r="E158" t="s">
        <v>214</v>
      </c>
      <c r="F158" t="s">
        <v>214</v>
      </c>
      <c r="H158" t="str">
        <f t="shared" si="4"/>
        <v>JM2-55</v>
      </c>
      <c r="I158" t="str">
        <f t="shared" si="5"/>
        <v>JM2-56</v>
      </c>
    </row>
    <row r="159" spans="1:9" x14ac:dyDescent="0.25">
      <c r="A159">
        <v>157</v>
      </c>
      <c r="B159" t="s">
        <v>259</v>
      </c>
      <c r="C159" t="s">
        <v>216</v>
      </c>
      <c r="D159" t="s">
        <v>259</v>
      </c>
      <c r="E159" t="s">
        <v>215</v>
      </c>
      <c r="F159" t="s">
        <v>215</v>
      </c>
      <c r="H159" t="str">
        <f t="shared" si="4"/>
        <v>JM2-58</v>
      </c>
      <c r="I159" t="str">
        <f t="shared" si="5"/>
        <v>JM2-57</v>
      </c>
    </row>
    <row r="160" spans="1:9" x14ac:dyDescent="0.25">
      <c r="A160">
        <v>158</v>
      </c>
      <c r="B160" t="s">
        <v>259</v>
      </c>
      <c r="C160" t="s">
        <v>215</v>
      </c>
      <c r="D160" t="s">
        <v>259</v>
      </c>
      <c r="E160" t="s">
        <v>216</v>
      </c>
      <c r="F160" t="s">
        <v>216</v>
      </c>
      <c r="H160" t="str">
        <f t="shared" si="4"/>
        <v>JM2-57</v>
      </c>
      <c r="I160" t="str">
        <f t="shared" si="5"/>
        <v>JM2-58</v>
      </c>
    </row>
    <row r="161" spans="1:9" x14ac:dyDescent="0.25">
      <c r="A161">
        <v>159</v>
      </c>
      <c r="B161" t="s">
        <v>259</v>
      </c>
      <c r="C161" t="s">
        <v>218</v>
      </c>
      <c r="D161" t="s">
        <v>259</v>
      </c>
      <c r="E161" t="s">
        <v>217</v>
      </c>
      <c r="F161" t="s">
        <v>217</v>
      </c>
      <c r="H161" t="str">
        <f t="shared" si="4"/>
        <v>JM2-60</v>
      </c>
      <c r="I161" t="str">
        <f t="shared" si="5"/>
        <v>JM2-59</v>
      </c>
    </row>
    <row r="162" spans="1:9" x14ac:dyDescent="0.25">
      <c r="A162">
        <v>160</v>
      </c>
      <c r="B162" t="s">
        <v>259</v>
      </c>
      <c r="C162" t="s">
        <v>217</v>
      </c>
      <c r="D162" t="s">
        <v>259</v>
      </c>
      <c r="E162" t="s">
        <v>218</v>
      </c>
      <c r="F162" t="s">
        <v>218</v>
      </c>
      <c r="H162" t="str">
        <f t="shared" si="4"/>
        <v>JM2-59</v>
      </c>
      <c r="I162" t="str">
        <f t="shared" si="5"/>
        <v>JM2-60</v>
      </c>
    </row>
    <row r="163" spans="1:9" x14ac:dyDescent="0.25">
      <c r="A163">
        <v>161</v>
      </c>
      <c r="B163" t="s">
        <v>259</v>
      </c>
      <c r="C163" t="s">
        <v>220</v>
      </c>
      <c r="D163" t="s">
        <v>259</v>
      </c>
      <c r="E163" t="s">
        <v>219</v>
      </c>
      <c r="F163" t="s">
        <v>219</v>
      </c>
      <c r="H163" t="str">
        <f t="shared" si="4"/>
        <v>JM2-62</v>
      </c>
      <c r="I163" t="str">
        <f t="shared" si="5"/>
        <v>JM2-61</v>
      </c>
    </row>
    <row r="164" spans="1:9" x14ac:dyDescent="0.25">
      <c r="A164">
        <v>162</v>
      </c>
      <c r="B164" t="s">
        <v>259</v>
      </c>
      <c r="C164" t="s">
        <v>219</v>
      </c>
      <c r="D164" t="s">
        <v>259</v>
      </c>
      <c r="E164" t="s">
        <v>220</v>
      </c>
      <c r="F164" t="s">
        <v>220</v>
      </c>
      <c r="H164" t="str">
        <f t="shared" si="4"/>
        <v>JM2-61</v>
      </c>
      <c r="I164" t="str">
        <f t="shared" si="5"/>
        <v>JM2-62</v>
      </c>
    </row>
    <row r="165" spans="1:9" x14ac:dyDescent="0.25">
      <c r="A165">
        <v>163</v>
      </c>
      <c r="B165" t="s">
        <v>259</v>
      </c>
      <c r="C165" t="s">
        <v>222</v>
      </c>
      <c r="D165" t="s">
        <v>259</v>
      </c>
      <c r="E165" t="s">
        <v>221</v>
      </c>
      <c r="F165" t="s">
        <v>221</v>
      </c>
      <c r="H165" t="str">
        <f t="shared" si="4"/>
        <v>JM2-64</v>
      </c>
      <c r="I165" t="str">
        <f t="shared" si="5"/>
        <v>JM2-63</v>
      </c>
    </row>
    <row r="166" spans="1:9" x14ac:dyDescent="0.25">
      <c r="A166">
        <v>164</v>
      </c>
      <c r="B166" t="s">
        <v>259</v>
      </c>
      <c r="C166" t="s">
        <v>221</v>
      </c>
      <c r="D166" t="s">
        <v>259</v>
      </c>
      <c r="E166" t="s">
        <v>222</v>
      </c>
      <c r="F166" t="s">
        <v>222</v>
      </c>
      <c r="H166" t="str">
        <f t="shared" si="4"/>
        <v>JM2-63</v>
      </c>
      <c r="I166" t="str">
        <f t="shared" si="5"/>
        <v>JM2-64</v>
      </c>
    </row>
    <row r="167" spans="1:9" x14ac:dyDescent="0.25">
      <c r="A167">
        <v>165</v>
      </c>
      <c r="B167" t="s">
        <v>259</v>
      </c>
      <c r="C167" t="s">
        <v>224</v>
      </c>
      <c r="D167" t="s">
        <v>259</v>
      </c>
      <c r="E167" t="s">
        <v>223</v>
      </c>
      <c r="F167" t="s">
        <v>223</v>
      </c>
      <c r="H167" t="str">
        <f t="shared" si="4"/>
        <v>JM2-66</v>
      </c>
      <c r="I167" t="str">
        <f t="shared" si="5"/>
        <v>JM2-65</v>
      </c>
    </row>
    <row r="168" spans="1:9" x14ac:dyDescent="0.25">
      <c r="A168">
        <v>166</v>
      </c>
      <c r="B168" t="s">
        <v>259</v>
      </c>
      <c r="C168" t="s">
        <v>223</v>
      </c>
      <c r="D168" t="s">
        <v>259</v>
      </c>
      <c r="E168" t="s">
        <v>224</v>
      </c>
      <c r="F168" t="s">
        <v>224</v>
      </c>
      <c r="H168" t="str">
        <f t="shared" si="4"/>
        <v>JM2-65</v>
      </c>
      <c r="I168" t="str">
        <f t="shared" si="5"/>
        <v>JM2-66</v>
      </c>
    </row>
    <row r="169" spans="1:9" x14ac:dyDescent="0.25">
      <c r="A169">
        <v>167</v>
      </c>
      <c r="B169" t="s">
        <v>259</v>
      </c>
      <c r="C169" t="s">
        <v>226</v>
      </c>
      <c r="D169" t="s">
        <v>259</v>
      </c>
      <c r="E169" t="s">
        <v>225</v>
      </c>
      <c r="F169" t="s">
        <v>225</v>
      </c>
      <c r="H169" t="str">
        <f t="shared" si="4"/>
        <v>JM2-68</v>
      </c>
      <c r="I169" t="str">
        <f t="shared" si="5"/>
        <v>JM2-67</v>
      </c>
    </row>
    <row r="170" spans="1:9" x14ac:dyDescent="0.25">
      <c r="A170">
        <v>168</v>
      </c>
      <c r="B170" t="s">
        <v>259</v>
      </c>
      <c r="C170" t="s">
        <v>225</v>
      </c>
      <c r="D170" t="s">
        <v>259</v>
      </c>
      <c r="E170" t="s">
        <v>226</v>
      </c>
      <c r="F170" t="s">
        <v>226</v>
      </c>
      <c r="H170" t="str">
        <f t="shared" si="4"/>
        <v>JM2-67</v>
      </c>
      <c r="I170" t="str">
        <f t="shared" si="5"/>
        <v>JM2-68</v>
      </c>
    </row>
    <row r="171" spans="1:9" x14ac:dyDescent="0.25">
      <c r="A171">
        <v>169</v>
      </c>
      <c r="B171" t="s">
        <v>259</v>
      </c>
      <c r="C171" t="s">
        <v>228</v>
      </c>
      <c r="D171" t="s">
        <v>259</v>
      </c>
      <c r="E171" t="s">
        <v>227</v>
      </c>
      <c r="F171" t="s">
        <v>227</v>
      </c>
      <c r="H171" t="str">
        <f t="shared" si="4"/>
        <v>JM2-70</v>
      </c>
      <c r="I171" t="str">
        <f t="shared" si="5"/>
        <v>JM2-69</v>
      </c>
    </row>
    <row r="172" spans="1:9" x14ac:dyDescent="0.25">
      <c r="A172">
        <v>170</v>
      </c>
      <c r="B172" t="s">
        <v>259</v>
      </c>
      <c r="C172" t="s">
        <v>227</v>
      </c>
      <c r="D172" t="s">
        <v>259</v>
      </c>
      <c r="E172" t="s">
        <v>228</v>
      </c>
      <c r="F172" t="s">
        <v>228</v>
      </c>
      <c r="H172" t="str">
        <f t="shared" si="4"/>
        <v>JM2-69</v>
      </c>
      <c r="I172" t="str">
        <f t="shared" si="5"/>
        <v>JM2-70</v>
      </c>
    </row>
    <row r="173" spans="1:9" x14ac:dyDescent="0.25">
      <c r="A173">
        <v>171</v>
      </c>
      <c r="B173" t="s">
        <v>259</v>
      </c>
      <c r="C173" t="s">
        <v>230</v>
      </c>
      <c r="D173" t="s">
        <v>259</v>
      </c>
      <c r="E173" t="s">
        <v>229</v>
      </c>
      <c r="F173" t="s">
        <v>1294</v>
      </c>
      <c r="H173" t="str">
        <f t="shared" si="4"/>
        <v>JM2-72</v>
      </c>
      <c r="I173" t="str">
        <f t="shared" si="5"/>
        <v>JM2-71</v>
      </c>
    </row>
    <row r="174" spans="1:9" x14ac:dyDescent="0.25">
      <c r="A174">
        <v>172</v>
      </c>
      <c r="B174" t="s">
        <v>259</v>
      </c>
      <c r="C174" t="s">
        <v>229</v>
      </c>
      <c r="D174" t="s">
        <v>259</v>
      </c>
      <c r="E174" t="s">
        <v>230</v>
      </c>
      <c r="F174" t="s">
        <v>230</v>
      </c>
      <c r="H174" t="str">
        <f t="shared" si="4"/>
        <v>JM2-71</v>
      </c>
      <c r="I174" t="str">
        <f t="shared" si="5"/>
        <v>JM2-72</v>
      </c>
    </row>
    <row r="175" spans="1:9" x14ac:dyDescent="0.25">
      <c r="A175">
        <v>173</v>
      </c>
      <c r="B175" t="s">
        <v>259</v>
      </c>
      <c r="C175" t="s">
        <v>232</v>
      </c>
      <c r="D175" t="s">
        <v>259</v>
      </c>
      <c r="E175" t="s">
        <v>231</v>
      </c>
      <c r="F175" t="s">
        <v>231</v>
      </c>
      <c r="H175" t="str">
        <f t="shared" si="4"/>
        <v>JM2-74</v>
      </c>
      <c r="I175" t="str">
        <f t="shared" si="5"/>
        <v>JM2-73</v>
      </c>
    </row>
    <row r="176" spans="1:9" x14ac:dyDescent="0.25">
      <c r="A176">
        <v>174</v>
      </c>
      <c r="B176" t="s">
        <v>259</v>
      </c>
      <c r="C176" t="s">
        <v>231</v>
      </c>
      <c r="D176" t="s">
        <v>259</v>
      </c>
      <c r="E176" t="s">
        <v>232</v>
      </c>
      <c r="F176" t="s">
        <v>232</v>
      </c>
      <c r="H176" t="str">
        <f t="shared" si="4"/>
        <v>JM2-73</v>
      </c>
      <c r="I176" t="str">
        <f t="shared" si="5"/>
        <v>JM2-74</v>
      </c>
    </row>
    <row r="177" spans="1:9" x14ac:dyDescent="0.25">
      <c r="A177">
        <v>175</v>
      </c>
      <c r="B177" t="s">
        <v>259</v>
      </c>
      <c r="C177" t="s">
        <v>234</v>
      </c>
      <c r="D177" t="s">
        <v>259</v>
      </c>
      <c r="E177" t="s">
        <v>233</v>
      </c>
      <c r="F177" t="s">
        <v>233</v>
      </c>
      <c r="H177" t="str">
        <f t="shared" si="4"/>
        <v>JM2-76</v>
      </c>
      <c r="I177" t="str">
        <f t="shared" si="5"/>
        <v>JM2-75</v>
      </c>
    </row>
    <row r="178" spans="1:9" x14ac:dyDescent="0.25">
      <c r="A178">
        <v>176</v>
      </c>
      <c r="B178" t="s">
        <v>259</v>
      </c>
      <c r="C178" t="s">
        <v>233</v>
      </c>
      <c r="D178" t="s">
        <v>259</v>
      </c>
      <c r="E178" t="s">
        <v>234</v>
      </c>
      <c r="F178" t="s">
        <v>234</v>
      </c>
      <c r="H178" t="str">
        <f t="shared" si="4"/>
        <v>JM2-75</v>
      </c>
      <c r="I178" t="str">
        <f t="shared" si="5"/>
        <v>JM2-76</v>
      </c>
    </row>
    <row r="179" spans="1:9" x14ac:dyDescent="0.25">
      <c r="A179">
        <v>177</v>
      </c>
      <c r="B179" t="s">
        <v>259</v>
      </c>
      <c r="C179" t="s">
        <v>236</v>
      </c>
      <c r="D179" t="s">
        <v>259</v>
      </c>
      <c r="E179" t="s">
        <v>235</v>
      </c>
      <c r="F179" t="s">
        <v>235</v>
      </c>
      <c r="H179" t="str">
        <f t="shared" si="4"/>
        <v>JM2-78</v>
      </c>
      <c r="I179" t="str">
        <f t="shared" si="5"/>
        <v>JM2-77</v>
      </c>
    </row>
    <row r="180" spans="1:9" x14ac:dyDescent="0.25">
      <c r="A180">
        <v>178</v>
      </c>
      <c r="B180" t="s">
        <v>259</v>
      </c>
      <c r="C180" t="s">
        <v>235</v>
      </c>
      <c r="D180" t="s">
        <v>259</v>
      </c>
      <c r="E180" t="s">
        <v>236</v>
      </c>
      <c r="F180" t="s">
        <v>236</v>
      </c>
      <c r="H180" t="str">
        <f t="shared" si="4"/>
        <v>JM2-77</v>
      </c>
      <c r="I180" t="str">
        <f t="shared" si="5"/>
        <v>JM2-78</v>
      </c>
    </row>
    <row r="181" spans="1:9" x14ac:dyDescent="0.25">
      <c r="A181">
        <v>179</v>
      </c>
      <c r="B181" t="s">
        <v>259</v>
      </c>
      <c r="C181" t="s">
        <v>238</v>
      </c>
      <c r="D181" t="s">
        <v>259</v>
      </c>
      <c r="E181" t="s">
        <v>237</v>
      </c>
      <c r="F181" t="s">
        <v>237</v>
      </c>
      <c r="H181" t="str">
        <f t="shared" si="4"/>
        <v>JM2-80</v>
      </c>
      <c r="I181" t="str">
        <f t="shared" si="5"/>
        <v>JM2-79</v>
      </c>
    </row>
    <row r="182" spans="1:9" x14ac:dyDescent="0.25">
      <c r="A182">
        <v>180</v>
      </c>
      <c r="B182" t="s">
        <v>259</v>
      </c>
      <c r="C182" t="s">
        <v>237</v>
      </c>
      <c r="D182" t="s">
        <v>259</v>
      </c>
      <c r="E182" t="s">
        <v>238</v>
      </c>
      <c r="F182" t="s">
        <v>238</v>
      </c>
      <c r="H182" t="str">
        <f t="shared" si="4"/>
        <v>JM2-79</v>
      </c>
      <c r="I182" t="str">
        <f t="shared" si="5"/>
        <v>JM2-80</v>
      </c>
    </row>
    <row r="183" spans="1:9" x14ac:dyDescent="0.25">
      <c r="A183">
        <v>181</v>
      </c>
      <c r="B183" t="s">
        <v>259</v>
      </c>
      <c r="C183" t="s">
        <v>240</v>
      </c>
      <c r="D183" t="s">
        <v>259</v>
      </c>
      <c r="E183" t="s">
        <v>239</v>
      </c>
      <c r="F183" t="s">
        <v>239</v>
      </c>
      <c r="H183" t="str">
        <f t="shared" si="4"/>
        <v>JM2-82</v>
      </c>
      <c r="I183" t="str">
        <f t="shared" si="5"/>
        <v>JM2-81</v>
      </c>
    </row>
    <row r="184" spans="1:9" x14ac:dyDescent="0.25">
      <c r="A184">
        <v>182</v>
      </c>
      <c r="B184" t="s">
        <v>259</v>
      </c>
      <c r="C184" t="s">
        <v>239</v>
      </c>
      <c r="D184" t="s">
        <v>259</v>
      </c>
      <c r="E184" t="s">
        <v>240</v>
      </c>
      <c r="F184" t="s">
        <v>240</v>
      </c>
      <c r="H184" t="str">
        <f t="shared" si="4"/>
        <v>JM2-81</v>
      </c>
      <c r="I184" t="str">
        <f t="shared" si="5"/>
        <v>JM2-82</v>
      </c>
    </row>
    <row r="185" spans="1:9" x14ac:dyDescent="0.25">
      <c r="A185">
        <v>183</v>
      </c>
      <c r="B185" t="s">
        <v>259</v>
      </c>
      <c r="C185" t="s">
        <v>242</v>
      </c>
      <c r="D185" t="s">
        <v>259</v>
      </c>
      <c r="E185" t="s">
        <v>241</v>
      </c>
      <c r="F185" t="s">
        <v>241</v>
      </c>
      <c r="H185" t="str">
        <f t="shared" si="4"/>
        <v>JM2-84</v>
      </c>
      <c r="I185" t="str">
        <f t="shared" si="5"/>
        <v>JM2-83</v>
      </c>
    </row>
    <row r="186" spans="1:9" x14ac:dyDescent="0.25">
      <c r="A186">
        <v>184</v>
      </c>
      <c r="B186" t="s">
        <v>259</v>
      </c>
      <c r="C186" t="s">
        <v>241</v>
      </c>
      <c r="D186" t="s">
        <v>259</v>
      </c>
      <c r="E186" t="s">
        <v>242</v>
      </c>
      <c r="F186" t="s">
        <v>1294</v>
      </c>
      <c r="H186" t="str">
        <f t="shared" si="4"/>
        <v>JM2-83</v>
      </c>
      <c r="I186" t="str">
        <f t="shared" si="5"/>
        <v>JM2-84</v>
      </c>
    </row>
    <row r="187" spans="1:9" x14ac:dyDescent="0.25">
      <c r="A187">
        <v>185</v>
      </c>
      <c r="B187" t="s">
        <v>259</v>
      </c>
      <c r="C187" t="s">
        <v>244</v>
      </c>
      <c r="D187" t="s">
        <v>259</v>
      </c>
      <c r="E187" t="s">
        <v>243</v>
      </c>
      <c r="F187" t="s">
        <v>243</v>
      </c>
      <c r="H187" t="str">
        <f t="shared" si="4"/>
        <v>JM2-86</v>
      </c>
      <c r="I187" t="str">
        <f t="shared" si="5"/>
        <v>JM2-85</v>
      </c>
    </row>
    <row r="188" spans="1:9" x14ac:dyDescent="0.25">
      <c r="A188">
        <v>186</v>
      </c>
      <c r="B188" t="s">
        <v>259</v>
      </c>
      <c r="C188" t="s">
        <v>243</v>
      </c>
      <c r="D188" t="s">
        <v>259</v>
      </c>
      <c r="E188" t="s">
        <v>244</v>
      </c>
      <c r="F188" t="s">
        <v>244</v>
      </c>
      <c r="H188" t="str">
        <f t="shared" si="4"/>
        <v>JM2-85</v>
      </c>
      <c r="I188" t="str">
        <f t="shared" si="5"/>
        <v>JM2-86</v>
      </c>
    </row>
    <row r="189" spans="1:9" x14ac:dyDescent="0.25">
      <c r="A189">
        <v>187</v>
      </c>
      <c r="B189" t="s">
        <v>259</v>
      </c>
      <c r="C189" t="s">
        <v>246</v>
      </c>
      <c r="D189" t="s">
        <v>259</v>
      </c>
      <c r="E189" t="s">
        <v>245</v>
      </c>
      <c r="F189" t="s">
        <v>245</v>
      </c>
      <c r="H189" t="str">
        <f t="shared" si="4"/>
        <v>JM2-88</v>
      </c>
      <c r="I189" t="str">
        <f t="shared" si="5"/>
        <v>JM2-87</v>
      </c>
    </row>
    <row r="190" spans="1:9" x14ac:dyDescent="0.25">
      <c r="A190">
        <v>188</v>
      </c>
      <c r="B190" t="s">
        <v>259</v>
      </c>
      <c r="C190" t="s">
        <v>245</v>
      </c>
      <c r="D190" t="s">
        <v>259</v>
      </c>
      <c r="E190" t="s">
        <v>246</v>
      </c>
      <c r="F190" t="s">
        <v>246</v>
      </c>
      <c r="H190" t="str">
        <f t="shared" si="4"/>
        <v>JM2-87</v>
      </c>
      <c r="I190" t="str">
        <f t="shared" si="5"/>
        <v>JM2-88</v>
      </c>
    </row>
    <row r="191" spans="1:9" x14ac:dyDescent="0.25">
      <c r="A191">
        <v>189</v>
      </c>
      <c r="B191" t="s">
        <v>259</v>
      </c>
      <c r="C191" t="s">
        <v>248</v>
      </c>
      <c r="D191" t="s">
        <v>259</v>
      </c>
      <c r="E191" t="s">
        <v>247</v>
      </c>
      <c r="F191" t="s">
        <v>1294</v>
      </c>
      <c r="H191" t="str">
        <f t="shared" si="4"/>
        <v>JM2-90</v>
      </c>
      <c r="I191" t="str">
        <f t="shared" si="5"/>
        <v>JM2-89</v>
      </c>
    </row>
    <row r="192" spans="1:9" x14ac:dyDescent="0.25">
      <c r="A192">
        <v>190</v>
      </c>
      <c r="B192" t="s">
        <v>259</v>
      </c>
      <c r="C192" t="s">
        <v>247</v>
      </c>
      <c r="D192" t="s">
        <v>259</v>
      </c>
      <c r="E192" t="s">
        <v>248</v>
      </c>
      <c r="F192" t="s">
        <v>248</v>
      </c>
      <c r="H192" t="str">
        <f t="shared" si="4"/>
        <v>JM2-89</v>
      </c>
      <c r="I192" t="str">
        <f t="shared" si="5"/>
        <v>JM2-90</v>
      </c>
    </row>
    <row r="193" spans="1:9" x14ac:dyDescent="0.25">
      <c r="A193">
        <v>191</v>
      </c>
      <c r="B193" t="s">
        <v>259</v>
      </c>
      <c r="C193" t="s">
        <v>250</v>
      </c>
      <c r="D193" t="s">
        <v>259</v>
      </c>
      <c r="E193" t="s">
        <v>249</v>
      </c>
      <c r="F193" t="s">
        <v>249</v>
      </c>
      <c r="H193" t="str">
        <f t="shared" si="4"/>
        <v>JM2-92</v>
      </c>
      <c r="I193" t="str">
        <f t="shared" si="5"/>
        <v>JM2-91</v>
      </c>
    </row>
    <row r="194" spans="1:9" x14ac:dyDescent="0.25">
      <c r="A194">
        <v>192</v>
      </c>
      <c r="B194" t="s">
        <v>259</v>
      </c>
      <c r="C194" t="s">
        <v>249</v>
      </c>
      <c r="D194" t="s">
        <v>259</v>
      </c>
      <c r="E194" t="s">
        <v>250</v>
      </c>
      <c r="F194" t="s">
        <v>250</v>
      </c>
      <c r="H194" t="str">
        <f t="shared" si="4"/>
        <v>JM2-91</v>
      </c>
      <c r="I194" t="str">
        <f t="shared" si="5"/>
        <v>JM2-92</v>
      </c>
    </row>
    <row r="195" spans="1:9" x14ac:dyDescent="0.25">
      <c r="A195">
        <v>193</v>
      </c>
      <c r="B195" t="s">
        <v>259</v>
      </c>
      <c r="C195" t="s">
        <v>252</v>
      </c>
      <c r="D195" t="s">
        <v>259</v>
      </c>
      <c r="E195" t="s">
        <v>251</v>
      </c>
      <c r="F195" t="s">
        <v>251</v>
      </c>
      <c r="H195" t="str">
        <f t="shared" si="4"/>
        <v>JM2-94</v>
      </c>
      <c r="I195" t="str">
        <f t="shared" si="5"/>
        <v>JM2-93</v>
      </c>
    </row>
    <row r="196" spans="1:9" x14ac:dyDescent="0.25">
      <c r="A196">
        <v>194</v>
      </c>
      <c r="B196" t="s">
        <v>259</v>
      </c>
      <c r="C196" t="s">
        <v>251</v>
      </c>
      <c r="D196" t="s">
        <v>259</v>
      </c>
      <c r="E196" t="s">
        <v>252</v>
      </c>
      <c r="F196" t="s">
        <v>252</v>
      </c>
      <c r="H196" t="str">
        <f t="shared" ref="H196:H202" si="6">B196&amp;"-"&amp;C196</f>
        <v>JM2-93</v>
      </c>
      <c r="I196" t="str">
        <f t="shared" ref="I196:I202" si="7">D196&amp;"-"&amp;E196</f>
        <v>JM2-94</v>
      </c>
    </row>
    <row r="197" spans="1:9" x14ac:dyDescent="0.25">
      <c r="A197">
        <v>195</v>
      </c>
      <c r="B197" t="s">
        <v>259</v>
      </c>
      <c r="C197" t="s">
        <v>254</v>
      </c>
      <c r="D197" t="s">
        <v>259</v>
      </c>
      <c r="E197" t="s">
        <v>253</v>
      </c>
      <c r="F197" t="s">
        <v>253</v>
      </c>
      <c r="H197" t="str">
        <f t="shared" si="6"/>
        <v>JM2-96</v>
      </c>
      <c r="I197" t="str">
        <f t="shared" si="7"/>
        <v>JM2-95</v>
      </c>
    </row>
    <row r="198" spans="1:9" x14ac:dyDescent="0.25">
      <c r="A198">
        <v>196</v>
      </c>
      <c r="B198" t="s">
        <v>259</v>
      </c>
      <c r="C198" t="s">
        <v>253</v>
      </c>
      <c r="D198" t="s">
        <v>259</v>
      </c>
      <c r="E198" t="s">
        <v>254</v>
      </c>
      <c r="F198" t="s">
        <v>254</v>
      </c>
      <c r="H198" t="str">
        <f t="shared" si="6"/>
        <v>JM2-95</v>
      </c>
      <c r="I198" t="str">
        <f t="shared" si="7"/>
        <v>JM2-96</v>
      </c>
    </row>
    <row r="199" spans="1:9" x14ac:dyDescent="0.25">
      <c r="A199">
        <v>197</v>
      </c>
      <c r="B199" t="s">
        <v>259</v>
      </c>
      <c r="C199" t="s">
        <v>256</v>
      </c>
      <c r="D199" t="s">
        <v>259</v>
      </c>
      <c r="E199" t="s">
        <v>255</v>
      </c>
      <c r="F199" t="s">
        <v>255</v>
      </c>
      <c r="H199" t="str">
        <f t="shared" si="6"/>
        <v>JM2-98</v>
      </c>
      <c r="I199" t="str">
        <f t="shared" si="7"/>
        <v>JM2-97</v>
      </c>
    </row>
    <row r="200" spans="1:9" x14ac:dyDescent="0.25">
      <c r="A200">
        <v>198</v>
      </c>
      <c r="B200" t="s">
        <v>259</v>
      </c>
      <c r="C200" t="s">
        <v>255</v>
      </c>
      <c r="D200" t="s">
        <v>259</v>
      </c>
      <c r="E200" t="s">
        <v>256</v>
      </c>
      <c r="F200" t="s">
        <v>256</v>
      </c>
      <c r="H200" t="str">
        <f t="shared" si="6"/>
        <v>JM2-97</v>
      </c>
      <c r="I200" t="str">
        <f t="shared" si="7"/>
        <v>JM2-98</v>
      </c>
    </row>
    <row r="201" spans="1:9" x14ac:dyDescent="0.25">
      <c r="A201">
        <v>199</v>
      </c>
      <c r="B201" t="s">
        <v>259</v>
      </c>
      <c r="C201" t="s">
        <v>258</v>
      </c>
      <c r="D201" t="s">
        <v>259</v>
      </c>
      <c r="E201" t="s">
        <v>257</v>
      </c>
      <c r="F201" t="s">
        <v>257</v>
      </c>
      <c r="H201" t="str">
        <f t="shared" si="6"/>
        <v>JM2-100</v>
      </c>
      <c r="I201" t="str">
        <f t="shared" si="7"/>
        <v>JM2-99</v>
      </c>
    </row>
    <row r="202" spans="1:9" x14ac:dyDescent="0.25">
      <c r="A202">
        <v>200</v>
      </c>
      <c r="B202" t="s">
        <v>259</v>
      </c>
      <c r="C202" t="s">
        <v>257</v>
      </c>
      <c r="D202" t="s">
        <v>259</v>
      </c>
      <c r="E202" t="s">
        <v>258</v>
      </c>
      <c r="F202" t="s">
        <v>258</v>
      </c>
      <c r="H202" t="str">
        <f t="shared" si="6"/>
        <v>JM2-99</v>
      </c>
      <c r="I202" t="str">
        <f t="shared" si="7"/>
        <v>JM2-100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DB36-B210-4479-B335-E202B50AF499}">
  <sheetPr codeName="Tabelle6"/>
  <dimension ref="A1:S7"/>
  <sheetViews>
    <sheetView workbookViewId="0"/>
  </sheetViews>
  <sheetFormatPr baseColWidth="10" defaultRowHeight="15" x14ac:dyDescent="0.25"/>
  <cols>
    <col min="2" max="2" width="15.140625" bestFit="1" customWidth="1"/>
  </cols>
  <sheetData>
    <row r="1" spans="1:19" x14ac:dyDescent="0.25">
      <c r="A1" s="28"/>
      <c r="B1" s="28"/>
    </row>
    <row r="2" spans="1:19" x14ac:dyDescent="0.25">
      <c r="A2" s="28" t="s">
        <v>109</v>
      </c>
      <c r="B2" s="73">
        <v>43686.308368055557</v>
      </c>
    </row>
    <row r="3" spans="1:19" x14ac:dyDescent="0.25">
      <c r="A3" s="28"/>
      <c r="B3" s="74"/>
      <c r="M3" t="s">
        <v>1296</v>
      </c>
      <c r="O3" t="s">
        <v>1405</v>
      </c>
      <c r="Q3" t="s">
        <v>1402</v>
      </c>
      <c r="S3" t="s">
        <v>155</v>
      </c>
    </row>
    <row r="4" spans="1:19" x14ac:dyDescent="0.25">
      <c r="A4" s="87" t="s">
        <v>110</v>
      </c>
      <c r="B4" s="70"/>
      <c r="O4" t="s">
        <v>1406</v>
      </c>
      <c r="Q4" t="s">
        <v>1403</v>
      </c>
    </row>
    <row r="5" spans="1:19" x14ac:dyDescent="0.25">
      <c r="A5" s="87"/>
      <c r="B5" s="70" t="str">
        <f>"v"&amp;B6&amp;"."&amp;B7</f>
        <v>v2.6.4</v>
      </c>
      <c r="O5" t="s">
        <v>1407</v>
      </c>
      <c r="Q5" t="s">
        <v>1404</v>
      </c>
    </row>
    <row r="6" spans="1:19" x14ac:dyDescent="0.25">
      <c r="A6" s="75" t="s">
        <v>111</v>
      </c>
      <c r="B6" s="72" t="s">
        <v>133</v>
      </c>
    </row>
    <row r="7" spans="1:19" x14ac:dyDescent="0.25">
      <c r="A7" s="75" t="s">
        <v>112</v>
      </c>
      <c r="B7" s="70">
        <v>4</v>
      </c>
    </row>
  </sheetData>
  <mergeCells count="1">
    <mergeCell ref="A4:A5"/>
  </mergeCells>
  <pageMargins left="0.7" right="0.7" top="0.78740157499999996" bottom="0.78740157499999996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AK71"/>
  <sheetViews>
    <sheetView tabSelected="1" zoomScale="85" zoomScaleNormal="85" workbookViewId="0">
      <selection activeCell="E17" sqref="E17:F17"/>
    </sheetView>
  </sheetViews>
  <sheetFormatPr baseColWidth="10" defaultColWidth="9.140625" defaultRowHeight="15" x14ac:dyDescent="0.25"/>
  <cols>
    <col min="1" max="4" width="9.140625" style="1"/>
    <col min="5" max="5" width="11.5703125" style="1" customWidth="1"/>
    <col min="6" max="6" width="15.7109375" style="1" customWidth="1"/>
    <col min="7" max="7" width="12.7109375" style="1" customWidth="1"/>
    <col min="8" max="8" width="16.85546875" style="1" customWidth="1"/>
    <col min="9" max="9" width="12.7109375" style="1" customWidth="1"/>
    <col min="10" max="19" width="9.140625" style="1"/>
    <col min="20" max="16384" width="9.140625" style="49"/>
  </cols>
  <sheetData>
    <row r="1" spans="1:37" x14ac:dyDescent="0.25"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</row>
    <row r="2" spans="1:37" x14ac:dyDescent="0.25"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</row>
    <row r="3" spans="1:37" x14ac:dyDescent="0.25"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</row>
    <row r="4" spans="1:37" ht="33.75" x14ac:dyDescent="0.5">
      <c r="E4" s="2"/>
      <c r="F4" s="10"/>
      <c r="G4" s="10"/>
      <c r="H4" s="11" t="str">
        <f>"Pinout Planner and Trace length for " &amp;history!M3 &amp;" Series"</f>
        <v>Pinout Planner and Trace length for 3x4 Series</v>
      </c>
      <c r="J4" s="2"/>
      <c r="K4" s="2"/>
      <c r="L4" s="2"/>
      <c r="M4" s="2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</row>
    <row r="5" spans="1:37" x14ac:dyDescent="0.25"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</row>
    <row r="6" spans="1:37" ht="21" x14ac:dyDescent="0.25">
      <c r="H6" s="9" t="str">
        <f>"Version " &amp; history!B5</f>
        <v>Version v2.6.4</v>
      </c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</row>
    <row r="7" spans="1:37" x14ac:dyDescent="0.25"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</row>
    <row r="8" spans="1:37" ht="15.75" thickBo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</row>
    <row r="9" spans="1:37" x14ac:dyDescent="0.25"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</row>
    <row r="10" spans="1:37" ht="20.25" customHeight="1" x14ac:dyDescent="0.35">
      <c r="A10" s="8"/>
      <c r="B10" s="5" t="s">
        <v>34</v>
      </c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</row>
    <row r="11" spans="1:37" ht="0.75" hidden="1" customHeight="1" x14ac:dyDescent="0.25"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</row>
    <row r="12" spans="1:37" hidden="1" x14ac:dyDescent="0.25"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</row>
    <row r="13" spans="1:37" ht="0.75" customHeight="1" x14ac:dyDescent="0.25"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</row>
    <row r="14" spans="1:37" x14ac:dyDescent="0.25"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</row>
    <row r="15" spans="1:37" ht="15.75" thickBot="1" x14ac:dyDescent="0.3">
      <c r="M15" s="68"/>
      <c r="N15" s="68"/>
      <c r="O15" s="68"/>
      <c r="P15" s="68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</row>
    <row r="16" spans="1:37" ht="15.75" x14ac:dyDescent="0.25">
      <c r="E16" s="92" t="s">
        <v>33</v>
      </c>
      <c r="F16" s="93"/>
      <c r="H16" s="85"/>
      <c r="J16" s="92" t="s">
        <v>32</v>
      </c>
      <c r="K16" s="93"/>
      <c r="M16" s="68"/>
      <c r="N16" s="69"/>
      <c r="O16" s="69"/>
      <c r="P16" s="68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</row>
    <row r="17" spans="1:37" ht="16.5" thickBot="1" x14ac:dyDescent="0.3">
      <c r="E17" s="90"/>
      <c r="F17" s="91"/>
      <c r="H17" s="68"/>
      <c r="J17" s="90"/>
      <c r="K17" s="91"/>
      <c r="M17" s="68"/>
      <c r="N17" s="88"/>
      <c r="O17" s="88"/>
      <c r="P17" s="68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</row>
    <row r="18" spans="1:37" ht="18.75" x14ac:dyDescent="0.25">
      <c r="H18" s="50" t="s">
        <v>31</v>
      </c>
      <c r="I18" s="51"/>
      <c r="M18" s="68"/>
      <c r="N18" s="68"/>
      <c r="O18" s="68"/>
      <c r="P18" s="68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</row>
    <row r="19" spans="1:37" ht="26.25" x14ac:dyDescent="0.4">
      <c r="G19" s="53"/>
      <c r="H19" s="53" t="s">
        <v>50</v>
      </c>
      <c r="I19" s="52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</row>
    <row r="20" spans="1:37" ht="26.25" x14ac:dyDescent="0.4">
      <c r="H20" s="53" t="s">
        <v>51</v>
      </c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</row>
    <row r="21" spans="1:37" ht="19.5" customHeight="1" thickBot="1" x14ac:dyDescent="0.3">
      <c r="A21" s="3"/>
      <c r="B21" s="3"/>
      <c r="C21" s="3"/>
      <c r="D21" s="3"/>
      <c r="E21" s="3"/>
      <c r="F21" s="3"/>
      <c r="G21" s="89" t="s">
        <v>30</v>
      </c>
      <c r="H21" s="89"/>
      <c r="I21" s="89"/>
      <c r="J21" s="3"/>
      <c r="K21" s="3"/>
      <c r="L21" s="3"/>
      <c r="M21" s="3"/>
      <c r="N21" s="3"/>
      <c r="O21" s="3"/>
      <c r="P21" s="3"/>
      <c r="Q21" s="3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</row>
    <row r="22" spans="1:37" ht="15.75" thickTop="1" x14ac:dyDescent="0.25"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</row>
    <row r="23" spans="1:37" ht="21" x14ac:dyDescent="0.35">
      <c r="B23" s="5" t="s">
        <v>29</v>
      </c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</row>
    <row r="24" spans="1:37" x14ac:dyDescent="0.25"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</row>
    <row r="25" spans="1:37" x14ac:dyDescent="0.25">
      <c r="C25" s="1" t="s">
        <v>28</v>
      </c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</row>
    <row r="26" spans="1:37" x14ac:dyDescent="0.25">
      <c r="C26" s="1" t="s">
        <v>27</v>
      </c>
      <c r="F26" s="7">
        <f>history!B2</f>
        <v>43686.308368055557</v>
      </c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</row>
    <row r="27" spans="1:37" x14ac:dyDescent="0.25">
      <c r="C27" s="6" t="s">
        <v>26</v>
      </c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</row>
    <row r="28" spans="1:37" x14ac:dyDescent="0.25">
      <c r="C28" s="1" t="s">
        <v>25</v>
      </c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</row>
    <row r="29" spans="1:37" ht="15.75" thickBo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</row>
    <row r="30" spans="1:37" x14ac:dyDescent="0.25"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</row>
    <row r="31" spans="1:37" ht="21" x14ac:dyDescent="0.35">
      <c r="B31" s="5" t="s">
        <v>24</v>
      </c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</row>
    <row r="32" spans="1:37" x14ac:dyDescent="0.25"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</row>
    <row r="33" spans="1:37" x14ac:dyDescent="0.25">
      <c r="C33" s="6" t="s">
        <v>23</v>
      </c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</row>
    <row r="34" spans="1:37" x14ac:dyDescent="0.25">
      <c r="C34" s="6" t="s">
        <v>22</v>
      </c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</row>
    <row r="35" spans="1:37" x14ac:dyDescent="0.25">
      <c r="C35" s="6" t="s">
        <v>21</v>
      </c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</row>
    <row r="36" spans="1:37" x14ac:dyDescent="0.25"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</row>
    <row r="37" spans="1:37" ht="15.75" thickBo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</row>
    <row r="38" spans="1:37" x14ac:dyDescent="0.25"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</row>
    <row r="39" spans="1:37" ht="21" x14ac:dyDescent="0.35">
      <c r="B39" s="5" t="s">
        <v>20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</row>
    <row r="40" spans="1:37" x14ac:dyDescent="0.25"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</row>
    <row r="41" spans="1:37" x14ac:dyDescent="0.25">
      <c r="C41" s="1" t="s">
        <v>52</v>
      </c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</row>
    <row r="42" spans="1:37" x14ac:dyDescent="0.25">
      <c r="C42" s="1" t="s">
        <v>53</v>
      </c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</row>
    <row r="43" spans="1:37" x14ac:dyDescent="0.25"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</row>
    <row r="44" spans="1:37" x14ac:dyDescent="0.25"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</row>
    <row r="45" spans="1:37" x14ac:dyDescent="0.25"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</row>
    <row r="46" spans="1:37" x14ac:dyDescent="0.25"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</row>
    <row r="47" spans="1:37" x14ac:dyDescent="0.25"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</row>
    <row r="48" spans="1:37" x14ac:dyDescent="0.25"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</row>
    <row r="49" spans="20:37" x14ac:dyDescent="0.25"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</row>
    <row r="50" spans="20:37" x14ac:dyDescent="0.25"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</row>
    <row r="51" spans="20:37" x14ac:dyDescent="0.25"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</row>
    <row r="52" spans="20:37" x14ac:dyDescent="0.25"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</row>
    <row r="53" spans="20:37" x14ac:dyDescent="0.25"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</row>
    <row r="54" spans="20:37" x14ac:dyDescent="0.25"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</row>
    <row r="55" spans="20:37" x14ac:dyDescent="0.25"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</row>
    <row r="56" spans="20:37" x14ac:dyDescent="0.25"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</row>
    <row r="57" spans="20:37" x14ac:dyDescent="0.25"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</row>
    <row r="58" spans="20:37" x14ac:dyDescent="0.25"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</row>
    <row r="59" spans="20:37" x14ac:dyDescent="0.25"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</row>
    <row r="60" spans="20:37" x14ac:dyDescent="0.25"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</row>
    <row r="61" spans="20:37" x14ac:dyDescent="0.25"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</row>
    <row r="62" spans="20:37" x14ac:dyDescent="0.25"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</row>
    <row r="63" spans="20:37" x14ac:dyDescent="0.25"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</row>
    <row r="64" spans="20:37" x14ac:dyDescent="0.25"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</row>
    <row r="65" spans="20:37" x14ac:dyDescent="0.25"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</row>
    <row r="66" spans="20:37" x14ac:dyDescent="0.25"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</row>
    <row r="67" spans="20:37" x14ac:dyDescent="0.25"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</row>
    <row r="68" spans="20:37" x14ac:dyDescent="0.25"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</row>
    <row r="69" spans="20:37" x14ac:dyDescent="0.25"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</row>
    <row r="70" spans="20:37" x14ac:dyDescent="0.25"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</row>
    <row r="71" spans="20:37" x14ac:dyDescent="0.25"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</row>
  </sheetData>
  <mergeCells count="6">
    <mergeCell ref="N17:O17"/>
    <mergeCell ref="G21:I21"/>
    <mergeCell ref="J17:K17"/>
    <mergeCell ref="E16:F16"/>
    <mergeCell ref="J16:K16"/>
    <mergeCell ref="E17:F17"/>
  </mergeCells>
  <dataValidations count="1">
    <dataValidation allowBlank="1" showInputMessage="1" showErrorMessage="1" sqref="H17" xr:uid="{5620501F-71C9-4996-A874-E76311EB92F0}"/>
  </dataValidations>
  <pageMargins left="0.7" right="0.7" top="0.78749999999999998" bottom="0.78749999999999998" header="0.51180555555555496" footer="0.51180555555555496"/>
  <pageSetup paperSize="9" firstPageNumber="0"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8F76541-B05C-4077-B44D-F54E7196A00B}">
          <x14:formula1>
            <xm:f>history!$O$3:$O$5</xm:f>
          </x14:formula1>
          <xm:sqref>E17:F17</xm:sqref>
        </x14:dataValidation>
        <x14:dataValidation type="list" allowBlank="1" showInputMessage="1" showErrorMessage="1" xr:uid="{776F4FEA-C046-4887-ABBE-7796B731B726}">
          <x14:formula1>
            <xm:f>history!$Q$3:$Q$5</xm:f>
          </x14:formula1>
          <xm:sqref>J17:K17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F8CB-8128-402F-A86B-6307E87F929A}">
  <dimension ref="A1:A3"/>
  <sheetViews>
    <sheetView workbookViewId="0"/>
  </sheetViews>
  <sheetFormatPr baseColWidth="10" defaultRowHeight="15" x14ac:dyDescent="0.25"/>
  <sheetData>
    <row r="1" spans="1:1" x14ac:dyDescent="0.25">
      <c r="A1">
        <v>396</v>
      </c>
    </row>
    <row r="2" spans="1:1" x14ac:dyDescent="0.25">
      <c r="A2">
        <v>408</v>
      </c>
    </row>
    <row r="3" spans="1:1" x14ac:dyDescent="0.25">
      <c r="A3">
        <v>246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5"/>
  <dimension ref="A1:W408"/>
  <sheetViews>
    <sheetView zoomScaleNormal="100" workbookViewId="0">
      <pane ySplit="5" topLeftCell="A198" activePane="bottomLeft" state="frozen"/>
      <selection activeCell="C6" sqref="C6:P7"/>
      <selection pane="bottomLeft" activeCell="S6" sqref="S6"/>
    </sheetView>
  </sheetViews>
  <sheetFormatPr baseColWidth="10" defaultColWidth="9.140625" defaultRowHeight="15" customHeight="1" outlineLevelCol="1" x14ac:dyDescent="0.25"/>
  <cols>
    <col min="1" max="1" width="1.28515625" style="35" customWidth="1"/>
    <col min="2" max="2" width="7.28515625" style="37" customWidth="1"/>
    <col min="3" max="3" width="31" style="40" customWidth="1"/>
    <col min="4" max="4" width="9.7109375" style="37" customWidth="1"/>
    <col min="5" max="5" width="6" style="37" customWidth="1"/>
    <col min="6" max="6" width="22.140625" style="37" customWidth="1" outlineLevel="1"/>
    <col min="7" max="7" width="18.42578125" style="37" customWidth="1" outlineLevel="1"/>
    <col min="8" max="8" width="9.140625" style="37" customWidth="1" outlineLevel="1"/>
    <col min="9" max="9" width="20.85546875" style="37" customWidth="1" outlineLevel="1"/>
    <col min="10" max="10" width="10.7109375" style="37" customWidth="1"/>
    <col min="11" max="11" width="9.7109375" style="37" customWidth="1"/>
    <col min="12" max="12" width="10.5703125" style="37" bestFit="1" customWidth="1"/>
    <col min="13" max="13" width="9.28515625" style="37" customWidth="1"/>
    <col min="14" max="14" width="15.28515625" style="37" customWidth="1" outlineLevel="1"/>
    <col min="15" max="15" width="18.5703125" style="37" customWidth="1" outlineLevel="1"/>
    <col min="16" max="16" width="12.28515625" style="37" customWidth="1" outlineLevel="1"/>
    <col min="17" max="17" width="9.42578125" style="37" customWidth="1"/>
    <col min="18" max="18" width="19.42578125" style="37" customWidth="1"/>
    <col min="19" max="19" width="24.7109375" style="37" customWidth="1"/>
    <col min="20" max="22" width="10.7109375" style="37" customWidth="1"/>
  </cols>
  <sheetData>
    <row r="1" spans="2:23" ht="15" customHeight="1" x14ac:dyDescent="0.25">
      <c r="B1" s="35"/>
      <c r="C1" s="36"/>
      <c r="D1" s="35"/>
      <c r="E1" s="35"/>
      <c r="F1" s="35"/>
      <c r="G1" s="35"/>
      <c r="H1" s="35"/>
      <c r="I1" s="35"/>
      <c r="J1" s="35"/>
      <c r="K1" s="35"/>
      <c r="L1" s="35"/>
      <c r="M1" s="35"/>
      <c r="O1" s="35"/>
      <c r="P1" s="35"/>
      <c r="Q1" s="35"/>
      <c r="R1" s="35"/>
      <c r="S1" s="35"/>
      <c r="T1" s="59"/>
      <c r="U1" s="59"/>
      <c r="V1" s="59"/>
      <c r="W1" s="28"/>
    </row>
    <row r="2" spans="2:23" ht="15" customHeight="1" x14ac:dyDescent="0.25">
      <c r="B2" s="94" t="s">
        <v>44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59"/>
      <c r="U2" s="59"/>
      <c r="V2" s="59"/>
      <c r="W2" s="28"/>
    </row>
    <row r="3" spans="2:23" ht="15" customHeight="1" x14ac:dyDescent="0.25"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59"/>
      <c r="U3" s="59"/>
      <c r="V3" s="59"/>
      <c r="W3" s="28"/>
    </row>
    <row r="4" spans="2:23" ht="15" customHeight="1" x14ac:dyDescent="0.25">
      <c r="B4" s="38"/>
      <c r="C4" s="97">
        <f>'Overview, Notes &amp; Disclaimer'!E17</f>
        <v>0</v>
      </c>
      <c r="D4" s="98"/>
      <c r="E4" s="98"/>
      <c r="F4" s="98"/>
      <c r="G4" s="98"/>
      <c r="H4" s="98"/>
      <c r="I4" s="98"/>
      <c r="J4" s="99"/>
      <c r="K4" s="95" t="s">
        <v>39</v>
      </c>
      <c r="L4" s="96"/>
      <c r="M4" s="100">
        <f>'Overview, Notes &amp; Disclaimer'!J17</f>
        <v>0</v>
      </c>
      <c r="N4" s="101"/>
      <c r="O4" s="101"/>
      <c r="P4" s="101"/>
      <c r="Q4" s="101"/>
      <c r="R4" s="102"/>
      <c r="S4" s="38" t="s">
        <v>17</v>
      </c>
      <c r="T4" s="59"/>
      <c r="U4" s="59"/>
      <c r="V4" s="59"/>
      <c r="W4" s="28"/>
    </row>
    <row r="5" spans="2:23" ht="15" customHeight="1" x14ac:dyDescent="0.25">
      <c r="B5" s="78" t="s">
        <v>9</v>
      </c>
      <c r="C5" s="78" t="s">
        <v>38</v>
      </c>
      <c r="D5" s="78" t="s">
        <v>124</v>
      </c>
      <c r="E5" s="79" t="s">
        <v>123</v>
      </c>
      <c r="F5" s="78" t="s">
        <v>88</v>
      </c>
      <c r="G5" s="78" t="s">
        <v>12</v>
      </c>
      <c r="H5" s="78" t="s">
        <v>104</v>
      </c>
      <c r="I5" s="78" t="s">
        <v>43</v>
      </c>
      <c r="J5" s="78" t="s">
        <v>46</v>
      </c>
      <c r="K5" s="78" t="s">
        <v>105</v>
      </c>
      <c r="L5" s="78" t="s">
        <v>106</v>
      </c>
      <c r="M5" s="78" t="s">
        <v>46</v>
      </c>
      <c r="N5" s="78" t="s">
        <v>88</v>
      </c>
      <c r="O5" s="78" t="s">
        <v>14</v>
      </c>
      <c r="P5" s="78" t="s">
        <v>104</v>
      </c>
      <c r="Q5" s="78" t="s">
        <v>18</v>
      </c>
      <c r="R5" s="78" t="s">
        <v>107</v>
      </c>
      <c r="S5" s="78" t="s">
        <v>108</v>
      </c>
      <c r="T5" s="59"/>
      <c r="U5" s="59"/>
      <c r="V5" s="59"/>
      <c r="W5" s="28"/>
    </row>
    <row r="6" spans="2:23" ht="15" customHeight="1" x14ac:dyDescent="0.25">
      <c r="B6" s="41">
        <v>1</v>
      </c>
      <c r="C6" s="42">
        <f>IFERROR(IF($C$4="TEBT0714_REV01",CALC_CONN_TEBT0714_REV01!U6,IF($C$4="TEBB0714_REV01",CALC_CONN_TEBB0714_REV01!U6,IF($C$4="TEBA0714_REV01",CALC_CONN_TEBA0714_REV01!U6,))),"---")</f>
        <v>0</v>
      </c>
      <c r="D6" s="43">
        <f>IFERROR(IF($C$4="TEBT0714_REV01",CALC_CONN_TEBT0714_REV01!D6,IF($C$4="TEBB0714_REV01",CALC_CONN_TEBB0714_REV01!D6,IF($C$4="TEBA0714_REV01",CALC_CONN_TEBA0714_REV01!D6,))),"---")</f>
        <v>0</v>
      </c>
      <c r="E6" s="43">
        <f>IFERROR(IF($C$4="TEBT0714_REV01",CALC_CONN_TEBT0714_REV01!E6,IF($C$4="TEBB0714_REV01",CALC_CONN_TEBB0714_REV01!E6,IF($C$4="TEBA0714_REV01",CALC_CONN_TEBA0714_REV01!E6,))),"---")</f>
        <v>0</v>
      </c>
      <c r="F6" s="44" t="str">
        <f>IFERROR(IF(VLOOKUP($D6&amp;"-"&amp;$E6,IF($C$4="TEBA0714_REV01",CALC_CONN_TEBA0714_REV01!$F:$I,IF($C$4="TEBB0714_REV01",CALC_CONN_TEBB0714_REV01!$F:$I,IF($C$4="TEBT0714_REV01",CALC_CONN_TEBT0714_REV01!$F:$I))),4,0)="--","---",IF($C$4="TEBA0714_REV01",CALC_CONN_TEBA0714_REV01!$G6&amp; " --&gt; " &amp;CALC_CONN_TEBA0714_REV01!$I6&amp; " --&gt; ",IF($C$4="TEBB0714_REV01",CALC_CONN_TEBB0714_REV01!$G6&amp; " --&gt; " &amp;CALC_CONN_TEBB0714_REV01!$I6&amp; " --&gt; ",IF($C$4="TEBT0714_REV01",CALC_CONN_TEBT0714_REV01!$G6&amp; " --&gt; " &amp;CALC_CONN_TEBT0714_REV01!$I6&amp; " --&gt; ")))),"---")</f>
        <v>---</v>
      </c>
      <c r="G6" s="44" t="str">
        <f>IFERROR(IF(VLOOKUP($D6&amp;"-"&amp;$E6,IF($C$4="TEBA0714_REV01",CALC_CONN_TEBA0714_REV01!$F:$H,IF($C$4="TEBB0714_REV01",CALC_CONN_TEBB0714_REV01!$F:$H,IF($C$4="TEBT0714_REV01",CALC_CONN_TEBT0714_REV01!$F:$H))),3,0)="--",VLOOKUP($D6&amp;"-"&amp;$E6,IF($C$4="TEBA0714_REV01",CALC_CONN_TEBA0714_REV01!$F:$H,IF($C$4="TEBB0714_REV01",CALC_CONN_TEBB0714_REV01!$F:$H,IF($C$4="TEBT0714_REV01",CALC_CONN_TEBT0714_REV01!$F:$H))),2,0),VLOOKUP($D6&amp;"-"&amp;$E6,IF($C$4="TEBA0714_REV01",CALC_CONN_TEBA0714_REV01!$F:$H,IF($C$4="TEBB0714_REV01",CALC_CONN_TEBB0714_REV01!$F:$H,IF($C$4="TEBT0714_REV01",CALC_CONN_TEBT0714_REV01!$F:$H))),3,0)),"---")</f>
        <v>---</v>
      </c>
      <c r="H6" s="44" t="str">
        <f>IFERROR(VLOOKUP(G6,IF($C$4="TEBT0714_REV01",CALC_CONN_TEBT0714_REV01!$G:$T,IF($C$4="TEBB0714_REV01",CALC_CONN_TEBB0714_REV01!$G:$T,IF($C$4="TEBA0714_REV01",CALC_CONN_TEBA0714_REV01!$G:$T))),14,0),"---")</f>
        <v>---</v>
      </c>
      <c r="I6" s="44" t="str">
        <f>IFERROR(VLOOKUP($D6&amp;"-"&amp;$E6,IF($C$4="TEBA0714_REV01",CALC_CONN_TEBA0714_REV01!$F:$K,IF($C$4="TEBB0714_REV01",CALC_CONN_TEBB0714_REV01!$F:$K,IF($C$4="TEBT0714_REV01",CALC_CONN_TEBT0714_REV01!$F:$K,"???"))),6,0),"---")</f>
        <v>---</v>
      </c>
      <c r="J6" s="45" t="str">
        <f>IFERROR(VLOOKUP($D6&amp;"-"&amp;$E6,IF($C$4="TEBA0714_REV01",CALC_CONN_TEBA0714_REV01!$F:$M,IF($C$4="TEBB0714_REV01",CALC_CONN_TEBB0714_REV01!$F:$M,IF($C$4="TEBT0714_REV01",CALC_CONN_TEBT0714_REV01!$F:$M,"???"))),8,0),"---")</f>
        <v>---</v>
      </c>
      <c r="K6" s="46" t="str">
        <f>IFERROR(VLOOKUP($D6&amp;"-"&amp;$E6,IF($C$4="TEBT0714_REV01",CALC_CONN_TEBT0714_REV01!$F:$N,IF($C$4="TEBB0714_REV01",CALC_CONN_TEBB0714_REV01!$F:$N,IF($C$4="TEBA0714_REV01",CALC_CONN_TEBA0714_REV01!$F:$N))),9,0),"---")</f>
        <v>---</v>
      </c>
      <c r="L6" s="44" t="str">
        <f>IFERROR(VLOOKUP(K6,B2B!$H$3:$I$2000,2,0),"---")</f>
        <v>---</v>
      </c>
      <c r="M6" s="44" t="str">
        <f>IFERROR(VLOOKUP(L6,IF($M$4="TE0714_REV01",RAW_m_TE0714_REV01!$AD:$AH,IF($M$4="TE0714_REV02",RAW_m_TE0714_REV02!$AD:$AH,IF($M$4="TE0714_REV03",RAW_m_TE0714_REV03!$AD:$AH))),5,0),"---")</f>
        <v>---</v>
      </c>
      <c r="N6" s="44" t="str">
        <f>IFERROR(VLOOKUP(L6,IF($M$4="TE0714_REV01",RAW_m_TE0714_REV01!$AE:$AJ,IF($M$4="TE0714_REV02",RAW_m_TE0714_REV02!$AE:$AJ,IF($M$4="TE0714_REV03",RAW_m_TE0714_REV03!$AE:$AJ))),6,0),"---")</f>
        <v>---</v>
      </c>
      <c r="O6" s="54" t="str">
        <f>IFERROR(VLOOKUP(L6,IF($M$4="TE0714_REV01",RAW_m_TE0714_REV01!$AD:$AE,IF($M$4="TE0714_REV02",RAW_m_TE0714_REV02!$AD:$AE,IF($M$4="TE0714_REV03",RAW_m_TE0714_REV03!$AD:$AE))),2,0),"---")</f>
        <v>---</v>
      </c>
      <c r="P6" s="44" t="str">
        <f>IFERROR(VLOOKUP(O6,IF($M$4="TE0714_REV01",RAW_m_TE0714_REV01!$AJ:$AK,IF($M$4="TE0714_REV02",RAW_m_TE0714_REV02!$AJ:$AK,IF($M$4="TE0714_REV03",RAW_m_TE0714_REV03!$AJ:$AK))),2,0),"---")</f>
        <v>---</v>
      </c>
      <c r="Q6" s="44" t="str">
        <f>IFERROR(VLOOKUP(L6,IF($M$4="TE0714_REV01",RAW_m_TE0714_REV01!$AD:$AF,IF($M$4="TE0714_REV02",RAW_m_TE0714_REV02!$AD:$AF,IF($M$4="TE0714_REV03",RAW_m_TE0714_REV03!$AD:$AF))),3,0),"---")</f>
        <v>---</v>
      </c>
      <c r="R6" s="44" t="str">
        <f>IFERROR(VLOOKUP(O6,IF($M$4="TE0714_REV01",RAW_m_TE0714_REV01!$AE:$AG,IF($M$4="TE0714_REV02",RAW_m_TE0714_REV02!$AE:$AG,IF($M$4="TE0714_REV03",RAW_m_TE0714_REV03!$AE:$AG))),3,0),"---")</f>
        <v>---</v>
      </c>
      <c r="S6" s="44" t="str">
        <f>IFERROR(SUBSTITUTE(I6,"mm","")+SUBSTITUTE(R6,"mm",""),"---")</f>
        <v>---</v>
      </c>
      <c r="T6" s="59"/>
      <c r="U6" s="59"/>
      <c r="V6" s="59"/>
      <c r="W6" s="28"/>
    </row>
    <row r="7" spans="2:23" ht="15" customHeight="1" x14ac:dyDescent="0.25">
      <c r="B7" s="41">
        <f>B6+1</f>
        <v>2</v>
      </c>
      <c r="C7" s="42">
        <f>IFERROR(IF($C$4="TEBT0714_REV01",CALC_CONN_TEBT0714_REV01!U7,IF($C$4="TEBB0714_REV01",CALC_CONN_TEBB0714_REV01!U7,IF($C$4="TEBA0714_REV01",CALC_CONN_TEBA0714_REV01!U7,))),"---")</f>
        <v>0</v>
      </c>
      <c r="D7" s="43">
        <f>IFERROR(IF($C$4="TEBT0714_REV01",CALC_CONN_TEBT0714_REV01!D7,IF($C$4="TEBB0714_REV01",CALC_CONN_TEBB0714_REV01!D7,IF($C$4="TEBA0714_REV01",CALC_CONN_TEBA0714_REV01!D7,))),"---")</f>
        <v>0</v>
      </c>
      <c r="E7" s="43">
        <f>IFERROR(IF($C$4="TEBT0714_REV01",CALC_CONN_TEBT0714_REV01!E7,IF($C$4="TEBB0714_REV01",CALC_CONN_TEBB0714_REV01!E7,IF($C$4="TEBA0714_REV01",CALC_CONN_TEBA0714_REV01!E7,))),"---")</f>
        <v>0</v>
      </c>
      <c r="F7" s="44" t="str">
        <f>IFERROR(IF(VLOOKUP($D7&amp;"-"&amp;$E7,IF($C$4="TEBA0714_REV01",CALC_CONN_TEBA0714_REV01!$F:$I,IF($C$4="TEBB0714_REV01",CALC_CONN_TEBB0714_REV01!$F:$I,IF($C$4="TEBT0714_REV01",CALC_CONN_TEBT0714_REV01!$F:$I))),4,0)="--","---",IF($C$4="TEBA0714_REV01",CALC_CONN_TEBA0714_REV01!$G7&amp; " --&gt; " &amp;CALC_CONN_TEBA0714_REV01!$I7&amp; " --&gt; ",IF($C$4="TEBB0714_REV01",CALC_CONN_TEBB0714_REV01!$G7&amp; " --&gt; " &amp;CALC_CONN_TEBB0714_REV01!$I7&amp; " --&gt; ",IF($C$4="TEBT0714_REV01",CALC_CONN_TEBT0714_REV01!$G7&amp; " --&gt; " &amp;CALC_CONN_TEBT0714_REV01!$I7&amp; " --&gt; ")))),"---")</f>
        <v>---</v>
      </c>
      <c r="G7" s="44" t="str">
        <f>IFERROR(IF(VLOOKUP($D7&amp;"-"&amp;$E7,IF($C$4="TEBA0714_REV01",CALC_CONN_TEBA0714_REV01!$F:$H,IF($C$4="TEBB0714_REV01",CALC_CONN_TEBB0714_REV01!$F:$H,IF($C$4="TEBT0714_REV01",CALC_CONN_TEBT0714_REV01!$F:$H))),3,0)="--",VLOOKUP($D7&amp;"-"&amp;$E7,IF($C$4="TEBA0714_REV01",CALC_CONN_TEBA0714_REV01!$F:$H,IF($C$4="TEBB0714_REV01",CALC_CONN_TEBB0714_REV01!$F:$H,IF($C$4="TEBT0714_REV01",CALC_CONN_TEBT0714_REV01!$F:$H))),2,0),VLOOKUP($D7&amp;"-"&amp;$E7,IF($C$4="TEBA0714_REV01",CALC_CONN_TEBA0714_REV01!$F:$H,IF($C$4="TEBB0714_REV01",CALC_CONN_TEBB0714_REV01!$F:$H,IF($C$4="TEBT0714_REV01",CALC_CONN_TEBT0714_REV01!$F:$H))),3,0)),"---")</f>
        <v>---</v>
      </c>
      <c r="H7" s="44" t="str">
        <f>IFERROR(VLOOKUP(G7,IF($C$4="TEBT0714_REV01",CALC_CONN_TEBT0714_REV01!$G:$T,IF($C$4="TEBB0714_REV01",CALC_CONN_TEBB0714_REV01!$G:$T,IF($C$4="TEBA0714_REV01",CALC_CONN_TEBA0714_REV01!$G:$T))),14,0),"---")</f>
        <v>---</v>
      </c>
      <c r="I7" s="44" t="str">
        <f>IFERROR(VLOOKUP($D7&amp;"-"&amp;$E7,IF($C$4="TEBA0714_REV01",CALC_CONN_TEBA0714_REV01!$F:$K,IF($C$4="TEBB0714_REV01",CALC_CONN_TEBB0714_REV01!$F:$K,IF($C$4="TEBT0714_REV01",CALC_CONN_TEBT0714_REV01!$F:$K,"???"))),6,0),"---")</f>
        <v>---</v>
      </c>
      <c r="J7" s="45" t="str">
        <f>IFERROR(VLOOKUP($D7&amp;"-"&amp;$E7,IF($C$4="TEBA0714_REV01",CALC_CONN_TEBA0714_REV01!$F:$M,IF($C$4="TEBB0714_REV01",CALC_CONN_TEBB0714_REV01!$F:$M,IF($C$4="TEBT0714_REV01",CALC_CONN_TEBT0714_REV01!$F:$M,"???"))),8,0),"---")</f>
        <v>---</v>
      </c>
      <c r="K7" s="46" t="str">
        <f>IFERROR(VLOOKUP($D7&amp;"-"&amp;$E7,IF($C$4="TEBT0714_REV01",CALC_CONN_TEBT0714_REV01!$F:$N,IF($C$4="TEBB0714_REV01",CALC_CONN_TEBB0714_REV01!$F:$N,IF($C$4="TEBA0714_REV01",CALC_CONN_TEBA0714_REV01!$F:$N))),9,0),"---")</f>
        <v>---</v>
      </c>
      <c r="L7" s="44" t="str">
        <f>IFERROR(VLOOKUP(K7,B2B!$H$3:$I$2000,2,0),"---")</f>
        <v>---</v>
      </c>
      <c r="M7" s="44" t="str">
        <f>IFERROR(VLOOKUP(L7,IF($M$4="TE0714_REV01",RAW_m_TE0714_REV01!$AD:$AH,IF($M$4="TE0714_REV02",RAW_m_TE0714_REV02!$AD:$AH,IF($M$4="TE0714_REV03",RAW_m_TE0714_REV03!$AD:$AH))),5,0),"---")</f>
        <v>---</v>
      </c>
      <c r="N7" s="44" t="str">
        <f>IFERROR(VLOOKUP(L7,IF($M$4="TE0714_REV01",RAW_m_TE0714_REV01!$AE:$AJ,IF($M$4="TE0714_REV02",RAW_m_TE0714_REV02!$AE:$AJ,IF($M$4="TE0714_REV03",RAW_m_TE0714_REV03!$AE:$AJ))),6,0),"---")</f>
        <v>---</v>
      </c>
      <c r="O7" s="54" t="str">
        <f>IFERROR(VLOOKUP(L7,IF($M$4="TE0714_REV01",RAW_m_TE0714_REV01!$AD:$AE,IF($M$4="TE0714_REV02",RAW_m_TE0714_REV02!$AD:$AE,IF($M$4="TE0714_REV03",RAW_m_TE0714_REV03!$AD:$AE))),2,0),"---")</f>
        <v>---</v>
      </c>
      <c r="P7" s="44" t="str">
        <f>IFERROR(VLOOKUP(O7,IF($M$4="TE0714_REV01",RAW_m_TE0714_REV01!$AJ:$AK,IF($M$4="TE0714_REV02",RAW_m_TE0714_REV02!$AJ:$AK,IF($M$4="TE0714_REV03",RAW_m_TE0714_REV03!$AJ:$AK))),2,0),"---")</f>
        <v>---</v>
      </c>
      <c r="Q7" s="44" t="str">
        <f>IFERROR(VLOOKUP(L7,IF($M$4="TE0714_REV01",RAW_m_TE0714_REV01!$AD:$AF,IF($M$4="TE0714_REV02",RAW_m_TE0714_REV02!$AD:$AF,IF($M$4="TE0714_REV03",RAW_m_TE0714_REV03!$AD:$AF))),3,0),"---")</f>
        <v>---</v>
      </c>
      <c r="R7" s="44" t="str">
        <f>IFERROR(VLOOKUP(O7,IF($M$4="TE0714_REV01",RAW_m_TE0714_REV01!$AE:$AG,IF($M$4="TE0714_REV02",RAW_m_TE0714_REV02!$AE:$AG,IF($M$4="TE0714_REV03",RAW_m_TE0714_REV03!$AE:$AG))),3,0),"---")</f>
        <v>---</v>
      </c>
      <c r="S7" s="44" t="str">
        <f>IFERROR(SUBSTITUTE(I7,"mm","")+SUBSTITUTE(R7,"mm",""),"---")</f>
        <v>---</v>
      </c>
      <c r="T7" s="72"/>
      <c r="U7" s="72"/>
      <c r="V7" s="72"/>
      <c r="W7" s="28"/>
    </row>
    <row r="8" spans="2:23" ht="15" customHeight="1" x14ac:dyDescent="0.25">
      <c r="B8" s="41">
        <f t="shared" ref="B8:B71" si="0">B7+1</f>
        <v>3</v>
      </c>
      <c r="C8" s="42">
        <f>IFERROR(IF($C$4="TEBT0714_REV01",CALC_CONN_TEBT0714_REV01!U8,IF($C$4="TEBB0714_REV01",CALC_CONN_TEBB0714_REV01!U8,IF($C$4="TEBA0714_REV01",CALC_CONN_TEBA0714_REV01!U8,))),"---")</f>
        <v>0</v>
      </c>
      <c r="D8" s="43">
        <f>IFERROR(IF($C$4="TEBT0714_REV01",CALC_CONN_TEBT0714_REV01!D8,IF($C$4="TEBB0714_REV01",CALC_CONN_TEBB0714_REV01!D8,IF($C$4="TEBA0714_REV01",CALC_CONN_TEBA0714_REV01!D8,))),"---")</f>
        <v>0</v>
      </c>
      <c r="E8" s="43">
        <f>IFERROR(IF($C$4="TEBT0714_REV01",CALC_CONN_TEBT0714_REV01!E8,IF($C$4="TEBB0714_REV01",CALC_CONN_TEBB0714_REV01!E8,IF($C$4="TEBA0714_REV01",CALC_CONN_TEBA0714_REV01!E8,))),"---")</f>
        <v>0</v>
      </c>
      <c r="F8" s="44" t="str">
        <f>IFERROR(IF(VLOOKUP($D8&amp;"-"&amp;$E8,IF($C$4="TEBA0714_REV01",CALC_CONN_TEBA0714_REV01!$F:$I,IF($C$4="TEBB0714_REV01",CALC_CONN_TEBB0714_REV01!$F:$I,IF($C$4="TEBT0714_REV01",CALC_CONN_TEBT0714_REV01!$F:$I))),4,0)="--","---",IF($C$4="TEBA0714_REV01",CALC_CONN_TEBA0714_REV01!$G8&amp; " --&gt; " &amp;CALC_CONN_TEBA0714_REV01!$I8&amp; " --&gt; ",IF($C$4="TEBB0714_REV01",CALC_CONN_TEBB0714_REV01!$G8&amp; " --&gt; " &amp;CALC_CONN_TEBB0714_REV01!$I8&amp; " --&gt; ",IF($C$4="TEBT0714_REV01",CALC_CONN_TEBT0714_REV01!$G8&amp; " --&gt; " &amp;CALC_CONN_TEBT0714_REV01!$I8&amp; " --&gt; ")))),"---")</f>
        <v>---</v>
      </c>
      <c r="G8" s="44" t="str">
        <f>IFERROR(IF(VLOOKUP($D8&amp;"-"&amp;$E8,IF($C$4="TEBA0714_REV01",CALC_CONN_TEBA0714_REV01!$F:$H,IF($C$4="TEBB0714_REV01",CALC_CONN_TEBB0714_REV01!$F:$H,IF($C$4="TEBT0714_REV01",CALC_CONN_TEBT0714_REV01!$F:$H))),3,0)="--",VLOOKUP($D8&amp;"-"&amp;$E8,IF($C$4="TEBA0714_REV01",CALC_CONN_TEBA0714_REV01!$F:$H,IF($C$4="TEBB0714_REV01",CALC_CONN_TEBB0714_REV01!$F:$H,IF($C$4="TEBT0714_REV01",CALC_CONN_TEBT0714_REV01!$F:$H))),2,0),VLOOKUP($D8&amp;"-"&amp;$E8,IF($C$4="TEBA0714_REV01",CALC_CONN_TEBA0714_REV01!$F:$H,IF($C$4="TEBB0714_REV01",CALC_CONN_TEBB0714_REV01!$F:$H,IF($C$4="TEBT0714_REV01",CALC_CONN_TEBT0714_REV01!$F:$H))),3,0)),"---")</f>
        <v>---</v>
      </c>
      <c r="H8" s="44" t="str">
        <f>IFERROR(VLOOKUP(G8,IF($C$4="TEBT0714_REV01",CALC_CONN_TEBT0714_REV01!$G:$T,IF($C$4="TEBB0714_REV01",CALC_CONN_TEBB0714_REV01!$G:$T,IF($C$4="TEBA0714_REV01",CALC_CONN_TEBA0714_REV01!$G:$T))),14,0),"---")</f>
        <v>---</v>
      </c>
      <c r="I8" s="44" t="str">
        <f>IFERROR(VLOOKUP($D8&amp;"-"&amp;$E8,IF($C$4="TEBA0714_REV01",CALC_CONN_TEBA0714_REV01!$F:$K,IF($C$4="TEBB0714_REV01",CALC_CONN_TEBB0714_REV01!$F:$K,IF($C$4="TEBT0714_REV01",CALC_CONN_TEBT0714_REV01!$F:$K,"???"))),6,0),"---")</f>
        <v>---</v>
      </c>
      <c r="J8" s="45" t="str">
        <f>IFERROR(VLOOKUP($D8&amp;"-"&amp;$E8,IF($C$4="TEBA0714_REV01",CALC_CONN_TEBA0714_REV01!$F:$M,IF($C$4="TEBB0714_REV01",CALC_CONN_TEBB0714_REV01!$F:$M,IF($C$4="TEBT0714_REV01",CALC_CONN_TEBT0714_REV01!$F:$M,"???"))),8,0),"---")</f>
        <v>---</v>
      </c>
      <c r="K8" s="46" t="str">
        <f>IFERROR(VLOOKUP($D8&amp;"-"&amp;$E8,IF($C$4="TEBT0714_REV01",CALC_CONN_TEBT0714_REV01!$F:$N,IF($C$4="TEBB0714_REV01",CALC_CONN_TEBB0714_REV01!$F:$N,IF($C$4="TEBA0714_REV01",CALC_CONN_TEBA0714_REV01!$F:$N))),9,0),"---")</f>
        <v>---</v>
      </c>
      <c r="L8" s="44" t="str">
        <f>IFERROR(VLOOKUP(K8,B2B!$H$3:$I$2000,2,0),"---")</f>
        <v>---</v>
      </c>
      <c r="M8" s="44" t="str">
        <f>IFERROR(VLOOKUP(L8,IF($M$4="TE0714_REV01",RAW_m_TE0714_REV01!$AD:$AH,IF($M$4="TE0714_REV02",RAW_m_TE0714_REV02!$AD:$AH,IF($M$4="TE0714_REV03",RAW_m_TE0714_REV03!$AD:$AH))),5,0),"---")</f>
        <v>---</v>
      </c>
      <c r="N8" s="44" t="str">
        <f>IFERROR(VLOOKUP(L8,IF($M$4="TE0714_REV01",RAW_m_TE0714_REV01!$AE:$AJ,IF($M$4="TE0714_REV02",RAW_m_TE0714_REV02!$AE:$AJ,IF($M$4="TE0714_REV03",RAW_m_TE0714_REV03!$AE:$AJ))),6,0),"---")</f>
        <v>---</v>
      </c>
      <c r="O8" s="54" t="str">
        <f>IFERROR(VLOOKUP(L8,IF($M$4="TE0714_REV01",RAW_m_TE0714_REV01!$AD:$AE,IF($M$4="TE0714_REV02",RAW_m_TE0714_REV02!$AD:$AE,IF($M$4="TE0714_REV03",RAW_m_TE0714_REV03!$AD:$AE))),2,0),"---")</f>
        <v>---</v>
      </c>
      <c r="P8" s="44" t="str">
        <f>IFERROR(VLOOKUP(O8,IF($M$4="TE0714_REV01",RAW_m_TE0714_REV01!$AJ:$AK,IF($M$4="TE0714_REV02",RAW_m_TE0714_REV02!$AJ:$AK,IF($M$4="TE0714_REV03",RAW_m_TE0714_REV03!$AJ:$AK))),2,0),"---")</f>
        <v>---</v>
      </c>
      <c r="Q8" s="44" t="str">
        <f>IFERROR(VLOOKUP(L8,IF($M$4="TE0714_REV01",RAW_m_TE0714_REV01!$AD:$AF,IF($M$4="TE0714_REV02",RAW_m_TE0714_REV02!$AD:$AF,IF($M$4="TE0714_REV03",RAW_m_TE0714_REV03!$AD:$AF))),3,0),"---")</f>
        <v>---</v>
      </c>
      <c r="R8" s="44" t="str">
        <f>IFERROR(VLOOKUP(O8,IF($M$4="TE0714_REV01",RAW_m_TE0714_REV01!$AE:$AG,IF($M$4="TE0714_REV02",RAW_m_TE0714_REV02!$AE:$AG,IF($M$4="TE0714_REV03",RAW_m_TE0714_REV03!$AE:$AG))),3,0),"---")</f>
        <v>---</v>
      </c>
      <c r="S8" s="44" t="str">
        <f t="shared" ref="S8:S71" si="1">IFERROR(SUBSTITUTE(I8,"mm","")+SUBSTITUTE(R8,"mm",""),"---")</f>
        <v>---</v>
      </c>
    </row>
    <row r="9" spans="2:23" ht="15" customHeight="1" x14ac:dyDescent="0.25">
      <c r="B9" s="41">
        <f t="shared" si="0"/>
        <v>4</v>
      </c>
      <c r="C9" s="42">
        <f>IFERROR(IF($C$4="TEBT0714_REV01",CALC_CONN_TEBT0714_REV01!U9,IF($C$4="TEBB0714_REV01",CALC_CONN_TEBB0714_REV01!U9,IF($C$4="TEBA0714_REV01",CALC_CONN_TEBA0714_REV01!U9,))),"---")</f>
        <v>0</v>
      </c>
      <c r="D9" s="43">
        <f>IFERROR(IF($C$4="TEBT0714_REV01",CALC_CONN_TEBT0714_REV01!D9,IF($C$4="TEBB0714_REV01",CALC_CONN_TEBB0714_REV01!D9,IF($C$4="TEBA0714_REV01",CALC_CONN_TEBA0714_REV01!D9,))),"---")</f>
        <v>0</v>
      </c>
      <c r="E9" s="43">
        <f>IFERROR(IF($C$4="TEBT0714_REV01",CALC_CONN_TEBT0714_REV01!E9,IF($C$4="TEBB0714_REV01",CALC_CONN_TEBB0714_REV01!E9,IF($C$4="TEBA0714_REV01",CALC_CONN_TEBA0714_REV01!E9,))),"---")</f>
        <v>0</v>
      </c>
      <c r="F9" s="44" t="str">
        <f>IFERROR(IF(VLOOKUP($D9&amp;"-"&amp;$E9,IF($C$4="TEBA0714_REV01",CALC_CONN_TEBA0714_REV01!$F:$I,IF($C$4="TEBB0714_REV01",CALC_CONN_TEBB0714_REV01!$F:$I,IF($C$4="TEBT0714_REV01",CALC_CONN_TEBT0714_REV01!$F:$I))),4,0)="--","---",IF($C$4="TEBA0714_REV01",CALC_CONN_TEBA0714_REV01!$G9&amp; " --&gt; " &amp;CALC_CONN_TEBA0714_REV01!$I9&amp; " --&gt; ",IF($C$4="TEBB0714_REV01",CALC_CONN_TEBB0714_REV01!$G9&amp; " --&gt; " &amp;CALC_CONN_TEBB0714_REV01!$I9&amp; " --&gt; ",IF($C$4="TEBT0714_REV01",CALC_CONN_TEBT0714_REV01!$G9&amp; " --&gt; " &amp;CALC_CONN_TEBT0714_REV01!$I9&amp; " --&gt; ")))),"---")</f>
        <v>---</v>
      </c>
      <c r="G9" s="44" t="str">
        <f>IFERROR(IF(VLOOKUP($D9&amp;"-"&amp;$E9,IF($C$4="TEBA0714_REV01",CALC_CONN_TEBA0714_REV01!$F:$H,IF($C$4="TEBB0714_REV01",CALC_CONN_TEBB0714_REV01!$F:$H,IF($C$4="TEBT0714_REV01",CALC_CONN_TEBT0714_REV01!$F:$H))),3,0)="--",VLOOKUP($D9&amp;"-"&amp;$E9,IF($C$4="TEBA0714_REV01",CALC_CONN_TEBA0714_REV01!$F:$H,IF($C$4="TEBB0714_REV01",CALC_CONN_TEBB0714_REV01!$F:$H,IF($C$4="TEBT0714_REV01",CALC_CONN_TEBT0714_REV01!$F:$H))),2,0),VLOOKUP($D9&amp;"-"&amp;$E9,IF($C$4="TEBA0714_REV01",CALC_CONN_TEBA0714_REV01!$F:$H,IF($C$4="TEBB0714_REV01",CALC_CONN_TEBB0714_REV01!$F:$H,IF($C$4="TEBT0714_REV01",CALC_CONN_TEBT0714_REV01!$F:$H))),3,0)),"---")</f>
        <v>---</v>
      </c>
      <c r="H9" s="44" t="str">
        <f>IFERROR(VLOOKUP(G9,IF($C$4="TEBT0714_REV01",CALC_CONN_TEBT0714_REV01!$G:$T,IF($C$4="TEBB0714_REV01",CALC_CONN_TEBB0714_REV01!$G:$T,IF($C$4="TEBA0714_REV01",CALC_CONN_TEBA0714_REV01!$G:$T))),14,0),"---")</f>
        <v>---</v>
      </c>
      <c r="I9" s="44" t="str">
        <f>IFERROR(VLOOKUP($D9&amp;"-"&amp;$E9,IF($C$4="TEBA0714_REV01",CALC_CONN_TEBA0714_REV01!$F:$K,IF($C$4="TEBB0714_REV01",CALC_CONN_TEBB0714_REV01!$F:$K,IF($C$4="TEBT0714_REV01",CALC_CONN_TEBT0714_REV01!$F:$K,"???"))),6,0),"---")</f>
        <v>---</v>
      </c>
      <c r="J9" s="45" t="str">
        <f>IFERROR(VLOOKUP($D9&amp;"-"&amp;$E9,IF($C$4="TEBA0714_REV01",CALC_CONN_TEBA0714_REV01!$F:$M,IF($C$4="TEBB0714_REV01",CALC_CONN_TEBB0714_REV01!$F:$M,IF($C$4="TEBT0714_REV01",CALC_CONN_TEBT0714_REV01!$F:$M,"???"))),8,0),"---")</f>
        <v>---</v>
      </c>
      <c r="K9" s="46" t="str">
        <f>IFERROR(VLOOKUP($D9&amp;"-"&amp;$E9,IF($C$4="TEBT0714_REV01",CALC_CONN_TEBT0714_REV01!$F:$N,IF($C$4="TEBB0714_REV01",CALC_CONN_TEBB0714_REV01!$F:$N,IF($C$4="TEBA0714_REV01",CALC_CONN_TEBA0714_REV01!$F:$N))),9,0),"---")</f>
        <v>---</v>
      </c>
      <c r="L9" s="44" t="str">
        <f>IFERROR(VLOOKUP(K9,B2B!$H$3:$I$2000,2,0),"---")</f>
        <v>---</v>
      </c>
      <c r="M9" s="44" t="str">
        <f>IFERROR(VLOOKUP(L9,IF($M$4="TE0714_REV01",RAW_m_TE0714_REV01!$AD:$AH,IF($M$4="TE0714_REV02",RAW_m_TE0714_REV02!$AD:$AH,IF($M$4="TE0714_REV03",RAW_m_TE0714_REV03!$AD:$AH))),5,0),"---")</f>
        <v>---</v>
      </c>
      <c r="N9" s="44" t="str">
        <f>IFERROR(VLOOKUP(L9,IF($M$4="TE0714_REV01",RAW_m_TE0714_REV01!$AE:$AJ,IF($M$4="TE0714_REV02",RAW_m_TE0714_REV02!$AE:$AJ,IF($M$4="TE0714_REV03",RAW_m_TE0714_REV03!$AE:$AJ))),6,0),"---")</f>
        <v>---</v>
      </c>
      <c r="O9" s="54" t="str">
        <f>IFERROR(VLOOKUP(L9,IF($M$4="TE0714_REV01",RAW_m_TE0714_REV01!$AD:$AE,IF($M$4="TE0714_REV02",RAW_m_TE0714_REV02!$AD:$AE,IF($M$4="TE0714_REV03",RAW_m_TE0714_REV03!$AD:$AE))),2,0),"---")</f>
        <v>---</v>
      </c>
      <c r="P9" s="44" t="str">
        <f>IFERROR(VLOOKUP(O9,IF($M$4="TE0714_REV01",RAW_m_TE0714_REV01!$AJ:$AK,IF($M$4="TE0714_REV02",RAW_m_TE0714_REV02!$AJ:$AK,IF($M$4="TE0714_REV03",RAW_m_TE0714_REV03!$AJ:$AK))),2,0),"---")</f>
        <v>---</v>
      </c>
      <c r="Q9" s="44" t="str">
        <f>IFERROR(VLOOKUP(L9,IF($M$4="TE0714_REV01",RAW_m_TE0714_REV01!$AD:$AF,IF($M$4="TE0714_REV02",RAW_m_TE0714_REV02!$AD:$AF,IF($M$4="TE0714_REV03",RAW_m_TE0714_REV03!$AD:$AF))),3,0),"---")</f>
        <v>---</v>
      </c>
      <c r="R9" s="44" t="str">
        <f>IFERROR(VLOOKUP(O9,IF($M$4="TE0714_REV01",RAW_m_TE0714_REV01!$AE:$AG,IF($M$4="TE0714_REV02",RAW_m_TE0714_REV02!$AE:$AG,IF($M$4="TE0714_REV03",RAW_m_TE0714_REV03!$AE:$AG))),3,0),"---")</f>
        <v>---</v>
      </c>
      <c r="S9" s="44" t="str">
        <f t="shared" si="1"/>
        <v>---</v>
      </c>
    </row>
    <row r="10" spans="2:23" ht="15" customHeight="1" x14ac:dyDescent="0.25">
      <c r="B10" s="41">
        <f t="shared" si="0"/>
        <v>5</v>
      </c>
      <c r="C10" s="42">
        <f>IFERROR(IF($C$4="TEBT0714_REV01",CALC_CONN_TEBT0714_REV01!U10,IF($C$4="TEBB0714_REV01",CALC_CONN_TEBB0714_REV01!U10,IF($C$4="TEBA0714_REV01",CALC_CONN_TEBA0714_REV01!U10,))),"---")</f>
        <v>0</v>
      </c>
      <c r="D10" s="43">
        <f>IFERROR(IF($C$4="TEBT0714_REV01",CALC_CONN_TEBT0714_REV01!D10,IF($C$4="TEBB0714_REV01",CALC_CONN_TEBB0714_REV01!D10,IF($C$4="TEBA0714_REV01",CALC_CONN_TEBA0714_REV01!D10,))),"---")</f>
        <v>0</v>
      </c>
      <c r="E10" s="43">
        <f>IFERROR(IF($C$4="TEBT0714_REV01",CALC_CONN_TEBT0714_REV01!E10,IF($C$4="TEBB0714_REV01",CALC_CONN_TEBB0714_REV01!E10,IF($C$4="TEBA0714_REV01",CALC_CONN_TEBA0714_REV01!E10,))),"---")</f>
        <v>0</v>
      </c>
      <c r="F10" s="44" t="str">
        <f>IFERROR(IF(VLOOKUP($D10&amp;"-"&amp;$E10,IF($C$4="TEBA0714_REV01",CALC_CONN_TEBA0714_REV01!$F:$I,IF($C$4="TEBB0714_REV01",CALC_CONN_TEBB0714_REV01!$F:$I,IF($C$4="TEBT0714_REV01",CALC_CONN_TEBT0714_REV01!$F:$I))),4,0)="--","---",IF($C$4="TEBA0714_REV01",CALC_CONN_TEBA0714_REV01!$G10&amp; " --&gt; " &amp;CALC_CONN_TEBA0714_REV01!$I10&amp; " --&gt; ",IF($C$4="TEBB0714_REV01",CALC_CONN_TEBB0714_REV01!$G10&amp; " --&gt; " &amp;CALC_CONN_TEBB0714_REV01!$I10&amp; " --&gt; ",IF($C$4="TEBT0714_REV01",CALC_CONN_TEBT0714_REV01!$G10&amp; " --&gt; " &amp;CALC_CONN_TEBT0714_REV01!$I10&amp; " --&gt; ")))),"---")</f>
        <v>---</v>
      </c>
      <c r="G10" s="44" t="str">
        <f>IFERROR(IF(VLOOKUP($D10&amp;"-"&amp;$E10,IF($C$4="TEBA0714_REV01",CALC_CONN_TEBA0714_REV01!$F:$H,IF($C$4="TEBB0714_REV01",CALC_CONN_TEBB0714_REV01!$F:$H,IF($C$4="TEBT0714_REV01",CALC_CONN_TEBT0714_REV01!$F:$H))),3,0)="--",VLOOKUP($D10&amp;"-"&amp;$E10,IF($C$4="TEBA0714_REV01",CALC_CONN_TEBA0714_REV01!$F:$H,IF($C$4="TEBB0714_REV01",CALC_CONN_TEBB0714_REV01!$F:$H,IF($C$4="TEBT0714_REV01",CALC_CONN_TEBT0714_REV01!$F:$H))),2,0),VLOOKUP($D10&amp;"-"&amp;$E10,IF($C$4="TEBA0714_REV01",CALC_CONN_TEBA0714_REV01!$F:$H,IF($C$4="TEBB0714_REV01",CALC_CONN_TEBB0714_REV01!$F:$H,IF($C$4="TEBT0714_REV01",CALC_CONN_TEBT0714_REV01!$F:$H))),3,0)),"---")</f>
        <v>---</v>
      </c>
      <c r="H10" s="44" t="str">
        <f>IFERROR(VLOOKUP(G10,IF($C$4="TEBT0714_REV01",CALC_CONN_TEBT0714_REV01!$G:$T,IF($C$4="TEBB0714_REV01",CALC_CONN_TEBB0714_REV01!$G:$T,IF($C$4="TEBA0714_REV01",CALC_CONN_TEBA0714_REV01!$G:$T))),14,0),"---")</f>
        <v>---</v>
      </c>
      <c r="I10" s="44" t="str">
        <f>IFERROR(VLOOKUP($D10&amp;"-"&amp;$E10,IF($C$4="TEBA0714_REV01",CALC_CONN_TEBA0714_REV01!$F:$K,IF($C$4="TEBB0714_REV01",CALC_CONN_TEBB0714_REV01!$F:$K,IF($C$4="TEBT0714_REV01",CALC_CONN_TEBT0714_REV01!$F:$K,"???"))),6,0),"---")</f>
        <v>---</v>
      </c>
      <c r="J10" s="45" t="str">
        <f>IFERROR(VLOOKUP($D10&amp;"-"&amp;$E10,IF($C$4="TEBA0714_REV01",CALC_CONN_TEBA0714_REV01!$F:$M,IF($C$4="TEBB0714_REV01",CALC_CONN_TEBB0714_REV01!$F:$M,IF($C$4="TEBT0714_REV01",CALC_CONN_TEBT0714_REV01!$F:$M,"???"))),8,0),"---")</f>
        <v>---</v>
      </c>
      <c r="K10" s="46" t="str">
        <f>IFERROR(VLOOKUP($D10&amp;"-"&amp;$E10,IF($C$4="TEBT0714_REV01",CALC_CONN_TEBT0714_REV01!$F:$N,IF($C$4="TEBB0714_REV01",CALC_CONN_TEBB0714_REV01!$F:$N,IF($C$4="TEBA0714_REV01",CALC_CONN_TEBA0714_REV01!$F:$N))),9,0),"---")</f>
        <v>---</v>
      </c>
      <c r="L10" s="44" t="str">
        <f>IFERROR(VLOOKUP(K10,B2B!$H$3:$I$2000,2,0),"---")</f>
        <v>---</v>
      </c>
      <c r="M10" s="44" t="str">
        <f>IFERROR(VLOOKUP(L10,IF($M$4="TE0714_REV01",RAW_m_TE0714_REV01!$AD:$AH,IF($M$4="TE0714_REV02",RAW_m_TE0714_REV02!$AD:$AH,IF($M$4="TE0714_REV03",RAW_m_TE0714_REV03!$AD:$AH))),5,0),"---")</f>
        <v>---</v>
      </c>
      <c r="N10" s="44" t="str">
        <f>IFERROR(VLOOKUP(L10,IF($M$4="TE0714_REV01",RAW_m_TE0714_REV01!$AE:$AJ,IF($M$4="TE0714_REV02",RAW_m_TE0714_REV02!$AE:$AJ,IF($M$4="TE0714_REV03",RAW_m_TE0714_REV03!$AE:$AJ))),6,0),"---")</f>
        <v>---</v>
      </c>
      <c r="O10" s="54" t="str">
        <f>IFERROR(VLOOKUP(L10,IF($M$4="TE0714_REV01",RAW_m_TE0714_REV01!$AD:$AE,IF($M$4="TE0714_REV02",RAW_m_TE0714_REV02!$AD:$AE,IF($M$4="TE0714_REV03",RAW_m_TE0714_REV03!$AD:$AE))),2,0),"---")</f>
        <v>---</v>
      </c>
      <c r="P10" s="44" t="str">
        <f>IFERROR(VLOOKUP(O10,IF($M$4="TE0714_REV01",RAW_m_TE0714_REV01!$AJ:$AK,IF($M$4="TE0714_REV02",RAW_m_TE0714_REV02!$AJ:$AK,IF($M$4="TE0714_REV03",RAW_m_TE0714_REV03!$AJ:$AK))),2,0),"---")</f>
        <v>---</v>
      </c>
      <c r="Q10" s="44" t="str">
        <f>IFERROR(VLOOKUP(L10,IF($M$4="TE0714_REV01",RAW_m_TE0714_REV01!$AD:$AF,IF($M$4="TE0714_REV02",RAW_m_TE0714_REV02!$AD:$AF,IF($M$4="TE0714_REV03",RAW_m_TE0714_REV03!$AD:$AF))),3,0),"---")</f>
        <v>---</v>
      </c>
      <c r="R10" s="44" t="str">
        <f>IFERROR(VLOOKUP(O10,IF($M$4="TE0714_REV01",RAW_m_TE0714_REV01!$AE:$AG,IF($M$4="TE0714_REV02",RAW_m_TE0714_REV02!$AE:$AG,IF($M$4="TE0714_REV03",RAW_m_TE0714_REV03!$AE:$AG))),3,0),"---")</f>
        <v>---</v>
      </c>
      <c r="S10" s="44" t="str">
        <f t="shared" si="1"/>
        <v>---</v>
      </c>
    </row>
    <row r="11" spans="2:23" ht="15" customHeight="1" x14ac:dyDescent="0.25">
      <c r="B11" s="41">
        <f t="shared" si="0"/>
        <v>6</v>
      </c>
      <c r="C11" s="42">
        <f>IFERROR(IF($C$4="TEBT0714_REV01",CALC_CONN_TEBT0714_REV01!U11,IF($C$4="TEBB0714_REV01",CALC_CONN_TEBB0714_REV01!U11,IF($C$4="TEBA0714_REV01",CALC_CONN_TEBA0714_REV01!U11,))),"---")</f>
        <v>0</v>
      </c>
      <c r="D11" s="43">
        <f>IFERROR(IF($C$4="TEBT0714_REV01",CALC_CONN_TEBT0714_REV01!D11,IF($C$4="TEBB0714_REV01",CALC_CONN_TEBB0714_REV01!D11,IF($C$4="TEBA0714_REV01",CALC_CONN_TEBA0714_REV01!D11,))),"---")</f>
        <v>0</v>
      </c>
      <c r="E11" s="43">
        <f>IFERROR(IF($C$4="TEBT0714_REV01",CALC_CONN_TEBT0714_REV01!E11,IF($C$4="TEBB0714_REV01",CALC_CONN_TEBB0714_REV01!E11,IF($C$4="TEBA0714_REV01",CALC_CONN_TEBA0714_REV01!E11,))),"---")</f>
        <v>0</v>
      </c>
      <c r="F11" s="44" t="str">
        <f>IFERROR(IF(VLOOKUP($D11&amp;"-"&amp;$E11,IF($C$4="TEBA0714_REV01",CALC_CONN_TEBA0714_REV01!$F:$I,IF($C$4="TEBB0714_REV01",CALC_CONN_TEBB0714_REV01!$F:$I,IF($C$4="TEBT0714_REV01",CALC_CONN_TEBT0714_REV01!$F:$I))),4,0)="--","---",IF($C$4="TEBA0714_REV01",CALC_CONN_TEBA0714_REV01!$G11&amp; " --&gt; " &amp;CALC_CONN_TEBA0714_REV01!$I11&amp; " --&gt; ",IF($C$4="TEBB0714_REV01",CALC_CONN_TEBB0714_REV01!$G11&amp; " --&gt; " &amp;CALC_CONN_TEBB0714_REV01!$I11&amp; " --&gt; ",IF($C$4="TEBT0714_REV01",CALC_CONN_TEBT0714_REV01!$G11&amp; " --&gt; " &amp;CALC_CONN_TEBT0714_REV01!$I11&amp; " --&gt; ")))),"---")</f>
        <v>---</v>
      </c>
      <c r="G11" s="44" t="str">
        <f>IFERROR(IF(VLOOKUP($D11&amp;"-"&amp;$E11,IF($C$4="TEBA0714_REV01",CALC_CONN_TEBA0714_REV01!$F:$H,IF($C$4="TEBB0714_REV01",CALC_CONN_TEBB0714_REV01!$F:$H,IF($C$4="TEBT0714_REV01",CALC_CONN_TEBT0714_REV01!$F:$H))),3,0)="--",VLOOKUP($D11&amp;"-"&amp;$E11,IF($C$4="TEBA0714_REV01",CALC_CONN_TEBA0714_REV01!$F:$H,IF($C$4="TEBB0714_REV01",CALC_CONN_TEBB0714_REV01!$F:$H,IF($C$4="TEBT0714_REV01",CALC_CONN_TEBT0714_REV01!$F:$H))),2,0),VLOOKUP($D11&amp;"-"&amp;$E11,IF($C$4="TEBA0714_REV01",CALC_CONN_TEBA0714_REV01!$F:$H,IF($C$4="TEBB0714_REV01",CALC_CONN_TEBB0714_REV01!$F:$H,IF($C$4="TEBT0714_REV01",CALC_CONN_TEBT0714_REV01!$F:$H))),3,0)),"---")</f>
        <v>---</v>
      </c>
      <c r="H11" s="44" t="str">
        <f>IFERROR(VLOOKUP(G11,IF($C$4="TEBT0714_REV01",CALC_CONN_TEBT0714_REV01!$G:$T,IF($C$4="TEBB0714_REV01",CALC_CONN_TEBB0714_REV01!$G:$T,IF($C$4="TEBA0714_REV01",CALC_CONN_TEBA0714_REV01!$G:$T))),14,0),"---")</f>
        <v>---</v>
      </c>
      <c r="I11" s="44" t="str">
        <f>IFERROR(VLOOKUP($D11&amp;"-"&amp;$E11,IF($C$4="TEBA0714_REV01",CALC_CONN_TEBA0714_REV01!$F:$K,IF($C$4="TEBB0714_REV01",CALC_CONN_TEBB0714_REV01!$F:$K,IF($C$4="TEBT0714_REV01",CALC_CONN_TEBT0714_REV01!$F:$K,"???"))),6,0),"---")</f>
        <v>---</v>
      </c>
      <c r="J11" s="45" t="str">
        <f>IFERROR(VLOOKUP($D11&amp;"-"&amp;$E11,IF($C$4="TEBA0714_REV01",CALC_CONN_TEBA0714_REV01!$F:$M,IF($C$4="TEBB0714_REV01",CALC_CONN_TEBB0714_REV01!$F:$M,IF($C$4="TEBT0714_REV01",CALC_CONN_TEBT0714_REV01!$F:$M,"???"))),8,0),"---")</f>
        <v>---</v>
      </c>
      <c r="K11" s="46" t="str">
        <f>IFERROR(VLOOKUP($D11&amp;"-"&amp;$E11,IF($C$4="TEBT0714_REV01",CALC_CONN_TEBT0714_REV01!$F:$N,IF($C$4="TEBB0714_REV01",CALC_CONN_TEBB0714_REV01!$F:$N,IF($C$4="TEBA0714_REV01",CALC_CONN_TEBA0714_REV01!$F:$N))),9,0),"---")</f>
        <v>---</v>
      </c>
      <c r="L11" s="44" t="str">
        <f>IFERROR(VLOOKUP(K11,B2B!$H$3:$I$2000,2,0),"---")</f>
        <v>---</v>
      </c>
      <c r="M11" s="44" t="str">
        <f>IFERROR(VLOOKUP(L11,IF($M$4="TE0714_REV01",RAW_m_TE0714_REV01!$AD:$AH,IF($M$4="TE0714_REV02",RAW_m_TE0714_REV02!$AD:$AH,IF($M$4="TE0714_REV03",RAW_m_TE0714_REV03!$AD:$AH))),5,0),"---")</f>
        <v>---</v>
      </c>
      <c r="N11" s="44" t="str">
        <f>IFERROR(VLOOKUP(L11,IF($M$4="TE0714_REV01",RAW_m_TE0714_REV01!$AE:$AJ,IF($M$4="TE0714_REV02",RAW_m_TE0714_REV02!$AE:$AJ,IF($M$4="TE0714_REV03",RAW_m_TE0714_REV03!$AE:$AJ))),6,0),"---")</f>
        <v>---</v>
      </c>
      <c r="O11" s="54" t="str">
        <f>IFERROR(VLOOKUP(L11,IF($M$4="TE0714_REV01",RAW_m_TE0714_REV01!$AD:$AE,IF($M$4="TE0714_REV02",RAW_m_TE0714_REV02!$AD:$AE,IF($M$4="TE0714_REV03",RAW_m_TE0714_REV03!$AD:$AE))),2,0),"---")</f>
        <v>---</v>
      </c>
      <c r="P11" s="44" t="str">
        <f>IFERROR(VLOOKUP(O11,IF($M$4="TE0714_REV01",RAW_m_TE0714_REV01!$AJ:$AK,IF($M$4="TE0714_REV02",RAW_m_TE0714_REV02!$AJ:$AK,IF($M$4="TE0714_REV03",RAW_m_TE0714_REV03!$AJ:$AK))),2,0),"---")</f>
        <v>---</v>
      </c>
      <c r="Q11" s="44" t="str">
        <f>IFERROR(VLOOKUP(L11,IF($M$4="TE0714_REV01",RAW_m_TE0714_REV01!$AD:$AF,IF($M$4="TE0714_REV02",RAW_m_TE0714_REV02!$AD:$AF,IF($M$4="TE0714_REV03",RAW_m_TE0714_REV03!$AD:$AF))),3,0),"---")</f>
        <v>---</v>
      </c>
      <c r="R11" s="44" t="str">
        <f>IFERROR(VLOOKUP(O11,IF($M$4="TE0714_REV01",RAW_m_TE0714_REV01!$AE:$AG,IF($M$4="TE0714_REV02",RAW_m_TE0714_REV02!$AE:$AG,IF($M$4="TE0714_REV03",RAW_m_TE0714_REV03!$AE:$AG))),3,0),"---")</f>
        <v>---</v>
      </c>
      <c r="S11" s="44" t="str">
        <f t="shared" si="1"/>
        <v>---</v>
      </c>
    </row>
    <row r="12" spans="2:23" ht="15" customHeight="1" x14ac:dyDescent="0.25">
      <c r="B12" s="41">
        <f t="shared" si="0"/>
        <v>7</v>
      </c>
      <c r="C12" s="42">
        <f>IFERROR(IF($C$4="TEBT0714_REV01",CALC_CONN_TEBT0714_REV01!U12,IF($C$4="TEBB0714_REV01",CALC_CONN_TEBB0714_REV01!U12,IF($C$4="TEBA0714_REV01",CALC_CONN_TEBA0714_REV01!U12,))),"---")</f>
        <v>0</v>
      </c>
      <c r="D12" s="43">
        <f>IFERROR(IF($C$4="TEBT0714_REV01",CALC_CONN_TEBT0714_REV01!D12,IF($C$4="TEBB0714_REV01",CALC_CONN_TEBB0714_REV01!D12,IF($C$4="TEBA0714_REV01",CALC_CONN_TEBA0714_REV01!D12,))),"---")</f>
        <v>0</v>
      </c>
      <c r="E12" s="43">
        <f>IFERROR(IF($C$4="TEBT0714_REV01",CALC_CONN_TEBT0714_REV01!E12,IF($C$4="TEBB0714_REV01",CALC_CONN_TEBB0714_REV01!E12,IF($C$4="TEBA0714_REV01",CALC_CONN_TEBA0714_REV01!E12,))),"---")</f>
        <v>0</v>
      </c>
      <c r="F12" s="44" t="str">
        <f>IFERROR(IF(VLOOKUP($D12&amp;"-"&amp;$E12,IF($C$4="TEBA0714_REV01",CALC_CONN_TEBA0714_REV01!$F:$I,IF($C$4="TEBB0714_REV01",CALC_CONN_TEBB0714_REV01!$F:$I,IF($C$4="TEBT0714_REV01",CALC_CONN_TEBT0714_REV01!$F:$I))),4,0)="--","---",IF($C$4="TEBA0714_REV01",CALC_CONN_TEBA0714_REV01!$G12&amp; " --&gt; " &amp;CALC_CONN_TEBA0714_REV01!$I12&amp; " --&gt; ",IF($C$4="TEBB0714_REV01",CALC_CONN_TEBB0714_REV01!$G12&amp; " --&gt; " &amp;CALC_CONN_TEBB0714_REV01!$I12&amp; " --&gt; ",IF($C$4="TEBT0714_REV01",CALC_CONN_TEBT0714_REV01!$G12&amp; " --&gt; " &amp;CALC_CONN_TEBT0714_REV01!$I12&amp; " --&gt; ")))),"---")</f>
        <v>---</v>
      </c>
      <c r="G12" s="44" t="str">
        <f>IFERROR(IF(VLOOKUP($D12&amp;"-"&amp;$E12,IF($C$4="TEBA0714_REV01",CALC_CONN_TEBA0714_REV01!$F:$H,IF($C$4="TEBB0714_REV01",CALC_CONN_TEBB0714_REV01!$F:$H,IF($C$4="TEBT0714_REV01",CALC_CONN_TEBT0714_REV01!$F:$H))),3,0)="--",VLOOKUP($D12&amp;"-"&amp;$E12,IF($C$4="TEBA0714_REV01",CALC_CONN_TEBA0714_REV01!$F:$H,IF($C$4="TEBB0714_REV01",CALC_CONN_TEBB0714_REV01!$F:$H,IF($C$4="TEBT0714_REV01",CALC_CONN_TEBT0714_REV01!$F:$H))),2,0),VLOOKUP($D12&amp;"-"&amp;$E12,IF($C$4="TEBA0714_REV01",CALC_CONN_TEBA0714_REV01!$F:$H,IF($C$4="TEBB0714_REV01",CALC_CONN_TEBB0714_REV01!$F:$H,IF($C$4="TEBT0714_REV01",CALC_CONN_TEBT0714_REV01!$F:$H))),3,0)),"---")</f>
        <v>---</v>
      </c>
      <c r="H12" s="44" t="str">
        <f>IFERROR(VLOOKUP(G12,IF($C$4="TEBT0714_REV01",CALC_CONN_TEBT0714_REV01!$G:$T,IF($C$4="TEBB0714_REV01",CALC_CONN_TEBB0714_REV01!$G:$T,IF($C$4="TEBA0714_REV01",CALC_CONN_TEBA0714_REV01!$G:$T))),14,0),"---")</f>
        <v>---</v>
      </c>
      <c r="I12" s="44" t="str">
        <f>IFERROR(VLOOKUP($D12&amp;"-"&amp;$E12,IF($C$4="TEBA0714_REV01",CALC_CONN_TEBA0714_REV01!$F:$K,IF($C$4="TEBB0714_REV01",CALC_CONN_TEBB0714_REV01!$F:$K,IF($C$4="TEBT0714_REV01",CALC_CONN_TEBT0714_REV01!$F:$K,"???"))),6,0),"---")</f>
        <v>---</v>
      </c>
      <c r="J12" s="45" t="str">
        <f>IFERROR(VLOOKUP($D12&amp;"-"&amp;$E12,IF($C$4="TEBA0714_REV01",CALC_CONN_TEBA0714_REV01!$F:$M,IF($C$4="TEBB0714_REV01",CALC_CONN_TEBB0714_REV01!$F:$M,IF($C$4="TEBT0714_REV01",CALC_CONN_TEBT0714_REV01!$F:$M,"???"))),8,0),"---")</f>
        <v>---</v>
      </c>
      <c r="K12" s="46" t="str">
        <f>IFERROR(VLOOKUP($D12&amp;"-"&amp;$E12,IF($C$4="TEBT0714_REV01",CALC_CONN_TEBT0714_REV01!$F:$N,IF($C$4="TEBB0714_REV01",CALC_CONN_TEBB0714_REV01!$F:$N,IF($C$4="TEBA0714_REV01",CALC_CONN_TEBA0714_REV01!$F:$N))),9,0),"---")</f>
        <v>---</v>
      </c>
      <c r="L12" s="44" t="str">
        <f>IFERROR(VLOOKUP(K12,B2B!$H$3:$I$2000,2,0),"---")</f>
        <v>---</v>
      </c>
      <c r="M12" s="44" t="str">
        <f>IFERROR(VLOOKUP(L12,IF($M$4="TE0714_REV01",RAW_m_TE0714_REV01!$AD:$AH,IF($M$4="TE0714_REV02",RAW_m_TE0714_REV02!$AD:$AH,IF($M$4="TE0714_REV03",RAW_m_TE0714_REV03!$AD:$AH))),5,0),"---")</f>
        <v>---</v>
      </c>
      <c r="N12" s="44" t="str">
        <f>IFERROR(VLOOKUP(L12,IF($M$4="TE0714_REV01",RAW_m_TE0714_REV01!$AE:$AJ,IF($M$4="TE0714_REV02",RAW_m_TE0714_REV02!$AE:$AJ,IF($M$4="TE0714_REV03",RAW_m_TE0714_REV03!$AE:$AJ))),6,0),"---")</f>
        <v>---</v>
      </c>
      <c r="O12" s="54" t="str">
        <f>IFERROR(VLOOKUP(L12,IF($M$4="TE0714_REV01",RAW_m_TE0714_REV01!$AD:$AE,IF($M$4="TE0714_REV02",RAW_m_TE0714_REV02!$AD:$AE,IF($M$4="TE0714_REV03",RAW_m_TE0714_REV03!$AD:$AE))),2,0),"---")</f>
        <v>---</v>
      </c>
      <c r="P12" s="44" t="str">
        <f>IFERROR(VLOOKUP(O12,IF($M$4="TE0714_REV01",RAW_m_TE0714_REV01!$AJ:$AK,IF($M$4="TE0714_REV02",RAW_m_TE0714_REV02!$AJ:$AK,IF($M$4="TE0714_REV03",RAW_m_TE0714_REV03!$AJ:$AK))),2,0),"---")</f>
        <v>---</v>
      </c>
      <c r="Q12" s="44" t="str">
        <f>IFERROR(VLOOKUP(L12,IF($M$4="TE0714_REV01",RAW_m_TE0714_REV01!$AD:$AF,IF($M$4="TE0714_REV02",RAW_m_TE0714_REV02!$AD:$AF,IF($M$4="TE0714_REV03",RAW_m_TE0714_REV03!$AD:$AF))),3,0),"---")</f>
        <v>---</v>
      </c>
      <c r="R12" s="44" t="str">
        <f>IFERROR(VLOOKUP(O12,IF($M$4="TE0714_REV01",RAW_m_TE0714_REV01!$AE:$AG,IF($M$4="TE0714_REV02",RAW_m_TE0714_REV02!$AE:$AG,IF($M$4="TE0714_REV03",RAW_m_TE0714_REV03!$AE:$AG))),3,0),"---")</f>
        <v>---</v>
      </c>
      <c r="S12" s="44" t="str">
        <f t="shared" si="1"/>
        <v>---</v>
      </c>
    </row>
    <row r="13" spans="2:23" ht="15" customHeight="1" x14ac:dyDescent="0.25">
      <c r="B13" s="41">
        <f t="shared" si="0"/>
        <v>8</v>
      </c>
      <c r="C13" s="42">
        <f>IFERROR(IF($C$4="TEBT0714_REV01",CALC_CONN_TEBT0714_REV01!U13,IF($C$4="TEBB0714_REV01",CALC_CONN_TEBB0714_REV01!U13,IF($C$4="TEBA0714_REV01",CALC_CONN_TEBA0714_REV01!U13,))),"---")</f>
        <v>0</v>
      </c>
      <c r="D13" s="43">
        <f>IFERROR(IF($C$4="TEBT0714_REV01",CALC_CONN_TEBT0714_REV01!D13,IF($C$4="TEBB0714_REV01",CALC_CONN_TEBB0714_REV01!D13,IF($C$4="TEBA0714_REV01",CALC_CONN_TEBA0714_REV01!D13,))),"---")</f>
        <v>0</v>
      </c>
      <c r="E13" s="43">
        <f>IFERROR(IF($C$4="TEBT0714_REV01",CALC_CONN_TEBT0714_REV01!E13,IF($C$4="TEBB0714_REV01",CALC_CONN_TEBB0714_REV01!E13,IF($C$4="TEBA0714_REV01",CALC_CONN_TEBA0714_REV01!E13,))),"---")</f>
        <v>0</v>
      </c>
      <c r="F13" s="44" t="str">
        <f>IFERROR(IF(VLOOKUP($D13&amp;"-"&amp;$E13,IF($C$4="TEBA0714_REV01",CALC_CONN_TEBA0714_REV01!$F:$I,IF($C$4="TEBB0714_REV01",CALC_CONN_TEBB0714_REV01!$F:$I,IF($C$4="TEBT0714_REV01",CALC_CONN_TEBT0714_REV01!$F:$I))),4,0)="--","---",IF($C$4="TEBA0714_REV01",CALC_CONN_TEBA0714_REV01!$G13&amp; " --&gt; " &amp;CALC_CONN_TEBA0714_REV01!$I13&amp; " --&gt; ",IF($C$4="TEBB0714_REV01",CALC_CONN_TEBB0714_REV01!$G13&amp; " --&gt; " &amp;CALC_CONN_TEBB0714_REV01!$I13&amp; " --&gt; ",IF($C$4="TEBT0714_REV01",CALC_CONN_TEBT0714_REV01!$G13&amp; " --&gt; " &amp;CALC_CONN_TEBT0714_REV01!$I13&amp; " --&gt; ")))),"---")</f>
        <v>---</v>
      </c>
      <c r="G13" s="44" t="str">
        <f>IFERROR(IF(VLOOKUP($D13&amp;"-"&amp;$E13,IF($C$4="TEBA0714_REV01",CALC_CONN_TEBA0714_REV01!$F:$H,IF($C$4="TEBB0714_REV01",CALC_CONN_TEBB0714_REV01!$F:$H,IF($C$4="TEBT0714_REV01",CALC_CONN_TEBT0714_REV01!$F:$H))),3,0)="--",VLOOKUP($D13&amp;"-"&amp;$E13,IF($C$4="TEBA0714_REV01",CALC_CONN_TEBA0714_REV01!$F:$H,IF($C$4="TEBB0714_REV01",CALC_CONN_TEBB0714_REV01!$F:$H,IF($C$4="TEBT0714_REV01",CALC_CONN_TEBT0714_REV01!$F:$H))),2,0),VLOOKUP($D13&amp;"-"&amp;$E13,IF($C$4="TEBA0714_REV01",CALC_CONN_TEBA0714_REV01!$F:$H,IF($C$4="TEBB0714_REV01",CALC_CONN_TEBB0714_REV01!$F:$H,IF($C$4="TEBT0714_REV01",CALC_CONN_TEBT0714_REV01!$F:$H))),3,0)),"---")</f>
        <v>---</v>
      </c>
      <c r="H13" s="44" t="str">
        <f>IFERROR(VLOOKUP(G13,IF($C$4="TEBT0714_REV01",CALC_CONN_TEBT0714_REV01!$G:$T,IF($C$4="TEBB0714_REV01",CALC_CONN_TEBB0714_REV01!$G:$T,IF($C$4="TEBA0714_REV01",CALC_CONN_TEBA0714_REV01!$G:$T))),14,0),"---")</f>
        <v>---</v>
      </c>
      <c r="I13" s="44" t="str">
        <f>IFERROR(VLOOKUP($D13&amp;"-"&amp;$E13,IF($C$4="TEBA0714_REV01",CALC_CONN_TEBA0714_REV01!$F:$K,IF($C$4="TEBB0714_REV01",CALC_CONN_TEBB0714_REV01!$F:$K,IF($C$4="TEBT0714_REV01",CALC_CONN_TEBT0714_REV01!$F:$K,"???"))),6,0),"---")</f>
        <v>---</v>
      </c>
      <c r="J13" s="45" t="str">
        <f>IFERROR(VLOOKUP($D13&amp;"-"&amp;$E13,IF($C$4="TEBA0714_REV01",CALC_CONN_TEBA0714_REV01!$F:$M,IF($C$4="TEBB0714_REV01",CALC_CONN_TEBB0714_REV01!$F:$M,IF($C$4="TEBT0714_REV01",CALC_CONN_TEBT0714_REV01!$F:$M,"???"))),8,0),"---")</f>
        <v>---</v>
      </c>
      <c r="K13" s="46" t="str">
        <f>IFERROR(VLOOKUP($D13&amp;"-"&amp;$E13,IF($C$4="TEBT0714_REV01",CALC_CONN_TEBT0714_REV01!$F:$N,IF($C$4="TEBB0714_REV01",CALC_CONN_TEBB0714_REV01!$F:$N,IF($C$4="TEBA0714_REV01",CALC_CONN_TEBA0714_REV01!$F:$N))),9,0),"---")</f>
        <v>---</v>
      </c>
      <c r="L13" s="44" t="str">
        <f>IFERROR(VLOOKUP(K13,B2B!$H$3:$I$2000,2,0),"---")</f>
        <v>---</v>
      </c>
      <c r="M13" s="44" t="str">
        <f>IFERROR(VLOOKUP(L13,IF($M$4="TE0714_REV01",RAW_m_TE0714_REV01!$AD:$AH,IF($M$4="TE0714_REV02",RAW_m_TE0714_REV02!$AD:$AH,IF($M$4="TE0714_REV03",RAW_m_TE0714_REV03!$AD:$AH))),5,0),"---")</f>
        <v>---</v>
      </c>
      <c r="N13" s="44" t="str">
        <f>IFERROR(VLOOKUP(L13,IF($M$4="TE0714_REV01",RAW_m_TE0714_REV01!$AE:$AJ,IF($M$4="TE0714_REV02",RAW_m_TE0714_REV02!$AE:$AJ,IF($M$4="TE0714_REV03",RAW_m_TE0714_REV03!$AE:$AJ))),6,0),"---")</f>
        <v>---</v>
      </c>
      <c r="O13" s="54" t="str">
        <f>IFERROR(VLOOKUP(L13,IF($M$4="TE0714_REV01",RAW_m_TE0714_REV01!$AD:$AE,IF($M$4="TE0714_REV02",RAW_m_TE0714_REV02!$AD:$AE,IF($M$4="TE0714_REV03",RAW_m_TE0714_REV03!$AD:$AE))),2,0),"---")</f>
        <v>---</v>
      </c>
      <c r="P13" s="44" t="str">
        <f>IFERROR(VLOOKUP(O13,IF($M$4="TE0714_REV01",RAW_m_TE0714_REV01!$AJ:$AK,IF($M$4="TE0714_REV02",RAW_m_TE0714_REV02!$AJ:$AK,IF($M$4="TE0714_REV03",RAW_m_TE0714_REV03!$AJ:$AK))),2,0),"---")</f>
        <v>---</v>
      </c>
      <c r="Q13" s="44" t="str">
        <f>IFERROR(VLOOKUP(L13,IF($M$4="TE0714_REV01",RAW_m_TE0714_REV01!$AD:$AF,IF($M$4="TE0714_REV02",RAW_m_TE0714_REV02!$AD:$AF,IF($M$4="TE0714_REV03",RAW_m_TE0714_REV03!$AD:$AF))),3,0),"---")</f>
        <v>---</v>
      </c>
      <c r="R13" s="44" t="str">
        <f>IFERROR(VLOOKUP(O13,IF($M$4="TE0714_REV01",RAW_m_TE0714_REV01!$AE:$AG,IF($M$4="TE0714_REV02",RAW_m_TE0714_REV02!$AE:$AG,IF($M$4="TE0714_REV03",RAW_m_TE0714_REV03!$AE:$AG))),3,0),"---")</f>
        <v>---</v>
      </c>
      <c r="S13" s="44" t="str">
        <f t="shared" si="1"/>
        <v>---</v>
      </c>
    </row>
    <row r="14" spans="2:23" ht="15" customHeight="1" x14ac:dyDescent="0.25">
      <c r="B14" s="41">
        <f t="shared" si="0"/>
        <v>9</v>
      </c>
      <c r="C14" s="42">
        <f>IFERROR(IF($C$4="TEBT0714_REV01",CALC_CONN_TEBT0714_REV01!U14,IF($C$4="TEBB0714_REV01",CALC_CONN_TEBB0714_REV01!U14,IF($C$4="TEBA0714_REV01",CALC_CONN_TEBA0714_REV01!U14,))),"---")</f>
        <v>0</v>
      </c>
      <c r="D14" s="43">
        <f>IFERROR(IF($C$4="TEBT0714_REV01",CALC_CONN_TEBT0714_REV01!D14,IF($C$4="TEBB0714_REV01",CALC_CONN_TEBB0714_REV01!D14,IF($C$4="TEBA0714_REV01",CALC_CONN_TEBA0714_REV01!D14,))),"---")</f>
        <v>0</v>
      </c>
      <c r="E14" s="43">
        <f>IFERROR(IF($C$4="TEBT0714_REV01",CALC_CONN_TEBT0714_REV01!E14,IF($C$4="TEBB0714_REV01",CALC_CONN_TEBB0714_REV01!E14,IF($C$4="TEBA0714_REV01",CALC_CONN_TEBA0714_REV01!E14,))),"---")</f>
        <v>0</v>
      </c>
      <c r="F14" s="44" t="str">
        <f>IFERROR(IF(VLOOKUP($D14&amp;"-"&amp;$E14,IF($C$4="TEBA0714_REV01",CALC_CONN_TEBA0714_REV01!$F:$I,IF($C$4="TEBB0714_REV01",CALC_CONN_TEBB0714_REV01!$F:$I,IF($C$4="TEBT0714_REV01",CALC_CONN_TEBT0714_REV01!$F:$I))),4,0)="--","---",IF($C$4="TEBA0714_REV01",CALC_CONN_TEBA0714_REV01!$G14&amp; " --&gt; " &amp;CALC_CONN_TEBA0714_REV01!$I14&amp; " --&gt; ",IF($C$4="TEBB0714_REV01",CALC_CONN_TEBB0714_REV01!$G14&amp; " --&gt; " &amp;CALC_CONN_TEBB0714_REV01!$I14&amp; " --&gt; ",IF($C$4="TEBT0714_REV01",CALC_CONN_TEBT0714_REV01!$G14&amp; " --&gt; " &amp;CALC_CONN_TEBT0714_REV01!$I14&amp; " --&gt; ")))),"---")</f>
        <v>---</v>
      </c>
      <c r="G14" s="44" t="str">
        <f>IFERROR(IF(VLOOKUP($D14&amp;"-"&amp;$E14,IF($C$4="TEBA0714_REV01",CALC_CONN_TEBA0714_REV01!$F:$H,IF($C$4="TEBB0714_REV01",CALC_CONN_TEBB0714_REV01!$F:$H,IF($C$4="TEBT0714_REV01",CALC_CONN_TEBT0714_REV01!$F:$H))),3,0)="--",VLOOKUP($D14&amp;"-"&amp;$E14,IF($C$4="TEBA0714_REV01",CALC_CONN_TEBA0714_REV01!$F:$H,IF($C$4="TEBB0714_REV01",CALC_CONN_TEBB0714_REV01!$F:$H,IF($C$4="TEBT0714_REV01",CALC_CONN_TEBT0714_REV01!$F:$H))),2,0),VLOOKUP($D14&amp;"-"&amp;$E14,IF($C$4="TEBA0714_REV01",CALC_CONN_TEBA0714_REV01!$F:$H,IF($C$4="TEBB0714_REV01",CALC_CONN_TEBB0714_REV01!$F:$H,IF($C$4="TEBT0714_REV01",CALC_CONN_TEBT0714_REV01!$F:$H))),3,0)),"---")</f>
        <v>---</v>
      </c>
      <c r="H14" s="44" t="str">
        <f>IFERROR(VLOOKUP(G14,IF($C$4="TEBT0714_REV01",CALC_CONN_TEBT0714_REV01!$G:$T,IF($C$4="TEBB0714_REV01",CALC_CONN_TEBB0714_REV01!$G:$T,IF($C$4="TEBA0714_REV01",CALC_CONN_TEBA0714_REV01!$G:$T))),14,0),"---")</f>
        <v>---</v>
      </c>
      <c r="I14" s="44" t="str">
        <f>IFERROR(VLOOKUP($D14&amp;"-"&amp;$E14,IF($C$4="TEBA0714_REV01",CALC_CONN_TEBA0714_REV01!$F:$K,IF($C$4="TEBB0714_REV01",CALC_CONN_TEBB0714_REV01!$F:$K,IF($C$4="TEBT0714_REV01",CALC_CONN_TEBT0714_REV01!$F:$K,"???"))),6,0),"---")</f>
        <v>---</v>
      </c>
      <c r="J14" s="45" t="str">
        <f>IFERROR(VLOOKUP($D14&amp;"-"&amp;$E14,IF($C$4="TEBA0714_REV01",CALC_CONN_TEBA0714_REV01!$F:$M,IF($C$4="TEBB0714_REV01",CALC_CONN_TEBB0714_REV01!$F:$M,IF($C$4="TEBT0714_REV01",CALC_CONN_TEBT0714_REV01!$F:$M,"???"))),8,0),"---")</f>
        <v>---</v>
      </c>
      <c r="K14" s="46" t="str">
        <f>IFERROR(VLOOKUP($D14&amp;"-"&amp;$E14,IF($C$4="TEBT0714_REV01",CALC_CONN_TEBT0714_REV01!$F:$N,IF($C$4="TEBB0714_REV01",CALC_CONN_TEBB0714_REV01!$F:$N,IF($C$4="TEBA0714_REV01",CALC_CONN_TEBA0714_REV01!$F:$N))),9,0),"---")</f>
        <v>---</v>
      </c>
      <c r="L14" s="44" t="str">
        <f>IFERROR(VLOOKUP(K14,B2B!$H$3:$I$2000,2,0),"---")</f>
        <v>---</v>
      </c>
      <c r="M14" s="44" t="str">
        <f>IFERROR(VLOOKUP(L14,IF($M$4="TE0714_REV01",RAW_m_TE0714_REV01!$AD:$AH,IF($M$4="TE0714_REV02",RAW_m_TE0714_REV02!$AD:$AH,IF($M$4="TE0714_REV03",RAW_m_TE0714_REV03!$AD:$AH))),5,0),"---")</f>
        <v>---</v>
      </c>
      <c r="N14" s="44" t="str">
        <f>IFERROR(VLOOKUP(L14,IF($M$4="TE0714_REV01",RAW_m_TE0714_REV01!$AE:$AJ,IF($M$4="TE0714_REV02",RAW_m_TE0714_REV02!$AE:$AJ,IF($M$4="TE0714_REV03",RAW_m_TE0714_REV03!$AE:$AJ))),6,0),"---")</f>
        <v>---</v>
      </c>
      <c r="O14" s="54" t="str">
        <f>IFERROR(VLOOKUP(L14,IF($M$4="TE0714_REV01",RAW_m_TE0714_REV01!$AD:$AE,IF($M$4="TE0714_REV02",RAW_m_TE0714_REV02!$AD:$AE,IF($M$4="TE0714_REV03",RAW_m_TE0714_REV03!$AD:$AE))),2,0),"---")</f>
        <v>---</v>
      </c>
      <c r="P14" s="44" t="str">
        <f>IFERROR(VLOOKUP(O14,IF($M$4="TE0714_REV01",RAW_m_TE0714_REV01!$AJ:$AK,IF($M$4="TE0714_REV02",RAW_m_TE0714_REV02!$AJ:$AK,IF($M$4="TE0714_REV03",RAW_m_TE0714_REV03!$AJ:$AK))),2,0),"---")</f>
        <v>---</v>
      </c>
      <c r="Q14" s="44" t="str">
        <f>IFERROR(VLOOKUP(L14,IF($M$4="TE0714_REV01",RAW_m_TE0714_REV01!$AD:$AF,IF($M$4="TE0714_REV02",RAW_m_TE0714_REV02!$AD:$AF,IF($M$4="TE0714_REV03",RAW_m_TE0714_REV03!$AD:$AF))),3,0),"---")</f>
        <v>---</v>
      </c>
      <c r="R14" s="44" t="str">
        <f>IFERROR(VLOOKUP(O14,IF($M$4="TE0714_REV01",RAW_m_TE0714_REV01!$AE:$AG,IF($M$4="TE0714_REV02",RAW_m_TE0714_REV02!$AE:$AG,IF($M$4="TE0714_REV03",RAW_m_TE0714_REV03!$AE:$AG))),3,0),"---")</f>
        <v>---</v>
      </c>
      <c r="S14" s="44" t="str">
        <f t="shared" si="1"/>
        <v>---</v>
      </c>
    </row>
    <row r="15" spans="2:23" ht="15" customHeight="1" x14ac:dyDescent="0.25">
      <c r="B15" s="41">
        <f t="shared" si="0"/>
        <v>10</v>
      </c>
      <c r="C15" s="42">
        <f>IFERROR(IF($C$4="TEBT0714_REV01",CALC_CONN_TEBT0714_REV01!U15,IF($C$4="TEBB0714_REV01",CALC_CONN_TEBB0714_REV01!U15,IF($C$4="TEBA0714_REV01",CALC_CONN_TEBA0714_REV01!U15,))),"---")</f>
        <v>0</v>
      </c>
      <c r="D15" s="43">
        <f>IFERROR(IF($C$4="TEBT0714_REV01",CALC_CONN_TEBT0714_REV01!D15,IF($C$4="TEBB0714_REV01",CALC_CONN_TEBB0714_REV01!D15,IF($C$4="TEBA0714_REV01",CALC_CONN_TEBA0714_REV01!D15,))),"---")</f>
        <v>0</v>
      </c>
      <c r="E15" s="43">
        <f>IFERROR(IF($C$4="TEBT0714_REV01",CALC_CONN_TEBT0714_REV01!E15,IF($C$4="TEBB0714_REV01",CALC_CONN_TEBB0714_REV01!E15,IF($C$4="TEBA0714_REV01",CALC_CONN_TEBA0714_REV01!E15,))),"---")</f>
        <v>0</v>
      </c>
      <c r="F15" s="44" t="str">
        <f>IFERROR(IF(VLOOKUP($D15&amp;"-"&amp;$E15,IF($C$4="TEBA0714_REV01",CALC_CONN_TEBA0714_REV01!$F:$I,IF($C$4="TEBB0714_REV01",CALC_CONN_TEBB0714_REV01!$F:$I,IF($C$4="TEBT0714_REV01",CALC_CONN_TEBT0714_REV01!$F:$I))),4,0)="--","---",IF($C$4="TEBA0714_REV01",CALC_CONN_TEBA0714_REV01!$G15&amp; " --&gt; " &amp;CALC_CONN_TEBA0714_REV01!$I15&amp; " --&gt; ",IF($C$4="TEBB0714_REV01",CALC_CONN_TEBB0714_REV01!$G15&amp; " --&gt; " &amp;CALC_CONN_TEBB0714_REV01!$I15&amp; " --&gt; ",IF($C$4="TEBT0714_REV01",CALC_CONN_TEBT0714_REV01!$G15&amp; " --&gt; " &amp;CALC_CONN_TEBT0714_REV01!$I15&amp; " --&gt; ")))),"---")</f>
        <v>---</v>
      </c>
      <c r="G15" s="44" t="str">
        <f>IFERROR(IF(VLOOKUP($D15&amp;"-"&amp;$E15,IF($C$4="TEBA0714_REV01",CALC_CONN_TEBA0714_REV01!$F:$H,IF($C$4="TEBB0714_REV01",CALC_CONN_TEBB0714_REV01!$F:$H,IF($C$4="TEBT0714_REV01",CALC_CONN_TEBT0714_REV01!$F:$H))),3,0)="--",VLOOKUP($D15&amp;"-"&amp;$E15,IF($C$4="TEBA0714_REV01",CALC_CONN_TEBA0714_REV01!$F:$H,IF($C$4="TEBB0714_REV01",CALC_CONN_TEBB0714_REV01!$F:$H,IF($C$4="TEBT0714_REV01",CALC_CONN_TEBT0714_REV01!$F:$H))),2,0),VLOOKUP($D15&amp;"-"&amp;$E15,IF($C$4="TEBA0714_REV01",CALC_CONN_TEBA0714_REV01!$F:$H,IF($C$4="TEBB0714_REV01",CALC_CONN_TEBB0714_REV01!$F:$H,IF($C$4="TEBT0714_REV01",CALC_CONN_TEBT0714_REV01!$F:$H))),3,0)),"---")</f>
        <v>---</v>
      </c>
      <c r="H15" s="44" t="str">
        <f>IFERROR(VLOOKUP(G15,IF($C$4="TEBT0714_REV01",CALC_CONN_TEBT0714_REV01!$G:$T,IF($C$4="TEBB0714_REV01",CALC_CONN_TEBB0714_REV01!$G:$T,IF($C$4="TEBA0714_REV01",CALC_CONN_TEBA0714_REV01!$G:$T))),14,0),"---")</f>
        <v>---</v>
      </c>
      <c r="I15" s="44" t="str">
        <f>IFERROR(VLOOKUP($D15&amp;"-"&amp;$E15,IF($C$4="TEBA0714_REV01",CALC_CONN_TEBA0714_REV01!$F:$K,IF($C$4="TEBB0714_REV01",CALC_CONN_TEBB0714_REV01!$F:$K,IF($C$4="TEBT0714_REV01",CALC_CONN_TEBT0714_REV01!$F:$K,"???"))),6,0),"---")</f>
        <v>---</v>
      </c>
      <c r="J15" s="45" t="str">
        <f>IFERROR(VLOOKUP($D15&amp;"-"&amp;$E15,IF($C$4="TEBA0714_REV01",CALC_CONN_TEBA0714_REV01!$F:$M,IF($C$4="TEBB0714_REV01",CALC_CONN_TEBB0714_REV01!$F:$M,IF($C$4="TEBT0714_REV01",CALC_CONN_TEBT0714_REV01!$F:$M,"???"))),8,0),"---")</f>
        <v>---</v>
      </c>
      <c r="K15" s="46" t="str">
        <f>IFERROR(VLOOKUP($D15&amp;"-"&amp;$E15,IF($C$4="TEBT0714_REV01",CALC_CONN_TEBT0714_REV01!$F:$N,IF($C$4="TEBB0714_REV01",CALC_CONN_TEBB0714_REV01!$F:$N,IF($C$4="TEBA0714_REV01",CALC_CONN_TEBA0714_REV01!$F:$N))),9,0),"---")</f>
        <v>---</v>
      </c>
      <c r="L15" s="44" t="str">
        <f>IFERROR(VLOOKUP(K15,B2B!$H$3:$I$2000,2,0),"---")</f>
        <v>---</v>
      </c>
      <c r="M15" s="44" t="str">
        <f>IFERROR(VLOOKUP(L15,IF($M$4="TE0714_REV01",RAW_m_TE0714_REV01!$AD:$AH,IF($M$4="TE0714_REV02",RAW_m_TE0714_REV02!$AD:$AH,IF($M$4="TE0714_REV03",RAW_m_TE0714_REV03!$AD:$AH))),5,0),"---")</f>
        <v>---</v>
      </c>
      <c r="N15" s="44" t="str">
        <f>IFERROR(VLOOKUP(L15,IF($M$4="TE0714_REV01",RAW_m_TE0714_REV01!$AE:$AJ,IF($M$4="TE0714_REV02",RAW_m_TE0714_REV02!$AE:$AJ,IF($M$4="TE0714_REV03",RAW_m_TE0714_REV03!$AE:$AJ))),6,0),"---")</f>
        <v>---</v>
      </c>
      <c r="O15" s="54" t="str">
        <f>IFERROR(VLOOKUP(L15,IF($M$4="TE0714_REV01",RAW_m_TE0714_REV01!$AD:$AE,IF($M$4="TE0714_REV02",RAW_m_TE0714_REV02!$AD:$AE,IF($M$4="TE0714_REV03",RAW_m_TE0714_REV03!$AD:$AE))),2,0),"---")</f>
        <v>---</v>
      </c>
      <c r="P15" s="44" t="str">
        <f>IFERROR(VLOOKUP(O15,IF($M$4="TE0714_REV01",RAW_m_TE0714_REV01!$AJ:$AK,IF($M$4="TE0714_REV02",RAW_m_TE0714_REV02!$AJ:$AK,IF($M$4="TE0714_REV03",RAW_m_TE0714_REV03!$AJ:$AK))),2,0),"---")</f>
        <v>---</v>
      </c>
      <c r="Q15" s="44" t="str">
        <f>IFERROR(VLOOKUP(L15,IF($M$4="TE0714_REV01",RAW_m_TE0714_REV01!$AD:$AF,IF($M$4="TE0714_REV02",RAW_m_TE0714_REV02!$AD:$AF,IF($M$4="TE0714_REV03",RAW_m_TE0714_REV03!$AD:$AF))),3,0),"---")</f>
        <v>---</v>
      </c>
      <c r="R15" s="44" t="str">
        <f>IFERROR(VLOOKUP(O15,IF($M$4="TE0714_REV01",RAW_m_TE0714_REV01!$AE:$AG,IF($M$4="TE0714_REV02",RAW_m_TE0714_REV02!$AE:$AG,IF($M$4="TE0714_REV03",RAW_m_TE0714_REV03!$AE:$AG))),3,0),"---")</f>
        <v>---</v>
      </c>
      <c r="S15" s="44" t="str">
        <f t="shared" si="1"/>
        <v>---</v>
      </c>
    </row>
    <row r="16" spans="2:23" ht="15" customHeight="1" x14ac:dyDescent="0.25">
      <c r="B16" s="41">
        <f t="shared" si="0"/>
        <v>11</v>
      </c>
      <c r="C16" s="42">
        <f>IFERROR(IF($C$4="TEBT0714_REV01",CALC_CONN_TEBT0714_REV01!U16,IF($C$4="TEBB0714_REV01",CALC_CONN_TEBB0714_REV01!U16,IF($C$4="TEBA0714_REV01",CALC_CONN_TEBA0714_REV01!U16,))),"---")</f>
        <v>0</v>
      </c>
      <c r="D16" s="43">
        <f>IFERROR(IF($C$4="TEBT0714_REV01",CALC_CONN_TEBT0714_REV01!D16,IF($C$4="TEBB0714_REV01",CALC_CONN_TEBB0714_REV01!D16,IF($C$4="TEBA0714_REV01",CALC_CONN_TEBA0714_REV01!D16,))),"---")</f>
        <v>0</v>
      </c>
      <c r="E16" s="43">
        <f>IFERROR(IF($C$4="TEBT0714_REV01",CALC_CONN_TEBT0714_REV01!E16,IF($C$4="TEBB0714_REV01",CALC_CONN_TEBB0714_REV01!E16,IF($C$4="TEBA0714_REV01",CALC_CONN_TEBA0714_REV01!E16,))),"---")</f>
        <v>0</v>
      </c>
      <c r="F16" s="44" t="str">
        <f>IFERROR(IF(VLOOKUP($D16&amp;"-"&amp;$E16,IF($C$4="TEBA0714_REV01",CALC_CONN_TEBA0714_REV01!$F:$I,IF($C$4="TEBB0714_REV01",CALC_CONN_TEBB0714_REV01!$F:$I,IF($C$4="TEBT0714_REV01",CALC_CONN_TEBT0714_REV01!$F:$I))),4,0)="--","---",IF($C$4="TEBA0714_REV01",CALC_CONN_TEBA0714_REV01!$G16&amp; " --&gt; " &amp;CALC_CONN_TEBA0714_REV01!$I16&amp; " --&gt; ",IF($C$4="TEBB0714_REV01",CALC_CONN_TEBB0714_REV01!$G16&amp; " --&gt; " &amp;CALC_CONN_TEBB0714_REV01!$I16&amp; " --&gt; ",IF($C$4="TEBT0714_REV01",CALC_CONN_TEBT0714_REV01!$G16&amp; " --&gt; " &amp;CALC_CONN_TEBT0714_REV01!$I16&amp; " --&gt; ")))),"---")</f>
        <v>---</v>
      </c>
      <c r="G16" s="44" t="str">
        <f>IFERROR(IF(VLOOKUP($D16&amp;"-"&amp;$E16,IF($C$4="TEBA0714_REV01",CALC_CONN_TEBA0714_REV01!$F:$H,IF($C$4="TEBB0714_REV01",CALC_CONN_TEBB0714_REV01!$F:$H,IF($C$4="TEBT0714_REV01",CALC_CONN_TEBT0714_REV01!$F:$H))),3,0)="--",VLOOKUP($D16&amp;"-"&amp;$E16,IF($C$4="TEBA0714_REV01",CALC_CONN_TEBA0714_REV01!$F:$H,IF($C$4="TEBB0714_REV01",CALC_CONN_TEBB0714_REV01!$F:$H,IF($C$4="TEBT0714_REV01",CALC_CONN_TEBT0714_REV01!$F:$H))),2,0),VLOOKUP($D16&amp;"-"&amp;$E16,IF($C$4="TEBA0714_REV01",CALC_CONN_TEBA0714_REV01!$F:$H,IF($C$4="TEBB0714_REV01",CALC_CONN_TEBB0714_REV01!$F:$H,IF($C$4="TEBT0714_REV01",CALC_CONN_TEBT0714_REV01!$F:$H))),3,0)),"---")</f>
        <v>---</v>
      </c>
      <c r="H16" s="44" t="str">
        <f>IFERROR(VLOOKUP(G16,IF($C$4="TEBT0714_REV01",CALC_CONN_TEBT0714_REV01!$G:$T,IF($C$4="TEBB0714_REV01",CALC_CONN_TEBB0714_REV01!$G:$T,IF($C$4="TEBA0714_REV01",CALC_CONN_TEBA0714_REV01!$G:$T))),14,0),"---")</f>
        <v>---</v>
      </c>
      <c r="I16" s="44" t="str">
        <f>IFERROR(VLOOKUP($D16&amp;"-"&amp;$E16,IF($C$4="TEBA0714_REV01",CALC_CONN_TEBA0714_REV01!$F:$K,IF($C$4="TEBB0714_REV01",CALC_CONN_TEBB0714_REV01!$F:$K,IF($C$4="TEBT0714_REV01",CALC_CONN_TEBT0714_REV01!$F:$K,"???"))),6,0),"---")</f>
        <v>---</v>
      </c>
      <c r="J16" s="45" t="str">
        <f>IFERROR(VLOOKUP($D16&amp;"-"&amp;$E16,IF($C$4="TEBA0714_REV01",CALC_CONN_TEBA0714_REV01!$F:$M,IF($C$4="TEBB0714_REV01",CALC_CONN_TEBB0714_REV01!$F:$M,IF($C$4="TEBT0714_REV01",CALC_CONN_TEBT0714_REV01!$F:$M,"???"))),8,0),"---")</f>
        <v>---</v>
      </c>
      <c r="K16" s="46" t="str">
        <f>IFERROR(VLOOKUP($D16&amp;"-"&amp;$E16,IF($C$4="TEBT0714_REV01",CALC_CONN_TEBT0714_REV01!$F:$N,IF($C$4="TEBB0714_REV01",CALC_CONN_TEBB0714_REV01!$F:$N,IF($C$4="TEBA0714_REV01",CALC_CONN_TEBA0714_REV01!$F:$N))),9,0),"---")</f>
        <v>---</v>
      </c>
      <c r="L16" s="44" t="str">
        <f>IFERROR(VLOOKUP(K16,B2B!$H$3:$I$2000,2,0),"---")</f>
        <v>---</v>
      </c>
      <c r="M16" s="44" t="str">
        <f>IFERROR(VLOOKUP(L16,IF($M$4="TE0714_REV01",RAW_m_TE0714_REV01!$AD:$AH,IF($M$4="TE0714_REV02",RAW_m_TE0714_REV02!$AD:$AH,IF($M$4="TE0714_REV03",RAW_m_TE0714_REV03!$AD:$AH))),5,0),"---")</f>
        <v>---</v>
      </c>
      <c r="N16" s="44" t="str">
        <f>IFERROR(VLOOKUP(L16,IF($M$4="TE0714_REV01",RAW_m_TE0714_REV01!$AE:$AJ,IF($M$4="TE0714_REV02",RAW_m_TE0714_REV02!$AE:$AJ,IF($M$4="TE0714_REV03",RAW_m_TE0714_REV03!$AE:$AJ))),6,0),"---")</f>
        <v>---</v>
      </c>
      <c r="O16" s="54" t="str">
        <f>IFERROR(VLOOKUP(L16,IF($M$4="TE0714_REV01",RAW_m_TE0714_REV01!$AD:$AE,IF($M$4="TE0714_REV02",RAW_m_TE0714_REV02!$AD:$AE,IF($M$4="TE0714_REV03",RAW_m_TE0714_REV03!$AD:$AE))),2,0),"---")</f>
        <v>---</v>
      </c>
      <c r="P16" s="44" t="str">
        <f>IFERROR(VLOOKUP(O16,IF($M$4="TE0714_REV01",RAW_m_TE0714_REV01!$AJ:$AK,IF($M$4="TE0714_REV02",RAW_m_TE0714_REV02!$AJ:$AK,IF($M$4="TE0714_REV03",RAW_m_TE0714_REV03!$AJ:$AK))),2,0),"---")</f>
        <v>---</v>
      </c>
      <c r="Q16" s="44" t="str">
        <f>IFERROR(VLOOKUP(L16,IF($M$4="TE0714_REV01",RAW_m_TE0714_REV01!$AD:$AF,IF($M$4="TE0714_REV02",RAW_m_TE0714_REV02!$AD:$AF,IF($M$4="TE0714_REV03",RAW_m_TE0714_REV03!$AD:$AF))),3,0),"---")</f>
        <v>---</v>
      </c>
      <c r="R16" s="44" t="str">
        <f>IFERROR(VLOOKUP(O16,IF($M$4="TE0714_REV01",RAW_m_TE0714_REV01!$AE:$AG,IF($M$4="TE0714_REV02",RAW_m_TE0714_REV02!$AE:$AG,IF($M$4="TE0714_REV03",RAW_m_TE0714_REV03!$AE:$AG))),3,0),"---")</f>
        <v>---</v>
      </c>
      <c r="S16" s="44" t="str">
        <f t="shared" si="1"/>
        <v>---</v>
      </c>
    </row>
    <row r="17" spans="2:19" ht="15" customHeight="1" x14ac:dyDescent="0.25">
      <c r="B17" s="41">
        <f t="shared" si="0"/>
        <v>12</v>
      </c>
      <c r="C17" s="42">
        <f>IFERROR(IF($C$4="TEBT0714_REV01",CALC_CONN_TEBT0714_REV01!U17,IF($C$4="TEBB0714_REV01",CALC_CONN_TEBB0714_REV01!U17,IF($C$4="TEBA0714_REV01",CALC_CONN_TEBA0714_REV01!U17,))),"---")</f>
        <v>0</v>
      </c>
      <c r="D17" s="43">
        <f>IFERROR(IF($C$4="TEBT0714_REV01",CALC_CONN_TEBT0714_REV01!D17,IF($C$4="TEBB0714_REV01",CALC_CONN_TEBB0714_REV01!D17,IF($C$4="TEBA0714_REV01",CALC_CONN_TEBA0714_REV01!D17,))),"---")</f>
        <v>0</v>
      </c>
      <c r="E17" s="43">
        <f>IFERROR(IF($C$4="TEBT0714_REV01",CALC_CONN_TEBT0714_REV01!E17,IF($C$4="TEBB0714_REV01",CALC_CONN_TEBB0714_REV01!E17,IF($C$4="TEBA0714_REV01",CALC_CONN_TEBA0714_REV01!E17,))),"---")</f>
        <v>0</v>
      </c>
      <c r="F17" s="44" t="str">
        <f>IFERROR(IF(VLOOKUP($D17&amp;"-"&amp;$E17,IF($C$4="TEBA0714_REV01",CALC_CONN_TEBA0714_REV01!$F:$I,IF($C$4="TEBB0714_REV01",CALC_CONN_TEBB0714_REV01!$F:$I,IF($C$4="TEBT0714_REV01",CALC_CONN_TEBT0714_REV01!$F:$I))),4,0)="--","---",IF($C$4="TEBA0714_REV01",CALC_CONN_TEBA0714_REV01!$G17&amp; " --&gt; " &amp;CALC_CONN_TEBA0714_REV01!$I17&amp; " --&gt; ",IF($C$4="TEBB0714_REV01",CALC_CONN_TEBB0714_REV01!$G17&amp; " --&gt; " &amp;CALC_CONN_TEBB0714_REV01!$I17&amp; " --&gt; ",IF($C$4="TEBT0714_REV01",CALC_CONN_TEBT0714_REV01!$G17&amp; " --&gt; " &amp;CALC_CONN_TEBT0714_REV01!$I17&amp; " --&gt; ")))),"---")</f>
        <v>---</v>
      </c>
      <c r="G17" s="44" t="str">
        <f>IFERROR(IF(VLOOKUP($D17&amp;"-"&amp;$E17,IF($C$4="TEBA0714_REV01",CALC_CONN_TEBA0714_REV01!$F:$H,IF($C$4="TEBB0714_REV01",CALC_CONN_TEBB0714_REV01!$F:$H,IF($C$4="TEBT0714_REV01",CALC_CONN_TEBT0714_REV01!$F:$H))),3,0)="--",VLOOKUP($D17&amp;"-"&amp;$E17,IF($C$4="TEBA0714_REV01",CALC_CONN_TEBA0714_REV01!$F:$H,IF($C$4="TEBB0714_REV01",CALC_CONN_TEBB0714_REV01!$F:$H,IF($C$4="TEBT0714_REV01",CALC_CONN_TEBT0714_REV01!$F:$H))),2,0),VLOOKUP($D17&amp;"-"&amp;$E17,IF($C$4="TEBA0714_REV01",CALC_CONN_TEBA0714_REV01!$F:$H,IF($C$4="TEBB0714_REV01",CALC_CONN_TEBB0714_REV01!$F:$H,IF($C$4="TEBT0714_REV01",CALC_CONN_TEBT0714_REV01!$F:$H))),3,0)),"---")</f>
        <v>---</v>
      </c>
      <c r="H17" s="44" t="str">
        <f>IFERROR(VLOOKUP(G17,IF($C$4="TEBT0714_REV01",CALC_CONN_TEBT0714_REV01!$G:$T,IF($C$4="TEBB0714_REV01",CALC_CONN_TEBB0714_REV01!$G:$T,IF($C$4="TEBA0714_REV01",CALC_CONN_TEBA0714_REV01!$G:$T))),14,0),"---")</f>
        <v>---</v>
      </c>
      <c r="I17" s="44" t="str">
        <f>IFERROR(VLOOKUP($D17&amp;"-"&amp;$E17,IF($C$4="TEBA0714_REV01",CALC_CONN_TEBA0714_REV01!$F:$K,IF($C$4="TEBB0714_REV01",CALC_CONN_TEBB0714_REV01!$F:$K,IF($C$4="TEBT0714_REV01",CALC_CONN_TEBT0714_REV01!$F:$K,"???"))),6,0),"---")</f>
        <v>---</v>
      </c>
      <c r="J17" s="45" t="str">
        <f>IFERROR(VLOOKUP($D17&amp;"-"&amp;$E17,IF($C$4="TEBA0714_REV01",CALC_CONN_TEBA0714_REV01!$F:$M,IF($C$4="TEBB0714_REV01",CALC_CONN_TEBB0714_REV01!$F:$M,IF($C$4="TEBT0714_REV01",CALC_CONN_TEBT0714_REV01!$F:$M,"???"))),8,0),"---")</f>
        <v>---</v>
      </c>
      <c r="K17" s="46" t="str">
        <f>IFERROR(VLOOKUP($D17&amp;"-"&amp;$E17,IF($C$4="TEBT0714_REV01",CALC_CONN_TEBT0714_REV01!$F:$N,IF($C$4="TEBB0714_REV01",CALC_CONN_TEBB0714_REV01!$F:$N,IF($C$4="TEBA0714_REV01",CALC_CONN_TEBA0714_REV01!$F:$N))),9,0),"---")</f>
        <v>---</v>
      </c>
      <c r="L17" s="44" t="str">
        <f>IFERROR(VLOOKUP(K17,B2B!$H$3:$I$2000,2,0),"---")</f>
        <v>---</v>
      </c>
      <c r="M17" s="44" t="str">
        <f>IFERROR(VLOOKUP(L17,IF($M$4="TE0714_REV01",RAW_m_TE0714_REV01!$AD:$AH,IF($M$4="TE0714_REV02",RAW_m_TE0714_REV02!$AD:$AH,IF($M$4="TE0714_REV03",RAW_m_TE0714_REV03!$AD:$AH))),5,0),"---")</f>
        <v>---</v>
      </c>
      <c r="N17" s="44" t="str">
        <f>IFERROR(VLOOKUP(L17,IF($M$4="TE0714_REV01",RAW_m_TE0714_REV01!$AE:$AJ,IF($M$4="TE0714_REV02",RAW_m_TE0714_REV02!$AE:$AJ,IF($M$4="TE0714_REV03",RAW_m_TE0714_REV03!$AE:$AJ))),6,0),"---")</f>
        <v>---</v>
      </c>
      <c r="O17" s="54" t="str">
        <f>IFERROR(VLOOKUP(L17,IF($M$4="TE0714_REV01",RAW_m_TE0714_REV01!$AD:$AE,IF($M$4="TE0714_REV02",RAW_m_TE0714_REV02!$AD:$AE,IF($M$4="TE0714_REV03",RAW_m_TE0714_REV03!$AD:$AE))),2,0),"---")</f>
        <v>---</v>
      </c>
      <c r="P17" s="44" t="str">
        <f>IFERROR(VLOOKUP(O17,IF($M$4="TE0714_REV01",RAW_m_TE0714_REV01!$AJ:$AK,IF($M$4="TE0714_REV02",RAW_m_TE0714_REV02!$AJ:$AK,IF($M$4="TE0714_REV03",RAW_m_TE0714_REV03!$AJ:$AK))),2,0),"---")</f>
        <v>---</v>
      </c>
      <c r="Q17" s="44" t="str">
        <f>IFERROR(VLOOKUP(L17,IF($M$4="TE0714_REV01",RAW_m_TE0714_REV01!$AD:$AF,IF($M$4="TE0714_REV02",RAW_m_TE0714_REV02!$AD:$AF,IF($M$4="TE0714_REV03",RAW_m_TE0714_REV03!$AD:$AF))),3,0),"---")</f>
        <v>---</v>
      </c>
      <c r="R17" s="44" t="str">
        <f>IFERROR(VLOOKUP(O17,IF($M$4="TE0714_REV01",RAW_m_TE0714_REV01!$AE:$AG,IF($M$4="TE0714_REV02",RAW_m_TE0714_REV02!$AE:$AG,IF($M$4="TE0714_REV03",RAW_m_TE0714_REV03!$AE:$AG))),3,0),"---")</f>
        <v>---</v>
      </c>
      <c r="S17" s="44" t="str">
        <f t="shared" si="1"/>
        <v>---</v>
      </c>
    </row>
    <row r="18" spans="2:19" ht="15" customHeight="1" x14ac:dyDescent="0.25">
      <c r="B18" s="41">
        <f t="shared" si="0"/>
        <v>13</v>
      </c>
      <c r="C18" s="42">
        <f>IFERROR(IF($C$4="TEBT0714_REV01",CALC_CONN_TEBT0714_REV01!U18,IF($C$4="TEBB0714_REV01",CALC_CONN_TEBB0714_REV01!U18,IF($C$4="TEBA0714_REV01",CALC_CONN_TEBA0714_REV01!U18,))),"---")</f>
        <v>0</v>
      </c>
      <c r="D18" s="43">
        <f>IFERROR(IF($C$4="TEBT0714_REV01",CALC_CONN_TEBT0714_REV01!D18,IF($C$4="TEBB0714_REV01",CALC_CONN_TEBB0714_REV01!D18,IF($C$4="TEBA0714_REV01",CALC_CONN_TEBA0714_REV01!D18,))),"---")</f>
        <v>0</v>
      </c>
      <c r="E18" s="43">
        <f>IFERROR(IF($C$4="TEBT0714_REV01",CALC_CONN_TEBT0714_REV01!E18,IF($C$4="TEBB0714_REV01",CALC_CONN_TEBB0714_REV01!E18,IF($C$4="TEBA0714_REV01",CALC_CONN_TEBA0714_REV01!E18,))),"---")</f>
        <v>0</v>
      </c>
      <c r="F18" s="44" t="str">
        <f>IFERROR(IF(VLOOKUP($D18&amp;"-"&amp;$E18,IF($C$4="TEBA0714_REV01",CALC_CONN_TEBA0714_REV01!$F:$I,IF($C$4="TEBB0714_REV01",CALC_CONN_TEBB0714_REV01!$F:$I,IF($C$4="TEBT0714_REV01",CALC_CONN_TEBT0714_REV01!$F:$I))),4,0)="--","---",IF($C$4="TEBA0714_REV01",CALC_CONN_TEBA0714_REV01!$G18&amp; " --&gt; " &amp;CALC_CONN_TEBA0714_REV01!$I18&amp; " --&gt; ",IF($C$4="TEBB0714_REV01",CALC_CONN_TEBB0714_REV01!$G18&amp; " --&gt; " &amp;CALC_CONN_TEBB0714_REV01!$I18&amp; " --&gt; ",IF($C$4="TEBT0714_REV01",CALC_CONN_TEBT0714_REV01!$G18&amp; " --&gt; " &amp;CALC_CONN_TEBT0714_REV01!$I18&amp; " --&gt; ")))),"---")</f>
        <v>---</v>
      </c>
      <c r="G18" s="44" t="str">
        <f>IFERROR(IF(VLOOKUP($D18&amp;"-"&amp;$E18,IF($C$4="TEBA0714_REV01",CALC_CONN_TEBA0714_REV01!$F:$H,IF($C$4="TEBB0714_REV01",CALC_CONN_TEBB0714_REV01!$F:$H,IF($C$4="TEBT0714_REV01",CALC_CONN_TEBT0714_REV01!$F:$H))),3,0)="--",VLOOKUP($D18&amp;"-"&amp;$E18,IF($C$4="TEBA0714_REV01",CALC_CONN_TEBA0714_REV01!$F:$H,IF($C$4="TEBB0714_REV01",CALC_CONN_TEBB0714_REV01!$F:$H,IF($C$4="TEBT0714_REV01",CALC_CONN_TEBT0714_REV01!$F:$H))),2,0),VLOOKUP($D18&amp;"-"&amp;$E18,IF($C$4="TEBA0714_REV01",CALC_CONN_TEBA0714_REV01!$F:$H,IF($C$4="TEBB0714_REV01",CALC_CONN_TEBB0714_REV01!$F:$H,IF($C$4="TEBT0714_REV01",CALC_CONN_TEBT0714_REV01!$F:$H))),3,0)),"---")</f>
        <v>---</v>
      </c>
      <c r="H18" s="44" t="str">
        <f>IFERROR(VLOOKUP(G18,IF($C$4="TEBT0714_REV01",CALC_CONN_TEBT0714_REV01!$G:$T,IF($C$4="TEBB0714_REV01",CALC_CONN_TEBB0714_REV01!$G:$T,IF($C$4="TEBA0714_REV01",CALC_CONN_TEBA0714_REV01!$G:$T))),14,0),"---")</f>
        <v>---</v>
      </c>
      <c r="I18" s="44" t="str">
        <f>IFERROR(VLOOKUP($D18&amp;"-"&amp;$E18,IF($C$4="TEBA0714_REV01",CALC_CONN_TEBA0714_REV01!$F:$K,IF($C$4="TEBB0714_REV01",CALC_CONN_TEBB0714_REV01!$F:$K,IF($C$4="TEBT0714_REV01",CALC_CONN_TEBT0714_REV01!$F:$K,"???"))),6,0),"---")</f>
        <v>---</v>
      </c>
      <c r="J18" s="45" t="str">
        <f>IFERROR(VLOOKUP($D18&amp;"-"&amp;$E18,IF($C$4="TEBA0714_REV01",CALC_CONN_TEBA0714_REV01!$F:$M,IF($C$4="TEBB0714_REV01",CALC_CONN_TEBB0714_REV01!$F:$M,IF($C$4="TEBT0714_REV01",CALC_CONN_TEBT0714_REV01!$F:$M,"???"))),8,0),"---")</f>
        <v>---</v>
      </c>
      <c r="K18" s="46" t="str">
        <f>IFERROR(VLOOKUP($D18&amp;"-"&amp;$E18,IF($C$4="TEBT0714_REV01",CALC_CONN_TEBT0714_REV01!$F:$N,IF($C$4="TEBB0714_REV01",CALC_CONN_TEBB0714_REV01!$F:$N,IF($C$4="TEBA0714_REV01",CALC_CONN_TEBA0714_REV01!$F:$N))),9,0),"---")</f>
        <v>---</v>
      </c>
      <c r="L18" s="44" t="str">
        <f>IFERROR(VLOOKUP(K18,B2B!$H$3:$I$2000,2,0),"---")</f>
        <v>---</v>
      </c>
      <c r="M18" s="44" t="str">
        <f>IFERROR(VLOOKUP(L18,IF($M$4="TE0714_REV01",RAW_m_TE0714_REV01!$AD:$AH,IF($M$4="TE0714_REV02",RAW_m_TE0714_REV02!$AD:$AH,IF($M$4="TE0714_REV03",RAW_m_TE0714_REV03!$AD:$AH))),5,0),"---")</f>
        <v>---</v>
      </c>
      <c r="N18" s="44" t="str">
        <f>IFERROR(VLOOKUP(L18,IF($M$4="TE0714_REV01",RAW_m_TE0714_REV01!$AE:$AJ,IF($M$4="TE0714_REV02",RAW_m_TE0714_REV02!$AE:$AJ,IF($M$4="TE0714_REV03",RAW_m_TE0714_REV03!$AE:$AJ))),6,0),"---")</f>
        <v>---</v>
      </c>
      <c r="O18" s="54" t="str">
        <f>IFERROR(VLOOKUP(L18,IF($M$4="TE0714_REV01",RAW_m_TE0714_REV01!$AD:$AE,IF($M$4="TE0714_REV02",RAW_m_TE0714_REV02!$AD:$AE,IF($M$4="TE0714_REV03",RAW_m_TE0714_REV03!$AD:$AE))),2,0),"---")</f>
        <v>---</v>
      </c>
      <c r="P18" s="44" t="str">
        <f>IFERROR(VLOOKUP(O18,IF($M$4="TE0714_REV01",RAW_m_TE0714_REV01!$AJ:$AK,IF($M$4="TE0714_REV02",RAW_m_TE0714_REV02!$AJ:$AK,IF($M$4="TE0714_REV03",RAW_m_TE0714_REV03!$AJ:$AK))),2,0),"---")</f>
        <v>---</v>
      </c>
      <c r="Q18" s="44" t="str">
        <f>IFERROR(VLOOKUP(L18,IF($M$4="TE0714_REV01",RAW_m_TE0714_REV01!$AD:$AF,IF($M$4="TE0714_REV02",RAW_m_TE0714_REV02!$AD:$AF,IF($M$4="TE0714_REV03",RAW_m_TE0714_REV03!$AD:$AF))),3,0),"---")</f>
        <v>---</v>
      </c>
      <c r="R18" s="44" t="str">
        <f>IFERROR(VLOOKUP(O18,IF($M$4="TE0714_REV01",RAW_m_TE0714_REV01!$AE:$AG,IF($M$4="TE0714_REV02",RAW_m_TE0714_REV02!$AE:$AG,IF($M$4="TE0714_REV03",RAW_m_TE0714_REV03!$AE:$AG))),3,0),"---")</f>
        <v>---</v>
      </c>
      <c r="S18" s="44" t="str">
        <f t="shared" si="1"/>
        <v>---</v>
      </c>
    </row>
    <row r="19" spans="2:19" ht="15" customHeight="1" x14ac:dyDescent="0.25">
      <c r="B19" s="41">
        <f t="shared" si="0"/>
        <v>14</v>
      </c>
      <c r="C19" s="42">
        <f>IFERROR(IF($C$4="TEBT0714_REV01",CALC_CONN_TEBT0714_REV01!U19,IF($C$4="TEBB0714_REV01",CALC_CONN_TEBB0714_REV01!U19,IF($C$4="TEBA0714_REV01",CALC_CONN_TEBA0714_REV01!U19,))),"---")</f>
        <v>0</v>
      </c>
      <c r="D19" s="43">
        <f>IFERROR(IF($C$4="TEBT0714_REV01",CALC_CONN_TEBT0714_REV01!D19,IF($C$4="TEBB0714_REV01",CALC_CONN_TEBB0714_REV01!D19,IF($C$4="TEBA0714_REV01",CALC_CONN_TEBA0714_REV01!D19,))),"---")</f>
        <v>0</v>
      </c>
      <c r="E19" s="43">
        <f>IFERROR(IF($C$4="TEBT0714_REV01",CALC_CONN_TEBT0714_REV01!E19,IF($C$4="TEBB0714_REV01",CALC_CONN_TEBB0714_REV01!E19,IF($C$4="TEBA0714_REV01",CALC_CONN_TEBA0714_REV01!E19,))),"---")</f>
        <v>0</v>
      </c>
      <c r="F19" s="44" t="str">
        <f>IFERROR(IF(VLOOKUP($D19&amp;"-"&amp;$E19,IF($C$4="TEBA0714_REV01",CALC_CONN_TEBA0714_REV01!$F:$I,IF($C$4="TEBB0714_REV01",CALC_CONN_TEBB0714_REV01!$F:$I,IF($C$4="TEBT0714_REV01",CALC_CONN_TEBT0714_REV01!$F:$I))),4,0)="--","---",IF($C$4="TEBA0714_REV01",CALC_CONN_TEBA0714_REV01!$G19&amp; " --&gt; " &amp;CALC_CONN_TEBA0714_REV01!$I19&amp; " --&gt; ",IF($C$4="TEBB0714_REV01",CALC_CONN_TEBB0714_REV01!$G19&amp; " --&gt; " &amp;CALC_CONN_TEBB0714_REV01!$I19&amp; " --&gt; ",IF($C$4="TEBT0714_REV01",CALC_CONN_TEBT0714_REV01!$G19&amp; " --&gt; " &amp;CALC_CONN_TEBT0714_REV01!$I19&amp; " --&gt; ")))),"---")</f>
        <v>---</v>
      </c>
      <c r="G19" s="44" t="str">
        <f>IFERROR(IF(VLOOKUP($D19&amp;"-"&amp;$E19,IF($C$4="TEBA0714_REV01",CALC_CONN_TEBA0714_REV01!$F:$H,IF($C$4="TEBB0714_REV01",CALC_CONN_TEBB0714_REV01!$F:$H,IF($C$4="TEBT0714_REV01",CALC_CONN_TEBT0714_REV01!$F:$H))),3,0)="--",VLOOKUP($D19&amp;"-"&amp;$E19,IF($C$4="TEBA0714_REV01",CALC_CONN_TEBA0714_REV01!$F:$H,IF($C$4="TEBB0714_REV01",CALC_CONN_TEBB0714_REV01!$F:$H,IF($C$4="TEBT0714_REV01",CALC_CONN_TEBT0714_REV01!$F:$H))),2,0),VLOOKUP($D19&amp;"-"&amp;$E19,IF($C$4="TEBA0714_REV01",CALC_CONN_TEBA0714_REV01!$F:$H,IF($C$4="TEBB0714_REV01",CALC_CONN_TEBB0714_REV01!$F:$H,IF($C$4="TEBT0714_REV01",CALC_CONN_TEBT0714_REV01!$F:$H))),3,0)),"---")</f>
        <v>---</v>
      </c>
      <c r="H19" s="44" t="str">
        <f>IFERROR(VLOOKUP(G19,IF($C$4="TEBT0714_REV01",CALC_CONN_TEBT0714_REV01!$G:$T,IF($C$4="TEBB0714_REV01",CALC_CONN_TEBB0714_REV01!$G:$T,IF($C$4="TEBA0714_REV01",CALC_CONN_TEBA0714_REV01!$G:$T))),14,0),"---")</f>
        <v>---</v>
      </c>
      <c r="I19" s="44" t="str">
        <f>IFERROR(VLOOKUP($D19&amp;"-"&amp;$E19,IF($C$4="TEBA0714_REV01",CALC_CONN_TEBA0714_REV01!$F:$K,IF($C$4="TEBB0714_REV01",CALC_CONN_TEBB0714_REV01!$F:$K,IF($C$4="TEBT0714_REV01",CALC_CONN_TEBT0714_REV01!$F:$K,"???"))),6,0),"---")</f>
        <v>---</v>
      </c>
      <c r="J19" s="45" t="str">
        <f>IFERROR(VLOOKUP($D19&amp;"-"&amp;$E19,IF($C$4="TEBA0714_REV01",CALC_CONN_TEBA0714_REV01!$F:$M,IF($C$4="TEBB0714_REV01",CALC_CONN_TEBB0714_REV01!$F:$M,IF($C$4="TEBT0714_REV01",CALC_CONN_TEBT0714_REV01!$F:$M,"???"))),8,0),"---")</f>
        <v>---</v>
      </c>
      <c r="K19" s="46" t="str">
        <f>IFERROR(VLOOKUP($D19&amp;"-"&amp;$E19,IF($C$4="TEBT0714_REV01",CALC_CONN_TEBT0714_REV01!$F:$N,IF($C$4="TEBB0714_REV01",CALC_CONN_TEBB0714_REV01!$F:$N,IF($C$4="TEBA0714_REV01",CALC_CONN_TEBA0714_REV01!$F:$N))),9,0),"---")</f>
        <v>---</v>
      </c>
      <c r="L19" s="44" t="str">
        <f>IFERROR(VLOOKUP(K19,B2B!$H$3:$I$2000,2,0),"---")</f>
        <v>---</v>
      </c>
      <c r="M19" s="44" t="str">
        <f>IFERROR(VLOOKUP(L19,IF($M$4="TE0714_REV01",RAW_m_TE0714_REV01!$AD:$AH,IF($M$4="TE0714_REV02",RAW_m_TE0714_REV02!$AD:$AH,IF($M$4="TE0714_REV03",RAW_m_TE0714_REV03!$AD:$AH))),5,0),"---")</f>
        <v>---</v>
      </c>
      <c r="N19" s="44" t="str">
        <f>IFERROR(VLOOKUP(L19,IF($M$4="TE0714_REV01",RAW_m_TE0714_REV01!$AE:$AJ,IF($M$4="TE0714_REV02",RAW_m_TE0714_REV02!$AE:$AJ,IF($M$4="TE0714_REV03",RAW_m_TE0714_REV03!$AE:$AJ))),6,0),"---")</f>
        <v>---</v>
      </c>
      <c r="O19" s="54" t="str">
        <f>IFERROR(VLOOKUP(L19,IF($M$4="TE0714_REV01",RAW_m_TE0714_REV01!$AD:$AE,IF($M$4="TE0714_REV02",RAW_m_TE0714_REV02!$AD:$AE,IF($M$4="TE0714_REV03",RAW_m_TE0714_REV03!$AD:$AE))),2,0),"---")</f>
        <v>---</v>
      </c>
      <c r="P19" s="44" t="str">
        <f>IFERROR(VLOOKUP(O19,IF($M$4="TE0714_REV01",RAW_m_TE0714_REV01!$AJ:$AK,IF($M$4="TE0714_REV02",RAW_m_TE0714_REV02!$AJ:$AK,IF($M$4="TE0714_REV03",RAW_m_TE0714_REV03!$AJ:$AK))),2,0),"---")</f>
        <v>---</v>
      </c>
      <c r="Q19" s="44" t="str">
        <f>IFERROR(VLOOKUP(L19,IF($M$4="TE0714_REV01",RAW_m_TE0714_REV01!$AD:$AF,IF($M$4="TE0714_REV02",RAW_m_TE0714_REV02!$AD:$AF,IF($M$4="TE0714_REV03",RAW_m_TE0714_REV03!$AD:$AF))),3,0),"---")</f>
        <v>---</v>
      </c>
      <c r="R19" s="44" t="str">
        <f>IFERROR(VLOOKUP(O19,IF($M$4="TE0714_REV01",RAW_m_TE0714_REV01!$AE:$AG,IF($M$4="TE0714_REV02",RAW_m_TE0714_REV02!$AE:$AG,IF($M$4="TE0714_REV03",RAW_m_TE0714_REV03!$AE:$AG))),3,0),"---")</f>
        <v>---</v>
      </c>
      <c r="S19" s="44" t="str">
        <f t="shared" si="1"/>
        <v>---</v>
      </c>
    </row>
    <row r="20" spans="2:19" ht="15" customHeight="1" x14ac:dyDescent="0.25">
      <c r="B20" s="41">
        <f t="shared" si="0"/>
        <v>15</v>
      </c>
      <c r="C20" s="42">
        <f>IFERROR(IF($C$4="TEBT0714_REV01",CALC_CONN_TEBT0714_REV01!U20,IF($C$4="TEBB0714_REV01",CALC_CONN_TEBB0714_REV01!U20,IF($C$4="TEBA0714_REV01",CALC_CONN_TEBA0714_REV01!U20,))),"---")</f>
        <v>0</v>
      </c>
      <c r="D20" s="43">
        <f>IFERROR(IF($C$4="TEBT0714_REV01",CALC_CONN_TEBT0714_REV01!D20,IF($C$4="TEBB0714_REV01",CALC_CONN_TEBB0714_REV01!D20,IF($C$4="TEBA0714_REV01",CALC_CONN_TEBA0714_REV01!D20,))),"---")</f>
        <v>0</v>
      </c>
      <c r="E20" s="43">
        <f>IFERROR(IF($C$4="TEBT0714_REV01",CALC_CONN_TEBT0714_REV01!E20,IF($C$4="TEBB0714_REV01",CALC_CONN_TEBB0714_REV01!E20,IF($C$4="TEBA0714_REV01",CALC_CONN_TEBA0714_REV01!E20,))),"---")</f>
        <v>0</v>
      </c>
      <c r="F20" s="44" t="str">
        <f>IFERROR(IF(VLOOKUP($D20&amp;"-"&amp;$E20,IF($C$4="TEBA0714_REV01",CALC_CONN_TEBA0714_REV01!$F:$I,IF($C$4="TEBB0714_REV01",CALC_CONN_TEBB0714_REV01!$F:$I,IF($C$4="TEBT0714_REV01",CALC_CONN_TEBT0714_REV01!$F:$I))),4,0)="--","---",IF($C$4="TEBA0714_REV01",CALC_CONN_TEBA0714_REV01!$G20&amp; " --&gt; " &amp;CALC_CONN_TEBA0714_REV01!$I20&amp; " --&gt; ",IF($C$4="TEBB0714_REV01",CALC_CONN_TEBB0714_REV01!$G20&amp; " --&gt; " &amp;CALC_CONN_TEBB0714_REV01!$I20&amp; " --&gt; ",IF($C$4="TEBT0714_REV01",CALC_CONN_TEBT0714_REV01!$G20&amp; " --&gt; " &amp;CALC_CONN_TEBT0714_REV01!$I20&amp; " --&gt; ")))),"---")</f>
        <v>---</v>
      </c>
      <c r="G20" s="44" t="str">
        <f>IFERROR(IF(VLOOKUP($D20&amp;"-"&amp;$E20,IF($C$4="TEBA0714_REV01",CALC_CONN_TEBA0714_REV01!$F:$H,IF($C$4="TEBB0714_REV01",CALC_CONN_TEBB0714_REV01!$F:$H,IF($C$4="TEBT0714_REV01",CALC_CONN_TEBT0714_REV01!$F:$H))),3,0)="--",VLOOKUP($D20&amp;"-"&amp;$E20,IF($C$4="TEBA0714_REV01",CALC_CONN_TEBA0714_REV01!$F:$H,IF($C$4="TEBB0714_REV01",CALC_CONN_TEBB0714_REV01!$F:$H,IF($C$4="TEBT0714_REV01",CALC_CONN_TEBT0714_REV01!$F:$H))),2,0),VLOOKUP($D20&amp;"-"&amp;$E20,IF($C$4="TEBA0714_REV01",CALC_CONN_TEBA0714_REV01!$F:$H,IF($C$4="TEBB0714_REV01",CALC_CONN_TEBB0714_REV01!$F:$H,IF($C$4="TEBT0714_REV01",CALC_CONN_TEBT0714_REV01!$F:$H))),3,0)),"---")</f>
        <v>---</v>
      </c>
      <c r="H20" s="44" t="str">
        <f>IFERROR(VLOOKUP(G20,IF($C$4="TEBT0714_REV01",CALC_CONN_TEBT0714_REV01!$G:$T,IF($C$4="TEBB0714_REV01",CALC_CONN_TEBB0714_REV01!$G:$T,IF($C$4="TEBA0714_REV01",CALC_CONN_TEBA0714_REV01!$G:$T))),14,0),"---")</f>
        <v>---</v>
      </c>
      <c r="I20" s="44" t="str">
        <f>IFERROR(VLOOKUP($D20&amp;"-"&amp;$E20,IF($C$4="TEBA0714_REV01",CALC_CONN_TEBA0714_REV01!$F:$K,IF($C$4="TEBB0714_REV01",CALC_CONN_TEBB0714_REV01!$F:$K,IF($C$4="TEBT0714_REV01",CALC_CONN_TEBT0714_REV01!$F:$K,"???"))),6,0),"---")</f>
        <v>---</v>
      </c>
      <c r="J20" s="45" t="str">
        <f>IFERROR(VLOOKUP($D20&amp;"-"&amp;$E20,IF($C$4="TEBA0714_REV01",CALC_CONN_TEBA0714_REV01!$F:$M,IF($C$4="TEBB0714_REV01",CALC_CONN_TEBB0714_REV01!$F:$M,IF($C$4="TEBT0714_REV01",CALC_CONN_TEBT0714_REV01!$F:$M,"???"))),8,0),"---")</f>
        <v>---</v>
      </c>
      <c r="K20" s="46" t="str">
        <f>IFERROR(VLOOKUP($D20&amp;"-"&amp;$E20,IF($C$4="TEBT0714_REV01",CALC_CONN_TEBT0714_REV01!$F:$N,IF($C$4="TEBB0714_REV01",CALC_CONN_TEBB0714_REV01!$F:$N,IF($C$4="TEBA0714_REV01",CALC_CONN_TEBA0714_REV01!$F:$N))),9,0),"---")</f>
        <v>---</v>
      </c>
      <c r="L20" s="44" t="str">
        <f>IFERROR(VLOOKUP(K20,B2B!$H$3:$I$2000,2,0),"---")</f>
        <v>---</v>
      </c>
      <c r="M20" s="44" t="str">
        <f>IFERROR(VLOOKUP(L20,IF($M$4="TE0714_REV01",RAW_m_TE0714_REV01!$AD:$AH,IF($M$4="TE0714_REV02",RAW_m_TE0714_REV02!$AD:$AH,IF($M$4="TE0714_REV03",RAW_m_TE0714_REV03!$AD:$AH))),5,0),"---")</f>
        <v>---</v>
      </c>
      <c r="N20" s="44" t="str">
        <f>IFERROR(VLOOKUP(L20,IF($M$4="TE0714_REV01",RAW_m_TE0714_REV01!$AE:$AJ,IF($M$4="TE0714_REV02",RAW_m_TE0714_REV02!$AE:$AJ,IF($M$4="TE0714_REV03",RAW_m_TE0714_REV03!$AE:$AJ))),6,0),"---")</f>
        <v>---</v>
      </c>
      <c r="O20" s="54" t="str">
        <f>IFERROR(VLOOKUP(L20,IF($M$4="TE0714_REV01",RAW_m_TE0714_REV01!$AD:$AE,IF($M$4="TE0714_REV02",RAW_m_TE0714_REV02!$AD:$AE,IF($M$4="TE0714_REV03",RAW_m_TE0714_REV03!$AD:$AE))),2,0),"---")</f>
        <v>---</v>
      </c>
      <c r="P20" s="44" t="str">
        <f>IFERROR(VLOOKUP(O20,IF($M$4="TE0714_REV01",RAW_m_TE0714_REV01!$AJ:$AK,IF($M$4="TE0714_REV02",RAW_m_TE0714_REV02!$AJ:$AK,IF($M$4="TE0714_REV03",RAW_m_TE0714_REV03!$AJ:$AK))),2,0),"---")</f>
        <v>---</v>
      </c>
      <c r="Q20" s="44" t="str">
        <f>IFERROR(VLOOKUP(L20,IF($M$4="TE0714_REV01",RAW_m_TE0714_REV01!$AD:$AF,IF($M$4="TE0714_REV02",RAW_m_TE0714_REV02!$AD:$AF,IF($M$4="TE0714_REV03",RAW_m_TE0714_REV03!$AD:$AF))),3,0),"---")</f>
        <v>---</v>
      </c>
      <c r="R20" s="44" t="str">
        <f>IFERROR(VLOOKUP(O20,IF($M$4="TE0714_REV01",RAW_m_TE0714_REV01!$AE:$AG,IF($M$4="TE0714_REV02",RAW_m_TE0714_REV02!$AE:$AG,IF($M$4="TE0714_REV03",RAW_m_TE0714_REV03!$AE:$AG))),3,0),"---")</f>
        <v>---</v>
      </c>
      <c r="S20" s="44" t="str">
        <f t="shared" si="1"/>
        <v>---</v>
      </c>
    </row>
    <row r="21" spans="2:19" ht="15" customHeight="1" x14ac:dyDescent="0.25">
      <c r="B21" s="41">
        <f t="shared" si="0"/>
        <v>16</v>
      </c>
      <c r="C21" s="42">
        <f>IFERROR(IF($C$4="TEBT0714_REV01",CALC_CONN_TEBT0714_REV01!U21,IF($C$4="TEBB0714_REV01",CALC_CONN_TEBB0714_REV01!U21,IF($C$4="TEBA0714_REV01",CALC_CONN_TEBA0714_REV01!U21,))),"---")</f>
        <v>0</v>
      </c>
      <c r="D21" s="43">
        <f>IFERROR(IF($C$4="TEBT0714_REV01",CALC_CONN_TEBT0714_REV01!D21,IF($C$4="TEBB0714_REV01",CALC_CONN_TEBB0714_REV01!D21,IF($C$4="TEBA0714_REV01",CALC_CONN_TEBA0714_REV01!D21,))),"---")</f>
        <v>0</v>
      </c>
      <c r="E21" s="43">
        <f>IFERROR(IF($C$4="TEBT0714_REV01",CALC_CONN_TEBT0714_REV01!E21,IF($C$4="TEBB0714_REV01",CALC_CONN_TEBB0714_REV01!E21,IF($C$4="TEBA0714_REV01",CALC_CONN_TEBA0714_REV01!E21,))),"---")</f>
        <v>0</v>
      </c>
      <c r="F21" s="44" t="str">
        <f>IFERROR(IF(VLOOKUP($D21&amp;"-"&amp;$E21,IF($C$4="TEBA0714_REV01",CALC_CONN_TEBA0714_REV01!$F:$I,IF($C$4="TEBB0714_REV01",CALC_CONN_TEBB0714_REV01!$F:$I,IF($C$4="TEBT0714_REV01",CALC_CONN_TEBT0714_REV01!$F:$I))),4,0)="--","---",IF($C$4="TEBA0714_REV01",CALC_CONN_TEBA0714_REV01!$G21&amp; " --&gt; " &amp;CALC_CONN_TEBA0714_REV01!$I21&amp; " --&gt; ",IF($C$4="TEBB0714_REV01",CALC_CONN_TEBB0714_REV01!$G21&amp; " --&gt; " &amp;CALC_CONN_TEBB0714_REV01!$I21&amp; " --&gt; ",IF($C$4="TEBT0714_REV01",CALC_CONN_TEBT0714_REV01!$G21&amp; " --&gt; " &amp;CALC_CONN_TEBT0714_REV01!$I21&amp; " --&gt; ")))),"---")</f>
        <v>---</v>
      </c>
      <c r="G21" s="44" t="str">
        <f>IFERROR(IF(VLOOKUP($D21&amp;"-"&amp;$E21,IF($C$4="TEBA0714_REV01",CALC_CONN_TEBA0714_REV01!$F:$H,IF($C$4="TEBB0714_REV01",CALC_CONN_TEBB0714_REV01!$F:$H,IF($C$4="TEBT0714_REV01",CALC_CONN_TEBT0714_REV01!$F:$H))),3,0)="--",VLOOKUP($D21&amp;"-"&amp;$E21,IF($C$4="TEBA0714_REV01",CALC_CONN_TEBA0714_REV01!$F:$H,IF($C$4="TEBB0714_REV01",CALC_CONN_TEBB0714_REV01!$F:$H,IF($C$4="TEBT0714_REV01",CALC_CONN_TEBT0714_REV01!$F:$H))),2,0),VLOOKUP($D21&amp;"-"&amp;$E21,IF($C$4="TEBA0714_REV01",CALC_CONN_TEBA0714_REV01!$F:$H,IF($C$4="TEBB0714_REV01",CALC_CONN_TEBB0714_REV01!$F:$H,IF($C$4="TEBT0714_REV01",CALC_CONN_TEBT0714_REV01!$F:$H))),3,0)),"---")</f>
        <v>---</v>
      </c>
      <c r="H21" s="44" t="str">
        <f>IFERROR(VLOOKUP(G21,IF($C$4="TEBT0714_REV01",CALC_CONN_TEBT0714_REV01!$G:$T,IF($C$4="TEBB0714_REV01",CALC_CONN_TEBB0714_REV01!$G:$T,IF($C$4="TEBA0714_REV01",CALC_CONN_TEBA0714_REV01!$G:$T))),14,0),"---")</f>
        <v>---</v>
      </c>
      <c r="I21" s="44" t="str">
        <f>IFERROR(VLOOKUP($D21&amp;"-"&amp;$E21,IF($C$4="TEBA0714_REV01",CALC_CONN_TEBA0714_REV01!$F:$K,IF($C$4="TEBB0714_REV01",CALC_CONN_TEBB0714_REV01!$F:$K,IF($C$4="TEBT0714_REV01",CALC_CONN_TEBT0714_REV01!$F:$K,"???"))),6,0),"---")</f>
        <v>---</v>
      </c>
      <c r="J21" s="45" t="str">
        <f>IFERROR(VLOOKUP($D21&amp;"-"&amp;$E21,IF($C$4="TEBA0714_REV01",CALC_CONN_TEBA0714_REV01!$F:$M,IF($C$4="TEBB0714_REV01",CALC_CONN_TEBB0714_REV01!$F:$M,IF($C$4="TEBT0714_REV01",CALC_CONN_TEBT0714_REV01!$F:$M,"???"))),8,0),"---")</f>
        <v>---</v>
      </c>
      <c r="K21" s="46" t="str">
        <f>IFERROR(VLOOKUP($D21&amp;"-"&amp;$E21,IF($C$4="TEBT0714_REV01",CALC_CONN_TEBT0714_REV01!$F:$N,IF($C$4="TEBB0714_REV01",CALC_CONN_TEBB0714_REV01!$F:$N,IF($C$4="TEBA0714_REV01",CALC_CONN_TEBA0714_REV01!$F:$N))),9,0),"---")</f>
        <v>---</v>
      </c>
      <c r="L21" s="44" t="str">
        <f>IFERROR(VLOOKUP(K21,B2B!$H$3:$I$2000,2,0),"---")</f>
        <v>---</v>
      </c>
      <c r="M21" s="44" t="str">
        <f>IFERROR(VLOOKUP(L21,IF($M$4="TE0714_REV01",RAW_m_TE0714_REV01!$AD:$AH,IF($M$4="TE0714_REV02",RAW_m_TE0714_REV02!$AD:$AH,IF($M$4="TE0714_REV03",RAW_m_TE0714_REV03!$AD:$AH))),5,0),"---")</f>
        <v>---</v>
      </c>
      <c r="N21" s="44" t="str">
        <f>IFERROR(VLOOKUP(L21,IF($M$4="TE0714_REV01",RAW_m_TE0714_REV01!$AE:$AJ,IF($M$4="TE0714_REV02",RAW_m_TE0714_REV02!$AE:$AJ,IF($M$4="TE0714_REV03",RAW_m_TE0714_REV03!$AE:$AJ))),6,0),"---")</f>
        <v>---</v>
      </c>
      <c r="O21" s="54" t="str">
        <f>IFERROR(VLOOKUP(L21,IF($M$4="TE0714_REV01",RAW_m_TE0714_REV01!$AD:$AE,IF($M$4="TE0714_REV02",RAW_m_TE0714_REV02!$AD:$AE,IF($M$4="TE0714_REV03",RAW_m_TE0714_REV03!$AD:$AE))),2,0),"---")</f>
        <v>---</v>
      </c>
      <c r="P21" s="44" t="str">
        <f>IFERROR(VLOOKUP(O21,IF($M$4="TE0714_REV01",RAW_m_TE0714_REV01!$AJ:$AK,IF($M$4="TE0714_REV02",RAW_m_TE0714_REV02!$AJ:$AK,IF($M$4="TE0714_REV03",RAW_m_TE0714_REV03!$AJ:$AK))),2,0),"---")</f>
        <v>---</v>
      </c>
      <c r="Q21" s="44" t="str">
        <f>IFERROR(VLOOKUP(L21,IF($M$4="TE0714_REV01",RAW_m_TE0714_REV01!$AD:$AF,IF($M$4="TE0714_REV02",RAW_m_TE0714_REV02!$AD:$AF,IF($M$4="TE0714_REV03",RAW_m_TE0714_REV03!$AD:$AF))),3,0),"---")</f>
        <v>---</v>
      </c>
      <c r="R21" s="44" t="str">
        <f>IFERROR(VLOOKUP(O21,IF($M$4="TE0714_REV01",RAW_m_TE0714_REV01!$AE:$AG,IF($M$4="TE0714_REV02",RAW_m_TE0714_REV02!$AE:$AG,IF($M$4="TE0714_REV03",RAW_m_TE0714_REV03!$AE:$AG))),3,0),"---")</f>
        <v>---</v>
      </c>
      <c r="S21" s="44" t="str">
        <f t="shared" si="1"/>
        <v>---</v>
      </c>
    </row>
    <row r="22" spans="2:19" ht="15" customHeight="1" x14ac:dyDescent="0.25">
      <c r="B22" s="41">
        <f t="shared" si="0"/>
        <v>17</v>
      </c>
      <c r="C22" s="42">
        <f>IFERROR(IF($C$4="TEBT0714_REV01",CALC_CONN_TEBT0714_REV01!U22,IF($C$4="TEBB0714_REV01",CALC_CONN_TEBB0714_REV01!U22,IF($C$4="TEBA0714_REV01",CALC_CONN_TEBA0714_REV01!U22,))),"---")</f>
        <v>0</v>
      </c>
      <c r="D22" s="43">
        <f>IFERROR(IF($C$4="TEBT0714_REV01",CALC_CONN_TEBT0714_REV01!D22,IF($C$4="TEBB0714_REV01",CALC_CONN_TEBB0714_REV01!D22,IF($C$4="TEBA0714_REV01",CALC_CONN_TEBA0714_REV01!D22,))),"---")</f>
        <v>0</v>
      </c>
      <c r="E22" s="43">
        <f>IFERROR(IF($C$4="TEBT0714_REV01",CALC_CONN_TEBT0714_REV01!E22,IF($C$4="TEBB0714_REV01",CALC_CONN_TEBB0714_REV01!E22,IF($C$4="TEBA0714_REV01",CALC_CONN_TEBA0714_REV01!E22,))),"---")</f>
        <v>0</v>
      </c>
      <c r="F22" s="44" t="str">
        <f>IFERROR(IF(VLOOKUP($D22&amp;"-"&amp;$E22,IF($C$4="TEBA0714_REV01",CALC_CONN_TEBA0714_REV01!$F:$I,IF($C$4="TEBB0714_REV01",CALC_CONN_TEBB0714_REV01!$F:$I,IF($C$4="TEBT0714_REV01",CALC_CONN_TEBT0714_REV01!$F:$I))),4,0)="--","---",IF($C$4="TEBA0714_REV01",CALC_CONN_TEBA0714_REV01!$G22&amp; " --&gt; " &amp;CALC_CONN_TEBA0714_REV01!$I22&amp; " --&gt; ",IF($C$4="TEBB0714_REV01",CALC_CONN_TEBB0714_REV01!$G22&amp; " --&gt; " &amp;CALC_CONN_TEBB0714_REV01!$I22&amp; " --&gt; ",IF($C$4="TEBT0714_REV01",CALC_CONN_TEBT0714_REV01!$G22&amp; " --&gt; " &amp;CALC_CONN_TEBT0714_REV01!$I22&amp; " --&gt; ")))),"---")</f>
        <v>---</v>
      </c>
      <c r="G22" s="44" t="str">
        <f>IFERROR(IF(VLOOKUP($D22&amp;"-"&amp;$E22,IF($C$4="TEBA0714_REV01",CALC_CONN_TEBA0714_REV01!$F:$H,IF($C$4="TEBB0714_REV01",CALC_CONN_TEBB0714_REV01!$F:$H,IF($C$4="TEBT0714_REV01",CALC_CONN_TEBT0714_REV01!$F:$H))),3,0)="--",VLOOKUP($D22&amp;"-"&amp;$E22,IF($C$4="TEBA0714_REV01",CALC_CONN_TEBA0714_REV01!$F:$H,IF($C$4="TEBB0714_REV01",CALC_CONN_TEBB0714_REV01!$F:$H,IF($C$4="TEBT0714_REV01",CALC_CONN_TEBT0714_REV01!$F:$H))),2,0),VLOOKUP($D22&amp;"-"&amp;$E22,IF($C$4="TEBA0714_REV01",CALC_CONN_TEBA0714_REV01!$F:$H,IF($C$4="TEBB0714_REV01",CALC_CONN_TEBB0714_REV01!$F:$H,IF($C$4="TEBT0714_REV01",CALC_CONN_TEBT0714_REV01!$F:$H))),3,0)),"---")</f>
        <v>---</v>
      </c>
      <c r="H22" s="44" t="str">
        <f>IFERROR(VLOOKUP(G22,IF($C$4="TEBT0714_REV01",CALC_CONN_TEBT0714_REV01!$G:$T,IF($C$4="TEBB0714_REV01",CALC_CONN_TEBB0714_REV01!$G:$T,IF($C$4="TEBA0714_REV01",CALC_CONN_TEBA0714_REV01!$G:$T))),14,0),"---")</f>
        <v>---</v>
      </c>
      <c r="I22" s="44" t="str">
        <f>IFERROR(VLOOKUP($D22&amp;"-"&amp;$E22,IF($C$4="TEBA0714_REV01",CALC_CONN_TEBA0714_REV01!$F:$K,IF($C$4="TEBB0714_REV01",CALC_CONN_TEBB0714_REV01!$F:$K,IF($C$4="TEBT0714_REV01",CALC_CONN_TEBT0714_REV01!$F:$K,"???"))),6,0),"---")</f>
        <v>---</v>
      </c>
      <c r="J22" s="45" t="str">
        <f>IFERROR(VLOOKUP($D22&amp;"-"&amp;$E22,IF($C$4="TEBA0714_REV01",CALC_CONN_TEBA0714_REV01!$F:$M,IF($C$4="TEBB0714_REV01",CALC_CONN_TEBB0714_REV01!$F:$M,IF($C$4="TEBT0714_REV01",CALC_CONN_TEBT0714_REV01!$F:$M,"???"))),8,0),"---")</f>
        <v>---</v>
      </c>
      <c r="K22" s="46" t="str">
        <f>IFERROR(VLOOKUP($D22&amp;"-"&amp;$E22,IF($C$4="TEBT0714_REV01",CALC_CONN_TEBT0714_REV01!$F:$N,IF($C$4="TEBB0714_REV01",CALC_CONN_TEBB0714_REV01!$F:$N,IF($C$4="TEBA0714_REV01",CALC_CONN_TEBA0714_REV01!$F:$N))),9,0),"---")</f>
        <v>---</v>
      </c>
      <c r="L22" s="44" t="str">
        <f>IFERROR(VLOOKUP(K22,B2B!$H$3:$I$2000,2,0),"---")</f>
        <v>---</v>
      </c>
      <c r="M22" s="44" t="str">
        <f>IFERROR(VLOOKUP(L22,IF($M$4="TE0714_REV01",RAW_m_TE0714_REV01!$AD:$AH,IF($M$4="TE0714_REV02",RAW_m_TE0714_REV02!$AD:$AH,IF($M$4="TE0714_REV03",RAW_m_TE0714_REV03!$AD:$AH))),5,0),"---")</f>
        <v>---</v>
      </c>
      <c r="N22" s="44" t="str">
        <f>IFERROR(VLOOKUP(L22,IF($M$4="TE0714_REV01",RAW_m_TE0714_REV01!$AE:$AJ,IF($M$4="TE0714_REV02",RAW_m_TE0714_REV02!$AE:$AJ,IF($M$4="TE0714_REV03",RAW_m_TE0714_REV03!$AE:$AJ))),6,0),"---")</f>
        <v>---</v>
      </c>
      <c r="O22" s="54" t="str">
        <f>IFERROR(VLOOKUP(L22,IF($M$4="TE0714_REV01",RAW_m_TE0714_REV01!$AD:$AE,IF($M$4="TE0714_REV02",RAW_m_TE0714_REV02!$AD:$AE,IF($M$4="TE0714_REV03",RAW_m_TE0714_REV03!$AD:$AE))),2,0),"---")</f>
        <v>---</v>
      </c>
      <c r="P22" s="44" t="str">
        <f>IFERROR(VLOOKUP(O22,IF($M$4="TE0714_REV01",RAW_m_TE0714_REV01!$AJ:$AK,IF($M$4="TE0714_REV02",RAW_m_TE0714_REV02!$AJ:$AK,IF($M$4="TE0714_REV03",RAW_m_TE0714_REV03!$AJ:$AK))),2,0),"---")</f>
        <v>---</v>
      </c>
      <c r="Q22" s="44" t="str">
        <f>IFERROR(VLOOKUP(L22,IF($M$4="TE0714_REV01",RAW_m_TE0714_REV01!$AD:$AF,IF($M$4="TE0714_REV02",RAW_m_TE0714_REV02!$AD:$AF,IF($M$4="TE0714_REV03",RAW_m_TE0714_REV03!$AD:$AF))),3,0),"---")</f>
        <v>---</v>
      </c>
      <c r="R22" s="44" t="str">
        <f>IFERROR(VLOOKUP(O22,IF($M$4="TE0714_REV01",RAW_m_TE0714_REV01!$AE:$AG,IF($M$4="TE0714_REV02",RAW_m_TE0714_REV02!$AE:$AG,IF($M$4="TE0714_REV03",RAW_m_TE0714_REV03!$AE:$AG))),3,0),"---")</f>
        <v>---</v>
      </c>
      <c r="S22" s="44" t="str">
        <f t="shared" si="1"/>
        <v>---</v>
      </c>
    </row>
    <row r="23" spans="2:19" ht="15" customHeight="1" x14ac:dyDescent="0.25">
      <c r="B23" s="41">
        <f t="shared" si="0"/>
        <v>18</v>
      </c>
      <c r="C23" s="42">
        <f>IFERROR(IF($C$4="TEBT0714_REV01",CALC_CONN_TEBT0714_REV01!U23,IF($C$4="TEBB0714_REV01",CALC_CONN_TEBB0714_REV01!U23,IF($C$4="TEBA0714_REV01",CALC_CONN_TEBA0714_REV01!U23,))),"---")</f>
        <v>0</v>
      </c>
      <c r="D23" s="43">
        <f>IFERROR(IF($C$4="TEBT0714_REV01",CALC_CONN_TEBT0714_REV01!D23,IF($C$4="TEBB0714_REV01",CALC_CONN_TEBB0714_REV01!D23,IF($C$4="TEBA0714_REV01",CALC_CONN_TEBA0714_REV01!D23,))),"---")</f>
        <v>0</v>
      </c>
      <c r="E23" s="43">
        <f>IFERROR(IF($C$4="TEBT0714_REV01",CALC_CONN_TEBT0714_REV01!E23,IF($C$4="TEBB0714_REV01",CALC_CONN_TEBB0714_REV01!E23,IF($C$4="TEBA0714_REV01",CALC_CONN_TEBA0714_REV01!E23,))),"---")</f>
        <v>0</v>
      </c>
      <c r="F23" s="44" t="str">
        <f>IFERROR(IF(VLOOKUP($D23&amp;"-"&amp;$E23,IF($C$4="TEBA0714_REV01",CALC_CONN_TEBA0714_REV01!$F:$I,IF($C$4="TEBB0714_REV01",CALC_CONN_TEBB0714_REV01!$F:$I,IF($C$4="TEBT0714_REV01",CALC_CONN_TEBT0714_REV01!$F:$I))),4,0)="--","---",IF($C$4="TEBA0714_REV01",CALC_CONN_TEBA0714_REV01!$G23&amp; " --&gt; " &amp;CALC_CONN_TEBA0714_REV01!$I23&amp; " --&gt; ",IF($C$4="TEBB0714_REV01",CALC_CONN_TEBB0714_REV01!$G23&amp; " --&gt; " &amp;CALC_CONN_TEBB0714_REV01!$I23&amp; " --&gt; ",IF($C$4="TEBT0714_REV01",CALC_CONN_TEBT0714_REV01!$G23&amp; " --&gt; " &amp;CALC_CONN_TEBT0714_REV01!$I23&amp; " --&gt; ")))),"---")</f>
        <v>---</v>
      </c>
      <c r="G23" s="44" t="str">
        <f>IFERROR(IF(VLOOKUP($D23&amp;"-"&amp;$E23,IF($C$4="TEBA0714_REV01",CALC_CONN_TEBA0714_REV01!$F:$H,IF($C$4="TEBB0714_REV01",CALC_CONN_TEBB0714_REV01!$F:$H,IF($C$4="TEBT0714_REV01",CALC_CONN_TEBT0714_REV01!$F:$H))),3,0)="--",VLOOKUP($D23&amp;"-"&amp;$E23,IF($C$4="TEBA0714_REV01",CALC_CONN_TEBA0714_REV01!$F:$H,IF($C$4="TEBB0714_REV01",CALC_CONN_TEBB0714_REV01!$F:$H,IF($C$4="TEBT0714_REV01",CALC_CONN_TEBT0714_REV01!$F:$H))),2,0),VLOOKUP($D23&amp;"-"&amp;$E23,IF($C$4="TEBA0714_REV01",CALC_CONN_TEBA0714_REV01!$F:$H,IF($C$4="TEBB0714_REV01",CALC_CONN_TEBB0714_REV01!$F:$H,IF($C$4="TEBT0714_REV01",CALC_CONN_TEBT0714_REV01!$F:$H))),3,0)),"---")</f>
        <v>---</v>
      </c>
      <c r="H23" s="44" t="str">
        <f>IFERROR(VLOOKUP(G23,IF($C$4="TEBT0714_REV01",CALC_CONN_TEBT0714_REV01!$G:$T,IF($C$4="TEBB0714_REV01",CALC_CONN_TEBB0714_REV01!$G:$T,IF($C$4="TEBA0714_REV01",CALC_CONN_TEBA0714_REV01!$G:$T))),14,0),"---")</f>
        <v>---</v>
      </c>
      <c r="I23" s="44" t="str">
        <f>IFERROR(VLOOKUP($D23&amp;"-"&amp;$E23,IF($C$4="TEBA0714_REV01",CALC_CONN_TEBA0714_REV01!$F:$K,IF($C$4="TEBB0714_REV01",CALC_CONN_TEBB0714_REV01!$F:$K,IF($C$4="TEBT0714_REV01",CALC_CONN_TEBT0714_REV01!$F:$K,"???"))),6,0),"---")</f>
        <v>---</v>
      </c>
      <c r="J23" s="45" t="str">
        <f>IFERROR(VLOOKUP($D23&amp;"-"&amp;$E23,IF($C$4="TEBA0714_REV01",CALC_CONN_TEBA0714_REV01!$F:$M,IF($C$4="TEBB0714_REV01",CALC_CONN_TEBB0714_REV01!$F:$M,IF($C$4="TEBT0714_REV01",CALC_CONN_TEBT0714_REV01!$F:$M,"???"))),8,0),"---")</f>
        <v>---</v>
      </c>
      <c r="K23" s="46" t="str">
        <f>IFERROR(VLOOKUP($D23&amp;"-"&amp;$E23,IF($C$4="TEBT0714_REV01",CALC_CONN_TEBT0714_REV01!$F:$N,IF($C$4="TEBB0714_REV01",CALC_CONN_TEBB0714_REV01!$F:$N,IF($C$4="TEBA0714_REV01",CALC_CONN_TEBA0714_REV01!$F:$N))),9,0),"---")</f>
        <v>---</v>
      </c>
      <c r="L23" s="44" t="str">
        <f>IFERROR(VLOOKUP(K23,B2B!$H$3:$I$2000,2,0),"---")</f>
        <v>---</v>
      </c>
      <c r="M23" s="44" t="str">
        <f>IFERROR(VLOOKUP(L23,IF($M$4="TE0714_REV01",RAW_m_TE0714_REV01!$AD:$AH,IF($M$4="TE0714_REV02",RAW_m_TE0714_REV02!$AD:$AH,IF($M$4="TE0714_REV03",RAW_m_TE0714_REV03!$AD:$AH))),5,0),"---")</f>
        <v>---</v>
      </c>
      <c r="N23" s="44" t="str">
        <f>IFERROR(VLOOKUP(L23,IF($M$4="TE0714_REV01",RAW_m_TE0714_REV01!$AE:$AJ,IF($M$4="TE0714_REV02",RAW_m_TE0714_REV02!$AE:$AJ,IF($M$4="TE0714_REV03",RAW_m_TE0714_REV03!$AE:$AJ))),6,0),"---")</f>
        <v>---</v>
      </c>
      <c r="O23" s="54" t="str">
        <f>IFERROR(VLOOKUP(L23,IF($M$4="TE0714_REV01",RAW_m_TE0714_REV01!$AD:$AE,IF($M$4="TE0714_REV02",RAW_m_TE0714_REV02!$AD:$AE,IF($M$4="TE0714_REV03",RAW_m_TE0714_REV03!$AD:$AE))),2,0),"---")</f>
        <v>---</v>
      </c>
      <c r="P23" s="44" t="str">
        <f>IFERROR(VLOOKUP(O23,IF($M$4="TE0714_REV01",RAW_m_TE0714_REV01!$AJ:$AK,IF($M$4="TE0714_REV02",RAW_m_TE0714_REV02!$AJ:$AK,IF($M$4="TE0714_REV03",RAW_m_TE0714_REV03!$AJ:$AK))),2,0),"---")</f>
        <v>---</v>
      </c>
      <c r="Q23" s="44" t="str">
        <f>IFERROR(VLOOKUP(L23,IF($M$4="TE0714_REV01",RAW_m_TE0714_REV01!$AD:$AF,IF($M$4="TE0714_REV02",RAW_m_TE0714_REV02!$AD:$AF,IF($M$4="TE0714_REV03",RAW_m_TE0714_REV03!$AD:$AF))),3,0),"---")</f>
        <v>---</v>
      </c>
      <c r="R23" s="44" t="str">
        <f>IFERROR(VLOOKUP(O23,IF($M$4="TE0714_REV01",RAW_m_TE0714_REV01!$AE:$AG,IF($M$4="TE0714_REV02",RAW_m_TE0714_REV02!$AE:$AG,IF($M$4="TE0714_REV03",RAW_m_TE0714_REV03!$AE:$AG))),3,0),"---")</f>
        <v>---</v>
      </c>
      <c r="S23" s="44" t="str">
        <f t="shared" si="1"/>
        <v>---</v>
      </c>
    </row>
    <row r="24" spans="2:19" ht="15" customHeight="1" x14ac:dyDescent="0.25">
      <c r="B24" s="41">
        <f t="shared" si="0"/>
        <v>19</v>
      </c>
      <c r="C24" s="42">
        <f>IFERROR(IF($C$4="TEBT0714_REV01",CALC_CONN_TEBT0714_REV01!U24,IF($C$4="TEBB0714_REV01",CALC_CONN_TEBB0714_REV01!U24,IF($C$4="TEBA0714_REV01",CALC_CONN_TEBA0714_REV01!U24,))),"---")</f>
        <v>0</v>
      </c>
      <c r="D24" s="43">
        <f>IFERROR(IF($C$4="TEBT0714_REV01",CALC_CONN_TEBT0714_REV01!D24,IF($C$4="TEBB0714_REV01",CALC_CONN_TEBB0714_REV01!D24,IF($C$4="TEBA0714_REV01",CALC_CONN_TEBA0714_REV01!D24,))),"---")</f>
        <v>0</v>
      </c>
      <c r="E24" s="43">
        <f>IFERROR(IF($C$4="TEBT0714_REV01",CALC_CONN_TEBT0714_REV01!E24,IF($C$4="TEBB0714_REV01",CALC_CONN_TEBB0714_REV01!E24,IF($C$4="TEBA0714_REV01",CALC_CONN_TEBA0714_REV01!E24,))),"---")</f>
        <v>0</v>
      </c>
      <c r="F24" s="44" t="str">
        <f>IFERROR(IF(VLOOKUP($D24&amp;"-"&amp;$E24,IF($C$4="TEBA0714_REV01",CALC_CONN_TEBA0714_REV01!$F:$I,IF($C$4="TEBB0714_REV01",CALC_CONN_TEBB0714_REV01!$F:$I,IF($C$4="TEBT0714_REV01",CALC_CONN_TEBT0714_REV01!$F:$I))),4,0)="--","---",IF($C$4="TEBA0714_REV01",CALC_CONN_TEBA0714_REV01!$G24&amp; " --&gt; " &amp;CALC_CONN_TEBA0714_REV01!$I24&amp; " --&gt; ",IF($C$4="TEBB0714_REV01",CALC_CONN_TEBB0714_REV01!$G24&amp; " --&gt; " &amp;CALC_CONN_TEBB0714_REV01!$I24&amp; " --&gt; ",IF($C$4="TEBT0714_REV01",CALC_CONN_TEBT0714_REV01!$G24&amp; " --&gt; " &amp;CALC_CONN_TEBT0714_REV01!$I24&amp; " --&gt; ")))),"---")</f>
        <v>---</v>
      </c>
      <c r="G24" s="44" t="str">
        <f>IFERROR(IF(VLOOKUP($D24&amp;"-"&amp;$E24,IF($C$4="TEBA0714_REV01",CALC_CONN_TEBA0714_REV01!$F:$H,IF($C$4="TEBB0714_REV01",CALC_CONN_TEBB0714_REV01!$F:$H,IF($C$4="TEBT0714_REV01",CALC_CONN_TEBT0714_REV01!$F:$H))),3,0)="--",VLOOKUP($D24&amp;"-"&amp;$E24,IF($C$4="TEBA0714_REV01",CALC_CONN_TEBA0714_REV01!$F:$H,IF($C$4="TEBB0714_REV01",CALC_CONN_TEBB0714_REV01!$F:$H,IF($C$4="TEBT0714_REV01",CALC_CONN_TEBT0714_REV01!$F:$H))),2,0),VLOOKUP($D24&amp;"-"&amp;$E24,IF($C$4="TEBA0714_REV01",CALC_CONN_TEBA0714_REV01!$F:$H,IF($C$4="TEBB0714_REV01",CALC_CONN_TEBB0714_REV01!$F:$H,IF($C$4="TEBT0714_REV01",CALC_CONN_TEBT0714_REV01!$F:$H))),3,0)),"---")</f>
        <v>---</v>
      </c>
      <c r="H24" s="44" t="str">
        <f>IFERROR(VLOOKUP(G24,IF($C$4="TEBT0714_REV01",CALC_CONN_TEBT0714_REV01!$G:$T,IF($C$4="TEBB0714_REV01",CALC_CONN_TEBB0714_REV01!$G:$T,IF($C$4="TEBA0714_REV01",CALC_CONN_TEBA0714_REV01!$G:$T))),14,0),"---")</f>
        <v>---</v>
      </c>
      <c r="I24" s="44" t="str">
        <f>IFERROR(VLOOKUP($D24&amp;"-"&amp;$E24,IF($C$4="TEBA0714_REV01",CALC_CONN_TEBA0714_REV01!$F:$K,IF($C$4="TEBB0714_REV01",CALC_CONN_TEBB0714_REV01!$F:$K,IF($C$4="TEBT0714_REV01",CALC_CONN_TEBT0714_REV01!$F:$K,"???"))),6,0),"---")</f>
        <v>---</v>
      </c>
      <c r="J24" s="45" t="str">
        <f>IFERROR(VLOOKUP($D24&amp;"-"&amp;$E24,IF($C$4="TEBA0714_REV01",CALC_CONN_TEBA0714_REV01!$F:$M,IF($C$4="TEBB0714_REV01",CALC_CONN_TEBB0714_REV01!$F:$M,IF($C$4="TEBT0714_REV01",CALC_CONN_TEBT0714_REV01!$F:$M,"???"))),8,0),"---")</f>
        <v>---</v>
      </c>
      <c r="K24" s="46" t="str">
        <f>IFERROR(VLOOKUP($D24&amp;"-"&amp;$E24,IF($C$4="TEBT0714_REV01",CALC_CONN_TEBT0714_REV01!$F:$N,IF($C$4="TEBB0714_REV01",CALC_CONN_TEBB0714_REV01!$F:$N,IF($C$4="TEBA0714_REV01",CALC_CONN_TEBA0714_REV01!$F:$N))),9,0),"---")</f>
        <v>---</v>
      </c>
      <c r="L24" s="44" t="str">
        <f>IFERROR(VLOOKUP(K24,B2B!$H$3:$I$2000,2,0),"---")</f>
        <v>---</v>
      </c>
      <c r="M24" s="44" t="str">
        <f>IFERROR(VLOOKUP(L24,IF($M$4="TE0714_REV01",RAW_m_TE0714_REV01!$AD:$AH,IF($M$4="TE0714_REV02",RAW_m_TE0714_REV02!$AD:$AH,IF($M$4="TE0714_REV03",RAW_m_TE0714_REV03!$AD:$AH))),5,0),"---")</f>
        <v>---</v>
      </c>
      <c r="N24" s="44" t="str">
        <f>IFERROR(VLOOKUP(L24,IF($M$4="TE0714_REV01",RAW_m_TE0714_REV01!$AE:$AJ,IF($M$4="TE0714_REV02",RAW_m_TE0714_REV02!$AE:$AJ,IF($M$4="TE0714_REV03",RAW_m_TE0714_REV03!$AE:$AJ))),6,0),"---")</f>
        <v>---</v>
      </c>
      <c r="O24" s="54" t="str">
        <f>IFERROR(VLOOKUP(L24,IF($M$4="TE0714_REV01",RAW_m_TE0714_REV01!$AD:$AE,IF($M$4="TE0714_REV02",RAW_m_TE0714_REV02!$AD:$AE,IF($M$4="TE0714_REV03",RAW_m_TE0714_REV03!$AD:$AE))),2,0),"---")</f>
        <v>---</v>
      </c>
      <c r="P24" s="44" t="str">
        <f>IFERROR(VLOOKUP(O24,IF($M$4="TE0714_REV01",RAW_m_TE0714_REV01!$AJ:$AK,IF($M$4="TE0714_REV02",RAW_m_TE0714_REV02!$AJ:$AK,IF($M$4="TE0714_REV03",RAW_m_TE0714_REV03!$AJ:$AK))),2,0),"---")</f>
        <v>---</v>
      </c>
      <c r="Q24" s="44" t="str">
        <f>IFERROR(VLOOKUP(L24,IF($M$4="TE0714_REV01",RAW_m_TE0714_REV01!$AD:$AF,IF($M$4="TE0714_REV02",RAW_m_TE0714_REV02!$AD:$AF,IF($M$4="TE0714_REV03",RAW_m_TE0714_REV03!$AD:$AF))),3,0),"---")</f>
        <v>---</v>
      </c>
      <c r="R24" s="44" t="str">
        <f>IFERROR(VLOOKUP(O24,IF($M$4="TE0714_REV01",RAW_m_TE0714_REV01!$AE:$AG,IF($M$4="TE0714_REV02",RAW_m_TE0714_REV02!$AE:$AG,IF($M$4="TE0714_REV03",RAW_m_TE0714_REV03!$AE:$AG))),3,0),"---")</f>
        <v>---</v>
      </c>
      <c r="S24" s="44" t="str">
        <f t="shared" si="1"/>
        <v>---</v>
      </c>
    </row>
    <row r="25" spans="2:19" ht="15" customHeight="1" x14ac:dyDescent="0.25">
      <c r="B25" s="41">
        <f t="shared" si="0"/>
        <v>20</v>
      </c>
      <c r="C25" s="42">
        <f>IFERROR(IF($C$4="TEBT0714_REV01",CALC_CONN_TEBT0714_REV01!U25,IF($C$4="TEBB0714_REV01",CALC_CONN_TEBB0714_REV01!U25,IF($C$4="TEBA0714_REV01",CALC_CONN_TEBA0714_REV01!U25,))),"---")</f>
        <v>0</v>
      </c>
      <c r="D25" s="43">
        <f>IFERROR(IF($C$4="TEBT0714_REV01",CALC_CONN_TEBT0714_REV01!D25,IF($C$4="TEBB0714_REV01",CALC_CONN_TEBB0714_REV01!D25,IF($C$4="TEBA0714_REV01",CALC_CONN_TEBA0714_REV01!D25,))),"---")</f>
        <v>0</v>
      </c>
      <c r="E25" s="43">
        <f>IFERROR(IF($C$4="TEBT0714_REV01",CALC_CONN_TEBT0714_REV01!E25,IF($C$4="TEBB0714_REV01",CALC_CONN_TEBB0714_REV01!E25,IF($C$4="TEBA0714_REV01",CALC_CONN_TEBA0714_REV01!E25,))),"---")</f>
        <v>0</v>
      </c>
      <c r="F25" s="44" t="str">
        <f>IFERROR(IF(VLOOKUP($D25&amp;"-"&amp;$E25,IF($C$4="TEBA0714_REV01",CALC_CONN_TEBA0714_REV01!$F:$I,IF($C$4="TEBB0714_REV01",CALC_CONN_TEBB0714_REV01!$F:$I,IF($C$4="TEBT0714_REV01",CALC_CONN_TEBT0714_REV01!$F:$I))),4,0)="--","---",IF($C$4="TEBA0714_REV01",CALC_CONN_TEBA0714_REV01!$G25&amp; " --&gt; " &amp;CALC_CONN_TEBA0714_REV01!$I25&amp; " --&gt; ",IF($C$4="TEBB0714_REV01",CALC_CONN_TEBB0714_REV01!$G25&amp; " --&gt; " &amp;CALC_CONN_TEBB0714_REV01!$I25&amp; " --&gt; ",IF($C$4="TEBT0714_REV01",CALC_CONN_TEBT0714_REV01!$G25&amp; " --&gt; " &amp;CALC_CONN_TEBT0714_REV01!$I25&amp; " --&gt; ")))),"---")</f>
        <v>---</v>
      </c>
      <c r="G25" s="44" t="str">
        <f>IFERROR(IF(VLOOKUP($D25&amp;"-"&amp;$E25,IF($C$4="TEBA0714_REV01",CALC_CONN_TEBA0714_REV01!$F:$H,IF($C$4="TEBB0714_REV01",CALC_CONN_TEBB0714_REV01!$F:$H,IF($C$4="TEBT0714_REV01",CALC_CONN_TEBT0714_REV01!$F:$H))),3,0)="--",VLOOKUP($D25&amp;"-"&amp;$E25,IF($C$4="TEBA0714_REV01",CALC_CONN_TEBA0714_REV01!$F:$H,IF($C$4="TEBB0714_REV01",CALC_CONN_TEBB0714_REV01!$F:$H,IF($C$4="TEBT0714_REV01",CALC_CONN_TEBT0714_REV01!$F:$H))),2,0),VLOOKUP($D25&amp;"-"&amp;$E25,IF($C$4="TEBA0714_REV01",CALC_CONN_TEBA0714_REV01!$F:$H,IF($C$4="TEBB0714_REV01",CALC_CONN_TEBB0714_REV01!$F:$H,IF($C$4="TEBT0714_REV01",CALC_CONN_TEBT0714_REV01!$F:$H))),3,0)),"---")</f>
        <v>---</v>
      </c>
      <c r="H25" s="44" t="str">
        <f>IFERROR(VLOOKUP(G25,IF($C$4="TEBT0714_REV01",CALC_CONN_TEBT0714_REV01!$G:$T,IF($C$4="TEBB0714_REV01",CALC_CONN_TEBB0714_REV01!$G:$T,IF($C$4="TEBA0714_REV01",CALC_CONN_TEBA0714_REV01!$G:$T))),14,0),"---")</f>
        <v>---</v>
      </c>
      <c r="I25" s="44" t="str">
        <f>IFERROR(VLOOKUP($D25&amp;"-"&amp;$E25,IF($C$4="TEBA0714_REV01",CALC_CONN_TEBA0714_REV01!$F:$K,IF($C$4="TEBB0714_REV01",CALC_CONN_TEBB0714_REV01!$F:$K,IF($C$4="TEBT0714_REV01",CALC_CONN_TEBT0714_REV01!$F:$K,"???"))),6,0),"---")</f>
        <v>---</v>
      </c>
      <c r="J25" s="45" t="str">
        <f>IFERROR(VLOOKUP($D25&amp;"-"&amp;$E25,IF($C$4="TEBA0714_REV01",CALC_CONN_TEBA0714_REV01!$F:$M,IF($C$4="TEBB0714_REV01",CALC_CONN_TEBB0714_REV01!$F:$M,IF($C$4="TEBT0714_REV01",CALC_CONN_TEBT0714_REV01!$F:$M,"???"))),8,0),"---")</f>
        <v>---</v>
      </c>
      <c r="K25" s="46" t="str">
        <f>IFERROR(VLOOKUP($D25&amp;"-"&amp;$E25,IF($C$4="TEBT0714_REV01",CALC_CONN_TEBT0714_REV01!$F:$N,IF($C$4="TEBB0714_REV01",CALC_CONN_TEBB0714_REV01!$F:$N,IF($C$4="TEBA0714_REV01",CALC_CONN_TEBA0714_REV01!$F:$N))),9,0),"---")</f>
        <v>---</v>
      </c>
      <c r="L25" s="44" t="str">
        <f>IFERROR(VLOOKUP(K25,B2B!$H$3:$I$2000,2,0),"---")</f>
        <v>---</v>
      </c>
      <c r="M25" s="44" t="str">
        <f>IFERROR(VLOOKUP(L25,IF($M$4="TE0714_REV01",RAW_m_TE0714_REV01!$AD:$AH,IF($M$4="TE0714_REV02",RAW_m_TE0714_REV02!$AD:$AH,IF($M$4="TE0714_REV03",RAW_m_TE0714_REV03!$AD:$AH))),5,0),"---")</f>
        <v>---</v>
      </c>
      <c r="N25" s="44" t="str">
        <f>IFERROR(VLOOKUP(L25,IF($M$4="TE0714_REV01",RAW_m_TE0714_REV01!$AE:$AJ,IF($M$4="TE0714_REV02",RAW_m_TE0714_REV02!$AE:$AJ,IF($M$4="TE0714_REV03",RAW_m_TE0714_REV03!$AE:$AJ))),6,0),"---")</f>
        <v>---</v>
      </c>
      <c r="O25" s="54" t="str">
        <f>IFERROR(VLOOKUP(L25,IF($M$4="TE0714_REV01",RAW_m_TE0714_REV01!$AD:$AE,IF($M$4="TE0714_REV02",RAW_m_TE0714_REV02!$AD:$AE,IF($M$4="TE0714_REV03",RAW_m_TE0714_REV03!$AD:$AE))),2,0),"---")</f>
        <v>---</v>
      </c>
      <c r="P25" s="44" t="str">
        <f>IFERROR(VLOOKUP(O25,IF($M$4="TE0714_REV01",RAW_m_TE0714_REV01!$AJ:$AK,IF($M$4="TE0714_REV02",RAW_m_TE0714_REV02!$AJ:$AK,IF($M$4="TE0714_REV03",RAW_m_TE0714_REV03!$AJ:$AK))),2,0),"---")</f>
        <v>---</v>
      </c>
      <c r="Q25" s="44" t="str">
        <f>IFERROR(VLOOKUP(L25,IF($M$4="TE0714_REV01",RAW_m_TE0714_REV01!$AD:$AF,IF($M$4="TE0714_REV02",RAW_m_TE0714_REV02!$AD:$AF,IF($M$4="TE0714_REV03",RAW_m_TE0714_REV03!$AD:$AF))),3,0),"---")</f>
        <v>---</v>
      </c>
      <c r="R25" s="44" t="str">
        <f>IFERROR(VLOOKUP(O25,IF($M$4="TE0714_REV01",RAW_m_TE0714_REV01!$AE:$AG,IF($M$4="TE0714_REV02",RAW_m_TE0714_REV02!$AE:$AG,IF($M$4="TE0714_REV03",RAW_m_TE0714_REV03!$AE:$AG))),3,0),"---")</f>
        <v>---</v>
      </c>
      <c r="S25" s="44" t="str">
        <f t="shared" si="1"/>
        <v>---</v>
      </c>
    </row>
    <row r="26" spans="2:19" ht="15" customHeight="1" x14ac:dyDescent="0.25">
      <c r="B26" s="41">
        <f t="shared" si="0"/>
        <v>21</v>
      </c>
      <c r="C26" s="42">
        <f>IFERROR(IF($C$4="TEBT0714_REV01",CALC_CONN_TEBT0714_REV01!U26,IF($C$4="TEBB0714_REV01",CALC_CONN_TEBB0714_REV01!U26,IF($C$4="TEBA0714_REV01",CALC_CONN_TEBA0714_REV01!U26,))),"---")</f>
        <v>0</v>
      </c>
      <c r="D26" s="43">
        <f>IFERROR(IF($C$4="TEBT0714_REV01",CALC_CONN_TEBT0714_REV01!D26,IF($C$4="TEBB0714_REV01",CALC_CONN_TEBB0714_REV01!D26,IF($C$4="TEBA0714_REV01",CALC_CONN_TEBA0714_REV01!D26,))),"---")</f>
        <v>0</v>
      </c>
      <c r="E26" s="43">
        <f>IFERROR(IF($C$4="TEBT0714_REV01",CALC_CONN_TEBT0714_REV01!E26,IF($C$4="TEBB0714_REV01",CALC_CONN_TEBB0714_REV01!E26,IF($C$4="TEBA0714_REV01",CALC_CONN_TEBA0714_REV01!E26,))),"---")</f>
        <v>0</v>
      </c>
      <c r="F26" s="44" t="str">
        <f>IFERROR(IF(VLOOKUP($D26&amp;"-"&amp;$E26,IF($C$4="TEBA0714_REV01",CALC_CONN_TEBA0714_REV01!$F:$I,IF($C$4="TEBB0714_REV01",CALC_CONN_TEBB0714_REV01!$F:$I,IF($C$4="TEBT0714_REV01",CALC_CONN_TEBT0714_REV01!$F:$I))),4,0)="--","---",IF($C$4="TEBA0714_REV01",CALC_CONN_TEBA0714_REV01!$G26&amp; " --&gt; " &amp;CALC_CONN_TEBA0714_REV01!$I26&amp; " --&gt; ",IF($C$4="TEBB0714_REV01",CALC_CONN_TEBB0714_REV01!$G26&amp; " --&gt; " &amp;CALC_CONN_TEBB0714_REV01!$I26&amp; " --&gt; ",IF($C$4="TEBT0714_REV01",CALC_CONN_TEBT0714_REV01!$G26&amp; " --&gt; " &amp;CALC_CONN_TEBT0714_REV01!$I26&amp; " --&gt; ")))),"---")</f>
        <v>---</v>
      </c>
      <c r="G26" s="44" t="str">
        <f>IFERROR(IF(VLOOKUP($D26&amp;"-"&amp;$E26,IF($C$4="TEBA0714_REV01",CALC_CONN_TEBA0714_REV01!$F:$H,IF($C$4="TEBB0714_REV01",CALC_CONN_TEBB0714_REV01!$F:$H,IF($C$4="TEBT0714_REV01",CALC_CONN_TEBT0714_REV01!$F:$H))),3,0)="--",VLOOKUP($D26&amp;"-"&amp;$E26,IF($C$4="TEBA0714_REV01",CALC_CONN_TEBA0714_REV01!$F:$H,IF($C$4="TEBB0714_REV01",CALC_CONN_TEBB0714_REV01!$F:$H,IF($C$4="TEBT0714_REV01",CALC_CONN_TEBT0714_REV01!$F:$H))),2,0),VLOOKUP($D26&amp;"-"&amp;$E26,IF($C$4="TEBA0714_REV01",CALC_CONN_TEBA0714_REV01!$F:$H,IF($C$4="TEBB0714_REV01",CALC_CONN_TEBB0714_REV01!$F:$H,IF($C$4="TEBT0714_REV01",CALC_CONN_TEBT0714_REV01!$F:$H))),3,0)),"---")</f>
        <v>---</v>
      </c>
      <c r="H26" s="44" t="str">
        <f>IFERROR(VLOOKUP(G26,IF($C$4="TEBT0714_REV01",CALC_CONN_TEBT0714_REV01!$G:$T,IF($C$4="TEBB0714_REV01",CALC_CONN_TEBB0714_REV01!$G:$T,IF($C$4="TEBA0714_REV01",CALC_CONN_TEBA0714_REV01!$G:$T))),14,0),"---")</f>
        <v>---</v>
      </c>
      <c r="I26" s="44" t="str">
        <f>IFERROR(VLOOKUP($D26&amp;"-"&amp;$E26,IF($C$4="TEBA0714_REV01",CALC_CONN_TEBA0714_REV01!$F:$K,IF($C$4="TEBB0714_REV01",CALC_CONN_TEBB0714_REV01!$F:$K,IF($C$4="TEBT0714_REV01",CALC_CONN_TEBT0714_REV01!$F:$K,"???"))),6,0),"---")</f>
        <v>---</v>
      </c>
      <c r="J26" s="45" t="str">
        <f>IFERROR(VLOOKUP($D26&amp;"-"&amp;$E26,IF($C$4="TEBA0714_REV01",CALC_CONN_TEBA0714_REV01!$F:$M,IF($C$4="TEBB0714_REV01",CALC_CONN_TEBB0714_REV01!$F:$M,IF($C$4="TEBT0714_REV01",CALC_CONN_TEBT0714_REV01!$F:$M,"???"))),8,0),"---")</f>
        <v>---</v>
      </c>
      <c r="K26" s="46" t="str">
        <f>IFERROR(VLOOKUP($D26&amp;"-"&amp;$E26,IF($C$4="TEBT0714_REV01",CALC_CONN_TEBT0714_REV01!$F:$N,IF($C$4="TEBB0714_REV01",CALC_CONN_TEBB0714_REV01!$F:$N,IF($C$4="TEBA0714_REV01",CALC_CONN_TEBA0714_REV01!$F:$N))),9,0),"---")</f>
        <v>---</v>
      </c>
      <c r="L26" s="44" t="str">
        <f>IFERROR(VLOOKUP(K26,B2B!$H$3:$I$2000,2,0),"---")</f>
        <v>---</v>
      </c>
      <c r="M26" s="44" t="str">
        <f>IFERROR(VLOOKUP(L26,IF($M$4="TE0714_REV01",RAW_m_TE0714_REV01!$AD:$AH,IF($M$4="TE0714_REV02",RAW_m_TE0714_REV02!$AD:$AH,IF($M$4="TE0714_REV03",RAW_m_TE0714_REV03!$AD:$AH))),5,0),"---")</f>
        <v>---</v>
      </c>
      <c r="N26" s="44" t="str">
        <f>IFERROR(VLOOKUP(L26,IF($M$4="TE0714_REV01",RAW_m_TE0714_REV01!$AE:$AJ,IF($M$4="TE0714_REV02",RAW_m_TE0714_REV02!$AE:$AJ,IF($M$4="TE0714_REV03",RAW_m_TE0714_REV03!$AE:$AJ))),6,0),"---")</f>
        <v>---</v>
      </c>
      <c r="O26" s="54" t="str">
        <f>IFERROR(VLOOKUP(L26,IF($M$4="TE0714_REV01",RAW_m_TE0714_REV01!$AD:$AE,IF($M$4="TE0714_REV02",RAW_m_TE0714_REV02!$AD:$AE,IF($M$4="TE0714_REV03",RAW_m_TE0714_REV03!$AD:$AE))),2,0),"---")</f>
        <v>---</v>
      </c>
      <c r="P26" s="44" t="str">
        <f>IFERROR(VLOOKUP(O26,IF($M$4="TE0714_REV01",RAW_m_TE0714_REV01!$AJ:$AK,IF($M$4="TE0714_REV02",RAW_m_TE0714_REV02!$AJ:$AK,IF($M$4="TE0714_REV03",RAW_m_TE0714_REV03!$AJ:$AK))),2,0),"---")</f>
        <v>---</v>
      </c>
      <c r="Q26" s="44" t="str">
        <f>IFERROR(VLOOKUP(L26,IF($M$4="TE0714_REV01",RAW_m_TE0714_REV01!$AD:$AF,IF($M$4="TE0714_REV02",RAW_m_TE0714_REV02!$AD:$AF,IF($M$4="TE0714_REV03",RAW_m_TE0714_REV03!$AD:$AF))),3,0),"---")</f>
        <v>---</v>
      </c>
      <c r="R26" s="44" t="str">
        <f>IFERROR(VLOOKUP(O26,IF($M$4="TE0714_REV01",RAW_m_TE0714_REV01!$AE:$AG,IF($M$4="TE0714_REV02",RAW_m_TE0714_REV02!$AE:$AG,IF($M$4="TE0714_REV03",RAW_m_TE0714_REV03!$AE:$AG))),3,0),"---")</f>
        <v>---</v>
      </c>
      <c r="S26" s="44" t="str">
        <f t="shared" si="1"/>
        <v>---</v>
      </c>
    </row>
    <row r="27" spans="2:19" ht="15" customHeight="1" x14ac:dyDescent="0.25">
      <c r="B27" s="41">
        <f t="shared" si="0"/>
        <v>22</v>
      </c>
      <c r="C27" s="42">
        <f>IFERROR(IF($C$4="TEBT0714_REV01",CALC_CONN_TEBT0714_REV01!U27,IF($C$4="TEBB0714_REV01",CALC_CONN_TEBB0714_REV01!U27,IF($C$4="TEBA0714_REV01",CALC_CONN_TEBA0714_REV01!U27,))),"---")</f>
        <v>0</v>
      </c>
      <c r="D27" s="43">
        <f>IFERROR(IF($C$4="TEBT0714_REV01",CALC_CONN_TEBT0714_REV01!D27,IF($C$4="TEBB0714_REV01",CALC_CONN_TEBB0714_REV01!D27,IF($C$4="TEBA0714_REV01",CALC_CONN_TEBA0714_REV01!D27,))),"---")</f>
        <v>0</v>
      </c>
      <c r="E27" s="43">
        <f>IFERROR(IF($C$4="TEBT0714_REV01",CALC_CONN_TEBT0714_REV01!E27,IF($C$4="TEBB0714_REV01",CALC_CONN_TEBB0714_REV01!E27,IF($C$4="TEBA0714_REV01",CALC_CONN_TEBA0714_REV01!E27,))),"---")</f>
        <v>0</v>
      </c>
      <c r="F27" s="44" t="str">
        <f>IFERROR(IF(VLOOKUP($D27&amp;"-"&amp;$E27,IF($C$4="TEBA0714_REV01",CALC_CONN_TEBA0714_REV01!$F:$I,IF($C$4="TEBB0714_REV01",CALC_CONN_TEBB0714_REV01!$F:$I,IF($C$4="TEBT0714_REV01",CALC_CONN_TEBT0714_REV01!$F:$I))),4,0)="--","---",IF($C$4="TEBA0714_REV01",CALC_CONN_TEBA0714_REV01!$G27&amp; " --&gt; " &amp;CALC_CONN_TEBA0714_REV01!$I27&amp; " --&gt; ",IF($C$4="TEBB0714_REV01",CALC_CONN_TEBB0714_REV01!$G27&amp; " --&gt; " &amp;CALC_CONN_TEBB0714_REV01!$I27&amp; " --&gt; ",IF($C$4="TEBT0714_REV01",CALC_CONN_TEBT0714_REV01!$G27&amp; " --&gt; " &amp;CALC_CONN_TEBT0714_REV01!$I27&amp; " --&gt; ")))),"---")</f>
        <v>---</v>
      </c>
      <c r="G27" s="44" t="str">
        <f>IFERROR(IF(VLOOKUP($D27&amp;"-"&amp;$E27,IF($C$4="TEBA0714_REV01",CALC_CONN_TEBA0714_REV01!$F:$H,IF($C$4="TEBB0714_REV01",CALC_CONN_TEBB0714_REV01!$F:$H,IF($C$4="TEBT0714_REV01",CALC_CONN_TEBT0714_REV01!$F:$H))),3,0)="--",VLOOKUP($D27&amp;"-"&amp;$E27,IF($C$4="TEBA0714_REV01",CALC_CONN_TEBA0714_REV01!$F:$H,IF($C$4="TEBB0714_REV01",CALC_CONN_TEBB0714_REV01!$F:$H,IF($C$4="TEBT0714_REV01",CALC_CONN_TEBT0714_REV01!$F:$H))),2,0),VLOOKUP($D27&amp;"-"&amp;$E27,IF($C$4="TEBA0714_REV01",CALC_CONN_TEBA0714_REV01!$F:$H,IF($C$4="TEBB0714_REV01",CALC_CONN_TEBB0714_REV01!$F:$H,IF($C$4="TEBT0714_REV01",CALC_CONN_TEBT0714_REV01!$F:$H))),3,0)),"---")</f>
        <v>---</v>
      </c>
      <c r="H27" s="44" t="str">
        <f>IFERROR(VLOOKUP(G27,IF($C$4="TEBT0714_REV01",CALC_CONN_TEBT0714_REV01!$G:$T,IF($C$4="TEBB0714_REV01",CALC_CONN_TEBB0714_REV01!$G:$T,IF($C$4="TEBA0714_REV01",CALC_CONN_TEBA0714_REV01!$G:$T))),14,0),"---")</f>
        <v>---</v>
      </c>
      <c r="I27" s="44" t="str">
        <f>IFERROR(VLOOKUP($D27&amp;"-"&amp;$E27,IF($C$4="TEBA0714_REV01",CALC_CONN_TEBA0714_REV01!$F:$K,IF($C$4="TEBB0714_REV01",CALC_CONN_TEBB0714_REV01!$F:$K,IF($C$4="TEBT0714_REV01",CALC_CONN_TEBT0714_REV01!$F:$K,"???"))),6,0),"---")</f>
        <v>---</v>
      </c>
      <c r="J27" s="45" t="str">
        <f>IFERROR(VLOOKUP($D27&amp;"-"&amp;$E27,IF($C$4="TEBA0714_REV01",CALC_CONN_TEBA0714_REV01!$F:$M,IF($C$4="TEBB0714_REV01",CALC_CONN_TEBB0714_REV01!$F:$M,IF($C$4="TEBT0714_REV01",CALC_CONN_TEBT0714_REV01!$F:$M,"???"))),8,0),"---")</f>
        <v>---</v>
      </c>
      <c r="K27" s="46" t="str">
        <f>IFERROR(VLOOKUP($D27&amp;"-"&amp;$E27,IF($C$4="TEBT0714_REV01",CALC_CONN_TEBT0714_REV01!$F:$N,IF($C$4="TEBB0714_REV01",CALC_CONN_TEBB0714_REV01!$F:$N,IF($C$4="TEBA0714_REV01",CALC_CONN_TEBA0714_REV01!$F:$N))),9,0),"---")</f>
        <v>---</v>
      </c>
      <c r="L27" s="44" t="str">
        <f>IFERROR(VLOOKUP(K27,B2B!$H$3:$I$2000,2,0),"---")</f>
        <v>---</v>
      </c>
      <c r="M27" s="44" t="str">
        <f>IFERROR(VLOOKUP(L27,IF($M$4="TE0714_REV01",RAW_m_TE0714_REV01!$AD:$AH,IF($M$4="TE0714_REV02",RAW_m_TE0714_REV02!$AD:$AH,IF($M$4="TE0714_REV03",RAW_m_TE0714_REV03!$AD:$AH))),5,0),"---")</f>
        <v>---</v>
      </c>
      <c r="N27" s="44" t="str">
        <f>IFERROR(VLOOKUP(L27,IF($M$4="TE0714_REV01",RAW_m_TE0714_REV01!$AE:$AJ,IF($M$4="TE0714_REV02",RAW_m_TE0714_REV02!$AE:$AJ,IF($M$4="TE0714_REV03",RAW_m_TE0714_REV03!$AE:$AJ))),6,0),"---")</f>
        <v>---</v>
      </c>
      <c r="O27" s="54" t="str">
        <f>IFERROR(VLOOKUP(L27,IF($M$4="TE0714_REV01",RAW_m_TE0714_REV01!$AD:$AE,IF($M$4="TE0714_REV02",RAW_m_TE0714_REV02!$AD:$AE,IF($M$4="TE0714_REV03",RAW_m_TE0714_REV03!$AD:$AE))),2,0),"---")</f>
        <v>---</v>
      </c>
      <c r="P27" s="44" t="str">
        <f>IFERROR(VLOOKUP(O27,IF($M$4="TE0714_REV01",RAW_m_TE0714_REV01!$AJ:$AK,IF($M$4="TE0714_REV02",RAW_m_TE0714_REV02!$AJ:$AK,IF($M$4="TE0714_REV03",RAW_m_TE0714_REV03!$AJ:$AK))),2,0),"---")</f>
        <v>---</v>
      </c>
      <c r="Q27" s="44" t="str">
        <f>IFERROR(VLOOKUP(L27,IF($M$4="TE0714_REV01",RAW_m_TE0714_REV01!$AD:$AF,IF($M$4="TE0714_REV02",RAW_m_TE0714_REV02!$AD:$AF,IF($M$4="TE0714_REV03",RAW_m_TE0714_REV03!$AD:$AF))),3,0),"---")</f>
        <v>---</v>
      </c>
      <c r="R27" s="44" t="str">
        <f>IFERROR(VLOOKUP(O27,IF($M$4="TE0714_REV01",RAW_m_TE0714_REV01!$AE:$AG,IF($M$4="TE0714_REV02",RAW_m_TE0714_REV02!$AE:$AG,IF($M$4="TE0714_REV03",RAW_m_TE0714_REV03!$AE:$AG))),3,0),"---")</f>
        <v>---</v>
      </c>
      <c r="S27" s="44" t="str">
        <f t="shared" si="1"/>
        <v>---</v>
      </c>
    </row>
    <row r="28" spans="2:19" ht="15" customHeight="1" x14ac:dyDescent="0.25">
      <c r="B28" s="41">
        <f t="shared" si="0"/>
        <v>23</v>
      </c>
      <c r="C28" s="42">
        <f>IFERROR(IF($C$4="TEBT0714_REV01",CALC_CONN_TEBT0714_REV01!U28,IF($C$4="TEBB0714_REV01",CALC_CONN_TEBB0714_REV01!U28,IF($C$4="TEBA0714_REV01",CALC_CONN_TEBA0714_REV01!U28,))),"---")</f>
        <v>0</v>
      </c>
      <c r="D28" s="43">
        <f>IFERROR(IF($C$4="TEBT0714_REV01",CALC_CONN_TEBT0714_REV01!D28,IF($C$4="TEBB0714_REV01",CALC_CONN_TEBB0714_REV01!D28,IF($C$4="TEBA0714_REV01",CALC_CONN_TEBA0714_REV01!D28,))),"---")</f>
        <v>0</v>
      </c>
      <c r="E28" s="43">
        <f>IFERROR(IF($C$4="TEBT0714_REV01",CALC_CONN_TEBT0714_REV01!E28,IF($C$4="TEBB0714_REV01",CALC_CONN_TEBB0714_REV01!E28,IF($C$4="TEBA0714_REV01",CALC_CONN_TEBA0714_REV01!E28,))),"---")</f>
        <v>0</v>
      </c>
      <c r="F28" s="44" t="str">
        <f>IFERROR(IF(VLOOKUP($D28&amp;"-"&amp;$E28,IF($C$4="TEBA0714_REV01",CALC_CONN_TEBA0714_REV01!$F:$I,IF($C$4="TEBB0714_REV01",CALC_CONN_TEBB0714_REV01!$F:$I,IF($C$4="TEBT0714_REV01",CALC_CONN_TEBT0714_REV01!$F:$I))),4,0)="--","---",IF($C$4="TEBA0714_REV01",CALC_CONN_TEBA0714_REV01!$G28&amp; " --&gt; " &amp;CALC_CONN_TEBA0714_REV01!$I28&amp; " --&gt; ",IF($C$4="TEBB0714_REV01",CALC_CONN_TEBB0714_REV01!$G28&amp; " --&gt; " &amp;CALC_CONN_TEBB0714_REV01!$I28&amp; " --&gt; ",IF($C$4="TEBT0714_REV01",CALC_CONN_TEBT0714_REV01!$G28&amp; " --&gt; " &amp;CALC_CONN_TEBT0714_REV01!$I28&amp; " --&gt; ")))),"---")</f>
        <v>---</v>
      </c>
      <c r="G28" s="44" t="str">
        <f>IFERROR(IF(VLOOKUP($D28&amp;"-"&amp;$E28,IF($C$4="TEBA0714_REV01",CALC_CONN_TEBA0714_REV01!$F:$H,IF($C$4="TEBB0714_REV01",CALC_CONN_TEBB0714_REV01!$F:$H,IF($C$4="TEBT0714_REV01",CALC_CONN_TEBT0714_REV01!$F:$H))),3,0)="--",VLOOKUP($D28&amp;"-"&amp;$E28,IF($C$4="TEBA0714_REV01",CALC_CONN_TEBA0714_REV01!$F:$H,IF($C$4="TEBB0714_REV01",CALC_CONN_TEBB0714_REV01!$F:$H,IF($C$4="TEBT0714_REV01",CALC_CONN_TEBT0714_REV01!$F:$H))),2,0),VLOOKUP($D28&amp;"-"&amp;$E28,IF($C$4="TEBA0714_REV01",CALC_CONN_TEBA0714_REV01!$F:$H,IF($C$4="TEBB0714_REV01",CALC_CONN_TEBB0714_REV01!$F:$H,IF($C$4="TEBT0714_REV01",CALC_CONN_TEBT0714_REV01!$F:$H))),3,0)),"---")</f>
        <v>---</v>
      </c>
      <c r="H28" s="44" t="str">
        <f>IFERROR(VLOOKUP(G28,IF($C$4="TEBT0714_REV01",CALC_CONN_TEBT0714_REV01!$G:$T,IF($C$4="TEBB0714_REV01",CALC_CONN_TEBB0714_REV01!$G:$T,IF($C$4="TEBA0714_REV01",CALC_CONN_TEBA0714_REV01!$G:$T))),14,0),"---")</f>
        <v>---</v>
      </c>
      <c r="I28" s="44" t="str">
        <f>IFERROR(VLOOKUP($D28&amp;"-"&amp;$E28,IF($C$4="TEBA0714_REV01",CALC_CONN_TEBA0714_REV01!$F:$K,IF($C$4="TEBB0714_REV01",CALC_CONN_TEBB0714_REV01!$F:$K,IF($C$4="TEBT0714_REV01",CALC_CONN_TEBT0714_REV01!$F:$K,"???"))),6,0),"---")</f>
        <v>---</v>
      </c>
      <c r="J28" s="45" t="str">
        <f>IFERROR(VLOOKUP($D28&amp;"-"&amp;$E28,IF($C$4="TEBA0714_REV01",CALC_CONN_TEBA0714_REV01!$F:$M,IF($C$4="TEBB0714_REV01",CALC_CONN_TEBB0714_REV01!$F:$M,IF($C$4="TEBT0714_REV01",CALC_CONN_TEBT0714_REV01!$F:$M,"???"))),8,0),"---")</f>
        <v>---</v>
      </c>
      <c r="K28" s="46" t="str">
        <f>IFERROR(VLOOKUP($D28&amp;"-"&amp;$E28,IF($C$4="TEBT0714_REV01",CALC_CONN_TEBT0714_REV01!$F:$N,IF($C$4="TEBB0714_REV01",CALC_CONN_TEBB0714_REV01!$F:$N,IF($C$4="TEBA0714_REV01",CALC_CONN_TEBA0714_REV01!$F:$N))),9,0),"---")</f>
        <v>---</v>
      </c>
      <c r="L28" s="44" t="str">
        <f>IFERROR(VLOOKUP(K28,B2B!$H$3:$I$2000,2,0),"---")</f>
        <v>---</v>
      </c>
      <c r="M28" s="44" t="str">
        <f>IFERROR(VLOOKUP(L28,IF($M$4="TE0714_REV01",RAW_m_TE0714_REV01!$AD:$AH,IF($M$4="TE0714_REV02",RAW_m_TE0714_REV02!$AD:$AH,IF($M$4="TE0714_REV03",RAW_m_TE0714_REV03!$AD:$AH))),5,0),"---")</f>
        <v>---</v>
      </c>
      <c r="N28" s="44" t="str">
        <f>IFERROR(VLOOKUP(L28,IF($M$4="TE0714_REV01",RAW_m_TE0714_REV01!$AE:$AJ,IF($M$4="TE0714_REV02",RAW_m_TE0714_REV02!$AE:$AJ,IF($M$4="TE0714_REV03",RAW_m_TE0714_REV03!$AE:$AJ))),6,0),"---")</f>
        <v>---</v>
      </c>
      <c r="O28" s="54" t="str">
        <f>IFERROR(VLOOKUP(L28,IF($M$4="TE0714_REV01",RAW_m_TE0714_REV01!$AD:$AE,IF($M$4="TE0714_REV02",RAW_m_TE0714_REV02!$AD:$AE,IF($M$4="TE0714_REV03",RAW_m_TE0714_REV03!$AD:$AE))),2,0),"---")</f>
        <v>---</v>
      </c>
      <c r="P28" s="44" t="str">
        <f>IFERROR(VLOOKUP(O28,IF($M$4="TE0714_REV01",RAW_m_TE0714_REV01!$AJ:$AK,IF($M$4="TE0714_REV02",RAW_m_TE0714_REV02!$AJ:$AK,IF($M$4="TE0714_REV03",RAW_m_TE0714_REV03!$AJ:$AK))),2,0),"---")</f>
        <v>---</v>
      </c>
      <c r="Q28" s="44" t="str">
        <f>IFERROR(VLOOKUP(L28,IF($M$4="TE0714_REV01",RAW_m_TE0714_REV01!$AD:$AF,IF($M$4="TE0714_REV02",RAW_m_TE0714_REV02!$AD:$AF,IF($M$4="TE0714_REV03",RAW_m_TE0714_REV03!$AD:$AF))),3,0),"---")</f>
        <v>---</v>
      </c>
      <c r="R28" s="44" t="str">
        <f>IFERROR(VLOOKUP(O28,IF($M$4="TE0714_REV01",RAW_m_TE0714_REV01!$AE:$AG,IF($M$4="TE0714_REV02",RAW_m_TE0714_REV02!$AE:$AG,IF($M$4="TE0714_REV03",RAW_m_TE0714_REV03!$AE:$AG))),3,0),"---")</f>
        <v>---</v>
      </c>
      <c r="S28" s="44" t="str">
        <f t="shared" si="1"/>
        <v>---</v>
      </c>
    </row>
    <row r="29" spans="2:19" ht="15" customHeight="1" x14ac:dyDescent="0.25">
      <c r="B29" s="41">
        <f t="shared" si="0"/>
        <v>24</v>
      </c>
      <c r="C29" s="42">
        <f>IFERROR(IF($C$4="TEBT0714_REV01",CALC_CONN_TEBT0714_REV01!U29,IF($C$4="TEBB0714_REV01",CALC_CONN_TEBB0714_REV01!U29,IF($C$4="TEBA0714_REV01",CALC_CONN_TEBA0714_REV01!U29,))),"---")</f>
        <v>0</v>
      </c>
      <c r="D29" s="43">
        <f>IFERROR(IF($C$4="TEBT0714_REV01",CALC_CONN_TEBT0714_REV01!D29,IF($C$4="TEBB0714_REV01",CALC_CONN_TEBB0714_REV01!D29,IF($C$4="TEBA0714_REV01",CALC_CONN_TEBA0714_REV01!D29,))),"---")</f>
        <v>0</v>
      </c>
      <c r="E29" s="43">
        <f>IFERROR(IF($C$4="TEBT0714_REV01",CALC_CONN_TEBT0714_REV01!E29,IF($C$4="TEBB0714_REV01",CALC_CONN_TEBB0714_REV01!E29,IF($C$4="TEBA0714_REV01",CALC_CONN_TEBA0714_REV01!E29,))),"---")</f>
        <v>0</v>
      </c>
      <c r="F29" s="44" t="str">
        <f>IFERROR(IF(VLOOKUP($D29&amp;"-"&amp;$E29,IF($C$4="TEBA0714_REV01",CALC_CONN_TEBA0714_REV01!$F:$I,IF($C$4="TEBB0714_REV01",CALC_CONN_TEBB0714_REV01!$F:$I,IF($C$4="TEBT0714_REV01",CALC_CONN_TEBT0714_REV01!$F:$I))),4,0)="--","---",IF($C$4="TEBA0714_REV01",CALC_CONN_TEBA0714_REV01!$G29&amp; " --&gt; " &amp;CALC_CONN_TEBA0714_REV01!$I29&amp; " --&gt; ",IF($C$4="TEBB0714_REV01",CALC_CONN_TEBB0714_REV01!$G29&amp; " --&gt; " &amp;CALC_CONN_TEBB0714_REV01!$I29&amp; " --&gt; ",IF($C$4="TEBT0714_REV01",CALC_CONN_TEBT0714_REV01!$G29&amp; " --&gt; " &amp;CALC_CONN_TEBT0714_REV01!$I29&amp; " --&gt; ")))),"---")</f>
        <v>---</v>
      </c>
      <c r="G29" s="44" t="str">
        <f>IFERROR(IF(VLOOKUP($D29&amp;"-"&amp;$E29,IF($C$4="TEBA0714_REV01",CALC_CONN_TEBA0714_REV01!$F:$H,IF($C$4="TEBB0714_REV01",CALC_CONN_TEBB0714_REV01!$F:$H,IF($C$4="TEBT0714_REV01",CALC_CONN_TEBT0714_REV01!$F:$H))),3,0)="--",VLOOKUP($D29&amp;"-"&amp;$E29,IF($C$4="TEBA0714_REV01",CALC_CONN_TEBA0714_REV01!$F:$H,IF($C$4="TEBB0714_REV01",CALC_CONN_TEBB0714_REV01!$F:$H,IF($C$4="TEBT0714_REV01",CALC_CONN_TEBT0714_REV01!$F:$H))),2,0),VLOOKUP($D29&amp;"-"&amp;$E29,IF($C$4="TEBA0714_REV01",CALC_CONN_TEBA0714_REV01!$F:$H,IF($C$4="TEBB0714_REV01",CALC_CONN_TEBB0714_REV01!$F:$H,IF($C$4="TEBT0714_REV01",CALC_CONN_TEBT0714_REV01!$F:$H))),3,0)),"---")</f>
        <v>---</v>
      </c>
      <c r="H29" s="44" t="str">
        <f>IFERROR(VLOOKUP(G29,IF($C$4="TEBT0714_REV01",CALC_CONN_TEBT0714_REV01!$G:$T,IF($C$4="TEBB0714_REV01",CALC_CONN_TEBB0714_REV01!$G:$T,IF($C$4="TEBA0714_REV01",CALC_CONN_TEBA0714_REV01!$G:$T))),14,0),"---")</f>
        <v>---</v>
      </c>
      <c r="I29" s="44" t="str">
        <f>IFERROR(VLOOKUP($D29&amp;"-"&amp;$E29,IF($C$4="TEBA0714_REV01",CALC_CONN_TEBA0714_REV01!$F:$K,IF($C$4="TEBB0714_REV01",CALC_CONN_TEBB0714_REV01!$F:$K,IF($C$4="TEBT0714_REV01",CALC_CONN_TEBT0714_REV01!$F:$K,"???"))),6,0),"---")</f>
        <v>---</v>
      </c>
      <c r="J29" s="45" t="str">
        <f>IFERROR(VLOOKUP($D29&amp;"-"&amp;$E29,IF($C$4="TEBA0714_REV01",CALC_CONN_TEBA0714_REV01!$F:$M,IF($C$4="TEBB0714_REV01",CALC_CONN_TEBB0714_REV01!$F:$M,IF($C$4="TEBT0714_REV01",CALC_CONN_TEBT0714_REV01!$F:$M,"???"))),8,0),"---")</f>
        <v>---</v>
      </c>
      <c r="K29" s="46" t="str">
        <f>IFERROR(VLOOKUP($D29&amp;"-"&amp;$E29,IF($C$4="TEBT0714_REV01",CALC_CONN_TEBT0714_REV01!$F:$N,IF($C$4="TEBB0714_REV01",CALC_CONN_TEBB0714_REV01!$F:$N,IF($C$4="TEBA0714_REV01",CALC_CONN_TEBA0714_REV01!$F:$N))),9,0),"---")</f>
        <v>---</v>
      </c>
      <c r="L29" s="44" t="str">
        <f>IFERROR(VLOOKUP(K29,B2B!$H$3:$I$2000,2,0),"---")</f>
        <v>---</v>
      </c>
      <c r="M29" s="44" t="str">
        <f>IFERROR(VLOOKUP(L29,IF($M$4="TE0714_REV01",RAW_m_TE0714_REV01!$AD:$AH,IF($M$4="TE0714_REV02",RAW_m_TE0714_REV02!$AD:$AH,IF($M$4="TE0714_REV03",RAW_m_TE0714_REV03!$AD:$AH))),5,0),"---")</f>
        <v>---</v>
      </c>
      <c r="N29" s="44" t="str">
        <f>IFERROR(VLOOKUP(L29,IF($M$4="TE0714_REV01",RAW_m_TE0714_REV01!$AE:$AJ,IF($M$4="TE0714_REV02",RAW_m_TE0714_REV02!$AE:$AJ,IF($M$4="TE0714_REV03",RAW_m_TE0714_REV03!$AE:$AJ))),6,0),"---")</f>
        <v>---</v>
      </c>
      <c r="O29" s="54" t="str">
        <f>IFERROR(VLOOKUP(L29,IF($M$4="TE0714_REV01",RAW_m_TE0714_REV01!$AD:$AE,IF($M$4="TE0714_REV02",RAW_m_TE0714_REV02!$AD:$AE,IF($M$4="TE0714_REV03",RAW_m_TE0714_REV03!$AD:$AE))),2,0),"---")</f>
        <v>---</v>
      </c>
      <c r="P29" s="44" t="str">
        <f>IFERROR(VLOOKUP(O29,IF($M$4="TE0714_REV01",RAW_m_TE0714_REV01!$AJ:$AK,IF($M$4="TE0714_REV02",RAW_m_TE0714_REV02!$AJ:$AK,IF($M$4="TE0714_REV03",RAW_m_TE0714_REV03!$AJ:$AK))),2,0),"---")</f>
        <v>---</v>
      </c>
      <c r="Q29" s="44" t="str">
        <f>IFERROR(VLOOKUP(L29,IF($M$4="TE0714_REV01",RAW_m_TE0714_REV01!$AD:$AF,IF($M$4="TE0714_REV02",RAW_m_TE0714_REV02!$AD:$AF,IF($M$4="TE0714_REV03",RAW_m_TE0714_REV03!$AD:$AF))),3,0),"---")</f>
        <v>---</v>
      </c>
      <c r="R29" s="44" t="str">
        <f>IFERROR(VLOOKUP(O29,IF($M$4="TE0714_REV01",RAW_m_TE0714_REV01!$AE:$AG,IF($M$4="TE0714_REV02",RAW_m_TE0714_REV02!$AE:$AG,IF($M$4="TE0714_REV03",RAW_m_TE0714_REV03!$AE:$AG))),3,0),"---")</f>
        <v>---</v>
      </c>
      <c r="S29" s="44" t="str">
        <f t="shared" si="1"/>
        <v>---</v>
      </c>
    </row>
    <row r="30" spans="2:19" ht="15" customHeight="1" x14ac:dyDescent="0.25">
      <c r="B30" s="41">
        <f t="shared" si="0"/>
        <v>25</v>
      </c>
      <c r="C30" s="42">
        <f>IFERROR(IF($C$4="TEBT0714_REV01",CALC_CONN_TEBT0714_REV01!U30,IF($C$4="TEBB0714_REV01",CALC_CONN_TEBB0714_REV01!U30,IF($C$4="TEBA0714_REV01",CALC_CONN_TEBA0714_REV01!U30,))),"---")</f>
        <v>0</v>
      </c>
      <c r="D30" s="43">
        <f>IFERROR(IF($C$4="TEBT0714_REV01",CALC_CONN_TEBT0714_REV01!D30,IF($C$4="TEBB0714_REV01",CALC_CONN_TEBB0714_REV01!D30,IF($C$4="TEBA0714_REV01",CALC_CONN_TEBA0714_REV01!D30,))),"---")</f>
        <v>0</v>
      </c>
      <c r="E30" s="43">
        <f>IFERROR(IF($C$4="TEBT0714_REV01",CALC_CONN_TEBT0714_REV01!E30,IF($C$4="TEBB0714_REV01",CALC_CONN_TEBB0714_REV01!E30,IF($C$4="TEBA0714_REV01",CALC_CONN_TEBA0714_REV01!E30,))),"---")</f>
        <v>0</v>
      </c>
      <c r="F30" s="44" t="str">
        <f>IFERROR(IF(VLOOKUP($D30&amp;"-"&amp;$E30,IF($C$4="TEBA0714_REV01",CALC_CONN_TEBA0714_REV01!$F:$I,IF($C$4="TEBB0714_REV01",CALC_CONN_TEBB0714_REV01!$F:$I,IF($C$4="TEBT0714_REV01",CALC_CONN_TEBT0714_REV01!$F:$I))),4,0)="--","---",IF($C$4="TEBA0714_REV01",CALC_CONN_TEBA0714_REV01!$G30&amp; " --&gt; " &amp;CALC_CONN_TEBA0714_REV01!$I30&amp; " --&gt; ",IF($C$4="TEBB0714_REV01",CALC_CONN_TEBB0714_REV01!$G30&amp; " --&gt; " &amp;CALC_CONN_TEBB0714_REV01!$I30&amp; " --&gt; ",IF($C$4="TEBT0714_REV01",CALC_CONN_TEBT0714_REV01!$G30&amp; " --&gt; " &amp;CALC_CONN_TEBT0714_REV01!$I30&amp; " --&gt; ")))),"---")</f>
        <v>---</v>
      </c>
      <c r="G30" s="44" t="str">
        <f>IFERROR(IF(VLOOKUP($D30&amp;"-"&amp;$E30,IF($C$4="TEBA0714_REV01",CALC_CONN_TEBA0714_REV01!$F:$H,IF($C$4="TEBB0714_REV01",CALC_CONN_TEBB0714_REV01!$F:$H,IF($C$4="TEBT0714_REV01",CALC_CONN_TEBT0714_REV01!$F:$H))),3,0)="--",VLOOKUP($D30&amp;"-"&amp;$E30,IF($C$4="TEBA0714_REV01",CALC_CONN_TEBA0714_REV01!$F:$H,IF($C$4="TEBB0714_REV01",CALC_CONN_TEBB0714_REV01!$F:$H,IF($C$4="TEBT0714_REV01",CALC_CONN_TEBT0714_REV01!$F:$H))),2,0),VLOOKUP($D30&amp;"-"&amp;$E30,IF($C$4="TEBA0714_REV01",CALC_CONN_TEBA0714_REV01!$F:$H,IF($C$4="TEBB0714_REV01",CALC_CONN_TEBB0714_REV01!$F:$H,IF($C$4="TEBT0714_REV01",CALC_CONN_TEBT0714_REV01!$F:$H))),3,0)),"---")</f>
        <v>---</v>
      </c>
      <c r="H30" s="44" t="str">
        <f>IFERROR(VLOOKUP(G30,IF($C$4="TEBT0714_REV01",CALC_CONN_TEBT0714_REV01!$G:$T,IF($C$4="TEBB0714_REV01",CALC_CONN_TEBB0714_REV01!$G:$T,IF($C$4="TEBA0714_REV01",CALC_CONN_TEBA0714_REV01!$G:$T))),14,0),"---")</f>
        <v>---</v>
      </c>
      <c r="I30" s="44" t="str">
        <f>IFERROR(VLOOKUP($D30&amp;"-"&amp;$E30,IF($C$4="TEBA0714_REV01",CALC_CONN_TEBA0714_REV01!$F:$K,IF($C$4="TEBB0714_REV01",CALC_CONN_TEBB0714_REV01!$F:$K,IF($C$4="TEBT0714_REV01",CALC_CONN_TEBT0714_REV01!$F:$K,"???"))),6,0),"---")</f>
        <v>---</v>
      </c>
      <c r="J30" s="45" t="str">
        <f>IFERROR(VLOOKUP($D30&amp;"-"&amp;$E30,IF($C$4="TEBA0714_REV01",CALC_CONN_TEBA0714_REV01!$F:$M,IF($C$4="TEBB0714_REV01",CALC_CONN_TEBB0714_REV01!$F:$M,IF($C$4="TEBT0714_REV01",CALC_CONN_TEBT0714_REV01!$F:$M,"???"))),8,0),"---")</f>
        <v>---</v>
      </c>
      <c r="K30" s="46" t="str">
        <f>IFERROR(VLOOKUP($D30&amp;"-"&amp;$E30,IF($C$4="TEBT0714_REV01",CALC_CONN_TEBT0714_REV01!$F:$N,IF($C$4="TEBB0714_REV01",CALC_CONN_TEBB0714_REV01!$F:$N,IF($C$4="TEBA0714_REV01",CALC_CONN_TEBA0714_REV01!$F:$N))),9,0),"---")</f>
        <v>---</v>
      </c>
      <c r="L30" s="44" t="str">
        <f>IFERROR(VLOOKUP(K30,B2B!$H$3:$I$2000,2,0),"---")</f>
        <v>---</v>
      </c>
      <c r="M30" s="44" t="str">
        <f>IFERROR(VLOOKUP(L30,IF($M$4="TE0714_REV01",RAW_m_TE0714_REV01!$AD:$AH,IF($M$4="TE0714_REV02",RAW_m_TE0714_REV02!$AD:$AH,IF($M$4="TE0714_REV03",RAW_m_TE0714_REV03!$AD:$AH))),5,0),"---")</f>
        <v>---</v>
      </c>
      <c r="N30" s="44" t="str">
        <f>IFERROR(VLOOKUP(L30,IF($M$4="TE0714_REV01",RAW_m_TE0714_REV01!$AE:$AJ,IF($M$4="TE0714_REV02",RAW_m_TE0714_REV02!$AE:$AJ,IF($M$4="TE0714_REV03",RAW_m_TE0714_REV03!$AE:$AJ))),6,0),"---")</f>
        <v>---</v>
      </c>
      <c r="O30" s="54" t="str">
        <f>IFERROR(VLOOKUP(L30,IF($M$4="TE0714_REV01",RAW_m_TE0714_REV01!$AD:$AE,IF($M$4="TE0714_REV02",RAW_m_TE0714_REV02!$AD:$AE,IF($M$4="TE0714_REV03",RAW_m_TE0714_REV03!$AD:$AE))),2,0),"---")</f>
        <v>---</v>
      </c>
      <c r="P30" s="44" t="str">
        <f>IFERROR(VLOOKUP(O30,IF($M$4="TE0714_REV01",RAW_m_TE0714_REV01!$AJ:$AK,IF($M$4="TE0714_REV02",RAW_m_TE0714_REV02!$AJ:$AK,IF($M$4="TE0714_REV03",RAW_m_TE0714_REV03!$AJ:$AK))),2,0),"---")</f>
        <v>---</v>
      </c>
      <c r="Q30" s="44" t="str">
        <f>IFERROR(VLOOKUP(L30,IF($M$4="TE0714_REV01",RAW_m_TE0714_REV01!$AD:$AF,IF($M$4="TE0714_REV02",RAW_m_TE0714_REV02!$AD:$AF,IF($M$4="TE0714_REV03",RAW_m_TE0714_REV03!$AD:$AF))),3,0),"---")</f>
        <v>---</v>
      </c>
      <c r="R30" s="44" t="str">
        <f>IFERROR(VLOOKUP(O30,IF($M$4="TE0714_REV01",RAW_m_TE0714_REV01!$AE:$AG,IF($M$4="TE0714_REV02",RAW_m_TE0714_REV02!$AE:$AG,IF($M$4="TE0714_REV03",RAW_m_TE0714_REV03!$AE:$AG))),3,0),"---")</f>
        <v>---</v>
      </c>
      <c r="S30" s="44" t="str">
        <f t="shared" si="1"/>
        <v>---</v>
      </c>
    </row>
    <row r="31" spans="2:19" ht="15" customHeight="1" x14ac:dyDescent="0.25">
      <c r="B31" s="41">
        <f t="shared" si="0"/>
        <v>26</v>
      </c>
      <c r="C31" s="42">
        <f>IFERROR(IF($C$4="TEBT0714_REV01",CALC_CONN_TEBT0714_REV01!U31,IF($C$4="TEBB0714_REV01",CALC_CONN_TEBB0714_REV01!U31,IF($C$4="TEBA0714_REV01",CALC_CONN_TEBA0714_REV01!U31,))),"---")</f>
        <v>0</v>
      </c>
      <c r="D31" s="43">
        <f>IFERROR(IF($C$4="TEBT0714_REV01",CALC_CONN_TEBT0714_REV01!D31,IF($C$4="TEBB0714_REV01",CALC_CONN_TEBB0714_REV01!D31,IF($C$4="TEBA0714_REV01",CALC_CONN_TEBA0714_REV01!D31,))),"---")</f>
        <v>0</v>
      </c>
      <c r="E31" s="43">
        <f>IFERROR(IF($C$4="TEBT0714_REV01",CALC_CONN_TEBT0714_REV01!E31,IF($C$4="TEBB0714_REV01",CALC_CONN_TEBB0714_REV01!E31,IF($C$4="TEBA0714_REV01",CALC_CONN_TEBA0714_REV01!E31,))),"---")</f>
        <v>0</v>
      </c>
      <c r="F31" s="44" t="str">
        <f>IFERROR(IF(VLOOKUP($D31&amp;"-"&amp;$E31,IF($C$4="TEBA0714_REV01",CALC_CONN_TEBA0714_REV01!$F:$I,IF($C$4="TEBB0714_REV01",CALC_CONN_TEBB0714_REV01!$F:$I,IF($C$4="TEBT0714_REV01",CALC_CONN_TEBT0714_REV01!$F:$I))),4,0)="--","---",IF($C$4="TEBA0714_REV01",CALC_CONN_TEBA0714_REV01!$G31&amp; " --&gt; " &amp;CALC_CONN_TEBA0714_REV01!$I31&amp; " --&gt; ",IF($C$4="TEBB0714_REV01",CALC_CONN_TEBB0714_REV01!$G31&amp; " --&gt; " &amp;CALC_CONN_TEBB0714_REV01!$I31&amp; " --&gt; ",IF($C$4="TEBT0714_REV01",CALC_CONN_TEBT0714_REV01!$G31&amp; " --&gt; " &amp;CALC_CONN_TEBT0714_REV01!$I31&amp; " --&gt; ")))),"---")</f>
        <v>---</v>
      </c>
      <c r="G31" s="44" t="str">
        <f>IFERROR(IF(VLOOKUP($D31&amp;"-"&amp;$E31,IF($C$4="TEBA0714_REV01",CALC_CONN_TEBA0714_REV01!$F:$H,IF($C$4="TEBB0714_REV01",CALC_CONN_TEBB0714_REV01!$F:$H,IF($C$4="TEBT0714_REV01",CALC_CONN_TEBT0714_REV01!$F:$H))),3,0)="--",VLOOKUP($D31&amp;"-"&amp;$E31,IF($C$4="TEBA0714_REV01",CALC_CONN_TEBA0714_REV01!$F:$H,IF($C$4="TEBB0714_REV01",CALC_CONN_TEBB0714_REV01!$F:$H,IF($C$4="TEBT0714_REV01",CALC_CONN_TEBT0714_REV01!$F:$H))),2,0),VLOOKUP($D31&amp;"-"&amp;$E31,IF($C$4="TEBA0714_REV01",CALC_CONN_TEBA0714_REV01!$F:$H,IF($C$4="TEBB0714_REV01",CALC_CONN_TEBB0714_REV01!$F:$H,IF($C$4="TEBT0714_REV01",CALC_CONN_TEBT0714_REV01!$F:$H))),3,0)),"---")</f>
        <v>---</v>
      </c>
      <c r="H31" s="44" t="str">
        <f>IFERROR(VLOOKUP(G31,IF($C$4="TEBT0714_REV01",CALC_CONN_TEBT0714_REV01!$G:$T,IF($C$4="TEBB0714_REV01",CALC_CONN_TEBB0714_REV01!$G:$T,IF($C$4="TEBA0714_REV01",CALC_CONN_TEBA0714_REV01!$G:$T))),14,0),"---")</f>
        <v>---</v>
      </c>
      <c r="I31" s="44" t="str">
        <f>IFERROR(VLOOKUP($D31&amp;"-"&amp;$E31,IF($C$4="TEBA0714_REV01",CALC_CONN_TEBA0714_REV01!$F:$K,IF($C$4="TEBB0714_REV01",CALC_CONN_TEBB0714_REV01!$F:$K,IF($C$4="TEBT0714_REV01",CALC_CONN_TEBT0714_REV01!$F:$K,"???"))),6,0),"---")</f>
        <v>---</v>
      </c>
      <c r="J31" s="45" t="str">
        <f>IFERROR(VLOOKUP($D31&amp;"-"&amp;$E31,IF($C$4="TEBA0714_REV01",CALC_CONN_TEBA0714_REV01!$F:$M,IF($C$4="TEBB0714_REV01",CALC_CONN_TEBB0714_REV01!$F:$M,IF($C$4="TEBT0714_REV01",CALC_CONN_TEBT0714_REV01!$F:$M,"???"))),8,0),"---")</f>
        <v>---</v>
      </c>
      <c r="K31" s="46" t="str">
        <f>IFERROR(VLOOKUP($D31&amp;"-"&amp;$E31,IF($C$4="TEBT0714_REV01",CALC_CONN_TEBT0714_REV01!$F:$N,IF($C$4="TEBB0714_REV01",CALC_CONN_TEBB0714_REV01!$F:$N,IF($C$4="TEBA0714_REV01",CALC_CONN_TEBA0714_REV01!$F:$N))),9,0),"---")</f>
        <v>---</v>
      </c>
      <c r="L31" s="44" t="str">
        <f>IFERROR(VLOOKUP(K31,B2B!$H$3:$I$2000,2,0),"---")</f>
        <v>---</v>
      </c>
      <c r="M31" s="44" t="str">
        <f>IFERROR(VLOOKUP(L31,IF($M$4="TE0714_REV01",RAW_m_TE0714_REV01!$AD:$AH,IF($M$4="TE0714_REV02",RAW_m_TE0714_REV02!$AD:$AH,IF($M$4="TE0714_REV03",RAW_m_TE0714_REV03!$AD:$AH))),5,0),"---")</f>
        <v>---</v>
      </c>
      <c r="N31" s="44" t="str">
        <f>IFERROR(VLOOKUP(L31,IF($M$4="TE0714_REV01",RAW_m_TE0714_REV01!$AE:$AJ,IF($M$4="TE0714_REV02",RAW_m_TE0714_REV02!$AE:$AJ,IF($M$4="TE0714_REV03",RAW_m_TE0714_REV03!$AE:$AJ))),6,0),"---")</f>
        <v>---</v>
      </c>
      <c r="O31" s="54" t="str">
        <f>IFERROR(VLOOKUP(L31,IF($M$4="TE0714_REV01",RAW_m_TE0714_REV01!$AD:$AE,IF($M$4="TE0714_REV02",RAW_m_TE0714_REV02!$AD:$AE,IF($M$4="TE0714_REV03",RAW_m_TE0714_REV03!$AD:$AE))),2,0),"---")</f>
        <v>---</v>
      </c>
      <c r="P31" s="44" t="str">
        <f>IFERROR(VLOOKUP(O31,IF($M$4="TE0714_REV01",RAW_m_TE0714_REV01!$AJ:$AK,IF($M$4="TE0714_REV02",RAW_m_TE0714_REV02!$AJ:$AK,IF($M$4="TE0714_REV03",RAW_m_TE0714_REV03!$AJ:$AK))),2,0),"---")</f>
        <v>---</v>
      </c>
      <c r="Q31" s="44" t="str">
        <f>IFERROR(VLOOKUP(L31,IF($M$4="TE0714_REV01",RAW_m_TE0714_REV01!$AD:$AF,IF($M$4="TE0714_REV02",RAW_m_TE0714_REV02!$AD:$AF,IF($M$4="TE0714_REV03",RAW_m_TE0714_REV03!$AD:$AF))),3,0),"---")</f>
        <v>---</v>
      </c>
      <c r="R31" s="44" t="str">
        <f>IFERROR(VLOOKUP(O31,IF($M$4="TE0714_REV01",RAW_m_TE0714_REV01!$AE:$AG,IF($M$4="TE0714_REV02",RAW_m_TE0714_REV02!$AE:$AG,IF($M$4="TE0714_REV03",RAW_m_TE0714_REV03!$AE:$AG))),3,0),"---")</f>
        <v>---</v>
      </c>
      <c r="S31" s="44" t="str">
        <f t="shared" si="1"/>
        <v>---</v>
      </c>
    </row>
    <row r="32" spans="2:19" ht="15" customHeight="1" x14ac:dyDescent="0.25">
      <c r="B32" s="41">
        <f t="shared" si="0"/>
        <v>27</v>
      </c>
      <c r="C32" s="42">
        <f>IFERROR(IF($C$4="TEBT0714_REV01",CALC_CONN_TEBT0714_REV01!U32,IF($C$4="TEBB0714_REV01",CALC_CONN_TEBB0714_REV01!U32,IF($C$4="TEBA0714_REV01",CALC_CONN_TEBA0714_REV01!U32,))),"---")</f>
        <v>0</v>
      </c>
      <c r="D32" s="43">
        <f>IFERROR(IF($C$4="TEBT0714_REV01",CALC_CONN_TEBT0714_REV01!D32,IF($C$4="TEBB0714_REV01",CALC_CONN_TEBB0714_REV01!D32,IF($C$4="TEBA0714_REV01",CALC_CONN_TEBA0714_REV01!D32,))),"---")</f>
        <v>0</v>
      </c>
      <c r="E32" s="43">
        <f>IFERROR(IF($C$4="TEBT0714_REV01",CALC_CONN_TEBT0714_REV01!E32,IF($C$4="TEBB0714_REV01",CALC_CONN_TEBB0714_REV01!E32,IF($C$4="TEBA0714_REV01",CALC_CONN_TEBA0714_REV01!E32,))),"---")</f>
        <v>0</v>
      </c>
      <c r="F32" s="44" t="str">
        <f>IFERROR(IF(VLOOKUP($D32&amp;"-"&amp;$E32,IF($C$4="TEBA0714_REV01",CALC_CONN_TEBA0714_REV01!$F:$I,IF($C$4="TEBB0714_REV01",CALC_CONN_TEBB0714_REV01!$F:$I,IF($C$4="TEBT0714_REV01",CALC_CONN_TEBT0714_REV01!$F:$I))),4,0)="--","---",IF($C$4="TEBA0714_REV01",CALC_CONN_TEBA0714_REV01!$G32&amp; " --&gt; " &amp;CALC_CONN_TEBA0714_REV01!$I32&amp; " --&gt; ",IF($C$4="TEBB0714_REV01",CALC_CONN_TEBB0714_REV01!$G32&amp; " --&gt; " &amp;CALC_CONN_TEBB0714_REV01!$I32&amp; " --&gt; ",IF($C$4="TEBT0714_REV01",CALC_CONN_TEBT0714_REV01!$G32&amp; " --&gt; " &amp;CALC_CONN_TEBT0714_REV01!$I32&amp; " --&gt; ")))),"---")</f>
        <v>---</v>
      </c>
      <c r="G32" s="44" t="str">
        <f>IFERROR(IF(VLOOKUP($D32&amp;"-"&amp;$E32,IF($C$4="TEBA0714_REV01",CALC_CONN_TEBA0714_REV01!$F:$H,IF($C$4="TEBB0714_REV01",CALC_CONN_TEBB0714_REV01!$F:$H,IF($C$4="TEBT0714_REV01",CALC_CONN_TEBT0714_REV01!$F:$H))),3,0)="--",VLOOKUP($D32&amp;"-"&amp;$E32,IF($C$4="TEBA0714_REV01",CALC_CONN_TEBA0714_REV01!$F:$H,IF($C$4="TEBB0714_REV01",CALC_CONN_TEBB0714_REV01!$F:$H,IF($C$4="TEBT0714_REV01",CALC_CONN_TEBT0714_REV01!$F:$H))),2,0),VLOOKUP($D32&amp;"-"&amp;$E32,IF($C$4="TEBA0714_REV01",CALC_CONN_TEBA0714_REV01!$F:$H,IF($C$4="TEBB0714_REV01",CALC_CONN_TEBB0714_REV01!$F:$H,IF($C$4="TEBT0714_REV01",CALC_CONN_TEBT0714_REV01!$F:$H))),3,0)),"---")</f>
        <v>---</v>
      </c>
      <c r="H32" s="44" t="str">
        <f>IFERROR(VLOOKUP(G32,IF($C$4="TEBT0714_REV01",CALC_CONN_TEBT0714_REV01!$G:$T,IF($C$4="TEBB0714_REV01",CALC_CONN_TEBB0714_REV01!$G:$T,IF($C$4="TEBA0714_REV01",CALC_CONN_TEBA0714_REV01!$G:$T))),14,0),"---")</f>
        <v>---</v>
      </c>
      <c r="I32" s="44" t="str">
        <f>IFERROR(VLOOKUP($D32&amp;"-"&amp;$E32,IF($C$4="TEBA0714_REV01",CALC_CONN_TEBA0714_REV01!$F:$K,IF($C$4="TEBB0714_REV01",CALC_CONN_TEBB0714_REV01!$F:$K,IF($C$4="TEBT0714_REV01",CALC_CONN_TEBT0714_REV01!$F:$K,"???"))),6,0),"---")</f>
        <v>---</v>
      </c>
      <c r="J32" s="45" t="str">
        <f>IFERROR(VLOOKUP($D32&amp;"-"&amp;$E32,IF($C$4="TEBA0714_REV01",CALC_CONN_TEBA0714_REV01!$F:$M,IF($C$4="TEBB0714_REV01",CALC_CONN_TEBB0714_REV01!$F:$M,IF($C$4="TEBT0714_REV01",CALC_CONN_TEBT0714_REV01!$F:$M,"???"))),8,0),"---")</f>
        <v>---</v>
      </c>
      <c r="K32" s="46" t="str">
        <f>IFERROR(VLOOKUP($D32&amp;"-"&amp;$E32,IF($C$4="TEBT0714_REV01",CALC_CONN_TEBT0714_REV01!$F:$N,IF($C$4="TEBB0714_REV01",CALC_CONN_TEBB0714_REV01!$F:$N,IF($C$4="TEBA0714_REV01",CALC_CONN_TEBA0714_REV01!$F:$N))),9,0),"---")</f>
        <v>---</v>
      </c>
      <c r="L32" s="44" t="str">
        <f>IFERROR(VLOOKUP(K32,B2B!$H$3:$I$2000,2,0),"---")</f>
        <v>---</v>
      </c>
      <c r="M32" s="44" t="str">
        <f>IFERROR(VLOOKUP(L32,IF($M$4="TE0714_REV01",RAW_m_TE0714_REV01!$AD:$AH,IF($M$4="TE0714_REV02",RAW_m_TE0714_REV02!$AD:$AH,IF($M$4="TE0714_REV03",RAW_m_TE0714_REV03!$AD:$AH))),5,0),"---")</f>
        <v>---</v>
      </c>
      <c r="N32" s="44" t="str">
        <f>IFERROR(VLOOKUP(L32,IF($M$4="TE0714_REV01",RAW_m_TE0714_REV01!$AE:$AJ,IF($M$4="TE0714_REV02",RAW_m_TE0714_REV02!$AE:$AJ,IF($M$4="TE0714_REV03",RAW_m_TE0714_REV03!$AE:$AJ))),6,0),"---")</f>
        <v>---</v>
      </c>
      <c r="O32" s="54" t="str">
        <f>IFERROR(VLOOKUP(L32,IF($M$4="TE0714_REV01",RAW_m_TE0714_REV01!$AD:$AE,IF($M$4="TE0714_REV02",RAW_m_TE0714_REV02!$AD:$AE,IF($M$4="TE0714_REV03",RAW_m_TE0714_REV03!$AD:$AE))),2,0),"---")</f>
        <v>---</v>
      </c>
      <c r="P32" s="44" t="str">
        <f>IFERROR(VLOOKUP(O32,IF($M$4="TE0714_REV01",RAW_m_TE0714_REV01!$AJ:$AK,IF($M$4="TE0714_REV02",RAW_m_TE0714_REV02!$AJ:$AK,IF($M$4="TE0714_REV03",RAW_m_TE0714_REV03!$AJ:$AK))),2,0),"---")</f>
        <v>---</v>
      </c>
      <c r="Q32" s="44" t="str">
        <f>IFERROR(VLOOKUP(L32,IF($M$4="TE0714_REV01",RAW_m_TE0714_REV01!$AD:$AF,IF($M$4="TE0714_REV02",RAW_m_TE0714_REV02!$AD:$AF,IF($M$4="TE0714_REV03",RAW_m_TE0714_REV03!$AD:$AF))),3,0),"---")</f>
        <v>---</v>
      </c>
      <c r="R32" s="44" t="str">
        <f>IFERROR(VLOOKUP(O32,IF($M$4="TE0714_REV01",RAW_m_TE0714_REV01!$AE:$AG,IF($M$4="TE0714_REV02",RAW_m_TE0714_REV02!$AE:$AG,IF($M$4="TE0714_REV03",RAW_m_TE0714_REV03!$AE:$AG))),3,0),"---")</f>
        <v>---</v>
      </c>
      <c r="S32" s="44" t="str">
        <f t="shared" si="1"/>
        <v>---</v>
      </c>
    </row>
    <row r="33" spans="2:19" ht="15" customHeight="1" x14ac:dyDescent="0.25">
      <c r="B33" s="41">
        <f t="shared" si="0"/>
        <v>28</v>
      </c>
      <c r="C33" s="42">
        <f>IFERROR(IF($C$4="TEBT0714_REV01",CALC_CONN_TEBT0714_REV01!U33,IF($C$4="TEBB0714_REV01",CALC_CONN_TEBB0714_REV01!U33,IF($C$4="TEBA0714_REV01",CALC_CONN_TEBA0714_REV01!U33,))),"---")</f>
        <v>0</v>
      </c>
      <c r="D33" s="43">
        <f>IFERROR(IF($C$4="TEBT0714_REV01",CALC_CONN_TEBT0714_REV01!D33,IF($C$4="TEBB0714_REV01",CALC_CONN_TEBB0714_REV01!D33,IF($C$4="TEBA0714_REV01",CALC_CONN_TEBA0714_REV01!D33,))),"---")</f>
        <v>0</v>
      </c>
      <c r="E33" s="43">
        <f>IFERROR(IF($C$4="TEBT0714_REV01",CALC_CONN_TEBT0714_REV01!E33,IF($C$4="TEBB0714_REV01",CALC_CONN_TEBB0714_REV01!E33,IF($C$4="TEBA0714_REV01",CALC_CONN_TEBA0714_REV01!E33,))),"---")</f>
        <v>0</v>
      </c>
      <c r="F33" s="44" t="str">
        <f>IFERROR(IF(VLOOKUP($D33&amp;"-"&amp;$E33,IF($C$4="TEBA0714_REV01",CALC_CONN_TEBA0714_REV01!$F:$I,IF($C$4="TEBB0714_REV01",CALC_CONN_TEBB0714_REV01!$F:$I,IF($C$4="TEBT0714_REV01",CALC_CONN_TEBT0714_REV01!$F:$I))),4,0)="--","---",IF($C$4="TEBA0714_REV01",CALC_CONN_TEBA0714_REV01!$G33&amp; " --&gt; " &amp;CALC_CONN_TEBA0714_REV01!$I33&amp; " --&gt; ",IF($C$4="TEBB0714_REV01",CALC_CONN_TEBB0714_REV01!$G33&amp; " --&gt; " &amp;CALC_CONN_TEBB0714_REV01!$I33&amp; " --&gt; ",IF($C$4="TEBT0714_REV01",CALC_CONN_TEBT0714_REV01!$G33&amp; " --&gt; " &amp;CALC_CONN_TEBT0714_REV01!$I33&amp; " --&gt; ")))),"---")</f>
        <v>---</v>
      </c>
      <c r="G33" s="44" t="str">
        <f>IFERROR(IF(VLOOKUP($D33&amp;"-"&amp;$E33,IF($C$4="TEBA0714_REV01",CALC_CONN_TEBA0714_REV01!$F:$H,IF($C$4="TEBB0714_REV01",CALC_CONN_TEBB0714_REV01!$F:$H,IF($C$4="TEBT0714_REV01",CALC_CONN_TEBT0714_REV01!$F:$H))),3,0)="--",VLOOKUP($D33&amp;"-"&amp;$E33,IF($C$4="TEBA0714_REV01",CALC_CONN_TEBA0714_REV01!$F:$H,IF($C$4="TEBB0714_REV01",CALC_CONN_TEBB0714_REV01!$F:$H,IF($C$4="TEBT0714_REV01",CALC_CONN_TEBT0714_REV01!$F:$H))),2,0),VLOOKUP($D33&amp;"-"&amp;$E33,IF($C$4="TEBA0714_REV01",CALC_CONN_TEBA0714_REV01!$F:$H,IF($C$4="TEBB0714_REV01",CALC_CONN_TEBB0714_REV01!$F:$H,IF($C$4="TEBT0714_REV01",CALC_CONN_TEBT0714_REV01!$F:$H))),3,0)),"---")</f>
        <v>---</v>
      </c>
      <c r="H33" s="44" t="str">
        <f>IFERROR(VLOOKUP(G33,IF($C$4="TEBT0714_REV01",CALC_CONN_TEBT0714_REV01!$G:$T,IF($C$4="TEBB0714_REV01",CALC_CONN_TEBB0714_REV01!$G:$T,IF($C$4="TEBA0714_REV01",CALC_CONN_TEBA0714_REV01!$G:$T))),14,0),"---")</f>
        <v>---</v>
      </c>
      <c r="I33" s="44" t="str">
        <f>IFERROR(VLOOKUP($D33&amp;"-"&amp;$E33,IF($C$4="TEBA0714_REV01",CALC_CONN_TEBA0714_REV01!$F:$K,IF($C$4="TEBB0714_REV01",CALC_CONN_TEBB0714_REV01!$F:$K,IF($C$4="TEBT0714_REV01",CALC_CONN_TEBT0714_REV01!$F:$K,"???"))),6,0),"---")</f>
        <v>---</v>
      </c>
      <c r="J33" s="45" t="str">
        <f>IFERROR(VLOOKUP($D33&amp;"-"&amp;$E33,IF($C$4="TEBA0714_REV01",CALC_CONN_TEBA0714_REV01!$F:$M,IF($C$4="TEBB0714_REV01",CALC_CONN_TEBB0714_REV01!$F:$M,IF($C$4="TEBT0714_REV01",CALC_CONN_TEBT0714_REV01!$F:$M,"???"))),8,0),"---")</f>
        <v>---</v>
      </c>
      <c r="K33" s="46" t="str">
        <f>IFERROR(VLOOKUP($D33&amp;"-"&amp;$E33,IF($C$4="TEBT0714_REV01",CALC_CONN_TEBT0714_REV01!$F:$N,IF($C$4="TEBB0714_REV01",CALC_CONN_TEBB0714_REV01!$F:$N,IF($C$4="TEBA0714_REV01",CALC_CONN_TEBA0714_REV01!$F:$N))),9,0),"---")</f>
        <v>---</v>
      </c>
      <c r="L33" s="44" t="str">
        <f>IFERROR(VLOOKUP(K33,B2B!$H$3:$I$2000,2,0),"---")</f>
        <v>---</v>
      </c>
      <c r="M33" s="44" t="str">
        <f>IFERROR(VLOOKUP(L33,IF($M$4="TE0714_REV01",RAW_m_TE0714_REV01!$AD:$AH,IF($M$4="TE0714_REV02",RAW_m_TE0714_REV02!$AD:$AH,IF($M$4="TE0714_REV03",RAW_m_TE0714_REV03!$AD:$AH))),5,0),"---")</f>
        <v>---</v>
      </c>
      <c r="N33" s="44" t="str">
        <f>IFERROR(VLOOKUP(L33,IF($M$4="TE0714_REV01",RAW_m_TE0714_REV01!$AE:$AJ,IF($M$4="TE0714_REV02",RAW_m_TE0714_REV02!$AE:$AJ,IF($M$4="TE0714_REV03",RAW_m_TE0714_REV03!$AE:$AJ))),6,0),"---")</f>
        <v>---</v>
      </c>
      <c r="O33" s="54" t="str">
        <f>IFERROR(VLOOKUP(L33,IF($M$4="TE0714_REV01",RAW_m_TE0714_REV01!$AD:$AE,IF($M$4="TE0714_REV02",RAW_m_TE0714_REV02!$AD:$AE,IF($M$4="TE0714_REV03",RAW_m_TE0714_REV03!$AD:$AE))),2,0),"---")</f>
        <v>---</v>
      </c>
      <c r="P33" s="44" t="str">
        <f>IFERROR(VLOOKUP(O33,IF($M$4="TE0714_REV01",RAW_m_TE0714_REV01!$AJ:$AK,IF($M$4="TE0714_REV02",RAW_m_TE0714_REV02!$AJ:$AK,IF($M$4="TE0714_REV03",RAW_m_TE0714_REV03!$AJ:$AK))),2,0),"---")</f>
        <v>---</v>
      </c>
      <c r="Q33" s="44" t="str">
        <f>IFERROR(VLOOKUP(L33,IF($M$4="TE0714_REV01",RAW_m_TE0714_REV01!$AD:$AF,IF($M$4="TE0714_REV02",RAW_m_TE0714_REV02!$AD:$AF,IF($M$4="TE0714_REV03",RAW_m_TE0714_REV03!$AD:$AF))),3,0),"---")</f>
        <v>---</v>
      </c>
      <c r="R33" s="44" t="str">
        <f>IFERROR(VLOOKUP(O33,IF($M$4="TE0714_REV01",RAW_m_TE0714_REV01!$AE:$AG,IF($M$4="TE0714_REV02",RAW_m_TE0714_REV02!$AE:$AG,IF($M$4="TE0714_REV03",RAW_m_TE0714_REV03!$AE:$AG))),3,0),"---")</f>
        <v>---</v>
      </c>
      <c r="S33" s="44" t="str">
        <f t="shared" si="1"/>
        <v>---</v>
      </c>
    </row>
    <row r="34" spans="2:19" ht="15" customHeight="1" x14ac:dyDescent="0.25">
      <c r="B34" s="41">
        <f t="shared" si="0"/>
        <v>29</v>
      </c>
      <c r="C34" s="42">
        <f>IFERROR(IF($C$4="TEBT0714_REV01",CALC_CONN_TEBT0714_REV01!U34,IF($C$4="TEBB0714_REV01",CALC_CONN_TEBB0714_REV01!U34,IF($C$4="TEBA0714_REV01",CALC_CONN_TEBA0714_REV01!U34,))),"---")</f>
        <v>0</v>
      </c>
      <c r="D34" s="43">
        <f>IFERROR(IF($C$4="TEBT0714_REV01",CALC_CONN_TEBT0714_REV01!D34,IF($C$4="TEBB0714_REV01",CALC_CONN_TEBB0714_REV01!D34,IF($C$4="TEBA0714_REV01",CALC_CONN_TEBA0714_REV01!D34,))),"---")</f>
        <v>0</v>
      </c>
      <c r="E34" s="43">
        <f>IFERROR(IF($C$4="TEBT0714_REV01",CALC_CONN_TEBT0714_REV01!E34,IF($C$4="TEBB0714_REV01",CALC_CONN_TEBB0714_REV01!E34,IF($C$4="TEBA0714_REV01",CALC_CONN_TEBA0714_REV01!E34,))),"---")</f>
        <v>0</v>
      </c>
      <c r="F34" s="44" t="str">
        <f>IFERROR(IF(VLOOKUP($D34&amp;"-"&amp;$E34,IF($C$4="TEBA0714_REV01",CALC_CONN_TEBA0714_REV01!$F:$I,IF($C$4="TEBB0714_REV01",CALC_CONN_TEBB0714_REV01!$F:$I,IF($C$4="TEBT0714_REV01",CALC_CONN_TEBT0714_REV01!$F:$I))),4,0)="--","---",IF($C$4="TEBA0714_REV01",CALC_CONN_TEBA0714_REV01!$G34&amp; " --&gt; " &amp;CALC_CONN_TEBA0714_REV01!$I34&amp; " --&gt; ",IF($C$4="TEBB0714_REV01",CALC_CONN_TEBB0714_REV01!$G34&amp; " --&gt; " &amp;CALC_CONN_TEBB0714_REV01!$I34&amp; " --&gt; ",IF($C$4="TEBT0714_REV01",CALC_CONN_TEBT0714_REV01!$G34&amp; " --&gt; " &amp;CALC_CONN_TEBT0714_REV01!$I34&amp; " --&gt; ")))),"---")</f>
        <v>---</v>
      </c>
      <c r="G34" s="44" t="str">
        <f>IFERROR(IF(VLOOKUP($D34&amp;"-"&amp;$E34,IF($C$4="TEBA0714_REV01",CALC_CONN_TEBA0714_REV01!$F:$H,IF($C$4="TEBB0714_REV01",CALC_CONN_TEBB0714_REV01!$F:$H,IF($C$4="TEBT0714_REV01",CALC_CONN_TEBT0714_REV01!$F:$H))),3,0)="--",VLOOKUP($D34&amp;"-"&amp;$E34,IF($C$4="TEBA0714_REV01",CALC_CONN_TEBA0714_REV01!$F:$H,IF($C$4="TEBB0714_REV01",CALC_CONN_TEBB0714_REV01!$F:$H,IF($C$4="TEBT0714_REV01",CALC_CONN_TEBT0714_REV01!$F:$H))),2,0),VLOOKUP($D34&amp;"-"&amp;$E34,IF($C$4="TEBA0714_REV01",CALC_CONN_TEBA0714_REV01!$F:$H,IF($C$4="TEBB0714_REV01",CALC_CONN_TEBB0714_REV01!$F:$H,IF($C$4="TEBT0714_REV01",CALC_CONN_TEBT0714_REV01!$F:$H))),3,0)),"---")</f>
        <v>---</v>
      </c>
      <c r="H34" s="44" t="str">
        <f>IFERROR(VLOOKUP(G34,IF($C$4="TEBT0714_REV01",CALC_CONN_TEBT0714_REV01!$G:$T,IF($C$4="TEBB0714_REV01",CALC_CONN_TEBB0714_REV01!$G:$T,IF($C$4="TEBA0714_REV01",CALC_CONN_TEBA0714_REV01!$G:$T))),14,0),"---")</f>
        <v>---</v>
      </c>
      <c r="I34" s="44" t="str">
        <f>IFERROR(VLOOKUP($D34&amp;"-"&amp;$E34,IF($C$4="TEBA0714_REV01",CALC_CONN_TEBA0714_REV01!$F:$K,IF($C$4="TEBB0714_REV01",CALC_CONN_TEBB0714_REV01!$F:$K,IF($C$4="TEBT0714_REV01",CALC_CONN_TEBT0714_REV01!$F:$K,"???"))),6,0),"---")</f>
        <v>---</v>
      </c>
      <c r="J34" s="45" t="str">
        <f>IFERROR(VLOOKUP($D34&amp;"-"&amp;$E34,IF($C$4="TEBA0714_REV01",CALC_CONN_TEBA0714_REV01!$F:$M,IF($C$4="TEBB0714_REV01",CALC_CONN_TEBB0714_REV01!$F:$M,IF($C$4="TEBT0714_REV01",CALC_CONN_TEBT0714_REV01!$F:$M,"???"))),8,0),"---")</f>
        <v>---</v>
      </c>
      <c r="K34" s="46" t="str">
        <f>IFERROR(VLOOKUP($D34&amp;"-"&amp;$E34,IF($C$4="TEBT0714_REV01",CALC_CONN_TEBT0714_REV01!$F:$N,IF($C$4="TEBB0714_REV01",CALC_CONN_TEBB0714_REV01!$F:$N,IF($C$4="TEBA0714_REV01",CALC_CONN_TEBA0714_REV01!$F:$N))),9,0),"---")</f>
        <v>---</v>
      </c>
      <c r="L34" s="44" t="str">
        <f>IFERROR(VLOOKUP(K34,B2B!$H$3:$I$2000,2,0),"---")</f>
        <v>---</v>
      </c>
      <c r="M34" s="44" t="str">
        <f>IFERROR(VLOOKUP(L34,IF($M$4="TE0714_REV01",RAW_m_TE0714_REV01!$AD:$AH,IF($M$4="TE0714_REV02",RAW_m_TE0714_REV02!$AD:$AH,IF($M$4="TE0714_REV03",RAW_m_TE0714_REV03!$AD:$AH))),5,0),"---")</f>
        <v>---</v>
      </c>
      <c r="N34" s="44" t="str">
        <f>IFERROR(VLOOKUP(L34,IF($M$4="TE0714_REV01",RAW_m_TE0714_REV01!$AE:$AJ,IF($M$4="TE0714_REV02",RAW_m_TE0714_REV02!$AE:$AJ,IF($M$4="TE0714_REV03",RAW_m_TE0714_REV03!$AE:$AJ))),6,0),"---")</f>
        <v>---</v>
      </c>
      <c r="O34" s="54" t="str">
        <f>IFERROR(VLOOKUP(L34,IF($M$4="TE0714_REV01",RAW_m_TE0714_REV01!$AD:$AE,IF($M$4="TE0714_REV02",RAW_m_TE0714_REV02!$AD:$AE,IF($M$4="TE0714_REV03",RAW_m_TE0714_REV03!$AD:$AE))),2,0),"---")</f>
        <v>---</v>
      </c>
      <c r="P34" s="44" t="str">
        <f>IFERROR(VLOOKUP(O34,IF($M$4="TE0714_REV01",RAW_m_TE0714_REV01!$AJ:$AK,IF($M$4="TE0714_REV02",RAW_m_TE0714_REV02!$AJ:$AK,IF($M$4="TE0714_REV03",RAW_m_TE0714_REV03!$AJ:$AK))),2,0),"---")</f>
        <v>---</v>
      </c>
      <c r="Q34" s="44" t="str">
        <f>IFERROR(VLOOKUP(L34,IF($M$4="TE0714_REV01",RAW_m_TE0714_REV01!$AD:$AF,IF($M$4="TE0714_REV02",RAW_m_TE0714_REV02!$AD:$AF,IF($M$4="TE0714_REV03",RAW_m_TE0714_REV03!$AD:$AF))),3,0),"---")</f>
        <v>---</v>
      </c>
      <c r="R34" s="44" t="str">
        <f>IFERROR(VLOOKUP(O34,IF($M$4="TE0714_REV01",RAW_m_TE0714_REV01!$AE:$AG,IF($M$4="TE0714_REV02",RAW_m_TE0714_REV02!$AE:$AG,IF($M$4="TE0714_REV03",RAW_m_TE0714_REV03!$AE:$AG))),3,0),"---")</f>
        <v>---</v>
      </c>
      <c r="S34" s="44" t="str">
        <f t="shared" si="1"/>
        <v>---</v>
      </c>
    </row>
    <row r="35" spans="2:19" ht="15" customHeight="1" x14ac:dyDescent="0.25">
      <c r="B35" s="41">
        <f t="shared" si="0"/>
        <v>30</v>
      </c>
      <c r="C35" s="42">
        <f>IFERROR(IF($C$4="TEBT0714_REV01",CALC_CONN_TEBT0714_REV01!U35,IF($C$4="TEBB0714_REV01",CALC_CONN_TEBB0714_REV01!U35,IF($C$4="TEBA0714_REV01",CALC_CONN_TEBA0714_REV01!U35,))),"---")</f>
        <v>0</v>
      </c>
      <c r="D35" s="43">
        <f>IFERROR(IF($C$4="TEBT0714_REV01",CALC_CONN_TEBT0714_REV01!D35,IF($C$4="TEBB0714_REV01",CALC_CONN_TEBB0714_REV01!D35,IF($C$4="TEBA0714_REV01",CALC_CONN_TEBA0714_REV01!D35,))),"---")</f>
        <v>0</v>
      </c>
      <c r="E35" s="43">
        <f>IFERROR(IF($C$4="TEBT0714_REV01",CALC_CONN_TEBT0714_REV01!E35,IF($C$4="TEBB0714_REV01",CALC_CONN_TEBB0714_REV01!E35,IF($C$4="TEBA0714_REV01",CALC_CONN_TEBA0714_REV01!E35,))),"---")</f>
        <v>0</v>
      </c>
      <c r="F35" s="44" t="str">
        <f>IFERROR(IF(VLOOKUP($D35&amp;"-"&amp;$E35,IF($C$4="TEBA0714_REV01",CALC_CONN_TEBA0714_REV01!$F:$I,IF($C$4="TEBB0714_REV01",CALC_CONN_TEBB0714_REV01!$F:$I,IF($C$4="TEBT0714_REV01",CALC_CONN_TEBT0714_REV01!$F:$I))),4,0)="--","---",IF($C$4="TEBA0714_REV01",CALC_CONN_TEBA0714_REV01!$G35&amp; " --&gt; " &amp;CALC_CONN_TEBA0714_REV01!$I35&amp; " --&gt; ",IF($C$4="TEBB0714_REV01",CALC_CONN_TEBB0714_REV01!$G35&amp; " --&gt; " &amp;CALC_CONN_TEBB0714_REV01!$I35&amp; " --&gt; ",IF($C$4="TEBT0714_REV01",CALC_CONN_TEBT0714_REV01!$G35&amp; " --&gt; " &amp;CALC_CONN_TEBT0714_REV01!$I35&amp; " --&gt; ")))),"---")</f>
        <v>---</v>
      </c>
      <c r="G35" s="44" t="str">
        <f>IFERROR(IF(VLOOKUP($D35&amp;"-"&amp;$E35,IF($C$4="TEBA0714_REV01",CALC_CONN_TEBA0714_REV01!$F:$H,IF($C$4="TEBB0714_REV01",CALC_CONN_TEBB0714_REV01!$F:$H,IF($C$4="TEBT0714_REV01",CALC_CONN_TEBT0714_REV01!$F:$H))),3,0)="--",VLOOKUP($D35&amp;"-"&amp;$E35,IF($C$4="TEBA0714_REV01",CALC_CONN_TEBA0714_REV01!$F:$H,IF($C$4="TEBB0714_REV01",CALC_CONN_TEBB0714_REV01!$F:$H,IF($C$4="TEBT0714_REV01",CALC_CONN_TEBT0714_REV01!$F:$H))),2,0),VLOOKUP($D35&amp;"-"&amp;$E35,IF($C$4="TEBA0714_REV01",CALC_CONN_TEBA0714_REV01!$F:$H,IF($C$4="TEBB0714_REV01",CALC_CONN_TEBB0714_REV01!$F:$H,IF($C$4="TEBT0714_REV01",CALC_CONN_TEBT0714_REV01!$F:$H))),3,0)),"---")</f>
        <v>---</v>
      </c>
      <c r="H35" s="44" t="str">
        <f>IFERROR(VLOOKUP(G35,IF($C$4="TEBT0714_REV01",CALC_CONN_TEBT0714_REV01!$G:$T,IF($C$4="TEBB0714_REV01",CALC_CONN_TEBB0714_REV01!$G:$T,IF($C$4="TEBA0714_REV01",CALC_CONN_TEBA0714_REV01!$G:$T))),14,0),"---")</f>
        <v>---</v>
      </c>
      <c r="I35" s="44" t="str">
        <f>IFERROR(VLOOKUP($D35&amp;"-"&amp;$E35,IF($C$4="TEBA0714_REV01",CALC_CONN_TEBA0714_REV01!$F:$K,IF($C$4="TEBB0714_REV01",CALC_CONN_TEBB0714_REV01!$F:$K,IF($C$4="TEBT0714_REV01",CALC_CONN_TEBT0714_REV01!$F:$K,"???"))),6,0),"---")</f>
        <v>---</v>
      </c>
      <c r="J35" s="45" t="str">
        <f>IFERROR(VLOOKUP($D35&amp;"-"&amp;$E35,IF($C$4="TEBA0714_REV01",CALC_CONN_TEBA0714_REV01!$F:$M,IF($C$4="TEBB0714_REV01",CALC_CONN_TEBB0714_REV01!$F:$M,IF($C$4="TEBT0714_REV01",CALC_CONN_TEBT0714_REV01!$F:$M,"???"))),8,0),"---")</f>
        <v>---</v>
      </c>
      <c r="K35" s="46" t="str">
        <f>IFERROR(VLOOKUP($D35&amp;"-"&amp;$E35,IF($C$4="TEBT0714_REV01",CALC_CONN_TEBT0714_REV01!$F:$N,IF($C$4="TEBB0714_REV01",CALC_CONN_TEBB0714_REV01!$F:$N,IF($C$4="TEBA0714_REV01",CALC_CONN_TEBA0714_REV01!$F:$N))),9,0),"---")</f>
        <v>---</v>
      </c>
      <c r="L35" s="44" t="str">
        <f>IFERROR(VLOOKUP(K35,B2B!$H$3:$I$2000,2,0),"---")</f>
        <v>---</v>
      </c>
      <c r="M35" s="44" t="str">
        <f>IFERROR(VLOOKUP(L35,IF($M$4="TE0714_REV01",RAW_m_TE0714_REV01!$AD:$AH,IF($M$4="TE0714_REV02",RAW_m_TE0714_REV02!$AD:$AH,IF($M$4="TE0714_REV03",RAW_m_TE0714_REV03!$AD:$AH))),5,0),"---")</f>
        <v>---</v>
      </c>
      <c r="N35" s="44" t="str">
        <f>IFERROR(VLOOKUP(L35,IF($M$4="TE0714_REV01",RAW_m_TE0714_REV01!$AE:$AJ,IF($M$4="TE0714_REV02",RAW_m_TE0714_REV02!$AE:$AJ,IF($M$4="TE0714_REV03",RAW_m_TE0714_REV03!$AE:$AJ))),6,0),"---")</f>
        <v>---</v>
      </c>
      <c r="O35" s="54" t="str">
        <f>IFERROR(VLOOKUP(L35,IF($M$4="TE0714_REV01",RAW_m_TE0714_REV01!$AD:$AE,IF($M$4="TE0714_REV02",RAW_m_TE0714_REV02!$AD:$AE,IF($M$4="TE0714_REV03",RAW_m_TE0714_REV03!$AD:$AE))),2,0),"---")</f>
        <v>---</v>
      </c>
      <c r="P35" s="44" t="str">
        <f>IFERROR(VLOOKUP(O35,IF($M$4="TE0714_REV01",RAW_m_TE0714_REV01!$AJ:$AK,IF($M$4="TE0714_REV02",RAW_m_TE0714_REV02!$AJ:$AK,IF($M$4="TE0714_REV03",RAW_m_TE0714_REV03!$AJ:$AK))),2,0),"---")</f>
        <v>---</v>
      </c>
      <c r="Q35" s="44" t="str">
        <f>IFERROR(VLOOKUP(L35,IF($M$4="TE0714_REV01",RAW_m_TE0714_REV01!$AD:$AF,IF($M$4="TE0714_REV02",RAW_m_TE0714_REV02!$AD:$AF,IF($M$4="TE0714_REV03",RAW_m_TE0714_REV03!$AD:$AF))),3,0),"---")</f>
        <v>---</v>
      </c>
      <c r="R35" s="44" t="str">
        <f>IFERROR(VLOOKUP(O35,IF($M$4="TE0714_REV01",RAW_m_TE0714_REV01!$AE:$AG,IF($M$4="TE0714_REV02",RAW_m_TE0714_REV02!$AE:$AG,IF($M$4="TE0714_REV03",RAW_m_TE0714_REV03!$AE:$AG))),3,0),"---")</f>
        <v>---</v>
      </c>
      <c r="S35" s="44" t="str">
        <f t="shared" si="1"/>
        <v>---</v>
      </c>
    </row>
    <row r="36" spans="2:19" ht="15" customHeight="1" x14ac:dyDescent="0.25">
      <c r="B36" s="41">
        <f t="shared" si="0"/>
        <v>31</v>
      </c>
      <c r="C36" s="42">
        <f>IFERROR(IF($C$4="TEBT0714_REV01",CALC_CONN_TEBT0714_REV01!U36,IF($C$4="TEBB0714_REV01",CALC_CONN_TEBB0714_REV01!U36,IF($C$4="TEBA0714_REV01",CALC_CONN_TEBA0714_REV01!U36,))),"---")</f>
        <v>0</v>
      </c>
      <c r="D36" s="43">
        <f>IFERROR(IF($C$4="TEBT0714_REV01",CALC_CONN_TEBT0714_REV01!D36,IF($C$4="TEBB0714_REV01",CALC_CONN_TEBB0714_REV01!D36,IF($C$4="TEBA0714_REV01",CALC_CONN_TEBA0714_REV01!D36,))),"---")</f>
        <v>0</v>
      </c>
      <c r="E36" s="43">
        <f>IFERROR(IF($C$4="TEBT0714_REV01",CALC_CONN_TEBT0714_REV01!E36,IF($C$4="TEBB0714_REV01",CALC_CONN_TEBB0714_REV01!E36,IF($C$4="TEBA0714_REV01",CALC_CONN_TEBA0714_REV01!E36,))),"---")</f>
        <v>0</v>
      </c>
      <c r="F36" s="44" t="str">
        <f>IFERROR(IF(VLOOKUP($D36&amp;"-"&amp;$E36,IF($C$4="TEBA0714_REV01",CALC_CONN_TEBA0714_REV01!$F:$I,IF($C$4="TEBB0714_REV01",CALC_CONN_TEBB0714_REV01!$F:$I,IF($C$4="TEBT0714_REV01",CALC_CONN_TEBT0714_REV01!$F:$I))),4,0)="--","---",IF($C$4="TEBA0714_REV01",CALC_CONN_TEBA0714_REV01!$G36&amp; " --&gt; " &amp;CALC_CONN_TEBA0714_REV01!$I36&amp; " --&gt; ",IF($C$4="TEBB0714_REV01",CALC_CONN_TEBB0714_REV01!$G36&amp; " --&gt; " &amp;CALC_CONN_TEBB0714_REV01!$I36&amp; " --&gt; ",IF($C$4="TEBT0714_REV01",CALC_CONN_TEBT0714_REV01!$G36&amp; " --&gt; " &amp;CALC_CONN_TEBT0714_REV01!$I36&amp; " --&gt; ")))),"---")</f>
        <v>---</v>
      </c>
      <c r="G36" s="44" t="str">
        <f>IFERROR(IF(VLOOKUP($D36&amp;"-"&amp;$E36,IF($C$4="TEBA0714_REV01",CALC_CONN_TEBA0714_REV01!$F:$H,IF($C$4="TEBB0714_REV01",CALC_CONN_TEBB0714_REV01!$F:$H,IF($C$4="TEBT0714_REV01",CALC_CONN_TEBT0714_REV01!$F:$H))),3,0)="--",VLOOKUP($D36&amp;"-"&amp;$E36,IF($C$4="TEBA0714_REV01",CALC_CONN_TEBA0714_REV01!$F:$H,IF($C$4="TEBB0714_REV01",CALC_CONN_TEBB0714_REV01!$F:$H,IF($C$4="TEBT0714_REV01",CALC_CONN_TEBT0714_REV01!$F:$H))),2,0),VLOOKUP($D36&amp;"-"&amp;$E36,IF($C$4="TEBA0714_REV01",CALC_CONN_TEBA0714_REV01!$F:$H,IF($C$4="TEBB0714_REV01",CALC_CONN_TEBB0714_REV01!$F:$H,IF($C$4="TEBT0714_REV01",CALC_CONN_TEBT0714_REV01!$F:$H))),3,0)),"---")</f>
        <v>---</v>
      </c>
      <c r="H36" s="44" t="str">
        <f>IFERROR(VLOOKUP(G36,IF($C$4="TEBT0714_REV01",CALC_CONN_TEBT0714_REV01!$G:$T,IF($C$4="TEBB0714_REV01",CALC_CONN_TEBB0714_REV01!$G:$T,IF($C$4="TEBA0714_REV01",CALC_CONN_TEBA0714_REV01!$G:$T))),14,0),"---")</f>
        <v>---</v>
      </c>
      <c r="I36" s="44" t="str">
        <f>IFERROR(VLOOKUP($D36&amp;"-"&amp;$E36,IF($C$4="TEBA0714_REV01",CALC_CONN_TEBA0714_REV01!$F:$K,IF($C$4="TEBB0714_REV01",CALC_CONN_TEBB0714_REV01!$F:$K,IF($C$4="TEBT0714_REV01",CALC_CONN_TEBT0714_REV01!$F:$K,"???"))),6,0),"---")</f>
        <v>---</v>
      </c>
      <c r="J36" s="45" t="str">
        <f>IFERROR(VLOOKUP($D36&amp;"-"&amp;$E36,IF($C$4="TEBA0714_REV01",CALC_CONN_TEBA0714_REV01!$F:$M,IF($C$4="TEBB0714_REV01",CALC_CONN_TEBB0714_REV01!$F:$M,IF($C$4="TEBT0714_REV01",CALC_CONN_TEBT0714_REV01!$F:$M,"???"))),8,0),"---")</f>
        <v>---</v>
      </c>
      <c r="K36" s="46" t="str">
        <f>IFERROR(VLOOKUP($D36&amp;"-"&amp;$E36,IF($C$4="TEBT0714_REV01",CALC_CONN_TEBT0714_REV01!$F:$N,IF($C$4="TEBB0714_REV01",CALC_CONN_TEBB0714_REV01!$F:$N,IF($C$4="TEBA0714_REV01",CALC_CONN_TEBA0714_REV01!$F:$N))),9,0),"---")</f>
        <v>---</v>
      </c>
      <c r="L36" s="44" t="str">
        <f>IFERROR(VLOOKUP(K36,B2B!$H$3:$I$2000,2,0),"---")</f>
        <v>---</v>
      </c>
      <c r="M36" s="44" t="str">
        <f>IFERROR(VLOOKUP(L36,IF($M$4="TE0714_REV01",RAW_m_TE0714_REV01!$AD:$AH,IF($M$4="TE0714_REV02",RAW_m_TE0714_REV02!$AD:$AH,IF($M$4="TE0714_REV03",RAW_m_TE0714_REV03!$AD:$AH))),5,0),"---")</f>
        <v>---</v>
      </c>
      <c r="N36" s="44" t="str">
        <f>IFERROR(VLOOKUP(L36,IF($M$4="TE0714_REV01",RAW_m_TE0714_REV01!$AE:$AJ,IF($M$4="TE0714_REV02",RAW_m_TE0714_REV02!$AE:$AJ,IF($M$4="TE0714_REV03",RAW_m_TE0714_REV03!$AE:$AJ))),6,0),"---")</f>
        <v>---</v>
      </c>
      <c r="O36" s="54" t="str">
        <f>IFERROR(VLOOKUP(L36,IF($M$4="TE0714_REV01",RAW_m_TE0714_REV01!$AD:$AE,IF($M$4="TE0714_REV02",RAW_m_TE0714_REV02!$AD:$AE,IF($M$4="TE0714_REV03",RAW_m_TE0714_REV03!$AD:$AE))),2,0),"---")</f>
        <v>---</v>
      </c>
      <c r="P36" s="44" t="str">
        <f>IFERROR(VLOOKUP(O36,IF($M$4="TE0714_REV01",RAW_m_TE0714_REV01!$AJ:$AK,IF($M$4="TE0714_REV02",RAW_m_TE0714_REV02!$AJ:$AK,IF($M$4="TE0714_REV03",RAW_m_TE0714_REV03!$AJ:$AK))),2,0),"---")</f>
        <v>---</v>
      </c>
      <c r="Q36" s="44" t="str">
        <f>IFERROR(VLOOKUP(L36,IF($M$4="TE0714_REV01",RAW_m_TE0714_REV01!$AD:$AF,IF($M$4="TE0714_REV02",RAW_m_TE0714_REV02!$AD:$AF,IF($M$4="TE0714_REV03",RAW_m_TE0714_REV03!$AD:$AF))),3,0),"---")</f>
        <v>---</v>
      </c>
      <c r="R36" s="44" t="str">
        <f>IFERROR(VLOOKUP(O36,IF($M$4="TE0714_REV01",RAW_m_TE0714_REV01!$AE:$AG,IF($M$4="TE0714_REV02",RAW_m_TE0714_REV02!$AE:$AG,IF($M$4="TE0714_REV03",RAW_m_TE0714_REV03!$AE:$AG))),3,0),"---")</f>
        <v>---</v>
      </c>
      <c r="S36" s="44" t="str">
        <f t="shared" si="1"/>
        <v>---</v>
      </c>
    </row>
    <row r="37" spans="2:19" ht="15" customHeight="1" x14ac:dyDescent="0.25">
      <c r="B37" s="41">
        <f t="shared" si="0"/>
        <v>32</v>
      </c>
      <c r="C37" s="42">
        <f>IFERROR(IF($C$4="TEBT0714_REV01",CALC_CONN_TEBT0714_REV01!U37,IF($C$4="TEBB0714_REV01",CALC_CONN_TEBB0714_REV01!U37,IF($C$4="TEBA0714_REV01",CALC_CONN_TEBA0714_REV01!U37,))),"---")</f>
        <v>0</v>
      </c>
      <c r="D37" s="43">
        <f>IFERROR(IF($C$4="TEBT0714_REV01",CALC_CONN_TEBT0714_REV01!D37,IF($C$4="TEBB0714_REV01",CALC_CONN_TEBB0714_REV01!D37,IF($C$4="TEBA0714_REV01",CALC_CONN_TEBA0714_REV01!D37,))),"---")</f>
        <v>0</v>
      </c>
      <c r="E37" s="43">
        <f>IFERROR(IF($C$4="TEBT0714_REV01",CALC_CONN_TEBT0714_REV01!E37,IF($C$4="TEBB0714_REV01",CALC_CONN_TEBB0714_REV01!E37,IF($C$4="TEBA0714_REV01",CALC_CONN_TEBA0714_REV01!E37,))),"---")</f>
        <v>0</v>
      </c>
      <c r="F37" s="44" t="str">
        <f>IFERROR(IF(VLOOKUP($D37&amp;"-"&amp;$E37,IF($C$4="TEBA0714_REV01",CALC_CONN_TEBA0714_REV01!$F:$I,IF($C$4="TEBB0714_REV01",CALC_CONN_TEBB0714_REV01!$F:$I,IF($C$4="TEBT0714_REV01",CALC_CONN_TEBT0714_REV01!$F:$I))),4,0)="--","---",IF($C$4="TEBA0714_REV01",CALC_CONN_TEBA0714_REV01!$G37&amp; " --&gt; " &amp;CALC_CONN_TEBA0714_REV01!$I37&amp; " --&gt; ",IF($C$4="TEBB0714_REV01",CALC_CONN_TEBB0714_REV01!$G37&amp; " --&gt; " &amp;CALC_CONN_TEBB0714_REV01!$I37&amp; " --&gt; ",IF($C$4="TEBT0714_REV01",CALC_CONN_TEBT0714_REV01!$G37&amp; " --&gt; " &amp;CALC_CONN_TEBT0714_REV01!$I37&amp; " --&gt; ")))),"---")</f>
        <v>---</v>
      </c>
      <c r="G37" s="44" t="str">
        <f>IFERROR(IF(VLOOKUP($D37&amp;"-"&amp;$E37,IF($C$4="TEBA0714_REV01",CALC_CONN_TEBA0714_REV01!$F:$H,IF($C$4="TEBB0714_REV01",CALC_CONN_TEBB0714_REV01!$F:$H,IF($C$4="TEBT0714_REV01",CALC_CONN_TEBT0714_REV01!$F:$H))),3,0)="--",VLOOKUP($D37&amp;"-"&amp;$E37,IF($C$4="TEBA0714_REV01",CALC_CONN_TEBA0714_REV01!$F:$H,IF($C$4="TEBB0714_REV01",CALC_CONN_TEBB0714_REV01!$F:$H,IF($C$4="TEBT0714_REV01",CALC_CONN_TEBT0714_REV01!$F:$H))),2,0),VLOOKUP($D37&amp;"-"&amp;$E37,IF($C$4="TEBA0714_REV01",CALC_CONN_TEBA0714_REV01!$F:$H,IF($C$4="TEBB0714_REV01",CALC_CONN_TEBB0714_REV01!$F:$H,IF($C$4="TEBT0714_REV01",CALC_CONN_TEBT0714_REV01!$F:$H))),3,0)),"---")</f>
        <v>---</v>
      </c>
      <c r="H37" s="44" t="str">
        <f>IFERROR(VLOOKUP(G37,IF($C$4="TEBT0714_REV01",CALC_CONN_TEBT0714_REV01!$G:$T,IF($C$4="TEBB0714_REV01",CALC_CONN_TEBB0714_REV01!$G:$T,IF($C$4="TEBA0714_REV01",CALC_CONN_TEBA0714_REV01!$G:$T))),14,0),"---")</f>
        <v>---</v>
      </c>
      <c r="I37" s="44" t="str">
        <f>IFERROR(VLOOKUP($D37&amp;"-"&amp;$E37,IF($C$4="TEBA0714_REV01",CALC_CONN_TEBA0714_REV01!$F:$K,IF($C$4="TEBB0714_REV01",CALC_CONN_TEBB0714_REV01!$F:$K,IF($C$4="TEBT0714_REV01",CALC_CONN_TEBT0714_REV01!$F:$K,"???"))),6,0),"---")</f>
        <v>---</v>
      </c>
      <c r="J37" s="45" t="str">
        <f>IFERROR(VLOOKUP($D37&amp;"-"&amp;$E37,IF($C$4="TEBA0714_REV01",CALC_CONN_TEBA0714_REV01!$F:$M,IF($C$4="TEBB0714_REV01",CALC_CONN_TEBB0714_REV01!$F:$M,IF($C$4="TEBT0714_REV01",CALC_CONN_TEBT0714_REV01!$F:$M,"???"))),8,0),"---")</f>
        <v>---</v>
      </c>
      <c r="K37" s="46" t="str">
        <f>IFERROR(VLOOKUP($D37&amp;"-"&amp;$E37,IF($C$4="TEBT0714_REV01",CALC_CONN_TEBT0714_REV01!$F:$N,IF($C$4="TEBB0714_REV01",CALC_CONN_TEBB0714_REV01!$F:$N,IF($C$4="TEBA0714_REV01",CALC_CONN_TEBA0714_REV01!$F:$N))),9,0),"---")</f>
        <v>---</v>
      </c>
      <c r="L37" s="44" t="str">
        <f>IFERROR(VLOOKUP(K37,B2B!$H$3:$I$2000,2,0),"---")</f>
        <v>---</v>
      </c>
      <c r="M37" s="44" t="str">
        <f>IFERROR(VLOOKUP(L37,IF($M$4="TE0714_REV01",RAW_m_TE0714_REV01!$AD:$AH,IF($M$4="TE0714_REV02",RAW_m_TE0714_REV02!$AD:$AH,IF($M$4="TE0714_REV03",RAW_m_TE0714_REV03!$AD:$AH))),5,0),"---")</f>
        <v>---</v>
      </c>
      <c r="N37" s="44" t="str">
        <f>IFERROR(VLOOKUP(L37,IF($M$4="TE0714_REV01",RAW_m_TE0714_REV01!$AE:$AJ,IF($M$4="TE0714_REV02",RAW_m_TE0714_REV02!$AE:$AJ,IF($M$4="TE0714_REV03",RAW_m_TE0714_REV03!$AE:$AJ))),6,0),"---")</f>
        <v>---</v>
      </c>
      <c r="O37" s="54" t="str">
        <f>IFERROR(VLOOKUP(L37,IF($M$4="TE0714_REV01",RAW_m_TE0714_REV01!$AD:$AE,IF($M$4="TE0714_REV02",RAW_m_TE0714_REV02!$AD:$AE,IF($M$4="TE0714_REV03",RAW_m_TE0714_REV03!$AD:$AE))),2,0),"---")</f>
        <v>---</v>
      </c>
      <c r="P37" s="44" t="str">
        <f>IFERROR(VLOOKUP(O37,IF($M$4="TE0714_REV01",RAW_m_TE0714_REV01!$AJ:$AK,IF($M$4="TE0714_REV02",RAW_m_TE0714_REV02!$AJ:$AK,IF($M$4="TE0714_REV03",RAW_m_TE0714_REV03!$AJ:$AK))),2,0),"---")</f>
        <v>---</v>
      </c>
      <c r="Q37" s="44" t="str">
        <f>IFERROR(VLOOKUP(L37,IF($M$4="TE0714_REV01",RAW_m_TE0714_REV01!$AD:$AF,IF($M$4="TE0714_REV02",RAW_m_TE0714_REV02!$AD:$AF,IF($M$4="TE0714_REV03",RAW_m_TE0714_REV03!$AD:$AF))),3,0),"---")</f>
        <v>---</v>
      </c>
      <c r="R37" s="44" t="str">
        <f>IFERROR(VLOOKUP(O37,IF($M$4="TE0714_REV01",RAW_m_TE0714_REV01!$AE:$AG,IF($M$4="TE0714_REV02",RAW_m_TE0714_REV02!$AE:$AG,IF($M$4="TE0714_REV03",RAW_m_TE0714_REV03!$AE:$AG))),3,0),"---")</f>
        <v>---</v>
      </c>
      <c r="S37" s="44" t="str">
        <f t="shared" si="1"/>
        <v>---</v>
      </c>
    </row>
    <row r="38" spans="2:19" ht="15" customHeight="1" x14ac:dyDescent="0.25">
      <c r="B38" s="41">
        <f t="shared" si="0"/>
        <v>33</v>
      </c>
      <c r="C38" s="42">
        <f>IFERROR(IF($C$4="TEBT0714_REV01",CALC_CONN_TEBT0714_REV01!U38,IF($C$4="TEBB0714_REV01",CALC_CONN_TEBB0714_REV01!U38,IF($C$4="TEBA0714_REV01",CALC_CONN_TEBA0714_REV01!U38,))),"---")</f>
        <v>0</v>
      </c>
      <c r="D38" s="43">
        <f>IFERROR(IF($C$4="TEBT0714_REV01",CALC_CONN_TEBT0714_REV01!D38,IF($C$4="TEBB0714_REV01",CALC_CONN_TEBB0714_REV01!D38,IF($C$4="TEBA0714_REV01",CALC_CONN_TEBA0714_REV01!D38,))),"---")</f>
        <v>0</v>
      </c>
      <c r="E38" s="43">
        <f>IFERROR(IF($C$4="TEBT0714_REV01",CALC_CONN_TEBT0714_REV01!E38,IF($C$4="TEBB0714_REV01",CALC_CONN_TEBB0714_REV01!E38,IF($C$4="TEBA0714_REV01",CALC_CONN_TEBA0714_REV01!E38,))),"---")</f>
        <v>0</v>
      </c>
      <c r="F38" s="44" t="str">
        <f>IFERROR(IF(VLOOKUP($D38&amp;"-"&amp;$E38,IF($C$4="TEBA0714_REV01",CALC_CONN_TEBA0714_REV01!$F:$I,IF($C$4="TEBB0714_REV01",CALC_CONN_TEBB0714_REV01!$F:$I,IF($C$4="TEBT0714_REV01",CALC_CONN_TEBT0714_REV01!$F:$I))),4,0)="--","---",IF($C$4="TEBA0714_REV01",CALC_CONN_TEBA0714_REV01!$G38&amp; " --&gt; " &amp;CALC_CONN_TEBA0714_REV01!$I38&amp; " --&gt; ",IF($C$4="TEBB0714_REV01",CALC_CONN_TEBB0714_REV01!$G38&amp; " --&gt; " &amp;CALC_CONN_TEBB0714_REV01!$I38&amp; " --&gt; ",IF($C$4="TEBT0714_REV01",CALC_CONN_TEBT0714_REV01!$G38&amp; " --&gt; " &amp;CALC_CONN_TEBT0714_REV01!$I38&amp; " --&gt; ")))),"---")</f>
        <v>---</v>
      </c>
      <c r="G38" s="44" t="str">
        <f>IFERROR(IF(VLOOKUP($D38&amp;"-"&amp;$E38,IF($C$4="TEBA0714_REV01",CALC_CONN_TEBA0714_REV01!$F:$H,IF($C$4="TEBB0714_REV01",CALC_CONN_TEBB0714_REV01!$F:$H,IF($C$4="TEBT0714_REV01",CALC_CONN_TEBT0714_REV01!$F:$H))),3,0)="--",VLOOKUP($D38&amp;"-"&amp;$E38,IF($C$4="TEBA0714_REV01",CALC_CONN_TEBA0714_REV01!$F:$H,IF($C$4="TEBB0714_REV01",CALC_CONN_TEBB0714_REV01!$F:$H,IF($C$4="TEBT0714_REV01",CALC_CONN_TEBT0714_REV01!$F:$H))),2,0),VLOOKUP($D38&amp;"-"&amp;$E38,IF($C$4="TEBA0714_REV01",CALC_CONN_TEBA0714_REV01!$F:$H,IF($C$4="TEBB0714_REV01",CALC_CONN_TEBB0714_REV01!$F:$H,IF($C$4="TEBT0714_REV01",CALC_CONN_TEBT0714_REV01!$F:$H))),3,0)),"---")</f>
        <v>---</v>
      </c>
      <c r="H38" s="44" t="str">
        <f>IFERROR(VLOOKUP(G38,IF($C$4="TEBT0714_REV01",CALC_CONN_TEBT0714_REV01!$G:$T,IF($C$4="TEBB0714_REV01",CALC_CONN_TEBB0714_REV01!$G:$T,IF($C$4="TEBA0714_REV01",CALC_CONN_TEBA0714_REV01!$G:$T))),14,0),"---")</f>
        <v>---</v>
      </c>
      <c r="I38" s="44" t="str">
        <f>IFERROR(VLOOKUP($D38&amp;"-"&amp;$E38,IF($C$4="TEBA0714_REV01",CALC_CONN_TEBA0714_REV01!$F:$K,IF($C$4="TEBB0714_REV01",CALC_CONN_TEBB0714_REV01!$F:$K,IF($C$4="TEBT0714_REV01",CALC_CONN_TEBT0714_REV01!$F:$K,"???"))),6,0),"---")</f>
        <v>---</v>
      </c>
      <c r="J38" s="45" t="str">
        <f>IFERROR(VLOOKUP($D38&amp;"-"&amp;$E38,IF($C$4="TEBA0714_REV01",CALC_CONN_TEBA0714_REV01!$F:$M,IF($C$4="TEBB0714_REV01",CALC_CONN_TEBB0714_REV01!$F:$M,IF($C$4="TEBT0714_REV01",CALC_CONN_TEBT0714_REV01!$F:$M,"???"))),8,0),"---")</f>
        <v>---</v>
      </c>
      <c r="K38" s="46" t="str">
        <f>IFERROR(VLOOKUP($D38&amp;"-"&amp;$E38,IF($C$4="TEBT0714_REV01",CALC_CONN_TEBT0714_REV01!$F:$N,IF($C$4="TEBB0714_REV01",CALC_CONN_TEBB0714_REV01!$F:$N,IF($C$4="TEBA0714_REV01",CALC_CONN_TEBA0714_REV01!$F:$N))),9,0),"---")</f>
        <v>---</v>
      </c>
      <c r="L38" s="44" t="str">
        <f>IFERROR(VLOOKUP(K38,B2B!$H$3:$I$2000,2,0),"---")</f>
        <v>---</v>
      </c>
      <c r="M38" s="44" t="str">
        <f>IFERROR(VLOOKUP(L38,IF($M$4="TE0714_REV01",RAW_m_TE0714_REV01!$AD:$AH,IF($M$4="TE0714_REV02",RAW_m_TE0714_REV02!$AD:$AH,IF($M$4="TE0714_REV03",RAW_m_TE0714_REV03!$AD:$AH))),5,0),"---")</f>
        <v>---</v>
      </c>
      <c r="N38" s="44" t="str">
        <f>IFERROR(VLOOKUP(L38,IF($M$4="TE0714_REV01",RAW_m_TE0714_REV01!$AE:$AJ,IF($M$4="TE0714_REV02",RAW_m_TE0714_REV02!$AE:$AJ,IF($M$4="TE0714_REV03",RAW_m_TE0714_REV03!$AE:$AJ))),6,0),"---")</f>
        <v>---</v>
      </c>
      <c r="O38" s="54" t="str">
        <f>IFERROR(VLOOKUP(L38,IF($M$4="TE0714_REV01",RAW_m_TE0714_REV01!$AD:$AE,IF($M$4="TE0714_REV02",RAW_m_TE0714_REV02!$AD:$AE,IF($M$4="TE0714_REV03",RAW_m_TE0714_REV03!$AD:$AE))),2,0),"---")</f>
        <v>---</v>
      </c>
      <c r="P38" s="44" t="str">
        <f>IFERROR(VLOOKUP(O38,IF($M$4="TE0714_REV01",RAW_m_TE0714_REV01!$AJ:$AK,IF($M$4="TE0714_REV02",RAW_m_TE0714_REV02!$AJ:$AK,IF($M$4="TE0714_REV03",RAW_m_TE0714_REV03!$AJ:$AK))),2,0),"---")</f>
        <v>---</v>
      </c>
      <c r="Q38" s="44" t="str">
        <f>IFERROR(VLOOKUP(L38,IF($M$4="TE0714_REV01",RAW_m_TE0714_REV01!$AD:$AF,IF($M$4="TE0714_REV02",RAW_m_TE0714_REV02!$AD:$AF,IF($M$4="TE0714_REV03",RAW_m_TE0714_REV03!$AD:$AF))),3,0),"---")</f>
        <v>---</v>
      </c>
      <c r="R38" s="44" t="str">
        <f>IFERROR(VLOOKUP(O38,IF($M$4="TE0714_REV01",RAW_m_TE0714_REV01!$AE:$AG,IF($M$4="TE0714_REV02",RAW_m_TE0714_REV02!$AE:$AG,IF($M$4="TE0714_REV03",RAW_m_TE0714_REV03!$AE:$AG))),3,0),"---")</f>
        <v>---</v>
      </c>
      <c r="S38" s="44" t="str">
        <f t="shared" si="1"/>
        <v>---</v>
      </c>
    </row>
    <row r="39" spans="2:19" ht="15" customHeight="1" x14ac:dyDescent="0.25">
      <c r="B39" s="41">
        <f t="shared" si="0"/>
        <v>34</v>
      </c>
      <c r="C39" s="42">
        <f>IFERROR(IF($C$4="TEBT0714_REV01",CALC_CONN_TEBT0714_REV01!U39,IF($C$4="TEBB0714_REV01",CALC_CONN_TEBB0714_REV01!U39,IF($C$4="TEBA0714_REV01",CALC_CONN_TEBA0714_REV01!U39,))),"---")</f>
        <v>0</v>
      </c>
      <c r="D39" s="43">
        <f>IFERROR(IF($C$4="TEBT0714_REV01",CALC_CONN_TEBT0714_REV01!D39,IF($C$4="TEBB0714_REV01",CALC_CONN_TEBB0714_REV01!D39,IF($C$4="TEBA0714_REV01",CALC_CONN_TEBA0714_REV01!D39,))),"---")</f>
        <v>0</v>
      </c>
      <c r="E39" s="43">
        <f>IFERROR(IF($C$4="TEBT0714_REV01",CALC_CONN_TEBT0714_REV01!E39,IF($C$4="TEBB0714_REV01",CALC_CONN_TEBB0714_REV01!E39,IF($C$4="TEBA0714_REV01",CALC_CONN_TEBA0714_REV01!E39,))),"---")</f>
        <v>0</v>
      </c>
      <c r="F39" s="44" t="str">
        <f>IFERROR(IF(VLOOKUP($D39&amp;"-"&amp;$E39,IF($C$4="TEBA0714_REV01",CALC_CONN_TEBA0714_REV01!$F:$I,IF($C$4="TEBB0714_REV01",CALC_CONN_TEBB0714_REV01!$F:$I,IF($C$4="TEBT0714_REV01",CALC_CONN_TEBT0714_REV01!$F:$I))),4,0)="--","---",IF($C$4="TEBA0714_REV01",CALC_CONN_TEBA0714_REV01!$G39&amp; " --&gt; " &amp;CALC_CONN_TEBA0714_REV01!$I39&amp; " --&gt; ",IF($C$4="TEBB0714_REV01",CALC_CONN_TEBB0714_REV01!$G39&amp; " --&gt; " &amp;CALC_CONN_TEBB0714_REV01!$I39&amp; " --&gt; ",IF($C$4="TEBT0714_REV01",CALC_CONN_TEBT0714_REV01!$G39&amp; " --&gt; " &amp;CALC_CONN_TEBT0714_REV01!$I39&amp; " --&gt; ")))),"---")</f>
        <v>---</v>
      </c>
      <c r="G39" s="44" t="str">
        <f>IFERROR(IF(VLOOKUP($D39&amp;"-"&amp;$E39,IF($C$4="TEBA0714_REV01",CALC_CONN_TEBA0714_REV01!$F:$H,IF($C$4="TEBB0714_REV01",CALC_CONN_TEBB0714_REV01!$F:$H,IF($C$4="TEBT0714_REV01",CALC_CONN_TEBT0714_REV01!$F:$H))),3,0)="--",VLOOKUP($D39&amp;"-"&amp;$E39,IF($C$4="TEBA0714_REV01",CALC_CONN_TEBA0714_REV01!$F:$H,IF($C$4="TEBB0714_REV01",CALC_CONN_TEBB0714_REV01!$F:$H,IF($C$4="TEBT0714_REV01",CALC_CONN_TEBT0714_REV01!$F:$H))),2,0),VLOOKUP($D39&amp;"-"&amp;$E39,IF($C$4="TEBA0714_REV01",CALC_CONN_TEBA0714_REV01!$F:$H,IF($C$4="TEBB0714_REV01",CALC_CONN_TEBB0714_REV01!$F:$H,IF($C$4="TEBT0714_REV01",CALC_CONN_TEBT0714_REV01!$F:$H))),3,0)),"---")</f>
        <v>---</v>
      </c>
      <c r="H39" s="44" t="str">
        <f>IFERROR(VLOOKUP(G39,IF($C$4="TEBT0714_REV01",CALC_CONN_TEBT0714_REV01!$G:$T,IF($C$4="TEBB0714_REV01",CALC_CONN_TEBB0714_REV01!$G:$T,IF($C$4="TEBA0714_REV01",CALC_CONN_TEBA0714_REV01!$G:$T))),14,0),"---")</f>
        <v>---</v>
      </c>
      <c r="I39" s="44" t="str">
        <f>IFERROR(VLOOKUP($D39&amp;"-"&amp;$E39,IF($C$4="TEBA0714_REV01",CALC_CONN_TEBA0714_REV01!$F:$K,IF($C$4="TEBB0714_REV01",CALC_CONN_TEBB0714_REV01!$F:$K,IF($C$4="TEBT0714_REV01",CALC_CONN_TEBT0714_REV01!$F:$K,"???"))),6,0),"---")</f>
        <v>---</v>
      </c>
      <c r="J39" s="45" t="str">
        <f>IFERROR(VLOOKUP($D39&amp;"-"&amp;$E39,IF($C$4="TEBA0714_REV01",CALC_CONN_TEBA0714_REV01!$F:$M,IF($C$4="TEBB0714_REV01",CALC_CONN_TEBB0714_REV01!$F:$M,IF($C$4="TEBT0714_REV01",CALC_CONN_TEBT0714_REV01!$F:$M,"???"))),8,0),"---")</f>
        <v>---</v>
      </c>
      <c r="K39" s="46" t="str">
        <f>IFERROR(VLOOKUP($D39&amp;"-"&amp;$E39,IF($C$4="TEBT0714_REV01",CALC_CONN_TEBT0714_REV01!$F:$N,IF($C$4="TEBB0714_REV01",CALC_CONN_TEBB0714_REV01!$F:$N,IF($C$4="TEBA0714_REV01",CALC_CONN_TEBA0714_REV01!$F:$N))),9,0),"---")</f>
        <v>---</v>
      </c>
      <c r="L39" s="44" t="str">
        <f>IFERROR(VLOOKUP(K39,B2B!$H$3:$I$2000,2,0),"---")</f>
        <v>---</v>
      </c>
      <c r="M39" s="44" t="str">
        <f>IFERROR(VLOOKUP(L39,IF($M$4="TE0714_REV01",RAW_m_TE0714_REV01!$AD:$AH,IF($M$4="TE0714_REV02",RAW_m_TE0714_REV02!$AD:$AH,IF($M$4="TE0714_REV03",RAW_m_TE0714_REV03!$AD:$AH))),5,0),"---")</f>
        <v>---</v>
      </c>
      <c r="N39" s="44" t="str">
        <f>IFERROR(VLOOKUP(L39,IF($M$4="TE0714_REV01",RAW_m_TE0714_REV01!$AE:$AJ,IF($M$4="TE0714_REV02",RAW_m_TE0714_REV02!$AE:$AJ,IF($M$4="TE0714_REV03",RAW_m_TE0714_REV03!$AE:$AJ))),6,0),"---")</f>
        <v>---</v>
      </c>
      <c r="O39" s="54" t="str">
        <f>IFERROR(VLOOKUP(L39,IF($M$4="TE0714_REV01",RAW_m_TE0714_REV01!$AD:$AE,IF($M$4="TE0714_REV02",RAW_m_TE0714_REV02!$AD:$AE,IF($M$4="TE0714_REV03",RAW_m_TE0714_REV03!$AD:$AE))),2,0),"---")</f>
        <v>---</v>
      </c>
      <c r="P39" s="44" t="str">
        <f>IFERROR(VLOOKUP(O39,IF($M$4="TE0714_REV01",RAW_m_TE0714_REV01!$AJ:$AK,IF($M$4="TE0714_REV02",RAW_m_TE0714_REV02!$AJ:$AK,IF($M$4="TE0714_REV03",RAW_m_TE0714_REV03!$AJ:$AK))),2,0),"---")</f>
        <v>---</v>
      </c>
      <c r="Q39" s="44" t="str">
        <f>IFERROR(VLOOKUP(L39,IF($M$4="TE0714_REV01",RAW_m_TE0714_REV01!$AD:$AF,IF($M$4="TE0714_REV02",RAW_m_TE0714_REV02!$AD:$AF,IF($M$4="TE0714_REV03",RAW_m_TE0714_REV03!$AD:$AF))),3,0),"---")</f>
        <v>---</v>
      </c>
      <c r="R39" s="44" t="str">
        <f>IFERROR(VLOOKUP(O39,IF($M$4="TE0714_REV01",RAW_m_TE0714_REV01!$AE:$AG,IF($M$4="TE0714_REV02",RAW_m_TE0714_REV02!$AE:$AG,IF($M$4="TE0714_REV03",RAW_m_TE0714_REV03!$AE:$AG))),3,0),"---")</f>
        <v>---</v>
      </c>
      <c r="S39" s="44" t="str">
        <f t="shared" si="1"/>
        <v>---</v>
      </c>
    </row>
    <row r="40" spans="2:19" ht="15" customHeight="1" x14ac:dyDescent="0.25">
      <c r="B40" s="41">
        <f t="shared" si="0"/>
        <v>35</v>
      </c>
      <c r="C40" s="42">
        <f>IFERROR(IF($C$4="TEBT0714_REV01",CALC_CONN_TEBT0714_REV01!U40,IF($C$4="TEBB0714_REV01",CALC_CONN_TEBB0714_REV01!U40,IF($C$4="TEBA0714_REV01",CALC_CONN_TEBA0714_REV01!U40,))),"---")</f>
        <v>0</v>
      </c>
      <c r="D40" s="43">
        <f>IFERROR(IF($C$4="TEBT0714_REV01",CALC_CONN_TEBT0714_REV01!D40,IF($C$4="TEBB0714_REV01",CALC_CONN_TEBB0714_REV01!D40,IF($C$4="TEBA0714_REV01",CALC_CONN_TEBA0714_REV01!D40,))),"---")</f>
        <v>0</v>
      </c>
      <c r="E40" s="43">
        <f>IFERROR(IF($C$4="TEBT0714_REV01",CALC_CONN_TEBT0714_REV01!E40,IF($C$4="TEBB0714_REV01",CALC_CONN_TEBB0714_REV01!E40,IF($C$4="TEBA0714_REV01",CALC_CONN_TEBA0714_REV01!E40,))),"---")</f>
        <v>0</v>
      </c>
      <c r="F40" s="44" t="str">
        <f>IFERROR(IF(VLOOKUP($D40&amp;"-"&amp;$E40,IF($C$4="TEBA0714_REV01",CALC_CONN_TEBA0714_REV01!$F:$I,IF($C$4="TEBB0714_REV01",CALC_CONN_TEBB0714_REV01!$F:$I,IF($C$4="TEBT0714_REV01",CALC_CONN_TEBT0714_REV01!$F:$I))),4,0)="--","---",IF($C$4="TEBA0714_REV01",CALC_CONN_TEBA0714_REV01!$G40&amp; " --&gt; " &amp;CALC_CONN_TEBA0714_REV01!$I40&amp; " --&gt; ",IF($C$4="TEBB0714_REV01",CALC_CONN_TEBB0714_REV01!$G40&amp; " --&gt; " &amp;CALC_CONN_TEBB0714_REV01!$I40&amp; " --&gt; ",IF($C$4="TEBT0714_REV01",CALC_CONN_TEBT0714_REV01!$G40&amp; " --&gt; " &amp;CALC_CONN_TEBT0714_REV01!$I40&amp; " --&gt; ")))),"---")</f>
        <v>---</v>
      </c>
      <c r="G40" s="44" t="str">
        <f>IFERROR(IF(VLOOKUP($D40&amp;"-"&amp;$E40,IF($C$4="TEBA0714_REV01",CALC_CONN_TEBA0714_REV01!$F:$H,IF($C$4="TEBB0714_REV01",CALC_CONN_TEBB0714_REV01!$F:$H,IF($C$4="TEBT0714_REV01",CALC_CONN_TEBT0714_REV01!$F:$H))),3,0)="--",VLOOKUP($D40&amp;"-"&amp;$E40,IF($C$4="TEBA0714_REV01",CALC_CONN_TEBA0714_REV01!$F:$H,IF($C$4="TEBB0714_REV01",CALC_CONN_TEBB0714_REV01!$F:$H,IF($C$4="TEBT0714_REV01",CALC_CONN_TEBT0714_REV01!$F:$H))),2,0),VLOOKUP($D40&amp;"-"&amp;$E40,IF($C$4="TEBA0714_REV01",CALC_CONN_TEBA0714_REV01!$F:$H,IF($C$4="TEBB0714_REV01",CALC_CONN_TEBB0714_REV01!$F:$H,IF($C$4="TEBT0714_REV01",CALC_CONN_TEBT0714_REV01!$F:$H))),3,0)),"---")</f>
        <v>---</v>
      </c>
      <c r="H40" s="44" t="str">
        <f>IFERROR(VLOOKUP(G40,IF($C$4="TEBT0714_REV01",CALC_CONN_TEBT0714_REV01!$G:$T,IF($C$4="TEBB0714_REV01",CALC_CONN_TEBB0714_REV01!$G:$T,IF($C$4="TEBA0714_REV01",CALC_CONN_TEBA0714_REV01!$G:$T))),14,0),"---")</f>
        <v>---</v>
      </c>
      <c r="I40" s="44" t="str">
        <f>IFERROR(VLOOKUP($D40&amp;"-"&amp;$E40,IF($C$4="TEBA0714_REV01",CALC_CONN_TEBA0714_REV01!$F:$K,IF($C$4="TEBB0714_REV01",CALC_CONN_TEBB0714_REV01!$F:$K,IF($C$4="TEBT0714_REV01",CALC_CONN_TEBT0714_REV01!$F:$K,"???"))),6,0),"---")</f>
        <v>---</v>
      </c>
      <c r="J40" s="45" t="str">
        <f>IFERROR(VLOOKUP($D40&amp;"-"&amp;$E40,IF($C$4="TEBA0714_REV01",CALC_CONN_TEBA0714_REV01!$F:$M,IF($C$4="TEBB0714_REV01",CALC_CONN_TEBB0714_REV01!$F:$M,IF($C$4="TEBT0714_REV01",CALC_CONN_TEBT0714_REV01!$F:$M,"???"))),8,0),"---")</f>
        <v>---</v>
      </c>
      <c r="K40" s="46" t="str">
        <f>IFERROR(VLOOKUP($D40&amp;"-"&amp;$E40,IF($C$4="TEBT0714_REV01",CALC_CONN_TEBT0714_REV01!$F:$N,IF($C$4="TEBB0714_REV01",CALC_CONN_TEBB0714_REV01!$F:$N,IF($C$4="TEBA0714_REV01",CALC_CONN_TEBA0714_REV01!$F:$N))),9,0),"---")</f>
        <v>---</v>
      </c>
      <c r="L40" s="44" t="str">
        <f>IFERROR(VLOOKUP(K40,B2B!$H$3:$I$2000,2,0),"---")</f>
        <v>---</v>
      </c>
      <c r="M40" s="44" t="str">
        <f>IFERROR(VLOOKUP(L40,IF($M$4="TE0714_REV01",RAW_m_TE0714_REV01!$AD:$AH,IF($M$4="TE0714_REV02",RAW_m_TE0714_REV02!$AD:$AH,IF($M$4="TE0714_REV03",RAW_m_TE0714_REV03!$AD:$AH))),5,0),"---")</f>
        <v>---</v>
      </c>
      <c r="N40" s="44" t="str">
        <f>IFERROR(VLOOKUP(L40,IF($M$4="TE0714_REV01",RAW_m_TE0714_REV01!$AE:$AJ,IF($M$4="TE0714_REV02",RAW_m_TE0714_REV02!$AE:$AJ,IF($M$4="TE0714_REV03",RAW_m_TE0714_REV03!$AE:$AJ))),6,0),"---")</f>
        <v>---</v>
      </c>
      <c r="O40" s="54" t="str">
        <f>IFERROR(VLOOKUP(L40,IF($M$4="TE0714_REV01",RAW_m_TE0714_REV01!$AD:$AE,IF($M$4="TE0714_REV02",RAW_m_TE0714_REV02!$AD:$AE,IF($M$4="TE0714_REV03",RAW_m_TE0714_REV03!$AD:$AE))),2,0),"---")</f>
        <v>---</v>
      </c>
      <c r="P40" s="44" t="str">
        <f>IFERROR(VLOOKUP(O40,IF($M$4="TE0714_REV01",RAW_m_TE0714_REV01!$AJ:$AK,IF($M$4="TE0714_REV02",RAW_m_TE0714_REV02!$AJ:$AK,IF($M$4="TE0714_REV03",RAW_m_TE0714_REV03!$AJ:$AK))),2,0),"---")</f>
        <v>---</v>
      </c>
      <c r="Q40" s="44" t="str">
        <f>IFERROR(VLOOKUP(L40,IF($M$4="TE0714_REV01",RAW_m_TE0714_REV01!$AD:$AF,IF($M$4="TE0714_REV02",RAW_m_TE0714_REV02!$AD:$AF,IF($M$4="TE0714_REV03",RAW_m_TE0714_REV03!$AD:$AF))),3,0),"---")</f>
        <v>---</v>
      </c>
      <c r="R40" s="44" t="str">
        <f>IFERROR(VLOOKUP(O40,IF($M$4="TE0714_REV01",RAW_m_TE0714_REV01!$AE:$AG,IF($M$4="TE0714_REV02",RAW_m_TE0714_REV02!$AE:$AG,IF($M$4="TE0714_REV03",RAW_m_TE0714_REV03!$AE:$AG))),3,0),"---")</f>
        <v>---</v>
      </c>
      <c r="S40" s="44" t="str">
        <f t="shared" si="1"/>
        <v>---</v>
      </c>
    </row>
    <row r="41" spans="2:19" ht="15" customHeight="1" x14ac:dyDescent="0.25">
      <c r="B41" s="41">
        <f t="shared" si="0"/>
        <v>36</v>
      </c>
      <c r="C41" s="42">
        <f>IFERROR(IF($C$4="TEBT0714_REV01",CALC_CONN_TEBT0714_REV01!U41,IF($C$4="TEBB0714_REV01",CALC_CONN_TEBB0714_REV01!U41,IF($C$4="TEBA0714_REV01",CALC_CONN_TEBA0714_REV01!U41,))),"---")</f>
        <v>0</v>
      </c>
      <c r="D41" s="43">
        <f>IFERROR(IF($C$4="TEBT0714_REV01",CALC_CONN_TEBT0714_REV01!D41,IF($C$4="TEBB0714_REV01",CALC_CONN_TEBB0714_REV01!D41,IF($C$4="TEBA0714_REV01",CALC_CONN_TEBA0714_REV01!D41,))),"---")</f>
        <v>0</v>
      </c>
      <c r="E41" s="43">
        <f>IFERROR(IF($C$4="TEBT0714_REV01",CALC_CONN_TEBT0714_REV01!E41,IF($C$4="TEBB0714_REV01",CALC_CONN_TEBB0714_REV01!E41,IF($C$4="TEBA0714_REV01",CALC_CONN_TEBA0714_REV01!E41,))),"---")</f>
        <v>0</v>
      </c>
      <c r="F41" s="44" t="str">
        <f>IFERROR(IF(VLOOKUP($D41&amp;"-"&amp;$E41,IF($C$4="TEBA0714_REV01",CALC_CONN_TEBA0714_REV01!$F:$I,IF($C$4="TEBB0714_REV01",CALC_CONN_TEBB0714_REV01!$F:$I,IF($C$4="TEBT0714_REV01",CALC_CONN_TEBT0714_REV01!$F:$I))),4,0)="--","---",IF($C$4="TEBA0714_REV01",CALC_CONN_TEBA0714_REV01!$G41&amp; " --&gt; " &amp;CALC_CONN_TEBA0714_REV01!$I41&amp; " --&gt; ",IF($C$4="TEBB0714_REV01",CALC_CONN_TEBB0714_REV01!$G41&amp; " --&gt; " &amp;CALC_CONN_TEBB0714_REV01!$I41&amp; " --&gt; ",IF($C$4="TEBT0714_REV01",CALC_CONN_TEBT0714_REV01!$G41&amp; " --&gt; " &amp;CALC_CONN_TEBT0714_REV01!$I41&amp; " --&gt; ")))),"---")</f>
        <v>---</v>
      </c>
      <c r="G41" s="44" t="str">
        <f>IFERROR(IF(VLOOKUP($D41&amp;"-"&amp;$E41,IF($C$4="TEBA0714_REV01",CALC_CONN_TEBA0714_REV01!$F:$H,IF($C$4="TEBB0714_REV01",CALC_CONN_TEBB0714_REV01!$F:$H,IF($C$4="TEBT0714_REV01",CALC_CONN_TEBT0714_REV01!$F:$H))),3,0)="--",VLOOKUP($D41&amp;"-"&amp;$E41,IF($C$4="TEBA0714_REV01",CALC_CONN_TEBA0714_REV01!$F:$H,IF($C$4="TEBB0714_REV01",CALC_CONN_TEBB0714_REV01!$F:$H,IF($C$4="TEBT0714_REV01",CALC_CONN_TEBT0714_REV01!$F:$H))),2,0),VLOOKUP($D41&amp;"-"&amp;$E41,IF($C$4="TEBA0714_REV01",CALC_CONN_TEBA0714_REV01!$F:$H,IF($C$4="TEBB0714_REV01",CALC_CONN_TEBB0714_REV01!$F:$H,IF($C$4="TEBT0714_REV01",CALC_CONN_TEBT0714_REV01!$F:$H))),3,0)),"---")</f>
        <v>---</v>
      </c>
      <c r="H41" s="44" t="str">
        <f>IFERROR(VLOOKUP(G41,IF($C$4="TEBT0714_REV01",CALC_CONN_TEBT0714_REV01!$G:$T,IF($C$4="TEBB0714_REV01",CALC_CONN_TEBB0714_REV01!$G:$T,IF($C$4="TEBA0714_REV01",CALC_CONN_TEBA0714_REV01!$G:$T))),14,0),"---")</f>
        <v>---</v>
      </c>
      <c r="I41" s="44" t="str">
        <f>IFERROR(VLOOKUP($D41&amp;"-"&amp;$E41,IF($C$4="TEBA0714_REV01",CALC_CONN_TEBA0714_REV01!$F:$K,IF($C$4="TEBB0714_REV01",CALC_CONN_TEBB0714_REV01!$F:$K,IF($C$4="TEBT0714_REV01",CALC_CONN_TEBT0714_REV01!$F:$K,"???"))),6,0),"---")</f>
        <v>---</v>
      </c>
      <c r="J41" s="45" t="str">
        <f>IFERROR(VLOOKUP($D41&amp;"-"&amp;$E41,IF($C$4="TEBA0714_REV01",CALC_CONN_TEBA0714_REV01!$F:$M,IF($C$4="TEBB0714_REV01",CALC_CONN_TEBB0714_REV01!$F:$M,IF($C$4="TEBT0714_REV01",CALC_CONN_TEBT0714_REV01!$F:$M,"???"))),8,0),"---")</f>
        <v>---</v>
      </c>
      <c r="K41" s="46" t="str">
        <f>IFERROR(VLOOKUP($D41&amp;"-"&amp;$E41,IF($C$4="TEBT0714_REV01",CALC_CONN_TEBT0714_REV01!$F:$N,IF($C$4="TEBB0714_REV01",CALC_CONN_TEBB0714_REV01!$F:$N,IF($C$4="TEBA0714_REV01",CALC_CONN_TEBA0714_REV01!$F:$N))),9,0),"---")</f>
        <v>---</v>
      </c>
      <c r="L41" s="44" t="str">
        <f>IFERROR(VLOOKUP(K41,B2B!$H$3:$I$2000,2,0),"---")</f>
        <v>---</v>
      </c>
      <c r="M41" s="44" t="str">
        <f>IFERROR(VLOOKUP(L41,IF($M$4="TE0714_REV01",RAW_m_TE0714_REV01!$AD:$AH,IF($M$4="TE0714_REV02",RAW_m_TE0714_REV02!$AD:$AH,IF($M$4="TE0714_REV03",RAW_m_TE0714_REV03!$AD:$AH))),5,0),"---")</f>
        <v>---</v>
      </c>
      <c r="N41" s="44" t="str">
        <f>IFERROR(VLOOKUP(L41,IF($M$4="TE0714_REV01",RAW_m_TE0714_REV01!$AE:$AJ,IF($M$4="TE0714_REV02",RAW_m_TE0714_REV02!$AE:$AJ,IF($M$4="TE0714_REV03",RAW_m_TE0714_REV03!$AE:$AJ))),6,0),"---")</f>
        <v>---</v>
      </c>
      <c r="O41" s="54" t="str">
        <f>IFERROR(VLOOKUP(L41,IF($M$4="TE0714_REV01",RAW_m_TE0714_REV01!$AD:$AE,IF($M$4="TE0714_REV02",RAW_m_TE0714_REV02!$AD:$AE,IF($M$4="TE0714_REV03",RAW_m_TE0714_REV03!$AD:$AE))),2,0),"---")</f>
        <v>---</v>
      </c>
      <c r="P41" s="44" t="str">
        <f>IFERROR(VLOOKUP(O41,IF($M$4="TE0714_REV01",RAW_m_TE0714_REV01!$AJ:$AK,IF($M$4="TE0714_REV02",RAW_m_TE0714_REV02!$AJ:$AK,IF($M$4="TE0714_REV03",RAW_m_TE0714_REV03!$AJ:$AK))),2,0),"---")</f>
        <v>---</v>
      </c>
      <c r="Q41" s="44" t="str">
        <f>IFERROR(VLOOKUP(L41,IF($M$4="TE0714_REV01",RAW_m_TE0714_REV01!$AD:$AF,IF($M$4="TE0714_REV02",RAW_m_TE0714_REV02!$AD:$AF,IF($M$4="TE0714_REV03",RAW_m_TE0714_REV03!$AD:$AF))),3,0),"---")</f>
        <v>---</v>
      </c>
      <c r="R41" s="44" t="str">
        <f>IFERROR(VLOOKUP(O41,IF($M$4="TE0714_REV01",RAW_m_TE0714_REV01!$AE:$AG,IF($M$4="TE0714_REV02",RAW_m_TE0714_REV02!$AE:$AG,IF($M$4="TE0714_REV03",RAW_m_TE0714_REV03!$AE:$AG))),3,0),"---")</f>
        <v>---</v>
      </c>
      <c r="S41" s="44" t="str">
        <f t="shared" si="1"/>
        <v>---</v>
      </c>
    </row>
    <row r="42" spans="2:19" ht="15" customHeight="1" x14ac:dyDescent="0.25">
      <c r="B42" s="41">
        <f t="shared" si="0"/>
        <v>37</v>
      </c>
      <c r="C42" s="42">
        <f>IFERROR(IF($C$4="TEBT0714_REV01",CALC_CONN_TEBT0714_REV01!U42,IF($C$4="TEBB0714_REV01",CALC_CONN_TEBB0714_REV01!U42,IF($C$4="TEBA0714_REV01",CALC_CONN_TEBA0714_REV01!U42,))),"---")</f>
        <v>0</v>
      </c>
      <c r="D42" s="43">
        <f>IFERROR(IF($C$4="TEBT0714_REV01",CALC_CONN_TEBT0714_REV01!D42,IF($C$4="TEBB0714_REV01",CALC_CONN_TEBB0714_REV01!D42,IF($C$4="TEBA0714_REV01",CALC_CONN_TEBA0714_REV01!D42,))),"---")</f>
        <v>0</v>
      </c>
      <c r="E42" s="43">
        <f>IFERROR(IF($C$4="TEBT0714_REV01",CALC_CONN_TEBT0714_REV01!E42,IF($C$4="TEBB0714_REV01",CALC_CONN_TEBB0714_REV01!E42,IF($C$4="TEBA0714_REV01",CALC_CONN_TEBA0714_REV01!E42,))),"---")</f>
        <v>0</v>
      </c>
      <c r="F42" s="44" t="str">
        <f>IFERROR(IF(VLOOKUP($D42&amp;"-"&amp;$E42,IF($C$4="TEBA0714_REV01",CALC_CONN_TEBA0714_REV01!$F:$I,IF($C$4="TEBB0714_REV01",CALC_CONN_TEBB0714_REV01!$F:$I,IF($C$4="TEBT0714_REV01",CALC_CONN_TEBT0714_REV01!$F:$I))),4,0)="--","---",IF($C$4="TEBA0714_REV01",CALC_CONN_TEBA0714_REV01!$G42&amp; " --&gt; " &amp;CALC_CONN_TEBA0714_REV01!$I42&amp; " --&gt; ",IF($C$4="TEBB0714_REV01",CALC_CONN_TEBB0714_REV01!$G42&amp; " --&gt; " &amp;CALC_CONN_TEBB0714_REV01!$I42&amp; " --&gt; ",IF($C$4="TEBT0714_REV01",CALC_CONN_TEBT0714_REV01!$G42&amp; " --&gt; " &amp;CALC_CONN_TEBT0714_REV01!$I42&amp; " --&gt; ")))),"---")</f>
        <v>---</v>
      </c>
      <c r="G42" s="44" t="str">
        <f>IFERROR(IF(VLOOKUP($D42&amp;"-"&amp;$E42,IF($C$4="TEBA0714_REV01",CALC_CONN_TEBA0714_REV01!$F:$H,IF($C$4="TEBB0714_REV01",CALC_CONN_TEBB0714_REV01!$F:$H,IF($C$4="TEBT0714_REV01",CALC_CONN_TEBT0714_REV01!$F:$H))),3,0)="--",VLOOKUP($D42&amp;"-"&amp;$E42,IF($C$4="TEBA0714_REV01",CALC_CONN_TEBA0714_REV01!$F:$H,IF($C$4="TEBB0714_REV01",CALC_CONN_TEBB0714_REV01!$F:$H,IF($C$4="TEBT0714_REV01",CALC_CONN_TEBT0714_REV01!$F:$H))),2,0),VLOOKUP($D42&amp;"-"&amp;$E42,IF($C$4="TEBA0714_REV01",CALC_CONN_TEBA0714_REV01!$F:$H,IF($C$4="TEBB0714_REV01",CALC_CONN_TEBB0714_REV01!$F:$H,IF($C$4="TEBT0714_REV01",CALC_CONN_TEBT0714_REV01!$F:$H))),3,0)),"---")</f>
        <v>---</v>
      </c>
      <c r="H42" s="44" t="str">
        <f>IFERROR(VLOOKUP(G42,IF($C$4="TEBT0714_REV01",CALC_CONN_TEBT0714_REV01!$G:$T,IF($C$4="TEBB0714_REV01",CALC_CONN_TEBB0714_REV01!$G:$T,IF($C$4="TEBA0714_REV01",CALC_CONN_TEBA0714_REV01!$G:$T))),14,0),"---")</f>
        <v>---</v>
      </c>
      <c r="I42" s="44" t="str">
        <f>IFERROR(VLOOKUP($D42&amp;"-"&amp;$E42,IF($C$4="TEBA0714_REV01",CALC_CONN_TEBA0714_REV01!$F:$K,IF($C$4="TEBB0714_REV01",CALC_CONN_TEBB0714_REV01!$F:$K,IF($C$4="TEBT0714_REV01",CALC_CONN_TEBT0714_REV01!$F:$K,"???"))),6,0),"---")</f>
        <v>---</v>
      </c>
      <c r="J42" s="45" t="str">
        <f>IFERROR(VLOOKUP($D42&amp;"-"&amp;$E42,IF($C$4="TEBA0714_REV01",CALC_CONN_TEBA0714_REV01!$F:$M,IF($C$4="TEBB0714_REV01",CALC_CONN_TEBB0714_REV01!$F:$M,IF($C$4="TEBT0714_REV01",CALC_CONN_TEBT0714_REV01!$F:$M,"???"))),8,0),"---")</f>
        <v>---</v>
      </c>
      <c r="K42" s="46" t="str">
        <f>IFERROR(VLOOKUP($D42&amp;"-"&amp;$E42,IF($C$4="TEBT0714_REV01",CALC_CONN_TEBT0714_REV01!$F:$N,IF($C$4="TEBB0714_REV01",CALC_CONN_TEBB0714_REV01!$F:$N,IF($C$4="TEBA0714_REV01",CALC_CONN_TEBA0714_REV01!$F:$N))),9,0),"---")</f>
        <v>---</v>
      </c>
      <c r="L42" s="44" t="str">
        <f>IFERROR(VLOOKUP(K42,B2B!$H$3:$I$2000,2,0),"---")</f>
        <v>---</v>
      </c>
      <c r="M42" s="44" t="str">
        <f>IFERROR(VLOOKUP(L42,IF($M$4="TE0714_REV01",RAW_m_TE0714_REV01!$AD:$AH,IF($M$4="TE0714_REV02",RAW_m_TE0714_REV02!$AD:$AH,IF($M$4="TE0714_REV03",RAW_m_TE0714_REV03!$AD:$AH))),5,0),"---")</f>
        <v>---</v>
      </c>
      <c r="N42" s="44" t="str">
        <f>IFERROR(VLOOKUP(L42,IF($M$4="TE0714_REV01",RAW_m_TE0714_REV01!$AE:$AJ,IF($M$4="TE0714_REV02",RAW_m_TE0714_REV02!$AE:$AJ,IF($M$4="TE0714_REV03",RAW_m_TE0714_REV03!$AE:$AJ))),6,0),"---")</f>
        <v>---</v>
      </c>
      <c r="O42" s="54" t="str">
        <f>IFERROR(VLOOKUP(L42,IF($M$4="TE0714_REV01",RAW_m_TE0714_REV01!$AD:$AE,IF($M$4="TE0714_REV02",RAW_m_TE0714_REV02!$AD:$AE,IF($M$4="TE0714_REV03",RAW_m_TE0714_REV03!$AD:$AE))),2,0),"---")</f>
        <v>---</v>
      </c>
      <c r="P42" s="44" t="str">
        <f>IFERROR(VLOOKUP(O42,IF($M$4="TE0714_REV01",RAW_m_TE0714_REV01!$AJ:$AK,IF($M$4="TE0714_REV02",RAW_m_TE0714_REV02!$AJ:$AK,IF($M$4="TE0714_REV03",RAW_m_TE0714_REV03!$AJ:$AK))),2,0),"---")</f>
        <v>---</v>
      </c>
      <c r="Q42" s="44" t="str">
        <f>IFERROR(VLOOKUP(L42,IF($M$4="TE0714_REV01",RAW_m_TE0714_REV01!$AD:$AF,IF($M$4="TE0714_REV02",RAW_m_TE0714_REV02!$AD:$AF,IF($M$4="TE0714_REV03",RAW_m_TE0714_REV03!$AD:$AF))),3,0),"---")</f>
        <v>---</v>
      </c>
      <c r="R42" s="44" t="str">
        <f>IFERROR(VLOOKUP(O42,IF($M$4="TE0714_REV01",RAW_m_TE0714_REV01!$AE:$AG,IF($M$4="TE0714_REV02",RAW_m_TE0714_REV02!$AE:$AG,IF($M$4="TE0714_REV03",RAW_m_TE0714_REV03!$AE:$AG))),3,0),"---")</f>
        <v>---</v>
      </c>
      <c r="S42" s="44" t="str">
        <f t="shared" si="1"/>
        <v>---</v>
      </c>
    </row>
    <row r="43" spans="2:19" ht="15" customHeight="1" x14ac:dyDescent="0.25">
      <c r="B43" s="41">
        <f t="shared" si="0"/>
        <v>38</v>
      </c>
      <c r="C43" s="42">
        <f>IFERROR(IF($C$4="TEBT0714_REV01",CALC_CONN_TEBT0714_REV01!U43,IF($C$4="TEBB0714_REV01",CALC_CONN_TEBB0714_REV01!U43,IF($C$4="TEBA0714_REV01",CALC_CONN_TEBA0714_REV01!U43,))),"---")</f>
        <v>0</v>
      </c>
      <c r="D43" s="43">
        <f>IFERROR(IF($C$4="TEBT0714_REV01",CALC_CONN_TEBT0714_REV01!D43,IF($C$4="TEBB0714_REV01",CALC_CONN_TEBB0714_REV01!D43,IF($C$4="TEBA0714_REV01",CALC_CONN_TEBA0714_REV01!D43,))),"---")</f>
        <v>0</v>
      </c>
      <c r="E43" s="43">
        <f>IFERROR(IF($C$4="TEBT0714_REV01",CALC_CONN_TEBT0714_REV01!E43,IF($C$4="TEBB0714_REV01",CALC_CONN_TEBB0714_REV01!E43,IF($C$4="TEBA0714_REV01",CALC_CONN_TEBA0714_REV01!E43,))),"---")</f>
        <v>0</v>
      </c>
      <c r="F43" s="44" t="str">
        <f>IFERROR(IF(VLOOKUP($D43&amp;"-"&amp;$E43,IF($C$4="TEBA0714_REV01",CALC_CONN_TEBA0714_REV01!$F:$I,IF($C$4="TEBB0714_REV01",CALC_CONN_TEBB0714_REV01!$F:$I,IF($C$4="TEBT0714_REV01",CALC_CONN_TEBT0714_REV01!$F:$I))),4,0)="--","---",IF($C$4="TEBA0714_REV01",CALC_CONN_TEBA0714_REV01!$G43&amp; " --&gt; " &amp;CALC_CONN_TEBA0714_REV01!$I43&amp; " --&gt; ",IF($C$4="TEBB0714_REV01",CALC_CONN_TEBB0714_REV01!$G43&amp; " --&gt; " &amp;CALC_CONN_TEBB0714_REV01!$I43&amp; " --&gt; ",IF($C$4="TEBT0714_REV01",CALC_CONN_TEBT0714_REV01!$G43&amp; " --&gt; " &amp;CALC_CONN_TEBT0714_REV01!$I43&amp; " --&gt; ")))),"---")</f>
        <v>---</v>
      </c>
      <c r="G43" s="44" t="str">
        <f>IFERROR(IF(VLOOKUP($D43&amp;"-"&amp;$E43,IF($C$4="TEBA0714_REV01",CALC_CONN_TEBA0714_REV01!$F:$H,IF($C$4="TEBB0714_REV01",CALC_CONN_TEBB0714_REV01!$F:$H,IF($C$4="TEBT0714_REV01",CALC_CONN_TEBT0714_REV01!$F:$H))),3,0)="--",VLOOKUP($D43&amp;"-"&amp;$E43,IF($C$4="TEBA0714_REV01",CALC_CONN_TEBA0714_REV01!$F:$H,IF($C$4="TEBB0714_REV01",CALC_CONN_TEBB0714_REV01!$F:$H,IF($C$4="TEBT0714_REV01",CALC_CONN_TEBT0714_REV01!$F:$H))),2,0),VLOOKUP($D43&amp;"-"&amp;$E43,IF($C$4="TEBA0714_REV01",CALC_CONN_TEBA0714_REV01!$F:$H,IF($C$4="TEBB0714_REV01",CALC_CONN_TEBB0714_REV01!$F:$H,IF($C$4="TEBT0714_REV01",CALC_CONN_TEBT0714_REV01!$F:$H))),3,0)),"---")</f>
        <v>---</v>
      </c>
      <c r="H43" s="44" t="str">
        <f>IFERROR(VLOOKUP(G43,IF($C$4="TEBT0714_REV01",CALC_CONN_TEBT0714_REV01!$G:$T,IF($C$4="TEBB0714_REV01",CALC_CONN_TEBB0714_REV01!$G:$T,IF($C$4="TEBA0714_REV01",CALC_CONN_TEBA0714_REV01!$G:$T))),14,0),"---")</f>
        <v>---</v>
      </c>
      <c r="I43" s="44" t="str">
        <f>IFERROR(VLOOKUP($D43&amp;"-"&amp;$E43,IF($C$4="TEBA0714_REV01",CALC_CONN_TEBA0714_REV01!$F:$K,IF($C$4="TEBB0714_REV01",CALC_CONN_TEBB0714_REV01!$F:$K,IF($C$4="TEBT0714_REV01",CALC_CONN_TEBT0714_REV01!$F:$K,"???"))),6,0),"---")</f>
        <v>---</v>
      </c>
      <c r="J43" s="45" t="str">
        <f>IFERROR(VLOOKUP($D43&amp;"-"&amp;$E43,IF($C$4="TEBA0714_REV01",CALC_CONN_TEBA0714_REV01!$F:$M,IF($C$4="TEBB0714_REV01",CALC_CONN_TEBB0714_REV01!$F:$M,IF($C$4="TEBT0714_REV01",CALC_CONN_TEBT0714_REV01!$F:$M,"???"))),8,0),"---")</f>
        <v>---</v>
      </c>
      <c r="K43" s="46" t="str">
        <f>IFERROR(VLOOKUP($D43&amp;"-"&amp;$E43,IF($C$4="TEBT0714_REV01",CALC_CONN_TEBT0714_REV01!$F:$N,IF($C$4="TEBB0714_REV01",CALC_CONN_TEBB0714_REV01!$F:$N,IF($C$4="TEBA0714_REV01",CALC_CONN_TEBA0714_REV01!$F:$N))),9,0),"---")</f>
        <v>---</v>
      </c>
      <c r="L43" s="44" t="str">
        <f>IFERROR(VLOOKUP(K43,B2B!$H$3:$I$2000,2,0),"---")</f>
        <v>---</v>
      </c>
      <c r="M43" s="44" t="str">
        <f>IFERROR(VLOOKUP(L43,IF($M$4="TE0714_REV01",RAW_m_TE0714_REV01!$AD:$AH,IF($M$4="TE0714_REV02",RAW_m_TE0714_REV02!$AD:$AH,IF($M$4="TE0714_REV03",RAW_m_TE0714_REV03!$AD:$AH))),5,0),"---")</f>
        <v>---</v>
      </c>
      <c r="N43" s="44" t="str">
        <f>IFERROR(VLOOKUP(L43,IF($M$4="TE0714_REV01",RAW_m_TE0714_REV01!$AE:$AJ,IF($M$4="TE0714_REV02",RAW_m_TE0714_REV02!$AE:$AJ,IF($M$4="TE0714_REV03",RAW_m_TE0714_REV03!$AE:$AJ))),6,0),"---")</f>
        <v>---</v>
      </c>
      <c r="O43" s="54" t="str">
        <f>IFERROR(VLOOKUP(L43,IF($M$4="TE0714_REV01",RAW_m_TE0714_REV01!$AD:$AE,IF($M$4="TE0714_REV02",RAW_m_TE0714_REV02!$AD:$AE,IF($M$4="TE0714_REV03",RAW_m_TE0714_REV03!$AD:$AE))),2,0),"---")</f>
        <v>---</v>
      </c>
      <c r="P43" s="44" t="str">
        <f>IFERROR(VLOOKUP(O43,IF($M$4="TE0714_REV01",RAW_m_TE0714_REV01!$AJ:$AK,IF($M$4="TE0714_REV02",RAW_m_TE0714_REV02!$AJ:$AK,IF($M$4="TE0714_REV03",RAW_m_TE0714_REV03!$AJ:$AK))),2,0),"---")</f>
        <v>---</v>
      </c>
      <c r="Q43" s="44" t="str">
        <f>IFERROR(VLOOKUP(L43,IF($M$4="TE0714_REV01",RAW_m_TE0714_REV01!$AD:$AF,IF($M$4="TE0714_REV02",RAW_m_TE0714_REV02!$AD:$AF,IF($M$4="TE0714_REV03",RAW_m_TE0714_REV03!$AD:$AF))),3,0),"---")</f>
        <v>---</v>
      </c>
      <c r="R43" s="44" t="str">
        <f>IFERROR(VLOOKUP(O43,IF($M$4="TE0714_REV01",RAW_m_TE0714_REV01!$AE:$AG,IF($M$4="TE0714_REV02",RAW_m_TE0714_REV02!$AE:$AG,IF($M$4="TE0714_REV03",RAW_m_TE0714_REV03!$AE:$AG))),3,0),"---")</f>
        <v>---</v>
      </c>
      <c r="S43" s="44" t="str">
        <f t="shared" si="1"/>
        <v>---</v>
      </c>
    </row>
    <row r="44" spans="2:19" ht="15" customHeight="1" x14ac:dyDescent="0.25">
      <c r="B44" s="41">
        <f t="shared" si="0"/>
        <v>39</v>
      </c>
      <c r="C44" s="42">
        <f>IFERROR(IF($C$4="TEBT0714_REV01",CALC_CONN_TEBT0714_REV01!U44,IF($C$4="TEBB0714_REV01",CALC_CONN_TEBB0714_REV01!U44,IF($C$4="TEBA0714_REV01",CALC_CONN_TEBA0714_REV01!U44,))),"---")</f>
        <v>0</v>
      </c>
      <c r="D44" s="43">
        <f>IFERROR(IF($C$4="TEBT0714_REV01",CALC_CONN_TEBT0714_REV01!D44,IF($C$4="TEBB0714_REV01",CALC_CONN_TEBB0714_REV01!D44,IF($C$4="TEBA0714_REV01",CALC_CONN_TEBA0714_REV01!D44,))),"---")</f>
        <v>0</v>
      </c>
      <c r="E44" s="43">
        <f>IFERROR(IF($C$4="TEBT0714_REV01",CALC_CONN_TEBT0714_REV01!E44,IF($C$4="TEBB0714_REV01",CALC_CONN_TEBB0714_REV01!E44,IF($C$4="TEBA0714_REV01",CALC_CONN_TEBA0714_REV01!E44,))),"---")</f>
        <v>0</v>
      </c>
      <c r="F44" s="44" t="str">
        <f>IFERROR(IF(VLOOKUP($D44&amp;"-"&amp;$E44,IF($C$4="TEBA0714_REV01",CALC_CONN_TEBA0714_REV01!$F:$I,IF($C$4="TEBB0714_REV01",CALC_CONN_TEBB0714_REV01!$F:$I,IF($C$4="TEBT0714_REV01",CALC_CONN_TEBT0714_REV01!$F:$I))),4,0)="--","---",IF($C$4="TEBA0714_REV01",CALC_CONN_TEBA0714_REV01!$G44&amp; " --&gt; " &amp;CALC_CONN_TEBA0714_REV01!$I44&amp; " --&gt; ",IF($C$4="TEBB0714_REV01",CALC_CONN_TEBB0714_REV01!$G44&amp; " --&gt; " &amp;CALC_CONN_TEBB0714_REV01!$I44&amp; " --&gt; ",IF($C$4="TEBT0714_REV01",CALC_CONN_TEBT0714_REV01!$G44&amp; " --&gt; " &amp;CALC_CONN_TEBT0714_REV01!$I44&amp; " --&gt; ")))),"---")</f>
        <v>---</v>
      </c>
      <c r="G44" s="44" t="str">
        <f>IFERROR(IF(VLOOKUP($D44&amp;"-"&amp;$E44,IF($C$4="TEBA0714_REV01",CALC_CONN_TEBA0714_REV01!$F:$H,IF($C$4="TEBB0714_REV01",CALC_CONN_TEBB0714_REV01!$F:$H,IF($C$4="TEBT0714_REV01",CALC_CONN_TEBT0714_REV01!$F:$H))),3,0)="--",VLOOKUP($D44&amp;"-"&amp;$E44,IF($C$4="TEBA0714_REV01",CALC_CONN_TEBA0714_REV01!$F:$H,IF($C$4="TEBB0714_REV01",CALC_CONN_TEBB0714_REV01!$F:$H,IF($C$4="TEBT0714_REV01",CALC_CONN_TEBT0714_REV01!$F:$H))),2,0),VLOOKUP($D44&amp;"-"&amp;$E44,IF($C$4="TEBA0714_REV01",CALC_CONN_TEBA0714_REV01!$F:$H,IF($C$4="TEBB0714_REV01",CALC_CONN_TEBB0714_REV01!$F:$H,IF($C$4="TEBT0714_REV01",CALC_CONN_TEBT0714_REV01!$F:$H))),3,0)),"---")</f>
        <v>---</v>
      </c>
      <c r="H44" s="44" t="str">
        <f>IFERROR(VLOOKUP(G44,IF($C$4="TEBT0714_REV01",CALC_CONN_TEBT0714_REV01!$G:$T,IF($C$4="TEBB0714_REV01",CALC_CONN_TEBB0714_REV01!$G:$T,IF($C$4="TEBA0714_REV01",CALC_CONN_TEBA0714_REV01!$G:$T))),14,0),"---")</f>
        <v>---</v>
      </c>
      <c r="I44" s="44" t="str">
        <f>IFERROR(VLOOKUP($D44&amp;"-"&amp;$E44,IF($C$4="TEBA0714_REV01",CALC_CONN_TEBA0714_REV01!$F:$K,IF($C$4="TEBB0714_REV01",CALC_CONN_TEBB0714_REV01!$F:$K,IF($C$4="TEBT0714_REV01",CALC_CONN_TEBT0714_REV01!$F:$K,"???"))),6,0),"---")</f>
        <v>---</v>
      </c>
      <c r="J44" s="45" t="str">
        <f>IFERROR(VLOOKUP($D44&amp;"-"&amp;$E44,IF($C$4="TEBA0714_REV01",CALC_CONN_TEBA0714_REV01!$F:$M,IF($C$4="TEBB0714_REV01",CALC_CONN_TEBB0714_REV01!$F:$M,IF($C$4="TEBT0714_REV01",CALC_CONN_TEBT0714_REV01!$F:$M,"???"))),8,0),"---")</f>
        <v>---</v>
      </c>
      <c r="K44" s="46" t="str">
        <f>IFERROR(VLOOKUP($D44&amp;"-"&amp;$E44,IF($C$4="TEBT0714_REV01",CALC_CONN_TEBT0714_REV01!$F:$N,IF($C$4="TEBB0714_REV01",CALC_CONN_TEBB0714_REV01!$F:$N,IF($C$4="TEBA0714_REV01",CALC_CONN_TEBA0714_REV01!$F:$N))),9,0),"---")</f>
        <v>---</v>
      </c>
      <c r="L44" s="44" t="str">
        <f>IFERROR(VLOOKUP(K44,B2B!$H$3:$I$2000,2,0),"---")</f>
        <v>---</v>
      </c>
      <c r="M44" s="44" t="str">
        <f>IFERROR(VLOOKUP(L44,IF($M$4="TE0714_REV01",RAW_m_TE0714_REV01!$AD:$AH,IF($M$4="TE0714_REV02",RAW_m_TE0714_REV02!$AD:$AH,IF($M$4="TE0714_REV03",RAW_m_TE0714_REV03!$AD:$AH))),5,0),"---")</f>
        <v>---</v>
      </c>
      <c r="N44" s="44" t="str">
        <f>IFERROR(VLOOKUP(L44,IF($M$4="TE0714_REV01",RAW_m_TE0714_REV01!$AE:$AJ,IF($M$4="TE0714_REV02",RAW_m_TE0714_REV02!$AE:$AJ,IF($M$4="TE0714_REV03",RAW_m_TE0714_REV03!$AE:$AJ))),6,0),"---")</f>
        <v>---</v>
      </c>
      <c r="O44" s="54" t="str">
        <f>IFERROR(VLOOKUP(L44,IF($M$4="TE0714_REV01",RAW_m_TE0714_REV01!$AD:$AE,IF($M$4="TE0714_REV02",RAW_m_TE0714_REV02!$AD:$AE,IF($M$4="TE0714_REV03",RAW_m_TE0714_REV03!$AD:$AE))),2,0),"---")</f>
        <v>---</v>
      </c>
      <c r="P44" s="44" t="str">
        <f>IFERROR(VLOOKUP(O44,IF($M$4="TE0714_REV01",RAW_m_TE0714_REV01!$AJ:$AK,IF($M$4="TE0714_REV02",RAW_m_TE0714_REV02!$AJ:$AK,IF($M$4="TE0714_REV03",RAW_m_TE0714_REV03!$AJ:$AK))),2,0),"---")</f>
        <v>---</v>
      </c>
      <c r="Q44" s="44" t="str">
        <f>IFERROR(VLOOKUP(L44,IF($M$4="TE0714_REV01",RAW_m_TE0714_REV01!$AD:$AF,IF($M$4="TE0714_REV02",RAW_m_TE0714_REV02!$AD:$AF,IF($M$4="TE0714_REV03",RAW_m_TE0714_REV03!$AD:$AF))),3,0),"---")</f>
        <v>---</v>
      </c>
      <c r="R44" s="44" t="str">
        <f>IFERROR(VLOOKUP(O44,IF($M$4="TE0714_REV01",RAW_m_TE0714_REV01!$AE:$AG,IF($M$4="TE0714_REV02",RAW_m_TE0714_REV02!$AE:$AG,IF($M$4="TE0714_REV03",RAW_m_TE0714_REV03!$AE:$AG))),3,0),"---")</f>
        <v>---</v>
      </c>
      <c r="S44" s="44" t="str">
        <f t="shared" si="1"/>
        <v>---</v>
      </c>
    </row>
    <row r="45" spans="2:19" ht="15" customHeight="1" x14ac:dyDescent="0.25">
      <c r="B45" s="41">
        <f t="shared" si="0"/>
        <v>40</v>
      </c>
      <c r="C45" s="42">
        <f>IFERROR(IF($C$4="TEBT0714_REV01",CALC_CONN_TEBT0714_REV01!U45,IF($C$4="TEBB0714_REV01",CALC_CONN_TEBB0714_REV01!U45,IF($C$4="TEBA0714_REV01",CALC_CONN_TEBA0714_REV01!U45,))),"---")</f>
        <v>0</v>
      </c>
      <c r="D45" s="43">
        <f>IFERROR(IF($C$4="TEBT0714_REV01",CALC_CONN_TEBT0714_REV01!D45,IF($C$4="TEBB0714_REV01",CALC_CONN_TEBB0714_REV01!D45,IF($C$4="TEBA0714_REV01",CALC_CONN_TEBA0714_REV01!D45,))),"---")</f>
        <v>0</v>
      </c>
      <c r="E45" s="43">
        <f>IFERROR(IF($C$4="TEBT0714_REV01",CALC_CONN_TEBT0714_REV01!E45,IF($C$4="TEBB0714_REV01",CALC_CONN_TEBB0714_REV01!E45,IF($C$4="TEBA0714_REV01",CALC_CONN_TEBA0714_REV01!E45,))),"---")</f>
        <v>0</v>
      </c>
      <c r="F45" s="44" t="str">
        <f>IFERROR(IF(VLOOKUP($D45&amp;"-"&amp;$E45,IF($C$4="TEBA0714_REV01",CALC_CONN_TEBA0714_REV01!$F:$I,IF($C$4="TEBB0714_REV01",CALC_CONN_TEBB0714_REV01!$F:$I,IF($C$4="TEBT0714_REV01",CALC_CONN_TEBT0714_REV01!$F:$I))),4,0)="--","---",IF($C$4="TEBA0714_REV01",CALC_CONN_TEBA0714_REV01!$G45&amp; " --&gt; " &amp;CALC_CONN_TEBA0714_REV01!$I45&amp; " --&gt; ",IF($C$4="TEBB0714_REV01",CALC_CONN_TEBB0714_REV01!$G45&amp; " --&gt; " &amp;CALC_CONN_TEBB0714_REV01!$I45&amp; " --&gt; ",IF($C$4="TEBT0714_REV01",CALC_CONN_TEBT0714_REV01!$G45&amp; " --&gt; " &amp;CALC_CONN_TEBT0714_REV01!$I45&amp; " --&gt; ")))),"---")</f>
        <v>---</v>
      </c>
      <c r="G45" s="44" t="str">
        <f>IFERROR(IF(VLOOKUP($D45&amp;"-"&amp;$E45,IF($C$4="TEBA0714_REV01",CALC_CONN_TEBA0714_REV01!$F:$H,IF($C$4="TEBB0714_REV01",CALC_CONN_TEBB0714_REV01!$F:$H,IF($C$4="TEBT0714_REV01",CALC_CONN_TEBT0714_REV01!$F:$H))),3,0)="--",VLOOKUP($D45&amp;"-"&amp;$E45,IF($C$4="TEBA0714_REV01",CALC_CONN_TEBA0714_REV01!$F:$H,IF($C$4="TEBB0714_REV01",CALC_CONN_TEBB0714_REV01!$F:$H,IF($C$4="TEBT0714_REV01",CALC_CONN_TEBT0714_REV01!$F:$H))),2,0),VLOOKUP($D45&amp;"-"&amp;$E45,IF($C$4="TEBA0714_REV01",CALC_CONN_TEBA0714_REV01!$F:$H,IF($C$4="TEBB0714_REV01",CALC_CONN_TEBB0714_REV01!$F:$H,IF($C$4="TEBT0714_REV01",CALC_CONN_TEBT0714_REV01!$F:$H))),3,0)),"---")</f>
        <v>---</v>
      </c>
      <c r="H45" s="44" t="str">
        <f>IFERROR(VLOOKUP(G45,IF($C$4="TEBT0714_REV01",CALC_CONN_TEBT0714_REV01!$G:$T,IF($C$4="TEBB0714_REV01",CALC_CONN_TEBB0714_REV01!$G:$T,IF($C$4="TEBA0714_REV01",CALC_CONN_TEBA0714_REV01!$G:$T))),14,0),"---")</f>
        <v>---</v>
      </c>
      <c r="I45" s="44" t="str">
        <f>IFERROR(VLOOKUP($D45&amp;"-"&amp;$E45,IF($C$4="TEBA0714_REV01",CALC_CONN_TEBA0714_REV01!$F:$K,IF($C$4="TEBB0714_REV01",CALC_CONN_TEBB0714_REV01!$F:$K,IF($C$4="TEBT0714_REV01",CALC_CONN_TEBT0714_REV01!$F:$K,"???"))),6,0),"---")</f>
        <v>---</v>
      </c>
      <c r="J45" s="45" t="str">
        <f>IFERROR(VLOOKUP($D45&amp;"-"&amp;$E45,IF($C$4="TEBA0714_REV01",CALC_CONN_TEBA0714_REV01!$F:$M,IF($C$4="TEBB0714_REV01",CALC_CONN_TEBB0714_REV01!$F:$M,IF($C$4="TEBT0714_REV01",CALC_CONN_TEBT0714_REV01!$F:$M,"???"))),8,0),"---")</f>
        <v>---</v>
      </c>
      <c r="K45" s="46" t="str">
        <f>IFERROR(VLOOKUP($D45&amp;"-"&amp;$E45,IF($C$4="TEBT0714_REV01",CALC_CONN_TEBT0714_REV01!$F:$N,IF($C$4="TEBB0714_REV01",CALC_CONN_TEBB0714_REV01!$F:$N,IF($C$4="TEBA0714_REV01",CALC_CONN_TEBA0714_REV01!$F:$N))),9,0),"---")</f>
        <v>---</v>
      </c>
      <c r="L45" s="44" t="str">
        <f>IFERROR(VLOOKUP(K45,B2B!$H$3:$I$2000,2,0),"---")</f>
        <v>---</v>
      </c>
      <c r="M45" s="44" t="str">
        <f>IFERROR(VLOOKUP(L45,IF($M$4="TE0714_REV01",RAW_m_TE0714_REV01!$AD:$AH,IF($M$4="TE0714_REV02",RAW_m_TE0714_REV02!$AD:$AH,IF($M$4="TE0714_REV03",RAW_m_TE0714_REV03!$AD:$AH))),5,0),"---")</f>
        <v>---</v>
      </c>
      <c r="N45" s="44" t="str">
        <f>IFERROR(VLOOKUP(L45,IF($M$4="TE0714_REV01",RAW_m_TE0714_REV01!$AE:$AJ,IF($M$4="TE0714_REV02",RAW_m_TE0714_REV02!$AE:$AJ,IF($M$4="TE0714_REV03",RAW_m_TE0714_REV03!$AE:$AJ))),6,0),"---")</f>
        <v>---</v>
      </c>
      <c r="O45" s="54" t="str">
        <f>IFERROR(VLOOKUP(L45,IF($M$4="TE0714_REV01",RAW_m_TE0714_REV01!$AD:$AE,IF($M$4="TE0714_REV02",RAW_m_TE0714_REV02!$AD:$AE,IF($M$4="TE0714_REV03",RAW_m_TE0714_REV03!$AD:$AE))),2,0),"---")</f>
        <v>---</v>
      </c>
      <c r="P45" s="44" t="str">
        <f>IFERROR(VLOOKUP(O45,IF($M$4="TE0714_REV01",RAW_m_TE0714_REV01!$AJ:$AK,IF($M$4="TE0714_REV02",RAW_m_TE0714_REV02!$AJ:$AK,IF($M$4="TE0714_REV03",RAW_m_TE0714_REV03!$AJ:$AK))),2,0),"---")</f>
        <v>---</v>
      </c>
      <c r="Q45" s="44" t="str">
        <f>IFERROR(VLOOKUP(L45,IF($M$4="TE0714_REV01",RAW_m_TE0714_REV01!$AD:$AF,IF($M$4="TE0714_REV02",RAW_m_TE0714_REV02!$AD:$AF,IF($M$4="TE0714_REV03",RAW_m_TE0714_REV03!$AD:$AF))),3,0),"---")</f>
        <v>---</v>
      </c>
      <c r="R45" s="44" t="str">
        <f>IFERROR(VLOOKUP(O45,IF($M$4="TE0714_REV01",RAW_m_TE0714_REV01!$AE:$AG,IF($M$4="TE0714_REV02",RAW_m_TE0714_REV02!$AE:$AG,IF($M$4="TE0714_REV03",RAW_m_TE0714_REV03!$AE:$AG))),3,0),"---")</f>
        <v>---</v>
      </c>
      <c r="S45" s="44" t="str">
        <f t="shared" si="1"/>
        <v>---</v>
      </c>
    </row>
    <row r="46" spans="2:19" ht="15" customHeight="1" x14ac:dyDescent="0.25">
      <c r="B46" s="41">
        <f t="shared" si="0"/>
        <v>41</v>
      </c>
      <c r="C46" s="42">
        <f>IFERROR(IF($C$4="TEBT0714_REV01",CALC_CONN_TEBT0714_REV01!U46,IF($C$4="TEBB0714_REV01",CALC_CONN_TEBB0714_REV01!U46,IF($C$4="TEBA0714_REV01",CALC_CONN_TEBA0714_REV01!U46,))),"---")</f>
        <v>0</v>
      </c>
      <c r="D46" s="43">
        <f>IFERROR(IF($C$4="TEBT0714_REV01",CALC_CONN_TEBT0714_REV01!D46,IF($C$4="TEBB0714_REV01",CALC_CONN_TEBB0714_REV01!D46,IF($C$4="TEBA0714_REV01",CALC_CONN_TEBA0714_REV01!D46,))),"---")</f>
        <v>0</v>
      </c>
      <c r="E46" s="43">
        <f>IFERROR(IF($C$4="TEBT0714_REV01",CALC_CONN_TEBT0714_REV01!E46,IF($C$4="TEBB0714_REV01",CALC_CONN_TEBB0714_REV01!E46,IF($C$4="TEBA0714_REV01",CALC_CONN_TEBA0714_REV01!E46,))),"---")</f>
        <v>0</v>
      </c>
      <c r="F46" s="44" t="str">
        <f>IFERROR(IF(VLOOKUP($D46&amp;"-"&amp;$E46,IF($C$4="TEBA0714_REV01",CALC_CONN_TEBA0714_REV01!$F:$I,IF($C$4="TEBB0714_REV01",CALC_CONN_TEBB0714_REV01!$F:$I,IF($C$4="TEBT0714_REV01",CALC_CONN_TEBT0714_REV01!$F:$I))),4,0)="--","---",IF($C$4="TEBA0714_REV01",CALC_CONN_TEBA0714_REV01!$G46&amp; " --&gt; " &amp;CALC_CONN_TEBA0714_REV01!$I46&amp; " --&gt; ",IF($C$4="TEBB0714_REV01",CALC_CONN_TEBB0714_REV01!$G46&amp; " --&gt; " &amp;CALC_CONN_TEBB0714_REV01!$I46&amp; " --&gt; ",IF($C$4="TEBT0714_REV01",CALC_CONN_TEBT0714_REV01!$G46&amp; " --&gt; " &amp;CALC_CONN_TEBT0714_REV01!$I46&amp; " --&gt; ")))),"---")</f>
        <v>---</v>
      </c>
      <c r="G46" s="44" t="str">
        <f>IFERROR(IF(VLOOKUP($D46&amp;"-"&amp;$E46,IF($C$4="TEBA0714_REV01",CALC_CONN_TEBA0714_REV01!$F:$H,IF($C$4="TEBB0714_REV01",CALC_CONN_TEBB0714_REV01!$F:$H,IF($C$4="TEBT0714_REV01",CALC_CONN_TEBT0714_REV01!$F:$H))),3,0)="--",VLOOKUP($D46&amp;"-"&amp;$E46,IF($C$4="TEBA0714_REV01",CALC_CONN_TEBA0714_REV01!$F:$H,IF($C$4="TEBB0714_REV01",CALC_CONN_TEBB0714_REV01!$F:$H,IF($C$4="TEBT0714_REV01",CALC_CONN_TEBT0714_REV01!$F:$H))),2,0),VLOOKUP($D46&amp;"-"&amp;$E46,IF($C$4="TEBA0714_REV01",CALC_CONN_TEBA0714_REV01!$F:$H,IF($C$4="TEBB0714_REV01",CALC_CONN_TEBB0714_REV01!$F:$H,IF($C$4="TEBT0714_REV01",CALC_CONN_TEBT0714_REV01!$F:$H))),3,0)),"---")</f>
        <v>---</v>
      </c>
      <c r="H46" s="44" t="str">
        <f>IFERROR(VLOOKUP(G46,IF($C$4="TEBT0714_REV01",CALC_CONN_TEBT0714_REV01!$G:$T,IF($C$4="TEBB0714_REV01",CALC_CONN_TEBB0714_REV01!$G:$T,IF($C$4="TEBA0714_REV01",CALC_CONN_TEBA0714_REV01!$G:$T))),14,0),"---")</f>
        <v>---</v>
      </c>
      <c r="I46" s="44" t="str">
        <f>IFERROR(VLOOKUP($D46&amp;"-"&amp;$E46,IF($C$4="TEBA0714_REV01",CALC_CONN_TEBA0714_REV01!$F:$K,IF($C$4="TEBB0714_REV01",CALC_CONN_TEBB0714_REV01!$F:$K,IF($C$4="TEBT0714_REV01",CALC_CONN_TEBT0714_REV01!$F:$K,"???"))),6,0),"---")</f>
        <v>---</v>
      </c>
      <c r="J46" s="45" t="str">
        <f>IFERROR(VLOOKUP($D46&amp;"-"&amp;$E46,IF($C$4="TEBA0714_REV01",CALC_CONN_TEBA0714_REV01!$F:$M,IF($C$4="TEBB0714_REV01",CALC_CONN_TEBB0714_REV01!$F:$M,IF($C$4="TEBT0714_REV01",CALC_CONN_TEBT0714_REV01!$F:$M,"???"))),8,0),"---")</f>
        <v>---</v>
      </c>
      <c r="K46" s="46" t="str">
        <f>IFERROR(VLOOKUP($D46&amp;"-"&amp;$E46,IF($C$4="TEBT0714_REV01",CALC_CONN_TEBT0714_REV01!$F:$N,IF($C$4="TEBB0714_REV01",CALC_CONN_TEBB0714_REV01!$F:$N,IF($C$4="TEBA0714_REV01",CALC_CONN_TEBA0714_REV01!$F:$N))),9,0),"---")</f>
        <v>---</v>
      </c>
      <c r="L46" s="44" t="str">
        <f>IFERROR(VLOOKUP(K46,B2B!$H$3:$I$2000,2,0),"---")</f>
        <v>---</v>
      </c>
      <c r="M46" s="44" t="str">
        <f>IFERROR(VLOOKUP(L46,IF($M$4="TE0714_REV01",RAW_m_TE0714_REV01!$AD:$AH,IF($M$4="TE0714_REV02",RAW_m_TE0714_REV02!$AD:$AH,IF($M$4="TE0714_REV03",RAW_m_TE0714_REV03!$AD:$AH))),5,0),"---")</f>
        <v>---</v>
      </c>
      <c r="N46" s="44" t="str">
        <f>IFERROR(VLOOKUP(L46,IF($M$4="TE0714_REV01",RAW_m_TE0714_REV01!$AE:$AJ,IF($M$4="TE0714_REV02",RAW_m_TE0714_REV02!$AE:$AJ,IF($M$4="TE0714_REV03",RAW_m_TE0714_REV03!$AE:$AJ))),6,0),"---")</f>
        <v>---</v>
      </c>
      <c r="O46" s="54" t="str">
        <f>IFERROR(VLOOKUP(L46,IF($M$4="TE0714_REV01",RAW_m_TE0714_REV01!$AD:$AE,IF($M$4="TE0714_REV02",RAW_m_TE0714_REV02!$AD:$AE,IF($M$4="TE0714_REV03",RAW_m_TE0714_REV03!$AD:$AE))),2,0),"---")</f>
        <v>---</v>
      </c>
      <c r="P46" s="44" t="str">
        <f>IFERROR(VLOOKUP(O46,IF($M$4="TE0714_REV01",RAW_m_TE0714_REV01!$AJ:$AK,IF($M$4="TE0714_REV02",RAW_m_TE0714_REV02!$AJ:$AK,IF($M$4="TE0714_REV03",RAW_m_TE0714_REV03!$AJ:$AK))),2,0),"---")</f>
        <v>---</v>
      </c>
      <c r="Q46" s="44" t="str">
        <f>IFERROR(VLOOKUP(L46,IF($M$4="TE0714_REV01",RAW_m_TE0714_REV01!$AD:$AF,IF($M$4="TE0714_REV02",RAW_m_TE0714_REV02!$AD:$AF,IF($M$4="TE0714_REV03",RAW_m_TE0714_REV03!$AD:$AF))),3,0),"---")</f>
        <v>---</v>
      </c>
      <c r="R46" s="44" t="str">
        <f>IFERROR(VLOOKUP(O46,IF($M$4="TE0714_REV01",RAW_m_TE0714_REV01!$AE:$AG,IF($M$4="TE0714_REV02",RAW_m_TE0714_REV02!$AE:$AG,IF($M$4="TE0714_REV03",RAW_m_TE0714_REV03!$AE:$AG))),3,0),"---")</f>
        <v>---</v>
      </c>
      <c r="S46" s="44" t="str">
        <f t="shared" si="1"/>
        <v>---</v>
      </c>
    </row>
    <row r="47" spans="2:19" ht="15" customHeight="1" x14ac:dyDescent="0.25">
      <c r="B47" s="41">
        <f t="shared" si="0"/>
        <v>42</v>
      </c>
      <c r="C47" s="42">
        <f>IFERROR(IF($C$4="TEBT0714_REV01",CALC_CONN_TEBT0714_REV01!U47,IF($C$4="TEBB0714_REV01",CALC_CONN_TEBB0714_REV01!U47,IF($C$4="TEBA0714_REV01",CALC_CONN_TEBA0714_REV01!U47,))),"---")</f>
        <v>0</v>
      </c>
      <c r="D47" s="43">
        <f>IFERROR(IF($C$4="TEBT0714_REV01",CALC_CONN_TEBT0714_REV01!D47,IF($C$4="TEBB0714_REV01",CALC_CONN_TEBB0714_REV01!D47,IF($C$4="TEBA0714_REV01",CALC_CONN_TEBA0714_REV01!D47,))),"---")</f>
        <v>0</v>
      </c>
      <c r="E47" s="43">
        <f>IFERROR(IF($C$4="TEBT0714_REV01",CALC_CONN_TEBT0714_REV01!E47,IF($C$4="TEBB0714_REV01",CALC_CONN_TEBB0714_REV01!E47,IF($C$4="TEBA0714_REV01",CALC_CONN_TEBA0714_REV01!E47,))),"---")</f>
        <v>0</v>
      </c>
      <c r="F47" s="44" t="str">
        <f>IFERROR(IF(VLOOKUP($D47&amp;"-"&amp;$E47,IF($C$4="TEBA0714_REV01",CALC_CONN_TEBA0714_REV01!$F:$I,IF($C$4="TEBB0714_REV01",CALC_CONN_TEBB0714_REV01!$F:$I,IF($C$4="TEBT0714_REV01",CALC_CONN_TEBT0714_REV01!$F:$I))),4,0)="--","---",IF($C$4="TEBA0714_REV01",CALC_CONN_TEBA0714_REV01!$G47&amp; " --&gt; " &amp;CALC_CONN_TEBA0714_REV01!$I47&amp; " --&gt; ",IF($C$4="TEBB0714_REV01",CALC_CONN_TEBB0714_REV01!$G47&amp; " --&gt; " &amp;CALC_CONN_TEBB0714_REV01!$I47&amp; " --&gt; ",IF($C$4="TEBT0714_REV01",CALC_CONN_TEBT0714_REV01!$G47&amp; " --&gt; " &amp;CALC_CONN_TEBT0714_REV01!$I47&amp; " --&gt; ")))),"---")</f>
        <v>---</v>
      </c>
      <c r="G47" s="44" t="str">
        <f>IFERROR(IF(VLOOKUP($D47&amp;"-"&amp;$E47,IF($C$4="TEBA0714_REV01",CALC_CONN_TEBA0714_REV01!$F:$H,IF($C$4="TEBB0714_REV01",CALC_CONN_TEBB0714_REV01!$F:$H,IF($C$4="TEBT0714_REV01",CALC_CONN_TEBT0714_REV01!$F:$H))),3,0)="--",VLOOKUP($D47&amp;"-"&amp;$E47,IF($C$4="TEBA0714_REV01",CALC_CONN_TEBA0714_REV01!$F:$H,IF($C$4="TEBB0714_REV01",CALC_CONN_TEBB0714_REV01!$F:$H,IF($C$4="TEBT0714_REV01",CALC_CONN_TEBT0714_REV01!$F:$H))),2,0),VLOOKUP($D47&amp;"-"&amp;$E47,IF($C$4="TEBA0714_REV01",CALC_CONN_TEBA0714_REV01!$F:$H,IF($C$4="TEBB0714_REV01",CALC_CONN_TEBB0714_REV01!$F:$H,IF($C$4="TEBT0714_REV01",CALC_CONN_TEBT0714_REV01!$F:$H))),3,0)),"---")</f>
        <v>---</v>
      </c>
      <c r="H47" s="44" t="str">
        <f>IFERROR(VLOOKUP(G47,IF($C$4="TEBT0714_REV01",CALC_CONN_TEBT0714_REV01!$G:$T,IF($C$4="TEBB0714_REV01",CALC_CONN_TEBB0714_REV01!$G:$T,IF($C$4="TEBA0714_REV01",CALC_CONN_TEBA0714_REV01!$G:$T))),14,0),"---")</f>
        <v>---</v>
      </c>
      <c r="I47" s="44" t="str">
        <f>IFERROR(VLOOKUP($D47&amp;"-"&amp;$E47,IF($C$4="TEBA0714_REV01",CALC_CONN_TEBA0714_REV01!$F:$K,IF($C$4="TEBB0714_REV01",CALC_CONN_TEBB0714_REV01!$F:$K,IF($C$4="TEBT0714_REV01",CALC_CONN_TEBT0714_REV01!$F:$K,"???"))),6,0),"---")</f>
        <v>---</v>
      </c>
      <c r="J47" s="45" t="str">
        <f>IFERROR(VLOOKUP($D47&amp;"-"&amp;$E47,IF($C$4="TEBA0714_REV01",CALC_CONN_TEBA0714_REV01!$F:$M,IF($C$4="TEBB0714_REV01",CALC_CONN_TEBB0714_REV01!$F:$M,IF($C$4="TEBT0714_REV01",CALC_CONN_TEBT0714_REV01!$F:$M,"???"))),8,0),"---")</f>
        <v>---</v>
      </c>
      <c r="K47" s="46" t="str">
        <f>IFERROR(VLOOKUP($D47&amp;"-"&amp;$E47,IF($C$4="TEBT0714_REV01",CALC_CONN_TEBT0714_REV01!$F:$N,IF($C$4="TEBB0714_REV01",CALC_CONN_TEBB0714_REV01!$F:$N,IF($C$4="TEBA0714_REV01",CALC_CONN_TEBA0714_REV01!$F:$N))),9,0),"---")</f>
        <v>---</v>
      </c>
      <c r="L47" s="44" t="str">
        <f>IFERROR(VLOOKUP(K47,B2B!$H$3:$I$2000,2,0),"---")</f>
        <v>---</v>
      </c>
      <c r="M47" s="44" t="str">
        <f>IFERROR(VLOOKUP(L47,IF($M$4="TE0714_REV01",RAW_m_TE0714_REV01!$AD:$AH,IF($M$4="TE0714_REV02",RAW_m_TE0714_REV02!$AD:$AH,IF($M$4="TE0714_REV03",RAW_m_TE0714_REV03!$AD:$AH))),5,0),"---")</f>
        <v>---</v>
      </c>
      <c r="N47" s="44" t="str">
        <f>IFERROR(VLOOKUP(L47,IF($M$4="TE0714_REV01",RAW_m_TE0714_REV01!$AE:$AJ,IF($M$4="TE0714_REV02",RAW_m_TE0714_REV02!$AE:$AJ,IF($M$4="TE0714_REV03",RAW_m_TE0714_REV03!$AE:$AJ))),6,0),"---")</f>
        <v>---</v>
      </c>
      <c r="O47" s="54" t="str">
        <f>IFERROR(VLOOKUP(L47,IF($M$4="TE0714_REV01",RAW_m_TE0714_REV01!$AD:$AE,IF($M$4="TE0714_REV02",RAW_m_TE0714_REV02!$AD:$AE,IF($M$4="TE0714_REV03",RAW_m_TE0714_REV03!$AD:$AE))),2,0),"---")</f>
        <v>---</v>
      </c>
      <c r="P47" s="44" t="str">
        <f>IFERROR(VLOOKUP(O47,IF($M$4="TE0714_REV01",RAW_m_TE0714_REV01!$AJ:$AK,IF($M$4="TE0714_REV02",RAW_m_TE0714_REV02!$AJ:$AK,IF($M$4="TE0714_REV03",RAW_m_TE0714_REV03!$AJ:$AK))),2,0),"---")</f>
        <v>---</v>
      </c>
      <c r="Q47" s="44" t="str">
        <f>IFERROR(VLOOKUP(L47,IF($M$4="TE0714_REV01",RAW_m_TE0714_REV01!$AD:$AF,IF($M$4="TE0714_REV02",RAW_m_TE0714_REV02!$AD:$AF,IF($M$4="TE0714_REV03",RAW_m_TE0714_REV03!$AD:$AF))),3,0),"---")</f>
        <v>---</v>
      </c>
      <c r="R47" s="44" t="str">
        <f>IFERROR(VLOOKUP(O47,IF($M$4="TE0714_REV01",RAW_m_TE0714_REV01!$AE:$AG,IF($M$4="TE0714_REV02",RAW_m_TE0714_REV02!$AE:$AG,IF($M$4="TE0714_REV03",RAW_m_TE0714_REV03!$AE:$AG))),3,0),"---")</f>
        <v>---</v>
      </c>
      <c r="S47" s="44" t="str">
        <f t="shared" si="1"/>
        <v>---</v>
      </c>
    </row>
    <row r="48" spans="2:19" ht="15" customHeight="1" x14ac:dyDescent="0.25">
      <c r="B48" s="41">
        <f t="shared" si="0"/>
        <v>43</v>
      </c>
      <c r="C48" s="42">
        <f>IFERROR(IF($C$4="TEBT0714_REV01",CALC_CONN_TEBT0714_REV01!U48,IF($C$4="TEBB0714_REV01",CALC_CONN_TEBB0714_REV01!U48,IF($C$4="TEBA0714_REV01",CALC_CONN_TEBA0714_REV01!U48,))),"---")</f>
        <v>0</v>
      </c>
      <c r="D48" s="43">
        <f>IFERROR(IF($C$4="TEBT0714_REV01",CALC_CONN_TEBT0714_REV01!D48,IF($C$4="TEBB0714_REV01",CALC_CONN_TEBB0714_REV01!D48,IF($C$4="TEBA0714_REV01",CALC_CONN_TEBA0714_REV01!D48,))),"---")</f>
        <v>0</v>
      </c>
      <c r="E48" s="43">
        <f>IFERROR(IF($C$4="TEBT0714_REV01",CALC_CONN_TEBT0714_REV01!E48,IF($C$4="TEBB0714_REV01",CALC_CONN_TEBB0714_REV01!E48,IF($C$4="TEBA0714_REV01",CALC_CONN_TEBA0714_REV01!E48,))),"---")</f>
        <v>0</v>
      </c>
      <c r="F48" s="44" t="str">
        <f>IFERROR(IF(VLOOKUP($D48&amp;"-"&amp;$E48,IF($C$4="TEBA0714_REV01",CALC_CONN_TEBA0714_REV01!$F:$I,IF($C$4="TEBB0714_REV01",CALC_CONN_TEBB0714_REV01!$F:$I,IF($C$4="TEBT0714_REV01",CALC_CONN_TEBT0714_REV01!$F:$I))),4,0)="--","---",IF($C$4="TEBA0714_REV01",CALC_CONN_TEBA0714_REV01!$G48&amp; " --&gt; " &amp;CALC_CONN_TEBA0714_REV01!$I48&amp; " --&gt; ",IF($C$4="TEBB0714_REV01",CALC_CONN_TEBB0714_REV01!$G48&amp; " --&gt; " &amp;CALC_CONN_TEBB0714_REV01!$I48&amp; " --&gt; ",IF($C$4="TEBT0714_REV01",CALC_CONN_TEBT0714_REV01!$G48&amp; " --&gt; " &amp;CALC_CONN_TEBT0714_REV01!$I48&amp; " --&gt; ")))),"---")</f>
        <v>---</v>
      </c>
      <c r="G48" s="44" t="str">
        <f>IFERROR(IF(VLOOKUP($D48&amp;"-"&amp;$E48,IF($C$4="TEBA0714_REV01",CALC_CONN_TEBA0714_REV01!$F:$H,IF($C$4="TEBB0714_REV01",CALC_CONN_TEBB0714_REV01!$F:$H,IF($C$4="TEBT0714_REV01",CALC_CONN_TEBT0714_REV01!$F:$H))),3,0)="--",VLOOKUP($D48&amp;"-"&amp;$E48,IF($C$4="TEBA0714_REV01",CALC_CONN_TEBA0714_REV01!$F:$H,IF($C$4="TEBB0714_REV01",CALC_CONN_TEBB0714_REV01!$F:$H,IF($C$4="TEBT0714_REV01",CALC_CONN_TEBT0714_REV01!$F:$H))),2,0),VLOOKUP($D48&amp;"-"&amp;$E48,IF($C$4="TEBA0714_REV01",CALC_CONN_TEBA0714_REV01!$F:$H,IF($C$4="TEBB0714_REV01",CALC_CONN_TEBB0714_REV01!$F:$H,IF($C$4="TEBT0714_REV01",CALC_CONN_TEBT0714_REV01!$F:$H))),3,0)),"---")</f>
        <v>---</v>
      </c>
      <c r="H48" s="44" t="str">
        <f>IFERROR(VLOOKUP(G48,IF($C$4="TEBT0714_REV01",CALC_CONN_TEBT0714_REV01!$G:$T,IF($C$4="TEBB0714_REV01",CALC_CONN_TEBB0714_REV01!$G:$T,IF($C$4="TEBA0714_REV01",CALC_CONN_TEBA0714_REV01!$G:$T))),14,0),"---")</f>
        <v>---</v>
      </c>
      <c r="I48" s="44" t="str">
        <f>IFERROR(VLOOKUP($D48&amp;"-"&amp;$E48,IF($C$4="TEBA0714_REV01",CALC_CONN_TEBA0714_REV01!$F:$K,IF($C$4="TEBB0714_REV01",CALC_CONN_TEBB0714_REV01!$F:$K,IF($C$4="TEBT0714_REV01",CALC_CONN_TEBT0714_REV01!$F:$K,"???"))),6,0),"---")</f>
        <v>---</v>
      </c>
      <c r="J48" s="45" t="str">
        <f>IFERROR(VLOOKUP($D48&amp;"-"&amp;$E48,IF($C$4="TEBA0714_REV01",CALC_CONN_TEBA0714_REV01!$F:$M,IF($C$4="TEBB0714_REV01",CALC_CONN_TEBB0714_REV01!$F:$M,IF($C$4="TEBT0714_REV01",CALC_CONN_TEBT0714_REV01!$F:$M,"???"))),8,0),"---")</f>
        <v>---</v>
      </c>
      <c r="K48" s="46" t="str">
        <f>IFERROR(VLOOKUP($D48&amp;"-"&amp;$E48,IF($C$4="TEBT0714_REV01",CALC_CONN_TEBT0714_REV01!$F:$N,IF($C$4="TEBB0714_REV01",CALC_CONN_TEBB0714_REV01!$F:$N,IF($C$4="TEBA0714_REV01",CALC_CONN_TEBA0714_REV01!$F:$N))),9,0),"---")</f>
        <v>---</v>
      </c>
      <c r="L48" s="44" t="str">
        <f>IFERROR(VLOOKUP(K48,B2B!$H$3:$I$2000,2,0),"---")</f>
        <v>---</v>
      </c>
      <c r="M48" s="44" t="str">
        <f>IFERROR(VLOOKUP(L48,IF($M$4="TE0714_REV01",RAW_m_TE0714_REV01!$AD:$AH,IF($M$4="TE0714_REV02",RAW_m_TE0714_REV02!$AD:$AH,IF($M$4="TE0714_REV03",RAW_m_TE0714_REV03!$AD:$AH))),5,0),"---")</f>
        <v>---</v>
      </c>
      <c r="N48" s="44" t="str">
        <f>IFERROR(VLOOKUP(L48,IF($M$4="TE0714_REV01",RAW_m_TE0714_REV01!$AE:$AJ,IF($M$4="TE0714_REV02",RAW_m_TE0714_REV02!$AE:$AJ,IF($M$4="TE0714_REV03",RAW_m_TE0714_REV03!$AE:$AJ))),6,0),"---")</f>
        <v>---</v>
      </c>
      <c r="O48" s="54" t="str">
        <f>IFERROR(VLOOKUP(L48,IF($M$4="TE0714_REV01",RAW_m_TE0714_REV01!$AD:$AE,IF($M$4="TE0714_REV02",RAW_m_TE0714_REV02!$AD:$AE,IF($M$4="TE0714_REV03",RAW_m_TE0714_REV03!$AD:$AE))),2,0),"---")</f>
        <v>---</v>
      </c>
      <c r="P48" s="44" t="str">
        <f>IFERROR(VLOOKUP(O48,IF($M$4="TE0714_REV01",RAW_m_TE0714_REV01!$AJ:$AK,IF($M$4="TE0714_REV02",RAW_m_TE0714_REV02!$AJ:$AK,IF($M$4="TE0714_REV03",RAW_m_TE0714_REV03!$AJ:$AK))),2,0),"---")</f>
        <v>---</v>
      </c>
      <c r="Q48" s="44" t="str">
        <f>IFERROR(VLOOKUP(L48,IF($M$4="TE0714_REV01",RAW_m_TE0714_REV01!$AD:$AF,IF($M$4="TE0714_REV02",RAW_m_TE0714_REV02!$AD:$AF,IF($M$4="TE0714_REV03",RAW_m_TE0714_REV03!$AD:$AF))),3,0),"---")</f>
        <v>---</v>
      </c>
      <c r="R48" s="44" t="str">
        <f>IFERROR(VLOOKUP(O48,IF($M$4="TE0714_REV01",RAW_m_TE0714_REV01!$AE:$AG,IF($M$4="TE0714_REV02",RAW_m_TE0714_REV02!$AE:$AG,IF($M$4="TE0714_REV03",RAW_m_TE0714_REV03!$AE:$AG))),3,0),"---")</f>
        <v>---</v>
      </c>
      <c r="S48" s="44" t="str">
        <f t="shared" si="1"/>
        <v>---</v>
      </c>
    </row>
    <row r="49" spans="2:19" ht="15" customHeight="1" x14ac:dyDescent="0.25">
      <c r="B49" s="41">
        <f t="shared" si="0"/>
        <v>44</v>
      </c>
      <c r="C49" s="42">
        <f>IFERROR(IF($C$4="TEBT0714_REV01",CALC_CONN_TEBT0714_REV01!U49,IF($C$4="TEBB0714_REV01",CALC_CONN_TEBB0714_REV01!U49,IF($C$4="TEBA0714_REV01",CALC_CONN_TEBA0714_REV01!U49,))),"---")</f>
        <v>0</v>
      </c>
      <c r="D49" s="43">
        <f>IFERROR(IF($C$4="TEBT0714_REV01",CALC_CONN_TEBT0714_REV01!D49,IF($C$4="TEBB0714_REV01",CALC_CONN_TEBB0714_REV01!D49,IF($C$4="TEBA0714_REV01",CALC_CONN_TEBA0714_REV01!D49,))),"---")</f>
        <v>0</v>
      </c>
      <c r="E49" s="43">
        <f>IFERROR(IF($C$4="TEBT0714_REV01",CALC_CONN_TEBT0714_REV01!E49,IF($C$4="TEBB0714_REV01",CALC_CONN_TEBB0714_REV01!E49,IF($C$4="TEBA0714_REV01",CALC_CONN_TEBA0714_REV01!E49,))),"---")</f>
        <v>0</v>
      </c>
      <c r="F49" s="44" t="str">
        <f>IFERROR(IF(VLOOKUP($D49&amp;"-"&amp;$E49,IF($C$4="TEBA0714_REV01",CALC_CONN_TEBA0714_REV01!$F:$I,IF($C$4="TEBB0714_REV01",CALC_CONN_TEBB0714_REV01!$F:$I,IF($C$4="TEBT0714_REV01",CALC_CONN_TEBT0714_REV01!$F:$I))),4,0)="--","---",IF($C$4="TEBA0714_REV01",CALC_CONN_TEBA0714_REV01!$G49&amp; " --&gt; " &amp;CALC_CONN_TEBA0714_REV01!$I49&amp; " --&gt; ",IF($C$4="TEBB0714_REV01",CALC_CONN_TEBB0714_REV01!$G49&amp; " --&gt; " &amp;CALC_CONN_TEBB0714_REV01!$I49&amp; " --&gt; ",IF($C$4="TEBT0714_REV01",CALC_CONN_TEBT0714_REV01!$G49&amp; " --&gt; " &amp;CALC_CONN_TEBT0714_REV01!$I49&amp; " --&gt; ")))),"---")</f>
        <v>---</v>
      </c>
      <c r="G49" s="44" t="str">
        <f>IFERROR(IF(VLOOKUP($D49&amp;"-"&amp;$E49,IF($C$4="TEBA0714_REV01",CALC_CONN_TEBA0714_REV01!$F:$H,IF($C$4="TEBB0714_REV01",CALC_CONN_TEBB0714_REV01!$F:$H,IF($C$4="TEBT0714_REV01",CALC_CONN_TEBT0714_REV01!$F:$H))),3,0)="--",VLOOKUP($D49&amp;"-"&amp;$E49,IF($C$4="TEBA0714_REV01",CALC_CONN_TEBA0714_REV01!$F:$H,IF($C$4="TEBB0714_REV01",CALC_CONN_TEBB0714_REV01!$F:$H,IF($C$4="TEBT0714_REV01",CALC_CONN_TEBT0714_REV01!$F:$H))),2,0),VLOOKUP($D49&amp;"-"&amp;$E49,IF($C$4="TEBA0714_REV01",CALC_CONN_TEBA0714_REV01!$F:$H,IF($C$4="TEBB0714_REV01",CALC_CONN_TEBB0714_REV01!$F:$H,IF($C$4="TEBT0714_REV01",CALC_CONN_TEBT0714_REV01!$F:$H))),3,0)),"---")</f>
        <v>---</v>
      </c>
      <c r="H49" s="44" t="str">
        <f>IFERROR(VLOOKUP(G49,IF($C$4="TEBT0714_REV01",CALC_CONN_TEBT0714_REV01!$G:$T,IF($C$4="TEBB0714_REV01",CALC_CONN_TEBB0714_REV01!$G:$T,IF($C$4="TEBA0714_REV01",CALC_CONN_TEBA0714_REV01!$G:$T))),14,0),"---")</f>
        <v>---</v>
      </c>
      <c r="I49" s="44" t="str">
        <f>IFERROR(VLOOKUP($D49&amp;"-"&amp;$E49,IF($C$4="TEBA0714_REV01",CALC_CONN_TEBA0714_REV01!$F:$K,IF($C$4="TEBB0714_REV01",CALC_CONN_TEBB0714_REV01!$F:$K,IF($C$4="TEBT0714_REV01",CALC_CONN_TEBT0714_REV01!$F:$K,"???"))),6,0),"---")</f>
        <v>---</v>
      </c>
      <c r="J49" s="45" t="str">
        <f>IFERROR(VLOOKUP($D49&amp;"-"&amp;$E49,IF($C$4="TEBA0714_REV01",CALC_CONN_TEBA0714_REV01!$F:$M,IF($C$4="TEBB0714_REV01",CALC_CONN_TEBB0714_REV01!$F:$M,IF($C$4="TEBT0714_REV01",CALC_CONN_TEBT0714_REV01!$F:$M,"???"))),8,0),"---")</f>
        <v>---</v>
      </c>
      <c r="K49" s="46" t="str">
        <f>IFERROR(VLOOKUP($D49&amp;"-"&amp;$E49,IF($C$4="TEBT0714_REV01",CALC_CONN_TEBT0714_REV01!$F:$N,IF($C$4="TEBB0714_REV01",CALC_CONN_TEBB0714_REV01!$F:$N,IF($C$4="TEBA0714_REV01",CALC_CONN_TEBA0714_REV01!$F:$N))),9,0),"---")</f>
        <v>---</v>
      </c>
      <c r="L49" s="44" t="str">
        <f>IFERROR(VLOOKUP(K49,B2B!$H$3:$I$2000,2,0),"---")</f>
        <v>---</v>
      </c>
      <c r="M49" s="44" t="str">
        <f>IFERROR(VLOOKUP(L49,IF($M$4="TE0714_REV01",RAW_m_TE0714_REV01!$AD:$AH,IF($M$4="TE0714_REV02",RAW_m_TE0714_REV02!$AD:$AH,IF($M$4="TE0714_REV03",RAW_m_TE0714_REV03!$AD:$AH))),5,0),"---")</f>
        <v>---</v>
      </c>
      <c r="N49" s="44" t="str">
        <f>IFERROR(VLOOKUP(L49,IF($M$4="TE0714_REV01",RAW_m_TE0714_REV01!$AE:$AJ,IF($M$4="TE0714_REV02",RAW_m_TE0714_REV02!$AE:$AJ,IF($M$4="TE0714_REV03",RAW_m_TE0714_REV03!$AE:$AJ))),6,0),"---")</f>
        <v>---</v>
      </c>
      <c r="O49" s="54" t="str">
        <f>IFERROR(VLOOKUP(L49,IF($M$4="TE0714_REV01",RAW_m_TE0714_REV01!$AD:$AE,IF($M$4="TE0714_REV02",RAW_m_TE0714_REV02!$AD:$AE,IF($M$4="TE0714_REV03",RAW_m_TE0714_REV03!$AD:$AE))),2,0),"---")</f>
        <v>---</v>
      </c>
      <c r="P49" s="44" t="str">
        <f>IFERROR(VLOOKUP(O49,IF($M$4="TE0714_REV01",RAW_m_TE0714_REV01!$AJ:$AK,IF($M$4="TE0714_REV02",RAW_m_TE0714_REV02!$AJ:$AK,IF($M$4="TE0714_REV03",RAW_m_TE0714_REV03!$AJ:$AK))),2,0),"---")</f>
        <v>---</v>
      </c>
      <c r="Q49" s="44" t="str">
        <f>IFERROR(VLOOKUP(L49,IF($M$4="TE0714_REV01",RAW_m_TE0714_REV01!$AD:$AF,IF($M$4="TE0714_REV02",RAW_m_TE0714_REV02!$AD:$AF,IF($M$4="TE0714_REV03",RAW_m_TE0714_REV03!$AD:$AF))),3,0),"---")</f>
        <v>---</v>
      </c>
      <c r="R49" s="44" t="str">
        <f>IFERROR(VLOOKUP(O49,IF($M$4="TE0714_REV01",RAW_m_TE0714_REV01!$AE:$AG,IF($M$4="TE0714_REV02",RAW_m_TE0714_REV02!$AE:$AG,IF($M$4="TE0714_REV03",RAW_m_TE0714_REV03!$AE:$AG))),3,0),"---")</f>
        <v>---</v>
      </c>
      <c r="S49" s="44" t="str">
        <f t="shared" si="1"/>
        <v>---</v>
      </c>
    </row>
    <row r="50" spans="2:19" ht="15" customHeight="1" x14ac:dyDescent="0.25">
      <c r="B50" s="41">
        <f t="shared" si="0"/>
        <v>45</v>
      </c>
      <c r="C50" s="42">
        <f>IFERROR(IF($C$4="TEBT0714_REV01",CALC_CONN_TEBT0714_REV01!U50,IF($C$4="TEBB0714_REV01",CALC_CONN_TEBB0714_REV01!U50,IF($C$4="TEBA0714_REV01",CALC_CONN_TEBA0714_REV01!U50,))),"---")</f>
        <v>0</v>
      </c>
      <c r="D50" s="43">
        <f>IFERROR(IF($C$4="TEBT0714_REV01",CALC_CONN_TEBT0714_REV01!D50,IF($C$4="TEBB0714_REV01",CALC_CONN_TEBB0714_REV01!D50,IF($C$4="TEBA0714_REV01",CALC_CONN_TEBA0714_REV01!D50,))),"---")</f>
        <v>0</v>
      </c>
      <c r="E50" s="43">
        <f>IFERROR(IF($C$4="TEBT0714_REV01",CALC_CONN_TEBT0714_REV01!E50,IF($C$4="TEBB0714_REV01",CALC_CONN_TEBB0714_REV01!E50,IF($C$4="TEBA0714_REV01",CALC_CONN_TEBA0714_REV01!E50,))),"---")</f>
        <v>0</v>
      </c>
      <c r="F50" s="44" t="str">
        <f>IFERROR(IF(VLOOKUP($D50&amp;"-"&amp;$E50,IF($C$4="TEBA0714_REV01",CALC_CONN_TEBA0714_REV01!$F:$I,IF($C$4="TEBB0714_REV01",CALC_CONN_TEBB0714_REV01!$F:$I,IF($C$4="TEBT0714_REV01",CALC_CONN_TEBT0714_REV01!$F:$I))),4,0)="--","---",IF($C$4="TEBA0714_REV01",CALC_CONN_TEBA0714_REV01!$G50&amp; " --&gt; " &amp;CALC_CONN_TEBA0714_REV01!$I50&amp; " --&gt; ",IF($C$4="TEBB0714_REV01",CALC_CONN_TEBB0714_REV01!$G50&amp; " --&gt; " &amp;CALC_CONN_TEBB0714_REV01!$I50&amp; " --&gt; ",IF($C$4="TEBT0714_REV01",CALC_CONN_TEBT0714_REV01!$G50&amp; " --&gt; " &amp;CALC_CONN_TEBT0714_REV01!$I50&amp; " --&gt; ")))),"---")</f>
        <v>---</v>
      </c>
      <c r="G50" s="44" t="str">
        <f>IFERROR(IF(VLOOKUP($D50&amp;"-"&amp;$E50,IF($C$4="TEBA0714_REV01",CALC_CONN_TEBA0714_REV01!$F:$H,IF($C$4="TEBB0714_REV01",CALC_CONN_TEBB0714_REV01!$F:$H,IF($C$4="TEBT0714_REV01",CALC_CONN_TEBT0714_REV01!$F:$H))),3,0)="--",VLOOKUP($D50&amp;"-"&amp;$E50,IF($C$4="TEBA0714_REV01",CALC_CONN_TEBA0714_REV01!$F:$H,IF($C$4="TEBB0714_REV01",CALC_CONN_TEBB0714_REV01!$F:$H,IF($C$4="TEBT0714_REV01",CALC_CONN_TEBT0714_REV01!$F:$H))),2,0),VLOOKUP($D50&amp;"-"&amp;$E50,IF($C$4="TEBA0714_REV01",CALC_CONN_TEBA0714_REV01!$F:$H,IF($C$4="TEBB0714_REV01",CALC_CONN_TEBB0714_REV01!$F:$H,IF($C$4="TEBT0714_REV01",CALC_CONN_TEBT0714_REV01!$F:$H))),3,0)),"---")</f>
        <v>---</v>
      </c>
      <c r="H50" s="44" t="str">
        <f>IFERROR(VLOOKUP(G50,IF($C$4="TEBT0714_REV01",CALC_CONN_TEBT0714_REV01!$G:$T,IF($C$4="TEBB0714_REV01",CALC_CONN_TEBB0714_REV01!$G:$T,IF($C$4="TEBA0714_REV01",CALC_CONN_TEBA0714_REV01!$G:$T))),14,0),"---")</f>
        <v>---</v>
      </c>
      <c r="I50" s="44" t="str">
        <f>IFERROR(VLOOKUP($D50&amp;"-"&amp;$E50,IF($C$4="TEBA0714_REV01",CALC_CONN_TEBA0714_REV01!$F:$K,IF($C$4="TEBB0714_REV01",CALC_CONN_TEBB0714_REV01!$F:$K,IF($C$4="TEBT0714_REV01",CALC_CONN_TEBT0714_REV01!$F:$K,"???"))),6,0),"---")</f>
        <v>---</v>
      </c>
      <c r="J50" s="45" t="str">
        <f>IFERROR(VLOOKUP($D50&amp;"-"&amp;$E50,IF($C$4="TEBA0714_REV01",CALC_CONN_TEBA0714_REV01!$F:$M,IF($C$4="TEBB0714_REV01",CALC_CONN_TEBB0714_REV01!$F:$M,IF($C$4="TEBT0714_REV01",CALC_CONN_TEBT0714_REV01!$F:$M,"???"))),8,0),"---")</f>
        <v>---</v>
      </c>
      <c r="K50" s="46" t="str">
        <f>IFERROR(VLOOKUP($D50&amp;"-"&amp;$E50,IF($C$4="TEBT0714_REV01",CALC_CONN_TEBT0714_REV01!$F:$N,IF($C$4="TEBB0714_REV01",CALC_CONN_TEBB0714_REV01!$F:$N,IF($C$4="TEBA0714_REV01",CALC_CONN_TEBA0714_REV01!$F:$N))),9,0),"---")</f>
        <v>---</v>
      </c>
      <c r="L50" s="44" t="str">
        <f>IFERROR(VLOOKUP(K50,B2B!$H$3:$I$2000,2,0),"---")</f>
        <v>---</v>
      </c>
      <c r="M50" s="44" t="str">
        <f>IFERROR(VLOOKUP(L50,IF($M$4="TE0714_REV01",RAW_m_TE0714_REV01!$AD:$AH,IF($M$4="TE0714_REV02",RAW_m_TE0714_REV02!$AD:$AH,IF($M$4="TE0714_REV03",RAW_m_TE0714_REV03!$AD:$AH))),5,0),"---")</f>
        <v>---</v>
      </c>
      <c r="N50" s="44" t="str">
        <f>IFERROR(VLOOKUP(L50,IF($M$4="TE0714_REV01",RAW_m_TE0714_REV01!$AE:$AJ,IF($M$4="TE0714_REV02",RAW_m_TE0714_REV02!$AE:$AJ,IF($M$4="TE0714_REV03",RAW_m_TE0714_REV03!$AE:$AJ))),6,0),"---")</f>
        <v>---</v>
      </c>
      <c r="O50" s="54" t="str">
        <f>IFERROR(VLOOKUP(L50,IF($M$4="TE0714_REV01",RAW_m_TE0714_REV01!$AD:$AE,IF($M$4="TE0714_REV02",RAW_m_TE0714_REV02!$AD:$AE,IF($M$4="TE0714_REV03",RAW_m_TE0714_REV03!$AD:$AE))),2,0),"---")</f>
        <v>---</v>
      </c>
      <c r="P50" s="44" t="str">
        <f>IFERROR(VLOOKUP(O50,IF($M$4="TE0714_REV01",RAW_m_TE0714_REV01!$AJ:$AK,IF($M$4="TE0714_REV02",RAW_m_TE0714_REV02!$AJ:$AK,IF($M$4="TE0714_REV03",RAW_m_TE0714_REV03!$AJ:$AK))),2,0),"---")</f>
        <v>---</v>
      </c>
      <c r="Q50" s="44" t="str">
        <f>IFERROR(VLOOKUP(L50,IF($M$4="TE0714_REV01",RAW_m_TE0714_REV01!$AD:$AF,IF($M$4="TE0714_REV02",RAW_m_TE0714_REV02!$AD:$AF,IF($M$4="TE0714_REV03",RAW_m_TE0714_REV03!$AD:$AF))),3,0),"---")</f>
        <v>---</v>
      </c>
      <c r="R50" s="44" t="str">
        <f>IFERROR(VLOOKUP(O50,IF($M$4="TE0714_REV01",RAW_m_TE0714_REV01!$AE:$AG,IF($M$4="TE0714_REV02",RAW_m_TE0714_REV02!$AE:$AG,IF($M$4="TE0714_REV03",RAW_m_TE0714_REV03!$AE:$AG))),3,0),"---")</f>
        <v>---</v>
      </c>
      <c r="S50" s="44" t="str">
        <f t="shared" si="1"/>
        <v>---</v>
      </c>
    </row>
    <row r="51" spans="2:19" ht="15" customHeight="1" x14ac:dyDescent="0.25">
      <c r="B51" s="41">
        <f t="shared" si="0"/>
        <v>46</v>
      </c>
      <c r="C51" s="42">
        <f>IFERROR(IF($C$4="TEBT0714_REV01",CALC_CONN_TEBT0714_REV01!U51,IF($C$4="TEBB0714_REV01",CALC_CONN_TEBB0714_REV01!U51,IF($C$4="TEBA0714_REV01",CALC_CONN_TEBA0714_REV01!U51,))),"---")</f>
        <v>0</v>
      </c>
      <c r="D51" s="43">
        <f>IFERROR(IF($C$4="TEBT0714_REV01",CALC_CONN_TEBT0714_REV01!D51,IF($C$4="TEBB0714_REV01",CALC_CONN_TEBB0714_REV01!D51,IF($C$4="TEBA0714_REV01",CALC_CONN_TEBA0714_REV01!D51,))),"---")</f>
        <v>0</v>
      </c>
      <c r="E51" s="43">
        <f>IFERROR(IF($C$4="TEBT0714_REV01",CALC_CONN_TEBT0714_REV01!E51,IF($C$4="TEBB0714_REV01",CALC_CONN_TEBB0714_REV01!E51,IF($C$4="TEBA0714_REV01",CALC_CONN_TEBA0714_REV01!E51,))),"---")</f>
        <v>0</v>
      </c>
      <c r="F51" s="44" t="str">
        <f>IFERROR(IF(VLOOKUP($D51&amp;"-"&amp;$E51,IF($C$4="TEBA0714_REV01",CALC_CONN_TEBA0714_REV01!$F:$I,IF($C$4="TEBB0714_REV01",CALC_CONN_TEBB0714_REV01!$F:$I,IF($C$4="TEBT0714_REV01",CALC_CONN_TEBT0714_REV01!$F:$I))),4,0)="--","---",IF($C$4="TEBA0714_REV01",CALC_CONN_TEBA0714_REV01!$G51&amp; " --&gt; " &amp;CALC_CONN_TEBA0714_REV01!$I51&amp; " --&gt; ",IF($C$4="TEBB0714_REV01",CALC_CONN_TEBB0714_REV01!$G51&amp; " --&gt; " &amp;CALC_CONN_TEBB0714_REV01!$I51&amp; " --&gt; ",IF($C$4="TEBT0714_REV01",CALC_CONN_TEBT0714_REV01!$G51&amp; " --&gt; " &amp;CALC_CONN_TEBT0714_REV01!$I51&amp; " --&gt; ")))),"---")</f>
        <v>---</v>
      </c>
      <c r="G51" s="44" t="str">
        <f>IFERROR(IF(VLOOKUP($D51&amp;"-"&amp;$E51,IF($C$4="TEBA0714_REV01",CALC_CONN_TEBA0714_REV01!$F:$H,IF($C$4="TEBB0714_REV01",CALC_CONN_TEBB0714_REV01!$F:$H,IF($C$4="TEBT0714_REV01",CALC_CONN_TEBT0714_REV01!$F:$H))),3,0)="--",VLOOKUP($D51&amp;"-"&amp;$E51,IF($C$4="TEBA0714_REV01",CALC_CONN_TEBA0714_REV01!$F:$H,IF($C$4="TEBB0714_REV01",CALC_CONN_TEBB0714_REV01!$F:$H,IF($C$4="TEBT0714_REV01",CALC_CONN_TEBT0714_REV01!$F:$H))),2,0),VLOOKUP($D51&amp;"-"&amp;$E51,IF($C$4="TEBA0714_REV01",CALC_CONN_TEBA0714_REV01!$F:$H,IF($C$4="TEBB0714_REV01",CALC_CONN_TEBB0714_REV01!$F:$H,IF($C$4="TEBT0714_REV01",CALC_CONN_TEBT0714_REV01!$F:$H))),3,0)),"---")</f>
        <v>---</v>
      </c>
      <c r="H51" s="44" t="str">
        <f>IFERROR(VLOOKUP(G51,IF($C$4="TEBT0714_REV01",CALC_CONN_TEBT0714_REV01!$G:$T,IF($C$4="TEBB0714_REV01",CALC_CONN_TEBB0714_REV01!$G:$T,IF($C$4="TEBA0714_REV01",CALC_CONN_TEBA0714_REV01!$G:$T))),14,0),"---")</f>
        <v>---</v>
      </c>
      <c r="I51" s="44" t="str">
        <f>IFERROR(VLOOKUP($D51&amp;"-"&amp;$E51,IF($C$4="TEBA0714_REV01",CALC_CONN_TEBA0714_REV01!$F:$K,IF($C$4="TEBB0714_REV01",CALC_CONN_TEBB0714_REV01!$F:$K,IF($C$4="TEBT0714_REV01",CALC_CONN_TEBT0714_REV01!$F:$K,"???"))),6,0),"---")</f>
        <v>---</v>
      </c>
      <c r="J51" s="45" t="str">
        <f>IFERROR(VLOOKUP($D51&amp;"-"&amp;$E51,IF($C$4="TEBA0714_REV01",CALC_CONN_TEBA0714_REV01!$F:$M,IF($C$4="TEBB0714_REV01",CALC_CONN_TEBB0714_REV01!$F:$M,IF($C$4="TEBT0714_REV01",CALC_CONN_TEBT0714_REV01!$F:$M,"???"))),8,0),"---")</f>
        <v>---</v>
      </c>
      <c r="K51" s="46" t="str">
        <f>IFERROR(VLOOKUP($D51&amp;"-"&amp;$E51,IF($C$4="TEBT0714_REV01",CALC_CONN_TEBT0714_REV01!$F:$N,IF($C$4="TEBB0714_REV01",CALC_CONN_TEBB0714_REV01!$F:$N,IF($C$4="TEBA0714_REV01",CALC_CONN_TEBA0714_REV01!$F:$N))),9,0),"---")</f>
        <v>---</v>
      </c>
      <c r="L51" s="44" t="str">
        <f>IFERROR(VLOOKUP(K51,B2B!$H$3:$I$2000,2,0),"---")</f>
        <v>---</v>
      </c>
      <c r="M51" s="44" t="str">
        <f>IFERROR(VLOOKUP(L51,IF($M$4="TE0714_REV01",RAW_m_TE0714_REV01!$AD:$AH,IF($M$4="TE0714_REV02",RAW_m_TE0714_REV02!$AD:$AH,IF($M$4="TE0714_REV03",RAW_m_TE0714_REV03!$AD:$AH))),5,0),"---")</f>
        <v>---</v>
      </c>
      <c r="N51" s="44" t="str">
        <f>IFERROR(VLOOKUP(L51,IF($M$4="TE0714_REV01",RAW_m_TE0714_REV01!$AE:$AJ,IF($M$4="TE0714_REV02",RAW_m_TE0714_REV02!$AE:$AJ,IF($M$4="TE0714_REV03",RAW_m_TE0714_REV03!$AE:$AJ))),6,0),"---")</f>
        <v>---</v>
      </c>
      <c r="O51" s="54" t="str">
        <f>IFERROR(VLOOKUP(L51,IF($M$4="TE0714_REV01",RAW_m_TE0714_REV01!$AD:$AE,IF($M$4="TE0714_REV02",RAW_m_TE0714_REV02!$AD:$AE,IF($M$4="TE0714_REV03",RAW_m_TE0714_REV03!$AD:$AE))),2,0),"---")</f>
        <v>---</v>
      </c>
      <c r="P51" s="44" t="str">
        <f>IFERROR(VLOOKUP(O51,IF($M$4="TE0714_REV01",RAW_m_TE0714_REV01!$AJ:$AK,IF($M$4="TE0714_REV02",RAW_m_TE0714_REV02!$AJ:$AK,IF($M$4="TE0714_REV03",RAW_m_TE0714_REV03!$AJ:$AK))),2,0),"---")</f>
        <v>---</v>
      </c>
      <c r="Q51" s="44" t="str">
        <f>IFERROR(VLOOKUP(L51,IF($M$4="TE0714_REV01",RAW_m_TE0714_REV01!$AD:$AF,IF($M$4="TE0714_REV02",RAW_m_TE0714_REV02!$AD:$AF,IF($M$4="TE0714_REV03",RAW_m_TE0714_REV03!$AD:$AF))),3,0),"---")</f>
        <v>---</v>
      </c>
      <c r="R51" s="44" t="str">
        <f>IFERROR(VLOOKUP(O51,IF($M$4="TE0714_REV01",RAW_m_TE0714_REV01!$AE:$AG,IF($M$4="TE0714_REV02",RAW_m_TE0714_REV02!$AE:$AG,IF($M$4="TE0714_REV03",RAW_m_TE0714_REV03!$AE:$AG))),3,0),"---")</f>
        <v>---</v>
      </c>
      <c r="S51" s="44" t="str">
        <f t="shared" si="1"/>
        <v>---</v>
      </c>
    </row>
    <row r="52" spans="2:19" ht="15" customHeight="1" x14ac:dyDescent="0.25">
      <c r="B52" s="41">
        <f t="shared" si="0"/>
        <v>47</v>
      </c>
      <c r="C52" s="42">
        <f>IFERROR(IF($C$4="TEBT0714_REV01",CALC_CONN_TEBT0714_REV01!U52,IF($C$4="TEBB0714_REV01",CALC_CONN_TEBB0714_REV01!U52,IF($C$4="TEBA0714_REV01",CALC_CONN_TEBA0714_REV01!U52,))),"---")</f>
        <v>0</v>
      </c>
      <c r="D52" s="43">
        <f>IFERROR(IF($C$4="TEBT0714_REV01",CALC_CONN_TEBT0714_REV01!D52,IF($C$4="TEBB0714_REV01",CALC_CONN_TEBB0714_REV01!D52,IF($C$4="TEBA0714_REV01",CALC_CONN_TEBA0714_REV01!D52,))),"---")</f>
        <v>0</v>
      </c>
      <c r="E52" s="43">
        <f>IFERROR(IF($C$4="TEBT0714_REV01",CALC_CONN_TEBT0714_REV01!E52,IF($C$4="TEBB0714_REV01",CALC_CONN_TEBB0714_REV01!E52,IF($C$4="TEBA0714_REV01",CALC_CONN_TEBA0714_REV01!E52,))),"---")</f>
        <v>0</v>
      </c>
      <c r="F52" s="44" t="str">
        <f>IFERROR(IF(VLOOKUP($D52&amp;"-"&amp;$E52,IF($C$4="TEBA0714_REV01",CALC_CONN_TEBA0714_REV01!$F:$I,IF($C$4="TEBB0714_REV01",CALC_CONN_TEBB0714_REV01!$F:$I,IF($C$4="TEBT0714_REV01",CALC_CONN_TEBT0714_REV01!$F:$I))),4,0)="--","---",IF($C$4="TEBA0714_REV01",CALC_CONN_TEBA0714_REV01!$G52&amp; " --&gt; " &amp;CALC_CONN_TEBA0714_REV01!$I52&amp; " --&gt; ",IF($C$4="TEBB0714_REV01",CALC_CONN_TEBB0714_REV01!$G52&amp; " --&gt; " &amp;CALC_CONN_TEBB0714_REV01!$I52&amp; " --&gt; ",IF($C$4="TEBT0714_REV01",CALC_CONN_TEBT0714_REV01!$G52&amp; " --&gt; " &amp;CALC_CONN_TEBT0714_REV01!$I52&amp; " --&gt; ")))),"---")</f>
        <v>---</v>
      </c>
      <c r="G52" s="44" t="str">
        <f>IFERROR(IF(VLOOKUP($D52&amp;"-"&amp;$E52,IF($C$4="TEBA0714_REV01",CALC_CONN_TEBA0714_REV01!$F:$H,IF($C$4="TEBB0714_REV01",CALC_CONN_TEBB0714_REV01!$F:$H,IF($C$4="TEBT0714_REV01",CALC_CONN_TEBT0714_REV01!$F:$H))),3,0)="--",VLOOKUP($D52&amp;"-"&amp;$E52,IF($C$4="TEBA0714_REV01",CALC_CONN_TEBA0714_REV01!$F:$H,IF($C$4="TEBB0714_REV01",CALC_CONN_TEBB0714_REV01!$F:$H,IF($C$4="TEBT0714_REV01",CALC_CONN_TEBT0714_REV01!$F:$H))),2,0),VLOOKUP($D52&amp;"-"&amp;$E52,IF($C$4="TEBA0714_REV01",CALC_CONN_TEBA0714_REV01!$F:$H,IF($C$4="TEBB0714_REV01",CALC_CONN_TEBB0714_REV01!$F:$H,IF($C$4="TEBT0714_REV01",CALC_CONN_TEBT0714_REV01!$F:$H))),3,0)),"---")</f>
        <v>---</v>
      </c>
      <c r="H52" s="44" t="str">
        <f>IFERROR(VLOOKUP(G52,IF($C$4="TEBT0714_REV01",CALC_CONN_TEBT0714_REV01!$G:$T,IF($C$4="TEBB0714_REV01",CALC_CONN_TEBB0714_REV01!$G:$T,IF($C$4="TEBA0714_REV01",CALC_CONN_TEBA0714_REV01!$G:$T))),14,0),"---")</f>
        <v>---</v>
      </c>
      <c r="I52" s="44" t="str">
        <f>IFERROR(VLOOKUP($D52&amp;"-"&amp;$E52,IF($C$4="TEBA0714_REV01",CALC_CONN_TEBA0714_REV01!$F:$K,IF($C$4="TEBB0714_REV01",CALC_CONN_TEBB0714_REV01!$F:$K,IF($C$4="TEBT0714_REV01",CALC_CONN_TEBT0714_REV01!$F:$K,"???"))),6,0),"---")</f>
        <v>---</v>
      </c>
      <c r="J52" s="45" t="str">
        <f>IFERROR(VLOOKUP($D52&amp;"-"&amp;$E52,IF($C$4="TEBA0714_REV01",CALC_CONN_TEBA0714_REV01!$F:$M,IF($C$4="TEBB0714_REV01",CALC_CONN_TEBB0714_REV01!$F:$M,IF($C$4="TEBT0714_REV01",CALC_CONN_TEBT0714_REV01!$F:$M,"???"))),8,0),"---")</f>
        <v>---</v>
      </c>
      <c r="K52" s="46" t="str">
        <f>IFERROR(VLOOKUP($D52&amp;"-"&amp;$E52,IF($C$4="TEBT0714_REV01",CALC_CONN_TEBT0714_REV01!$F:$N,IF($C$4="TEBB0714_REV01",CALC_CONN_TEBB0714_REV01!$F:$N,IF($C$4="TEBA0714_REV01",CALC_CONN_TEBA0714_REV01!$F:$N))),9,0),"---")</f>
        <v>---</v>
      </c>
      <c r="L52" s="44" t="str">
        <f>IFERROR(VLOOKUP(K52,B2B!$H$3:$I$2000,2,0),"---")</f>
        <v>---</v>
      </c>
      <c r="M52" s="44" t="str">
        <f>IFERROR(VLOOKUP(L52,IF($M$4="TE0714_REV01",RAW_m_TE0714_REV01!$AD:$AH,IF($M$4="TE0714_REV02",RAW_m_TE0714_REV02!$AD:$AH,IF($M$4="TE0714_REV03",RAW_m_TE0714_REV03!$AD:$AH))),5,0),"---")</f>
        <v>---</v>
      </c>
      <c r="N52" s="44" t="str">
        <f>IFERROR(VLOOKUP(L52,IF($M$4="TE0714_REV01",RAW_m_TE0714_REV01!$AE:$AJ,IF($M$4="TE0714_REV02",RAW_m_TE0714_REV02!$AE:$AJ,IF($M$4="TE0714_REV03",RAW_m_TE0714_REV03!$AE:$AJ))),6,0),"---")</f>
        <v>---</v>
      </c>
      <c r="O52" s="54" t="str">
        <f>IFERROR(VLOOKUP(L52,IF($M$4="TE0714_REV01",RAW_m_TE0714_REV01!$AD:$AE,IF($M$4="TE0714_REV02",RAW_m_TE0714_REV02!$AD:$AE,IF($M$4="TE0714_REV03",RAW_m_TE0714_REV03!$AD:$AE))),2,0),"---")</f>
        <v>---</v>
      </c>
      <c r="P52" s="44" t="str">
        <f>IFERROR(VLOOKUP(O52,IF($M$4="TE0714_REV01",RAW_m_TE0714_REV01!$AJ:$AK,IF($M$4="TE0714_REV02",RAW_m_TE0714_REV02!$AJ:$AK,IF($M$4="TE0714_REV03",RAW_m_TE0714_REV03!$AJ:$AK))),2,0),"---")</f>
        <v>---</v>
      </c>
      <c r="Q52" s="44" t="str">
        <f>IFERROR(VLOOKUP(L52,IF($M$4="TE0714_REV01",RAW_m_TE0714_REV01!$AD:$AF,IF($M$4="TE0714_REV02",RAW_m_TE0714_REV02!$AD:$AF,IF($M$4="TE0714_REV03",RAW_m_TE0714_REV03!$AD:$AF))),3,0),"---")</f>
        <v>---</v>
      </c>
      <c r="R52" s="44" t="str">
        <f>IFERROR(VLOOKUP(O52,IF($M$4="TE0714_REV01",RAW_m_TE0714_REV01!$AE:$AG,IF($M$4="TE0714_REV02",RAW_m_TE0714_REV02!$AE:$AG,IF($M$4="TE0714_REV03",RAW_m_TE0714_REV03!$AE:$AG))),3,0),"---")</f>
        <v>---</v>
      </c>
      <c r="S52" s="44" t="str">
        <f t="shared" si="1"/>
        <v>---</v>
      </c>
    </row>
    <row r="53" spans="2:19" ht="15" customHeight="1" x14ac:dyDescent="0.25">
      <c r="B53" s="41">
        <f t="shared" si="0"/>
        <v>48</v>
      </c>
      <c r="C53" s="42">
        <f>IFERROR(IF($C$4="TEBT0714_REV01",CALC_CONN_TEBT0714_REV01!U53,IF($C$4="TEBB0714_REV01",CALC_CONN_TEBB0714_REV01!U53,IF($C$4="TEBA0714_REV01",CALC_CONN_TEBA0714_REV01!U53,))),"---")</f>
        <v>0</v>
      </c>
      <c r="D53" s="43">
        <f>IFERROR(IF($C$4="TEBT0714_REV01",CALC_CONN_TEBT0714_REV01!D53,IF($C$4="TEBB0714_REV01",CALC_CONN_TEBB0714_REV01!D53,IF($C$4="TEBA0714_REV01",CALC_CONN_TEBA0714_REV01!D53,))),"---")</f>
        <v>0</v>
      </c>
      <c r="E53" s="43">
        <f>IFERROR(IF($C$4="TEBT0714_REV01",CALC_CONN_TEBT0714_REV01!E53,IF($C$4="TEBB0714_REV01",CALC_CONN_TEBB0714_REV01!E53,IF($C$4="TEBA0714_REV01",CALC_CONN_TEBA0714_REV01!E53,))),"---")</f>
        <v>0</v>
      </c>
      <c r="F53" s="44" t="str">
        <f>IFERROR(IF(VLOOKUP($D53&amp;"-"&amp;$E53,IF($C$4="TEBA0714_REV01",CALC_CONN_TEBA0714_REV01!$F:$I,IF($C$4="TEBB0714_REV01",CALC_CONN_TEBB0714_REV01!$F:$I,IF($C$4="TEBT0714_REV01",CALC_CONN_TEBT0714_REV01!$F:$I))),4,0)="--","---",IF($C$4="TEBA0714_REV01",CALC_CONN_TEBA0714_REV01!$G53&amp; " --&gt; " &amp;CALC_CONN_TEBA0714_REV01!$I53&amp; " --&gt; ",IF($C$4="TEBB0714_REV01",CALC_CONN_TEBB0714_REV01!$G53&amp; " --&gt; " &amp;CALC_CONN_TEBB0714_REV01!$I53&amp; " --&gt; ",IF($C$4="TEBT0714_REV01",CALC_CONN_TEBT0714_REV01!$G53&amp; " --&gt; " &amp;CALC_CONN_TEBT0714_REV01!$I53&amp; " --&gt; ")))),"---")</f>
        <v>---</v>
      </c>
      <c r="G53" s="44" t="str">
        <f>IFERROR(IF(VLOOKUP($D53&amp;"-"&amp;$E53,IF($C$4="TEBA0714_REV01",CALC_CONN_TEBA0714_REV01!$F:$H,IF($C$4="TEBB0714_REV01",CALC_CONN_TEBB0714_REV01!$F:$H,IF($C$4="TEBT0714_REV01",CALC_CONN_TEBT0714_REV01!$F:$H))),3,0)="--",VLOOKUP($D53&amp;"-"&amp;$E53,IF($C$4="TEBA0714_REV01",CALC_CONN_TEBA0714_REV01!$F:$H,IF($C$4="TEBB0714_REV01",CALC_CONN_TEBB0714_REV01!$F:$H,IF($C$4="TEBT0714_REV01",CALC_CONN_TEBT0714_REV01!$F:$H))),2,0),VLOOKUP($D53&amp;"-"&amp;$E53,IF($C$4="TEBA0714_REV01",CALC_CONN_TEBA0714_REV01!$F:$H,IF($C$4="TEBB0714_REV01",CALC_CONN_TEBB0714_REV01!$F:$H,IF($C$4="TEBT0714_REV01",CALC_CONN_TEBT0714_REV01!$F:$H))),3,0)),"---")</f>
        <v>---</v>
      </c>
      <c r="H53" s="44" t="str">
        <f>IFERROR(VLOOKUP(G53,IF($C$4="TEBT0714_REV01",CALC_CONN_TEBT0714_REV01!$G:$T,IF($C$4="TEBB0714_REV01",CALC_CONN_TEBB0714_REV01!$G:$T,IF($C$4="TEBA0714_REV01",CALC_CONN_TEBA0714_REV01!$G:$T))),14,0),"---")</f>
        <v>---</v>
      </c>
      <c r="I53" s="44" t="str">
        <f>IFERROR(VLOOKUP($D53&amp;"-"&amp;$E53,IF($C$4="TEBA0714_REV01",CALC_CONN_TEBA0714_REV01!$F:$K,IF($C$4="TEBB0714_REV01",CALC_CONN_TEBB0714_REV01!$F:$K,IF($C$4="TEBT0714_REV01",CALC_CONN_TEBT0714_REV01!$F:$K,"???"))),6,0),"---")</f>
        <v>---</v>
      </c>
      <c r="J53" s="45" t="str">
        <f>IFERROR(VLOOKUP($D53&amp;"-"&amp;$E53,IF($C$4="TEBA0714_REV01",CALC_CONN_TEBA0714_REV01!$F:$M,IF($C$4="TEBB0714_REV01",CALC_CONN_TEBB0714_REV01!$F:$M,IF($C$4="TEBT0714_REV01",CALC_CONN_TEBT0714_REV01!$F:$M,"???"))),8,0),"---")</f>
        <v>---</v>
      </c>
      <c r="K53" s="46" t="str">
        <f>IFERROR(VLOOKUP($D53&amp;"-"&amp;$E53,IF($C$4="TEBT0714_REV01",CALC_CONN_TEBT0714_REV01!$F:$N,IF($C$4="TEBB0714_REV01",CALC_CONN_TEBB0714_REV01!$F:$N,IF($C$4="TEBA0714_REV01",CALC_CONN_TEBA0714_REV01!$F:$N))),9,0),"---")</f>
        <v>---</v>
      </c>
      <c r="L53" s="44" t="str">
        <f>IFERROR(VLOOKUP(K53,B2B!$H$3:$I$2000,2,0),"---")</f>
        <v>---</v>
      </c>
      <c r="M53" s="44" t="str">
        <f>IFERROR(VLOOKUP(L53,IF($M$4="TE0714_REV01",RAW_m_TE0714_REV01!$AD:$AH,IF($M$4="TE0714_REV02",RAW_m_TE0714_REV02!$AD:$AH,IF($M$4="TE0714_REV03",RAW_m_TE0714_REV03!$AD:$AH))),5,0),"---")</f>
        <v>---</v>
      </c>
      <c r="N53" s="44" t="str">
        <f>IFERROR(VLOOKUP(L53,IF($M$4="TE0714_REV01",RAW_m_TE0714_REV01!$AE:$AJ,IF($M$4="TE0714_REV02",RAW_m_TE0714_REV02!$AE:$AJ,IF($M$4="TE0714_REV03",RAW_m_TE0714_REV03!$AE:$AJ))),6,0),"---")</f>
        <v>---</v>
      </c>
      <c r="O53" s="54" t="str">
        <f>IFERROR(VLOOKUP(L53,IF($M$4="TE0714_REV01",RAW_m_TE0714_REV01!$AD:$AE,IF($M$4="TE0714_REV02",RAW_m_TE0714_REV02!$AD:$AE,IF($M$4="TE0714_REV03",RAW_m_TE0714_REV03!$AD:$AE))),2,0),"---")</f>
        <v>---</v>
      </c>
      <c r="P53" s="44" t="str">
        <f>IFERROR(VLOOKUP(O53,IF($M$4="TE0714_REV01",RAW_m_TE0714_REV01!$AJ:$AK,IF($M$4="TE0714_REV02",RAW_m_TE0714_REV02!$AJ:$AK,IF($M$4="TE0714_REV03",RAW_m_TE0714_REV03!$AJ:$AK))),2,0),"---")</f>
        <v>---</v>
      </c>
      <c r="Q53" s="44" t="str">
        <f>IFERROR(VLOOKUP(L53,IF($M$4="TE0714_REV01",RAW_m_TE0714_REV01!$AD:$AF,IF($M$4="TE0714_REV02",RAW_m_TE0714_REV02!$AD:$AF,IF($M$4="TE0714_REV03",RAW_m_TE0714_REV03!$AD:$AF))),3,0),"---")</f>
        <v>---</v>
      </c>
      <c r="R53" s="44" t="str">
        <f>IFERROR(VLOOKUP(O53,IF($M$4="TE0714_REV01",RAW_m_TE0714_REV01!$AE:$AG,IF($M$4="TE0714_REV02",RAW_m_TE0714_REV02!$AE:$AG,IF($M$4="TE0714_REV03",RAW_m_TE0714_REV03!$AE:$AG))),3,0),"---")</f>
        <v>---</v>
      </c>
      <c r="S53" s="44" t="str">
        <f t="shared" si="1"/>
        <v>---</v>
      </c>
    </row>
    <row r="54" spans="2:19" ht="15" customHeight="1" x14ac:dyDescent="0.25">
      <c r="B54" s="41">
        <f t="shared" si="0"/>
        <v>49</v>
      </c>
      <c r="C54" s="42">
        <f>IFERROR(IF($C$4="TEBT0714_REV01",CALC_CONN_TEBT0714_REV01!U54,IF($C$4="TEBB0714_REV01",CALC_CONN_TEBB0714_REV01!U54,IF($C$4="TEBA0714_REV01",CALC_CONN_TEBA0714_REV01!U54,))),"---")</f>
        <v>0</v>
      </c>
      <c r="D54" s="43">
        <f>IFERROR(IF($C$4="TEBT0714_REV01",CALC_CONN_TEBT0714_REV01!D54,IF($C$4="TEBB0714_REV01",CALC_CONN_TEBB0714_REV01!D54,IF($C$4="TEBA0714_REV01",CALC_CONN_TEBA0714_REV01!D54,))),"---")</f>
        <v>0</v>
      </c>
      <c r="E54" s="43">
        <f>IFERROR(IF($C$4="TEBT0714_REV01",CALC_CONN_TEBT0714_REV01!E54,IF($C$4="TEBB0714_REV01",CALC_CONN_TEBB0714_REV01!E54,IF($C$4="TEBA0714_REV01",CALC_CONN_TEBA0714_REV01!E54,))),"---")</f>
        <v>0</v>
      </c>
      <c r="F54" s="44" t="str">
        <f>IFERROR(IF(VLOOKUP($D54&amp;"-"&amp;$E54,IF($C$4="TEBA0714_REV01",CALC_CONN_TEBA0714_REV01!$F:$I,IF($C$4="TEBB0714_REV01",CALC_CONN_TEBB0714_REV01!$F:$I,IF($C$4="TEBT0714_REV01",CALC_CONN_TEBT0714_REV01!$F:$I))),4,0)="--","---",IF($C$4="TEBA0714_REV01",CALC_CONN_TEBA0714_REV01!$G54&amp; " --&gt; " &amp;CALC_CONN_TEBA0714_REV01!$I54&amp; " --&gt; ",IF($C$4="TEBB0714_REV01",CALC_CONN_TEBB0714_REV01!$G54&amp; " --&gt; " &amp;CALC_CONN_TEBB0714_REV01!$I54&amp; " --&gt; ",IF($C$4="TEBT0714_REV01",CALC_CONN_TEBT0714_REV01!$G54&amp; " --&gt; " &amp;CALC_CONN_TEBT0714_REV01!$I54&amp; " --&gt; ")))),"---")</f>
        <v>---</v>
      </c>
      <c r="G54" s="44" t="str">
        <f>IFERROR(IF(VLOOKUP($D54&amp;"-"&amp;$E54,IF($C$4="TEBA0714_REV01",CALC_CONN_TEBA0714_REV01!$F:$H,IF($C$4="TEBB0714_REV01",CALC_CONN_TEBB0714_REV01!$F:$H,IF($C$4="TEBT0714_REV01",CALC_CONN_TEBT0714_REV01!$F:$H))),3,0)="--",VLOOKUP($D54&amp;"-"&amp;$E54,IF($C$4="TEBA0714_REV01",CALC_CONN_TEBA0714_REV01!$F:$H,IF($C$4="TEBB0714_REV01",CALC_CONN_TEBB0714_REV01!$F:$H,IF($C$4="TEBT0714_REV01",CALC_CONN_TEBT0714_REV01!$F:$H))),2,0),VLOOKUP($D54&amp;"-"&amp;$E54,IF($C$4="TEBA0714_REV01",CALC_CONN_TEBA0714_REV01!$F:$H,IF($C$4="TEBB0714_REV01",CALC_CONN_TEBB0714_REV01!$F:$H,IF($C$4="TEBT0714_REV01",CALC_CONN_TEBT0714_REV01!$F:$H))),3,0)),"---")</f>
        <v>---</v>
      </c>
      <c r="H54" s="44" t="str">
        <f>IFERROR(VLOOKUP(G54,IF($C$4="TEBT0714_REV01",CALC_CONN_TEBT0714_REV01!$G:$T,IF($C$4="TEBB0714_REV01",CALC_CONN_TEBB0714_REV01!$G:$T,IF($C$4="TEBA0714_REV01",CALC_CONN_TEBA0714_REV01!$G:$T))),14,0),"---")</f>
        <v>---</v>
      </c>
      <c r="I54" s="44" t="str">
        <f>IFERROR(VLOOKUP($D54&amp;"-"&amp;$E54,IF($C$4="TEBA0714_REV01",CALC_CONN_TEBA0714_REV01!$F:$K,IF($C$4="TEBB0714_REV01",CALC_CONN_TEBB0714_REV01!$F:$K,IF($C$4="TEBT0714_REV01",CALC_CONN_TEBT0714_REV01!$F:$K,"???"))),6,0),"---")</f>
        <v>---</v>
      </c>
      <c r="J54" s="45" t="str">
        <f>IFERROR(VLOOKUP($D54&amp;"-"&amp;$E54,IF($C$4="TEBA0714_REV01",CALC_CONN_TEBA0714_REV01!$F:$M,IF($C$4="TEBB0714_REV01",CALC_CONN_TEBB0714_REV01!$F:$M,IF($C$4="TEBT0714_REV01",CALC_CONN_TEBT0714_REV01!$F:$M,"???"))),8,0),"---")</f>
        <v>---</v>
      </c>
      <c r="K54" s="46" t="str">
        <f>IFERROR(VLOOKUP($D54&amp;"-"&amp;$E54,IF($C$4="TEBT0714_REV01",CALC_CONN_TEBT0714_REV01!$F:$N,IF($C$4="TEBB0714_REV01",CALC_CONN_TEBB0714_REV01!$F:$N,IF($C$4="TEBA0714_REV01",CALC_CONN_TEBA0714_REV01!$F:$N))),9,0),"---")</f>
        <v>---</v>
      </c>
      <c r="L54" s="44" t="str">
        <f>IFERROR(VLOOKUP(K54,B2B!$H$3:$I$2000,2,0),"---")</f>
        <v>---</v>
      </c>
      <c r="M54" s="44" t="str">
        <f>IFERROR(VLOOKUP(L54,IF($M$4="TE0714_REV01",RAW_m_TE0714_REV01!$AD:$AH,IF($M$4="TE0714_REV02",RAW_m_TE0714_REV02!$AD:$AH,IF($M$4="TE0714_REV03",RAW_m_TE0714_REV03!$AD:$AH))),5,0),"---")</f>
        <v>---</v>
      </c>
      <c r="N54" s="44" t="str">
        <f>IFERROR(VLOOKUP(L54,IF($M$4="TE0714_REV01",RAW_m_TE0714_REV01!$AE:$AJ,IF($M$4="TE0714_REV02",RAW_m_TE0714_REV02!$AE:$AJ,IF($M$4="TE0714_REV03",RAW_m_TE0714_REV03!$AE:$AJ))),6,0),"---")</f>
        <v>---</v>
      </c>
      <c r="O54" s="54" t="str">
        <f>IFERROR(VLOOKUP(L54,IF($M$4="TE0714_REV01",RAW_m_TE0714_REV01!$AD:$AE,IF($M$4="TE0714_REV02",RAW_m_TE0714_REV02!$AD:$AE,IF($M$4="TE0714_REV03",RAW_m_TE0714_REV03!$AD:$AE))),2,0),"---")</f>
        <v>---</v>
      </c>
      <c r="P54" s="44" t="str">
        <f>IFERROR(VLOOKUP(O54,IF($M$4="TE0714_REV01",RAW_m_TE0714_REV01!$AJ:$AK,IF($M$4="TE0714_REV02",RAW_m_TE0714_REV02!$AJ:$AK,IF($M$4="TE0714_REV03",RAW_m_TE0714_REV03!$AJ:$AK))),2,0),"---")</f>
        <v>---</v>
      </c>
      <c r="Q54" s="44" t="str">
        <f>IFERROR(VLOOKUP(L54,IF($M$4="TE0714_REV01",RAW_m_TE0714_REV01!$AD:$AF,IF($M$4="TE0714_REV02",RAW_m_TE0714_REV02!$AD:$AF,IF($M$4="TE0714_REV03",RAW_m_TE0714_REV03!$AD:$AF))),3,0),"---")</f>
        <v>---</v>
      </c>
      <c r="R54" s="44" t="str">
        <f>IFERROR(VLOOKUP(O54,IF($M$4="TE0714_REV01",RAW_m_TE0714_REV01!$AE:$AG,IF($M$4="TE0714_REV02",RAW_m_TE0714_REV02!$AE:$AG,IF($M$4="TE0714_REV03",RAW_m_TE0714_REV03!$AE:$AG))),3,0),"---")</f>
        <v>---</v>
      </c>
      <c r="S54" s="44" t="str">
        <f t="shared" si="1"/>
        <v>---</v>
      </c>
    </row>
    <row r="55" spans="2:19" ht="15" customHeight="1" x14ac:dyDescent="0.25">
      <c r="B55" s="41">
        <f t="shared" si="0"/>
        <v>50</v>
      </c>
      <c r="C55" s="42">
        <f>IFERROR(IF($C$4="TEBT0714_REV01",CALC_CONN_TEBT0714_REV01!U55,IF($C$4="TEBB0714_REV01",CALC_CONN_TEBB0714_REV01!U55,IF($C$4="TEBA0714_REV01",CALC_CONN_TEBA0714_REV01!U55,))),"---")</f>
        <v>0</v>
      </c>
      <c r="D55" s="43">
        <f>IFERROR(IF($C$4="TEBT0714_REV01",CALC_CONN_TEBT0714_REV01!D55,IF($C$4="TEBB0714_REV01",CALC_CONN_TEBB0714_REV01!D55,IF($C$4="TEBA0714_REV01",CALC_CONN_TEBA0714_REV01!D55,))),"---")</f>
        <v>0</v>
      </c>
      <c r="E55" s="43">
        <f>IFERROR(IF($C$4="TEBT0714_REV01",CALC_CONN_TEBT0714_REV01!E55,IF($C$4="TEBB0714_REV01",CALC_CONN_TEBB0714_REV01!E55,IF($C$4="TEBA0714_REV01",CALC_CONN_TEBA0714_REV01!E55,))),"---")</f>
        <v>0</v>
      </c>
      <c r="F55" s="44" t="str">
        <f>IFERROR(IF(VLOOKUP($D55&amp;"-"&amp;$E55,IF($C$4="TEBA0714_REV01",CALC_CONN_TEBA0714_REV01!$F:$I,IF($C$4="TEBB0714_REV01",CALC_CONN_TEBB0714_REV01!$F:$I,IF($C$4="TEBT0714_REV01",CALC_CONN_TEBT0714_REV01!$F:$I))),4,0)="--","---",IF($C$4="TEBA0714_REV01",CALC_CONN_TEBA0714_REV01!$G55&amp; " --&gt; " &amp;CALC_CONN_TEBA0714_REV01!$I55&amp; " --&gt; ",IF($C$4="TEBB0714_REV01",CALC_CONN_TEBB0714_REV01!$G55&amp; " --&gt; " &amp;CALC_CONN_TEBB0714_REV01!$I55&amp; " --&gt; ",IF($C$4="TEBT0714_REV01",CALC_CONN_TEBT0714_REV01!$G55&amp; " --&gt; " &amp;CALC_CONN_TEBT0714_REV01!$I55&amp; " --&gt; ")))),"---")</f>
        <v>---</v>
      </c>
      <c r="G55" s="44" t="str">
        <f>IFERROR(IF(VLOOKUP($D55&amp;"-"&amp;$E55,IF($C$4="TEBA0714_REV01",CALC_CONN_TEBA0714_REV01!$F:$H,IF($C$4="TEBB0714_REV01",CALC_CONN_TEBB0714_REV01!$F:$H,IF($C$4="TEBT0714_REV01",CALC_CONN_TEBT0714_REV01!$F:$H))),3,0)="--",VLOOKUP($D55&amp;"-"&amp;$E55,IF($C$4="TEBA0714_REV01",CALC_CONN_TEBA0714_REV01!$F:$H,IF($C$4="TEBB0714_REV01",CALC_CONN_TEBB0714_REV01!$F:$H,IF($C$4="TEBT0714_REV01",CALC_CONN_TEBT0714_REV01!$F:$H))),2,0),VLOOKUP($D55&amp;"-"&amp;$E55,IF($C$4="TEBA0714_REV01",CALC_CONN_TEBA0714_REV01!$F:$H,IF($C$4="TEBB0714_REV01",CALC_CONN_TEBB0714_REV01!$F:$H,IF($C$4="TEBT0714_REV01",CALC_CONN_TEBT0714_REV01!$F:$H))),3,0)),"---")</f>
        <v>---</v>
      </c>
      <c r="H55" s="44" t="str">
        <f>IFERROR(VLOOKUP(G55,IF($C$4="TEBT0714_REV01",CALC_CONN_TEBT0714_REV01!$G:$T,IF($C$4="TEBB0714_REV01",CALC_CONN_TEBB0714_REV01!$G:$T,IF($C$4="TEBA0714_REV01",CALC_CONN_TEBA0714_REV01!$G:$T))),14,0),"---")</f>
        <v>---</v>
      </c>
      <c r="I55" s="44" t="str">
        <f>IFERROR(VLOOKUP($D55&amp;"-"&amp;$E55,IF($C$4="TEBA0714_REV01",CALC_CONN_TEBA0714_REV01!$F:$K,IF($C$4="TEBB0714_REV01",CALC_CONN_TEBB0714_REV01!$F:$K,IF($C$4="TEBT0714_REV01",CALC_CONN_TEBT0714_REV01!$F:$K,"???"))),6,0),"---")</f>
        <v>---</v>
      </c>
      <c r="J55" s="45" t="str">
        <f>IFERROR(VLOOKUP($D55&amp;"-"&amp;$E55,IF($C$4="TEBA0714_REV01",CALC_CONN_TEBA0714_REV01!$F:$M,IF($C$4="TEBB0714_REV01",CALC_CONN_TEBB0714_REV01!$F:$M,IF($C$4="TEBT0714_REV01",CALC_CONN_TEBT0714_REV01!$F:$M,"???"))),8,0),"---")</f>
        <v>---</v>
      </c>
      <c r="K55" s="46" t="str">
        <f>IFERROR(VLOOKUP($D55&amp;"-"&amp;$E55,IF($C$4="TEBT0714_REV01",CALC_CONN_TEBT0714_REV01!$F:$N,IF($C$4="TEBB0714_REV01",CALC_CONN_TEBB0714_REV01!$F:$N,IF($C$4="TEBA0714_REV01",CALC_CONN_TEBA0714_REV01!$F:$N))),9,0),"---")</f>
        <v>---</v>
      </c>
      <c r="L55" s="44" t="str">
        <f>IFERROR(VLOOKUP(K55,B2B!$H$3:$I$2000,2,0),"---")</f>
        <v>---</v>
      </c>
      <c r="M55" s="44" t="str">
        <f>IFERROR(VLOOKUP(L55,IF($M$4="TE0714_REV01",RAW_m_TE0714_REV01!$AD:$AH,IF($M$4="TE0714_REV02",RAW_m_TE0714_REV02!$AD:$AH,IF($M$4="TE0714_REV03",RAW_m_TE0714_REV03!$AD:$AH))),5,0),"---")</f>
        <v>---</v>
      </c>
      <c r="N55" s="44" t="str">
        <f>IFERROR(VLOOKUP(L55,IF($M$4="TE0714_REV01",RAW_m_TE0714_REV01!$AE:$AJ,IF($M$4="TE0714_REV02",RAW_m_TE0714_REV02!$AE:$AJ,IF($M$4="TE0714_REV03",RAW_m_TE0714_REV03!$AE:$AJ))),6,0),"---")</f>
        <v>---</v>
      </c>
      <c r="O55" s="54" t="str">
        <f>IFERROR(VLOOKUP(L55,IF($M$4="TE0714_REV01",RAW_m_TE0714_REV01!$AD:$AE,IF($M$4="TE0714_REV02",RAW_m_TE0714_REV02!$AD:$AE,IF($M$4="TE0714_REV03",RAW_m_TE0714_REV03!$AD:$AE))),2,0),"---")</f>
        <v>---</v>
      </c>
      <c r="P55" s="44" t="str">
        <f>IFERROR(VLOOKUP(O55,IF($M$4="TE0714_REV01",RAW_m_TE0714_REV01!$AJ:$AK,IF($M$4="TE0714_REV02",RAW_m_TE0714_REV02!$AJ:$AK,IF($M$4="TE0714_REV03",RAW_m_TE0714_REV03!$AJ:$AK))),2,0),"---")</f>
        <v>---</v>
      </c>
      <c r="Q55" s="44" t="str">
        <f>IFERROR(VLOOKUP(L55,IF($M$4="TE0714_REV01",RAW_m_TE0714_REV01!$AD:$AF,IF($M$4="TE0714_REV02",RAW_m_TE0714_REV02!$AD:$AF,IF($M$4="TE0714_REV03",RAW_m_TE0714_REV03!$AD:$AF))),3,0),"---")</f>
        <v>---</v>
      </c>
      <c r="R55" s="44" t="str">
        <f>IFERROR(VLOOKUP(O55,IF($M$4="TE0714_REV01",RAW_m_TE0714_REV01!$AE:$AG,IF($M$4="TE0714_REV02",RAW_m_TE0714_REV02!$AE:$AG,IF($M$4="TE0714_REV03",RAW_m_TE0714_REV03!$AE:$AG))),3,0),"---")</f>
        <v>---</v>
      </c>
      <c r="S55" s="44" t="str">
        <f t="shared" si="1"/>
        <v>---</v>
      </c>
    </row>
    <row r="56" spans="2:19" ht="15" customHeight="1" x14ac:dyDescent="0.25">
      <c r="B56" s="41">
        <f t="shared" si="0"/>
        <v>51</v>
      </c>
      <c r="C56" s="42">
        <f>IFERROR(IF($C$4="TEBT0714_REV01",CALC_CONN_TEBT0714_REV01!U56,IF($C$4="TEBB0714_REV01",CALC_CONN_TEBB0714_REV01!U56,IF($C$4="TEBA0714_REV01",CALC_CONN_TEBA0714_REV01!U56,))),"---")</f>
        <v>0</v>
      </c>
      <c r="D56" s="43">
        <f>IFERROR(IF($C$4="TEBT0714_REV01",CALC_CONN_TEBT0714_REV01!D56,IF($C$4="TEBB0714_REV01",CALC_CONN_TEBB0714_REV01!D56,IF($C$4="TEBA0714_REV01",CALC_CONN_TEBA0714_REV01!D56,))),"---")</f>
        <v>0</v>
      </c>
      <c r="E56" s="43">
        <f>IFERROR(IF($C$4="TEBT0714_REV01",CALC_CONN_TEBT0714_REV01!E56,IF($C$4="TEBB0714_REV01",CALC_CONN_TEBB0714_REV01!E56,IF($C$4="TEBA0714_REV01",CALC_CONN_TEBA0714_REV01!E56,))),"---")</f>
        <v>0</v>
      </c>
      <c r="F56" s="44" t="str">
        <f>IFERROR(IF(VLOOKUP($D56&amp;"-"&amp;$E56,IF($C$4="TEBA0714_REV01",CALC_CONN_TEBA0714_REV01!$F:$I,IF($C$4="TEBB0714_REV01",CALC_CONN_TEBB0714_REV01!$F:$I,IF($C$4="TEBT0714_REV01",CALC_CONN_TEBT0714_REV01!$F:$I))),4,0)="--","---",IF($C$4="TEBA0714_REV01",CALC_CONN_TEBA0714_REV01!$G56&amp; " --&gt; " &amp;CALC_CONN_TEBA0714_REV01!$I56&amp; " --&gt; ",IF($C$4="TEBB0714_REV01",CALC_CONN_TEBB0714_REV01!$G56&amp; " --&gt; " &amp;CALC_CONN_TEBB0714_REV01!$I56&amp; " --&gt; ",IF($C$4="TEBT0714_REV01",CALC_CONN_TEBT0714_REV01!$G56&amp; " --&gt; " &amp;CALC_CONN_TEBT0714_REV01!$I56&amp; " --&gt; ")))),"---")</f>
        <v>---</v>
      </c>
      <c r="G56" s="44" t="str">
        <f>IFERROR(IF(VLOOKUP($D56&amp;"-"&amp;$E56,IF($C$4="TEBA0714_REV01",CALC_CONN_TEBA0714_REV01!$F:$H,IF($C$4="TEBB0714_REV01",CALC_CONN_TEBB0714_REV01!$F:$H,IF($C$4="TEBT0714_REV01",CALC_CONN_TEBT0714_REV01!$F:$H))),3,0)="--",VLOOKUP($D56&amp;"-"&amp;$E56,IF($C$4="TEBA0714_REV01",CALC_CONN_TEBA0714_REV01!$F:$H,IF($C$4="TEBB0714_REV01",CALC_CONN_TEBB0714_REV01!$F:$H,IF($C$4="TEBT0714_REV01",CALC_CONN_TEBT0714_REV01!$F:$H))),2,0),VLOOKUP($D56&amp;"-"&amp;$E56,IF($C$4="TEBA0714_REV01",CALC_CONN_TEBA0714_REV01!$F:$H,IF($C$4="TEBB0714_REV01",CALC_CONN_TEBB0714_REV01!$F:$H,IF($C$4="TEBT0714_REV01",CALC_CONN_TEBT0714_REV01!$F:$H))),3,0)),"---")</f>
        <v>---</v>
      </c>
      <c r="H56" s="44" t="str">
        <f>IFERROR(VLOOKUP(G56,IF($C$4="TEBT0714_REV01",CALC_CONN_TEBT0714_REV01!$G:$T,IF($C$4="TEBB0714_REV01",CALC_CONN_TEBB0714_REV01!$G:$T,IF($C$4="TEBA0714_REV01",CALC_CONN_TEBA0714_REV01!$G:$T))),14,0),"---")</f>
        <v>---</v>
      </c>
      <c r="I56" s="44" t="str">
        <f>IFERROR(VLOOKUP($D56&amp;"-"&amp;$E56,IF($C$4="TEBA0714_REV01",CALC_CONN_TEBA0714_REV01!$F:$K,IF($C$4="TEBB0714_REV01",CALC_CONN_TEBB0714_REV01!$F:$K,IF($C$4="TEBT0714_REV01",CALC_CONN_TEBT0714_REV01!$F:$K,"???"))),6,0),"---")</f>
        <v>---</v>
      </c>
      <c r="J56" s="45" t="str">
        <f>IFERROR(VLOOKUP($D56&amp;"-"&amp;$E56,IF($C$4="TEBA0714_REV01",CALC_CONN_TEBA0714_REV01!$F:$M,IF($C$4="TEBB0714_REV01",CALC_CONN_TEBB0714_REV01!$F:$M,IF($C$4="TEBT0714_REV01",CALC_CONN_TEBT0714_REV01!$F:$M,"???"))),8,0),"---")</f>
        <v>---</v>
      </c>
      <c r="K56" s="46" t="str">
        <f>IFERROR(VLOOKUP($D56&amp;"-"&amp;$E56,IF($C$4="TEBT0714_REV01",CALC_CONN_TEBT0714_REV01!$F:$N,IF($C$4="TEBB0714_REV01",CALC_CONN_TEBB0714_REV01!$F:$N,IF($C$4="TEBA0714_REV01",CALC_CONN_TEBA0714_REV01!$F:$N))),9,0),"---")</f>
        <v>---</v>
      </c>
      <c r="L56" s="44" t="str">
        <f>IFERROR(VLOOKUP(K56,B2B!$H$3:$I$2000,2,0),"---")</f>
        <v>---</v>
      </c>
      <c r="M56" s="44" t="str">
        <f>IFERROR(VLOOKUP(L56,IF($M$4="TE0714_REV01",RAW_m_TE0714_REV01!$AD:$AH,IF($M$4="TE0714_REV02",RAW_m_TE0714_REV02!$AD:$AH,IF($M$4="TE0714_REV03",RAW_m_TE0714_REV03!$AD:$AH))),5,0),"---")</f>
        <v>---</v>
      </c>
      <c r="N56" s="44" t="str">
        <f>IFERROR(VLOOKUP(L56,IF($M$4="TE0714_REV01",RAW_m_TE0714_REV01!$AE:$AJ,IF($M$4="TE0714_REV02",RAW_m_TE0714_REV02!$AE:$AJ,IF($M$4="TE0714_REV03",RAW_m_TE0714_REV03!$AE:$AJ))),6,0),"---")</f>
        <v>---</v>
      </c>
      <c r="O56" s="54" t="str">
        <f>IFERROR(VLOOKUP(L56,IF($M$4="TE0714_REV01",RAW_m_TE0714_REV01!$AD:$AE,IF($M$4="TE0714_REV02",RAW_m_TE0714_REV02!$AD:$AE,IF($M$4="TE0714_REV03",RAW_m_TE0714_REV03!$AD:$AE))),2,0),"---")</f>
        <v>---</v>
      </c>
      <c r="P56" s="44" t="str">
        <f>IFERROR(VLOOKUP(O56,IF($M$4="TE0714_REV01",RAW_m_TE0714_REV01!$AJ:$AK,IF($M$4="TE0714_REV02",RAW_m_TE0714_REV02!$AJ:$AK,IF($M$4="TE0714_REV03",RAW_m_TE0714_REV03!$AJ:$AK))),2,0),"---")</f>
        <v>---</v>
      </c>
      <c r="Q56" s="44" t="str">
        <f>IFERROR(VLOOKUP(L56,IF($M$4="TE0714_REV01",RAW_m_TE0714_REV01!$AD:$AF,IF($M$4="TE0714_REV02",RAW_m_TE0714_REV02!$AD:$AF,IF($M$4="TE0714_REV03",RAW_m_TE0714_REV03!$AD:$AF))),3,0),"---")</f>
        <v>---</v>
      </c>
      <c r="R56" s="44" t="str">
        <f>IFERROR(VLOOKUP(O56,IF($M$4="TE0714_REV01",RAW_m_TE0714_REV01!$AE:$AG,IF($M$4="TE0714_REV02",RAW_m_TE0714_REV02!$AE:$AG,IF($M$4="TE0714_REV03",RAW_m_TE0714_REV03!$AE:$AG))),3,0),"---")</f>
        <v>---</v>
      </c>
      <c r="S56" s="44" t="str">
        <f t="shared" si="1"/>
        <v>---</v>
      </c>
    </row>
    <row r="57" spans="2:19" ht="15" customHeight="1" x14ac:dyDescent="0.25">
      <c r="B57" s="41">
        <f t="shared" si="0"/>
        <v>52</v>
      </c>
      <c r="C57" s="42">
        <f>IFERROR(IF($C$4="TEBT0714_REV01",CALC_CONN_TEBT0714_REV01!U57,IF($C$4="TEBB0714_REV01",CALC_CONN_TEBB0714_REV01!U57,IF($C$4="TEBA0714_REV01",CALC_CONN_TEBA0714_REV01!U57,))),"---")</f>
        <v>0</v>
      </c>
      <c r="D57" s="43">
        <f>IFERROR(IF($C$4="TEBT0714_REV01",CALC_CONN_TEBT0714_REV01!D57,IF($C$4="TEBB0714_REV01",CALC_CONN_TEBB0714_REV01!D57,IF($C$4="TEBA0714_REV01",CALC_CONN_TEBA0714_REV01!D57,))),"---")</f>
        <v>0</v>
      </c>
      <c r="E57" s="43">
        <f>IFERROR(IF($C$4="TEBT0714_REV01",CALC_CONN_TEBT0714_REV01!E57,IF($C$4="TEBB0714_REV01",CALC_CONN_TEBB0714_REV01!E57,IF($C$4="TEBA0714_REV01",CALC_CONN_TEBA0714_REV01!E57,))),"---")</f>
        <v>0</v>
      </c>
      <c r="F57" s="44" t="str">
        <f>IFERROR(IF(VLOOKUP($D57&amp;"-"&amp;$E57,IF($C$4="TEBA0714_REV01",CALC_CONN_TEBA0714_REV01!$F:$I,IF($C$4="TEBB0714_REV01",CALC_CONN_TEBB0714_REV01!$F:$I,IF($C$4="TEBT0714_REV01",CALC_CONN_TEBT0714_REV01!$F:$I))),4,0)="--","---",IF($C$4="TEBA0714_REV01",CALC_CONN_TEBA0714_REV01!$G57&amp; " --&gt; " &amp;CALC_CONN_TEBA0714_REV01!$I57&amp; " --&gt; ",IF($C$4="TEBB0714_REV01",CALC_CONN_TEBB0714_REV01!$G57&amp; " --&gt; " &amp;CALC_CONN_TEBB0714_REV01!$I57&amp; " --&gt; ",IF($C$4="TEBT0714_REV01",CALC_CONN_TEBT0714_REV01!$G57&amp; " --&gt; " &amp;CALC_CONN_TEBT0714_REV01!$I57&amp; " --&gt; ")))),"---")</f>
        <v>---</v>
      </c>
      <c r="G57" s="44" t="str">
        <f>IFERROR(IF(VLOOKUP($D57&amp;"-"&amp;$E57,IF($C$4="TEBA0714_REV01",CALC_CONN_TEBA0714_REV01!$F:$H,IF($C$4="TEBB0714_REV01",CALC_CONN_TEBB0714_REV01!$F:$H,IF($C$4="TEBT0714_REV01",CALC_CONN_TEBT0714_REV01!$F:$H))),3,0)="--",VLOOKUP($D57&amp;"-"&amp;$E57,IF($C$4="TEBA0714_REV01",CALC_CONN_TEBA0714_REV01!$F:$H,IF($C$4="TEBB0714_REV01",CALC_CONN_TEBB0714_REV01!$F:$H,IF($C$4="TEBT0714_REV01",CALC_CONN_TEBT0714_REV01!$F:$H))),2,0),VLOOKUP($D57&amp;"-"&amp;$E57,IF($C$4="TEBA0714_REV01",CALC_CONN_TEBA0714_REV01!$F:$H,IF($C$4="TEBB0714_REV01",CALC_CONN_TEBB0714_REV01!$F:$H,IF($C$4="TEBT0714_REV01",CALC_CONN_TEBT0714_REV01!$F:$H))),3,0)),"---")</f>
        <v>---</v>
      </c>
      <c r="H57" s="44" t="str">
        <f>IFERROR(VLOOKUP(G57,IF($C$4="TEBT0714_REV01",CALC_CONN_TEBT0714_REV01!$G:$T,IF($C$4="TEBB0714_REV01",CALC_CONN_TEBB0714_REV01!$G:$T,IF($C$4="TEBA0714_REV01",CALC_CONN_TEBA0714_REV01!$G:$T))),14,0),"---")</f>
        <v>---</v>
      </c>
      <c r="I57" s="44" t="str">
        <f>IFERROR(VLOOKUP($D57&amp;"-"&amp;$E57,IF($C$4="TEBA0714_REV01",CALC_CONN_TEBA0714_REV01!$F:$K,IF($C$4="TEBB0714_REV01",CALC_CONN_TEBB0714_REV01!$F:$K,IF($C$4="TEBT0714_REV01",CALC_CONN_TEBT0714_REV01!$F:$K,"???"))),6,0),"---")</f>
        <v>---</v>
      </c>
      <c r="J57" s="45" t="str">
        <f>IFERROR(VLOOKUP($D57&amp;"-"&amp;$E57,IF($C$4="TEBA0714_REV01",CALC_CONN_TEBA0714_REV01!$F:$M,IF($C$4="TEBB0714_REV01",CALC_CONN_TEBB0714_REV01!$F:$M,IF($C$4="TEBT0714_REV01",CALC_CONN_TEBT0714_REV01!$F:$M,"???"))),8,0),"---")</f>
        <v>---</v>
      </c>
      <c r="K57" s="46" t="str">
        <f>IFERROR(VLOOKUP($D57&amp;"-"&amp;$E57,IF($C$4="TEBT0714_REV01",CALC_CONN_TEBT0714_REV01!$F:$N,IF($C$4="TEBB0714_REV01",CALC_CONN_TEBB0714_REV01!$F:$N,IF($C$4="TEBA0714_REV01",CALC_CONN_TEBA0714_REV01!$F:$N))),9,0),"---")</f>
        <v>---</v>
      </c>
      <c r="L57" s="44" t="str">
        <f>IFERROR(VLOOKUP(K57,B2B!$H$3:$I$2000,2,0),"---")</f>
        <v>---</v>
      </c>
      <c r="M57" s="44" t="str">
        <f>IFERROR(VLOOKUP(L57,IF($M$4="TE0714_REV01",RAW_m_TE0714_REV01!$AD:$AH,IF($M$4="TE0714_REV02",RAW_m_TE0714_REV02!$AD:$AH,IF($M$4="TE0714_REV03",RAW_m_TE0714_REV03!$AD:$AH))),5,0),"---")</f>
        <v>---</v>
      </c>
      <c r="N57" s="44" t="str">
        <f>IFERROR(VLOOKUP(L57,IF($M$4="TE0714_REV01",RAW_m_TE0714_REV01!$AE:$AJ,IF($M$4="TE0714_REV02",RAW_m_TE0714_REV02!$AE:$AJ,IF($M$4="TE0714_REV03",RAW_m_TE0714_REV03!$AE:$AJ))),6,0),"---")</f>
        <v>---</v>
      </c>
      <c r="O57" s="54" t="str">
        <f>IFERROR(VLOOKUP(L57,IF($M$4="TE0714_REV01",RAW_m_TE0714_REV01!$AD:$AE,IF($M$4="TE0714_REV02",RAW_m_TE0714_REV02!$AD:$AE,IF($M$4="TE0714_REV03",RAW_m_TE0714_REV03!$AD:$AE))),2,0),"---")</f>
        <v>---</v>
      </c>
      <c r="P57" s="44" t="str">
        <f>IFERROR(VLOOKUP(O57,IF($M$4="TE0714_REV01",RAW_m_TE0714_REV01!$AJ:$AK,IF($M$4="TE0714_REV02",RAW_m_TE0714_REV02!$AJ:$AK,IF($M$4="TE0714_REV03",RAW_m_TE0714_REV03!$AJ:$AK))),2,0),"---")</f>
        <v>---</v>
      </c>
      <c r="Q57" s="44" t="str">
        <f>IFERROR(VLOOKUP(L57,IF($M$4="TE0714_REV01",RAW_m_TE0714_REV01!$AD:$AF,IF($M$4="TE0714_REV02",RAW_m_TE0714_REV02!$AD:$AF,IF($M$4="TE0714_REV03",RAW_m_TE0714_REV03!$AD:$AF))),3,0),"---")</f>
        <v>---</v>
      </c>
      <c r="R57" s="44" t="str">
        <f>IFERROR(VLOOKUP(O57,IF($M$4="TE0714_REV01",RAW_m_TE0714_REV01!$AE:$AG,IF($M$4="TE0714_REV02",RAW_m_TE0714_REV02!$AE:$AG,IF($M$4="TE0714_REV03",RAW_m_TE0714_REV03!$AE:$AG))),3,0),"---")</f>
        <v>---</v>
      </c>
      <c r="S57" s="44" t="str">
        <f t="shared" si="1"/>
        <v>---</v>
      </c>
    </row>
    <row r="58" spans="2:19" ht="15" customHeight="1" x14ac:dyDescent="0.25">
      <c r="B58" s="41">
        <f t="shared" si="0"/>
        <v>53</v>
      </c>
      <c r="C58" s="42">
        <f>IFERROR(IF($C$4="TEBT0714_REV01",CALC_CONN_TEBT0714_REV01!U58,IF($C$4="TEBB0714_REV01",CALC_CONN_TEBB0714_REV01!U58,IF($C$4="TEBA0714_REV01",CALC_CONN_TEBA0714_REV01!U58,))),"---")</f>
        <v>0</v>
      </c>
      <c r="D58" s="43">
        <f>IFERROR(IF($C$4="TEBT0714_REV01",CALC_CONN_TEBT0714_REV01!D58,IF($C$4="TEBB0714_REV01",CALC_CONN_TEBB0714_REV01!D58,IF($C$4="TEBA0714_REV01",CALC_CONN_TEBA0714_REV01!D58,))),"---")</f>
        <v>0</v>
      </c>
      <c r="E58" s="43">
        <f>IFERROR(IF($C$4="TEBT0714_REV01",CALC_CONN_TEBT0714_REV01!E58,IF($C$4="TEBB0714_REV01",CALC_CONN_TEBB0714_REV01!E58,IF($C$4="TEBA0714_REV01",CALC_CONN_TEBA0714_REV01!E58,))),"---")</f>
        <v>0</v>
      </c>
      <c r="F58" s="44" t="str">
        <f>IFERROR(IF(VLOOKUP($D58&amp;"-"&amp;$E58,IF($C$4="TEBA0714_REV01",CALC_CONN_TEBA0714_REV01!$F:$I,IF($C$4="TEBB0714_REV01",CALC_CONN_TEBB0714_REV01!$F:$I,IF($C$4="TEBT0714_REV01",CALC_CONN_TEBT0714_REV01!$F:$I))),4,0)="--","---",IF($C$4="TEBA0714_REV01",CALC_CONN_TEBA0714_REV01!$G58&amp; " --&gt; " &amp;CALC_CONN_TEBA0714_REV01!$I58&amp; " --&gt; ",IF($C$4="TEBB0714_REV01",CALC_CONN_TEBB0714_REV01!$G58&amp; " --&gt; " &amp;CALC_CONN_TEBB0714_REV01!$I58&amp; " --&gt; ",IF($C$4="TEBT0714_REV01",CALC_CONN_TEBT0714_REV01!$G58&amp; " --&gt; " &amp;CALC_CONN_TEBT0714_REV01!$I58&amp; " --&gt; ")))),"---")</f>
        <v>---</v>
      </c>
      <c r="G58" s="44" t="str">
        <f>IFERROR(IF(VLOOKUP($D58&amp;"-"&amp;$E58,IF($C$4="TEBA0714_REV01",CALC_CONN_TEBA0714_REV01!$F:$H,IF($C$4="TEBB0714_REV01",CALC_CONN_TEBB0714_REV01!$F:$H,IF($C$4="TEBT0714_REV01",CALC_CONN_TEBT0714_REV01!$F:$H))),3,0)="--",VLOOKUP($D58&amp;"-"&amp;$E58,IF($C$4="TEBA0714_REV01",CALC_CONN_TEBA0714_REV01!$F:$H,IF($C$4="TEBB0714_REV01",CALC_CONN_TEBB0714_REV01!$F:$H,IF($C$4="TEBT0714_REV01",CALC_CONN_TEBT0714_REV01!$F:$H))),2,0),VLOOKUP($D58&amp;"-"&amp;$E58,IF($C$4="TEBA0714_REV01",CALC_CONN_TEBA0714_REV01!$F:$H,IF($C$4="TEBB0714_REV01",CALC_CONN_TEBB0714_REV01!$F:$H,IF($C$4="TEBT0714_REV01",CALC_CONN_TEBT0714_REV01!$F:$H))),3,0)),"---")</f>
        <v>---</v>
      </c>
      <c r="H58" s="44" t="str">
        <f>IFERROR(VLOOKUP(G58,IF($C$4="TEBT0714_REV01",CALC_CONN_TEBT0714_REV01!$G:$T,IF($C$4="TEBB0714_REV01",CALC_CONN_TEBB0714_REV01!$G:$T,IF($C$4="TEBA0714_REV01",CALC_CONN_TEBA0714_REV01!$G:$T))),14,0),"---")</f>
        <v>---</v>
      </c>
      <c r="I58" s="44" t="str">
        <f>IFERROR(VLOOKUP($D58&amp;"-"&amp;$E58,IF($C$4="TEBA0714_REV01",CALC_CONN_TEBA0714_REV01!$F:$K,IF($C$4="TEBB0714_REV01",CALC_CONN_TEBB0714_REV01!$F:$K,IF($C$4="TEBT0714_REV01",CALC_CONN_TEBT0714_REV01!$F:$K,"???"))),6,0),"---")</f>
        <v>---</v>
      </c>
      <c r="J58" s="45" t="str">
        <f>IFERROR(VLOOKUP($D58&amp;"-"&amp;$E58,IF($C$4="TEBA0714_REV01",CALC_CONN_TEBA0714_REV01!$F:$M,IF($C$4="TEBB0714_REV01",CALC_CONN_TEBB0714_REV01!$F:$M,IF($C$4="TEBT0714_REV01",CALC_CONN_TEBT0714_REV01!$F:$M,"???"))),8,0),"---")</f>
        <v>---</v>
      </c>
      <c r="K58" s="46" t="str">
        <f>IFERROR(VLOOKUP($D58&amp;"-"&amp;$E58,IF($C$4="TEBT0714_REV01",CALC_CONN_TEBT0714_REV01!$F:$N,IF($C$4="TEBB0714_REV01",CALC_CONN_TEBB0714_REV01!$F:$N,IF($C$4="TEBA0714_REV01",CALC_CONN_TEBA0714_REV01!$F:$N))),9,0),"---")</f>
        <v>---</v>
      </c>
      <c r="L58" s="44" t="str">
        <f>IFERROR(VLOOKUP(K58,B2B!$H$3:$I$2000,2,0),"---")</f>
        <v>---</v>
      </c>
      <c r="M58" s="44" t="str">
        <f>IFERROR(VLOOKUP(L58,IF($M$4="TE0714_REV01",RAW_m_TE0714_REV01!$AD:$AH,IF($M$4="TE0714_REV02",RAW_m_TE0714_REV02!$AD:$AH,IF($M$4="TE0714_REV03",RAW_m_TE0714_REV03!$AD:$AH))),5,0),"---")</f>
        <v>---</v>
      </c>
      <c r="N58" s="44" t="str">
        <f>IFERROR(VLOOKUP(L58,IF($M$4="TE0714_REV01",RAW_m_TE0714_REV01!$AE:$AJ,IF($M$4="TE0714_REV02",RAW_m_TE0714_REV02!$AE:$AJ,IF($M$4="TE0714_REV03",RAW_m_TE0714_REV03!$AE:$AJ))),6,0),"---")</f>
        <v>---</v>
      </c>
      <c r="O58" s="54" t="str">
        <f>IFERROR(VLOOKUP(L58,IF($M$4="TE0714_REV01",RAW_m_TE0714_REV01!$AD:$AE,IF($M$4="TE0714_REV02",RAW_m_TE0714_REV02!$AD:$AE,IF($M$4="TE0714_REV03",RAW_m_TE0714_REV03!$AD:$AE))),2,0),"---")</f>
        <v>---</v>
      </c>
      <c r="P58" s="44" t="str">
        <f>IFERROR(VLOOKUP(O58,IF($M$4="TE0714_REV01",RAW_m_TE0714_REV01!$AJ:$AK,IF($M$4="TE0714_REV02",RAW_m_TE0714_REV02!$AJ:$AK,IF($M$4="TE0714_REV03",RAW_m_TE0714_REV03!$AJ:$AK))),2,0),"---")</f>
        <v>---</v>
      </c>
      <c r="Q58" s="44" t="str">
        <f>IFERROR(VLOOKUP(L58,IF($M$4="TE0714_REV01",RAW_m_TE0714_REV01!$AD:$AF,IF($M$4="TE0714_REV02",RAW_m_TE0714_REV02!$AD:$AF,IF($M$4="TE0714_REV03",RAW_m_TE0714_REV03!$AD:$AF))),3,0),"---")</f>
        <v>---</v>
      </c>
      <c r="R58" s="44" t="str">
        <f>IFERROR(VLOOKUP(O58,IF($M$4="TE0714_REV01",RAW_m_TE0714_REV01!$AE:$AG,IF($M$4="TE0714_REV02",RAW_m_TE0714_REV02!$AE:$AG,IF($M$4="TE0714_REV03",RAW_m_TE0714_REV03!$AE:$AG))),3,0),"---")</f>
        <v>---</v>
      </c>
      <c r="S58" s="44" t="str">
        <f t="shared" si="1"/>
        <v>---</v>
      </c>
    </row>
    <row r="59" spans="2:19" ht="15" customHeight="1" x14ac:dyDescent="0.25">
      <c r="B59" s="41">
        <f t="shared" si="0"/>
        <v>54</v>
      </c>
      <c r="C59" s="42">
        <f>IFERROR(IF($C$4="TEBT0714_REV01",CALC_CONN_TEBT0714_REV01!U59,IF($C$4="TEBB0714_REV01",CALC_CONN_TEBB0714_REV01!U59,IF($C$4="TEBA0714_REV01",CALC_CONN_TEBA0714_REV01!U59,))),"---")</f>
        <v>0</v>
      </c>
      <c r="D59" s="43">
        <f>IFERROR(IF($C$4="TEBT0714_REV01",CALC_CONN_TEBT0714_REV01!D59,IF($C$4="TEBB0714_REV01",CALC_CONN_TEBB0714_REV01!D59,IF($C$4="TEBA0714_REV01",CALC_CONN_TEBA0714_REV01!D59,))),"---")</f>
        <v>0</v>
      </c>
      <c r="E59" s="43">
        <f>IFERROR(IF($C$4="TEBT0714_REV01",CALC_CONN_TEBT0714_REV01!E59,IF($C$4="TEBB0714_REV01",CALC_CONN_TEBB0714_REV01!E59,IF($C$4="TEBA0714_REV01",CALC_CONN_TEBA0714_REV01!E59,))),"---")</f>
        <v>0</v>
      </c>
      <c r="F59" s="44" t="str">
        <f>IFERROR(IF(VLOOKUP($D59&amp;"-"&amp;$E59,IF($C$4="TEBA0714_REV01",CALC_CONN_TEBA0714_REV01!$F:$I,IF($C$4="TEBB0714_REV01",CALC_CONN_TEBB0714_REV01!$F:$I,IF($C$4="TEBT0714_REV01",CALC_CONN_TEBT0714_REV01!$F:$I))),4,0)="--","---",IF($C$4="TEBA0714_REV01",CALC_CONN_TEBA0714_REV01!$G59&amp; " --&gt; " &amp;CALC_CONN_TEBA0714_REV01!$I59&amp; " --&gt; ",IF($C$4="TEBB0714_REV01",CALC_CONN_TEBB0714_REV01!$G59&amp; " --&gt; " &amp;CALC_CONN_TEBB0714_REV01!$I59&amp; " --&gt; ",IF($C$4="TEBT0714_REV01",CALC_CONN_TEBT0714_REV01!$G59&amp; " --&gt; " &amp;CALC_CONN_TEBT0714_REV01!$I59&amp; " --&gt; ")))),"---")</f>
        <v>---</v>
      </c>
      <c r="G59" s="44" t="str">
        <f>IFERROR(IF(VLOOKUP($D59&amp;"-"&amp;$E59,IF($C$4="TEBA0714_REV01",CALC_CONN_TEBA0714_REV01!$F:$H,IF($C$4="TEBB0714_REV01",CALC_CONN_TEBB0714_REV01!$F:$H,IF($C$4="TEBT0714_REV01",CALC_CONN_TEBT0714_REV01!$F:$H))),3,0)="--",VLOOKUP($D59&amp;"-"&amp;$E59,IF($C$4="TEBA0714_REV01",CALC_CONN_TEBA0714_REV01!$F:$H,IF($C$4="TEBB0714_REV01",CALC_CONN_TEBB0714_REV01!$F:$H,IF($C$4="TEBT0714_REV01",CALC_CONN_TEBT0714_REV01!$F:$H))),2,0),VLOOKUP($D59&amp;"-"&amp;$E59,IF($C$4="TEBA0714_REV01",CALC_CONN_TEBA0714_REV01!$F:$H,IF($C$4="TEBB0714_REV01",CALC_CONN_TEBB0714_REV01!$F:$H,IF($C$4="TEBT0714_REV01",CALC_CONN_TEBT0714_REV01!$F:$H))),3,0)),"---")</f>
        <v>---</v>
      </c>
      <c r="H59" s="44" t="str">
        <f>IFERROR(VLOOKUP(G59,IF($C$4="TEBT0714_REV01",CALC_CONN_TEBT0714_REV01!$G:$T,IF($C$4="TEBB0714_REV01",CALC_CONN_TEBB0714_REV01!$G:$T,IF($C$4="TEBA0714_REV01",CALC_CONN_TEBA0714_REV01!$G:$T))),14,0),"---")</f>
        <v>---</v>
      </c>
      <c r="I59" s="44" t="str">
        <f>IFERROR(VLOOKUP($D59&amp;"-"&amp;$E59,IF($C$4="TEBA0714_REV01",CALC_CONN_TEBA0714_REV01!$F:$K,IF($C$4="TEBB0714_REV01",CALC_CONN_TEBB0714_REV01!$F:$K,IF($C$4="TEBT0714_REV01",CALC_CONN_TEBT0714_REV01!$F:$K,"???"))),6,0),"---")</f>
        <v>---</v>
      </c>
      <c r="J59" s="45" t="str">
        <f>IFERROR(VLOOKUP($D59&amp;"-"&amp;$E59,IF($C$4="TEBA0714_REV01",CALC_CONN_TEBA0714_REV01!$F:$M,IF($C$4="TEBB0714_REV01",CALC_CONN_TEBB0714_REV01!$F:$M,IF($C$4="TEBT0714_REV01",CALC_CONN_TEBT0714_REV01!$F:$M,"???"))),8,0),"---")</f>
        <v>---</v>
      </c>
      <c r="K59" s="46" t="str">
        <f>IFERROR(VLOOKUP($D59&amp;"-"&amp;$E59,IF($C$4="TEBT0714_REV01",CALC_CONN_TEBT0714_REV01!$F:$N,IF($C$4="TEBB0714_REV01",CALC_CONN_TEBB0714_REV01!$F:$N,IF($C$4="TEBA0714_REV01",CALC_CONN_TEBA0714_REV01!$F:$N))),9,0),"---")</f>
        <v>---</v>
      </c>
      <c r="L59" s="44" t="str">
        <f>IFERROR(VLOOKUP(K59,B2B!$H$3:$I$2000,2,0),"---")</f>
        <v>---</v>
      </c>
      <c r="M59" s="44" t="str">
        <f>IFERROR(VLOOKUP(L59,IF($M$4="TE0714_REV01",RAW_m_TE0714_REV01!$AD:$AH,IF($M$4="TE0714_REV02",RAW_m_TE0714_REV02!$AD:$AH,IF($M$4="TE0714_REV03",RAW_m_TE0714_REV03!$AD:$AH))),5,0),"---")</f>
        <v>---</v>
      </c>
      <c r="N59" s="44" t="str">
        <f>IFERROR(VLOOKUP(L59,IF($M$4="TE0714_REV01",RAW_m_TE0714_REV01!$AE:$AJ,IF($M$4="TE0714_REV02",RAW_m_TE0714_REV02!$AE:$AJ,IF($M$4="TE0714_REV03",RAW_m_TE0714_REV03!$AE:$AJ))),6,0),"---")</f>
        <v>---</v>
      </c>
      <c r="O59" s="54" t="str">
        <f>IFERROR(VLOOKUP(L59,IF($M$4="TE0714_REV01",RAW_m_TE0714_REV01!$AD:$AE,IF($M$4="TE0714_REV02",RAW_m_TE0714_REV02!$AD:$AE,IF($M$4="TE0714_REV03",RAW_m_TE0714_REV03!$AD:$AE))),2,0),"---")</f>
        <v>---</v>
      </c>
      <c r="P59" s="44" t="str">
        <f>IFERROR(VLOOKUP(O59,IF($M$4="TE0714_REV01",RAW_m_TE0714_REV01!$AJ:$AK,IF($M$4="TE0714_REV02",RAW_m_TE0714_REV02!$AJ:$AK,IF($M$4="TE0714_REV03",RAW_m_TE0714_REV03!$AJ:$AK))),2,0),"---")</f>
        <v>---</v>
      </c>
      <c r="Q59" s="44" t="str">
        <f>IFERROR(VLOOKUP(L59,IF($M$4="TE0714_REV01",RAW_m_TE0714_REV01!$AD:$AF,IF($M$4="TE0714_REV02",RAW_m_TE0714_REV02!$AD:$AF,IF($M$4="TE0714_REV03",RAW_m_TE0714_REV03!$AD:$AF))),3,0),"---")</f>
        <v>---</v>
      </c>
      <c r="R59" s="44" t="str">
        <f>IFERROR(VLOOKUP(O59,IF($M$4="TE0714_REV01",RAW_m_TE0714_REV01!$AE:$AG,IF($M$4="TE0714_REV02",RAW_m_TE0714_REV02!$AE:$AG,IF($M$4="TE0714_REV03",RAW_m_TE0714_REV03!$AE:$AG))),3,0),"---")</f>
        <v>---</v>
      </c>
      <c r="S59" s="44" t="str">
        <f t="shared" si="1"/>
        <v>---</v>
      </c>
    </row>
    <row r="60" spans="2:19" ht="15" customHeight="1" x14ac:dyDescent="0.25">
      <c r="B60" s="41">
        <f t="shared" si="0"/>
        <v>55</v>
      </c>
      <c r="C60" s="42">
        <f>IFERROR(IF($C$4="TEBT0714_REV01",CALC_CONN_TEBT0714_REV01!U60,IF($C$4="TEBB0714_REV01",CALC_CONN_TEBB0714_REV01!U60,IF($C$4="TEBA0714_REV01",CALC_CONN_TEBA0714_REV01!U60,))),"---")</f>
        <v>0</v>
      </c>
      <c r="D60" s="43">
        <f>IFERROR(IF($C$4="TEBT0714_REV01",CALC_CONN_TEBT0714_REV01!D60,IF($C$4="TEBB0714_REV01",CALC_CONN_TEBB0714_REV01!D60,IF($C$4="TEBA0714_REV01",CALC_CONN_TEBA0714_REV01!D60,))),"---")</f>
        <v>0</v>
      </c>
      <c r="E60" s="43">
        <f>IFERROR(IF($C$4="TEBT0714_REV01",CALC_CONN_TEBT0714_REV01!E60,IF($C$4="TEBB0714_REV01",CALC_CONN_TEBB0714_REV01!E60,IF($C$4="TEBA0714_REV01",CALC_CONN_TEBA0714_REV01!E60,))),"---")</f>
        <v>0</v>
      </c>
      <c r="F60" s="44" t="str">
        <f>IFERROR(IF(VLOOKUP($D60&amp;"-"&amp;$E60,IF($C$4="TEBA0714_REV01",CALC_CONN_TEBA0714_REV01!$F:$I,IF($C$4="TEBB0714_REV01",CALC_CONN_TEBB0714_REV01!$F:$I,IF($C$4="TEBT0714_REV01",CALC_CONN_TEBT0714_REV01!$F:$I))),4,0)="--","---",IF($C$4="TEBA0714_REV01",CALC_CONN_TEBA0714_REV01!$G60&amp; " --&gt; " &amp;CALC_CONN_TEBA0714_REV01!$I60&amp; " --&gt; ",IF($C$4="TEBB0714_REV01",CALC_CONN_TEBB0714_REV01!$G60&amp; " --&gt; " &amp;CALC_CONN_TEBB0714_REV01!$I60&amp; " --&gt; ",IF($C$4="TEBT0714_REV01",CALC_CONN_TEBT0714_REV01!$G60&amp; " --&gt; " &amp;CALC_CONN_TEBT0714_REV01!$I60&amp; " --&gt; ")))),"---")</f>
        <v>---</v>
      </c>
      <c r="G60" s="44" t="str">
        <f>IFERROR(IF(VLOOKUP($D60&amp;"-"&amp;$E60,IF($C$4="TEBA0714_REV01",CALC_CONN_TEBA0714_REV01!$F:$H,IF($C$4="TEBB0714_REV01",CALC_CONN_TEBB0714_REV01!$F:$H,IF($C$4="TEBT0714_REV01",CALC_CONN_TEBT0714_REV01!$F:$H))),3,0)="--",VLOOKUP($D60&amp;"-"&amp;$E60,IF($C$4="TEBA0714_REV01",CALC_CONN_TEBA0714_REV01!$F:$H,IF($C$4="TEBB0714_REV01",CALC_CONN_TEBB0714_REV01!$F:$H,IF($C$4="TEBT0714_REV01",CALC_CONN_TEBT0714_REV01!$F:$H))),2,0),VLOOKUP($D60&amp;"-"&amp;$E60,IF($C$4="TEBA0714_REV01",CALC_CONN_TEBA0714_REV01!$F:$H,IF($C$4="TEBB0714_REV01",CALC_CONN_TEBB0714_REV01!$F:$H,IF($C$4="TEBT0714_REV01",CALC_CONN_TEBT0714_REV01!$F:$H))),3,0)),"---")</f>
        <v>---</v>
      </c>
      <c r="H60" s="44" t="str">
        <f>IFERROR(VLOOKUP(G60,IF($C$4="TEBT0714_REV01",CALC_CONN_TEBT0714_REV01!$G:$T,IF($C$4="TEBB0714_REV01",CALC_CONN_TEBB0714_REV01!$G:$T,IF($C$4="TEBA0714_REV01",CALC_CONN_TEBA0714_REV01!$G:$T))),14,0),"---")</f>
        <v>---</v>
      </c>
      <c r="I60" s="44" t="str">
        <f>IFERROR(VLOOKUP($D60&amp;"-"&amp;$E60,IF($C$4="TEBA0714_REV01",CALC_CONN_TEBA0714_REV01!$F:$K,IF($C$4="TEBB0714_REV01",CALC_CONN_TEBB0714_REV01!$F:$K,IF($C$4="TEBT0714_REV01",CALC_CONN_TEBT0714_REV01!$F:$K,"???"))),6,0),"---")</f>
        <v>---</v>
      </c>
      <c r="J60" s="45" t="str">
        <f>IFERROR(VLOOKUP($D60&amp;"-"&amp;$E60,IF($C$4="TEBA0714_REV01",CALC_CONN_TEBA0714_REV01!$F:$M,IF($C$4="TEBB0714_REV01",CALC_CONN_TEBB0714_REV01!$F:$M,IF($C$4="TEBT0714_REV01",CALC_CONN_TEBT0714_REV01!$F:$M,"???"))),8,0),"---")</f>
        <v>---</v>
      </c>
      <c r="K60" s="46" t="str">
        <f>IFERROR(VLOOKUP($D60&amp;"-"&amp;$E60,IF($C$4="TEBT0714_REV01",CALC_CONN_TEBT0714_REV01!$F:$N,IF($C$4="TEBB0714_REV01",CALC_CONN_TEBB0714_REV01!$F:$N,IF($C$4="TEBA0714_REV01",CALC_CONN_TEBA0714_REV01!$F:$N))),9,0),"---")</f>
        <v>---</v>
      </c>
      <c r="L60" s="44" t="str">
        <f>IFERROR(VLOOKUP(K60,B2B!$H$3:$I$2000,2,0),"---")</f>
        <v>---</v>
      </c>
      <c r="M60" s="44" t="str">
        <f>IFERROR(VLOOKUP(L60,IF($M$4="TE0714_REV01",RAW_m_TE0714_REV01!$AD:$AH,IF($M$4="TE0714_REV02",RAW_m_TE0714_REV02!$AD:$AH,IF($M$4="TE0714_REV03",RAW_m_TE0714_REV03!$AD:$AH))),5,0),"---")</f>
        <v>---</v>
      </c>
      <c r="N60" s="44" t="str">
        <f>IFERROR(VLOOKUP(L60,IF($M$4="TE0714_REV01",RAW_m_TE0714_REV01!$AE:$AJ,IF($M$4="TE0714_REV02",RAW_m_TE0714_REV02!$AE:$AJ,IF($M$4="TE0714_REV03",RAW_m_TE0714_REV03!$AE:$AJ))),6,0),"---")</f>
        <v>---</v>
      </c>
      <c r="O60" s="54" t="str">
        <f>IFERROR(VLOOKUP(L60,IF($M$4="TE0714_REV01",RAW_m_TE0714_REV01!$AD:$AE,IF($M$4="TE0714_REV02",RAW_m_TE0714_REV02!$AD:$AE,IF($M$4="TE0714_REV03",RAW_m_TE0714_REV03!$AD:$AE))),2,0),"---")</f>
        <v>---</v>
      </c>
      <c r="P60" s="44" t="str">
        <f>IFERROR(VLOOKUP(O60,IF($M$4="TE0714_REV01",RAW_m_TE0714_REV01!$AJ:$AK,IF($M$4="TE0714_REV02",RAW_m_TE0714_REV02!$AJ:$AK,IF($M$4="TE0714_REV03",RAW_m_TE0714_REV03!$AJ:$AK))),2,0),"---")</f>
        <v>---</v>
      </c>
      <c r="Q60" s="44" t="str">
        <f>IFERROR(VLOOKUP(L60,IF($M$4="TE0714_REV01",RAW_m_TE0714_REV01!$AD:$AF,IF($M$4="TE0714_REV02",RAW_m_TE0714_REV02!$AD:$AF,IF($M$4="TE0714_REV03",RAW_m_TE0714_REV03!$AD:$AF))),3,0),"---")</f>
        <v>---</v>
      </c>
      <c r="R60" s="44" t="str">
        <f>IFERROR(VLOOKUP(O60,IF($M$4="TE0714_REV01",RAW_m_TE0714_REV01!$AE:$AG,IF($M$4="TE0714_REV02",RAW_m_TE0714_REV02!$AE:$AG,IF($M$4="TE0714_REV03",RAW_m_TE0714_REV03!$AE:$AG))),3,0),"---")</f>
        <v>---</v>
      </c>
      <c r="S60" s="44" t="str">
        <f t="shared" si="1"/>
        <v>---</v>
      </c>
    </row>
    <row r="61" spans="2:19" ht="15" customHeight="1" x14ac:dyDescent="0.25">
      <c r="B61" s="41">
        <f t="shared" si="0"/>
        <v>56</v>
      </c>
      <c r="C61" s="42">
        <f>IFERROR(IF($C$4="TEBT0714_REV01",CALC_CONN_TEBT0714_REV01!U61,IF($C$4="TEBB0714_REV01",CALC_CONN_TEBB0714_REV01!U61,IF($C$4="TEBA0714_REV01",CALC_CONN_TEBA0714_REV01!U61,))),"---")</f>
        <v>0</v>
      </c>
      <c r="D61" s="43">
        <f>IFERROR(IF($C$4="TEBT0714_REV01",CALC_CONN_TEBT0714_REV01!D61,IF($C$4="TEBB0714_REV01",CALC_CONN_TEBB0714_REV01!D61,IF($C$4="TEBA0714_REV01",CALC_CONN_TEBA0714_REV01!D61,))),"---")</f>
        <v>0</v>
      </c>
      <c r="E61" s="43">
        <f>IFERROR(IF($C$4="TEBT0714_REV01",CALC_CONN_TEBT0714_REV01!E61,IF($C$4="TEBB0714_REV01",CALC_CONN_TEBB0714_REV01!E61,IF($C$4="TEBA0714_REV01",CALC_CONN_TEBA0714_REV01!E61,))),"---")</f>
        <v>0</v>
      </c>
      <c r="F61" s="44" t="str">
        <f>IFERROR(IF(VLOOKUP($D61&amp;"-"&amp;$E61,IF($C$4="TEBA0714_REV01",CALC_CONN_TEBA0714_REV01!$F:$I,IF($C$4="TEBB0714_REV01",CALC_CONN_TEBB0714_REV01!$F:$I,IF($C$4="TEBT0714_REV01",CALC_CONN_TEBT0714_REV01!$F:$I))),4,0)="--","---",IF($C$4="TEBA0714_REV01",CALC_CONN_TEBA0714_REV01!$G61&amp; " --&gt; " &amp;CALC_CONN_TEBA0714_REV01!$I61&amp; " --&gt; ",IF($C$4="TEBB0714_REV01",CALC_CONN_TEBB0714_REV01!$G61&amp; " --&gt; " &amp;CALC_CONN_TEBB0714_REV01!$I61&amp; " --&gt; ",IF($C$4="TEBT0714_REV01",CALC_CONN_TEBT0714_REV01!$G61&amp; " --&gt; " &amp;CALC_CONN_TEBT0714_REV01!$I61&amp; " --&gt; ")))),"---")</f>
        <v>---</v>
      </c>
      <c r="G61" s="44" t="str">
        <f>IFERROR(IF(VLOOKUP($D61&amp;"-"&amp;$E61,IF($C$4="TEBA0714_REV01",CALC_CONN_TEBA0714_REV01!$F:$H,IF($C$4="TEBB0714_REV01",CALC_CONN_TEBB0714_REV01!$F:$H,IF($C$4="TEBT0714_REV01",CALC_CONN_TEBT0714_REV01!$F:$H))),3,0)="--",VLOOKUP($D61&amp;"-"&amp;$E61,IF($C$4="TEBA0714_REV01",CALC_CONN_TEBA0714_REV01!$F:$H,IF($C$4="TEBB0714_REV01",CALC_CONN_TEBB0714_REV01!$F:$H,IF($C$4="TEBT0714_REV01",CALC_CONN_TEBT0714_REV01!$F:$H))),2,0),VLOOKUP($D61&amp;"-"&amp;$E61,IF($C$4="TEBA0714_REV01",CALC_CONN_TEBA0714_REV01!$F:$H,IF($C$4="TEBB0714_REV01",CALC_CONN_TEBB0714_REV01!$F:$H,IF($C$4="TEBT0714_REV01",CALC_CONN_TEBT0714_REV01!$F:$H))),3,0)),"---")</f>
        <v>---</v>
      </c>
      <c r="H61" s="44" t="str">
        <f>IFERROR(VLOOKUP(G61,IF($C$4="TEBT0714_REV01",CALC_CONN_TEBT0714_REV01!$G:$T,IF($C$4="TEBB0714_REV01",CALC_CONN_TEBB0714_REV01!$G:$T,IF($C$4="TEBA0714_REV01",CALC_CONN_TEBA0714_REV01!$G:$T))),14,0),"---")</f>
        <v>---</v>
      </c>
      <c r="I61" s="44" t="str">
        <f>IFERROR(VLOOKUP($D61&amp;"-"&amp;$E61,IF($C$4="TEBA0714_REV01",CALC_CONN_TEBA0714_REV01!$F:$K,IF($C$4="TEBB0714_REV01",CALC_CONN_TEBB0714_REV01!$F:$K,IF($C$4="TEBT0714_REV01",CALC_CONN_TEBT0714_REV01!$F:$K,"???"))),6,0),"---")</f>
        <v>---</v>
      </c>
      <c r="J61" s="45" t="str">
        <f>IFERROR(VLOOKUP($D61&amp;"-"&amp;$E61,IF($C$4="TEBA0714_REV01",CALC_CONN_TEBA0714_REV01!$F:$M,IF($C$4="TEBB0714_REV01",CALC_CONN_TEBB0714_REV01!$F:$M,IF($C$4="TEBT0714_REV01",CALC_CONN_TEBT0714_REV01!$F:$M,"???"))),8,0),"---")</f>
        <v>---</v>
      </c>
      <c r="K61" s="46" t="str">
        <f>IFERROR(VLOOKUP($D61&amp;"-"&amp;$E61,IF($C$4="TEBT0714_REV01",CALC_CONN_TEBT0714_REV01!$F:$N,IF($C$4="TEBB0714_REV01",CALC_CONN_TEBB0714_REV01!$F:$N,IF($C$4="TEBA0714_REV01",CALC_CONN_TEBA0714_REV01!$F:$N))),9,0),"---")</f>
        <v>---</v>
      </c>
      <c r="L61" s="44" t="str">
        <f>IFERROR(VLOOKUP(K61,B2B!$H$3:$I$2000,2,0),"---")</f>
        <v>---</v>
      </c>
      <c r="M61" s="44" t="str">
        <f>IFERROR(VLOOKUP(L61,IF($M$4="TE0714_REV01",RAW_m_TE0714_REV01!$AD:$AH,IF($M$4="TE0714_REV02",RAW_m_TE0714_REV02!$AD:$AH,IF($M$4="TE0714_REV03",RAW_m_TE0714_REV03!$AD:$AH))),5,0),"---")</f>
        <v>---</v>
      </c>
      <c r="N61" s="44" t="str">
        <f>IFERROR(VLOOKUP(L61,IF($M$4="TE0714_REV01",RAW_m_TE0714_REV01!$AE:$AJ,IF($M$4="TE0714_REV02",RAW_m_TE0714_REV02!$AE:$AJ,IF($M$4="TE0714_REV03",RAW_m_TE0714_REV03!$AE:$AJ))),6,0),"---")</f>
        <v>---</v>
      </c>
      <c r="O61" s="54" t="str">
        <f>IFERROR(VLOOKUP(L61,IF($M$4="TE0714_REV01",RAW_m_TE0714_REV01!$AD:$AE,IF($M$4="TE0714_REV02",RAW_m_TE0714_REV02!$AD:$AE,IF($M$4="TE0714_REV03",RAW_m_TE0714_REV03!$AD:$AE))),2,0),"---")</f>
        <v>---</v>
      </c>
      <c r="P61" s="44" t="str">
        <f>IFERROR(VLOOKUP(O61,IF($M$4="TE0714_REV01",RAW_m_TE0714_REV01!$AJ:$AK,IF($M$4="TE0714_REV02",RAW_m_TE0714_REV02!$AJ:$AK,IF($M$4="TE0714_REV03",RAW_m_TE0714_REV03!$AJ:$AK))),2,0),"---")</f>
        <v>---</v>
      </c>
      <c r="Q61" s="44" t="str">
        <f>IFERROR(VLOOKUP(L61,IF($M$4="TE0714_REV01",RAW_m_TE0714_REV01!$AD:$AF,IF($M$4="TE0714_REV02",RAW_m_TE0714_REV02!$AD:$AF,IF($M$4="TE0714_REV03",RAW_m_TE0714_REV03!$AD:$AF))),3,0),"---")</f>
        <v>---</v>
      </c>
      <c r="R61" s="44" t="str">
        <f>IFERROR(VLOOKUP(O61,IF($M$4="TE0714_REV01",RAW_m_TE0714_REV01!$AE:$AG,IF($M$4="TE0714_REV02",RAW_m_TE0714_REV02!$AE:$AG,IF($M$4="TE0714_REV03",RAW_m_TE0714_REV03!$AE:$AG))),3,0),"---")</f>
        <v>---</v>
      </c>
      <c r="S61" s="44" t="str">
        <f t="shared" si="1"/>
        <v>---</v>
      </c>
    </row>
    <row r="62" spans="2:19" ht="15" customHeight="1" x14ac:dyDescent="0.25">
      <c r="B62" s="41">
        <f t="shared" si="0"/>
        <v>57</v>
      </c>
      <c r="C62" s="42">
        <f>IFERROR(IF($C$4="TEBT0714_REV01",CALC_CONN_TEBT0714_REV01!U62,IF($C$4="TEBB0714_REV01",CALC_CONN_TEBB0714_REV01!U62,IF($C$4="TEBA0714_REV01",CALC_CONN_TEBA0714_REV01!U62,))),"---")</f>
        <v>0</v>
      </c>
      <c r="D62" s="43">
        <f>IFERROR(IF($C$4="TEBT0714_REV01",CALC_CONN_TEBT0714_REV01!D62,IF($C$4="TEBB0714_REV01",CALC_CONN_TEBB0714_REV01!D62,IF($C$4="TEBA0714_REV01",CALC_CONN_TEBA0714_REV01!D62,))),"---")</f>
        <v>0</v>
      </c>
      <c r="E62" s="43">
        <f>IFERROR(IF($C$4="TEBT0714_REV01",CALC_CONN_TEBT0714_REV01!E62,IF($C$4="TEBB0714_REV01",CALC_CONN_TEBB0714_REV01!E62,IF($C$4="TEBA0714_REV01",CALC_CONN_TEBA0714_REV01!E62,))),"---")</f>
        <v>0</v>
      </c>
      <c r="F62" s="44" t="str">
        <f>IFERROR(IF(VLOOKUP($D62&amp;"-"&amp;$E62,IF($C$4="TEBA0714_REV01",CALC_CONN_TEBA0714_REV01!$F:$I,IF($C$4="TEBB0714_REV01",CALC_CONN_TEBB0714_REV01!$F:$I,IF($C$4="TEBT0714_REV01",CALC_CONN_TEBT0714_REV01!$F:$I))),4,0)="--","---",IF($C$4="TEBA0714_REV01",CALC_CONN_TEBA0714_REV01!$G62&amp; " --&gt; " &amp;CALC_CONN_TEBA0714_REV01!$I62&amp; " --&gt; ",IF($C$4="TEBB0714_REV01",CALC_CONN_TEBB0714_REV01!$G62&amp; " --&gt; " &amp;CALC_CONN_TEBB0714_REV01!$I62&amp; " --&gt; ",IF($C$4="TEBT0714_REV01",CALC_CONN_TEBT0714_REV01!$G62&amp; " --&gt; " &amp;CALC_CONN_TEBT0714_REV01!$I62&amp; " --&gt; ")))),"---")</f>
        <v>---</v>
      </c>
      <c r="G62" s="44" t="str">
        <f>IFERROR(IF(VLOOKUP($D62&amp;"-"&amp;$E62,IF($C$4="TEBA0714_REV01",CALC_CONN_TEBA0714_REV01!$F:$H,IF($C$4="TEBB0714_REV01",CALC_CONN_TEBB0714_REV01!$F:$H,IF($C$4="TEBT0714_REV01",CALC_CONN_TEBT0714_REV01!$F:$H))),3,0)="--",VLOOKUP($D62&amp;"-"&amp;$E62,IF($C$4="TEBA0714_REV01",CALC_CONN_TEBA0714_REV01!$F:$H,IF($C$4="TEBB0714_REV01",CALC_CONN_TEBB0714_REV01!$F:$H,IF($C$4="TEBT0714_REV01",CALC_CONN_TEBT0714_REV01!$F:$H))),2,0),VLOOKUP($D62&amp;"-"&amp;$E62,IF($C$4="TEBA0714_REV01",CALC_CONN_TEBA0714_REV01!$F:$H,IF($C$4="TEBB0714_REV01",CALC_CONN_TEBB0714_REV01!$F:$H,IF($C$4="TEBT0714_REV01",CALC_CONN_TEBT0714_REV01!$F:$H))),3,0)),"---")</f>
        <v>---</v>
      </c>
      <c r="H62" s="44" t="str">
        <f>IFERROR(VLOOKUP(G62,IF($C$4="TEBT0714_REV01",CALC_CONN_TEBT0714_REV01!$G:$T,IF($C$4="TEBB0714_REV01",CALC_CONN_TEBB0714_REV01!$G:$T,IF($C$4="TEBA0714_REV01",CALC_CONN_TEBA0714_REV01!$G:$T))),14,0),"---")</f>
        <v>---</v>
      </c>
      <c r="I62" s="44" t="str">
        <f>IFERROR(VLOOKUP($D62&amp;"-"&amp;$E62,IF($C$4="TEBA0714_REV01",CALC_CONN_TEBA0714_REV01!$F:$K,IF($C$4="TEBB0714_REV01",CALC_CONN_TEBB0714_REV01!$F:$K,IF($C$4="TEBT0714_REV01",CALC_CONN_TEBT0714_REV01!$F:$K,"???"))),6,0),"---")</f>
        <v>---</v>
      </c>
      <c r="J62" s="45" t="str">
        <f>IFERROR(VLOOKUP($D62&amp;"-"&amp;$E62,IF($C$4="TEBA0714_REV01",CALC_CONN_TEBA0714_REV01!$F:$M,IF($C$4="TEBB0714_REV01",CALC_CONN_TEBB0714_REV01!$F:$M,IF($C$4="TEBT0714_REV01",CALC_CONN_TEBT0714_REV01!$F:$M,"???"))),8,0),"---")</f>
        <v>---</v>
      </c>
      <c r="K62" s="46" t="str">
        <f>IFERROR(VLOOKUP($D62&amp;"-"&amp;$E62,IF($C$4="TEBT0714_REV01",CALC_CONN_TEBT0714_REV01!$F:$N,IF($C$4="TEBB0714_REV01",CALC_CONN_TEBB0714_REV01!$F:$N,IF($C$4="TEBA0714_REV01",CALC_CONN_TEBA0714_REV01!$F:$N))),9,0),"---")</f>
        <v>---</v>
      </c>
      <c r="L62" s="44" t="str">
        <f>IFERROR(VLOOKUP(K62,B2B!$H$3:$I$2000,2,0),"---")</f>
        <v>---</v>
      </c>
      <c r="M62" s="44" t="str">
        <f>IFERROR(VLOOKUP(L62,IF($M$4="TE0714_REV01",RAW_m_TE0714_REV01!$AD:$AH,IF($M$4="TE0714_REV02",RAW_m_TE0714_REV02!$AD:$AH,IF($M$4="TE0714_REV03",RAW_m_TE0714_REV03!$AD:$AH))),5,0),"---")</f>
        <v>---</v>
      </c>
      <c r="N62" s="44" t="str">
        <f>IFERROR(VLOOKUP(L62,IF($M$4="TE0714_REV01",RAW_m_TE0714_REV01!$AE:$AJ,IF($M$4="TE0714_REV02",RAW_m_TE0714_REV02!$AE:$AJ,IF($M$4="TE0714_REV03",RAW_m_TE0714_REV03!$AE:$AJ))),6,0),"---")</f>
        <v>---</v>
      </c>
      <c r="O62" s="54" t="str">
        <f>IFERROR(VLOOKUP(L62,IF($M$4="TE0714_REV01",RAW_m_TE0714_REV01!$AD:$AE,IF($M$4="TE0714_REV02",RAW_m_TE0714_REV02!$AD:$AE,IF($M$4="TE0714_REV03",RAW_m_TE0714_REV03!$AD:$AE))),2,0),"---")</f>
        <v>---</v>
      </c>
      <c r="P62" s="44" t="str">
        <f>IFERROR(VLOOKUP(O62,IF($M$4="TE0714_REV01",RAW_m_TE0714_REV01!$AJ:$AK,IF($M$4="TE0714_REV02",RAW_m_TE0714_REV02!$AJ:$AK,IF($M$4="TE0714_REV03",RAW_m_TE0714_REV03!$AJ:$AK))),2,0),"---")</f>
        <v>---</v>
      </c>
      <c r="Q62" s="44" t="str">
        <f>IFERROR(VLOOKUP(L62,IF($M$4="TE0714_REV01",RAW_m_TE0714_REV01!$AD:$AF,IF($M$4="TE0714_REV02",RAW_m_TE0714_REV02!$AD:$AF,IF($M$4="TE0714_REV03",RAW_m_TE0714_REV03!$AD:$AF))),3,0),"---")</f>
        <v>---</v>
      </c>
      <c r="R62" s="44" t="str">
        <f>IFERROR(VLOOKUP(O62,IF($M$4="TE0714_REV01",RAW_m_TE0714_REV01!$AE:$AG,IF($M$4="TE0714_REV02",RAW_m_TE0714_REV02!$AE:$AG,IF($M$4="TE0714_REV03",RAW_m_TE0714_REV03!$AE:$AG))),3,0),"---")</f>
        <v>---</v>
      </c>
      <c r="S62" s="44" t="str">
        <f t="shared" si="1"/>
        <v>---</v>
      </c>
    </row>
    <row r="63" spans="2:19" ht="15" customHeight="1" x14ac:dyDescent="0.25">
      <c r="B63" s="41">
        <f t="shared" si="0"/>
        <v>58</v>
      </c>
      <c r="C63" s="42">
        <f>IFERROR(IF($C$4="TEBT0714_REV01",CALC_CONN_TEBT0714_REV01!U63,IF($C$4="TEBB0714_REV01",CALC_CONN_TEBB0714_REV01!U63,IF($C$4="TEBA0714_REV01",CALC_CONN_TEBA0714_REV01!U63,))),"---")</f>
        <v>0</v>
      </c>
      <c r="D63" s="43">
        <f>IFERROR(IF($C$4="TEBT0714_REV01",CALC_CONN_TEBT0714_REV01!D63,IF($C$4="TEBB0714_REV01",CALC_CONN_TEBB0714_REV01!D63,IF($C$4="TEBA0714_REV01",CALC_CONN_TEBA0714_REV01!D63,))),"---")</f>
        <v>0</v>
      </c>
      <c r="E63" s="43">
        <f>IFERROR(IF($C$4="TEBT0714_REV01",CALC_CONN_TEBT0714_REV01!E63,IF($C$4="TEBB0714_REV01",CALC_CONN_TEBB0714_REV01!E63,IF($C$4="TEBA0714_REV01",CALC_CONN_TEBA0714_REV01!E63,))),"---")</f>
        <v>0</v>
      </c>
      <c r="F63" s="44" t="str">
        <f>IFERROR(IF(VLOOKUP($D63&amp;"-"&amp;$E63,IF($C$4="TEBA0714_REV01",CALC_CONN_TEBA0714_REV01!$F:$I,IF($C$4="TEBB0714_REV01",CALC_CONN_TEBB0714_REV01!$F:$I,IF($C$4="TEBT0714_REV01",CALC_CONN_TEBT0714_REV01!$F:$I))),4,0)="--","---",IF($C$4="TEBA0714_REV01",CALC_CONN_TEBA0714_REV01!$G63&amp; " --&gt; " &amp;CALC_CONN_TEBA0714_REV01!$I63&amp; " --&gt; ",IF($C$4="TEBB0714_REV01",CALC_CONN_TEBB0714_REV01!$G63&amp; " --&gt; " &amp;CALC_CONN_TEBB0714_REV01!$I63&amp; " --&gt; ",IF($C$4="TEBT0714_REV01",CALC_CONN_TEBT0714_REV01!$G63&amp; " --&gt; " &amp;CALC_CONN_TEBT0714_REV01!$I63&amp; " --&gt; ")))),"---")</f>
        <v>---</v>
      </c>
      <c r="G63" s="44" t="str">
        <f>IFERROR(IF(VLOOKUP($D63&amp;"-"&amp;$E63,IF($C$4="TEBA0714_REV01",CALC_CONN_TEBA0714_REV01!$F:$H,IF($C$4="TEBB0714_REV01",CALC_CONN_TEBB0714_REV01!$F:$H,IF($C$4="TEBT0714_REV01",CALC_CONN_TEBT0714_REV01!$F:$H))),3,0)="--",VLOOKUP($D63&amp;"-"&amp;$E63,IF($C$4="TEBA0714_REV01",CALC_CONN_TEBA0714_REV01!$F:$H,IF($C$4="TEBB0714_REV01",CALC_CONN_TEBB0714_REV01!$F:$H,IF($C$4="TEBT0714_REV01",CALC_CONN_TEBT0714_REV01!$F:$H))),2,0),VLOOKUP($D63&amp;"-"&amp;$E63,IF($C$4="TEBA0714_REV01",CALC_CONN_TEBA0714_REV01!$F:$H,IF($C$4="TEBB0714_REV01",CALC_CONN_TEBB0714_REV01!$F:$H,IF($C$4="TEBT0714_REV01",CALC_CONN_TEBT0714_REV01!$F:$H))),3,0)),"---")</f>
        <v>---</v>
      </c>
      <c r="H63" s="44" t="str">
        <f>IFERROR(VLOOKUP(G63,IF($C$4="TEBT0714_REV01",CALC_CONN_TEBT0714_REV01!$G:$T,IF($C$4="TEBB0714_REV01",CALC_CONN_TEBB0714_REV01!$G:$T,IF($C$4="TEBA0714_REV01",CALC_CONN_TEBA0714_REV01!$G:$T))),14,0),"---")</f>
        <v>---</v>
      </c>
      <c r="I63" s="44" t="str">
        <f>IFERROR(VLOOKUP($D63&amp;"-"&amp;$E63,IF($C$4="TEBA0714_REV01",CALC_CONN_TEBA0714_REV01!$F:$K,IF($C$4="TEBB0714_REV01",CALC_CONN_TEBB0714_REV01!$F:$K,IF($C$4="TEBT0714_REV01",CALC_CONN_TEBT0714_REV01!$F:$K,"???"))),6,0),"---")</f>
        <v>---</v>
      </c>
      <c r="J63" s="45" t="str">
        <f>IFERROR(VLOOKUP($D63&amp;"-"&amp;$E63,IF($C$4="TEBA0714_REV01",CALC_CONN_TEBA0714_REV01!$F:$M,IF($C$4="TEBB0714_REV01",CALC_CONN_TEBB0714_REV01!$F:$M,IF($C$4="TEBT0714_REV01",CALC_CONN_TEBT0714_REV01!$F:$M,"???"))),8,0),"---")</f>
        <v>---</v>
      </c>
      <c r="K63" s="46" t="str">
        <f>IFERROR(VLOOKUP($D63&amp;"-"&amp;$E63,IF($C$4="TEBT0714_REV01",CALC_CONN_TEBT0714_REV01!$F:$N,IF($C$4="TEBB0714_REV01",CALC_CONN_TEBB0714_REV01!$F:$N,IF($C$4="TEBA0714_REV01",CALC_CONN_TEBA0714_REV01!$F:$N))),9,0),"---")</f>
        <v>---</v>
      </c>
      <c r="L63" s="44" t="str">
        <f>IFERROR(VLOOKUP(K63,B2B!$H$3:$I$2000,2,0),"---")</f>
        <v>---</v>
      </c>
      <c r="M63" s="44" t="str">
        <f>IFERROR(VLOOKUP(L63,IF($M$4="TE0714_REV01",RAW_m_TE0714_REV01!$AD:$AH,IF($M$4="TE0714_REV02",RAW_m_TE0714_REV02!$AD:$AH,IF($M$4="TE0714_REV03",RAW_m_TE0714_REV03!$AD:$AH))),5,0),"---")</f>
        <v>---</v>
      </c>
      <c r="N63" s="44" t="str">
        <f>IFERROR(VLOOKUP(L63,IF($M$4="TE0714_REV01",RAW_m_TE0714_REV01!$AE:$AJ,IF($M$4="TE0714_REV02",RAW_m_TE0714_REV02!$AE:$AJ,IF($M$4="TE0714_REV03",RAW_m_TE0714_REV03!$AE:$AJ))),6,0),"---")</f>
        <v>---</v>
      </c>
      <c r="O63" s="54" t="str">
        <f>IFERROR(VLOOKUP(L63,IF($M$4="TE0714_REV01",RAW_m_TE0714_REV01!$AD:$AE,IF($M$4="TE0714_REV02",RAW_m_TE0714_REV02!$AD:$AE,IF($M$4="TE0714_REV03",RAW_m_TE0714_REV03!$AD:$AE))),2,0),"---")</f>
        <v>---</v>
      </c>
      <c r="P63" s="44" t="str">
        <f>IFERROR(VLOOKUP(O63,IF($M$4="TE0714_REV01",RAW_m_TE0714_REV01!$AJ:$AK,IF($M$4="TE0714_REV02",RAW_m_TE0714_REV02!$AJ:$AK,IF($M$4="TE0714_REV03",RAW_m_TE0714_REV03!$AJ:$AK))),2,0),"---")</f>
        <v>---</v>
      </c>
      <c r="Q63" s="44" t="str">
        <f>IFERROR(VLOOKUP(L63,IF($M$4="TE0714_REV01",RAW_m_TE0714_REV01!$AD:$AF,IF($M$4="TE0714_REV02",RAW_m_TE0714_REV02!$AD:$AF,IF($M$4="TE0714_REV03",RAW_m_TE0714_REV03!$AD:$AF))),3,0),"---")</f>
        <v>---</v>
      </c>
      <c r="R63" s="44" t="str">
        <f>IFERROR(VLOOKUP(O63,IF($M$4="TE0714_REV01",RAW_m_TE0714_REV01!$AE:$AG,IF($M$4="TE0714_REV02",RAW_m_TE0714_REV02!$AE:$AG,IF($M$4="TE0714_REV03",RAW_m_TE0714_REV03!$AE:$AG))),3,0),"---")</f>
        <v>---</v>
      </c>
      <c r="S63" s="44" t="str">
        <f t="shared" si="1"/>
        <v>---</v>
      </c>
    </row>
    <row r="64" spans="2:19" ht="15" customHeight="1" x14ac:dyDescent="0.25">
      <c r="B64" s="41">
        <f t="shared" si="0"/>
        <v>59</v>
      </c>
      <c r="C64" s="42">
        <f>IFERROR(IF($C$4="TEBT0714_REV01",CALC_CONN_TEBT0714_REV01!U64,IF($C$4="TEBB0714_REV01",CALC_CONN_TEBB0714_REV01!U64,IF($C$4="TEBA0714_REV01",CALC_CONN_TEBA0714_REV01!U64,))),"---")</f>
        <v>0</v>
      </c>
      <c r="D64" s="43">
        <f>IFERROR(IF($C$4="TEBT0714_REV01",CALC_CONN_TEBT0714_REV01!D64,IF($C$4="TEBB0714_REV01",CALC_CONN_TEBB0714_REV01!D64,IF($C$4="TEBA0714_REV01",CALC_CONN_TEBA0714_REV01!D64,))),"---")</f>
        <v>0</v>
      </c>
      <c r="E64" s="43">
        <f>IFERROR(IF($C$4="TEBT0714_REV01",CALC_CONN_TEBT0714_REV01!E64,IF($C$4="TEBB0714_REV01",CALC_CONN_TEBB0714_REV01!E64,IF($C$4="TEBA0714_REV01",CALC_CONN_TEBA0714_REV01!E64,))),"---")</f>
        <v>0</v>
      </c>
      <c r="F64" s="44" t="str">
        <f>IFERROR(IF(VLOOKUP($D64&amp;"-"&amp;$E64,IF($C$4="TEBA0714_REV01",CALC_CONN_TEBA0714_REV01!$F:$I,IF($C$4="TEBB0714_REV01",CALC_CONN_TEBB0714_REV01!$F:$I,IF($C$4="TEBT0714_REV01",CALC_CONN_TEBT0714_REV01!$F:$I))),4,0)="--","---",IF($C$4="TEBA0714_REV01",CALC_CONN_TEBA0714_REV01!$G64&amp; " --&gt; " &amp;CALC_CONN_TEBA0714_REV01!$I64&amp; " --&gt; ",IF($C$4="TEBB0714_REV01",CALC_CONN_TEBB0714_REV01!$G64&amp; " --&gt; " &amp;CALC_CONN_TEBB0714_REV01!$I64&amp; " --&gt; ",IF($C$4="TEBT0714_REV01",CALC_CONN_TEBT0714_REV01!$G64&amp; " --&gt; " &amp;CALC_CONN_TEBT0714_REV01!$I64&amp; " --&gt; ")))),"---")</f>
        <v>---</v>
      </c>
      <c r="G64" s="44" t="str">
        <f>IFERROR(IF(VLOOKUP($D64&amp;"-"&amp;$E64,IF($C$4="TEBA0714_REV01",CALC_CONN_TEBA0714_REV01!$F:$H,IF($C$4="TEBB0714_REV01",CALC_CONN_TEBB0714_REV01!$F:$H,IF($C$4="TEBT0714_REV01",CALC_CONN_TEBT0714_REV01!$F:$H))),3,0)="--",VLOOKUP($D64&amp;"-"&amp;$E64,IF($C$4="TEBA0714_REV01",CALC_CONN_TEBA0714_REV01!$F:$H,IF($C$4="TEBB0714_REV01",CALC_CONN_TEBB0714_REV01!$F:$H,IF($C$4="TEBT0714_REV01",CALC_CONN_TEBT0714_REV01!$F:$H))),2,0),VLOOKUP($D64&amp;"-"&amp;$E64,IF($C$4="TEBA0714_REV01",CALC_CONN_TEBA0714_REV01!$F:$H,IF($C$4="TEBB0714_REV01",CALC_CONN_TEBB0714_REV01!$F:$H,IF($C$4="TEBT0714_REV01",CALC_CONN_TEBT0714_REV01!$F:$H))),3,0)),"---")</f>
        <v>---</v>
      </c>
      <c r="H64" s="44" t="str">
        <f>IFERROR(VLOOKUP(G64,IF($C$4="TEBT0714_REV01",CALC_CONN_TEBT0714_REV01!$G:$T,IF($C$4="TEBB0714_REV01",CALC_CONN_TEBB0714_REV01!$G:$T,IF($C$4="TEBA0714_REV01",CALC_CONN_TEBA0714_REV01!$G:$T))),14,0),"---")</f>
        <v>---</v>
      </c>
      <c r="I64" s="44" t="str">
        <f>IFERROR(VLOOKUP($D64&amp;"-"&amp;$E64,IF($C$4="TEBA0714_REV01",CALC_CONN_TEBA0714_REV01!$F:$K,IF($C$4="TEBB0714_REV01",CALC_CONN_TEBB0714_REV01!$F:$K,IF($C$4="TEBT0714_REV01",CALC_CONN_TEBT0714_REV01!$F:$K,"???"))),6,0),"---")</f>
        <v>---</v>
      </c>
      <c r="J64" s="45" t="str">
        <f>IFERROR(VLOOKUP($D64&amp;"-"&amp;$E64,IF($C$4="TEBA0714_REV01",CALC_CONN_TEBA0714_REV01!$F:$M,IF($C$4="TEBB0714_REV01",CALC_CONN_TEBB0714_REV01!$F:$M,IF($C$4="TEBT0714_REV01",CALC_CONN_TEBT0714_REV01!$F:$M,"???"))),8,0),"---")</f>
        <v>---</v>
      </c>
      <c r="K64" s="46" t="str">
        <f>IFERROR(VLOOKUP($D64&amp;"-"&amp;$E64,IF($C$4="TEBT0714_REV01",CALC_CONN_TEBT0714_REV01!$F:$N,IF($C$4="TEBB0714_REV01",CALC_CONN_TEBB0714_REV01!$F:$N,IF($C$4="TEBA0714_REV01",CALC_CONN_TEBA0714_REV01!$F:$N))),9,0),"---")</f>
        <v>---</v>
      </c>
      <c r="L64" s="44" t="str">
        <f>IFERROR(VLOOKUP(K64,B2B!$H$3:$I$2000,2,0),"---")</f>
        <v>---</v>
      </c>
      <c r="M64" s="44" t="str">
        <f>IFERROR(VLOOKUP(L64,IF($M$4="TE0714_REV01",RAW_m_TE0714_REV01!$AD:$AH,IF($M$4="TE0714_REV02",RAW_m_TE0714_REV02!$AD:$AH,IF($M$4="TE0714_REV03",RAW_m_TE0714_REV03!$AD:$AH))),5,0),"---")</f>
        <v>---</v>
      </c>
      <c r="N64" s="44" t="str">
        <f>IFERROR(VLOOKUP(L64,IF($M$4="TE0714_REV01",RAW_m_TE0714_REV01!$AE:$AJ,IF($M$4="TE0714_REV02",RAW_m_TE0714_REV02!$AE:$AJ,IF($M$4="TE0714_REV03",RAW_m_TE0714_REV03!$AE:$AJ))),6,0),"---")</f>
        <v>---</v>
      </c>
      <c r="O64" s="54" t="str">
        <f>IFERROR(VLOOKUP(L64,IF($M$4="TE0714_REV01",RAW_m_TE0714_REV01!$AD:$AE,IF($M$4="TE0714_REV02",RAW_m_TE0714_REV02!$AD:$AE,IF($M$4="TE0714_REV03",RAW_m_TE0714_REV03!$AD:$AE))),2,0),"---")</f>
        <v>---</v>
      </c>
      <c r="P64" s="44" t="str">
        <f>IFERROR(VLOOKUP(O64,IF($M$4="TE0714_REV01",RAW_m_TE0714_REV01!$AJ:$AK,IF($M$4="TE0714_REV02",RAW_m_TE0714_REV02!$AJ:$AK,IF($M$4="TE0714_REV03",RAW_m_TE0714_REV03!$AJ:$AK))),2,0),"---")</f>
        <v>---</v>
      </c>
      <c r="Q64" s="44" t="str">
        <f>IFERROR(VLOOKUP(L64,IF($M$4="TE0714_REV01",RAW_m_TE0714_REV01!$AD:$AF,IF($M$4="TE0714_REV02",RAW_m_TE0714_REV02!$AD:$AF,IF($M$4="TE0714_REV03",RAW_m_TE0714_REV03!$AD:$AF))),3,0),"---")</f>
        <v>---</v>
      </c>
      <c r="R64" s="44" t="str">
        <f>IFERROR(VLOOKUP(O64,IF($M$4="TE0714_REV01",RAW_m_TE0714_REV01!$AE:$AG,IF($M$4="TE0714_REV02",RAW_m_TE0714_REV02!$AE:$AG,IF($M$4="TE0714_REV03",RAW_m_TE0714_REV03!$AE:$AG))),3,0),"---")</f>
        <v>---</v>
      </c>
      <c r="S64" s="44" t="str">
        <f t="shared" si="1"/>
        <v>---</v>
      </c>
    </row>
    <row r="65" spans="2:19" ht="15" customHeight="1" x14ac:dyDescent="0.25">
      <c r="B65" s="41">
        <f t="shared" si="0"/>
        <v>60</v>
      </c>
      <c r="C65" s="42">
        <f>IFERROR(IF($C$4="TEBT0714_REV01",CALC_CONN_TEBT0714_REV01!U65,IF($C$4="TEBB0714_REV01",CALC_CONN_TEBB0714_REV01!U65,IF($C$4="TEBA0714_REV01",CALC_CONN_TEBA0714_REV01!U65,))),"---")</f>
        <v>0</v>
      </c>
      <c r="D65" s="43">
        <f>IFERROR(IF($C$4="TEBT0714_REV01",CALC_CONN_TEBT0714_REV01!D65,IF($C$4="TEBB0714_REV01",CALC_CONN_TEBB0714_REV01!D65,IF($C$4="TEBA0714_REV01",CALC_CONN_TEBA0714_REV01!D65,))),"---")</f>
        <v>0</v>
      </c>
      <c r="E65" s="43">
        <f>IFERROR(IF($C$4="TEBT0714_REV01",CALC_CONN_TEBT0714_REV01!E65,IF($C$4="TEBB0714_REV01",CALC_CONN_TEBB0714_REV01!E65,IF($C$4="TEBA0714_REV01",CALC_CONN_TEBA0714_REV01!E65,))),"---")</f>
        <v>0</v>
      </c>
      <c r="F65" s="44" t="str">
        <f>IFERROR(IF(VLOOKUP($D65&amp;"-"&amp;$E65,IF($C$4="TEBA0714_REV01",CALC_CONN_TEBA0714_REV01!$F:$I,IF($C$4="TEBB0714_REV01",CALC_CONN_TEBB0714_REV01!$F:$I,IF($C$4="TEBT0714_REV01",CALC_CONN_TEBT0714_REV01!$F:$I))),4,0)="--","---",IF($C$4="TEBA0714_REV01",CALC_CONN_TEBA0714_REV01!$G65&amp; " --&gt; " &amp;CALC_CONN_TEBA0714_REV01!$I65&amp; " --&gt; ",IF($C$4="TEBB0714_REV01",CALC_CONN_TEBB0714_REV01!$G65&amp; " --&gt; " &amp;CALC_CONN_TEBB0714_REV01!$I65&amp; " --&gt; ",IF($C$4="TEBT0714_REV01",CALC_CONN_TEBT0714_REV01!$G65&amp; " --&gt; " &amp;CALC_CONN_TEBT0714_REV01!$I65&amp; " --&gt; ")))),"---")</f>
        <v>---</v>
      </c>
      <c r="G65" s="44" t="str">
        <f>IFERROR(IF(VLOOKUP($D65&amp;"-"&amp;$E65,IF($C$4="TEBA0714_REV01",CALC_CONN_TEBA0714_REV01!$F:$H,IF($C$4="TEBB0714_REV01",CALC_CONN_TEBB0714_REV01!$F:$H,IF($C$4="TEBT0714_REV01",CALC_CONN_TEBT0714_REV01!$F:$H))),3,0)="--",VLOOKUP($D65&amp;"-"&amp;$E65,IF($C$4="TEBA0714_REV01",CALC_CONN_TEBA0714_REV01!$F:$H,IF($C$4="TEBB0714_REV01",CALC_CONN_TEBB0714_REV01!$F:$H,IF($C$4="TEBT0714_REV01",CALC_CONN_TEBT0714_REV01!$F:$H))),2,0),VLOOKUP($D65&amp;"-"&amp;$E65,IF($C$4="TEBA0714_REV01",CALC_CONN_TEBA0714_REV01!$F:$H,IF($C$4="TEBB0714_REV01",CALC_CONN_TEBB0714_REV01!$F:$H,IF($C$4="TEBT0714_REV01",CALC_CONN_TEBT0714_REV01!$F:$H))),3,0)),"---")</f>
        <v>---</v>
      </c>
      <c r="H65" s="44" t="str">
        <f>IFERROR(VLOOKUP(G65,IF($C$4="TEBT0714_REV01",CALC_CONN_TEBT0714_REV01!$G:$T,IF($C$4="TEBB0714_REV01",CALC_CONN_TEBB0714_REV01!$G:$T,IF($C$4="TEBA0714_REV01",CALC_CONN_TEBA0714_REV01!$G:$T))),14,0),"---")</f>
        <v>---</v>
      </c>
      <c r="I65" s="44" t="str">
        <f>IFERROR(VLOOKUP($D65&amp;"-"&amp;$E65,IF($C$4="TEBA0714_REV01",CALC_CONN_TEBA0714_REV01!$F:$K,IF($C$4="TEBB0714_REV01",CALC_CONN_TEBB0714_REV01!$F:$K,IF($C$4="TEBT0714_REV01",CALC_CONN_TEBT0714_REV01!$F:$K,"???"))),6,0),"---")</f>
        <v>---</v>
      </c>
      <c r="J65" s="45" t="str">
        <f>IFERROR(VLOOKUP($D65&amp;"-"&amp;$E65,IF($C$4="TEBA0714_REV01",CALC_CONN_TEBA0714_REV01!$F:$M,IF($C$4="TEBB0714_REV01",CALC_CONN_TEBB0714_REV01!$F:$M,IF($C$4="TEBT0714_REV01",CALC_CONN_TEBT0714_REV01!$F:$M,"???"))),8,0),"---")</f>
        <v>---</v>
      </c>
      <c r="K65" s="46" t="str">
        <f>IFERROR(VLOOKUP($D65&amp;"-"&amp;$E65,IF($C$4="TEBT0714_REV01",CALC_CONN_TEBT0714_REV01!$F:$N,IF($C$4="TEBB0714_REV01",CALC_CONN_TEBB0714_REV01!$F:$N,IF($C$4="TEBA0714_REV01",CALC_CONN_TEBA0714_REV01!$F:$N))),9,0),"---")</f>
        <v>---</v>
      </c>
      <c r="L65" s="44" t="str">
        <f>IFERROR(VLOOKUP(K65,B2B!$H$3:$I$2000,2,0),"---")</f>
        <v>---</v>
      </c>
      <c r="M65" s="44" t="str">
        <f>IFERROR(VLOOKUP(L65,IF($M$4="TE0714_REV01",RAW_m_TE0714_REV01!$AD:$AH,IF($M$4="TE0714_REV02",RAW_m_TE0714_REV02!$AD:$AH,IF($M$4="TE0714_REV03",RAW_m_TE0714_REV03!$AD:$AH))),5,0),"---")</f>
        <v>---</v>
      </c>
      <c r="N65" s="44" t="str">
        <f>IFERROR(VLOOKUP(L65,IF($M$4="TE0714_REV01",RAW_m_TE0714_REV01!$AE:$AJ,IF($M$4="TE0714_REV02",RAW_m_TE0714_REV02!$AE:$AJ,IF($M$4="TE0714_REV03",RAW_m_TE0714_REV03!$AE:$AJ))),6,0),"---")</f>
        <v>---</v>
      </c>
      <c r="O65" s="54" t="str">
        <f>IFERROR(VLOOKUP(L65,IF($M$4="TE0714_REV01",RAW_m_TE0714_REV01!$AD:$AE,IF($M$4="TE0714_REV02",RAW_m_TE0714_REV02!$AD:$AE,IF($M$4="TE0714_REV03",RAW_m_TE0714_REV03!$AD:$AE))),2,0),"---")</f>
        <v>---</v>
      </c>
      <c r="P65" s="44" t="str">
        <f>IFERROR(VLOOKUP(O65,IF($M$4="TE0714_REV01",RAW_m_TE0714_REV01!$AJ:$AK,IF($M$4="TE0714_REV02",RAW_m_TE0714_REV02!$AJ:$AK,IF($M$4="TE0714_REV03",RAW_m_TE0714_REV03!$AJ:$AK))),2,0),"---")</f>
        <v>---</v>
      </c>
      <c r="Q65" s="44" t="str">
        <f>IFERROR(VLOOKUP(L65,IF($M$4="TE0714_REV01",RAW_m_TE0714_REV01!$AD:$AF,IF($M$4="TE0714_REV02",RAW_m_TE0714_REV02!$AD:$AF,IF($M$4="TE0714_REV03",RAW_m_TE0714_REV03!$AD:$AF))),3,0),"---")</f>
        <v>---</v>
      </c>
      <c r="R65" s="44" t="str">
        <f>IFERROR(VLOOKUP(O65,IF($M$4="TE0714_REV01",RAW_m_TE0714_REV01!$AE:$AG,IF($M$4="TE0714_REV02",RAW_m_TE0714_REV02!$AE:$AG,IF($M$4="TE0714_REV03",RAW_m_TE0714_REV03!$AE:$AG))),3,0),"---")</f>
        <v>---</v>
      </c>
      <c r="S65" s="44" t="str">
        <f t="shared" si="1"/>
        <v>---</v>
      </c>
    </row>
    <row r="66" spans="2:19" ht="15" customHeight="1" x14ac:dyDescent="0.25">
      <c r="B66" s="41">
        <f t="shared" si="0"/>
        <v>61</v>
      </c>
      <c r="C66" s="42">
        <f>IFERROR(IF($C$4="TEBT0714_REV01",CALC_CONN_TEBT0714_REV01!U66,IF($C$4="TEBB0714_REV01",CALC_CONN_TEBB0714_REV01!U66,IF($C$4="TEBA0714_REV01",CALC_CONN_TEBA0714_REV01!U66,))),"---")</f>
        <v>0</v>
      </c>
      <c r="D66" s="43">
        <f>IFERROR(IF($C$4="TEBT0714_REV01",CALC_CONN_TEBT0714_REV01!D66,IF($C$4="TEBB0714_REV01",CALC_CONN_TEBB0714_REV01!D66,IF($C$4="TEBA0714_REV01",CALC_CONN_TEBA0714_REV01!D66,))),"---")</f>
        <v>0</v>
      </c>
      <c r="E66" s="43">
        <f>IFERROR(IF($C$4="TEBT0714_REV01",CALC_CONN_TEBT0714_REV01!E66,IF($C$4="TEBB0714_REV01",CALC_CONN_TEBB0714_REV01!E66,IF($C$4="TEBA0714_REV01",CALC_CONN_TEBA0714_REV01!E66,))),"---")</f>
        <v>0</v>
      </c>
      <c r="F66" s="44" t="str">
        <f>IFERROR(IF(VLOOKUP($D66&amp;"-"&amp;$E66,IF($C$4="TEBA0714_REV01",CALC_CONN_TEBA0714_REV01!$F:$I,IF($C$4="TEBB0714_REV01",CALC_CONN_TEBB0714_REV01!$F:$I,IF($C$4="TEBT0714_REV01",CALC_CONN_TEBT0714_REV01!$F:$I))),4,0)="--","---",IF($C$4="TEBA0714_REV01",CALC_CONN_TEBA0714_REV01!$G66&amp; " --&gt; " &amp;CALC_CONN_TEBA0714_REV01!$I66&amp; " --&gt; ",IF($C$4="TEBB0714_REV01",CALC_CONN_TEBB0714_REV01!$G66&amp; " --&gt; " &amp;CALC_CONN_TEBB0714_REV01!$I66&amp; " --&gt; ",IF($C$4="TEBT0714_REV01",CALC_CONN_TEBT0714_REV01!$G66&amp; " --&gt; " &amp;CALC_CONN_TEBT0714_REV01!$I66&amp; " --&gt; ")))),"---")</f>
        <v>---</v>
      </c>
      <c r="G66" s="44" t="str">
        <f>IFERROR(IF(VLOOKUP($D66&amp;"-"&amp;$E66,IF($C$4="TEBA0714_REV01",CALC_CONN_TEBA0714_REV01!$F:$H,IF($C$4="TEBB0714_REV01",CALC_CONN_TEBB0714_REV01!$F:$H,IF($C$4="TEBT0714_REV01",CALC_CONN_TEBT0714_REV01!$F:$H))),3,0)="--",VLOOKUP($D66&amp;"-"&amp;$E66,IF($C$4="TEBA0714_REV01",CALC_CONN_TEBA0714_REV01!$F:$H,IF($C$4="TEBB0714_REV01",CALC_CONN_TEBB0714_REV01!$F:$H,IF($C$4="TEBT0714_REV01",CALC_CONN_TEBT0714_REV01!$F:$H))),2,0),VLOOKUP($D66&amp;"-"&amp;$E66,IF($C$4="TEBA0714_REV01",CALC_CONN_TEBA0714_REV01!$F:$H,IF($C$4="TEBB0714_REV01",CALC_CONN_TEBB0714_REV01!$F:$H,IF($C$4="TEBT0714_REV01",CALC_CONN_TEBT0714_REV01!$F:$H))),3,0)),"---")</f>
        <v>---</v>
      </c>
      <c r="H66" s="44" t="str">
        <f>IFERROR(VLOOKUP(G66,IF($C$4="TEBT0714_REV01",CALC_CONN_TEBT0714_REV01!$G:$T,IF($C$4="TEBB0714_REV01",CALC_CONN_TEBB0714_REV01!$G:$T,IF($C$4="TEBA0714_REV01",CALC_CONN_TEBA0714_REV01!$G:$T))),14,0),"---")</f>
        <v>---</v>
      </c>
      <c r="I66" s="44" t="str">
        <f>IFERROR(VLOOKUP($D66&amp;"-"&amp;$E66,IF($C$4="TEBA0714_REV01",CALC_CONN_TEBA0714_REV01!$F:$K,IF($C$4="TEBB0714_REV01",CALC_CONN_TEBB0714_REV01!$F:$K,IF($C$4="TEBT0714_REV01",CALC_CONN_TEBT0714_REV01!$F:$K,"???"))),6,0),"---")</f>
        <v>---</v>
      </c>
      <c r="J66" s="45" t="str">
        <f>IFERROR(VLOOKUP($D66&amp;"-"&amp;$E66,IF($C$4="TEBA0714_REV01",CALC_CONN_TEBA0714_REV01!$F:$M,IF($C$4="TEBB0714_REV01",CALC_CONN_TEBB0714_REV01!$F:$M,IF($C$4="TEBT0714_REV01",CALC_CONN_TEBT0714_REV01!$F:$M,"???"))),8,0),"---")</f>
        <v>---</v>
      </c>
      <c r="K66" s="46" t="str">
        <f>IFERROR(VLOOKUP($D66&amp;"-"&amp;$E66,IF($C$4="TEBT0714_REV01",CALC_CONN_TEBT0714_REV01!$F:$N,IF($C$4="TEBB0714_REV01",CALC_CONN_TEBB0714_REV01!$F:$N,IF($C$4="TEBA0714_REV01",CALC_CONN_TEBA0714_REV01!$F:$N))),9,0),"---")</f>
        <v>---</v>
      </c>
      <c r="L66" s="44" t="str">
        <f>IFERROR(VLOOKUP(K66,B2B!$H$3:$I$2000,2,0),"---")</f>
        <v>---</v>
      </c>
      <c r="M66" s="44" t="str">
        <f>IFERROR(VLOOKUP(L66,IF($M$4="TE0714_REV01",RAW_m_TE0714_REV01!$AD:$AH,IF($M$4="TE0714_REV02",RAW_m_TE0714_REV02!$AD:$AH,IF($M$4="TE0714_REV03",RAW_m_TE0714_REV03!$AD:$AH))),5,0),"---")</f>
        <v>---</v>
      </c>
      <c r="N66" s="44" t="str">
        <f>IFERROR(VLOOKUP(L66,IF($M$4="TE0714_REV01",RAW_m_TE0714_REV01!$AE:$AJ,IF($M$4="TE0714_REV02",RAW_m_TE0714_REV02!$AE:$AJ,IF($M$4="TE0714_REV03",RAW_m_TE0714_REV03!$AE:$AJ))),6,0),"---")</f>
        <v>---</v>
      </c>
      <c r="O66" s="54" t="str">
        <f>IFERROR(VLOOKUP(L66,IF($M$4="TE0714_REV01",RAW_m_TE0714_REV01!$AD:$AE,IF($M$4="TE0714_REV02",RAW_m_TE0714_REV02!$AD:$AE,IF($M$4="TE0714_REV03",RAW_m_TE0714_REV03!$AD:$AE))),2,0),"---")</f>
        <v>---</v>
      </c>
      <c r="P66" s="44" t="str">
        <f>IFERROR(VLOOKUP(O66,IF($M$4="TE0714_REV01",RAW_m_TE0714_REV01!$AJ:$AK,IF($M$4="TE0714_REV02",RAW_m_TE0714_REV02!$AJ:$AK,IF($M$4="TE0714_REV03",RAW_m_TE0714_REV03!$AJ:$AK))),2,0),"---")</f>
        <v>---</v>
      </c>
      <c r="Q66" s="44" t="str">
        <f>IFERROR(VLOOKUP(L66,IF($M$4="TE0714_REV01",RAW_m_TE0714_REV01!$AD:$AF,IF($M$4="TE0714_REV02",RAW_m_TE0714_REV02!$AD:$AF,IF($M$4="TE0714_REV03",RAW_m_TE0714_REV03!$AD:$AF))),3,0),"---")</f>
        <v>---</v>
      </c>
      <c r="R66" s="44" t="str">
        <f>IFERROR(VLOOKUP(O66,IF($M$4="TE0714_REV01",RAW_m_TE0714_REV01!$AE:$AG,IF($M$4="TE0714_REV02",RAW_m_TE0714_REV02!$AE:$AG,IF($M$4="TE0714_REV03",RAW_m_TE0714_REV03!$AE:$AG))),3,0),"---")</f>
        <v>---</v>
      </c>
      <c r="S66" s="44" t="str">
        <f t="shared" si="1"/>
        <v>---</v>
      </c>
    </row>
    <row r="67" spans="2:19" ht="15" customHeight="1" x14ac:dyDescent="0.25">
      <c r="B67" s="41">
        <f t="shared" si="0"/>
        <v>62</v>
      </c>
      <c r="C67" s="42">
        <f>IFERROR(IF($C$4="TEBT0714_REV01",CALC_CONN_TEBT0714_REV01!U67,IF($C$4="TEBB0714_REV01",CALC_CONN_TEBB0714_REV01!U67,IF($C$4="TEBA0714_REV01",CALC_CONN_TEBA0714_REV01!U67,))),"---")</f>
        <v>0</v>
      </c>
      <c r="D67" s="43">
        <f>IFERROR(IF($C$4="TEBT0714_REV01",CALC_CONN_TEBT0714_REV01!D67,IF($C$4="TEBB0714_REV01",CALC_CONN_TEBB0714_REV01!D67,IF($C$4="TEBA0714_REV01",CALC_CONN_TEBA0714_REV01!D67,))),"---")</f>
        <v>0</v>
      </c>
      <c r="E67" s="43">
        <f>IFERROR(IF($C$4="TEBT0714_REV01",CALC_CONN_TEBT0714_REV01!E67,IF($C$4="TEBB0714_REV01",CALC_CONN_TEBB0714_REV01!E67,IF($C$4="TEBA0714_REV01",CALC_CONN_TEBA0714_REV01!E67,))),"---")</f>
        <v>0</v>
      </c>
      <c r="F67" s="44" t="str">
        <f>IFERROR(IF(VLOOKUP($D67&amp;"-"&amp;$E67,IF($C$4="TEBA0714_REV01",CALC_CONN_TEBA0714_REV01!$F:$I,IF($C$4="TEBB0714_REV01",CALC_CONN_TEBB0714_REV01!$F:$I,IF($C$4="TEBT0714_REV01",CALC_CONN_TEBT0714_REV01!$F:$I))),4,0)="--","---",IF($C$4="TEBA0714_REV01",CALC_CONN_TEBA0714_REV01!$G67&amp; " --&gt; " &amp;CALC_CONN_TEBA0714_REV01!$I67&amp; " --&gt; ",IF($C$4="TEBB0714_REV01",CALC_CONN_TEBB0714_REV01!$G67&amp; " --&gt; " &amp;CALC_CONN_TEBB0714_REV01!$I67&amp; " --&gt; ",IF($C$4="TEBT0714_REV01",CALC_CONN_TEBT0714_REV01!$G67&amp; " --&gt; " &amp;CALC_CONN_TEBT0714_REV01!$I67&amp; " --&gt; ")))),"---")</f>
        <v>---</v>
      </c>
      <c r="G67" s="44" t="str">
        <f>IFERROR(IF(VLOOKUP($D67&amp;"-"&amp;$E67,IF($C$4="TEBA0714_REV01",CALC_CONN_TEBA0714_REV01!$F:$H,IF($C$4="TEBB0714_REV01",CALC_CONN_TEBB0714_REV01!$F:$H,IF($C$4="TEBT0714_REV01",CALC_CONN_TEBT0714_REV01!$F:$H))),3,0)="--",VLOOKUP($D67&amp;"-"&amp;$E67,IF($C$4="TEBA0714_REV01",CALC_CONN_TEBA0714_REV01!$F:$H,IF($C$4="TEBB0714_REV01",CALC_CONN_TEBB0714_REV01!$F:$H,IF($C$4="TEBT0714_REV01",CALC_CONN_TEBT0714_REV01!$F:$H))),2,0),VLOOKUP($D67&amp;"-"&amp;$E67,IF($C$4="TEBA0714_REV01",CALC_CONN_TEBA0714_REV01!$F:$H,IF($C$4="TEBB0714_REV01",CALC_CONN_TEBB0714_REV01!$F:$H,IF($C$4="TEBT0714_REV01",CALC_CONN_TEBT0714_REV01!$F:$H))),3,0)),"---")</f>
        <v>---</v>
      </c>
      <c r="H67" s="44" t="str">
        <f>IFERROR(VLOOKUP(G67,IF($C$4="TEBT0714_REV01",CALC_CONN_TEBT0714_REV01!$G:$T,IF($C$4="TEBB0714_REV01",CALC_CONN_TEBB0714_REV01!$G:$T,IF($C$4="TEBA0714_REV01",CALC_CONN_TEBA0714_REV01!$G:$T))),14,0),"---")</f>
        <v>---</v>
      </c>
      <c r="I67" s="44" t="str">
        <f>IFERROR(VLOOKUP($D67&amp;"-"&amp;$E67,IF($C$4="TEBA0714_REV01",CALC_CONN_TEBA0714_REV01!$F:$K,IF($C$4="TEBB0714_REV01",CALC_CONN_TEBB0714_REV01!$F:$K,IF($C$4="TEBT0714_REV01",CALC_CONN_TEBT0714_REV01!$F:$K,"???"))),6,0),"---")</f>
        <v>---</v>
      </c>
      <c r="J67" s="45" t="str">
        <f>IFERROR(VLOOKUP($D67&amp;"-"&amp;$E67,IF($C$4="TEBA0714_REV01",CALC_CONN_TEBA0714_REV01!$F:$M,IF($C$4="TEBB0714_REV01",CALC_CONN_TEBB0714_REV01!$F:$M,IF($C$4="TEBT0714_REV01",CALC_CONN_TEBT0714_REV01!$F:$M,"???"))),8,0),"---")</f>
        <v>---</v>
      </c>
      <c r="K67" s="46" t="str">
        <f>IFERROR(VLOOKUP($D67&amp;"-"&amp;$E67,IF($C$4="TEBT0714_REV01",CALC_CONN_TEBT0714_REV01!$F:$N,IF($C$4="TEBB0714_REV01",CALC_CONN_TEBB0714_REV01!$F:$N,IF($C$4="TEBA0714_REV01",CALC_CONN_TEBA0714_REV01!$F:$N))),9,0),"---")</f>
        <v>---</v>
      </c>
      <c r="L67" s="44" t="str">
        <f>IFERROR(VLOOKUP(K67,B2B!$H$3:$I$2000,2,0),"---")</f>
        <v>---</v>
      </c>
      <c r="M67" s="44" t="str">
        <f>IFERROR(VLOOKUP(L67,IF($M$4="TE0714_REV01",RAW_m_TE0714_REV01!$AD:$AH,IF($M$4="TE0714_REV02",RAW_m_TE0714_REV02!$AD:$AH,IF($M$4="TE0714_REV03",RAW_m_TE0714_REV03!$AD:$AH))),5,0),"---")</f>
        <v>---</v>
      </c>
      <c r="N67" s="44" t="str">
        <f>IFERROR(VLOOKUP(L67,IF($M$4="TE0714_REV01",RAW_m_TE0714_REV01!$AE:$AJ,IF($M$4="TE0714_REV02",RAW_m_TE0714_REV02!$AE:$AJ,IF($M$4="TE0714_REV03",RAW_m_TE0714_REV03!$AE:$AJ))),6,0),"---")</f>
        <v>---</v>
      </c>
      <c r="O67" s="54" t="str">
        <f>IFERROR(VLOOKUP(L67,IF($M$4="TE0714_REV01",RAW_m_TE0714_REV01!$AD:$AE,IF($M$4="TE0714_REV02",RAW_m_TE0714_REV02!$AD:$AE,IF($M$4="TE0714_REV03",RAW_m_TE0714_REV03!$AD:$AE))),2,0),"---")</f>
        <v>---</v>
      </c>
      <c r="P67" s="44" t="str">
        <f>IFERROR(VLOOKUP(O67,IF($M$4="TE0714_REV01",RAW_m_TE0714_REV01!$AJ:$AK,IF($M$4="TE0714_REV02",RAW_m_TE0714_REV02!$AJ:$AK,IF($M$4="TE0714_REV03",RAW_m_TE0714_REV03!$AJ:$AK))),2,0),"---")</f>
        <v>---</v>
      </c>
      <c r="Q67" s="44" t="str">
        <f>IFERROR(VLOOKUP(L67,IF($M$4="TE0714_REV01",RAW_m_TE0714_REV01!$AD:$AF,IF($M$4="TE0714_REV02",RAW_m_TE0714_REV02!$AD:$AF,IF($M$4="TE0714_REV03",RAW_m_TE0714_REV03!$AD:$AF))),3,0),"---")</f>
        <v>---</v>
      </c>
      <c r="R67" s="44" t="str">
        <f>IFERROR(VLOOKUP(O67,IF($M$4="TE0714_REV01",RAW_m_TE0714_REV01!$AE:$AG,IF($M$4="TE0714_REV02",RAW_m_TE0714_REV02!$AE:$AG,IF($M$4="TE0714_REV03",RAW_m_TE0714_REV03!$AE:$AG))),3,0),"---")</f>
        <v>---</v>
      </c>
      <c r="S67" s="44" t="str">
        <f t="shared" si="1"/>
        <v>---</v>
      </c>
    </row>
    <row r="68" spans="2:19" ht="15" customHeight="1" x14ac:dyDescent="0.25">
      <c r="B68" s="41">
        <f t="shared" si="0"/>
        <v>63</v>
      </c>
      <c r="C68" s="42">
        <f>IFERROR(IF($C$4="TEBT0714_REV01",CALC_CONN_TEBT0714_REV01!U68,IF($C$4="TEBB0714_REV01",CALC_CONN_TEBB0714_REV01!U68,IF($C$4="TEBA0714_REV01",CALC_CONN_TEBA0714_REV01!U68,))),"---")</f>
        <v>0</v>
      </c>
      <c r="D68" s="43">
        <f>IFERROR(IF($C$4="TEBT0714_REV01",CALC_CONN_TEBT0714_REV01!D68,IF($C$4="TEBB0714_REV01",CALC_CONN_TEBB0714_REV01!D68,IF($C$4="TEBA0714_REV01",CALC_CONN_TEBA0714_REV01!D68,))),"---")</f>
        <v>0</v>
      </c>
      <c r="E68" s="43">
        <f>IFERROR(IF($C$4="TEBT0714_REV01",CALC_CONN_TEBT0714_REV01!E68,IF($C$4="TEBB0714_REV01",CALC_CONN_TEBB0714_REV01!E68,IF($C$4="TEBA0714_REV01",CALC_CONN_TEBA0714_REV01!E68,))),"---")</f>
        <v>0</v>
      </c>
      <c r="F68" s="44" t="str">
        <f>IFERROR(IF(VLOOKUP($D68&amp;"-"&amp;$E68,IF($C$4="TEBA0714_REV01",CALC_CONN_TEBA0714_REV01!$F:$I,IF($C$4="TEBB0714_REV01",CALC_CONN_TEBB0714_REV01!$F:$I,IF($C$4="TEBT0714_REV01",CALC_CONN_TEBT0714_REV01!$F:$I))),4,0)="--","---",IF($C$4="TEBA0714_REV01",CALC_CONN_TEBA0714_REV01!$G68&amp; " --&gt; " &amp;CALC_CONN_TEBA0714_REV01!$I68&amp; " --&gt; ",IF($C$4="TEBB0714_REV01",CALC_CONN_TEBB0714_REV01!$G68&amp; " --&gt; " &amp;CALC_CONN_TEBB0714_REV01!$I68&amp; " --&gt; ",IF($C$4="TEBT0714_REV01",CALC_CONN_TEBT0714_REV01!$G68&amp; " --&gt; " &amp;CALC_CONN_TEBT0714_REV01!$I68&amp; " --&gt; ")))),"---")</f>
        <v>---</v>
      </c>
      <c r="G68" s="44" t="str">
        <f>IFERROR(IF(VLOOKUP($D68&amp;"-"&amp;$E68,IF($C$4="TEBA0714_REV01",CALC_CONN_TEBA0714_REV01!$F:$H,IF($C$4="TEBB0714_REV01",CALC_CONN_TEBB0714_REV01!$F:$H,IF($C$4="TEBT0714_REV01",CALC_CONN_TEBT0714_REV01!$F:$H))),3,0)="--",VLOOKUP($D68&amp;"-"&amp;$E68,IF($C$4="TEBA0714_REV01",CALC_CONN_TEBA0714_REV01!$F:$H,IF($C$4="TEBB0714_REV01",CALC_CONN_TEBB0714_REV01!$F:$H,IF($C$4="TEBT0714_REV01",CALC_CONN_TEBT0714_REV01!$F:$H))),2,0),VLOOKUP($D68&amp;"-"&amp;$E68,IF($C$4="TEBA0714_REV01",CALC_CONN_TEBA0714_REV01!$F:$H,IF($C$4="TEBB0714_REV01",CALC_CONN_TEBB0714_REV01!$F:$H,IF($C$4="TEBT0714_REV01",CALC_CONN_TEBT0714_REV01!$F:$H))),3,0)),"---")</f>
        <v>---</v>
      </c>
      <c r="H68" s="44" t="str">
        <f>IFERROR(VLOOKUP(G68,IF($C$4="TEBT0714_REV01",CALC_CONN_TEBT0714_REV01!$G:$T,IF($C$4="TEBB0714_REV01",CALC_CONN_TEBB0714_REV01!$G:$T,IF($C$4="TEBA0714_REV01",CALC_CONN_TEBA0714_REV01!$G:$T))),14,0),"---")</f>
        <v>---</v>
      </c>
      <c r="I68" s="44" t="str">
        <f>IFERROR(VLOOKUP($D68&amp;"-"&amp;$E68,IF($C$4="TEBA0714_REV01",CALC_CONN_TEBA0714_REV01!$F:$K,IF($C$4="TEBB0714_REV01",CALC_CONN_TEBB0714_REV01!$F:$K,IF($C$4="TEBT0714_REV01",CALC_CONN_TEBT0714_REV01!$F:$K,"???"))),6,0),"---")</f>
        <v>---</v>
      </c>
      <c r="J68" s="45" t="str">
        <f>IFERROR(VLOOKUP($D68&amp;"-"&amp;$E68,IF($C$4="TEBA0714_REV01",CALC_CONN_TEBA0714_REV01!$F:$M,IF($C$4="TEBB0714_REV01",CALC_CONN_TEBB0714_REV01!$F:$M,IF($C$4="TEBT0714_REV01",CALC_CONN_TEBT0714_REV01!$F:$M,"???"))),8,0),"---")</f>
        <v>---</v>
      </c>
      <c r="K68" s="46" t="str">
        <f>IFERROR(VLOOKUP($D68&amp;"-"&amp;$E68,IF($C$4="TEBT0714_REV01",CALC_CONN_TEBT0714_REV01!$F:$N,IF($C$4="TEBB0714_REV01",CALC_CONN_TEBB0714_REV01!$F:$N,IF($C$4="TEBA0714_REV01",CALC_CONN_TEBA0714_REV01!$F:$N))),9,0),"---")</f>
        <v>---</v>
      </c>
      <c r="L68" s="44" t="str">
        <f>IFERROR(VLOOKUP(K68,B2B!$H$3:$I$2000,2,0),"---")</f>
        <v>---</v>
      </c>
      <c r="M68" s="44" t="str">
        <f>IFERROR(VLOOKUP(L68,IF($M$4="TE0714_REV01",RAW_m_TE0714_REV01!$AD:$AH,IF($M$4="TE0714_REV02",RAW_m_TE0714_REV02!$AD:$AH,IF($M$4="TE0714_REV03",RAW_m_TE0714_REV03!$AD:$AH))),5,0),"---")</f>
        <v>---</v>
      </c>
      <c r="N68" s="44" t="str">
        <f>IFERROR(VLOOKUP(L68,IF($M$4="TE0714_REV01",RAW_m_TE0714_REV01!$AE:$AJ,IF($M$4="TE0714_REV02",RAW_m_TE0714_REV02!$AE:$AJ,IF($M$4="TE0714_REV03",RAW_m_TE0714_REV03!$AE:$AJ))),6,0),"---")</f>
        <v>---</v>
      </c>
      <c r="O68" s="54" t="str">
        <f>IFERROR(VLOOKUP(L68,IF($M$4="TE0714_REV01",RAW_m_TE0714_REV01!$AD:$AE,IF($M$4="TE0714_REV02",RAW_m_TE0714_REV02!$AD:$AE,IF($M$4="TE0714_REV03",RAW_m_TE0714_REV03!$AD:$AE))),2,0),"---")</f>
        <v>---</v>
      </c>
      <c r="P68" s="44" t="str">
        <f>IFERROR(VLOOKUP(O68,IF($M$4="TE0714_REV01",RAW_m_TE0714_REV01!$AJ:$AK,IF($M$4="TE0714_REV02",RAW_m_TE0714_REV02!$AJ:$AK,IF($M$4="TE0714_REV03",RAW_m_TE0714_REV03!$AJ:$AK))),2,0),"---")</f>
        <v>---</v>
      </c>
      <c r="Q68" s="44" t="str">
        <f>IFERROR(VLOOKUP(L68,IF($M$4="TE0714_REV01",RAW_m_TE0714_REV01!$AD:$AF,IF($M$4="TE0714_REV02",RAW_m_TE0714_REV02!$AD:$AF,IF($M$4="TE0714_REV03",RAW_m_TE0714_REV03!$AD:$AF))),3,0),"---")</f>
        <v>---</v>
      </c>
      <c r="R68" s="44" t="str">
        <f>IFERROR(VLOOKUP(O68,IF($M$4="TE0714_REV01",RAW_m_TE0714_REV01!$AE:$AG,IF($M$4="TE0714_REV02",RAW_m_TE0714_REV02!$AE:$AG,IF($M$4="TE0714_REV03",RAW_m_TE0714_REV03!$AE:$AG))),3,0),"---")</f>
        <v>---</v>
      </c>
      <c r="S68" s="44" t="str">
        <f t="shared" si="1"/>
        <v>---</v>
      </c>
    </row>
    <row r="69" spans="2:19" ht="15" customHeight="1" x14ac:dyDescent="0.25">
      <c r="B69" s="41">
        <f t="shared" si="0"/>
        <v>64</v>
      </c>
      <c r="C69" s="42">
        <f>IFERROR(IF($C$4="TEBT0714_REV01",CALC_CONN_TEBT0714_REV01!U69,IF($C$4="TEBB0714_REV01",CALC_CONN_TEBB0714_REV01!U69,IF($C$4="TEBA0714_REV01",CALC_CONN_TEBA0714_REV01!U69,))),"---")</f>
        <v>0</v>
      </c>
      <c r="D69" s="43">
        <f>IFERROR(IF($C$4="TEBT0714_REV01",CALC_CONN_TEBT0714_REV01!D69,IF($C$4="TEBB0714_REV01",CALC_CONN_TEBB0714_REV01!D69,IF($C$4="TEBA0714_REV01",CALC_CONN_TEBA0714_REV01!D69,))),"---")</f>
        <v>0</v>
      </c>
      <c r="E69" s="43">
        <f>IFERROR(IF($C$4="TEBT0714_REV01",CALC_CONN_TEBT0714_REV01!E69,IF($C$4="TEBB0714_REV01",CALC_CONN_TEBB0714_REV01!E69,IF($C$4="TEBA0714_REV01",CALC_CONN_TEBA0714_REV01!E69,))),"---")</f>
        <v>0</v>
      </c>
      <c r="F69" s="44" t="str">
        <f>IFERROR(IF(VLOOKUP($D69&amp;"-"&amp;$E69,IF($C$4="TEBA0714_REV01",CALC_CONN_TEBA0714_REV01!$F:$I,IF($C$4="TEBB0714_REV01",CALC_CONN_TEBB0714_REV01!$F:$I,IF($C$4="TEBT0714_REV01",CALC_CONN_TEBT0714_REV01!$F:$I))),4,0)="--","---",IF($C$4="TEBA0714_REV01",CALC_CONN_TEBA0714_REV01!$G69&amp; " --&gt; " &amp;CALC_CONN_TEBA0714_REV01!$I69&amp; " --&gt; ",IF($C$4="TEBB0714_REV01",CALC_CONN_TEBB0714_REV01!$G69&amp; " --&gt; " &amp;CALC_CONN_TEBB0714_REV01!$I69&amp; " --&gt; ",IF($C$4="TEBT0714_REV01",CALC_CONN_TEBT0714_REV01!$G69&amp; " --&gt; " &amp;CALC_CONN_TEBT0714_REV01!$I69&amp; " --&gt; ")))),"---")</f>
        <v>---</v>
      </c>
      <c r="G69" s="44" t="str">
        <f>IFERROR(IF(VLOOKUP($D69&amp;"-"&amp;$E69,IF($C$4="TEBA0714_REV01",CALC_CONN_TEBA0714_REV01!$F:$H,IF($C$4="TEBB0714_REV01",CALC_CONN_TEBB0714_REV01!$F:$H,IF($C$4="TEBT0714_REV01",CALC_CONN_TEBT0714_REV01!$F:$H))),3,0)="--",VLOOKUP($D69&amp;"-"&amp;$E69,IF($C$4="TEBA0714_REV01",CALC_CONN_TEBA0714_REV01!$F:$H,IF($C$4="TEBB0714_REV01",CALC_CONN_TEBB0714_REV01!$F:$H,IF($C$4="TEBT0714_REV01",CALC_CONN_TEBT0714_REV01!$F:$H))),2,0),VLOOKUP($D69&amp;"-"&amp;$E69,IF($C$4="TEBA0714_REV01",CALC_CONN_TEBA0714_REV01!$F:$H,IF($C$4="TEBB0714_REV01",CALC_CONN_TEBB0714_REV01!$F:$H,IF($C$4="TEBT0714_REV01",CALC_CONN_TEBT0714_REV01!$F:$H))),3,0)),"---")</f>
        <v>---</v>
      </c>
      <c r="H69" s="44" t="str">
        <f>IFERROR(VLOOKUP(G69,IF($C$4="TEBT0714_REV01",CALC_CONN_TEBT0714_REV01!$G:$T,IF($C$4="TEBB0714_REV01",CALC_CONN_TEBB0714_REV01!$G:$T,IF($C$4="TEBA0714_REV01",CALC_CONN_TEBA0714_REV01!$G:$T))),14,0),"---")</f>
        <v>---</v>
      </c>
      <c r="I69" s="44" t="str">
        <f>IFERROR(VLOOKUP($D69&amp;"-"&amp;$E69,IF($C$4="TEBA0714_REV01",CALC_CONN_TEBA0714_REV01!$F:$K,IF($C$4="TEBB0714_REV01",CALC_CONN_TEBB0714_REV01!$F:$K,IF($C$4="TEBT0714_REV01",CALC_CONN_TEBT0714_REV01!$F:$K,"???"))),6,0),"---")</f>
        <v>---</v>
      </c>
      <c r="J69" s="45" t="str">
        <f>IFERROR(VLOOKUP($D69&amp;"-"&amp;$E69,IF($C$4="TEBA0714_REV01",CALC_CONN_TEBA0714_REV01!$F:$M,IF($C$4="TEBB0714_REV01",CALC_CONN_TEBB0714_REV01!$F:$M,IF($C$4="TEBT0714_REV01",CALC_CONN_TEBT0714_REV01!$F:$M,"???"))),8,0),"---")</f>
        <v>---</v>
      </c>
      <c r="K69" s="46" t="str">
        <f>IFERROR(VLOOKUP($D69&amp;"-"&amp;$E69,IF($C$4="TEBT0714_REV01",CALC_CONN_TEBT0714_REV01!$F:$N,IF($C$4="TEBB0714_REV01",CALC_CONN_TEBB0714_REV01!$F:$N,IF($C$4="TEBA0714_REV01",CALC_CONN_TEBA0714_REV01!$F:$N))),9,0),"---")</f>
        <v>---</v>
      </c>
      <c r="L69" s="44" t="str">
        <f>IFERROR(VLOOKUP(K69,B2B!$H$3:$I$2000,2,0),"---")</f>
        <v>---</v>
      </c>
      <c r="M69" s="44" t="str">
        <f>IFERROR(VLOOKUP(L69,IF($M$4="TE0714_REV01",RAW_m_TE0714_REV01!$AD:$AH,IF($M$4="TE0714_REV02",RAW_m_TE0714_REV02!$AD:$AH,IF($M$4="TE0714_REV03",RAW_m_TE0714_REV03!$AD:$AH))),5,0),"---")</f>
        <v>---</v>
      </c>
      <c r="N69" s="44" t="str">
        <f>IFERROR(VLOOKUP(L69,IF($M$4="TE0714_REV01",RAW_m_TE0714_REV01!$AE:$AJ,IF($M$4="TE0714_REV02",RAW_m_TE0714_REV02!$AE:$AJ,IF($M$4="TE0714_REV03",RAW_m_TE0714_REV03!$AE:$AJ))),6,0),"---")</f>
        <v>---</v>
      </c>
      <c r="O69" s="54" t="str">
        <f>IFERROR(VLOOKUP(L69,IF($M$4="TE0714_REV01",RAW_m_TE0714_REV01!$AD:$AE,IF($M$4="TE0714_REV02",RAW_m_TE0714_REV02!$AD:$AE,IF($M$4="TE0714_REV03",RAW_m_TE0714_REV03!$AD:$AE))),2,0),"---")</f>
        <v>---</v>
      </c>
      <c r="P69" s="44" t="str">
        <f>IFERROR(VLOOKUP(O69,IF($M$4="TE0714_REV01",RAW_m_TE0714_REV01!$AJ:$AK,IF($M$4="TE0714_REV02",RAW_m_TE0714_REV02!$AJ:$AK,IF($M$4="TE0714_REV03",RAW_m_TE0714_REV03!$AJ:$AK))),2,0),"---")</f>
        <v>---</v>
      </c>
      <c r="Q69" s="44" t="str">
        <f>IFERROR(VLOOKUP(L69,IF($M$4="TE0714_REV01",RAW_m_TE0714_REV01!$AD:$AF,IF($M$4="TE0714_REV02",RAW_m_TE0714_REV02!$AD:$AF,IF($M$4="TE0714_REV03",RAW_m_TE0714_REV03!$AD:$AF))),3,0),"---")</f>
        <v>---</v>
      </c>
      <c r="R69" s="44" t="str">
        <f>IFERROR(VLOOKUP(O69,IF($M$4="TE0714_REV01",RAW_m_TE0714_REV01!$AE:$AG,IF($M$4="TE0714_REV02",RAW_m_TE0714_REV02!$AE:$AG,IF($M$4="TE0714_REV03",RAW_m_TE0714_REV03!$AE:$AG))),3,0),"---")</f>
        <v>---</v>
      </c>
      <c r="S69" s="44" t="str">
        <f t="shared" si="1"/>
        <v>---</v>
      </c>
    </row>
    <row r="70" spans="2:19" ht="15" customHeight="1" x14ac:dyDescent="0.25">
      <c r="B70" s="41">
        <f t="shared" si="0"/>
        <v>65</v>
      </c>
      <c r="C70" s="42">
        <f>IFERROR(IF($C$4="TEBT0714_REV01",CALC_CONN_TEBT0714_REV01!U70,IF($C$4="TEBB0714_REV01",CALC_CONN_TEBB0714_REV01!U70,IF($C$4="TEBA0714_REV01",CALC_CONN_TEBA0714_REV01!U70,))),"---")</f>
        <v>0</v>
      </c>
      <c r="D70" s="43">
        <f>IFERROR(IF($C$4="TEBT0714_REV01",CALC_CONN_TEBT0714_REV01!D70,IF($C$4="TEBB0714_REV01",CALC_CONN_TEBB0714_REV01!D70,IF($C$4="TEBA0714_REV01",CALC_CONN_TEBA0714_REV01!D70,))),"---")</f>
        <v>0</v>
      </c>
      <c r="E70" s="43">
        <f>IFERROR(IF($C$4="TEBT0714_REV01",CALC_CONN_TEBT0714_REV01!E70,IF($C$4="TEBB0714_REV01",CALC_CONN_TEBB0714_REV01!E70,IF($C$4="TEBA0714_REV01",CALC_CONN_TEBA0714_REV01!E70,))),"---")</f>
        <v>0</v>
      </c>
      <c r="F70" s="44" t="str">
        <f>IFERROR(IF(VLOOKUP($D70&amp;"-"&amp;$E70,IF($C$4="TEBA0714_REV01",CALC_CONN_TEBA0714_REV01!$F:$I,IF($C$4="TEBB0714_REV01",CALC_CONN_TEBB0714_REV01!$F:$I,IF($C$4="TEBT0714_REV01",CALC_CONN_TEBT0714_REV01!$F:$I))),4,0)="--","---",IF($C$4="TEBA0714_REV01",CALC_CONN_TEBA0714_REV01!$G70&amp; " --&gt; " &amp;CALC_CONN_TEBA0714_REV01!$I70&amp; " --&gt; ",IF($C$4="TEBB0714_REV01",CALC_CONN_TEBB0714_REV01!$G70&amp; " --&gt; " &amp;CALC_CONN_TEBB0714_REV01!$I70&amp; " --&gt; ",IF($C$4="TEBT0714_REV01",CALC_CONN_TEBT0714_REV01!$G70&amp; " --&gt; " &amp;CALC_CONN_TEBT0714_REV01!$I70&amp; " --&gt; ")))),"---")</f>
        <v>---</v>
      </c>
      <c r="G70" s="44" t="str">
        <f>IFERROR(IF(VLOOKUP($D70&amp;"-"&amp;$E70,IF($C$4="TEBA0714_REV01",CALC_CONN_TEBA0714_REV01!$F:$H,IF($C$4="TEBB0714_REV01",CALC_CONN_TEBB0714_REV01!$F:$H,IF($C$4="TEBT0714_REV01",CALC_CONN_TEBT0714_REV01!$F:$H))),3,0)="--",VLOOKUP($D70&amp;"-"&amp;$E70,IF($C$4="TEBA0714_REV01",CALC_CONN_TEBA0714_REV01!$F:$H,IF($C$4="TEBB0714_REV01",CALC_CONN_TEBB0714_REV01!$F:$H,IF($C$4="TEBT0714_REV01",CALC_CONN_TEBT0714_REV01!$F:$H))),2,0),VLOOKUP($D70&amp;"-"&amp;$E70,IF($C$4="TEBA0714_REV01",CALC_CONN_TEBA0714_REV01!$F:$H,IF($C$4="TEBB0714_REV01",CALC_CONN_TEBB0714_REV01!$F:$H,IF($C$4="TEBT0714_REV01",CALC_CONN_TEBT0714_REV01!$F:$H))),3,0)),"---")</f>
        <v>---</v>
      </c>
      <c r="H70" s="44" t="str">
        <f>IFERROR(VLOOKUP(G70,IF($C$4="TEBT0714_REV01",CALC_CONN_TEBT0714_REV01!$G:$T,IF($C$4="TEBB0714_REV01",CALC_CONN_TEBB0714_REV01!$G:$T,IF($C$4="TEBA0714_REV01",CALC_CONN_TEBA0714_REV01!$G:$T))),14,0),"---")</f>
        <v>---</v>
      </c>
      <c r="I70" s="44" t="str">
        <f>IFERROR(VLOOKUP($D70&amp;"-"&amp;$E70,IF($C$4="TEBA0714_REV01",CALC_CONN_TEBA0714_REV01!$F:$K,IF($C$4="TEBB0714_REV01",CALC_CONN_TEBB0714_REV01!$F:$K,IF($C$4="TEBT0714_REV01",CALC_CONN_TEBT0714_REV01!$F:$K,"???"))),6,0),"---")</f>
        <v>---</v>
      </c>
      <c r="J70" s="45" t="str">
        <f>IFERROR(VLOOKUP($D70&amp;"-"&amp;$E70,IF($C$4="TEBA0714_REV01",CALC_CONN_TEBA0714_REV01!$F:$M,IF($C$4="TEBB0714_REV01",CALC_CONN_TEBB0714_REV01!$F:$M,IF($C$4="TEBT0714_REV01",CALC_CONN_TEBT0714_REV01!$F:$M,"???"))),8,0),"---")</f>
        <v>---</v>
      </c>
      <c r="K70" s="46" t="str">
        <f>IFERROR(VLOOKUP($D70&amp;"-"&amp;$E70,IF($C$4="TEBT0714_REV01",CALC_CONN_TEBT0714_REV01!$F:$N,IF($C$4="TEBB0714_REV01",CALC_CONN_TEBB0714_REV01!$F:$N,IF($C$4="TEBA0714_REV01",CALC_CONN_TEBA0714_REV01!$F:$N))),9,0),"---")</f>
        <v>---</v>
      </c>
      <c r="L70" s="44" t="str">
        <f>IFERROR(VLOOKUP(K70,B2B!$H$3:$I$2000,2,0),"---")</f>
        <v>---</v>
      </c>
      <c r="M70" s="44" t="str">
        <f>IFERROR(VLOOKUP(L70,IF($M$4="TE0714_REV01",RAW_m_TE0714_REV01!$AD:$AH,IF($M$4="TE0714_REV02",RAW_m_TE0714_REV02!$AD:$AH,IF($M$4="TE0714_REV03",RAW_m_TE0714_REV03!$AD:$AH))),5,0),"---")</f>
        <v>---</v>
      </c>
      <c r="N70" s="44" t="str">
        <f>IFERROR(VLOOKUP(L70,IF($M$4="TE0714_REV01",RAW_m_TE0714_REV01!$AE:$AJ,IF($M$4="TE0714_REV02",RAW_m_TE0714_REV02!$AE:$AJ,IF($M$4="TE0714_REV03",RAW_m_TE0714_REV03!$AE:$AJ))),6,0),"---")</f>
        <v>---</v>
      </c>
      <c r="O70" s="54" t="str">
        <f>IFERROR(VLOOKUP(L70,IF($M$4="TE0714_REV01",RAW_m_TE0714_REV01!$AD:$AE,IF($M$4="TE0714_REV02",RAW_m_TE0714_REV02!$AD:$AE,IF($M$4="TE0714_REV03",RAW_m_TE0714_REV03!$AD:$AE))),2,0),"---")</f>
        <v>---</v>
      </c>
      <c r="P70" s="44" t="str">
        <f>IFERROR(VLOOKUP(O70,IF($M$4="TE0714_REV01",RAW_m_TE0714_REV01!$AJ:$AK,IF($M$4="TE0714_REV02",RAW_m_TE0714_REV02!$AJ:$AK,IF($M$4="TE0714_REV03",RAW_m_TE0714_REV03!$AJ:$AK))),2,0),"---")</f>
        <v>---</v>
      </c>
      <c r="Q70" s="44" t="str">
        <f>IFERROR(VLOOKUP(L70,IF($M$4="TE0714_REV01",RAW_m_TE0714_REV01!$AD:$AF,IF($M$4="TE0714_REV02",RAW_m_TE0714_REV02!$AD:$AF,IF($M$4="TE0714_REV03",RAW_m_TE0714_REV03!$AD:$AF))),3,0),"---")</f>
        <v>---</v>
      </c>
      <c r="R70" s="44" t="str">
        <f>IFERROR(VLOOKUP(O70,IF($M$4="TE0714_REV01",RAW_m_TE0714_REV01!$AE:$AG,IF($M$4="TE0714_REV02",RAW_m_TE0714_REV02!$AE:$AG,IF($M$4="TE0714_REV03",RAW_m_TE0714_REV03!$AE:$AG))),3,0),"---")</f>
        <v>---</v>
      </c>
      <c r="S70" s="44" t="str">
        <f t="shared" si="1"/>
        <v>---</v>
      </c>
    </row>
    <row r="71" spans="2:19" ht="15" customHeight="1" x14ac:dyDescent="0.25">
      <c r="B71" s="41">
        <f t="shared" si="0"/>
        <v>66</v>
      </c>
      <c r="C71" s="42">
        <f>IFERROR(IF($C$4="TEBT0714_REV01",CALC_CONN_TEBT0714_REV01!U71,IF($C$4="TEBB0714_REV01",CALC_CONN_TEBB0714_REV01!U71,IF($C$4="TEBA0714_REV01",CALC_CONN_TEBA0714_REV01!U71,))),"---")</f>
        <v>0</v>
      </c>
      <c r="D71" s="43">
        <f>IFERROR(IF($C$4="TEBT0714_REV01",CALC_CONN_TEBT0714_REV01!D71,IF($C$4="TEBB0714_REV01",CALC_CONN_TEBB0714_REV01!D71,IF($C$4="TEBA0714_REV01",CALC_CONN_TEBA0714_REV01!D71,))),"---")</f>
        <v>0</v>
      </c>
      <c r="E71" s="43">
        <f>IFERROR(IF($C$4="TEBT0714_REV01",CALC_CONN_TEBT0714_REV01!E71,IF($C$4="TEBB0714_REV01",CALC_CONN_TEBB0714_REV01!E71,IF($C$4="TEBA0714_REV01",CALC_CONN_TEBA0714_REV01!E71,))),"---")</f>
        <v>0</v>
      </c>
      <c r="F71" s="44" t="str">
        <f>IFERROR(IF(VLOOKUP($D71&amp;"-"&amp;$E71,IF($C$4="TEBA0714_REV01",CALC_CONN_TEBA0714_REV01!$F:$I,IF($C$4="TEBB0714_REV01",CALC_CONN_TEBB0714_REV01!$F:$I,IF($C$4="TEBT0714_REV01",CALC_CONN_TEBT0714_REV01!$F:$I))),4,0)="--","---",IF($C$4="TEBA0714_REV01",CALC_CONN_TEBA0714_REV01!$G71&amp; " --&gt; " &amp;CALC_CONN_TEBA0714_REV01!$I71&amp; " --&gt; ",IF($C$4="TEBB0714_REV01",CALC_CONN_TEBB0714_REV01!$G71&amp; " --&gt; " &amp;CALC_CONN_TEBB0714_REV01!$I71&amp; " --&gt; ",IF($C$4="TEBT0714_REV01",CALC_CONN_TEBT0714_REV01!$G71&amp; " --&gt; " &amp;CALC_CONN_TEBT0714_REV01!$I71&amp; " --&gt; ")))),"---")</f>
        <v>---</v>
      </c>
      <c r="G71" s="44" t="str">
        <f>IFERROR(IF(VLOOKUP($D71&amp;"-"&amp;$E71,IF($C$4="TEBA0714_REV01",CALC_CONN_TEBA0714_REV01!$F:$H,IF($C$4="TEBB0714_REV01",CALC_CONN_TEBB0714_REV01!$F:$H,IF($C$4="TEBT0714_REV01",CALC_CONN_TEBT0714_REV01!$F:$H))),3,0)="--",VLOOKUP($D71&amp;"-"&amp;$E71,IF($C$4="TEBA0714_REV01",CALC_CONN_TEBA0714_REV01!$F:$H,IF($C$4="TEBB0714_REV01",CALC_CONN_TEBB0714_REV01!$F:$H,IF($C$4="TEBT0714_REV01",CALC_CONN_TEBT0714_REV01!$F:$H))),2,0),VLOOKUP($D71&amp;"-"&amp;$E71,IF($C$4="TEBA0714_REV01",CALC_CONN_TEBA0714_REV01!$F:$H,IF($C$4="TEBB0714_REV01",CALC_CONN_TEBB0714_REV01!$F:$H,IF($C$4="TEBT0714_REV01",CALC_CONN_TEBT0714_REV01!$F:$H))),3,0)),"---")</f>
        <v>---</v>
      </c>
      <c r="H71" s="44" t="str">
        <f>IFERROR(VLOOKUP(G71,IF($C$4="TEBT0714_REV01",CALC_CONN_TEBT0714_REV01!$G:$T,IF($C$4="TEBB0714_REV01",CALC_CONN_TEBB0714_REV01!$G:$T,IF($C$4="TEBA0714_REV01",CALC_CONN_TEBA0714_REV01!$G:$T))),14,0),"---")</f>
        <v>---</v>
      </c>
      <c r="I71" s="44" t="str">
        <f>IFERROR(VLOOKUP($D71&amp;"-"&amp;$E71,IF($C$4="TEBA0714_REV01",CALC_CONN_TEBA0714_REV01!$F:$K,IF($C$4="TEBB0714_REV01",CALC_CONN_TEBB0714_REV01!$F:$K,IF($C$4="TEBT0714_REV01",CALC_CONN_TEBT0714_REV01!$F:$K,"???"))),6,0),"---")</f>
        <v>---</v>
      </c>
      <c r="J71" s="45" t="str">
        <f>IFERROR(VLOOKUP($D71&amp;"-"&amp;$E71,IF($C$4="TEBA0714_REV01",CALC_CONN_TEBA0714_REV01!$F:$M,IF($C$4="TEBB0714_REV01",CALC_CONN_TEBB0714_REV01!$F:$M,IF($C$4="TEBT0714_REV01",CALC_CONN_TEBT0714_REV01!$F:$M,"???"))),8,0),"---")</f>
        <v>---</v>
      </c>
      <c r="K71" s="46" t="str">
        <f>IFERROR(VLOOKUP($D71&amp;"-"&amp;$E71,IF($C$4="TEBT0714_REV01",CALC_CONN_TEBT0714_REV01!$F:$N,IF($C$4="TEBB0714_REV01",CALC_CONN_TEBB0714_REV01!$F:$N,IF($C$4="TEBA0714_REV01",CALC_CONN_TEBA0714_REV01!$F:$N))),9,0),"---")</f>
        <v>---</v>
      </c>
      <c r="L71" s="44" t="str">
        <f>IFERROR(VLOOKUP(K71,B2B!$H$3:$I$2000,2,0),"---")</f>
        <v>---</v>
      </c>
      <c r="M71" s="44" t="str">
        <f>IFERROR(VLOOKUP(L71,IF($M$4="TE0714_REV01",RAW_m_TE0714_REV01!$AD:$AH,IF($M$4="TE0714_REV02",RAW_m_TE0714_REV02!$AD:$AH,IF($M$4="TE0714_REV03",RAW_m_TE0714_REV03!$AD:$AH))),5,0),"---")</f>
        <v>---</v>
      </c>
      <c r="N71" s="44" t="str">
        <f>IFERROR(VLOOKUP(L71,IF($M$4="TE0714_REV01",RAW_m_TE0714_REV01!$AE:$AJ,IF($M$4="TE0714_REV02",RAW_m_TE0714_REV02!$AE:$AJ,IF($M$4="TE0714_REV03",RAW_m_TE0714_REV03!$AE:$AJ))),6,0),"---")</f>
        <v>---</v>
      </c>
      <c r="O71" s="54" t="str">
        <f>IFERROR(VLOOKUP(L71,IF($M$4="TE0714_REV01",RAW_m_TE0714_REV01!$AD:$AE,IF($M$4="TE0714_REV02",RAW_m_TE0714_REV02!$AD:$AE,IF($M$4="TE0714_REV03",RAW_m_TE0714_REV03!$AD:$AE))),2,0),"---")</f>
        <v>---</v>
      </c>
      <c r="P71" s="44" t="str">
        <f>IFERROR(VLOOKUP(O71,IF($M$4="TE0714_REV01",RAW_m_TE0714_REV01!$AJ:$AK,IF($M$4="TE0714_REV02",RAW_m_TE0714_REV02!$AJ:$AK,IF($M$4="TE0714_REV03",RAW_m_TE0714_REV03!$AJ:$AK))),2,0),"---")</f>
        <v>---</v>
      </c>
      <c r="Q71" s="44" t="str">
        <f>IFERROR(VLOOKUP(L71,IF($M$4="TE0714_REV01",RAW_m_TE0714_REV01!$AD:$AF,IF($M$4="TE0714_REV02",RAW_m_TE0714_REV02!$AD:$AF,IF($M$4="TE0714_REV03",RAW_m_TE0714_REV03!$AD:$AF))),3,0),"---")</f>
        <v>---</v>
      </c>
      <c r="R71" s="44" t="str">
        <f>IFERROR(VLOOKUP(O71,IF($M$4="TE0714_REV01",RAW_m_TE0714_REV01!$AE:$AG,IF($M$4="TE0714_REV02",RAW_m_TE0714_REV02!$AE:$AG,IF($M$4="TE0714_REV03",RAW_m_TE0714_REV03!$AE:$AG))),3,0),"---")</f>
        <v>---</v>
      </c>
      <c r="S71" s="44" t="str">
        <f t="shared" si="1"/>
        <v>---</v>
      </c>
    </row>
    <row r="72" spans="2:19" ht="15" customHeight="1" x14ac:dyDescent="0.25">
      <c r="B72" s="41">
        <f t="shared" ref="B72:B135" si="2">B71+1</f>
        <v>67</v>
      </c>
      <c r="C72" s="42">
        <f>IFERROR(IF($C$4="TEBT0714_REV01",CALC_CONN_TEBT0714_REV01!U72,IF($C$4="TEBB0714_REV01",CALC_CONN_TEBB0714_REV01!U72,IF($C$4="TEBA0714_REV01",CALC_CONN_TEBA0714_REV01!U72,))),"---")</f>
        <v>0</v>
      </c>
      <c r="D72" s="43">
        <f>IFERROR(IF($C$4="TEBT0714_REV01",CALC_CONN_TEBT0714_REV01!D72,IF($C$4="TEBB0714_REV01",CALC_CONN_TEBB0714_REV01!D72,IF($C$4="TEBA0714_REV01",CALC_CONN_TEBA0714_REV01!D72,))),"---")</f>
        <v>0</v>
      </c>
      <c r="E72" s="43">
        <f>IFERROR(IF($C$4="TEBT0714_REV01",CALC_CONN_TEBT0714_REV01!E72,IF($C$4="TEBB0714_REV01",CALC_CONN_TEBB0714_REV01!E72,IF($C$4="TEBA0714_REV01",CALC_CONN_TEBA0714_REV01!E72,))),"---")</f>
        <v>0</v>
      </c>
      <c r="F72" s="44" t="str">
        <f>IFERROR(IF(VLOOKUP($D72&amp;"-"&amp;$E72,IF($C$4="TEBA0714_REV01",CALC_CONN_TEBA0714_REV01!$F:$I,IF($C$4="TEBB0714_REV01",CALC_CONN_TEBB0714_REV01!$F:$I,IF($C$4="TEBT0714_REV01",CALC_CONN_TEBT0714_REV01!$F:$I))),4,0)="--","---",IF($C$4="TEBA0714_REV01",CALC_CONN_TEBA0714_REV01!$G72&amp; " --&gt; " &amp;CALC_CONN_TEBA0714_REV01!$I72&amp; " --&gt; ",IF($C$4="TEBB0714_REV01",CALC_CONN_TEBB0714_REV01!$G72&amp; " --&gt; " &amp;CALC_CONN_TEBB0714_REV01!$I72&amp; " --&gt; ",IF($C$4="TEBT0714_REV01",CALC_CONN_TEBT0714_REV01!$G72&amp; " --&gt; " &amp;CALC_CONN_TEBT0714_REV01!$I72&amp; " --&gt; ")))),"---")</f>
        <v>---</v>
      </c>
      <c r="G72" s="44" t="str">
        <f>IFERROR(IF(VLOOKUP($D72&amp;"-"&amp;$E72,IF($C$4="TEBA0714_REV01",CALC_CONN_TEBA0714_REV01!$F:$H,IF($C$4="TEBB0714_REV01",CALC_CONN_TEBB0714_REV01!$F:$H,IF($C$4="TEBT0714_REV01",CALC_CONN_TEBT0714_REV01!$F:$H))),3,0)="--",VLOOKUP($D72&amp;"-"&amp;$E72,IF($C$4="TEBA0714_REV01",CALC_CONN_TEBA0714_REV01!$F:$H,IF($C$4="TEBB0714_REV01",CALC_CONN_TEBB0714_REV01!$F:$H,IF($C$4="TEBT0714_REV01",CALC_CONN_TEBT0714_REV01!$F:$H))),2,0),VLOOKUP($D72&amp;"-"&amp;$E72,IF($C$4="TEBA0714_REV01",CALC_CONN_TEBA0714_REV01!$F:$H,IF($C$4="TEBB0714_REV01",CALC_CONN_TEBB0714_REV01!$F:$H,IF($C$4="TEBT0714_REV01",CALC_CONN_TEBT0714_REV01!$F:$H))),3,0)),"---")</f>
        <v>---</v>
      </c>
      <c r="H72" s="44" t="str">
        <f>IFERROR(VLOOKUP(G72,IF($C$4="TEBT0714_REV01",CALC_CONN_TEBT0714_REV01!$G:$T,IF($C$4="TEBB0714_REV01",CALC_CONN_TEBB0714_REV01!$G:$T,IF($C$4="TEBA0714_REV01",CALC_CONN_TEBA0714_REV01!$G:$T))),14,0),"---")</f>
        <v>---</v>
      </c>
      <c r="I72" s="44" t="str">
        <f>IFERROR(VLOOKUP($D72&amp;"-"&amp;$E72,IF($C$4="TEBA0714_REV01",CALC_CONN_TEBA0714_REV01!$F:$K,IF($C$4="TEBB0714_REV01",CALC_CONN_TEBB0714_REV01!$F:$K,IF($C$4="TEBT0714_REV01",CALC_CONN_TEBT0714_REV01!$F:$K,"???"))),6,0),"---")</f>
        <v>---</v>
      </c>
      <c r="J72" s="45" t="str">
        <f>IFERROR(VLOOKUP($D72&amp;"-"&amp;$E72,IF($C$4="TEBA0714_REV01",CALC_CONN_TEBA0714_REV01!$F:$M,IF($C$4="TEBB0714_REV01",CALC_CONN_TEBB0714_REV01!$F:$M,IF($C$4="TEBT0714_REV01",CALC_CONN_TEBT0714_REV01!$F:$M,"???"))),8,0),"---")</f>
        <v>---</v>
      </c>
      <c r="K72" s="46" t="str">
        <f>IFERROR(VLOOKUP($D72&amp;"-"&amp;$E72,IF($C$4="TEBT0714_REV01",CALC_CONN_TEBT0714_REV01!$F:$N,IF($C$4="TEBB0714_REV01",CALC_CONN_TEBB0714_REV01!$F:$N,IF($C$4="TEBA0714_REV01",CALC_CONN_TEBA0714_REV01!$F:$N))),9,0),"---")</f>
        <v>---</v>
      </c>
      <c r="L72" s="44" t="str">
        <f>IFERROR(VLOOKUP(K72,B2B!$H$3:$I$2000,2,0),"---")</f>
        <v>---</v>
      </c>
      <c r="M72" s="44" t="str">
        <f>IFERROR(VLOOKUP(L72,IF($M$4="TE0714_REV01",RAW_m_TE0714_REV01!$AD:$AH,IF($M$4="TE0714_REV02",RAW_m_TE0714_REV02!$AD:$AH,IF($M$4="TE0714_REV03",RAW_m_TE0714_REV03!$AD:$AH))),5,0),"---")</f>
        <v>---</v>
      </c>
      <c r="N72" s="44" t="str">
        <f>IFERROR(VLOOKUP(L72,IF($M$4="TE0714_REV01",RAW_m_TE0714_REV01!$AE:$AJ,IF($M$4="TE0714_REV02",RAW_m_TE0714_REV02!$AE:$AJ,IF($M$4="TE0714_REV03",RAW_m_TE0714_REV03!$AE:$AJ))),6,0),"---")</f>
        <v>---</v>
      </c>
      <c r="O72" s="54" t="str">
        <f>IFERROR(VLOOKUP(L72,IF($M$4="TE0714_REV01",RAW_m_TE0714_REV01!$AD:$AE,IF($M$4="TE0714_REV02",RAW_m_TE0714_REV02!$AD:$AE,IF($M$4="TE0714_REV03",RAW_m_TE0714_REV03!$AD:$AE))),2,0),"---")</f>
        <v>---</v>
      </c>
      <c r="P72" s="44" t="str">
        <f>IFERROR(VLOOKUP(O72,IF($M$4="TE0714_REV01",RAW_m_TE0714_REV01!$AJ:$AK,IF($M$4="TE0714_REV02",RAW_m_TE0714_REV02!$AJ:$AK,IF($M$4="TE0714_REV03",RAW_m_TE0714_REV03!$AJ:$AK))),2,0),"---")</f>
        <v>---</v>
      </c>
      <c r="Q72" s="44" t="str">
        <f>IFERROR(VLOOKUP(L72,IF($M$4="TE0714_REV01",RAW_m_TE0714_REV01!$AD:$AF,IF($M$4="TE0714_REV02",RAW_m_TE0714_REV02!$AD:$AF,IF($M$4="TE0714_REV03",RAW_m_TE0714_REV03!$AD:$AF))),3,0),"---")</f>
        <v>---</v>
      </c>
      <c r="R72" s="44" t="str">
        <f>IFERROR(VLOOKUP(O72,IF($M$4="TE0714_REV01",RAW_m_TE0714_REV01!$AE:$AG,IF($M$4="TE0714_REV02",RAW_m_TE0714_REV02!$AE:$AG,IF($M$4="TE0714_REV03",RAW_m_TE0714_REV03!$AE:$AG))),3,0),"---")</f>
        <v>---</v>
      </c>
      <c r="S72" s="44" t="str">
        <f t="shared" ref="S72:S135" si="3">IFERROR(SUBSTITUTE(I72,"mm","")+SUBSTITUTE(R72,"mm",""),"---")</f>
        <v>---</v>
      </c>
    </row>
    <row r="73" spans="2:19" ht="15" customHeight="1" x14ac:dyDescent="0.25">
      <c r="B73" s="41">
        <f t="shared" si="2"/>
        <v>68</v>
      </c>
      <c r="C73" s="42">
        <f>IFERROR(IF($C$4="TEBT0714_REV01",CALC_CONN_TEBT0714_REV01!U73,IF($C$4="TEBB0714_REV01",CALC_CONN_TEBB0714_REV01!U73,IF($C$4="TEBA0714_REV01",CALC_CONN_TEBA0714_REV01!U73,))),"---")</f>
        <v>0</v>
      </c>
      <c r="D73" s="43">
        <f>IFERROR(IF($C$4="TEBT0714_REV01",CALC_CONN_TEBT0714_REV01!D73,IF($C$4="TEBB0714_REV01",CALC_CONN_TEBB0714_REV01!D73,IF($C$4="TEBA0714_REV01",CALC_CONN_TEBA0714_REV01!D73,))),"---")</f>
        <v>0</v>
      </c>
      <c r="E73" s="43">
        <f>IFERROR(IF($C$4="TEBT0714_REV01",CALC_CONN_TEBT0714_REV01!E73,IF($C$4="TEBB0714_REV01",CALC_CONN_TEBB0714_REV01!E73,IF($C$4="TEBA0714_REV01",CALC_CONN_TEBA0714_REV01!E73,))),"---")</f>
        <v>0</v>
      </c>
      <c r="F73" s="44" t="str">
        <f>IFERROR(IF(VLOOKUP($D73&amp;"-"&amp;$E73,IF($C$4="TEBA0714_REV01",CALC_CONN_TEBA0714_REV01!$F:$I,IF($C$4="TEBB0714_REV01",CALC_CONN_TEBB0714_REV01!$F:$I,IF($C$4="TEBT0714_REV01",CALC_CONN_TEBT0714_REV01!$F:$I))),4,0)="--","---",IF($C$4="TEBA0714_REV01",CALC_CONN_TEBA0714_REV01!$G73&amp; " --&gt; " &amp;CALC_CONN_TEBA0714_REV01!$I73&amp; " --&gt; ",IF($C$4="TEBB0714_REV01",CALC_CONN_TEBB0714_REV01!$G73&amp; " --&gt; " &amp;CALC_CONN_TEBB0714_REV01!$I73&amp; " --&gt; ",IF($C$4="TEBT0714_REV01",CALC_CONN_TEBT0714_REV01!$G73&amp; " --&gt; " &amp;CALC_CONN_TEBT0714_REV01!$I73&amp; " --&gt; ")))),"---")</f>
        <v>---</v>
      </c>
      <c r="G73" s="44" t="str">
        <f>IFERROR(IF(VLOOKUP($D73&amp;"-"&amp;$E73,IF($C$4="TEBA0714_REV01",CALC_CONN_TEBA0714_REV01!$F:$H,IF($C$4="TEBB0714_REV01",CALC_CONN_TEBB0714_REV01!$F:$H,IF($C$4="TEBT0714_REV01",CALC_CONN_TEBT0714_REV01!$F:$H))),3,0)="--",VLOOKUP($D73&amp;"-"&amp;$E73,IF($C$4="TEBA0714_REV01",CALC_CONN_TEBA0714_REV01!$F:$H,IF($C$4="TEBB0714_REV01",CALC_CONN_TEBB0714_REV01!$F:$H,IF($C$4="TEBT0714_REV01",CALC_CONN_TEBT0714_REV01!$F:$H))),2,0),VLOOKUP($D73&amp;"-"&amp;$E73,IF($C$4="TEBA0714_REV01",CALC_CONN_TEBA0714_REV01!$F:$H,IF($C$4="TEBB0714_REV01",CALC_CONN_TEBB0714_REV01!$F:$H,IF($C$4="TEBT0714_REV01",CALC_CONN_TEBT0714_REV01!$F:$H))),3,0)),"---")</f>
        <v>---</v>
      </c>
      <c r="H73" s="44" t="str">
        <f>IFERROR(VLOOKUP(G73,IF($C$4="TEBT0714_REV01",CALC_CONN_TEBT0714_REV01!$G:$T,IF($C$4="TEBB0714_REV01",CALC_CONN_TEBB0714_REV01!$G:$T,IF($C$4="TEBA0714_REV01",CALC_CONN_TEBA0714_REV01!$G:$T))),14,0),"---")</f>
        <v>---</v>
      </c>
      <c r="I73" s="44" t="str">
        <f>IFERROR(VLOOKUP($D73&amp;"-"&amp;$E73,IF($C$4="TEBA0714_REV01",CALC_CONN_TEBA0714_REV01!$F:$K,IF($C$4="TEBB0714_REV01",CALC_CONN_TEBB0714_REV01!$F:$K,IF($C$4="TEBT0714_REV01",CALC_CONN_TEBT0714_REV01!$F:$K,"???"))),6,0),"---")</f>
        <v>---</v>
      </c>
      <c r="J73" s="45" t="str">
        <f>IFERROR(VLOOKUP($D73&amp;"-"&amp;$E73,IF($C$4="TEBA0714_REV01",CALC_CONN_TEBA0714_REV01!$F:$M,IF($C$4="TEBB0714_REV01",CALC_CONN_TEBB0714_REV01!$F:$M,IF($C$4="TEBT0714_REV01",CALC_CONN_TEBT0714_REV01!$F:$M,"???"))),8,0),"---")</f>
        <v>---</v>
      </c>
      <c r="K73" s="46" t="str">
        <f>IFERROR(VLOOKUP($D73&amp;"-"&amp;$E73,IF($C$4="TEBT0714_REV01",CALC_CONN_TEBT0714_REV01!$F:$N,IF($C$4="TEBB0714_REV01",CALC_CONN_TEBB0714_REV01!$F:$N,IF($C$4="TEBA0714_REV01",CALC_CONN_TEBA0714_REV01!$F:$N))),9,0),"---")</f>
        <v>---</v>
      </c>
      <c r="L73" s="44" t="str">
        <f>IFERROR(VLOOKUP(K73,B2B!$H$3:$I$2000,2,0),"---")</f>
        <v>---</v>
      </c>
      <c r="M73" s="44" t="str">
        <f>IFERROR(VLOOKUP(L73,IF($M$4="TE0714_REV01",RAW_m_TE0714_REV01!$AD:$AH,IF($M$4="TE0714_REV02",RAW_m_TE0714_REV02!$AD:$AH,IF($M$4="TE0714_REV03",RAW_m_TE0714_REV03!$AD:$AH))),5,0),"---")</f>
        <v>---</v>
      </c>
      <c r="N73" s="44" t="str">
        <f>IFERROR(VLOOKUP(L73,IF($M$4="TE0714_REV01",RAW_m_TE0714_REV01!$AE:$AJ,IF($M$4="TE0714_REV02",RAW_m_TE0714_REV02!$AE:$AJ,IF($M$4="TE0714_REV03",RAW_m_TE0714_REV03!$AE:$AJ))),6,0),"---")</f>
        <v>---</v>
      </c>
      <c r="O73" s="54" t="str">
        <f>IFERROR(VLOOKUP(L73,IF($M$4="TE0714_REV01",RAW_m_TE0714_REV01!$AD:$AE,IF($M$4="TE0714_REV02",RAW_m_TE0714_REV02!$AD:$AE,IF($M$4="TE0714_REV03",RAW_m_TE0714_REV03!$AD:$AE))),2,0),"---")</f>
        <v>---</v>
      </c>
      <c r="P73" s="44" t="str">
        <f>IFERROR(VLOOKUP(O73,IF($M$4="TE0714_REV01",RAW_m_TE0714_REV01!$AJ:$AK,IF($M$4="TE0714_REV02",RAW_m_TE0714_REV02!$AJ:$AK,IF($M$4="TE0714_REV03",RAW_m_TE0714_REV03!$AJ:$AK))),2,0),"---")</f>
        <v>---</v>
      </c>
      <c r="Q73" s="44" t="str">
        <f>IFERROR(VLOOKUP(L73,IF($M$4="TE0714_REV01",RAW_m_TE0714_REV01!$AD:$AF,IF($M$4="TE0714_REV02",RAW_m_TE0714_REV02!$AD:$AF,IF($M$4="TE0714_REV03",RAW_m_TE0714_REV03!$AD:$AF))),3,0),"---")</f>
        <v>---</v>
      </c>
      <c r="R73" s="44" t="str">
        <f>IFERROR(VLOOKUP(O73,IF($M$4="TE0714_REV01",RAW_m_TE0714_REV01!$AE:$AG,IF($M$4="TE0714_REV02",RAW_m_TE0714_REV02!$AE:$AG,IF($M$4="TE0714_REV03",RAW_m_TE0714_REV03!$AE:$AG))),3,0),"---")</f>
        <v>---</v>
      </c>
      <c r="S73" s="44" t="str">
        <f t="shared" si="3"/>
        <v>---</v>
      </c>
    </row>
    <row r="74" spans="2:19" ht="15" customHeight="1" x14ac:dyDescent="0.25">
      <c r="B74" s="41">
        <f t="shared" si="2"/>
        <v>69</v>
      </c>
      <c r="C74" s="42">
        <f>IFERROR(IF($C$4="TEBT0714_REV01",CALC_CONN_TEBT0714_REV01!U74,IF($C$4="TEBB0714_REV01",CALC_CONN_TEBB0714_REV01!U74,IF($C$4="TEBA0714_REV01",CALC_CONN_TEBA0714_REV01!U74,))),"---")</f>
        <v>0</v>
      </c>
      <c r="D74" s="43">
        <f>IFERROR(IF($C$4="TEBT0714_REV01",CALC_CONN_TEBT0714_REV01!D74,IF($C$4="TEBB0714_REV01",CALC_CONN_TEBB0714_REV01!D74,IF($C$4="TEBA0714_REV01",CALC_CONN_TEBA0714_REV01!D74,))),"---")</f>
        <v>0</v>
      </c>
      <c r="E74" s="43">
        <f>IFERROR(IF($C$4="TEBT0714_REV01",CALC_CONN_TEBT0714_REV01!E74,IF($C$4="TEBB0714_REV01",CALC_CONN_TEBB0714_REV01!E74,IF($C$4="TEBA0714_REV01",CALC_CONN_TEBA0714_REV01!E74,))),"---")</f>
        <v>0</v>
      </c>
      <c r="F74" s="44" t="str">
        <f>IFERROR(IF(VLOOKUP($D74&amp;"-"&amp;$E74,IF($C$4="TEBA0714_REV01",CALC_CONN_TEBA0714_REV01!$F:$I,IF($C$4="TEBB0714_REV01",CALC_CONN_TEBB0714_REV01!$F:$I,IF($C$4="TEBT0714_REV01",CALC_CONN_TEBT0714_REV01!$F:$I))),4,0)="--","---",IF($C$4="TEBA0714_REV01",CALC_CONN_TEBA0714_REV01!$G74&amp; " --&gt; " &amp;CALC_CONN_TEBA0714_REV01!$I74&amp; " --&gt; ",IF($C$4="TEBB0714_REV01",CALC_CONN_TEBB0714_REV01!$G74&amp; " --&gt; " &amp;CALC_CONN_TEBB0714_REV01!$I74&amp; " --&gt; ",IF($C$4="TEBT0714_REV01",CALC_CONN_TEBT0714_REV01!$G74&amp; " --&gt; " &amp;CALC_CONN_TEBT0714_REV01!$I74&amp; " --&gt; ")))),"---")</f>
        <v>---</v>
      </c>
      <c r="G74" s="44" t="str">
        <f>IFERROR(IF(VLOOKUP($D74&amp;"-"&amp;$E74,IF($C$4="TEBA0714_REV01",CALC_CONN_TEBA0714_REV01!$F:$H,IF($C$4="TEBB0714_REV01",CALC_CONN_TEBB0714_REV01!$F:$H,IF($C$4="TEBT0714_REV01",CALC_CONN_TEBT0714_REV01!$F:$H))),3,0)="--",VLOOKUP($D74&amp;"-"&amp;$E74,IF($C$4="TEBA0714_REV01",CALC_CONN_TEBA0714_REV01!$F:$H,IF($C$4="TEBB0714_REV01",CALC_CONN_TEBB0714_REV01!$F:$H,IF($C$4="TEBT0714_REV01",CALC_CONN_TEBT0714_REV01!$F:$H))),2,0),VLOOKUP($D74&amp;"-"&amp;$E74,IF($C$4="TEBA0714_REV01",CALC_CONN_TEBA0714_REV01!$F:$H,IF($C$4="TEBB0714_REV01",CALC_CONN_TEBB0714_REV01!$F:$H,IF($C$4="TEBT0714_REV01",CALC_CONN_TEBT0714_REV01!$F:$H))),3,0)),"---")</f>
        <v>---</v>
      </c>
      <c r="H74" s="44" t="str">
        <f>IFERROR(VLOOKUP(G74,IF($C$4="TEBT0714_REV01",CALC_CONN_TEBT0714_REV01!$G:$T,IF($C$4="TEBB0714_REV01",CALC_CONN_TEBB0714_REV01!$G:$T,IF($C$4="TEBA0714_REV01",CALC_CONN_TEBA0714_REV01!$G:$T))),14,0),"---")</f>
        <v>---</v>
      </c>
      <c r="I74" s="44" t="str">
        <f>IFERROR(VLOOKUP($D74&amp;"-"&amp;$E74,IF($C$4="TEBA0714_REV01",CALC_CONN_TEBA0714_REV01!$F:$K,IF($C$4="TEBB0714_REV01",CALC_CONN_TEBB0714_REV01!$F:$K,IF($C$4="TEBT0714_REV01",CALC_CONN_TEBT0714_REV01!$F:$K,"???"))),6,0),"---")</f>
        <v>---</v>
      </c>
      <c r="J74" s="45" t="str">
        <f>IFERROR(VLOOKUP($D74&amp;"-"&amp;$E74,IF($C$4="TEBA0714_REV01",CALC_CONN_TEBA0714_REV01!$F:$M,IF($C$4="TEBB0714_REV01",CALC_CONN_TEBB0714_REV01!$F:$M,IF($C$4="TEBT0714_REV01",CALC_CONN_TEBT0714_REV01!$F:$M,"???"))),8,0),"---")</f>
        <v>---</v>
      </c>
      <c r="K74" s="46" t="str">
        <f>IFERROR(VLOOKUP($D74&amp;"-"&amp;$E74,IF($C$4="TEBT0714_REV01",CALC_CONN_TEBT0714_REV01!$F:$N,IF($C$4="TEBB0714_REV01",CALC_CONN_TEBB0714_REV01!$F:$N,IF($C$4="TEBA0714_REV01",CALC_CONN_TEBA0714_REV01!$F:$N))),9,0),"---")</f>
        <v>---</v>
      </c>
      <c r="L74" s="44" t="str">
        <f>IFERROR(VLOOKUP(K74,B2B!$H$3:$I$2000,2,0),"---")</f>
        <v>---</v>
      </c>
      <c r="M74" s="44" t="str">
        <f>IFERROR(VLOOKUP(L74,IF($M$4="TE0714_REV01",RAW_m_TE0714_REV01!$AD:$AH,IF($M$4="TE0714_REV02",RAW_m_TE0714_REV02!$AD:$AH,IF($M$4="TE0714_REV03",RAW_m_TE0714_REV03!$AD:$AH))),5,0),"---")</f>
        <v>---</v>
      </c>
      <c r="N74" s="44" t="str">
        <f>IFERROR(VLOOKUP(L74,IF($M$4="TE0714_REV01",RAW_m_TE0714_REV01!$AE:$AJ,IF($M$4="TE0714_REV02",RAW_m_TE0714_REV02!$AE:$AJ,IF($M$4="TE0714_REV03",RAW_m_TE0714_REV03!$AE:$AJ))),6,0),"---")</f>
        <v>---</v>
      </c>
      <c r="O74" s="54" t="str">
        <f>IFERROR(VLOOKUP(L74,IF($M$4="TE0714_REV01",RAW_m_TE0714_REV01!$AD:$AE,IF($M$4="TE0714_REV02",RAW_m_TE0714_REV02!$AD:$AE,IF($M$4="TE0714_REV03",RAW_m_TE0714_REV03!$AD:$AE))),2,0),"---")</f>
        <v>---</v>
      </c>
      <c r="P74" s="44" t="str">
        <f>IFERROR(VLOOKUP(O74,IF($M$4="TE0714_REV01",RAW_m_TE0714_REV01!$AJ:$AK,IF($M$4="TE0714_REV02",RAW_m_TE0714_REV02!$AJ:$AK,IF($M$4="TE0714_REV03",RAW_m_TE0714_REV03!$AJ:$AK))),2,0),"---")</f>
        <v>---</v>
      </c>
      <c r="Q74" s="44" t="str">
        <f>IFERROR(VLOOKUP(L74,IF($M$4="TE0714_REV01",RAW_m_TE0714_REV01!$AD:$AF,IF($M$4="TE0714_REV02",RAW_m_TE0714_REV02!$AD:$AF,IF($M$4="TE0714_REV03",RAW_m_TE0714_REV03!$AD:$AF))),3,0),"---")</f>
        <v>---</v>
      </c>
      <c r="R74" s="44" t="str">
        <f>IFERROR(VLOOKUP(O74,IF($M$4="TE0714_REV01",RAW_m_TE0714_REV01!$AE:$AG,IF($M$4="TE0714_REV02",RAW_m_TE0714_REV02!$AE:$AG,IF($M$4="TE0714_REV03",RAW_m_TE0714_REV03!$AE:$AG))),3,0),"---")</f>
        <v>---</v>
      </c>
      <c r="S74" s="44" t="str">
        <f t="shared" si="3"/>
        <v>---</v>
      </c>
    </row>
    <row r="75" spans="2:19" ht="15" customHeight="1" x14ac:dyDescent="0.25">
      <c r="B75" s="41">
        <f t="shared" si="2"/>
        <v>70</v>
      </c>
      <c r="C75" s="42">
        <f>IFERROR(IF($C$4="TEBT0714_REV01",CALC_CONN_TEBT0714_REV01!U75,IF($C$4="TEBB0714_REV01",CALC_CONN_TEBB0714_REV01!U75,IF($C$4="TEBA0714_REV01",CALC_CONN_TEBA0714_REV01!U75,))),"---")</f>
        <v>0</v>
      </c>
      <c r="D75" s="43">
        <f>IFERROR(IF($C$4="TEBT0714_REV01",CALC_CONN_TEBT0714_REV01!D75,IF($C$4="TEBB0714_REV01",CALC_CONN_TEBB0714_REV01!D75,IF($C$4="TEBA0714_REV01",CALC_CONN_TEBA0714_REV01!D75,))),"---")</f>
        <v>0</v>
      </c>
      <c r="E75" s="43">
        <f>IFERROR(IF($C$4="TEBT0714_REV01",CALC_CONN_TEBT0714_REV01!E75,IF($C$4="TEBB0714_REV01",CALC_CONN_TEBB0714_REV01!E75,IF($C$4="TEBA0714_REV01",CALC_CONN_TEBA0714_REV01!E75,))),"---")</f>
        <v>0</v>
      </c>
      <c r="F75" s="44" t="str">
        <f>IFERROR(IF(VLOOKUP($D75&amp;"-"&amp;$E75,IF($C$4="TEBA0714_REV01",CALC_CONN_TEBA0714_REV01!$F:$I,IF($C$4="TEBB0714_REV01",CALC_CONN_TEBB0714_REV01!$F:$I,IF($C$4="TEBT0714_REV01",CALC_CONN_TEBT0714_REV01!$F:$I))),4,0)="--","---",IF($C$4="TEBA0714_REV01",CALC_CONN_TEBA0714_REV01!$G75&amp; " --&gt; " &amp;CALC_CONN_TEBA0714_REV01!$I75&amp; " --&gt; ",IF($C$4="TEBB0714_REV01",CALC_CONN_TEBB0714_REV01!$G75&amp; " --&gt; " &amp;CALC_CONN_TEBB0714_REV01!$I75&amp; " --&gt; ",IF($C$4="TEBT0714_REV01",CALC_CONN_TEBT0714_REV01!$G75&amp; " --&gt; " &amp;CALC_CONN_TEBT0714_REV01!$I75&amp; " --&gt; ")))),"---")</f>
        <v>---</v>
      </c>
      <c r="G75" s="44" t="str">
        <f>IFERROR(IF(VLOOKUP($D75&amp;"-"&amp;$E75,IF($C$4="TEBA0714_REV01",CALC_CONN_TEBA0714_REV01!$F:$H,IF($C$4="TEBB0714_REV01",CALC_CONN_TEBB0714_REV01!$F:$H,IF($C$4="TEBT0714_REV01",CALC_CONN_TEBT0714_REV01!$F:$H))),3,0)="--",VLOOKUP($D75&amp;"-"&amp;$E75,IF($C$4="TEBA0714_REV01",CALC_CONN_TEBA0714_REV01!$F:$H,IF($C$4="TEBB0714_REV01",CALC_CONN_TEBB0714_REV01!$F:$H,IF($C$4="TEBT0714_REV01",CALC_CONN_TEBT0714_REV01!$F:$H))),2,0),VLOOKUP($D75&amp;"-"&amp;$E75,IF($C$4="TEBA0714_REV01",CALC_CONN_TEBA0714_REV01!$F:$H,IF($C$4="TEBB0714_REV01",CALC_CONN_TEBB0714_REV01!$F:$H,IF($C$4="TEBT0714_REV01",CALC_CONN_TEBT0714_REV01!$F:$H))),3,0)),"---")</f>
        <v>---</v>
      </c>
      <c r="H75" s="44" t="str">
        <f>IFERROR(VLOOKUP(G75,IF($C$4="TEBT0714_REV01",CALC_CONN_TEBT0714_REV01!$G:$T,IF($C$4="TEBB0714_REV01",CALC_CONN_TEBB0714_REV01!$G:$T,IF($C$4="TEBA0714_REV01",CALC_CONN_TEBA0714_REV01!$G:$T))),14,0),"---")</f>
        <v>---</v>
      </c>
      <c r="I75" s="44" t="str">
        <f>IFERROR(VLOOKUP($D75&amp;"-"&amp;$E75,IF($C$4="TEBA0714_REV01",CALC_CONN_TEBA0714_REV01!$F:$K,IF($C$4="TEBB0714_REV01",CALC_CONN_TEBB0714_REV01!$F:$K,IF($C$4="TEBT0714_REV01",CALC_CONN_TEBT0714_REV01!$F:$K,"???"))),6,0),"---")</f>
        <v>---</v>
      </c>
      <c r="J75" s="45" t="str">
        <f>IFERROR(VLOOKUP($D75&amp;"-"&amp;$E75,IF($C$4="TEBA0714_REV01",CALC_CONN_TEBA0714_REV01!$F:$M,IF($C$4="TEBB0714_REV01",CALC_CONN_TEBB0714_REV01!$F:$M,IF($C$4="TEBT0714_REV01",CALC_CONN_TEBT0714_REV01!$F:$M,"???"))),8,0),"---")</f>
        <v>---</v>
      </c>
      <c r="K75" s="46" t="str">
        <f>IFERROR(VLOOKUP($D75&amp;"-"&amp;$E75,IF($C$4="TEBT0714_REV01",CALC_CONN_TEBT0714_REV01!$F:$N,IF($C$4="TEBB0714_REV01",CALC_CONN_TEBB0714_REV01!$F:$N,IF($C$4="TEBA0714_REV01",CALC_CONN_TEBA0714_REV01!$F:$N))),9,0),"---")</f>
        <v>---</v>
      </c>
      <c r="L75" s="44" t="str">
        <f>IFERROR(VLOOKUP(K75,B2B!$H$3:$I$2000,2,0),"---")</f>
        <v>---</v>
      </c>
      <c r="M75" s="44" t="str">
        <f>IFERROR(VLOOKUP(L75,IF($M$4="TE0714_REV01",RAW_m_TE0714_REV01!$AD:$AH,IF($M$4="TE0714_REV02",RAW_m_TE0714_REV02!$AD:$AH,IF($M$4="TE0714_REV03",RAW_m_TE0714_REV03!$AD:$AH))),5,0),"---")</f>
        <v>---</v>
      </c>
      <c r="N75" s="44" t="str">
        <f>IFERROR(VLOOKUP(L75,IF($M$4="TE0714_REV01",RAW_m_TE0714_REV01!$AE:$AJ,IF($M$4="TE0714_REV02",RAW_m_TE0714_REV02!$AE:$AJ,IF($M$4="TE0714_REV03",RAW_m_TE0714_REV03!$AE:$AJ))),6,0),"---")</f>
        <v>---</v>
      </c>
      <c r="O75" s="54" t="str">
        <f>IFERROR(VLOOKUP(L75,IF($M$4="TE0714_REV01",RAW_m_TE0714_REV01!$AD:$AE,IF($M$4="TE0714_REV02",RAW_m_TE0714_REV02!$AD:$AE,IF($M$4="TE0714_REV03",RAW_m_TE0714_REV03!$AD:$AE))),2,0),"---")</f>
        <v>---</v>
      </c>
      <c r="P75" s="44" t="str">
        <f>IFERROR(VLOOKUP(O75,IF($M$4="TE0714_REV01",RAW_m_TE0714_REV01!$AJ:$AK,IF($M$4="TE0714_REV02",RAW_m_TE0714_REV02!$AJ:$AK,IF($M$4="TE0714_REV03",RAW_m_TE0714_REV03!$AJ:$AK))),2,0),"---")</f>
        <v>---</v>
      </c>
      <c r="Q75" s="44" t="str">
        <f>IFERROR(VLOOKUP(L75,IF($M$4="TE0714_REV01",RAW_m_TE0714_REV01!$AD:$AF,IF($M$4="TE0714_REV02",RAW_m_TE0714_REV02!$AD:$AF,IF($M$4="TE0714_REV03",RAW_m_TE0714_REV03!$AD:$AF))),3,0),"---")</f>
        <v>---</v>
      </c>
      <c r="R75" s="44" t="str">
        <f>IFERROR(VLOOKUP(O75,IF($M$4="TE0714_REV01",RAW_m_TE0714_REV01!$AE:$AG,IF($M$4="TE0714_REV02",RAW_m_TE0714_REV02!$AE:$AG,IF($M$4="TE0714_REV03",RAW_m_TE0714_REV03!$AE:$AG))),3,0),"---")</f>
        <v>---</v>
      </c>
      <c r="S75" s="44" t="str">
        <f t="shared" si="3"/>
        <v>---</v>
      </c>
    </row>
    <row r="76" spans="2:19" ht="15" customHeight="1" x14ac:dyDescent="0.25">
      <c r="B76" s="41">
        <f t="shared" si="2"/>
        <v>71</v>
      </c>
      <c r="C76" s="42">
        <f>IFERROR(IF($C$4="TEBT0714_REV01",CALC_CONN_TEBT0714_REV01!U76,IF($C$4="TEBB0714_REV01",CALC_CONN_TEBB0714_REV01!U76,IF($C$4="TEBA0714_REV01",CALC_CONN_TEBA0714_REV01!U76,))),"---")</f>
        <v>0</v>
      </c>
      <c r="D76" s="43">
        <f>IFERROR(IF($C$4="TEBT0714_REV01",CALC_CONN_TEBT0714_REV01!D76,IF($C$4="TEBB0714_REV01",CALC_CONN_TEBB0714_REV01!D76,IF($C$4="TEBA0714_REV01",CALC_CONN_TEBA0714_REV01!D76,))),"---")</f>
        <v>0</v>
      </c>
      <c r="E76" s="43">
        <f>IFERROR(IF($C$4="TEBT0714_REV01",CALC_CONN_TEBT0714_REV01!E76,IF($C$4="TEBB0714_REV01",CALC_CONN_TEBB0714_REV01!E76,IF($C$4="TEBA0714_REV01",CALC_CONN_TEBA0714_REV01!E76,))),"---")</f>
        <v>0</v>
      </c>
      <c r="F76" s="44" t="str">
        <f>IFERROR(IF(VLOOKUP($D76&amp;"-"&amp;$E76,IF($C$4="TEBA0714_REV01",CALC_CONN_TEBA0714_REV01!$F:$I,IF($C$4="TEBB0714_REV01",CALC_CONN_TEBB0714_REV01!$F:$I,IF($C$4="TEBT0714_REV01",CALC_CONN_TEBT0714_REV01!$F:$I))),4,0)="--","---",IF($C$4="TEBA0714_REV01",CALC_CONN_TEBA0714_REV01!$G76&amp; " --&gt; " &amp;CALC_CONN_TEBA0714_REV01!$I76&amp; " --&gt; ",IF($C$4="TEBB0714_REV01",CALC_CONN_TEBB0714_REV01!$G76&amp; " --&gt; " &amp;CALC_CONN_TEBB0714_REV01!$I76&amp; " --&gt; ",IF($C$4="TEBT0714_REV01",CALC_CONN_TEBT0714_REV01!$G76&amp; " --&gt; " &amp;CALC_CONN_TEBT0714_REV01!$I76&amp; " --&gt; ")))),"---")</f>
        <v>---</v>
      </c>
      <c r="G76" s="44" t="str">
        <f>IFERROR(IF(VLOOKUP($D76&amp;"-"&amp;$E76,IF($C$4="TEBA0714_REV01",CALC_CONN_TEBA0714_REV01!$F:$H,IF($C$4="TEBB0714_REV01",CALC_CONN_TEBB0714_REV01!$F:$H,IF($C$4="TEBT0714_REV01",CALC_CONN_TEBT0714_REV01!$F:$H))),3,0)="--",VLOOKUP($D76&amp;"-"&amp;$E76,IF($C$4="TEBA0714_REV01",CALC_CONN_TEBA0714_REV01!$F:$H,IF($C$4="TEBB0714_REV01",CALC_CONN_TEBB0714_REV01!$F:$H,IF($C$4="TEBT0714_REV01",CALC_CONN_TEBT0714_REV01!$F:$H))),2,0),VLOOKUP($D76&amp;"-"&amp;$E76,IF($C$4="TEBA0714_REV01",CALC_CONN_TEBA0714_REV01!$F:$H,IF($C$4="TEBB0714_REV01",CALC_CONN_TEBB0714_REV01!$F:$H,IF($C$4="TEBT0714_REV01",CALC_CONN_TEBT0714_REV01!$F:$H))),3,0)),"---")</f>
        <v>---</v>
      </c>
      <c r="H76" s="44" t="str">
        <f>IFERROR(VLOOKUP(G76,IF($C$4="TEBT0714_REV01",CALC_CONN_TEBT0714_REV01!$G:$T,IF($C$4="TEBB0714_REV01",CALC_CONN_TEBB0714_REV01!$G:$T,IF($C$4="TEBA0714_REV01",CALC_CONN_TEBA0714_REV01!$G:$T))),14,0),"---")</f>
        <v>---</v>
      </c>
      <c r="I76" s="44" t="str">
        <f>IFERROR(VLOOKUP($D76&amp;"-"&amp;$E76,IF($C$4="TEBA0714_REV01",CALC_CONN_TEBA0714_REV01!$F:$K,IF($C$4="TEBB0714_REV01",CALC_CONN_TEBB0714_REV01!$F:$K,IF($C$4="TEBT0714_REV01",CALC_CONN_TEBT0714_REV01!$F:$K,"???"))),6,0),"---")</f>
        <v>---</v>
      </c>
      <c r="J76" s="45" t="str">
        <f>IFERROR(VLOOKUP($D76&amp;"-"&amp;$E76,IF($C$4="TEBA0714_REV01",CALC_CONN_TEBA0714_REV01!$F:$M,IF($C$4="TEBB0714_REV01",CALC_CONN_TEBB0714_REV01!$F:$M,IF($C$4="TEBT0714_REV01",CALC_CONN_TEBT0714_REV01!$F:$M,"???"))),8,0),"---")</f>
        <v>---</v>
      </c>
      <c r="K76" s="46" t="str">
        <f>IFERROR(VLOOKUP($D76&amp;"-"&amp;$E76,IF($C$4="TEBT0714_REV01",CALC_CONN_TEBT0714_REV01!$F:$N,IF($C$4="TEBB0714_REV01",CALC_CONN_TEBB0714_REV01!$F:$N,IF($C$4="TEBA0714_REV01",CALC_CONN_TEBA0714_REV01!$F:$N))),9,0),"---")</f>
        <v>---</v>
      </c>
      <c r="L76" s="44" t="str">
        <f>IFERROR(VLOOKUP(K76,B2B!$H$3:$I$2000,2,0),"---")</f>
        <v>---</v>
      </c>
      <c r="M76" s="44" t="str">
        <f>IFERROR(VLOOKUP(L76,IF($M$4="TE0714_REV01",RAW_m_TE0714_REV01!$AD:$AH,IF($M$4="TE0714_REV02",RAW_m_TE0714_REV02!$AD:$AH,IF($M$4="TE0714_REV03",RAW_m_TE0714_REV03!$AD:$AH))),5,0),"---")</f>
        <v>---</v>
      </c>
      <c r="N76" s="44" t="str">
        <f>IFERROR(VLOOKUP(L76,IF($M$4="TE0714_REV01",RAW_m_TE0714_REV01!$AE:$AJ,IF($M$4="TE0714_REV02",RAW_m_TE0714_REV02!$AE:$AJ,IF($M$4="TE0714_REV03",RAW_m_TE0714_REV03!$AE:$AJ))),6,0),"---")</f>
        <v>---</v>
      </c>
      <c r="O76" s="54" t="str">
        <f>IFERROR(VLOOKUP(L76,IF($M$4="TE0714_REV01",RAW_m_TE0714_REV01!$AD:$AE,IF($M$4="TE0714_REV02",RAW_m_TE0714_REV02!$AD:$AE,IF($M$4="TE0714_REV03",RAW_m_TE0714_REV03!$AD:$AE))),2,0),"---")</f>
        <v>---</v>
      </c>
      <c r="P76" s="44" t="str">
        <f>IFERROR(VLOOKUP(O76,IF($M$4="TE0714_REV01",RAW_m_TE0714_REV01!$AJ:$AK,IF($M$4="TE0714_REV02",RAW_m_TE0714_REV02!$AJ:$AK,IF($M$4="TE0714_REV03",RAW_m_TE0714_REV03!$AJ:$AK))),2,0),"---")</f>
        <v>---</v>
      </c>
      <c r="Q76" s="44" t="str">
        <f>IFERROR(VLOOKUP(L76,IF($M$4="TE0714_REV01",RAW_m_TE0714_REV01!$AD:$AF,IF($M$4="TE0714_REV02",RAW_m_TE0714_REV02!$AD:$AF,IF($M$4="TE0714_REV03",RAW_m_TE0714_REV03!$AD:$AF))),3,0),"---")</f>
        <v>---</v>
      </c>
      <c r="R76" s="44" t="str">
        <f>IFERROR(VLOOKUP(O76,IF($M$4="TE0714_REV01",RAW_m_TE0714_REV01!$AE:$AG,IF($M$4="TE0714_REV02",RAW_m_TE0714_REV02!$AE:$AG,IF($M$4="TE0714_REV03",RAW_m_TE0714_REV03!$AE:$AG))),3,0),"---")</f>
        <v>---</v>
      </c>
      <c r="S76" s="44" t="str">
        <f t="shared" si="3"/>
        <v>---</v>
      </c>
    </row>
    <row r="77" spans="2:19" ht="15" customHeight="1" x14ac:dyDescent="0.25">
      <c r="B77" s="41">
        <f t="shared" si="2"/>
        <v>72</v>
      </c>
      <c r="C77" s="42">
        <f>IFERROR(IF($C$4="TEBT0714_REV01",CALC_CONN_TEBT0714_REV01!U77,IF($C$4="TEBB0714_REV01",CALC_CONN_TEBB0714_REV01!U77,IF($C$4="TEBA0714_REV01",CALC_CONN_TEBA0714_REV01!U77,))),"---")</f>
        <v>0</v>
      </c>
      <c r="D77" s="43">
        <f>IFERROR(IF($C$4="TEBT0714_REV01",CALC_CONN_TEBT0714_REV01!D77,IF($C$4="TEBB0714_REV01",CALC_CONN_TEBB0714_REV01!D77,IF($C$4="TEBA0714_REV01",CALC_CONN_TEBA0714_REV01!D77,))),"---")</f>
        <v>0</v>
      </c>
      <c r="E77" s="43">
        <f>IFERROR(IF($C$4="TEBT0714_REV01",CALC_CONN_TEBT0714_REV01!E77,IF($C$4="TEBB0714_REV01",CALC_CONN_TEBB0714_REV01!E77,IF($C$4="TEBA0714_REV01",CALC_CONN_TEBA0714_REV01!E77,))),"---")</f>
        <v>0</v>
      </c>
      <c r="F77" s="44" t="str">
        <f>IFERROR(IF(VLOOKUP($D77&amp;"-"&amp;$E77,IF($C$4="TEBA0714_REV01",CALC_CONN_TEBA0714_REV01!$F:$I,IF($C$4="TEBB0714_REV01",CALC_CONN_TEBB0714_REV01!$F:$I,IF($C$4="TEBT0714_REV01",CALC_CONN_TEBT0714_REV01!$F:$I))),4,0)="--","---",IF($C$4="TEBA0714_REV01",CALC_CONN_TEBA0714_REV01!$G77&amp; " --&gt; " &amp;CALC_CONN_TEBA0714_REV01!$I77&amp; " --&gt; ",IF($C$4="TEBB0714_REV01",CALC_CONN_TEBB0714_REV01!$G77&amp; " --&gt; " &amp;CALC_CONN_TEBB0714_REV01!$I77&amp; " --&gt; ",IF($C$4="TEBT0714_REV01",CALC_CONN_TEBT0714_REV01!$G77&amp; " --&gt; " &amp;CALC_CONN_TEBT0714_REV01!$I77&amp; " --&gt; ")))),"---")</f>
        <v>---</v>
      </c>
      <c r="G77" s="44" t="str">
        <f>IFERROR(IF(VLOOKUP($D77&amp;"-"&amp;$E77,IF($C$4="TEBA0714_REV01",CALC_CONN_TEBA0714_REV01!$F:$H,IF($C$4="TEBB0714_REV01",CALC_CONN_TEBB0714_REV01!$F:$H,IF($C$4="TEBT0714_REV01",CALC_CONN_TEBT0714_REV01!$F:$H))),3,0)="--",VLOOKUP($D77&amp;"-"&amp;$E77,IF($C$4="TEBA0714_REV01",CALC_CONN_TEBA0714_REV01!$F:$H,IF($C$4="TEBB0714_REV01",CALC_CONN_TEBB0714_REV01!$F:$H,IF($C$4="TEBT0714_REV01",CALC_CONN_TEBT0714_REV01!$F:$H))),2,0),VLOOKUP($D77&amp;"-"&amp;$E77,IF($C$4="TEBA0714_REV01",CALC_CONN_TEBA0714_REV01!$F:$H,IF($C$4="TEBB0714_REV01",CALC_CONN_TEBB0714_REV01!$F:$H,IF($C$4="TEBT0714_REV01",CALC_CONN_TEBT0714_REV01!$F:$H))),3,0)),"---")</f>
        <v>---</v>
      </c>
      <c r="H77" s="44" t="str">
        <f>IFERROR(VLOOKUP(G77,IF($C$4="TEBT0714_REV01",CALC_CONN_TEBT0714_REV01!$G:$T,IF($C$4="TEBB0714_REV01",CALC_CONN_TEBB0714_REV01!$G:$T,IF($C$4="TEBA0714_REV01",CALC_CONN_TEBA0714_REV01!$G:$T))),14,0),"---")</f>
        <v>---</v>
      </c>
      <c r="I77" s="44" t="str">
        <f>IFERROR(VLOOKUP($D77&amp;"-"&amp;$E77,IF($C$4="TEBA0714_REV01",CALC_CONN_TEBA0714_REV01!$F:$K,IF($C$4="TEBB0714_REV01",CALC_CONN_TEBB0714_REV01!$F:$K,IF($C$4="TEBT0714_REV01",CALC_CONN_TEBT0714_REV01!$F:$K,"???"))),6,0),"---")</f>
        <v>---</v>
      </c>
      <c r="J77" s="45" t="str">
        <f>IFERROR(VLOOKUP($D77&amp;"-"&amp;$E77,IF($C$4="TEBA0714_REV01",CALC_CONN_TEBA0714_REV01!$F:$M,IF($C$4="TEBB0714_REV01",CALC_CONN_TEBB0714_REV01!$F:$M,IF($C$4="TEBT0714_REV01",CALC_CONN_TEBT0714_REV01!$F:$M,"???"))),8,0),"---")</f>
        <v>---</v>
      </c>
      <c r="K77" s="46" t="str">
        <f>IFERROR(VLOOKUP($D77&amp;"-"&amp;$E77,IF($C$4="TEBT0714_REV01",CALC_CONN_TEBT0714_REV01!$F:$N,IF($C$4="TEBB0714_REV01",CALC_CONN_TEBB0714_REV01!$F:$N,IF($C$4="TEBA0714_REV01",CALC_CONN_TEBA0714_REV01!$F:$N))),9,0),"---")</f>
        <v>---</v>
      </c>
      <c r="L77" s="44" t="str">
        <f>IFERROR(VLOOKUP(K77,B2B!$H$3:$I$2000,2,0),"---")</f>
        <v>---</v>
      </c>
      <c r="M77" s="44" t="str">
        <f>IFERROR(VLOOKUP(L77,IF($M$4="TE0714_REV01",RAW_m_TE0714_REV01!$AD:$AH,IF($M$4="TE0714_REV02",RAW_m_TE0714_REV02!$AD:$AH,IF($M$4="TE0714_REV03",RAW_m_TE0714_REV03!$AD:$AH))),5,0),"---")</f>
        <v>---</v>
      </c>
      <c r="N77" s="44" t="str">
        <f>IFERROR(VLOOKUP(L77,IF($M$4="TE0714_REV01",RAW_m_TE0714_REV01!$AE:$AJ,IF($M$4="TE0714_REV02",RAW_m_TE0714_REV02!$AE:$AJ,IF($M$4="TE0714_REV03",RAW_m_TE0714_REV03!$AE:$AJ))),6,0),"---")</f>
        <v>---</v>
      </c>
      <c r="O77" s="54" t="str">
        <f>IFERROR(VLOOKUP(L77,IF($M$4="TE0714_REV01",RAW_m_TE0714_REV01!$AD:$AE,IF($M$4="TE0714_REV02",RAW_m_TE0714_REV02!$AD:$AE,IF($M$4="TE0714_REV03",RAW_m_TE0714_REV03!$AD:$AE))),2,0),"---")</f>
        <v>---</v>
      </c>
      <c r="P77" s="44" t="str">
        <f>IFERROR(VLOOKUP(O77,IF($M$4="TE0714_REV01",RAW_m_TE0714_REV01!$AJ:$AK,IF($M$4="TE0714_REV02",RAW_m_TE0714_REV02!$AJ:$AK,IF($M$4="TE0714_REV03",RAW_m_TE0714_REV03!$AJ:$AK))),2,0),"---")</f>
        <v>---</v>
      </c>
      <c r="Q77" s="44" t="str">
        <f>IFERROR(VLOOKUP(L77,IF($M$4="TE0714_REV01",RAW_m_TE0714_REV01!$AD:$AF,IF($M$4="TE0714_REV02",RAW_m_TE0714_REV02!$AD:$AF,IF($M$4="TE0714_REV03",RAW_m_TE0714_REV03!$AD:$AF))),3,0),"---")</f>
        <v>---</v>
      </c>
      <c r="R77" s="44" t="str">
        <f>IFERROR(VLOOKUP(O77,IF($M$4="TE0714_REV01",RAW_m_TE0714_REV01!$AE:$AG,IF($M$4="TE0714_REV02",RAW_m_TE0714_REV02!$AE:$AG,IF($M$4="TE0714_REV03",RAW_m_TE0714_REV03!$AE:$AG))),3,0),"---")</f>
        <v>---</v>
      </c>
      <c r="S77" s="44" t="str">
        <f t="shared" si="3"/>
        <v>---</v>
      </c>
    </row>
    <row r="78" spans="2:19" ht="15" customHeight="1" x14ac:dyDescent="0.25">
      <c r="B78" s="41">
        <f t="shared" si="2"/>
        <v>73</v>
      </c>
      <c r="C78" s="42">
        <f>IFERROR(IF($C$4="TEBT0714_REV01",CALC_CONN_TEBT0714_REV01!U78,IF($C$4="TEBB0714_REV01",CALC_CONN_TEBB0714_REV01!U78,IF($C$4="TEBA0714_REV01",CALC_CONN_TEBA0714_REV01!U78,))),"---")</f>
        <v>0</v>
      </c>
      <c r="D78" s="43">
        <f>IFERROR(IF($C$4="TEBT0714_REV01",CALC_CONN_TEBT0714_REV01!D78,IF($C$4="TEBB0714_REV01",CALC_CONN_TEBB0714_REV01!D78,IF($C$4="TEBA0714_REV01",CALC_CONN_TEBA0714_REV01!D78,))),"---")</f>
        <v>0</v>
      </c>
      <c r="E78" s="43">
        <f>IFERROR(IF($C$4="TEBT0714_REV01",CALC_CONN_TEBT0714_REV01!E78,IF($C$4="TEBB0714_REV01",CALC_CONN_TEBB0714_REV01!E78,IF($C$4="TEBA0714_REV01",CALC_CONN_TEBA0714_REV01!E78,))),"---")</f>
        <v>0</v>
      </c>
      <c r="F78" s="44" t="str">
        <f>IFERROR(IF(VLOOKUP($D78&amp;"-"&amp;$E78,IF($C$4="TEBA0714_REV01",CALC_CONN_TEBA0714_REV01!$F:$I,IF($C$4="TEBB0714_REV01",CALC_CONN_TEBB0714_REV01!$F:$I,IF($C$4="TEBT0714_REV01",CALC_CONN_TEBT0714_REV01!$F:$I))),4,0)="--","---",IF($C$4="TEBA0714_REV01",CALC_CONN_TEBA0714_REV01!$G78&amp; " --&gt; " &amp;CALC_CONN_TEBA0714_REV01!$I78&amp; " --&gt; ",IF($C$4="TEBB0714_REV01",CALC_CONN_TEBB0714_REV01!$G78&amp; " --&gt; " &amp;CALC_CONN_TEBB0714_REV01!$I78&amp; " --&gt; ",IF($C$4="TEBT0714_REV01",CALC_CONN_TEBT0714_REV01!$G78&amp; " --&gt; " &amp;CALC_CONN_TEBT0714_REV01!$I78&amp; " --&gt; ")))),"---")</f>
        <v>---</v>
      </c>
      <c r="G78" s="44" t="str">
        <f>IFERROR(IF(VLOOKUP($D78&amp;"-"&amp;$E78,IF($C$4="TEBA0714_REV01",CALC_CONN_TEBA0714_REV01!$F:$H,IF($C$4="TEBB0714_REV01",CALC_CONN_TEBB0714_REV01!$F:$H,IF($C$4="TEBT0714_REV01",CALC_CONN_TEBT0714_REV01!$F:$H))),3,0)="--",VLOOKUP($D78&amp;"-"&amp;$E78,IF($C$4="TEBA0714_REV01",CALC_CONN_TEBA0714_REV01!$F:$H,IF($C$4="TEBB0714_REV01",CALC_CONN_TEBB0714_REV01!$F:$H,IF($C$4="TEBT0714_REV01",CALC_CONN_TEBT0714_REV01!$F:$H))),2,0),VLOOKUP($D78&amp;"-"&amp;$E78,IF($C$4="TEBA0714_REV01",CALC_CONN_TEBA0714_REV01!$F:$H,IF($C$4="TEBB0714_REV01",CALC_CONN_TEBB0714_REV01!$F:$H,IF($C$4="TEBT0714_REV01",CALC_CONN_TEBT0714_REV01!$F:$H))),3,0)),"---")</f>
        <v>---</v>
      </c>
      <c r="H78" s="44" t="str">
        <f>IFERROR(VLOOKUP(G78,IF($C$4="TEBT0714_REV01",CALC_CONN_TEBT0714_REV01!$G:$T,IF($C$4="TEBB0714_REV01",CALC_CONN_TEBB0714_REV01!$G:$T,IF($C$4="TEBA0714_REV01",CALC_CONN_TEBA0714_REV01!$G:$T))),14,0),"---")</f>
        <v>---</v>
      </c>
      <c r="I78" s="44" t="str">
        <f>IFERROR(VLOOKUP($D78&amp;"-"&amp;$E78,IF($C$4="TEBA0714_REV01",CALC_CONN_TEBA0714_REV01!$F:$K,IF($C$4="TEBB0714_REV01",CALC_CONN_TEBB0714_REV01!$F:$K,IF($C$4="TEBT0714_REV01",CALC_CONN_TEBT0714_REV01!$F:$K,"???"))),6,0),"---")</f>
        <v>---</v>
      </c>
      <c r="J78" s="45" t="str">
        <f>IFERROR(VLOOKUP($D78&amp;"-"&amp;$E78,IF($C$4="TEBA0714_REV01",CALC_CONN_TEBA0714_REV01!$F:$M,IF($C$4="TEBB0714_REV01",CALC_CONN_TEBB0714_REV01!$F:$M,IF($C$4="TEBT0714_REV01",CALC_CONN_TEBT0714_REV01!$F:$M,"???"))),8,0),"---")</f>
        <v>---</v>
      </c>
      <c r="K78" s="46" t="str">
        <f>IFERROR(VLOOKUP($D78&amp;"-"&amp;$E78,IF($C$4="TEBT0714_REV01",CALC_CONN_TEBT0714_REV01!$F:$N,IF($C$4="TEBB0714_REV01",CALC_CONN_TEBB0714_REV01!$F:$N,IF($C$4="TEBA0714_REV01",CALC_CONN_TEBA0714_REV01!$F:$N))),9,0),"---")</f>
        <v>---</v>
      </c>
      <c r="L78" s="44" t="str">
        <f>IFERROR(VLOOKUP(K78,B2B!$H$3:$I$2000,2,0),"---")</f>
        <v>---</v>
      </c>
      <c r="M78" s="44" t="str">
        <f>IFERROR(VLOOKUP(L78,IF($M$4="TE0714_REV01",RAW_m_TE0714_REV01!$AD:$AH,IF($M$4="TE0714_REV02",RAW_m_TE0714_REV02!$AD:$AH,IF($M$4="TE0714_REV03",RAW_m_TE0714_REV03!$AD:$AH))),5,0),"---")</f>
        <v>---</v>
      </c>
      <c r="N78" s="44" t="str">
        <f>IFERROR(VLOOKUP(L78,IF($M$4="TE0714_REV01",RAW_m_TE0714_REV01!$AE:$AJ,IF($M$4="TE0714_REV02",RAW_m_TE0714_REV02!$AE:$AJ,IF($M$4="TE0714_REV03",RAW_m_TE0714_REV03!$AE:$AJ))),6,0),"---")</f>
        <v>---</v>
      </c>
      <c r="O78" s="54" t="str">
        <f>IFERROR(VLOOKUP(L78,IF($M$4="TE0714_REV01",RAW_m_TE0714_REV01!$AD:$AE,IF($M$4="TE0714_REV02",RAW_m_TE0714_REV02!$AD:$AE,IF($M$4="TE0714_REV03",RAW_m_TE0714_REV03!$AD:$AE))),2,0),"---")</f>
        <v>---</v>
      </c>
      <c r="P78" s="44" t="str">
        <f>IFERROR(VLOOKUP(O78,IF($M$4="TE0714_REV01",RAW_m_TE0714_REV01!$AJ:$AK,IF($M$4="TE0714_REV02",RAW_m_TE0714_REV02!$AJ:$AK,IF($M$4="TE0714_REV03",RAW_m_TE0714_REV03!$AJ:$AK))),2,0),"---")</f>
        <v>---</v>
      </c>
      <c r="Q78" s="44" t="str">
        <f>IFERROR(VLOOKUP(L78,IF($M$4="TE0714_REV01",RAW_m_TE0714_REV01!$AD:$AF,IF($M$4="TE0714_REV02",RAW_m_TE0714_REV02!$AD:$AF,IF($M$4="TE0714_REV03",RAW_m_TE0714_REV03!$AD:$AF))),3,0),"---")</f>
        <v>---</v>
      </c>
      <c r="R78" s="44" t="str">
        <f>IFERROR(VLOOKUP(O78,IF($M$4="TE0714_REV01",RAW_m_TE0714_REV01!$AE:$AG,IF($M$4="TE0714_REV02",RAW_m_TE0714_REV02!$AE:$AG,IF($M$4="TE0714_REV03",RAW_m_TE0714_REV03!$AE:$AG))),3,0),"---")</f>
        <v>---</v>
      </c>
      <c r="S78" s="44" t="str">
        <f t="shared" si="3"/>
        <v>---</v>
      </c>
    </row>
    <row r="79" spans="2:19" ht="15" customHeight="1" x14ac:dyDescent="0.25">
      <c r="B79" s="41">
        <f t="shared" si="2"/>
        <v>74</v>
      </c>
      <c r="C79" s="42">
        <f>IFERROR(IF($C$4="TEBT0714_REV01",CALC_CONN_TEBT0714_REV01!U79,IF($C$4="TEBB0714_REV01",CALC_CONN_TEBB0714_REV01!U79,IF($C$4="TEBA0714_REV01",CALC_CONN_TEBA0714_REV01!U79,))),"---")</f>
        <v>0</v>
      </c>
      <c r="D79" s="43">
        <f>IFERROR(IF($C$4="TEBT0714_REV01",CALC_CONN_TEBT0714_REV01!D79,IF($C$4="TEBB0714_REV01",CALC_CONN_TEBB0714_REV01!D79,IF($C$4="TEBA0714_REV01",CALC_CONN_TEBA0714_REV01!D79,))),"---")</f>
        <v>0</v>
      </c>
      <c r="E79" s="43">
        <f>IFERROR(IF($C$4="TEBT0714_REV01",CALC_CONN_TEBT0714_REV01!E79,IF($C$4="TEBB0714_REV01",CALC_CONN_TEBB0714_REV01!E79,IF($C$4="TEBA0714_REV01",CALC_CONN_TEBA0714_REV01!E79,))),"---")</f>
        <v>0</v>
      </c>
      <c r="F79" s="44" t="str">
        <f>IFERROR(IF(VLOOKUP($D79&amp;"-"&amp;$E79,IF($C$4="TEBA0714_REV01",CALC_CONN_TEBA0714_REV01!$F:$I,IF($C$4="TEBB0714_REV01",CALC_CONN_TEBB0714_REV01!$F:$I,IF($C$4="TEBT0714_REV01",CALC_CONN_TEBT0714_REV01!$F:$I))),4,0)="--","---",IF($C$4="TEBA0714_REV01",CALC_CONN_TEBA0714_REV01!$G79&amp; " --&gt; " &amp;CALC_CONN_TEBA0714_REV01!$I79&amp; " --&gt; ",IF($C$4="TEBB0714_REV01",CALC_CONN_TEBB0714_REV01!$G79&amp; " --&gt; " &amp;CALC_CONN_TEBB0714_REV01!$I79&amp; " --&gt; ",IF($C$4="TEBT0714_REV01",CALC_CONN_TEBT0714_REV01!$G79&amp; " --&gt; " &amp;CALC_CONN_TEBT0714_REV01!$I79&amp; " --&gt; ")))),"---")</f>
        <v>---</v>
      </c>
      <c r="G79" s="44" t="str">
        <f>IFERROR(IF(VLOOKUP($D79&amp;"-"&amp;$E79,IF($C$4="TEBA0714_REV01",CALC_CONN_TEBA0714_REV01!$F:$H,IF($C$4="TEBB0714_REV01",CALC_CONN_TEBB0714_REV01!$F:$H,IF($C$4="TEBT0714_REV01",CALC_CONN_TEBT0714_REV01!$F:$H))),3,0)="--",VLOOKUP($D79&amp;"-"&amp;$E79,IF($C$4="TEBA0714_REV01",CALC_CONN_TEBA0714_REV01!$F:$H,IF($C$4="TEBB0714_REV01",CALC_CONN_TEBB0714_REV01!$F:$H,IF($C$4="TEBT0714_REV01",CALC_CONN_TEBT0714_REV01!$F:$H))),2,0),VLOOKUP($D79&amp;"-"&amp;$E79,IF($C$4="TEBA0714_REV01",CALC_CONN_TEBA0714_REV01!$F:$H,IF($C$4="TEBB0714_REV01",CALC_CONN_TEBB0714_REV01!$F:$H,IF($C$4="TEBT0714_REV01",CALC_CONN_TEBT0714_REV01!$F:$H))),3,0)),"---")</f>
        <v>---</v>
      </c>
      <c r="H79" s="44" t="str">
        <f>IFERROR(VLOOKUP(G79,IF($C$4="TEBT0714_REV01",CALC_CONN_TEBT0714_REV01!$G:$T,IF($C$4="TEBB0714_REV01",CALC_CONN_TEBB0714_REV01!$G:$T,IF($C$4="TEBA0714_REV01",CALC_CONN_TEBA0714_REV01!$G:$T))),14,0),"---")</f>
        <v>---</v>
      </c>
      <c r="I79" s="44" t="str">
        <f>IFERROR(VLOOKUP($D79&amp;"-"&amp;$E79,IF($C$4="TEBA0714_REV01",CALC_CONN_TEBA0714_REV01!$F:$K,IF($C$4="TEBB0714_REV01",CALC_CONN_TEBB0714_REV01!$F:$K,IF($C$4="TEBT0714_REV01",CALC_CONN_TEBT0714_REV01!$F:$K,"???"))),6,0),"---")</f>
        <v>---</v>
      </c>
      <c r="J79" s="45" t="str">
        <f>IFERROR(VLOOKUP($D79&amp;"-"&amp;$E79,IF($C$4="TEBA0714_REV01",CALC_CONN_TEBA0714_REV01!$F:$M,IF($C$4="TEBB0714_REV01",CALC_CONN_TEBB0714_REV01!$F:$M,IF($C$4="TEBT0714_REV01",CALC_CONN_TEBT0714_REV01!$F:$M,"???"))),8,0),"---")</f>
        <v>---</v>
      </c>
      <c r="K79" s="46" t="str">
        <f>IFERROR(VLOOKUP($D79&amp;"-"&amp;$E79,IF($C$4="TEBT0714_REV01",CALC_CONN_TEBT0714_REV01!$F:$N,IF($C$4="TEBB0714_REV01",CALC_CONN_TEBB0714_REV01!$F:$N,IF($C$4="TEBA0714_REV01",CALC_CONN_TEBA0714_REV01!$F:$N))),9,0),"---")</f>
        <v>---</v>
      </c>
      <c r="L79" s="44" t="str">
        <f>IFERROR(VLOOKUP(K79,B2B!$H$3:$I$2000,2,0),"---")</f>
        <v>---</v>
      </c>
      <c r="M79" s="44" t="str">
        <f>IFERROR(VLOOKUP(L79,IF($M$4="TE0714_REV01",RAW_m_TE0714_REV01!$AD:$AH,IF($M$4="TE0714_REV02",RAW_m_TE0714_REV02!$AD:$AH,IF($M$4="TE0714_REV03",RAW_m_TE0714_REV03!$AD:$AH))),5,0),"---")</f>
        <v>---</v>
      </c>
      <c r="N79" s="44" t="str">
        <f>IFERROR(VLOOKUP(L79,IF($M$4="TE0714_REV01",RAW_m_TE0714_REV01!$AE:$AJ,IF($M$4="TE0714_REV02",RAW_m_TE0714_REV02!$AE:$AJ,IF($M$4="TE0714_REV03",RAW_m_TE0714_REV03!$AE:$AJ))),6,0),"---")</f>
        <v>---</v>
      </c>
      <c r="O79" s="54" t="str">
        <f>IFERROR(VLOOKUP(L79,IF($M$4="TE0714_REV01",RAW_m_TE0714_REV01!$AD:$AE,IF($M$4="TE0714_REV02",RAW_m_TE0714_REV02!$AD:$AE,IF($M$4="TE0714_REV03",RAW_m_TE0714_REV03!$AD:$AE))),2,0),"---")</f>
        <v>---</v>
      </c>
      <c r="P79" s="44" t="str">
        <f>IFERROR(VLOOKUP(O79,IF($M$4="TE0714_REV01",RAW_m_TE0714_REV01!$AJ:$AK,IF($M$4="TE0714_REV02",RAW_m_TE0714_REV02!$AJ:$AK,IF($M$4="TE0714_REV03",RAW_m_TE0714_REV03!$AJ:$AK))),2,0),"---")</f>
        <v>---</v>
      </c>
      <c r="Q79" s="44" t="str">
        <f>IFERROR(VLOOKUP(L79,IF($M$4="TE0714_REV01",RAW_m_TE0714_REV01!$AD:$AF,IF($M$4="TE0714_REV02",RAW_m_TE0714_REV02!$AD:$AF,IF($M$4="TE0714_REV03",RAW_m_TE0714_REV03!$AD:$AF))),3,0),"---")</f>
        <v>---</v>
      </c>
      <c r="R79" s="44" t="str">
        <f>IFERROR(VLOOKUP(O79,IF($M$4="TE0714_REV01",RAW_m_TE0714_REV01!$AE:$AG,IF($M$4="TE0714_REV02",RAW_m_TE0714_REV02!$AE:$AG,IF($M$4="TE0714_REV03",RAW_m_TE0714_REV03!$AE:$AG))),3,0),"---")</f>
        <v>---</v>
      </c>
      <c r="S79" s="44" t="str">
        <f t="shared" si="3"/>
        <v>---</v>
      </c>
    </row>
    <row r="80" spans="2:19" ht="15" customHeight="1" x14ac:dyDescent="0.25">
      <c r="B80" s="41">
        <f t="shared" si="2"/>
        <v>75</v>
      </c>
      <c r="C80" s="42">
        <f>IFERROR(IF($C$4="TEBT0714_REV01",CALC_CONN_TEBT0714_REV01!U80,IF($C$4="TEBB0714_REV01",CALC_CONN_TEBB0714_REV01!U80,IF($C$4="TEBA0714_REV01",CALC_CONN_TEBA0714_REV01!U80,))),"---")</f>
        <v>0</v>
      </c>
      <c r="D80" s="43">
        <f>IFERROR(IF($C$4="TEBT0714_REV01",CALC_CONN_TEBT0714_REV01!D80,IF($C$4="TEBB0714_REV01",CALC_CONN_TEBB0714_REV01!D80,IF($C$4="TEBA0714_REV01",CALC_CONN_TEBA0714_REV01!D80,))),"---")</f>
        <v>0</v>
      </c>
      <c r="E80" s="43">
        <f>IFERROR(IF($C$4="TEBT0714_REV01",CALC_CONN_TEBT0714_REV01!E80,IF($C$4="TEBB0714_REV01",CALC_CONN_TEBB0714_REV01!E80,IF($C$4="TEBA0714_REV01",CALC_CONN_TEBA0714_REV01!E80,))),"---")</f>
        <v>0</v>
      </c>
      <c r="F80" s="44" t="str">
        <f>IFERROR(IF(VLOOKUP($D80&amp;"-"&amp;$E80,IF($C$4="TEBA0714_REV01",CALC_CONN_TEBA0714_REV01!$F:$I,IF($C$4="TEBB0714_REV01",CALC_CONN_TEBB0714_REV01!$F:$I,IF($C$4="TEBT0714_REV01",CALC_CONN_TEBT0714_REV01!$F:$I))),4,0)="--","---",IF($C$4="TEBA0714_REV01",CALC_CONN_TEBA0714_REV01!$G80&amp; " --&gt; " &amp;CALC_CONN_TEBA0714_REV01!$I80&amp; " --&gt; ",IF($C$4="TEBB0714_REV01",CALC_CONN_TEBB0714_REV01!$G80&amp; " --&gt; " &amp;CALC_CONN_TEBB0714_REV01!$I80&amp; " --&gt; ",IF($C$4="TEBT0714_REV01",CALC_CONN_TEBT0714_REV01!$G80&amp; " --&gt; " &amp;CALC_CONN_TEBT0714_REV01!$I80&amp; " --&gt; ")))),"---")</f>
        <v>---</v>
      </c>
      <c r="G80" s="44" t="str">
        <f>IFERROR(IF(VLOOKUP($D80&amp;"-"&amp;$E80,IF($C$4="TEBA0714_REV01",CALC_CONN_TEBA0714_REV01!$F:$H,IF($C$4="TEBB0714_REV01",CALC_CONN_TEBB0714_REV01!$F:$H,IF($C$4="TEBT0714_REV01",CALC_CONN_TEBT0714_REV01!$F:$H))),3,0)="--",VLOOKUP($D80&amp;"-"&amp;$E80,IF($C$4="TEBA0714_REV01",CALC_CONN_TEBA0714_REV01!$F:$H,IF($C$4="TEBB0714_REV01",CALC_CONN_TEBB0714_REV01!$F:$H,IF($C$4="TEBT0714_REV01",CALC_CONN_TEBT0714_REV01!$F:$H))),2,0),VLOOKUP($D80&amp;"-"&amp;$E80,IF($C$4="TEBA0714_REV01",CALC_CONN_TEBA0714_REV01!$F:$H,IF($C$4="TEBB0714_REV01",CALC_CONN_TEBB0714_REV01!$F:$H,IF($C$4="TEBT0714_REV01",CALC_CONN_TEBT0714_REV01!$F:$H))),3,0)),"---")</f>
        <v>---</v>
      </c>
      <c r="H80" s="44" t="str">
        <f>IFERROR(VLOOKUP(G80,IF($C$4="TEBT0714_REV01",CALC_CONN_TEBT0714_REV01!$G:$T,IF($C$4="TEBB0714_REV01",CALC_CONN_TEBB0714_REV01!$G:$T,IF($C$4="TEBA0714_REV01",CALC_CONN_TEBA0714_REV01!$G:$T))),14,0),"---")</f>
        <v>---</v>
      </c>
      <c r="I80" s="44" t="str">
        <f>IFERROR(VLOOKUP($D80&amp;"-"&amp;$E80,IF($C$4="TEBA0714_REV01",CALC_CONN_TEBA0714_REV01!$F:$K,IF($C$4="TEBB0714_REV01",CALC_CONN_TEBB0714_REV01!$F:$K,IF($C$4="TEBT0714_REV01",CALC_CONN_TEBT0714_REV01!$F:$K,"???"))),6,0),"---")</f>
        <v>---</v>
      </c>
      <c r="J80" s="45" t="str">
        <f>IFERROR(VLOOKUP($D80&amp;"-"&amp;$E80,IF($C$4="TEBA0714_REV01",CALC_CONN_TEBA0714_REV01!$F:$M,IF($C$4="TEBB0714_REV01",CALC_CONN_TEBB0714_REV01!$F:$M,IF($C$4="TEBT0714_REV01",CALC_CONN_TEBT0714_REV01!$F:$M,"???"))),8,0),"---")</f>
        <v>---</v>
      </c>
      <c r="K80" s="46" t="str">
        <f>IFERROR(VLOOKUP($D80&amp;"-"&amp;$E80,IF($C$4="TEBT0714_REV01",CALC_CONN_TEBT0714_REV01!$F:$N,IF($C$4="TEBB0714_REV01",CALC_CONN_TEBB0714_REV01!$F:$N,IF($C$4="TEBA0714_REV01",CALC_CONN_TEBA0714_REV01!$F:$N))),9,0),"---")</f>
        <v>---</v>
      </c>
      <c r="L80" s="44" t="str">
        <f>IFERROR(VLOOKUP(K80,B2B!$H$3:$I$2000,2,0),"---")</f>
        <v>---</v>
      </c>
      <c r="M80" s="44" t="str">
        <f>IFERROR(VLOOKUP(L80,IF($M$4="TE0714_REV01",RAW_m_TE0714_REV01!$AD:$AH,IF($M$4="TE0714_REV02",RAW_m_TE0714_REV02!$AD:$AH,IF($M$4="TE0714_REV03",RAW_m_TE0714_REV03!$AD:$AH))),5,0),"---")</f>
        <v>---</v>
      </c>
      <c r="N80" s="44" t="str">
        <f>IFERROR(VLOOKUP(L80,IF($M$4="TE0714_REV01",RAW_m_TE0714_REV01!$AE:$AJ,IF($M$4="TE0714_REV02",RAW_m_TE0714_REV02!$AE:$AJ,IF($M$4="TE0714_REV03",RAW_m_TE0714_REV03!$AE:$AJ))),6,0),"---")</f>
        <v>---</v>
      </c>
      <c r="O80" s="54" t="str">
        <f>IFERROR(VLOOKUP(L80,IF($M$4="TE0714_REV01",RAW_m_TE0714_REV01!$AD:$AE,IF($M$4="TE0714_REV02",RAW_m_TE0714_REV02!$AD:$AE,IF($M$4="TE0714_REV03",RAW_m_TE0714_REV03!$AD:$AE))),2,0),"---")</f>
        <v>---</v>
      </c>
      <c r="P80" s="44" t="str">
        <f>IFERROR(VLOOKUP(O80,IF($M$4="TE0714_REV01",RAW_m_TE0714_REV01!$AJ:$AK,IF($M$4="TE0714_REV02",RAW_m_TE0714_REV02!$AJ:$AK,IF($M$4="TE0714_REV03",RAW_m_TE0714_REV03!$AJ:$AK))),2,0),"---")</f>
        <v>---</v>
      </c>
      <c r="Q80" s="44" t="str">
        <f>IFERROR(VLOOKUP(L80,IF($M$4="TE0714_REV01",RAW_m_TE0714_REV01!$AD:$AF,IF($M$4="TE0714_REV02",RAW_m_TE0714_REV02!$AD:$AF,IF($M$4="TE0714_REV03",RAW_m_TE0714_REV03!$AD:$AF))),3,0),"---")</f>
        <v>---</v>
      </c>
      <c r="R80" s="44" t="str">
        <f>IFERROR(VLOOKUP(O80,IF($M$4="TE0714_REV01",RAW_m_TE0714_REV01!$AE:$AG,IF($M$4="TE0714_REV02",RAW_m_TE0714_REV02!$AE:$AG,IF($M$4="TE0714_REV03",RAW_m_TE0714_REV03!$AE:$AG))),3,0),"---")</f>
        <v>---</v>
      </c>
      <c r="S80" s="44" t="str">
        <f t="shared" si="3"/>
        <v>---</v>
      </c>
    </row>
    <row r="81" spans="2:19" ht="15" customHeight="1" x14ac:dyDescent="0.25">
      <c r="B81" s="41">
        <f t="shared" si="2"/>
        <v>76</v>
      </c>
      <c r="C81" s="42">
        <f>IFERROR(IF($C$4="TEBT0714_REV01",CALC_CONN_TEBT0714_REV01!U81,IF($C$4="TEBB0714_REV01",CALC_CONN_TEBB0714_REV01!U81,IF($C$4="TEBA0714_REV01",CALC_CONN_TEBA0714_REV01!U81,))),"---")</f>
        <v>0</v>
      </c>
      <c r="D81" s="43">
        <f>IFERROR(IF($C$4="TEBT0714_REV01",CALC_CONN_TEBT0714_REV01!D81,IF($C$4="TEBB0714_REV01",CALC_CONN_TEBB0714_REV01!D81,IF($C$4="TEBA0714_REV01",CALC_CONN_TEBA0714_REV01!D81,))),"---")</f>
        <v>0</v>
      </c>
      <c r="E81" s="43">
        <f>IFERROR(IF($C$4="TEBT0714_REV01",CALC_CONN_TEBT0714_REV01!E81,IF($C$4="TEBB0714_REV01",CALC_CONN_TEBB0714_REV01!E81,IF($C$4="TEBA0714_REV01",CALC_CONN_TEBA0714_REV01!E81,))),"---")</f>
        <v>0</v>
      </c>
      <c r="F81" s="44" t="str">
        <f>IFERROR(IF(VLOOKUP($D81&amp;"-"&amp;$E81,IF($C$4="TEBA0714_REV01",CALC_CONN_TEBA0714_REV01!$F:$I,IF($C$4="TEBB0714_REV01",CALC_CONN_TEBB0714_REV01!$F:$I,IF($C$4="TEBT0714_REV01",CALC_CONN_TEBT0714_REV01!$F:$I))),4,0)="--","---",IF($C$4="TEBA0714_REV01",CALC_CONN_TEBA0714_REV01!$G81&amp; " --&gt; " &amp;CALC_CONN_TEBA0714_REV01!$I81&amp; " --&gt; ",IF($C$4="TEBB0714_REV01",CALC_CONN_TEBB0714_REV01!$G81&amp; " --&gt; " &amp;CALC_CONN_TEBB0714_REV01!$I81&amp; " --&gt; ",IF($C$4="TEBT0714_REV01",CALC_CONN_TEBT0714_REV01!$G81&amp; " --&gt; " &amp;CALC_CONN_TEBT0714_REV01!$I81&amp; " --&gt; ")))),"---")</f>
        <v>---</v>
      </c>
      <c r="G81" s="44" t="str">
        <f>IFERROR(IF(VLOOKUP($D81&amp;"-"&amp;$E81,IF($C$4="TEBA0714_REV01",CALC_CONN_TEBA0714_REV01!$F:$H,IF($C$4="TEBB0714_REV01",CALC_CONN_TEBB0714_REV01!$F:$H,IF($C$4="TEBT0714_REV01",CALC_CONN_TEBT0714_REV01!$F:$H))),3,0)="--",VLOOKUP($D81&amp;"-"&amp;$E81,IF($C$4="TEBA0714_REV01",CALC_CONN_TEBA0714_REV01!$F:$H,IF($C$4="TEBB0714_REV01",CALC_CONN_TEBB0714_REV01!$F:$H,IF($C$4="TEBT0714_REV01",CALC_CONN_TEBT0714_REV01!$F:$H))),2,0),VLOOKUP($D81&amp;"-"&amp;$E81,IF($C$4="TEBA0714_REV01",CALC_CONN_TEBA0714_REV01!$F:$H,IF($C$4="TEBB0714_REV01",CALC_CONN_TEBB0714_REV01!$F:$H,IF($C$4="TEBT0714_REV01",CALC_CONN_TEBT0714_REV01!$F:$H))),3,0)),"---")</f>
        <v>---</v>
      </c>
      <c r="H81" s="44" t="str">
        <f>IFERROR(VLOOKUP(G81,IF($C$4="TEBT0714_REV01",CALC_CONN_TEBT0714_REV01!$G:$T,IF($C$4="TEBB0714_REV01",CALC_CONN_TEBB0714_REV01!$G:$T,IF($C$4="TEBA0714_REV01",CALC_CONN_TEBA0714_REV01!$G:$T))),14,0),"---")</f>
        <v>---</v>
      </c>
      <c r="I81" s="44" t="str">
        <f>IFERROR(VLOOKUP($D81&amp;"-"&amp;$E81,IF($C$4="TEBA0714_REV01",CALC_CONN_TEBA0714_REV01!$F:$K,IF($C$4="TEBB0714_REV01",CALC_CONN_TEBB0714_REV01!$F:$K,IF($C$4="TEBT0714_REV01",CALC_CONN_TEBT0714_REV01!$F:$K,"???"))),6,0),"---")</f>
        <v>---</v>
      </c>
      <c r="J81" s="45" t="str">
        <f>IFERROR(VLOOKUP($D81&amp;"-"&amp;$E81,IF($C$4="TEBA0714_REV01",CALC_CONN_TEBA0714_REV01!$F:$M,IF($C$4="TEBB0714_REV01",CALC_CONN_TEBB0714_REV01!$F:$M,IF($C$4="TEBT0714_REV01",CALC_CONN_TEBT0714_REV01!$F:$M,"???"))),8,0),"---")</f>
        <v>---</v>
      </c>
      <c r="K81" s="46" t="str">
        <f>IFERROR(VLOOKUP($D81&amp;"-"&amp;$E81,IF($C$4="TEBT0714_REV01",CALC_CONN_TEBT0714_REV01!$F:$N,IF($C$4="TEBB0714_REV01",CALC_CONN_TEBB0714_REV01!$F:$N,IF($C$4="TEBA0714_REV01",CALC_CONN_TEBA0714_REV01!$F:$N))),9,0),"---")</f>
        <v>---</v>
      </c>
      <c r="L81" s="44" t="str">
        <f>IFERROR(VLOOKUP(K81,B2B!$H$3:$I$2000,2,0),"---")</f>
        <v>---</v>
      </c>
      <c r="M81" s="44" t="str">
        <f>IFERROR(VLOOKUP(L81,IF($M$4="TE0714_REV01",RAW_m_TE0714_REV01!$AD:$AH,IF($M$4="TE0714_REV02",RAW_m_TE0714_REV02!$AD:$AH,IF($M$4="TE0714_REV03",RAW_m_TE0714_REV03!$AD:$AH))),5,0),"---")</f>
        <v>---</v>
      </c>
      <c r="N81" s="44" t="str">
        <f>IFERROR(VLOOKUP(L81,IF($M$4="TE0714_REV01",RAW_m_TE0714_REV01!$AE:$AJ,IF($M$4="TE0714_REV02",RAW_m_TE0714_REV02!$AE:$AJ,IF($M$4="TE0714_REV03",RAW_m_TE0714_REV03!$AE:$AJ))),6,0),"---")</f>
        <v>---</v>
      </c>
      <c r="O81" s="54" t="str">
        <f>IFERROR(VLOOKUP(L81,IF($M$4="TE0714_REV01",RAW_m_TE0714_REV01!$AD:$AE,IF($M$4="TE0714_REV02",RAW_m_TE0714_REV02!$AD:$AE,IF($M$4="TE0714_REV03",RAW_m_TE0714_REV03!$AD:$AE))),2,0),"---")</f>
        <v>---</v>
      </c>
      <c r="P81" s="44" t="str">
        <f>IFERROR(VLOOKUP(O81,IF($M$4="TE0714_REV01",RAW_m_TE0714_REV01!$AJ:$AK,IF($M$4="TE0714_REV02",RAW_m_TE0714_REV02!$AJ:$AK,IF($M$4="TE0714_REV03",RAW_m_TE0714_REV03!$AJ:$AK))),2,0),"---")</f>
        <v>---</v>
      </c>
      <c r="Q81" s="44" t="str">
        <f>IFERROR(VLOOKUP(L81,IF($M$4="TE0714_REV01",RAW_m_TE0714_REV01!$AD:$AF,IF($M$4="TE0714_REV02",RAW_m_TE0714_REV02!$AD:$AF,IF($M$4="TE0714_REV03",RAW_m_TE0714_REV03!$AD:$AF))),3,0),"---")</f>
        <v>---</v>
      </c>
      <c r="R81" s="44" t="str">
        <f>IFERROR(VLOOKUP(O81,IF($M$4="TE0714_REV01",RAW_m_TE0714_REV01!$AE:$AG,IF($M$4="TE0714_REV02",RAW_m_TE0714_REV02!$AE:$AG,IF($M$4="TE0714_REV03",RAW_m_TE0714_REV03!$AE:$AG))),3,0),"---")</f>
        <v>---</v>
      </c>
      <c r="S81" s="44" t="str">
        <f t="shared" si="3"/>
        <v>---</v>
      </c>
    </row>
    <row r="82" spans="2:19" ht="15" customHeight="1" x14ac:dyDescent="0.25">
      <c r="B82" s="41">
        <f t="shared" si="2"/>
        <v>77</v>
      </c>
      <c r="C82" s="42">
        <f>IFERROR(IF($C$4="TEBT0714_REV01",CALC_CONN_TEBT0714_REV01!U82,IF($C$4="TEBB0714_REV01",CALC_CONN_TEBB0714_REV01!U82,IF($C$4="TEBA0714_REV01",CALC_CONN_TEBA0714_REV01!U82,))),"---")</f>
        <v>0</v>
      </c>
      <c r="D82" s="43">
        <f>IFERROR(IF($C$4="TEBT0714_REV01",CALC_CONN_TEBT0714_REV01!D82,IF($C$4="TEBB0714_REV01",CALC_CONN_TEBB0714_REV01!D82,IF($C$4="TEBA0714_REV01",CALC_CONN_TEBA0714_REV01!D82,))),"---")</f>
        <v>0</v>
      </c>
      <c r="E82" s="43">
        <f>IFERROR(IF($C$4="TEBT0714_REV01",CALC_CONN_TEBT0714_REV01!E82,IF($C$4="TEBB0714_REV01",CALC_CONN_TEBB0714_REV01!E82,IF($C$4="TEBA0714_REV01",CALC_CONN_TEBA0714_REV01!E82,))),"---")</f>
        <v>0</v>
      </c>
      <c r="F82" s="44" t="str">
        <f>IFERROR(IF(VLOOKUP($D82&amp;"-"&amp;$E82,IF($C$4="TEBA0714_REV01",CALC_CONN_TEBA0714_REV01!$F:$I,IF($C$4="TEBB0714_REV01",CALC_CONN_TEBB0714_REV01!$F:$I,IF($C$4="TEBT0714_REV01",CALC_CONN_TEBT0714_REV01!$F:$I))),4,0)="--","---",IF($C$4="TEBA0714_REV01",CALC_CONN_TEBA0714_REV01!$G82&amp; " --&gt; " &amp;CALC_CONN_TEBA0714_REV01!$I82&amp; " --&gt; ",IF($C$4="TEBB0714_REV01",CALC_CONN_TEBB0714_REV01!$G82&amp; " --&gt; " &amp;CALC_CONN_TEBB0714_REV01!$I82&amp; " --&gt; ",IF($C$4="TEBT0714_REV01",CALC_CONN_TEBT0714_REV01!$G82&amp; " --&gt; " &amp;CALC_CONN_TEBT0714_REV01!$I82&amp; " --&gt; ")))),"---")</f>
        <v>---</v>
      </c>
      <c r="G82" s="44" t="str">
        <f>IFERROR(IF(VLOOKUP($D82&amp;"-"&amp;$E82,IF($C$4="TEBA0714_REV01",CALC_CONN_TEBA0714_REV01!$F:$H,IF($C$4="TEBB0714_REV01",CALC_CONN_TEBB0714_REV01!$F:$H,IF($C$4="TEBT0714_REV01",CALC_CONN_TEBT0714_REV01!$F:$H))),3,0)="--",VLOOKUP($D82&amp;"-"&amp;$E82,IF($C$4="TEBA0714_REV01",CALC_CONN_TEBA0714_REV01!$F:$H,IF($C$4="TEBB0714_REV01",CALC_CONN_TEBB0714_REV01!$F:$H,IF($C$4="TEBT0714_REV01",CALC_CONN_TEBT0714_REV01!$F:$H))),2,0),VLOOKUP($D82&amp;"-"&amp;$E82,IF($C$4="TEBA0714_REV01",CALC_CONN_TEBA0714_REV01!$F:$H,IF($C$4="TEBB0714_REV01",CALC_CONN_TEBB0714_REV01!$F:$H,IF($C$4="TEBT0714_REV01",CALC_CONN_TEBT0714_REV01!$F:$H))),3,0)),"---")</f>
        <v>---</v>
      </c>
      <c r="H82" s="44" t="str">
        <f>IFERROR(VLOOKUP(G82,IF($C$4="TEBT0714_REV01",CALC_CONN_TEBT0714_REV01!$G:$T,IF($C$4="TEBB0714_REV01",CALC_CONN_TEBB0714_REV01!$G:$T,IF($C$4="TEBA0714_REV01",CALC_CONN_TEBA0714_REV01!$G:$T))),14,0),"---")</f>
        <v>---</v>
      </c>
      <c r="I82" s="44" t="str">
        <f>IFERROR(VLOOKUP($D82&amp;"-"&amp;$E82,IF($C$4="TEBA0714_REV01",CALC_CONN_TEBA0714_REV01!$F:$K,IF($C$4="TEBB0714_REV01",CALC_CONN_TEBB0714_REV01!$F:$K,IF($C$4="TEBT0714_REV01",CALC_CONN_TEBT0714_REV01!$F:$K,"???"))),6,0),"---")</f>
        <v>---</v>
      </c>
      <c r="J82" s="45" t="str">
        <f>IFERROR(VLOOKUP($D82&amp;"-"&amp;$E82,IF($C$4="TEBA0714_REV01",CALC_CONN_TEBA0714_REV01!$F:$M,IF($C$4="TEBB0714_REV01",CALC_CONN_TEBB0714_REV01!$F:$M,IF($C$4="TEBT0714_REV01",CALC_CONN_TEBT0714_REV01!$F:$M,"???"))),8,0),"---")</f>
        <v>---</v>
      </c>
      <c r="K82" s="46" t="str">
        <f>IFERROR(VLOOKUP($D82&amp;"-"&amp;$E82,IF($C$4="TEBT0714_REV01",CALC_CONN_TEBT0714_REV01!$F:$N,IF($C$4="TEBB0714_REV01",CALC_CONN_TEBB0714_REV01!$F:$N,IF($C$4="TEBA0714_REV01",CALC_CONN_TEBA0714_REV01!$F:$N))),9,0),"---")</f>
        <v>---</v>
      </c>
      <c r="L82" s="44" t="str">
        <f>IFERROR(VLOOKUP(K82,B2B!$H$3:$I$2000,2,0),"---")</f>
        <v>---</v>
      </c>
      <c r="M82" s="44" t="str">
        <f>IFERROR(VLOOKUP(L82,IF($M$4="TE0714_REV01",RAW_m_TE0714_REV01!$AD:$AH,IF($M$4="TE0714_REV02",RAW_m_TE0714_REV02!$AD:$AH,IF($M$4="TE0714_REV03",RAW_m_TE0714_REV03!$AD:$AH))),5,0),"---")</f>
        <v>---</v>
      </c>
      <c r="N82" s="44" t="str">
        <f>IFERROR(VLOOKUP(L82,IF($M$4="TE0714_REV01",RAW_m_TE0714_REV01!$AE:$AJ,IF($M$4="TE0714_REV02",RAW_m_TE0714_REV02!$AE:$AJ,IF($M$4="TE0714_REV03",RAW_m_TE0714_REV03!$AE:$AJ))),6,0),"---")</f>
        <v>---</v>
      </c>
      <c r="O82" s="54" t="str">
        <f>IFERROR(VLOOKUP(L82,IF($M$4="TE0714_REV01",RAW_m_TE0714_REV01!$AD:$AE,IF($M$4="TE0714_REV02",RAW_m_TE0714_REV02!$AD:$AE,IF($M$4="TE0714_REV03",RAW_m_TE0714_REV03!$AD:$AE))),2,0),"---")</f>
        <v>---</v>
      </c>
      <c r="P82" s="44" t="str">
        <f>IFERROR(VLOOKUP(O82,IF($M$4="TE0714_REV01",RAW_m_TE0714_REV01!$AJ:$AK,IF($M$4="TE0714_REV02",RAW_m_TE0714_REV02!$AJ:$AK,IF($M$4="TE0714_REV03",RAW_m_TE0714_REV03!$AJ:$AK))),2,0),"---")</f>
        <v>---</v>
      </c>
      <c r="Q82" s="44" t="str">
        <f>IFERROR(VLOOKUP(L82,IF($M$4="TE0714_REV01",RAW_m_TE0714_REV01!$AD:$AF,IF($M$4="TE0714_REV02",RAW_m_TE0714_REV02!$AD:$AF,IF($M$4="TE0714_REV03",RAW_m_TE0714_REV03!$AD:$AF))),3,0),"---")</f>
        <v>---</v>
      </c>
      <c r="R82" s="44" t="str">
        <f>IFERROR(VLOOKUP(O82,IF($M$4="TE0714_REV01",RAW_m_TE0714_REV01!$AE:$AG,IF($M$4="TE0714_REV02",RAW_m_TE0714_REV02!$AE:$AG,IF($M$4="TE0714_REV03",RAW_m_TE0714_REV03!$AE:$AG))),3,0),"---")</f>
        <v>---</v>
      </c>
      <c r="S82" s="44" t="str">
        <f t="shared" si="3"/>
        <v>---</v>
      </c>
    </row>
    <row r="83" spans="2:19" ht="15" customHeight="1" x14ac:dyDescent="0.25">
      <c r="B83" s="41">
        <f t="shared" si="2"/>
        <v>78</v>
      </c>
      <c r="C83" s="42">
        <f>IFERROR(IF($C$4="TEBT0714_REV01",CALC_CONN_TEBT0714_REV01!U83,IF($C$4="TEBB0714_REV01",CALC_CONN_TEBB0714_REV01!U83,IF($C$4="TEBA0714_REV01",CALC_CONN_TEBA0714_REV01!U83,))),"---")</f>
        <v>0</v>
      </c>
      <c r="D83" s="43">
        <f>IFERROR(IF($C$4="TEBT0714_REV01",CALC_CONN_TEBT0714_REV01!D83,IF($C$4="TEBB0714_REV01",CALC_CONN_TEBB0714_REV01!D83,IF($C$4="TEBA0714_REV01",CALC_CONN_TEBA0714_REV01!D83,))),"---")</f>
        <v>0</v>
      </c>
      <c r="E83" s="43">
        <f>IFERROR(IF($C$4="TEBT0714_REV01",CALC_CONN_TEBT0714_REV01!E83,IF($C$4="TEBB0714_REV01",CALC_CONN_TEBB0714_REV01!E83,IF($C$4="TEBA0714_REV01",CALC_CONN_TEBA0714_REV01!E83,))),"---")</f>
        <v>0</v>
      </c>
      <c r="F83" s="44" t="str">
        <f>IFERROR(IF(VLOOKUP($D83&amp;"-"&amp;$E83,IF($C$4="TEBA0714_REV01",CALC_CONN_TEBA0714_REV01!$F:$I,IF($C$4="TEBB0714_REV01",CALC_CONN_TEBB0714_REV01!$F:$I,IF($C$4="TEBT0714_REV01",CALC_CONN_TEBT0714_REV01!$F:$I))),4,0)="--","---",IF($C$4="TEBA0714_REV01",CALC_CONN_TEBA0714_REV01!$G83&amp; " --&gt; " &amp;CALC_CONN_TEBA0714_REV01!$I83&amp; " --&gt; ",IF($C$4="TEBB0714_REV01",CALC_CONN_TEBB0714_REV01!$G83&amp; " --&gt; " &amp;CALC_CONN_TEBB0714_REV01!$I83&amp; " --&gt; ",IF($C$4="TEBT0714_REV01",CALC_CONN_TEBT0714_REV01!$G83&amp; " --&gt; " &amp;CALC_CONN_TEBT0714_REV01!$I83&amp; " --&gt; ")))),"---")</f>
        <v>---</v>
      </c>
      <c r="G83" s="44" t="str">
        <f>IFERROR(IF(VLOOKUP($D83&amp;"-"&amp;$E83,IF($C$4="TEBA0714_REV01",CALC_CONN_TEBA0714_REV01!$F:$H,IF($C$4="TEBB0714_REV01",CALC_CONN_TEBB0714_REV01!$F:$H,IF($C$4="TEBT0714_REV01",CALC_CONN_TEBT0714_REV01!$F:$H))),3,0)="--",VLOOKUP($D83&amp;"-"&amp;$E83,IF($C$4="TEBA0714_REV01",CALC_CONN_TEBA0714_REV01!$F:$H,IF($C$4="TEBB0714_REV01",CALC_CONN_TEBB0714_REV01!$F:$H,IF($C$4="TEBT0714_REV01",CALC_CONN_TEBT0714_REV01!$F:$H))),2,0),VLOOKUP($D83&amp;"-"&amp;$E83,IF($C$4="TEBA0714_REV01",CALC_CONN_TEBA0714_REV01!$F:$H,IF($C$4="TEBB0714_REV01",CALC_CONN_TEBB0714_REV01!$F:$H,IF($C$4="TEBT0714_REV01",CALC_CONN_TEBT0714_REV01!$F:$H))),3,0)),"---")</f>
        <v>---</v>
      </c>
      <c r="H83" s="44" t="str">
        <f>IFERROR(VLOOKUP(G83,IF($C$4="TEBT0714_REV01",CALC_CONN_TEBT0714_REV01!$G:$T,IF($C$4="TEBB0714_REV01",CALC_CONN_TEBB0714_REV01!$G:$T,IF($C$4="TEBA0714_REV01",CALC_CONN_TEBA0714_REV01!$G:$T))),14,0),"---")</f>
        <v>---</v>
      </c>
      <c r="I83" s="44" t="str">
        <f>IFERROR(VLOOKUP($D83&amp;"-"&amp;$E83,IF($C$4="TEBA0714_REV01",CALC_CONN_TEBA0714_REV01!$F:$K,IF($C$4="TEBB0714_REV01",CALC_CONN_TEBB0714_REV01!$F:$K,IF($C$4="TEBT0714_REV01",CALC_CONN_TEBT0714_REV01!$F:$K,"???"))),6,0),"---")</f>
        <v>---</v>
      </c>
      <c r="J83" s="45" t="str">
        <f>IFERROR(VLOOKUP($D83&amp;"-"&amp;$E83,IF($C$4="TEBA0714_REV01",CALC_CONN_TEBA0714_REV01!$F:$M,IF($C$4="TEBB0714_REV01",CALC_CONN_TEBB0714_REV01!$F:$M,IF($C$4="TEBT0714_REV01",CALC_CONN_TEBT0714_REV01!$F:$M,"???"))),8,0),"---")</f>
        <v>---</v>
      </c>
      <c r="K83" s="46" t="str">
        <f>IFERROR(VLOOKUP($D83&amp;"-"&amp;$E83,IF($C$4="TEBT0714_REV01",CALC_CONN_TEBT0714_REV01!$F:$N,IF($C$4="TEBB0714_REV01",CALC_CONN_TEBB0714_REV01!$F:$N,IF($C$4="TEBA0714_REV01",CALC_CONN_TEBA0714_REV01!$F:$N))),9,0),"---")</f>
        <v>---</v>
      </c>
      <c r="L83" s="44" t="str">
        <f>IFERROR(VLOOKUP(K83,B2B!$H$3:$I$2000,2,0),"---")</f>
        <v>---</v>
      </c>
      <c r="M83" s="44" t="str">
        <f>IFERROR(VLOOKUP(L83,IF($M$4="TE0714_REV01",RAW_m_TE0714_REV01!$AD:$AH,IF($M$4="TE0714_REV02",RAW_m_TE0714_REV02!$AD:$AH,IF($M$4="TE0714_REV03",RAW_m_TE0714_REV03!$AD:$AH))),5,0),"---")</f>
        <v>---</v>
      </c>
      <c r="N83" s="44" t="str">
        <f>IFERROR(VLOOKUP(L83,IF($M$4="TE0714_REV01",RAW_m_TE0714_REV01!$AE:$AJ,IF($M$4="TE0714_REV02",RAW_m_TE0714_REV02!$AE:$AJ,IF($M$4="TE0714_REV03",RAW_m_TE0714_REV03!$AE:$AJ))),6,0),"---")</f>
        <v>---</v>
      </c>
      <c r="O83" s="54" t="str">
        <f>IFERROR(VLOOKUP(L83,IF($M$4="TE0714_REV01",RAW_m_TE0714_REV01!$AD:$AE,IF($M$4="TE0714_REV02",RAW_m_TE0714_REV02!$AD:$AE,IF($M$4="TE0714_REV03",RAW_m_TE0714_REV03!$AD:$AE))),2,0),"---")</f>
        <v>---</v>
      </c>
      <c r="P83" s="44" t="str">
        <f>IFERROR(VLOOKUP(O83,IF($M$4="TE0714_REV01",RAW_m_TE0714_REV01!$AJ:$AK,IF($M$4="TE0714_REV02",RAW_m_TE0714_REV02!$AJ:$AK,IF($M$4="TE0714_REV03",RAW_m_TE0714_REV03!$AJ:$AK))),2,0),"---")</f>
        <v>---</v>
      </c>
      <c r="Q83" s="44" t="str">
        <f>IFERROR(VLOOKUP(L83,IF($M$4="TE0714_REV01",RAW_m_TE0714_REV01!$AD:$AF,IF($M$4="TE0714_REV02",RAW_m_TE0714_REV02!$AD:$AF,IF($M$4="TE0714_REV03",RAW_m_TE0714_REV03!$AD:$AF))),3,0),"---")</f>
        <v>---</v>
      </c>
      <c r="R83" s="44" t="str">
        <f>IFERROR(VLOOKUP(O83,IF($M$4="TE0714_REV01",RAW_m_TE0714_REV01!$AE:$AG,IF($M$4="TE0714_REV02",RAW_m_TE0714_REV02!$AE:$AG,IF($M$4="TE0714_REV03",RAW_m_TE0714_REV03!$AE:$AG))),3,0),"---")</f>
        <v>---</v>
      </c>
      <c r="S83" s="44" t="str">
        <f t="shared" si="3"/>
        <v>---</v>
      </c>
    </row>
    <row r="84" spans="2:19" ht="15" customHeight="1" x14ac:dyDescent="0.25">
      <c r="B84" s="41">
        <f t="shared" si="2"/>
        <v>79</v>
      </c>
      <c r="C84" s="42">
        <f>IFERROR(IF($C$4="TEBT0714_REV01",CALC_CONN_TEBT0714_REV01!U84,IF($C$4="TEBB0714_REV01",CALC_CONN_TEBB0714_REV01!U84,IF($C$4="TEBA0714_REV01",CALC_CONN_TEBA0714_REV01!U84,))),"---")</f>
        <v>0</v>
      </c>
      <c r="D84" s="43">
        <f>IFERROR(IF($C$4="TEBT0714_REV01",CALC_CONN_TEBT0714_REV01!D84,IF($C$4="TEBB0714_REV01",CALC_CONN_TEBB0714_REV01!D84,IF($C$4="TEBA0714_REV01",CALC_CONN_TEBA0714_REV01!D84,))),"---")</f>
        <v>0</v>
      </c>
      <c r="E84" s="43">
        <f>IFERROR(IF($C$4="TEBT0714_REV01",CALC_CONN_TEBT0714_REV01!E84,IF($C$4="TEBB0714_REV01",CALC_CONN_TEBB0714_REV01!E84,IF($C$4="TEBA0714_REV01",CALC_CONN_TEBA0714_REV01!E84,))),"---")</f>
        <v>0</v>
      </c>
      <c r="F84" s="44" t="str">
        <f>IFERROR(IF(VLOOKUP($D84&amp;"-"&amp;$E84,IF($C$4="TEBA0714_REV01",CALC_CONN_TEBA0714_REV01!$F:$I,IF($C$4="TEBB0714_REV01",CALC_CONN_TEBB0714_REV01!$F:$I,IF($C$4="TEBT0714_REV01",CALC_CONN_TEBT0714_REV01!$F:$I))),4,0)="--","---",IF($C$4="TEBA0714_REV01",CALC_CONN_TEBA0714_REV01!$G84&amp; " --&gt; " &amp;CALC_CONN_TEBA0714_REV01!$I84&amp; " --&gt; ",IF($C$4="TEBB0714_REV01",CALC_CONN_TEBB0714_REV01!$G84&amp; " --&gt; " &amp;CALC_CONN_TEBB0714_REV01!$I84&amp; " --&gt; ",IF($C$4="TEBT0714_REV01",CALC_CONN_TEBT0714_REV01!$G84&amp; " --&gt; " &amp;CALC_CONN_TEBT0714_REV01!$I84&amp; " --&gt; ")))),"---")</f>
        <v>---</v>
      </c>
      <c r="G84" s="44" t="str">
        <f>IFERROR(IF(VLOOKUP($D84&amp;"-"&amp;$E84,IF($C$4="TEBA0714_REV01",CALC_CONN_TEBA0714_REV01!$F:$H,IF($C$4="TEBB0714_REV01",CALC_CONN_TEBB0714_REV01!$F:$H,IF($C$4="TEBT0714_REV01",CALC_CONN_TEBT0714_REV01!$F:$H))),3,0)="--",VLOOKUP($D84&amp;"-"&amp;$E84,IF($C$4="TEBA0714_REV01",CALC_CONN_TEBA0714_REV01!$F:$H,IF($C$4="TEBB0714_REV01",CALC_CONN_TEBB0714_REV01!$F:$H,IF($C$4="TEBT0714_REV01",CALC_CONN_TEBT0714_REV01!$F:$H))),2,0),VLOOKUP($D84&amp;"-"&amp;$E84,IF($C$4="TEBA0714_REV01",CALC_CONN_TEBA0714_REV01!$F:$H,IF($C$4="TEBB0714_REV01",CALC_CONN_TEBB0714_REV01!$F:$H,IF($C$4="TEBT0714_REV01",CALC_CONN_TEBT0714_REV01!$F:$H))),3,0)),"---")</f>
        <v>---</v>
      </c>
      <c r="H84" s="44" t="str">
        <f>IFERROR(VLOOKUP(G84,IF($C$4="TEBT0714_REV01",CALC_CONN_TEBT0714_REV01!$G:$T,IF($C$4="TEBB0714_REV01",CALC_CONN_TEBB0714_REV01!$G:$T,IF($C$4="TEBA0714_REV01",CALC_CONN_TEBA0714_REV01!$G:$T))),14,0),"---")</f>
        <v>---</v>
      </c>
      <c r="I84" s="44" t="str">
        <f>IFERROR(VLOOKUP($D84&amp;"-"&amp;$E84,IF($C$4="TEBA0714_REV01",CALC_CONN_TEBA0714_REV01!$F:$K,IF($C$4="TEBB0714_REV01",CALC_CONN_TEBB0714_REV01!$F:$K,IF($C$4="TEBT0714_REV01",CALC_CONN_TEBT0714_REV01!$F:$K,"???"))),6,0),"---")</f>
        <v>---</v>
      </c>
      <c r="J84" s="45" t="str">
        <f>IFERROR(VLOOKUP($D84&amp;"-"&amp;$E84,IF($C$4="TEBA0714_REV01",CALC_CONN_TEBA0714_REV01!$F:$M,IF($C$4="TEBB0714_REV01",CALC_CONN_TEBB0714_REV01!$F:$M,IF($C$4="TEBT0714_REV01",CALC_CONN_TEBT0714_REV01!$F:$M,"???"))),8,0),"---")</f>
        <v>---</v>
      </c>
      <c r="K84" s="46" t="str">
        <f>IFERROR(VLOOKUP($D84&amp;"-"&amp;$E84,IF($C$4="TEBT0714_REV01",CALC_CONN_TEBT0714_REV01!$F:$N,IF($C$4="TEBB0714_REV01",CALC_CONN_TEBB0714_REV01!$F:$N,IF($C$4="TEBA0714_REV01",CALC_CONN_TEBA0714_REV01!$F:$N))),9,0),"---")</f>
        <v>---</v>
      </c>
      <c r="L84" s="44" t="str">
        <f>IFERROR(VLOOKUP(K84,B2B!$H$3:$I$2000,2,0),"---")</f>
        <v>---</v>
      </c>
      <c r="M84" s="44" t="str">
        <f>IFERROR(VLOOKUP(L84,IF($M$4="TE0714_REV01",RAW_m_TE0714_REV01!$AD:$AH,IF($M$4="TE0714_REV02",RAW_m_TE0714_REV02!$AD:$AH,IF($M$4="TE0714_REV03",RAW_m_TE0714_REV03!$AD:$AH))),5,0),"---")</f>
        <v>---</v>
      </c>
      <c r="N84" s="44" t="str">
        <f>IFERROR(VLOOKUP(L84,IF($M$4="TE0714_REV01",RAW_m_TE0714_REV01!$AE:$AJ,IF($M$4="TE0714_REV02",RAW_m_TE0714_REV02!$AE:$AJ,IF($M$4="TE0714_REV03",RAW_m_TE0714_REV03!$AE:$AJ))),6,0),"---")</f>
        <v>---</v>
      </c>
      <c r="O84" s="54" t="str">
        <f>IFERROR(VLOOKUP(L84,IF($M$4="TE0714_REV01",RAW_m_TE0714_REV01!$AD:$AE,IF($M$4="TE0714_REV02",RAW_m_TE0714_REV02!$AD:$AE,IF($M$4="TE0714_REV03",RAW_m_TE0714_REV03!$AD:$AE))),2,0),"---")</f>
        <v>---</v>
      </c>
      <c r="P84" s="44" t="str">
        <f>IFERROR(VLOOKUP(O84,IF($M$4="TE0714_REV01",RAW_m_TE0714_REV01!$AJ:$AK,IF($M$4="TE0714_REV02",RAW_m_TE0714_REV02!$AJ:$AK,IF($M$4="TE0714_REV03",RAW_m_TE0714_REV03!$AJ:$AK))),2,0),"---")</f>
        <v>---</v>
      </c>
      <c r="Q84" s="44" t="str">
        <f>IFERROR(VLOOKUP(L84,IF($M$4="TE0714_REV01",RAW_m_TE0714_REV01!$AD:$AF,IF($M$4="TE0714_REV02",RAW_m_TE0714_REV02!$AD:$AF,IF($M$4="TE0714_REV03",RAW_m_TE0714_REV03!$AD:$AF))),3,0),"---")</f>
        <v>---</v>
      </c>
      <c r="R84" s="44" t="str">
        <f>IFERROR(VLOOKUP(O84,IF($M$4="TE0714_REV01",RAW_m_TE0714_REV01!$AE:$AG,IF($M$4="TE0714_REV02",RAW_m_TE0714_REV02!$AE:$AG,IF($M$4="TE0714_REV03",RAW_m_TE0714_REV03!$AE:$AG))),3,0),"---")</f>
        <v>---</v>
      </c>
      <c r="S84" s="44" t="str">
        <f t="shared" si="3"/>
        <v>---</v>
      </c>
    </row>
    <row r="85" spans="2:19" ht="15" customHeight="1" x14ac:dyDescent="0.25">
      <c r="B85" s="41">
        <f t="shared" si="2"/>
        <v>80</v>
      </c>
      <c r="C85" s="42">
        <f>IFERROR(IF($C$4="TEBT0714_REV01",CALC_CONN_TEBT0714_REV01!U85,IF($C$4="TEBB0714_REV01",CALC_CONN_TEBB0714_REV01!U85,IF($C$4="TEBA0714_REV01",CALC_CONN_TEBA0714_REV01!U85,))),"---")</f>
        <v>0</v>
      </c>
      <c r="D85" s="43">
        <f>IFERROR(IF($C$4="TEBT0714_REV01",CALC_CONN_TEBT0714_REV01!D85,IF($C$4="TEBB0714_REV01",CALC_CONN_TEBB0714_REV01!D85,IF($C$4="TEBA0714_REV01",CALC_CONN_TEBA0714_REV01!D85,))),"---")</f>
        <v>0</v>
      </c>
      <c r="E85" s="43">
        <f>IFERROR(IF($C$4="TEBT0714_REV01",CALC_CONN_TEBT0714_REV01!E85,IF($C$4="TEBB0714_REV01",CALC_CONN_TEBB0714_REV01!E85,IF($C$4="TEBA0714_REV01",CALC_CONN_TEBA0714_REV01!E85,))),"---")</f>
        <v>0</v>
      </c>
      <c r="F85" s="44" t="str">
        <f>IFERROR(IF(VLOOKUP($D85&amp;"-"&amp;$E85,IF($C$4="TEBA0714_REV01",CALC_CONN_TEBA0714_REV01!$F:$I,IF($C$4="TEBB0714_REV01",CALC_CONN_TEBB0714_REV01!$F:$I,IF($C$4="TEBT0714_REV01",CALC_CONN_TEBT0714_REV01!$F:$I))),4,0)="--","---",IF($C$4="TEBA0714_REV01",CALC_CONN_TEBA0714_REV01!$G85&amp; " --&gt; " &amp;CALC_CONN_TEBA0714_REV01!$I85&amp; " --&gt; ",IF($C$4="TEBB0714_REV01",CALC_CONN_TEBB0714_REV01!$G85&amp; " --&gt; " &amp;CALC_CONN_TEBB0714_REV01!$I85&amp; " --&gt; ",IF($C$4="TEBT0714_REV01",CALC_CONN_TEBT0714_REV01!$G85&amp; " --&gt; " &amp;CALC_CONN_TEBT0714_REV01!$I85&amp; " --&gt; ")))),"---")</f>
        <v>---</v>
      </c>
      <c r="G85" s="44" t="str">
        <f>IFERROR(IF(VLOOKUP($D85&amp;"-"&amp;$E85,IF($C$4="TEBA0714_REV01",CALC_CONN_TEBA0714_REV01!$F:$H,IF($C$4="TEBB0714_REV01",CALC_CONN_TEBB0714_REV01!$F:$H,IF($C$4="TEBT0714_REV01",CALC_CONN_TEBT0714_REV01!$F:$H))),3,0)="--",VLOOKUP($D85&amp;"-"&amp;$E85,IF($C$4="TEBA0714_REV01",CALC_CONN_TEBA0714_REV01!$F:$H,IF($C$4="TEBB0714_REV01",CALC_CONN_TEBB0714_REV01!$F:$H,IF($C$4="TEBT0714_REV01",CALC_CONN_TEBT0714_REV01!$F:$H))),2,0),VLOOKUP($D85&amp;"-"&amp;$E85,IF($C$4="TEBA0714_REV01",CALC_CONN_TEBA0714_REV01!$F:$H,IF($C$4="TEBB0714_REV01",CALC_CONN_TEBB0714_REV01!$F:$H,IF($C$4="TEBT0714_REV01",CALC_CONN_TEBT0714_REV01!$F:$H))),3,0)),"---")</f>
        <v>---</v>
      </c>
      <c r="H85" s="44" t="str">
        <f>IFERROR(VLOOKUP(G85,IF($C$4="TEBT0714_REV01",CALC_CONN_TEBT0714_REV01!$G:$T,IF($C$4="TEBB0714_REV01",CALC_CONN_TEBB0714_REV01!$G:$T,IF($C$4="TEBA0714_REV01",CALC_CONN_TEBA0714_REV01!$G:$T))),14,0),"---")</f>
        <v>---</v>
      </c>
      <c r="I85" s="44" t="str">
        <f>IFERROR(VLOOKUP($D85&amp;"-"&amp;$E85,IF($C$4="TEBA0714_REV01",CALC_CONN_TEBA0714_REV01!$F:$K,IF($C$4="TEBB0714_REV01",CALC_CONN_TEBB0714_REV01!$F:$K,IF($C$4="TEBT0714_REV01",CALC_CONN_TEBT0714_REV01!$F:$K,"???"))),6,0),"---")</f>
        <v>---</v>
      </c>
      <c r="J85" s="45" t="str">
        <f>IFERROR(VLOOKUP($D85&amp;"-"&amp;$E85,IF($C$4="TEBA0714_REV01",CALC_CONN_TEBA0714_REV01!$F:$M,IF($C$4="TEBB0714_REV01",CALC_CONN_TEBB0714_REV01!$F:$M,IF($C$4="TEBT0714_REV01",CALC_CONN_TEBT0714_REV01!$F:$M,"???"))),8,0),"---")</f>
        <v>---</v>
      </c>
      <c r="K85" s="46" t="str">
        <f>IFERROR(VLOOKUP($D85&amp;"-"&amp;$E85,IF($C$4="TEBT0714_REV01",CALC_CONN_TEBT0714_REV01!$F:$N,IF($C$4="TEBB0714_REV01",CALC_CONN_TEBB0714_REV01!$F:$N,IF($C$4="TEBA0714_REV01",CALC_CONN_TEBA0714_REV01!$F:$N))),9,0),"---")</f>
        <v>---</v>
      </c>
      <c r="L85" s="44" t="str">
        <f>IFERROR(VLOOKUP(K85,B2B!$H$3:$I$2000,2,0),"---")</f>
        <v>---</v>
      </c>
      <c r="M85" s="44" t="str">
        <f>IFERROR(VLOOKUP(L85,IF($M$4="TE0714_REV01",RAW_m_TE0714_REV01!$AD:$AH,IF($M$4="TE0714_REV02",RAW_m_TE0714_REV02!$AD:$AH,IF($M$4="TE0714_REV03",RAW_m_TE0714_REV03!$AD:$AH))),5,0),"---")</f>
        <v>---</v>
      </c>
      <c r="N85" s="44" t="str">
        <f>IFERROR(VLOOKUP(L85,IF($M$4="TE0714_REV01",RAW_m_TE0714_REV01!$AE:$AJ,IF($M$4="TE0714_REV02",RAW_m_TE0714_REV02!$AE:$AJ,IF($M$4="TE0714_REV03",RAW_m_TE0714_REV03!$AE:$AJ))),6,0),"---")</f>
        <v>---</v>
      </c>
      <c r="O85" s="54" t="str">
        <f>IFERROR(VLOOKUP(L85,IF($M$4="TE0714_REV01",RAW_m_TE0714_REV01!$AD:$AE,IF($M$4="TE0714_REV02",RAW_m_TE0714_REV02!$AD:$AE,IF($M$4="TE0714_REV03",RAW_m_TE0714_REV03!$AD:$AE))),2,0),"---")</f>
        <v>---</v>
      </c>
      <c r="P85" s="44" t="str">
        <f>IFERROR(VLOOKUP(O85,IF($M$4="TE0714_REV01",RAW_m_TE0714_REV01!$AJ:$AK,IF($M$4="TE0714_REV02",RAW_m_TE0714_REV02!$AJ:$AK,IF($M$4="TE0714_REV03",RAW_m_TE0714_REV03!$AJ:$AK))),2,0),"---")</f>
        <v>---</v>
      </c>
      <c r="Q85" s="44" t="str">
        <f>IFERROR(VLOOKUP(L85,IF($M$4="TE0714_REV01",RAW_m_TE0714_REV01!$AD:$AF,IF($M$4="TE0714_REV02",RAW_m_TE0714_REV02!$AD:$AF,IF($M$4="TE0714_REV03",RAW_m_TE0714_REV03!$AD:$AF))),3,0),"---")</f>
        <v>---</v>
      </c>
      <c r="R85" s="44" t="str">
        <f>IFERROR(VLOOKUP(O85,IF($M$4="TE0714_REV01",RAW_m_TE0714_REV01!$AE:$AG,IF($M$4="TE0714_REV02",RAW_m_TE0714_REV02!$AE:$AG,IF($M$4="TE0714_REV03",RAW_m_TE0714_REV03!$AE:$AG))),3,0),"---")</f>
        <v>---</v>
      </c>
      <c r="S85" s="44" t="str">
        <f t="shared" si="3"/>
        <v>---</v>
      </c>
    </row>
    <row r="86" spans="2:19" ht="15" customHeight="1" x14ac:dyDescent="0.25">
      <c r="B86" s="41">
        <f t="shared" si="2"/>
        <v>81</v>
      </c>
      <c r="C86" s="42">
        <f>IFERROR(IF($C$4="TEBT0714_REV01",CALC_CONN_TEBT0714_REV01!U86,IF($C$4="TEBB0714_REV01",CALC_CONN_TEBB0714_REV01!U86,IF($C$4="TEBA0714_REV01",CALC_CONN_TEBA0714_REV01!U86,))),"---")</f>
        <v>0</v>
      </c>
      <c r="D86" s="43">
        <f>IFERROR(IF($C$4="TEBT0714_REV01",CALC_CONN_TEBT0714_REV01!D86,IF($C$4="TEBB0714_REV01",CALC_CONN_TEBB0714_REV01!D86,IF($C$4="TEBA0714_REV01",CALC_CONN_TEBA0714_REV01!D86,))),"---")</f>
        <v>0</v>
      </c>
      <c r="E86" s="43">
        <f>IFERROR(IF($C$4="TEBT0714_REV01",CALC_CONN_TEBT0714_REV01!E86,IF($C$4="TEBB0714_REV01",CALC_CONN_TEBB0714_REV01!E86,IF($C$4="TEBA0714_REV01",CALC_CONN_TEBA0714_REV01!E86,))),"---")</f>
        <v>0</v>
      </c>
      <c r="F86" s="44" t="str">
        <f>IFERROR(IF(VLOOKUP($D86&amp;"-"&amp;$E86,IF($C$4="TEBA0714_REV01",CALC_CONN_TEBA0714_REV01!$F:$I,IF($C$4="TEBB0714_REV01",CALC_CONN_TEBB0714_REV01!$F:$I,IF($C$4="TEBT0714_REV01",CALC_CONN_TEBT0714_REV01!$F:$I))),4,0)="--","---",IF($C$4="TEBA0714_REV01",CALC_CONN_TEBA0714_REV01!$G86&amp; " --&gt; " &amp;CALC_CONN_TEBA0714_REV01!$I86&amp; " --&gt; ",IF($C$4="TEBB0714_REV01",CALC_CONN_TEBB0714_REV01!$G86&amp; " --&gt; " &amp;CALC_CONN_TEBB0714_REV01!$I86&amp; " --&gt; ",IF($C$4="TEBT0714_REV01",CALC_CONN_TEBT0714_REV01!$G86&amp; " --&gt; " &amp;CALC_CONN_TEBT0714_REV01!$I86&amp; " --&gt; ")))),"---")</f>
        <v>---</v>
      </c>
      <c r="G86" s="44" t="str">
        <f>IFERROR(IF(VLOOKUP($D86&amp;"-"&amp;$E86,IF($C$4="TEBA0714_REV01",CALC_CONN_TEBA0714_REV01!$F:$H,IF($C$4="TEBB0714_REV01",CALC_CONN_TEBB0714_REV01!$F:$H,IF($C$4="TEBT0714_REV01",CALC_CONN_TEBT0714_REV01!$F:$H))),3,0)="--",VLOOKUP($D86&amp;"-"&amp;$E86,IF($C$4="TEBA0714_REV01",CALC_CONN_TEBA0714_REV01!$F:$H,IF($C$4="TEBB0714_REV01",CALC_CONN_TEBB0714_REV01!$F:$H,IF($C$4="TEBT0714_REV01",CALC_CONN_TEBT0714_REV01!$F:$H))),2,0),VLOOKUP($D86&amp;"-"&amp;$E86,IF($C$4="TEBA0714_REV01",CALC_CONN_TEBA0714_REV01!$F:$H,IF($C$4="TEBB0714_REV01",CALC_CONN_TEBB0714_REV01!$F:$H,IF($C$4="TEBT0714_REV01",CALC_CONN_TEBT0714_REV01!$F:$H))),3,0)),"---")</f>
        <v>---</v>
      </c>
      <c r="H86" s="44" t="str">
        <f>IFERROR(VLOOKUP(G86,IF($C$4="TEBT0714_REV01",CALC_CONN_TEBT0714_REV01!$G:$T,IF($C$4="TEBB0714_REV01",CALC_CONN_TEBB0714_REV01!$G:$T,IF($C$4="TEBA0714_REV01",CALC_CONN_TEBA0714_REV01!$G:$T))),14,0),"---")</f>
        <v>---</v>
      </c>
      <c r="I86" s="44" t="str">
        <f>IFERROR(VLOOKUP($D86&amp;"-"&amp;$E86,IF($C$4="TEBA0714_REV01",CALC_CONN_TEBA0714_REV01!$F:$K,IF($C$4="TEBB0714_REV01",CALC_CONN_TEBB0714_REV01!$F:$K,IF($C$4="TEBT0714_REV01",CALC_CONN_TEBT0714_REV01!$F:$K,"???"))),6,0),"---")</f>
        <v>---</v>
      </c>
      <c r="J86" s="45" t="str">
        <f>IFERROR(VLOOKUP($D86&amp;"-"&amp;$E86,IF($C$4="TEBA0714_REV01",CALC_CONN_TEBA0714_REV01!$F:$M,IF($C$4="TEBB0714_REV01",CALC_CONN_TEBB0714_REV01!$F:$M,IF($C$4="TEBT0714_REV01",CALC_CONN_TEBT0714_REV01!$F:$M,"???"))),8,0),"---")</f>
        <v>---</v>
      </c>
      <c r="K86" s="46" t="str">
        <f>IFERROR(VLOOKUP($D86&amp;"-"&amp;$E86,IF($C$4="TEBT0714_REV01",CALC_CONN_TEBT0714_REV01!$F:$N,IF($C$4="TEBB0714_REV01",CALC_CONN_TEBB0714_REV01!$F:$N,IF($C$4="TEBA0714_REV01",CALC_CONN_TEBA0714_REV01!$F:$N))),9,0),"---")</f>
        <v>---</v>
      </c>
      <c r="L86" s="44" t="str">
        <f>IFERROR(VLOOKUP(K86,B2B!$H$3:$I$2000,2,0),"---")</f>
        <v>---</v>
      </c>
      <c r="M86" s="44" t="str">
        <f>IFERROR(VLOOKUP(L86,IF($M$4="TE0714_REV01",RAW_m_TE0714_REV01!$AD:$AH,IF($M$4="TE0714_REV02",RAW_m_TE0714_REV02!$AD:$AH,IF($M$4="TE0714_REV03",RAW_m_TE0714_REV03!$AD:$AH))),5,0),"---")</f>
        <v>---</v>
      </c>
      <c r="N86" s="44" t="str">
        <f>IFERROR(VLOOKUP(L86,IF($M$4="TE0714_REV01",RAW_m_TE0714_REV01!$AE:$AJ,IF($M$4="TE0714_REV02",RAW_m_TE0714_REV02!$AE:$AJ,IF($M$4="TE0714_REV03",RAW_m_TE0714_REV03!$AE:$AJ))),6,0),"---")</f>
        <v>---</v>
      </c>
      <c r="O86" s="54" t="str">
        <f>IFERROR(VLOOKUP(L86,IF($M$4="TE0714_REV01",RAW_m_TE0714_REV01!$AD:$AE,IF($M$4="TE0714_REV02",RAW_m_TE0714_REV02!$AD:$AE,IF($M$4="TE0714_REV03",RAW_m_TE0714_REV03!$AD:$AE))),2,0),"---")</f>
        <v>---</v>
      </c>
      <c r="P86" s="44" t="str">
        <f>IFERROR(VLOOKUP(O86,IF($M$4="TE0714_REV01",RAW_m_TE0714_REV01!$AJ:$AK,IF($M$4="TE0714_REV02",RAW_m_TE0714_REV02!$AJ:$AK,IF($M$4="TE0714_REV03",RAW_m_TE0714_REV03!$AJ:$AK))),2,0),"---")</f>
        <v>---</v>
      </c>
      <c r="Q86" s="44" t="str">
        <f>IFERROR(VLOOKUP(L86,IF($M$4="TE0714_REV01",RAW_m_TE0714_REV01!$AD:$AF,IF($M$4="TE0714_REV02",RAW_m_TE0714_REV02!$AD:$AF,IF($M$4="TE0714_REV03",RAW_m_TE0714_REV03!$AD:$AF))),3,0),"---")</f>
        <v>---</v>
      </c>
      <c r="R86" s="44" t="str">
        <f>IFERROR(VLOOKUP(O86,IF($M$4="TE0714_REV01",RAW_m_TE0714_REV01!$AE:$AG,IF($M$4="TE0714_REV02",RAW_m_TE0714_REV02!$AE:$AG,IF($M$4="TE0714_REV03",RAW_m_TE0714_REV03!$AE:$AG))),3,0),"---")</f>
        <v>---</v>
      </c>
      <c r="S86" s="44" t="str">
        <f t="shared" si="3"/>
        <v>---</v>
      </c>
    </row>
    <row r="87" spans="2:19" ht="15" customHeight="1" x14ac:dyDescent="0.25">
      <c r="B87" s="41">
        <f t="shared" si="2"/>
        <v>82</v>
      </c>
      <c r="C87" s="42">
        <f>IFERROR(IF($C$4="TEBT0714_REV01",CALC_CONN_TEBT0714_REV01!U87,IF($C$4="TEBB0714_REV01",CALC_CONN_TEBB0714_REV01!U87,IF($C$4="TEBA0714_REV01",CALC_CONN_TEBA0714_REV01!U87,))),"---")</f>
        <v>0</v>
      </c>
      <c r="D87" s="43">
        <f>IFERROR(IF($C$4="TEBT0714_REV01",CALC_CONN_TEBT0714_REV01!D87,IF($C$4="TEBB0714_REV01",CALC_CONN_TEBB0714_REV01!D87,IF($C$4="TEBA0714_REV01",CALC_CONN_TEBA0714_REV01!D87,))),"---")</f>
        <v>0</v>
      </c>
      <c r="E87" s="43">
        <f>IFERROR(IF($C$4="TEBT0714_REV01",CALC_CONN_TEBT0714_REV01!E87,IF($C$4="TEBB0714_REV01",CALC_CONN_TEBB0714_REV01!E87,IF($C$4="TEBA0714_REV01",CALC_CONN_TEBA0714_REV01!E87,))),"---")</f>
        <v>0</v>
      </c>
      <c r="F87" s="44" t="str">
        <f>IFERROR(IF(VLOOKUP($D87&amp;"-"&amp;$E87,IF($C$4="TEBA0714_REV01",CALC_CONN_TEBA0714_REV01!$F:$I,IF($C$4="TEBB0714_REV01",CALC_CONN_TEBB0714_REV01!$F:$I,IF($C$4="TEBT0714_REV01",CALC_CONN_TEBT0714_REV01!$F:$I))),4,0)="--","---",IF($C$4="TEBA0714_REV01",CALC_CONN_TEBA0714_REV01!$G87&amp; " --&gt; " &amp;CALC_CONN_TEBA0714_REV01!$I87&amp; " --&gt; ",IF($C$4="TEBB0714_REV01",CALC_CONN_TEBB0714_REV01!$G87&amp; " --&gt; " &amp;CALC_CONN_TEBB0714_REV01!$I87&amp; " --&gt; ",IF($C$4="TEBT0714_REV01",CALC_CONN_TEBT0714_REV01!$G87&amp; " --&gt; " &amp;CALC_CONN_TEBT0714_REV01!$I87&amp; " --&gt; ")))),"---")</f>
        <v>---</v>
      </c>
      <c r="G87" s="44" t="str">
        <f>IFERROR(IF(VLOOKUP($D87&amp;"-"&amp;$E87,IF($C$4="TEBA0714_REV01",CALC_CONN_TEBA0714_REV01!$F:$H,IF($C$4="TEBB0714_REV01",CALC_CONN_TEBB0714_REV01!$F:$H,IF($C$4="TEBT0714_REV01",CALC_CONN_TEBT0714_REV01!$F:$H))),3,0)="--",VLOOKUP($D87&amp;"-"&amp;$E87,IF($C$4="TEBA0714_REV01",CALC_CONN_TEBA0714_REV01!$F:$H,IF($C$4="TEBB0714_REV01",CALC_CONN_TEBB0714_REV01!$F:$H,IF($C$4="TEBT0714_REV01",CALC_CONN_TEBT0714_REV01!$F:$H))),2,0),VLOOKUP($D87&amp;"-"&amp;$E87,IF($C$4="TEBA0714_REV01",CALC_CONN_TEBA0714_REV01!$F:$H,IF($C$4="TEBB0714_REV01",CALC_CONN_TEBB0714_REV01!$F:$H,IF($C$4="TEBT0714_REV01",CALC_CONN_TEBT0714_REV01!$F:$H))),3,0)),"---")</f>
        <v>---</v>
      </c>
      <c r="H87" s="44" t="str">
        <f>IFERROR(VLOOKUP(G87,IF($C$4="TEBT0714_REV01",CALC_CONN_TEBT0714_REV01!$G:$T,IF($C$4="TEBB0714_REV01",CALC_CONN_TEBB0714_REV01!$G:$T,IF($C$4="TEBA0714_REV01",CALC_CONN_TEBA0714_REV01!$G:$T))),14,0),"---")</f>
        <v>---</v>
      </c>
      <c r="I87" s="44" t="str">
        <f>IFERROR(VLOOKUP($D87&amp;"-"&amp;$E87,IF($C$4="TEBA0714_REV01",CALC_CONN_TEBA0714_REV01!$F:$K,IF($C$4="TEBB0714_REV01",CALC_CONN_TEBB0714_REV01!$F:$K,IF($C$4="TEBT0714_REV01",CALC_CONN_TEBT0714_REV01!$F:$K,"???"))),6,0),"---")</f>
        <v>---</v>
      </c>
      <c r="J87" s="45" t="str">
        <f>IFERROR(VLOOKUP($D87&amp;"-"&amp;$E87,IF($C$4="TEBA0714_REV01",CALC_CONN_TEBA0714_REV01!$F:$M,IF($C$4="TEBB0714_REV01",CALC_CONN_TEBB0714_REV01!$F:$M,IF($C$4="TEBT0714_REV01",CALC_CONN_TEBT0714_REV01!$F:$M,"???"))),8,0),"---")</f>
        <v>---</v>
      </c>
      <c r="K87" s="46" t="str">
        <f>IFERROR(VLOOKUP($D87&amp;"-"&amp;$E87,IF($C$4="TEBT0714_REV01",CALC_CONN_TEBT0714_REV01!$F:$N,IF($C$4="TEBB0714_REV01",CALC_CONN_TEBB0714_REV01!$F:$N,IF($C$4="TEBA0714_REV01",CALC_CONN_TEBA0714_REV01!$F:$N))),9,0),"---")</f>
        <v>---</v>
      </c>
      <c r="L87" s="44" t="str">
        <f>IFERROR(VLOOKUP(K87,B2B!$H$3:$I$2000,2,0),"---")</f>
        <v>---</v>
      </c>
      <c r="M87" s="44" t="str">
        <f>IFERROR(VLOOKUP(L87,IF($M$4="TE0714_REV01",RAW_m_TE0714_REV01!$AD:$AH,IF($M$4="TE0714_REV02",RAW_m_TE0714_REV02!$AD:$AH,IF($M$4="TE0714_REV03",RAW_m_TE0714_REV03!$AD:$AH))),5,0),"---")</f>
        <v>---</v>
      </c>
      <c r="N87" s="44" t="str">
        <f>IFERROR(VLOOKUP(L87,IF($M$4="TE0714_REV01",RAW_m_TE0714_REV01!$AE:$AJ,IF($M$4="TE0714_REV02",RAW_m_TE0714_REV02!$AE:$AJ,IF($M$4="TE0714_REV03",RAW_m_TE0714_REV03!$AE:$AJ))),6,0),"---")</f>
        <v>---</v>
      </c>
      <c r="O87" s="54" t="str">
        <f>IFERROR(VLOOKUP(L87,IF($M$4="TE0714_REV01",RAW_m_TE0714_REV01!$AD:$AE,IF($M$4="TE0714_REV02",RAW_m_TE0714_REV02!$AD:$AE,IF($M$4="TE0714_REV03",RAW_m_TE0714_REV03!$AD:$AE))),2,0),"---")</f>
        <v>---</v>
      </c>
      <c r="P87" s="44" t="str">
        <f>IFERROR(VLOOKUP(O87,IF($M$4="TE0714_REV01",RAW_m_TE0714_REV01!$AJ:$AK,IF($M$4="TE0714_REV02",RAW_m_TE0714_REV02!$AJ:$AK,IF($M$4="TE0714_REV03",RAW_m_TE0714_REV03!$AJ:$AK))),2,0),"---")</f>
        <v>---</v>
      </c>
      <c r="Q87" s="44" t="str">
        <f>IFERROR(VLOOKUP(L87,IF($M$4="TE0714_REV01",RAW_m_TE0714_REV01!$AD:$AF,IF($M$4="TE0714_REV02",RAW_m_TE0714_REV02!$AD:$AF,IF($M$4="TE0714_REV03",RAW_m_TE0714_REV03!$AD:$AF))),3,0),"---")</f>
        <v>---</v>
      </c>
      <c r="R87" s="44" t="str">
        <f>IFERROR(VLOOKUP(O87,IF($M$4="TE0714_REV01",RAW_m_TE0714_REV01!$AE:$AG,IF($M$4="TE0714_REV02",RAW_m_TE0714_REV02!$AE:$AG,IF($M$4="TE0714_REV03",RAW_m_TE0714_REV03!$AE:$AG))),3,0),"---")</f>
        <v>---</v>
      </c>
      <c r="S87" s="44" t="str">
        <f t="shared" si="3"/>
        <v>---</v>
      </c>
    </row>
    <row r="88" spans="2:19" ht="15" customHeight="1" x14ac:dyDescent="0.25">
      <c r="B88" s="41">
        <f t="shared" si="2"/>
        <v>83</v>
      </c>
      <c r="C88" s="42">
        <f>IFERROR(IF($C$4="TEBT0714_REV01",CALC_CONN_TEBT0714_REV01!U88,IF($C$4="TEBB0714_REV01",CALC_CONN_TEBB0714_REV01!U88,IF($C$4="TEBA0714_REV01",CALC_CONN_TEBA0714_REV01!U88,))),"---")</f>
        <v>0</v>
      </c>
      <c r="D88" s="43">
        <f>IFERROR(IF($C$4="TEBT0714_REV01",CALC_CONN_TEBT0714_REV01!D88,IF($C$4="TEBB0714_REV01",CALC_CONN_TEBB0714_REV01!D88,IF($C$4="TEBA0714_REV01",CALC_CONN_TEBA0714_REV01!D88,))),"---")</f>
        <v>0</v>
      </c>
      <c r="E88" s="43">
        <f>IFERROR(IF($C$4="TEBT0714_REV01",CALC_CONN_TEBT0714_REV01!E88,IF($C$4="TEBB0714_REV01",CALC_CONN_TEBB0714_REV01!E88,IF($C$4="TEBA0714_REV01",CALC_CONN_TEBA0714_REV01!E88,))),"---")</f>
        <v>0</v>
      </c>
      <c r="F88" s="44" t="str">
        <f>IFERROR(IF(VLOOKUP($D88&amp;"-"&amp;$E88,IF($C$4="TEBA0714_REV01",CALC_CONN_TEBA0714_REV01!$F:$I,IF($C$4="TEBB0714_REV01",CALC_CONN_TEBB0714_REV01!$F:$I,IF($C$4="TEBT0714_REV01",CALC_CONN_TEBT0714_REV01!$F:$I))),4,0)="--","---",IF($C$4="TEBA0714_REV01",CALC_CONN_TEBA0714_REV01!$G88&amp; " --&gt; " &amp;CALC_CONN_TEBA0714_REV01!$I88&amp; " --&gt; ",IF($C$4="TEBB0714_REV01",CALC_CONN_TEBB0714_REV01!$G88&amp; " --&gt; " &amp;CALC_CONN_TEBB0714_REV01!$I88&amp; " --&gt; ",IF($C$4="TEBT0714_REV01",CALC_CONN_TEBT0714_REV01!$G88&amp; " --&gt; " &amp;CALC_CONN_TEBT0714_REV01!$I88&amp; " --&gt; ")))),"---")</f>
        <v>---</v>
      </c>
      <c r="G88" s="44" t="str">
        <f>IFERROR(IF(VLOOKUP($D88&amp;"-"&amp;$E88,IF($C$4="TEBA0714_REV01",CALC_CONN_TEBA0714_REV01!$F:$H,IF($C$4="TEBB0714_REV01",CALC_CONN_TEBB0714_REV01!$F:$H,IF($C$4="TEBT0714_REV01",CALC_CONN_TEBT0714_REV01!$F:$H))),3,0)="--",VLOOKUP($D88&amp;"-"&amp;$E88,IF($C$4="TEBA0714_REV01",CALC_CONN_TEBA0714_REV01!$F:$H,IF($C$4="TEBB0714_REV01",CALC_CONN_TEBB0714_REV01!$F:$H,IF($C$4="TEBT0714_REV01",CALC_CONN_TEBT0714_REV01!$F:$H))),2,0),VLOOKUP($D88&amp;"-"&amp;$E88,IF($C$4="TEBA0714_REV01",CALC_CONN_TEBA0714_REV01!$F:$H,IF($C$4="TEBB0714_REV01",CALC_CONN_TEBB0714_REV01!$F:$H,IF($C$4="TEBT0714_REV01",CALC_CONN_TEBT0714_REV01!$F:$H))),3,0)),"---")</f>
        <v>---</v>
      </c>
      <c r="H88" s="44" t="str">
        <f>IFERROR(VLOOKUP(G88,IF($C$4="TEBT0714_REV01",CALC_CONN_TEBT0714_REV01!$G:$T,IF($C$4="TEBB0714_REV01",CALC_CONN_TEBB0714_REV01!$G:$T,IF($C$4="TEBA0714_REV01",CALC_CONN_TEBA0714_REV01!$G:$T))),14,0),"---")</f>
        <v>---</v>
      </c>
      <c r="I88" s="44" t="str">
        <f>IFERROR(VLOOKUP($D88&amp;"-"&amp;$E88,IF($C$4="TEBA0714_REV01",CALC_CONN_TEBA0714_REV01!$F:$K,IF($C$4="TEBB0714_REV01",CALC_CONN_TEBB0714_REV01!$F:$K,IF($C$4="TEBT0714_REV01",CALC_CONN_TEBT0714_REV01!$F:$K,"???"))),6,0),"---")</f>
        <v>---</v>
      </c>
      <c r="J88" s="45" t="str">
        <f>IFERROR(VLOOKUP($D88&amp;"-"&amp;$E88,IF($C$4="TEBA0714_REV01",CALC_CONN_TEBA0714_REV01!$F:$M,IF($C$4="TEBB0714_REV01",CALC_CONN_TEBB0714_REV01!$F:$M,IF($C$4="TEBT0714_REV01",CALC_CONN_TEBT0714_REV01!$F:$M,"???"))),8,0),"---")</f>
        <v>---</v>
      </c>
      <c r="K88" s="46" t="str">
        <f>IFERROR(VLOOKUP($D88&amp;"-"&amp;$E88,IF($C$4="TEBT0714_REV01",CALC_CONN_TEBT0714_REV01!$F:$N,IF($C$4="TEBB0714_REV01",CALC_CONN_TEBB0714_REV01!$F:$N,IF($C$4="TEBA0714_REV01",CALC_CONN_TEBA0714_REV01!$F:$N))),9,0),"---")</f>
        <v>---</v>
      </c>
      <c r="L88" s="44" t="str">
        <f>IFERROR(VLOOKUP(K88,B2B!$H$3:$I$2000,2,0),"---")</f>
        <v>---</v>
      </c>
      <c r="M88" s="44" t="str">
        <f>IFERROR(VLOOKUP(L88,IF($M$4="TE0714_REV01",RAW_m_TE0714_REV01!$AD:$AH,IF($M$4="TE0714_REV02",RAW_m_TE0714_REV02!$AD:$AH,IF($M$4="TE0714_REV03",RAW_m_TE0714_REV03!$AD:$AH))),5,0),"---")</f>
        <v>---</v>
      </c>
      <c r="N88" s="44" t="str">
        <f>IFERROR(VLOOKUP(L88,IF($M$4="TE0714_REV01",RAW_m_TE0714_REV01!$AE:$AJ,IF($M$4="TE0714_REV02",RAW_m_TE0714_REV02!$AE:$AJ,IF($M$4="TE0714_REV03",RAW_m_TE0714_REV03!$AE:$AJ))),6,0),"---")</f>
        <v>---</v>
      </c>
      <c r="O88" s="54" t="str">
        <f>IFERROR(VLOOKUP(L88,IF($M$4="TE0714_REV01",RAW_m_TE0714_REV01!$AD:$AE,IF($M$4="TE0714_REV02",RAW_m_TE0714_REV02!$AD:$AE,IF($M$4="TE0714_REV03",RAW_m_TE0714_REV03!$AD:$AE))),2,0),"---")</f>
        <v>---</v>
      </c>
      <c r="P88" s="44" t="str">
        <f>IFERROR(VLOOKUP(O88,IF($M$4="TE0714_REV01",RAW_m_TE0714_REV01!$AJ:$AK,IF($M$4="TE0714_REV02",RAW_m_TE0714_REV02!$AJ:$AK,IF($M$4="TE0714_REV03",RAW_m_TE0714_REV03!$AJ:$AK))),2,0),"---")</f>
        <v>---</v>
      </c>
      <c r="Q88" s="44" t="str">
        <f>IFERROR(VLOOKUP(L88,IF($M$4="TE0714_REV01",RAW_m_TE0714_REV01!$AD:$AF,IF($M$4="TE0714_REV02",RAW_m_TE0714_REV02!$AD:$AF,IF($M$4="TE0714_REV03",RAW_m_TE0714_REV03!$AD:$AF))),3,0),"---")</f>
        <v>---</v>
      </c>
      <c r="R88" s="44" t="str">
        <f>IFERROR(VLOOKUP(O88,IF($M$4="TE0714_REV01",RAW_m_TE0714_REV01!$AE:$AG,IF($M$4="TE0714_REV02",RAW_m_TE0714_REV02!$AE:$AG,IF($M$4="TE0714_REV03",RAW_m_TE0714_REV03!$AE:$AG))),3,0),"---")</f>
        <v>---</v>
      </c>
      <c r="S88" s="44" t="str">
        <f t="shared" si="3"/>
        <v>---</v>
      </c>
    </row>
    <row r="89" spans="2:19" ht="15" customHeight="1" x14ac:dyDescent="0.25">
      <c r="B89" s="41">
        <f t="shared" si="2"/>
        <v>84</v>
      </c>
      <c r="C89" s="42">
        <f>IFERROR(IF($C$4="TEBT0714_REV01",CALC_CONN_TEBT0714_REV01!U89,IF($C$4="TEBB0714_REV01",CALC_CONN_TEBB0714_REV01!U89,IF($C$4="TEBA0714_REV01",CALC_CONN_TEBA0714_REV01!U89,))),"---")</f>
        <v>0</v>
      </c>
      <c r="D89" s="43">
        <f>IFERROR(IF($C$4="TEBT0714_REV01",CALC_CONN_TEBT0714_REV01!D89,IF($C$4="TEBB0714_REV01",CALC_CONN_TEBB0714_REV01!D89,IF($C$4="TEBA0714_REV01",CALC_CONN_TEBA0714_REV01!D89,))),"---")</f>
        <v>0</v>
      </c>
      <c r="E89" s="43">
        <f>IFERROR(IF($C$4="TEBT0714_REV01",CALC_CONN_TEBT0714_REV01!E89,IF($C$4="TEBB0714_REV01",CALC_CONN_TEBB0714_REV01!E89,IF($C$4="TEBA0714_REV01",CALC_CONN_TEBA0714_REV01!E89,))),"---")</f>
        <v>0</v>
      </c>
      <c r="F89" s="44" t="str">
        <f>IFERROR(IF(VLOOKUP($D89&amp;"-"&amp;$E89,IF($C$4="TEBA0714_REV01",CALC_CONN_TEBA0714_REV01!$F:$I,IF($C$4="TEBB0714_REV01",CALC_CONN_TEBB0714_REV01!$F:$I,IF($C$4="TEBT0714_REV01",CALC_CONN_TEBT0714_REV01!$F:$I))),4,0)="--","---",IF($C$4="TEBA0714_REV01",CALC_CONN_TEBA0714_REV01!$G89&amp; " --&gt; " &amp;CALC_CONN_TEBA0714_REV01!$I89&amp; " --&gt; ",IF($C$4="TEBB0714_REV01",CALC_CONN_TEBB0714_REV01!$G89&amp; " --&gt; " &amp;CALC_CONN_TEBB0714_REV01!$I89&amp; " --&gt; ",IF($C$4="TEBT0714_REV01",CALC_CONN_TEBT0714_REV01!$G89&amp; " --&gt; " &amp;CALC_CONN_TEBT0714_REV01!$I89&amp; " --&gt; ")))),"---")</f>
        <v>---</v>
      </c>
      <c r="G89" s="44" t="str">
        <f>IFERROR(IF(VLOOKUP($D89&amp;"-"&amp;$E89,IF($C$4="TEBA0714_REV01",CALC_CONN_TEBA0714_REV01!$F:$H,IF($C$4="TEBB0714_REV01",CALC_CONN_TEBB0714_REV01!$F:$H,IF($C$4="TEBT0714_REV01",CALC_CONN_TEBT0714_REV01!$F:$H))),3,0)="--",VLOOKUP($D89&amp;"-"&amp;$E89,IF($C$4="TEBA0714_REV01",CALC_CONN_TEBA0714_REV01!$F:$H,IF($C$4="TEBB0714_REV01",CALC_CONN_TEBB0714_REV01!$F:$H,IF($C$4="TEBT0714_REV01",CALC_CONN_TEBT0714_REV01!$F:$H))),2,0),VLOOKUP($D89&amp;"-"&amp;$E89,IF($C$4="TEBA0714_REV01",CALC_CONN_TEBA0714_REV01!$F:$H,IF($C$4="TEBB0714_REV01",CALC_CONN_TEBB0714_REV01!$F:$H,IF($C$4="TEBT0714_REV01",CALC_CONN_TEBT0714_REV01!$F:$H))),3,0)),"---")</f>
        <v>---</v>
      </c>
      <c r="H89" s="44" t="str">
        <f>IFERROR(VLOOKUP(G89,IF($C$4="TEBT0714_REV01",CALC_CONN_TEBT0714_REV01!$G:$T,IF($C$4="TEBB0714_REV01",CALC_CONN_TEBB0714_REV01!$G:$T,IF($C$4="TEBA0714_REV01",CALC_CONN_TEBA0714_REV01!$G:$T))),14,0),"---")</f>
        <v>---</v>
      </c>
      <c r="I89" s="44" t="str">
        <f>IFERROR(VLOOKUP($D89&amp;"-"&amp;$E89,IF($C$4="TEBA0714_REV01",CALC_CONN_TEBA0714_REV01!$F:$K,IF($C$4="TEBB0714_REV01",CALC_CONN_TEBB0714_REV01!$F:$K,IF($C$4="TEBT0714_REV01",CALC_CONN_TEBT0714_REV01!$F:$K,"???"))),6,0),"---")</f>
        <v>---</v>
      </c>
      <c r="J89" s="45" t="str">
        <f>IFERROR(VLOOKUP($D89&amp;"-"&amp;$E89,IF($C$4="TEBA0714_REV01",CALC_CONN_TEBA0714_REV01!$F:$M,IF($C$4="TEBB0714_REV01",CALC_CONN_TEBB0714_REV01!$F:$M,IF($C$4="TEBT0714_REV01",CALC_CONN_TEBT0714_REV01!$F:$M,"???"))),8,0),"---")</f>
        <v>---</v>
      </c>
      <c r="K89" s="46" t="str">
        <f>IFERROR(VLOOKUP($D89&amp;"-"&amp;$E89,IF($C$4="TEBT0714_REV01",CALC_CONN_TEBT0714_REV01!$F:$N,IF($C$4="TEBB0714_REV01",CALC_CONN_TEBB0714_REV01!$F:$N,IF($C$4="TEBA0714_REV01",CALC_CONN_TEBA0714_REV01!$F:$N))),9,0),"---")</f>
        <v>---</v>
      </c>
      <c r="L89" s="44" t="str">
        <f>IFERROR(VLOOKUP(K89,B2B!$H$3:$I$2000,2,0),"---")</f>
        <v>---</v>
      </c>
      <c r="M89" s="44" t="str">
        <f>IFERROR(VLOOKUP(L89,IF($M$4="TE0714_REV01",RAW_m_TE0714_REV01!$AD:$AH,IF($M$4="TE0714_REV02",RAW_m_TE0714_REV02!$AD:$AH,IF($M$4="TE0714_REV03",RAW_m_TE0714_REV03!$AD:$AH))),5,0),"---")</f>
        <v>---</v>
      </c>
      <c r="N89" s="44" t="str">
        <f>IFERROR(VLOOKUP(L89,IF($M$4="TE0714_REV01",RAW_m_TE0714_REV01!$AE:$AJ,IF($M$4="TE0714_REV02",RAW_m_TE0714_REV02!$AE:$AJ,IF($M$4="TE0714_REV03",RAW_m_TE0714_REV03!$AE:$AJ))),6,0),"---")</f>
        <v>---</v>
      </c>
      <c r="O89" s="54" t="str">
        <f>IFERROR(VLOOKUP(L89,IF($M$4="TE0714_REV01",RAW_m_TE0714_REV01!$AD:$AE,IF($M$4="TE0714_REV02",RAW_m_TE0714_REV02!$AD:$AE,IF($M$4="TE0714_REV03",RAW_m_TE0714_REV03!$AD:$AE))),2,0),"---")</f>
        <v>---</v>
      </c>
      <c r="P89" s="44" t="str">
        <f>IFERROR(VLOOKUP(O89,IF($M$4="TE0714_REV01",RAW_m_TE0714_REV01!$AJ:$AK,IF($M$4="TE0714_REV02",RAW_m_TE0714_REV02!$AJ:$AK,IF($M$4="TE0714_REV03",RAW_m_TE0714_REV03!$AJ:$AK))),2,0),"---")</f>
        <v>---</v>
      </c>
      <c r="Q89" s="44" t="str">
        <f>IFERROR(VLOOKUP(L89,IF($M$4="TE0714_REV01",RAW_m_TE0714_REV01!$AD:$AF,IF($M$4="TE0714_REV02",RAW_m_TE0714_REV02!$AD:$AF,IF($M$4="TE0714_REV03",RAW_m_TE0714_REV03!$AD:$AF))),3,0),"---")</f>
        <v>---</v>
      </c>
      <c r="R89" s="44" t="str">
        <f>IFERROR(VLOOKUP(O89,IF($M$4="TE0714_REV01",RAW_m_TE0714_REV01!$AE:$AG,IF($M$4="TE0714_REV02",RAW_m_TE0714_REV02!$AE:$AG,IF($M$4="TE0714_REV03",RAW_m_TE0714_REV03!$AE:$AG))),3,0),"---")</f>
        <v>---</v>
      </c>
      <c r="S89" s="44" t="str">
        <f t="shared" si="3"/>
        <v>---</v>
      </c>
    </row>
    <row r="90" spans="2:19" ht="15" customHeight="1" x14ac:dyDescent="0.25">
      <c r="B90" s="41">
        <f t="shared" si="2"/>
        <v>85</v>
      </c>
      <c r="C90" s="42">
        <f>IFERROR(IF($C$4="TEBT0714_REV01",CALC_CONN_TEBT0714_REV01!U90,IF($C$4="TEBB0714_REV01",CALC_CONN_TEBB0714_REV01!U90,IF($C$4="TEBA0714_REV01",CALC_CONN_TEBA0714_REV01!U90,))),"---")</f>
        <v>0</v>
      </c>
      <c r="D90" s="43">
        <f>IFERROR(IF($C$4="TEBT0714_REV01",CALC_CONN_TEBT0714_REV01!D90,IF($C$4="TEBB0714_REV01",CALC_CONN_TEBB0714_REV01!D90,IF($C$4="TEBA0714_REV01",CALC_CONN_TEBA0714_REV01!D90,))),"---")</f>
        <v>0</v>
      </c>
      <c r="E90" s="43">
        <f>IFERROR(IF($C$4="TEBT0714_REV01",CALC_CONN_TEBT0714_REV01!E90,IF($C$4="TEBB0714_REV01",CALC_CONN_TEBB0714_REV01!E90,IF($C$4="TEBA0714_REV01",CALC_CONN_TEBA0714_REV01!E90,))),"---")</f>
        <v>0</v>
      </c>
      <c r="F90" s="44" t="str">
        <f>IFERROR(IF(VLOOKUP($D90&amp;"-"&amp;$E90,IF($C$4="TEBA0714_REV01",CALC_CONN_TEBA0714_REV01!$F:$I,IF($C$4="TEBB0714_REV01",CALC_CONN_TEBB0714_REV01!$F:$I,IF($C$4="TEBT0714_REV01",CALC_CONN_TEBT0714_REV01!$F:$I))),4,0)="--","---",IF($C$4="TEBA0714_REV01",CALC_CONN_TEBA0714_REV01!$G90&amp; " --&gt; " &amp;CALC_CONN_TEBA0714_REV01!$I90&amp; " --&gt; ",IF($C$4="TEBB0714_REV01",CALC_CONN_TEBB0714_REV01!$G90&amp; " --&gt; " &amp;CALC_CONN_TEBB0714_REV01!$I90&amp; " --&gt; ",IF($C$4="TEBT0714_REV01",CALC_CONN_TEBT0714_REV01!$G90&amp; " --&gt; " &amp;CALC_CONN_TEBT0714_REV01!$I90&amp; " --&gt; ")))),"---")</f>
        <v>---</v>
      </c>
      <c r="G90" s="44" t="str">
        <f>IFERROR(IF(VLOOKUP($D90&amp;"-"&amp;$E90,IF($C$4="TEBA0714_REV01",CALC_CONN_TEBA0714_REV01!$F:$H,IF($C$4="TEBB0714_REV01",CALC_CONN_TEBB0714_REV01!$F:$H,IF($C$4="TEBT0714_REV01",CALC_CONN_TEBT0714_REV01!$F:$H))),3,0)="--",VLOOKUP($D90&amp;"-"&amp;$E90,IF($C$4="TEBA0714_REV01",CALC_CONN_TEBA0714_REV01!$F:$H,IF($C$4="TEBB0714_REV01",CALC_CONN_TEBB0714_REV01!$F:$H,IF($C$4="TEBT0714_REV01",CALC_CONN_TEBT0714_REV01!$F:$H))),2,0),VLOOKUP($D90&amp;"-"&amp;$E90,IF($C$4="TEBA0714_REV01",CALC_CONN_TEBA0714_REV01!$F:$H,IF($C$4="TEBB0714_REV01",CALC_CONN_TEBB0714_REV01!$F:$H,IF($C$4="TEBT0714_REV01",CALC_CONN_TEBT0714_REV01!$F:$H))),3,0)),"---")</f>
        <v>---</v>
      </c>
      <c r="H90" s="44" t="str">
        <f>IFERROR(VLOOKUP(G90,IF($C$4="TEBT0714_REV01",CALC_CONN_TEBT0714_REV01!$G:$T,IF($C$4="TEBB0714_REV01",CALC_CONN_TEBB0714_REV01!$G:$T,IF($C$4="TEBA0714_REV01",CALC_CONN_TEBA0714_REV01!$G:$T))),14,0),"---")</f>
        <v>---</v>
      </c>
      <c r="I90" s="44" t="str">
        <f>IFERROR(VLOOKUP($D90&amp;"-"&amp;$E90,IF($C$4="TEBA0714_REV01",CALC_CONN_TEBA0714_REV01!$F:$K,IF($C$4="TEBB0714_REV01",CALC_CONN_TEBB0714_REV01!$F:$K,IF($C$4="TEBT0714_REV01",CALC_CONN_TEBT0714_REV01!$F:$K,"???"))),6,0),"---")</f>
        <v>---</v>
      </c>
      <c r="J90" s="45" t="str">
        <f>IFERROR(VLOOKUP($D90&amp;"-"&amp;$E90,IF($C$4="TEBA0714_REV01",CALC_CONN_TEBA0714_REV01!$F:$M,IF($C$4="TEBB0714_REV01",CALC_CONN_TEBB0714_REV01!$F:$M,IF($C$4="TEBT0714_REV01",CALC_CONN_TEBT0714_REV01!$F:$M,"???"))),8,0),"---")</f>
        <v>---</v>
      </c>
      <c r="K90" s="46" t="str">
        <f>IFERROR(VLOOKUP($D90&amp;"-"&amp;$E90,IF($C$4="TEBT0714_REV01",CALC_CONN_TEBT0714_REV01!$F:$N,IF($C$4="TEBB0714_REV01",CALC_CONN_TEBB0714_REV01!$F:$N,IF($C$4="TEBA0714_REV01",CALC_CONN_TEBA0714_REV01!$F:$N))),9,0),"---")</f>
        <v>---</v>
      </c>
      <c r="L90" s="44" t="str">
        <f>IFERROR(VLOOKUP(K90,B2B!$H$3:$I$2000,2,0),"---")</f>
        <v>---</v>
      </c>
      <c r="M90" s="44" t="str">
        <f>IFERROR(VLOOKUP(L90,IF($M$4="TE0714_REV01",RAW_m_TE0714_REV01!$AD:$AH,IF($M$4="TE0714_REV02",RAW_m_TE0714_REV02!$AD:$AH,IF($M$4="TE0714_REV03",RAW_m_TE0714_REV03!$AD:$AH))),5,0),"---")</f>
        <v>---</v>
      </c>
      <c r="N90" s="44" t="str">
        <f>IFERROR(VLOOKUP(L90,IF($M$4="TE0714_REV01",RAW_m_TE0714_REV01!$AE:$AJ,IF($M$4="TE0714_REV02",RAW_m_TE0714_REV02!$AE:$AJ,IF($M$4="TE0714_REV03",RAW_m_TE0714_REV03!$AE:$AJ))),6,0),"---")</f>
        <v>---</v>
      </c>
      <c r="O90" s="54" t="str">
        <f>IFERROR(VLOOKUP(L90,IF($M$4="TE0714_REV01",RAW_m_TE0714_REV01!$AD:$AE,IF($M$4="TE0714_REV02",RAW_m_TE0714_REV02!$AD:$AE,IF($M$4="TE0714_REV03",RAW_m_TE0714_REV03!$AD:$AE))),2,0),"---")</f>
        <v>---</v>
      </c>
      <c r="P90" s="44" t="str">
        <f>IFERROR(VLOOKUP(O90,IF($M$4="TE0714_REV01",RAW_m_TE0714_REV01!$AJ:$AK,IF($M$4="TE0714_REV02",RAW_m_TE0714_REV02!$AJ:$AK,IF($M$4="TE0714_REV03",RAW_m_TE0714_REV03!$AJ:$AK))),2,0),"---")</f>
        <v>---</v>
      </c>
      <c r="Q90" s="44" t="str">
        <f>IFERROR(VLOOKUP(L90,IF($M$4="TE0714_REV01",RAW_m_TE0714_REV01!$AD:$AF,IF($M$4="TE0714_REV02",RAW_m_TE0714_REV02!$AD:$AF,IF($M$4="TE0714_REV03",RAW_m_TE0714_REV03!$AD:$AF))),3,0),"---")</f>
        <v>---</v>
      </c>
      <c r="R90" s="44" t="str">
        <f>IFERROR(VLOOKUP(O90,IF($M$4="TE0714_REV01",RAW_m_TE0714_REV01!$AE:$AG,IF($M$4="TE0714_REV02",RAW_m_TE0714_REV02!$AE:$AG,IF($M$4="TE0714_REV03",RAW_m_TE0714_REV03!$AE:$AG))),3,0),"---")</f>
        <v>---</v>
      </c>
      <c r="S90" s="44" t="str">
        <f t="shared" si="3"/>
        <v>---</v>
      </c>
    </row>
    <row r="91" spans="2:19" ht="15" customHeight="1" x14ac:dyDescent="0.25">
      <c r="B91" s="41">
        <f t="shared" si="2"/>
        <v>86</v>
      </c>
      <c r="C91" s="42">
        <f>IFERROR(IF($C$4="TEBT0714_REV01",CALC_CONN_TEBT0714_REV01!U91,IF($C$4="TEBB0714_REV01",CALC_CONN_TEBB0714_REV01!U91,IF($C$4="TEBA0714_REV01",CALC_CONN_TEBA0714_REV01!U91,))),"---")</f>
        <v>0</v>
      </c>
      <c r="D91" s="43">
        <f>IFERROR(IF($C$4="TEBT0714_REV01",CALC_CONN_TEBT0714_REV01!D91,IF($C$4="TEBB0714_REV01",CALC_CONN_TEBB0714_REV01!D91,IF($C$4="TEBA0714_REV01",CALC_CONN_TEBA0714_REV01!D91,))),"---")</f>
        <v>0</v>
      </c>
      <c r="E91" s="43">
        <f>IFERROR(IF($C$4="TEBT0714_REV01",CALC_CONN_TEBT0714_REV01!E91,IF($C$4="TEBB0714_REV01",CALC_CONN_TEBB0714_REV01!E91,IF($C$4="TEBA0714_REV01",CALC_CONN_TEBA0714_REV01!E91,))),"---")</f>
        <v>0</v>
      </c>
      <c r="F91" s="44" t="str">
        <f>IFERROR(IF(VLOOKUP($D91&amp;"-"&amp;$E91,IF($C$4="TEBA0714_REV01",CALC_CONN_TEBA0714_REV01!$F:$I,IF($C$4="TEBB0714_REV01",CALC_CONN_TEBB0714_REV01!$F:$I,IF($C$4="TEBT0714_REV01",CALC_CONN_TEBT0714_REV01!$F:$I))),4,0)="--","---",IF($C$4="TEBA0714_REV01",CALC_CONN_TEBA0714_REV01!$G91&amp; " --&gt; " &amp;CALC_CONN_TEBA0714_REV01!$I91&amp; " --&gt; ",IF($C$4="TEBB0714_REV01",CALC_CONN_TEBB0714_REV01!$G91&amp; " --&gt; " &amp;CALC_CONN_TEBB0714_REV01!$I91&amp; " --&gt; ",IF($C$4="TEBT0714_REV01",CALC_CONN_TEBT0714_REV01!$G91&amp; " --&gt; " &amp;CALC_CONN_TEBT0714_REV01!$I91&amp; " --&gt; ")))),"---")</f>
        <v>---</v>
      </c>
      <c r="G91" s="44" t="str">
        <f>IFERROR(IF(VLOOKUP($D91&amp;"-"&amp;$E91,IF($C$4="TEBA0714_REV01",CALC_CONN_TEBA0714_REV01!$F:$H,IF($C$4="TEBB0714_REV01",CALC_CONN_TEBB0714_REV01!$F:$H,IF($C$4="TEBT0714_REV01",CALC_CONN_TEBT0714_REV01!$F:$H))),3,0)="--",VLOOKUP($D91&amp;"-"&amp;$E91,IF($C$4="TEBA0714_REV01",CALC_CONN_TEBA0714_REV01!$F:$H,IF($C$4="TEBB0714_REV01",CALC_CONN_TEBB0714_REV01!$F:$H,IF($C$4="TEBT0714_REV01",CALC_CONN_TEBT0714_REV01!$F:$H))),2,0),VLOOKUP($D91&amp;"-"&amp;$E91,IF($C$4="TEBA0714_REV01",CALC_CONN_TEBA0714_REV01!$F:$H,IF($C$4="TEBB0714_REV01",CALC_CONN_TEBB0714_REV01!$F:$H,IF($C$4="TEBT0714_REV01",CALC_CONN_TEBT0714_REV01!$F:$H))),3,0)),"---")</f>
        <v>---</v>
      </c>
      <c r="H91" s="44" t="str">
        <f>IFERROR(VLOOKUP(G91,IF($C$4="TEBT0714_REV01",CALC_CONN_TEBT0714_REV01!$G:$T,IF($C$4="TEBB0714_REV01",CALC_CONN_TEBB0714_REV01!$G:$T,IF($C$4="TEBA0714_REV01",CALC_CONN_TEBA0714_REV01!$G:$T))),14,0),"---")</f>
        <v>---</v>
      </c>
      <c r="I91" s="44" t="str">
        <f>IFERROR(VLOOKUP($D91&amp;"-"&amp;$E91,IF($C$4="TEBA0714_REV01",CALC_CONN_TEBA0714_REV01!$F:$K,IF($C$4="TEBB0714_REV01",CALC_CONN_TEBB0714_REV01!$F:$K,IF($C$4="TEBT0714_REV01",CALC_CONN_TEBT0714_REV01!$F:$K,"???"))),6,0),"---")</f>
        <v>---</v>
      </c>
      <c r="J91" s="45" t="str">
        <f>IFERROR(VLOOKUP($D91&amp;"-"&amp;$E91,IF($C$4="TEBA0714_REV01",CALC_CONN_TEBA0714_REV01!$F:$M,IF($C$4="TEBB0714_REV01",CALC_CONN_TEBB0714_REV01!$F:$M,IF($C$4="TEBT0714_REV01",CALC_CONN_TEBT0714_REV01!$F:$M,"???"))),8,0),"---")</f>
        <v>---</v>
      </c>
      <c r="K91" s="46" t="str">
        <f>IFERROR(VLOOKUP($D91&amp;"-"&amp;$E91,IF($C$4="TEBT0714_REV01",CALC_CONN_TEBT0714_REV01!$F:$N,IF($C$4="TEBB0714_REV01",CALC_CONN_TEBB0714_REV01!$F:$N,IF($C$4="TEBA0714_REV01",CALC_CONN_TEBA0714_REV01!$F:$N))),9,0),"---")</f>
        <v>---</v>
      </c>
      <c r="L91" s="44" t="str">
        <f>IFERROR(VLOOKUP(K91,B2B!$H$3:$I$2000,2,0),"---")</f>
        <v>---</v>
      </c>
      <c r="M91" s="44" t="str">
        <f>IFERROR(VLOOKUP(L91,IF($M$4="TE0714_REV01",RAW_m_TE0714_REV01!$AD:$AH,IF($M$4="TE0714_REV02",RAW_m_TE0714_REV02!$AD:$AH,IF($M$4="TE0714_REV03",RAW_m_TE0714_REV03!$AD:$AH))),5,0),"---")</f>
        <v>---</v>
      </c>
      <c r="N91" s="44" t="str">
        <f>IFERROR(VLOOKUP(L91,IF($M$4="TE0714_REV01",RAW_m_TE0714_REV01!$AE:$AJ,IF($M$4="TE0714_REV02",RAW_m_TE0714_REV02!$AE:$AJ,IF($M$4="TE0714_REV03",RAW_m_TE0714_REV03!$AE:$AJ))),6,0),"---")</f>
        <v>---</v>
      </c>
      <c r="O91" s="54" t="str">
        <f>IFERROR(VLOOKUP(L91,IF($M$4="TE0714_REV01",RAW_m_TE0714_REV01!$AD:$AE,IF($M$4="TE0714_REV02",RAW_m_TE0714_REV02!$AD:$AE,IF($M$4="TE0714_REV03",RAW_m_TE0714_REV03!$AD:$AE))),2,0),"---")</f>
        <v>---</v>
      </c>
      <c r="P91" s="44" t="str">
        <f>IFERROR(VLOOKUP(O91,IF($M$4="TE0714_REV01",RAW_m_TE0714_REV01!$AJ:$AK,IF($M$4="TE0714_REV02",RAW_m_TE0714_REV02!$AJ:$AK,IF($M$4="TE0714_REV03",RAW_m_TE0714_REV03!$AJ:$AK))),2,0),"---")</f>
        <v>---</v>
      </c>
      <c r="Q91" s="44" t="str">
        <f>IFERROR(VLOOKUP(L91,IF($M$4="TE0714_REV01",RAW_m_TE0714_REV01!$AD:$AF,IF($M$4="TE0714_REV02",RAW_m_TE0714_REV02!$AD:$AF,IF($M$4="TE0714_REV03",RAW_m_TE0714_REV03!$AD:$AF))),3,0),"---")</f>
        <v>---</v>
      </c>
      <c r="R91" s="44" t="str">
        <f>IFERROR(VLOOKUP(O91,IF($M$4="TE0714_REV01",RAW_m_TE0714_REV01!$AE:$AG,IF($M$4="TE0714_REV02",RAW_m_TE0714_REV02!$AE:$AG,IF($M$4="TE0714_REV03",RAW_m_TE0714_REV03!$AE:$AG))),3,0),"---")</f>
        <v>---</v>
      </c>
      <c r="S91" s="44" t="str">
        <f t="shared" si="3"/>
        <v>---</v>
      </c>
    </row>
    <row r="92" spans="2:19" ht="15" customHeight="1" x14ac:dyDescent="0.25">
      <c r="B92" s="41">
        <f t="shared" si="2"/>
        <v>87</v>
      </c>
      <c r="C92" s="42">
        <f>IFERROR(IF($C$4="TEBT0714_REV01",CALC_CONN_TEBT0714_REV01!U92,IF($C$4="TEBB0714_REV01",CALC_CONN_TEBB0714_REV01!U92,IF($C$4="TEBA0714_REV01",CALC_CONN_TEBA0714_REV01!U92,))),"---")</f>
        <v>0</v>
      </c>
      <c r="D92" s="43">
        <f>IFERROR(IF($C$4="TEBT0714_REV01",CALC_CONN_TEBT0714_REV01!D92,IF($C$4="TEBB0714_REV01",CALC_CONN_TEBB0714_REV01!D92,IF($C$4="TEBA0714_REV01",CALC_CONN_TEBA0714_REV01!D92,))),"---")</f>
        <v>0</v>
      </c>
      <c r="E92" s="43">
        <f>IFERROR(IF($C$4="TEBT0714_REV01",CALC_CONN_TEBT0714_REV01!E92,IF($C$4="TEBB0714_REV01",CALC_CONN_TEBB0714_REV01!E92,IF($C$4="TEBA0714_REV01",CALC_CONN_TEBA0714_REV01!E92,))),"---")</f>
        <v>0</v>
      </c>
      <c r="F92" s="44" t="str">
        <f>IFERROR(IF(VLOOKUP($D92&amp;"-"&amp;$E92,IF($C$4="TEBA0714_REV01",CALC_CONN_TEBA0714_REV01!$F:$I,IF($C$4="TEBB0714_REV01",CALC_CONN_TEBB0714_REV01!$F:$I,IF($C$4="TEBT0714_REV01",CALC_CONN_TEBT0714_REV01!$F:$I))),4,0)="--","---",IF($C$4="TEBA0714_REV01",CALC_CONN_TEBA0714_REV01!$G92&amp; " --&gt; " &amp;CALC_CONN_TEBA0714_REV01!$I92&amp; " --&gt; ",IF($C$4="TEBB0714_REV01",CALC_CONN_TEBB0714_REV01!$G92&amp; " --&gt; " &amp;CALC_CONN_TEBB0714_REV01!$I92&amp; " --&gt; ",IF($C$4="TEBT0714_REV01",CALC_CONN_TEBT0714_REV01!$G92&amp; " --&gt; " &amp;CALC_CONN_TEBT0714_REV01!$I92&amp; " --&gt; ")))),"---")</f>
        <v>---</v>
      </c>
      <c r="G92" s="44" t="str">
        <f>IFERROR(IF(VLOOKUP($D92&amp;"-"&amp;$E92,IF($C$4="TEBA0714_REV01",CALC_CONN_TEBA0714_REV01!$F:$H,IF($C$4="TEBB0714_REV01",CALC_CONN_TEBB0714_REV01!$F:$H,IF($C$4="TEBT0714_REV01",CALC_CONN_TEBT0714_REV01!$F:$H))),3,0)="--",VLOOKUP($D92&amp;"-"&amp;$E92,IF($C$4="TEBA0714_REV01",CALC_CONN_TEBA0714_REV01!$F:$H,IF($C$4="TEBB0714_REV01",CALC_CONN_TEBB0714_REV01!$F:$H,IF($C$4="TEBT0714_REV01",CALC_CONN_TEBT0714_REV01!$F:$H))),2,0),VLOOKUP($D92&amp;"-"&amp;$E92,IF($C$4="TEBA0714_REV01",CALC_CONN_TEBA0714_REV01!$F:$H,IF($C$4="TEBB0714_REV01",CALC_CONN_TEBB0714_REV01!$F:$H,IF($C$4="TEBT0714_REV01",CALC_CONN_TEBT0714_REV01!$F:$H))),3,0)),"---")</f>
        <v>---</v>
      </c>
      <c r="H92" s="44" t="str">
        <f>IFERROR(VLOOKUP(G92,IF($C$4="TEBT0714_REV01",CALC_CONN_TEBT0714_REV01!$G:$T,IF($C$4="TEBB0714_REV01",CALC_CONN_TEBB0714_REV01!$G:$T,IF($C$4="TEBA0714_REV01",CALC_CONN_TEBA0714_REV01!$G:$T))),14,0),"---")</f>
        <v>---</v>
      </c>
      <c r="I92" s="44" t="str">
        <f>IFERROR(VLOOKUP($D92&amp;"-"&amp;$E92,IF($C$4="TEBA0714_REV01",CALC_CONN_TEBA0714_REV01!$F:$K,IF($C$4="TEBB0714_REV01",CALC_CONN_TEBB0714_REV01!$F:$K,IF($C$4="TEBT0714_REV01",CALC_CONN_TEBT0714_REV01!$F:$K,"???"))),6,0),"---")</f>
        <v>---</v>
      </c>
      <c r="J92" s="45" t="str">
        <f>IFERROR(VLOOKUP($D92&amp;"-"&amp;$E92,IF($C$4="TEBA0714_REV01",CALC_CONN_TEBA0714_REV01!$F:$M,IF($C$4="TEBB0714_REV01",CALC_CONN_TEBB0714_REV01!$F:$M,IF($C$4="TEBT0714_REV01",CALC_CONN_TEBT0714_REV01!$F:$M,"???"))),8,0),"---")</f>
        <v>---</v>
      </c>
      <c r="K92" s="46" t="str">
        <f>IFERROR(VLOOKUP($D92&amp;"-"&amp;$E92,IF($C$4="TEBT0714_REV01",CALC_CONN_TEBT0714_REV01!$F:$N,IF($C$4="TEBB0714_REV01",CALC_CONN_TEBB0714_REV01!$F:$N,IF($C$4="TEBA0714_REV01",CALC_CONN_TEBA0714_REV01!$F:$N))),9,0),"---")</f>
        <v>---</v>
      </c>
      <c r="L92" s="44" t="str">
        <f>IFERROR(VLOOKUP(K92,B2B!$H$3:$I$2000,2,0),"---")</f>
        <v>---</v>
      </c>
      <c r="M92" s="44" t="str">
        <f>IFERROR(VLOOKUP(L92,IF($M$4="TE0714_REV01",RAW_m_TE0714_REV01!$AD:$AH,IF($M$4="TE0714_REV02",RAW_m_TE0714_REV02!$AD:$AH,IF($M$4="TE0714_REV03",RAW_m_TE0714_REV03!$AD:$AH))),5,0),"---")</f>
        <v>---</v>
      </c>
      <c r="N92" s="44" t="str">
        <f>IFERROR(VLOOKUP(L92,IF($M$4="TE0714_REV01",RAW_m_TE0714_REV01!$AE:$AJ,IF($M$4="TE0714_REV02",RAW_m_TE0714_REV02!$AE:$AJ,IF($M$4="TE0714_REV03",RAW_m_TE0714_REV03!$AE:$AJ))),6,0),"---")</f>
        <v>---</v>
      </c>
      <c r="O92" s="54" t="str">
        <f>IFERROR(VLOOKUP(L92,IF($M$4="TE0714_REV01",RAW_m_TE0714_REV01!$AD:$AE,IF($M$4="TE0714_REV02",RAW_m_TE0714_REV02!$AD:$AE,IF($M$4="TE0714_REV03",RAW_m_TE0714_REV03!$AD:$AE))),2,0),"---")</f>
        <v>---</v>
      </c>
      <c r="P92" s="44" t="str">
        <f>IFERROR(VLOOKUP(O92,IF($M$4="TE0714_REV01",RAW_m_TE0714_REV01!$AJ:$AK,IF($M$4="TE0714_REV02",RAW_m_TE0714_REV02!$AJ:$AK,IF($M$4="TE0714_REV03",RAW_m_TE0714_REV03!$AJ:$AK))),2,0),"---")</f>
        <v>---</v>
      </c>
      <c r="Q92" s="44" t="str">
        <f>IFERROR(VLOOKUP(L92,IF($M$4="TE0714_REV01",RAW_m_TE0714_REV01!$AD:$AF,IF($M$4="TE0714_REV02",RAW_m_TE0714_REV02!$AD:$AF,IF($M$4="TE0714_REV03",RAW_m_TE0714_REV03!$AD:$AF))),3,0),"---")</f>
        <v>---</v>
      </c>
      <c r="R92" s="44" t="str">
        <f>IFERROR(VLOOKUP(O92,IF($M$4="TE0714_REV01",RAW_m_TE0714_REV01!$AE:$AG,IF($M$4="TE0714_REV02",RAW_m_TE0714_REV02!$AE:$AG,IF($M$4="TE0714_REV03",RAW_m_TE0714_REV03!$AE:$AG))),3,0),"---")</f>
        <v>---</v>
      </c>
      <c r="S92" s="44" t="str">
        <f t="shared" si="3"/>
        <v>---</v>
      </c>
    </row>
    <row r="93" spans="2:19" ht="15" customHeight="1" x14ac:dyDescent="0.25">
      <c r="B93" s="41">
        <f t="shared" si="2"/>
        <v>88</v>
      </c>
      <c r="C93" s="42">
        <f>IFERROR(IF($C$4="TEBT0714_REV01",CALC_CONN_TEBT0714_REV01!U93,IF($C$4="TEBB0714_REV01",CALC_CONN_TEBB0714_REV01!U93,IF($C$4="TEBA0714_REV01",CALC_CONN_TEBA0714_REV01!U93,))),"---")</f>
        <v>0</v>
      </c>
      <c r="D93" s="43">
        <f>IFERROR(IF($C$4="TEBT0714_REV01",CALC_CONN_TEBT0714_REV01!D93,IF($C$4="TEBB0714_REV01",CALC_CONN_TEBB0714_REV01!D93,IF($C$4="TEBA0714_REV01",CALC_CONN_TEBA0714_REV01!D93,))),"---")</f>
        <v>0</v>
      </c>
      <c r="E93" s="43">
        <f>IFERROR(IF($C$4="TEBT0714_REV01",CALC_CONN_TEBT0714_REV01!E93,IF($C$4="TEBB0714_REV01",CALC_CONN_TEBB0714_REV01!E93,IF($C$4="TEBA0714_REV01",CALC_CONN_TEBA0714_REV01!E93,))),"---")</f>
        <v>0</v>
      </c>
      <c r="F93" s="44" t="str">
        <f>IFERROR(IF(VLOOKUP($D93&amp;"-"&amp;$E93,IF($C$4="TEBA0714_REV01",CALC_CONN_TEBA0714_REV01!$F:$I,IF($C$4="TEBB0714_REV01",CALC_CONN_TEBB0714_REV01!$F:$I,IF($C$4="TEBT0714_REV01",CALC_CONN_TEBT0714_REV01!$F:$I))),4,0)="--","---",IF($C$4="TEBA0714_REV01",CALC_CONN_TEBA0714_REV01!$G93&amp; " --&gt; " &amp;CALC_CONN_TEBA0714_REV01!$I93&amp; " --&gt; ",IF($C$4="TEBB0714_REV01",CALC_CONN_TEBB0714_REV01!$G93&amp; " --&gt; " &amp;CALC_CONN_TEBB0714_REV01!$I93&amp; " --&gt; ",IF($C$4="TEBT0714_REV01",CALC_CONN_TEBT0714_REV01!$G93&amp; " --&gt; " &amp;CALC_CONN_TEBT0714_REV01!$I93&amp; " --&gt; ")))),"---")</f>
        <v>---</v>
      </c>
      <c r="G93" s="44" t="str">
        <f>IFERROR(IF(VLOOKUP($D93&amp;"-"&amp;$E93,IF($C$4="TEBA0714_REV01",CALC_CONN_TEBA0714_REV01!$F:$H,IF($C$4="TEBB0714_REV01",CALC_CONN_TEBB0714_REV01!$F:$H,IF($C$4="TEBT0714_REV01",CALC_CONN_TEBT0714_REV01!$F:$H))),3,0)="--",VLOOKUP($D93&amp;"-"&amp;$E93,IF($C$4="TEBA0714_REV01",CALC_CONN_TEBA0714_REV01!$F:$H,IF($C$4="TEBB0714_REV01",CALC_CONN_TEBB0714_REV01!$F:$H,IF($C$4="TEBT0714_REV01",CALC_CONN_TEBT0714_REV01!$F:$H))),2,0),VLOOKUP($D93&amp;"-"&amp;$E93,IF($C$4="TEBA0714_REV01",CALC_CONN_TEBA0714_REV01!$F:$H,IF($C$4="TEBB0714_REV01",CALC_CONN_TEBB0714_REV01!$F:$H,IF($C$4="TEBT0714_REV01",CALC_CONN_TEBT0714_REV01!$F:$H))),3,0)),"---")</f>
        <v>---</v>
      </c>
      <c r="H93" s="44" t="str">
        <f>IFERROR(VLOOKUP(G93,IF($C$4="TEBT0714_REV01",CALC_CONN_TEBT0714_REV01!$G:$T,IF($C$4="TEBB0714_REV01",CALC_CONN_TEBB0714_REV01!$G:$T,IF($C$4="TEBA0714_REV01",CALC_CONN_TEBA0714_REV01!$G:$T))),14,0),"---")</f>
        <v>---</v>
      </c>
      <c r="I93" s="44" t="str">
        <f>IFERROR(VLOOKUP($D93&amp;"-"&amp;$E93,IF($C$4="TEBA0714_REV01",CALC_CONN_TEBA0714_REV01!$F:$K,IF($C$4="TEBB0714_REV01",CALC_CONN_TEBB0714_REV01!$F:$K,IF($C$4="TEBT0714_REV01",CALC_CONN_TEBT0714_REV01!$F:$K,"???"))),6,0),"---")</f>
        <v>---</v>
      </c>
      <c r="J93" s="45" t="str">
        <f>IFERROR(VLOOKUP($D93&amp;"-"&amp;$E93,IF($C$4="TEBA0714_REV01",CALC_CONN_TEBA0714_REV01!$F:$M,IF($C$4="TEBB0714_REV01",CALC_CONN_TEBB0714_REV01!$F:$M,IF($C$4="TEBT0714_REV01",CALC_CONN_TEBT0714_REV01!$F:$M,"???"))),8,0),"---")</f>
        <v>---</v>
      </c>
      <c r="K93" s="46" t="str">
        <f>IFERROR(VLOOKUP($D93&amp;"-"&amp;$E93,IF($C$4="TEBT0714_REV01",CALC_CONN_TEBT0714_REV01!$F:$N,IF($C$4="TEBB0714_REV01",CALC_CONN_TEBB0714_REV01!$F:$N,IF($C$4="TEBA0714_REV01",CALC_CONN_TEBA0714_REV01!$F:$N))),9,0),"---")</f>
        <v>---</v>
      </c>
      <c r="L93" s="44" t="str">
        <f>IFERROR(VLOOKUP(K93,B2B!$H$3:$I$2000,2,0),"---")</f>
        <v>---</v>
      </c>
      <c r="M93" s="44" t="str">
        <f>IFERROR(VLOOKUP(L93,IF($M$4="TE0714_REV01",RAW_m_TE0714_REV01!$AD:$AH,IF($M$4="TE0714_REV02",RAW_m_TE0714_REV02!$AD:$AH,IF($M$4="TE0714_REV03",RAW_m_TE0714_REV03!$AD:$AH))),5,0),"---")</f>
        <v>---</v>
      </c>
      <c r="N93" s="44" t="str">
        <f>IFERROR(VLOOKUP(L93,IF($M$4="TE0714_REV01",RAW_m_TE0714_REV01!$AE:$AJ,IF($M$4="TE0714_REV02",RAW_m_TE0714_REV02!$AE:$AJ,IF($M$4="TE0714_REV03",RAW_m_TE0714_REV03!$AE:$AJ))),6,0),"---")</f>
        <v>---</v>
      </c>
      <c r="O93" s="54" t="str">
        <f>IFERROR(VLOOKUP(L93,IF($M$4="TE0714_REV01",RAW_m_TE0714_REV01!$AD:$AE,IF($M$4="TE0714_REV02",RAW_m_TE0714_REV02!$AD:$AE,IF($M$4="TE0714_REV03",RAW_m_TE0714_REV03!$AD:$AE))),2,0),"---")</f>
        <v>---</v>
      </c>
      <c r="P93" s="44" t="str">
        <f>IFERROR(VLOOKUP(O93,IF($M$4="TE0714_REV01",RAW_m_TE0714_REV01!$AJ:$AK,IF($M$4="TE0714_REV02",RAW_m_TE0714_REV02!$AJ:$AK,IF($M$4="TE0714_REV03",RAW_m_TE0714_REV03!$AJ:$AK))),2,0),"---")</f>
        <v>---</v>
      </c>
      <c r="Q93" s="44" t="str">
        <f>IFERROR(VLOOKUP(L93,IF($M$4="TE0714_REV01",RAW_m_TE0714_REV01!$AD:$AF,IF($M$4="TE0714_REV02",RAW_m_TE0714_REV02!$AD:$AF,IF($M$4="TE0714_REV03",RAW_m_TE0714_REV03!$AD:$AF))),3,0),"---")</f>
        <v>---</v>
      </c>
      <c r="R93" s="44" t="str">
        <f>IFERROR(VLOOKUP(O93,IF($M$4="TE0714_REV01",RAW_m_TE0714_REV01!$AE:$AG,IF($M$4="TE0714_REV02",RAW_m_TE0714_REV02!$AE:$AG,IF($M$4="TE0714_REV03",RAW_m_TE0714_REV03!$AE:$AG))),3,0),"---")</f>
        <v>---</v>
      </c>
      <c r="S93" s="44" t="str">
        <f t="shared" si="3"/>
        <v>---</v>
      </c>
    </row>
    <row r="94" spans="2:19" ht="15" customHeight="1" x14ac:dyDescent="0.25">
      <c r="B94" s="41">
        <f t="shared" si="2"/>
        <v>89</v>
      </c>
      <c r="C94" s="42">
        <f>IFERROR(IF($C$4="TEBT0714_REV01",CALC_CONN_TEBT0714_REV01!U94,IF($C$4="TEBB0714_REV01",CALC_CONN_TEBB0714_REV01!U94,IF($C$4="TEBA0714_REV01",CALC_CONN_TEBA0714_REV01!U94,))),"---")</f>
        <v>0</v>
      </c>
      <c r="D94" s="43">
        <f>IFERROR(IF($C$4="TEBT0714_REV01",CALC_CONN_TEBT0714_REV01!D94,IF($C$4="TEBB0714_REV01",CALC_CONN_TEBB0714_REV01!D94,IF($C$4="TEBA0714_REV01",CALC_CONN_TEBA0714_REV01!D94,))),"---")</f>
        <v>0</v>
      </c>
      <c r="E94" s="43">
        <f>IFERROR(IF($C$4="TEBT0714_REV01",CALC_CONN_TEBT0714_REV01!E94,IF($C$4="TEBB0714_REV01",CALC_CONN_TEBB0714_REV01!E94,IF($C$4="TEBA0714_REV01",CALC_CONN_TEBA0714_REV01!E94,))),"---")</f>
        <v>0</v>
      </c>
      <c r="F94" s="44" t="str">
        <f>IFERROR(IF(VLOOKUP($D94&amp;"-"&amp;$E94,IF($C$4="TEBA0714_REV01",CALC_CONN_TEBA0714_REV01!$F:$I,IF($C$4="TEBB0714_REV01",CALC_CONN_TEBB0714_REV01!$F:$I,IF($C$4="TEBT0714_REV01",CALC_CONN_TEBT0714_REV01!$F:$I))),4,0)="--","---",IF($C$4="TEBA0714_REV01",CALC_CONN_TEBA0714_REV01!$G94&amp; " --&gt; " &amp;CALC_CONN_TEBA0714_REV01!$I94&amp; " --&gt; ",IF($C$4="TEBB0714_REV01",CALC_CONN_TEBB0714_REV01!$G94&amp; " --&gt; " &amp;CALC_CONN_TEBB0714_REV01!$I94&amp; " --&gt; ",IF($C$4="TEBT0714_REV01",CALC_CONN_TEBT0714_REV01!$G94&amp; " --&gt; " &amp;CALC_CONN_TEBT0714_REV01!$I94&amp; " --&gt; ")))),"---")</f>
        <v>---</v>
      </c>
      <c r="G94" s="44" t="str">
        <f>IFERROR(IF(VLOOKUP($D94&amp;"-"&amp;$E94,IF($C$4="TEBA0714_REV01",CALC_CONN_TEBA0714_REV01!$F:$H,IF($C$4="TEBB0714_REV01",CALC_CONN_TEBB0714_REV01!$F:$H,IF($C$4="TEBT0714_REV01",CALC_CONN_TEBT0714_REV01!$F:$H))),3,0)="--",VLOOKUP($D94&amp;"-"&amp;$E94,IF($C$4="TEBA0714_REV01",CALC_CONN_TEBA0714_REV01!$F:$H,IF($C$4="TEBB0714_REV01",CALC_CONN_TEBB0714_REV01!$F:$H,IF($C$4="TEBT0714_REV01",CALC_CONN_TEBT0714_REV01!$F:$H))),2,0),VLOOKUP($D94&amp;"-"&amp;$E94,IF($C$4="TEBA0714_REV01",CALC_CONN_TEBA0714_REV01!$F:$H,IF($C$4="TEBB0714_REV01",CALC_CONN_TEBB0714_REV01!$F:$H,IF($C$4="TEBT0714_REV01",CALC_CONN_TEBT0714_REV01!$F:$H))),3,0)),"---")</f>
        <v>---</v>
      </c>
      <c r="H94" s="44" t="str">
        <f>IFERROR(VLOOKUP(G94,IF($C$4="TEBT0714_REV01",CALC_CONN_TEBT0714_REV01!$G:$T,IF($C$4="TEBB0714_REV01",CALC_CONN_TEBB0714_REV01!$G:$T,IF($C$4="TEBA0714_REV01",CALC_CONN_TEBA0714_REV01!$G:$T))),14,0),"---")</f>
        <v>---</v>
      </c>
      <c r="I94" s="44" t="str">
        <f>IFERROR(VLOOKUP($D94&amp;"-"&amp;$E94,IF($C$4="TEBA0714_REV01",CALC_CONN_TEBA0714_REV01!$F:$K,IF($C$4="TEBB0714_REV01",CALC_CONN_TEBB0714_REV01!$F:$K,IF($C$4="TEBT0714_REV01",CALC_CONN_TEBT0714_REV01!$F:$K,"???"))),6,0),"---")</f>
        <v>---</v>
      </c>
      <c r="J94" s="45" t="str">
        <f>IFERROR(VLOOKUP($D94&amp;"-"&amp;$E94,IF($C$4="TEBA0714_REV01",CALC_CONN_TEBA0714_REV01!$F:$M,IF($C$4="TEBB0714_REV01",CALC_CONN_TEBB0714_REV01!$F:$M,IF($C$4="TEBT0714_REV01",CALC_CONN_TEBT0714_REV01!$F:$M,"???"))),8,0),"---")</f>
        <v>---</v>
      </c>
      <c r="K94" s="46" t="str">
        <f>IFERROR(VLOOKUP($D94&amp;"-"&amp;$E94,IF($C$4="TEBT0714_REV01",CALC_CONN_TEBT0714_REV01!$F:$N,IF($C$4="TEBB0714_REV01",CALC_CONN_TEBB0714_REV01!$F:$N,IF($C$4="TEBA0714_REV01",CALC_CONN_TEBA0714_REV01!$F:$N))),9,0),"---")</f>
        <v>---</v>
      </c>
      <c r="L94" s="44" t="str">
        <f>IFERROR(VLOOKUP(K94,B2B!$H$3:$I$2000,2,0),"---")</f>
        <v>---</v>
      </c>
      <c r="M94" s="44" t="str">
        <f>IFERROR(VLOOKUP(L94,IF($M$4="TE0714_REV01",RAW_m_TE0714_REV01!$AD:$AH,IF($M$4="TE0714_REV02",RAW_m_TE0714_REV02!$AD:$AH,IF($M$4="TE0714_REV03",RAW_m_TE0714_REV03!$AD:$AH))),5,0),"---")</f>
        <v>---</v>
      </c>
      <c r="N94" s="44" t="str">
        <f>IFERROR(VLOOKUP(L94,IF($M$4="TE0714_REV01",RAW_m_TE0714_REV01!$AE:$AJ,IF($M$4="TE0714_REV02",RAW_m_TE0714_REV02!$AE:$AJ,IF($M$4="TE0714_REV03",RAW_m_TE0714_REV03!$AE:$AJ))),6,0),"---")</f>
        <v>---</v>
      </c>
      <c r="O94" s="54" t="str">
        <f>IFERROR(VLOOKUP(L94,IF($M$4="TE0714_REV01",RAW_m_TE0714_REV01!$AD:$AE,IF($M$4="TE0714_REV02",RAW_m_TE0714_REV02!$AD:$AE,IF($M$4="TE0714_REV03",RAW_m_TE0714_REV03!$AD:$AE))),2,0),"---")</f>
        <v>---</v>
      </c>
      <c r="P94" s="44" t="str">
        <f>IFERROR(VLOOKUP(O94,IF($M$4="TE0714_REV01",RAW_m_TE0714_REV01!$AJ:$AK,IF($M$4="TE0714_REV02",RAW_m_TE0714_REV02!$AJ:$AK,IF($M$4="TE0714_REV03",RAW_m_TE0714_REV03!$AJ:$AK))),2,0),"---")</f>
        <v>---</v>
      </c>
      <c r="Q94" s="44" t="str">
        <f>IFERROR(VLOOKUP(L94,IF($M$4="TE0714_REV01",RAW_m_TE0714_REV01!$AD:$AF,IF($M$4="TE0714_REV02",RAW_m_TE0714_REV02!$AD:$AF,IF($M$4="TE0714_REV03",RAW_m_TE0714_REV03!$AD:$AF))),3,0),"---")</f>
        <v>---</v>
      </c>
      <c r="R94" s="44" t="str">
        <f>IFERROR(VLOOKUP(O94,IF($M$4="TE0714_REV01",RAW_m_TE0714_REV01!$AE:$AG,IF($M$4="TE0714_REV02",RAW_m_TE0714_REV02!$AE:$AG,IF($M$4="TE0714_REV03",RAW_m_TE0714_REV03!$AE:$AG))),3,0),"---")</f>
        <v>---</v>
      </c>
      <c r="S94" s="44" t="str">
        <f t="shared" si="3"/>
        <v>---</v>
      </c>
    </row>
    <row r="95" spans="2:19" ht="15" customHeight="1" x14ac:dyDescent="0.25">
      <c r="B95" s="41">
        <f t="shared" si="2"/>
        <v>90</v>
      </c>
      <c r="C95" s="42">
        <f>IFERROR(IF($C$4="TEBT0714_REV01",CALC_CONN_TEBT0714_REV01!U95,IF($C$4="TEBB0714_REV01",CALC_CONN_TEBB0714_REV01!U95,IF($C$4="TEBA0714_REV01",CALC_CONN_TEBA0714_REV01!U95,))),"---")</f>
        <v>0</v>
      </c>
      <c r="D95" s="43">
        <f>IFERROR(IF($C$4="TEBT0714_REV01",CALC_CONN_TEBT0714_REV01!D95,IF($C$4="TEBB0714_REV01",CALC_CONN_TEBB0714_REV01!D95,IF($C$4="TEBA0714_REV01",CALC_CONN_TEBA0714_REV01!D95,))),"---")</f>
        <v>0</v>
      </c>
      <c r="E95" s="43">
        <f>IFERROR(IF($C$4="TEBT0714_REV01",CALC_CONN_TEBT0714_REV01!E95,IF($C$4="TEBB0714_REV01",CALC_CONN_TEBB0714_REV01!E95,IF($C$4="TEBA0714_REV01",CALC_CONN_TEBA0714_REV01!E95,))),"---")</f>
        <v>0</v>
      </c>
      <c r="F95" s="44" t="str">
        <f>IFERROR(IF(VLOOKUP($D95&amp;"-"&amp;$E95,IF($C$4="TEBA0714_REV01",CALC_CONN_TEBA0714_REV01!$F:$I,IF($C$4="TEBB0714_REV01",CALC_CONN_TEBB0714_REV01!$F:$I,IF($C$4="TEBT0714_REV01",CALC_CONN_TEBT0714_REV01!$F:$I))),4,0)="--","---",IF($C$4="TEBA0714_REV01",CALC_CONN_TEBA0714_REV01!$G95&amp; " --&gt; " &amp;CALC_CONN_TEBA0714_REV01!$I95&amp; " --&gt; ",IF($C$4="TEBB0714_REV01",CALC_CONN_TEBB0714_REV01!$G95&amp; " --&gt; " &amp;CALC_CONN_TEBB0714_REV01!$I95&amp; " --&gt; ",IF($C$4="TEBT0714_REV01",CALC_CONN_TEBT0714_REV01!$G95&amp; " --&gt; " &amp;CALC_CONN_TEBT0714_REV01!$I95&amp; " --&gt; ")))),"---")</f>
        <v>---</v>
      </c>
      <c r="G95" s="44" t="str">
        <f>IFERROR(IF(VLOOKUP($D95&amp;"-"&amp;$E95,IF($C$4="TEBA0714_REV01",CALC_CONN_TEBA0714_REV01!$F:$H,IF($C$4="TEBB0714_REV01",CALC_CONN_TEBB0714_REV01!$F:$H,IF($C$4="TEBT0714_REV01",CALC_CONN_TEBT0714_REV01!$F:$H))),3,0)="--",VLOOKUP($D95&amp;"-"&amp;$E95,IF($C$4="TEBA0714_REV01",CALC_CONN_TEBA0714_REV01!$F:$H,IF($C$4="TEBB0714_REV01",CALC_CONN_TEBB0714_REV01!$F:$H,IF($C$4="TEBT0714_REV01",CALC_CONN_TEBT0714_REV01!$F:$H))),2,0),VLOOKUP($D95&amp;"-"&amp;$E95,IF($C$4="TEBA0714_REV01",CALC_CONN_TEBA0714_REV01!$F:$H,IF($C$4="TEBB0714_REV01",CALC_CONN_TEBB0714_REV01!$F:$H,IF($C$4="TEBT0714_REV01",CALC_CONN_TEBT0714_REV01!$F:$H))),3,0)),"---")</f>
        <v>---</v>
      </c>
      <c r="H95" s="44" t="str">
        <f>IFERROR(VLOOKUP(G95,IF($C$4="TEBT0714_REV01",CALC_CONN_TEBT0714_REV01!$G:$T,IF($C$4="TEBB0714_REV01",CALC_CONN_TEBB0714_REV01!$G:$T,IF($C$4="TEBA0714_REV01",CALC_CONN_TEBA0714_REV01!$G:$T))),14,0),"---")</f>
        <v>---</v>
      </c>
      <c r="I95" s="44" t="str">
        <f>IFERROR(VLOOKUP($D95&amp;"-"&amp;$E95,IF($C$4="TEBA0714_REV01",CALC_CONN_TEBA0714_REV01!$F:$K,IF($C$4="TEBB0714_REV01",CALC_CONN_TEBB0714_REV01!$F:$K,IF($C$4="TEBT0714_REV01",CALC_CONN_TEBT0714_REV01!$F:$K,"???"))),6,0),"---")</f>
        <v>---</v>
      </c>
      <c r="J95" s="45" t="str">
        <f>IFERROR(VLOOKUP($D95&amp;"-"&amp;$E95,IF($C$4="TEBA0714_REV01",CALC_CONN_TEBA0714_REV01!$F:$M,IF($C$4="TEBB0714_REV01",CALC_CONN_TEBB0714_REV01!$F:$M,IF($C$4="TEBT0714_REV01",CALC_CONN_TEBT0714_REV01!$F:$M,"???"))),8,0),"---")</f>
        <v>---</v>
      </c>
      <c r="K95" s="46" t="str">
        <f>IFERROR(VLOOKUP($D95&amp;"-"&amp;$E95,IF($C$4="TEBT0714_REV01",CALC_CONN_TEBT0714_REV01!$F:$N,IF($C$4="TEBB0714_REV01",CALC_CONN_TEBB0714_REV01!$F:$N,IF($C$4="TEBA0714_REV01",CALC_CONN_TEBA0714_REV01!$F:$N))),9,0),"---")</f>
        <v>---</v>
      </c>
      <c r="L95" s="44" t="str">
        <f>IFERROR(VLOOKUP(K95,B2B!$H$3:$I$2000,2,0),"---")</f>
        <v>---</v>
      </c>
      <c r="M95" s="44" t="str">
        <f>IFERROR(VLOOKUP(L95,IF($M$4="TE0714_REV01",RAW_m_TE0714_REV01!$AD:$AH,IF($M$4="TE0714_REV02",RAW_m_TE0714_REV02!$AD:$AH,IF($M$4="TE0714_REV03",RAW_m_TE0714_REV03!$AD:$AH))),5,0),"---")</f>
        <v>---</v>
      </c>
      <c r="N95" s="44" t="str">
        <f>IFERROR(VLOOKUP(L95,IF($M$4="TE0714_REV01",RAW_m_TE0714_REV01!$AE:$AJ,IF($M$4="TE0714_REV02",RAW_m_TE0714_REV02!$AE:$AJ,IF($M$4="TE0714_REV03",RAW_m_TE0714_REV03!$AE:$AJ))),6,0),"---")</f>
        <v>---</v>
      </c>
      <c r="O95" s="54" t="str">
        <f>IFERROR(VLOOKUP(L95,IF($M$4="TE0714_REV01",RAW_m_TE0714_REV01!$AD:$AE,IF($M$4="TE0714_REV02",RAW_m_TE0714_REV02!$AD:$AE,IF($M$4="TE0714_REV03",RAW_m_TE0714_REV03!$AD:$AE))),2,0),"---")</f>
        <v>---</v>
      </c>
      <c r="P95" s="44" t="str">
        <f>IFERROR(VLOOKUP(O95,IF($M$4="TE0714_REV01",RAW_m_TE0714_REV01!$AJ:$AK,IF($M$4="TE0714_REV02",RAW_m_TE0714_REV02!$AJ:$AK,IF($M$4="TE0714_REV03",RAW_m_TE0714_REV03!$AJ:$AK))),2,0),"---")</f>
        <v>---</v>
      </c>
      <c r="Q95" s="44" t="str">
        <f>IFERROR(VLOOKUP(L95,IF($M$4="TE0714_REV01",RAW_m_TE0714_REV01!$AD:$AF,IF($M$4="TE0714_REV02",RAW_m_TE0714_REV02!$AD:$AF,IF($M$4="TE0714_REV03",RAW_m_TE0714_REV03!$AD:$AF))),3,0),"---")</f>
        <v>---</v>
      </c>
      <c r="R95" s="44" t="str">
        <f>IFERROR(VLOOKUP(O95,IF($M$4="TE0714_REV01",RAW_m_TE0714_REV01!$AE:$AG,IF($M$4="TE0714_REV02",RAW_m_TE0714_REV02!$AE:$AG,IF($M$4="TE0714_REV03",RAW_m_TE0714_REV03!$AE:$AG))),3,0),"---")</f>
        <v>---</v>
      </c>
      <c r="S95" s="44" t="str">
        <f t="shared" si="3"/>
        <v>---</v>
      </c>
    </row>
    <row r="96" spans="2:19" ht="15" customHeight="1" x14ac:dyDescent="0.25">
      <c r="B96" s="41">
        <f t="shared" si="2"/>
        <v>91</v>
      </c>
      <c r="C96" s="42">
        <f>IFERROR(IF($C$4="TEBT0714_REV01",CALC_CONN_TEBT0714_REV01!U96,IF($C$4="TEBB0714_REV01",CALC_CONN_TEBB0714_REV01!U96,IF($C$4="TEBA0714_REV01",CALC_CONN_TEBA0714_REV01!U96,))),"---")</f>
        <v>0</v>
      </c>
      <c r="D96" s="43">
        <f>IFERROR(IF($C$4="TEBT0714_REV01",CALC_CONN_TEBT0714_REV01!D96,IF($C$4="TEBB0714_REV01",CALC_CONN_TEBB0714_REV01!D96,IF($C$4="TEBA0714_REV01",CALC_CONN_TEBA0714_REV01!D96,))),"---")</f>
        <v>0</v>
      </c>
      <c r="E96" s="43">
        <f>IFERROR(IF($C$4="TEBT0714_REV01",CALC_CONN_TEBT0714_REV01!E96,IF($C$4="TEBB0714_REV01",CALC_CONN_TEBB0714_REV01!E96,IF($C$4="TEBA0714_REV01",CALC_CONN_TEBA0714_REV01!E96,))),"---")</f>
        <v>0</v>
      </c>
      <c r="F96" s="44" t="str">
        <f>IFERROR(IF(VLOOKUP($D96&amp;"-"&amp;$E96,IF($C$4="TEBA0714_REV01",CALC_CONN_TEBA0714_REV01!$F:$I,IF($C$4="TEBB0714_REV01",CALC_CONN_TEBB0714_REV01!$F:$I,IF($C$4="TEBT0714_REV01",CALC_CONN_TEBT0714_REV01!$F:$I))),4,0)="--","---",IF($C$4="TEBA0714_REV01",CALC_CONN_TEBA0714_REV01!$G96&amp; " --&gt; " &amp;CALC_CONN_TEBA0714_REV01!$I96&amp; " --&gt; ",IF($C$4="TEBB0714_REV01",CALC_CONN_TEBB0714_REV01!$G96&amp; " --&gt; " &amp;CALC_CONN_TEBB0714_REV01!$I96&amp; " --&gt; ",IF($C$4="TEBT0714_REV01",CALC_CONN_TEBT0714_REV01!$G96&amp; " --&gt; " &amp;CALC_CONN_TEBT0714_REV01!$I96&amp; " --&gt; ")))),"---")</f>
        <v>---</v>
      </c>
      <c r="G96" s="44" t="str">
        <f>IFERROR(IF(VLOOKUP($D96&amp;"-"&amp;$E96,IF($C$4="TEBA0714_REV01",CALC_CONN_TEBA0714_REV01!$F:$H,IF($C$4="TEBB0714_REV01",CALC_CONN_TEBB0714_REV01!$F:$H,IF($C$4="TEBT0714_REV01",CALC_CONN_TEBT0714_REV01!$F:$H))),3,0)="--",VLOOKUP($D96&amp;"-"&amp;$E96,IF($C$4="TEBA0714_REV01",CALC_CONN_TEBA0714_REV01!$F:$H,IF($C$4="TEBB0714_REV01",CALC_CONN_TEBB0714_REV01!$F:$H,IF($C$4="TEBT0714_REV01",CALC_CONN_TEBT0714_REV01!$F:$H))),2,0),VLOOKUP($D96&amp;"-"&amp;$E96,IF($C$4="TEBA0714_REV01",CALC_CONN_TEBA0714_REV01!$F:$H,IF($C$4="TEBB0714_REV01",CALC_CONN_TEBB0714_REV01!$F:$H,IF($C$4="TEBT0714_REV01",CALC_CONN_TEBT0714_REV01!$F:$H))),3,0)),"---")</f>
        <v>---</v>
      </c>
      <c r="H96" s="44" t="str">
        <f>IFERROR(VLOOKUP(G96,IF($C$4="TEBT0714_REV01",CALC_CONN_TEBT0714_REV01!$G:$T,IF($C$4="TEBB0714_REV01",CALC_CONN_TEBB0714_REV01!$G:$T,IF($C$4="TEBA0714_REV01",CALC_CONN_TEBA0714_REV01!$G:$T))),14,0),"---")</f>
        <v>---</v>
      </c>
      <c r="I96" s="44" t="str">
        <f>IFERROR(VLOOKUP($D96&amp;"-"&amp;$E96,IF($C$4="TEBA0714_REV01",CALC_CONN_TEBA0714_REV01!$F:$K,IF($C$4="TEBB0714_REV01",CALC_CONN_TEBB0714_REV01!$F:$K,IF($C$4="TEBT0714_REV01",CALC_CONN_TEBT0714_REV01!$F:$K,"???"))),6,0),"---")</f>
        <v>---</v>
      </c>
      <c r="J96" s="45" t="str">
        <f>IFERROR(VLOOKUP($D96&amp;"-"&amp;$E96,IF($C$4="TEBA0714_REV01",CALC_CONN_TEBA0714_REV01!$F:$M,IF($C$4="TEBB0714_REV01",CALC_CONN_TEBB0714_REV01!$F:$M,IF($C$4="TEBT0714_REV01",CALC_CONN_TEBT0714_REV01!$F:$M,"???"))),8,0),"---")</f>
        <v>---</v>
      </c>
      <c r="K96" s="46" t="str">
        <f>IFERROR(VLOOKUP($D96&amp;"-"&amp;$E96,IF($C$4="TEBT0714_REV01",CALC_CONN_TEBT0714_REV01!$F:$N,IF($C$4="TEBB0714_REV01",CALC_CONN_TEBB0714_REV01!$F:$N,IF($C$4="TEBA0714_REV01",CALC_CONN_TEBA0714_REV01!$F:$N))),9,0),"---")</f>
        <v>---</v>
      </c>
      <c r="L96" s="44" t="str">
        <f>IFERROR(VLOOKUP(K96,B2B!$H$3:$I$2000,2,0),"---")</f>
        <v>---</v>
      </c>
      <c r="M96" s="44" t="str">
        <f>IFERROR(VLOOKUP(L96,IF($M$4="TE0714_REV01",RAW_m_TE0714_REV01!$AD:$AH,IF($M$4="TE0714_REV02",RAW_m_TE0714_REV02!$AD:$AH,IF($M$4="TE0714_REV03",RAW_m_TE0714_REV03!$AD:$AH))),5,0),"---")</f>
        <v>---</v>
      </c>
      <c r="N96" s="44" t="str">
        <f>IFERROR(VLOOKUP(L96,IF($M$4="TE0714_REV01",RAW_m_TE0714_REV01!$AE:$AJ,IF($M$4="TE0714_REV02",RAW_m_TE0714_REV02!$AE:$AJ,IF($M$4="TE0714_REV03",RAW_m_TE0714_REV03!$AE:$AJ))),6,0),"---")</f>
        <v>---</v>
      </c>
      <c r="O96" s="54" t="str">
        <f>IFERROR(VLOOKUP(L96,IF($M$4="TE0714_REV01",RAW_m_TE0714_REV01!$AD:$AE,IF($M$4="TE0714_REV02",RAW_m_TE0714_REV02!$AD:$AE,IF($M$4="TE0714_REV03",RAW_m_TE0714_REV03!$AD:$AE))),2,0),"---")</f>
        <v>---</v>
      </c>
      <c r="P96" s="44" t="str">
        <f>IFERROR(VLOOKUP(O96,IF($M$4="TE0714_REV01",RAW_m_TE0714_REV01!$AJ:$AK,IF($M$4="TE0714_REV02",RAW_m_TE0714_REV02!$AJ:$AK,IF($M$4="TE0714_REV03",RAW_m_TE0714_REV03!$AJ:$AK))),2,0),"---")</f>
        <v>---</v>
      </c>
      <c r="Q96" s="44" t="str">
        <f>IFERROR(VLOOKUP(L96,IF($M$4="TE0714_REV01",RAW_m_TE0714_REV01!$AD:$AF,IF($M$4="TE0714_REV02",RAW_m_TE0714_REV02!$AD:$AF,IF($M$4="TE0714_REV03",RAW_m_TE0714_REV03!$AD:$AF))),3,0),"---")</f>
        <v>---</v>
      </c>
      <c r="R96" s="44" t="str">
        <f>IFERROR(VLOOKUP(O96,IF($M$4="TE0714_REV01",RAW_m_TE0714_REV01!$AE:$AG,IF($M$4="TE0714_REV02",RAW_m_TE0714_REV02!$AE:$AG,IF($M$4="TE0714_REV03",RAW_m_TE0714_REV03!$AE:$AG))),3,0),"---")</f>
        <v>---</v>
      </c>
      <c r="S96" s="44" t="str">
        <f t="shared" si="3"/>
        <v>---</v>
      </c>
    </row>
    <row r="97" spans="2:19" ht="15" customHeight="1" x14ac:dyDescent="0.25">
      <c r="B97" s="41">
        <f t="shared" si="2"/>
        <v>92</v>
      </c>
      <c r="C97" s="42">
        <f>IFERROR(IF($C$4="TEBT0714_REV01",CALC_CONN_TEBT0714_REV01!U97,IF($C$4="TEBB0714_REV01",CALC_CONN_TEBB0714_REV01!U97,IF($C$4="TEBA0714_REV01",CALC_CONN_TEBA0714_REV01!U97,))),"---")</f>
        <v>0</v>
      </c>
      <c r="D97" s="43">
        <f>IFERROR(IF($C$4="TEBT0714_REV01",CALC_CONN_TEBT0714_REV01!D97,IF($C$4="TEBB0714_REV01",CALC_CONN_TEBB0714_REV01!D97,IF($C$4="TEBA0714_REV01",CALC_CONN_TEBA0714_REV01!D97,))),"---")</f>
        <v>0</v>
      </c>
      <c r="E97" s="43">
        <f>IFERROR(IF($C$4="TEBT0714_REV01",CALC_CONN_TEBT0714_REV01!E97,IF($C$4="TEBB0714_REV01",CALC_CONN_TEBB0714_REV01!E97,IF($C$4="TEBA0714_REV01",CALC_CONN_TEBA0714_REV01!E97,))),"---")</f>
        <v>0</v>
      </c>
      <c r="F97" s="44" t="str">
        <f>IFERROR(IF(VLOOKUP($D97&amp;"-"&amp;$E97,IF($C$4="TEBA0714_REV01",CALC_CONN_TEBA0714_REV01!$F:$I,IF($C$4="TEBB0714_REV01",CALC_CONN_TEBB0714_REV01!$F:$I,IF($C$4="TEBT0714_REV01",CALC_CONN_TEBT0714_REV01!$F:$I))),4,0)="--","---",IF($C$4="TEBA0714_REV01",CALC_CONN_TEBA0714_REV01!$G97&amp; " --&gt; " &amp;CALC_CONN_TEBA0714_REV01!$I97&amp; " --&gt; ",IF($C$4="TEBB0714_REV01",CALC_CONN_TEBB0714_REV01!$G97&amp; " --&gt; " &amp;CALC_CONN_TEBB0714_REV01!$I97&amp; " --&gt; ",IF($C$4="TEBT0714_REV01",CALC_CONN_TEBT0714_REV01!$G97&amp; " --&gt; " &amp;CALC_CONN_TEBT0714_REV01!$I97&amp; " --&gt; ")))),"---")</f>
        <v>---</v>
      </c>
      <c r="G97" s="44" t="str">
        <f>IFERROR(IF(VLOOKUP($D97&amp;"-"&amp;$E97,IF($C$4="TEBA0714_REV01",CALC_CONN_TEBA0714_REV01!$F:$H,IF($C$4="TEBB0714_REV01",CALC_CONN_TEBB0714_REV01!$F:$H,IF($C$4="TEBT0714_REV01",CALC_CONN_TEBT0714_REV01!$F:$H))),3,0)="--",VLOOKUP($D97&amp;"-"&amp;$E97,IF($C$4="TEBA0714_REV01",CALC_CONN_TEBA0714_REV01!$F:$H,IF($C$4="TEBB0714_REV01",CALC_CONN_TEBB0714_REV01!$F:$H,IF($C$4="TEBT0714_REV01",CALC_CONN_TEBT0714_REV01!$F:$H))),2,0),VLOOKUP($D97&amp;"-"&amp;$E97,IF($C$4="TEBA0714_REV01",CALC_CONN_TEBA0714_REV01!$F:$H,IF($C$4="TEBB0714_REV01",CALC_CONN_TEBB0714_REV01!$F:$H,IF($C$4="TEBT0714_REV01",CALC_CONN_TEBT0714_REV01!$F:$H))),3,0)),"---")</f>
        <v>---</v>
      </c>
      <c r="H97" s="44" t="str">
        <f>IFERROR(VLOOKUP(G97,IF($C$4="TEBT0714_REV01",CALC_CONN_TEBT0714_REV01!$G:$T,IF($C$4="TEBB0714_REV01",CALC_CONN_TEBB0714_REV01!$G:$T,IF($C$4="TEBA0714_REV01",CALC_CONN_TEBA0714_REV01!$G:$T))),14,0),"---")</f>
        <v>---</v>
      </c>
      <c r="I97" s="44" t="str">
        <f>IFERROR(VLOOKUP($D97&amp;"-"&amp;$E97,IF($C$4="TEBA0714_REV01",CALC_CONN_TEBA0714_REV01!$F:$K,IF($C$4="TEBB0714_REV01",CALC_CONN_TEBB0714_REV01!$F:$K,IF($C$4="TEBT0714_REV01",CALC_CONN_TEBT0714_REV01!$F:$K,"???"))),6,0),"---")</f>
        <v>---</v>
      </c>
      <c r="J97" s="45" t="str">
        <f>IFERROR(VLOOKUP($D97&amp;"-"&amp;$E97,IF($C$4="TEBA0714_REV01",CALC_CONN_TEBA0714_REV01!$F:$M,IF($C$4="TEBB0714_REV01",CALC_CONN_TEBB0714_REV01!$F:$M,IF($C$4="TEBT0714_REV01",CALC_CONN_TEBT0714_REV01!$F:$M,"???"))),8,0),"---")</f>
        <v>---</v>
      </c>
      <c r="K97" s="46" t="str">
        <f>IFERROR(VLOOKUP($D97&amp;"-"&amp;$E97,IF($C$4="TEBT0714_REV01",CALC_CONN_TEBT0714_REV01!$F:$N,IF($C$4="TEBB0714_REV01",CALC_CONN_TEBB0714_REV01!$F:$N,IF($C$4="TEBA0714_REV01",CALC_CONN_TEBA0714_REV01!$F:$N))),9,0),"---")</f>
        <v>---</v>
      </c>
      <c r="L97" s="44" t="str">
        <f>IFERROR(VLOOKUP(K97,B2B!$H$3:$I$2000,2,0),"---")</f>
        <v>---</v>
      </c>
      <c r="M97" s="44" t="str">
        <f>IFERROR(VLOOKUP(L97,IF($M$4="TE0714_REV01",RAW_m_TE0714_REV01!$AD:$AH,IF($M$4="TE0714_REV02",RAW_m_TE0714_REV02!$AD:$AH,IF($M$4="TE0714_REV03",RAW_m_TE0714_REV03!$AD:$AH))),5,0),"---")</f>
        <v>---</v>
      </c>
      <c r="N97" s="44" t="str">
        <f>IFERROR(VLOOKUP(L97,IF($M$4="TE0714_REV01",RAW_m_TE0714_REV01!$AE:$AJ,IF($M$4="TE0714_REV02",RAW_m_TE0714_REV02!$AE:$AJ,IF($M$4="TE0714_REV03",RAW_m_TE0714_REV03!$AE:$AJ))),6,0),"---")</f>
        <v>---</v>
      </c>
      <c r="O97" s="54" t="str">
        <f>IFERROR(VLOOKUP(L97,IF($M$4="TE0714_REV01",RAW_m_TE0714_REV01!$AD:$AE,IF($M$4="TE0714_REV02",RAW_m_TE0714_REV02!$AD:$AE,IF($M$4="TE0714_REV03",RAW_m_TE0714_REV03!$AD:$AE))),2,0),"---")</f>
        <v>---</v>
      </c>
      <c r="P97" s="44" t="str">
        <f>IFERROR(VLOOKUP(O97,IF($M$4="TE0714_REV01",RAW_m_TE0714_REV01!$AJ:$AK,IF($M$4="TE0714_REV02",RAW_m_TE0714_REV02!$AJ:$AK,IF($M$4="TE0714_REV03",RAW_m_TE0714_REV03!$AJ:$AK))),2,0),"---")</f>
        <v>---</v>
      </c>
      <c r="Q97" s="44" t="str">
        <f>IFERROR(VLOOKUP(L97,IF($M$4="TE0714_REV01",RAW_m_TE0714_REV01!$AD:$AF,IF($M$4="TE0714_REV02",RAW_m_TE0714_REV02!$AD:$AF,IF($M$4="TE0714_REV03",RAW_m_TE0714_REV03!$AD:$AF))),3,0),"---")</f>
        <v>---</v>
      </c>
      <c r="R97" s="44" t="str">
        <f>IFERROR(VLOOKUP(O97,IF($M$4="TE0714_REV01",RAW_m_TE0714_REV01!$AE:$AG,IF($M$4="TE0714_REV02",RAW_m_TE0714_REV02!$AE:$AG,IF($M$4="TE0714_REV03",RAW_m_TE0714_REV03!$AE:$AG))),3,0),"---")</f>
        <v>---</v>
      </c>
      <c r="S97" s="44" t="str">
        <f t="shared" si="3"/>
        <v>---</v>
      </c>
    </row>
    <row r="98" spans="2:19" ht="15" customHeight="1" x14ac:dyDescent="0.25">
      <c r="B98" s="41">
        <f t="shared" si="2"/>
        <v>93</v>
      </c>
      <c r="C98" s="42">
        <f>IFERROR(IF($C$4="TEBT0714_REV01",CALC_CONN_TEBT0714_REV01!U98,IF($C$4="TEBB0714_REV01",CALC_CONN_TEBB0714_REV01!U98,IF($C$4="TEBA0714_REV01",CALC_CONN_TEBA0714_REV01!U98,))),"---")</f>
        <v>0</v>
      </c>
      <c r="D98" s="43">
        <f>IFERROR(IF($C$4="TEBT0714_REV01",CALC_CONN_TEBT0714_REV01!D98,IF($C$4="TEBB0714_REV01",CALC_CONN_TEBB0714_REV01!D98,IF($C$4="TEBA0714_REV01",CALC_CONN_TEBA0714_REV01!D98,))),"---")</f>
        <v>0</v>
      </c>
      <c r="E98" s="43">
        <f>IFERROR(IF($C$4="TEBT0714_REV01",CALC_CONN_TEBT0714_REV01!E98,IF($C$4="TEBB0714_REV01",CALC_CONN_TEBB0714_REV01!E98,IF($C$4="TEBA0714_REV01",CALC_CONN_TEBA0714_REV01!E98,))),"---")</f>
        <v>0</v>
      </c>
      <c r="F98" s="44" t="str">
        <f>IFERROR(IF(VLOOKUP($D98&amp;"-"&amp;$E98,IF($C$4="TEBA0714_REV01",CALC_CONN_TEBA0714_REV01!$F:$I,IF($C$4="TEBB0714_REV01",CALC_CONN_TEBB0714_REV01!$F:$I,IF($C$4="TEBT0714_REV01",CALC_CONN_TEBT0714_REV01!$F:$I))),4,0)="--","---",IF($C$4="TEBA0714_REV01",CALC_CONN_TEBA0714_REV01!$G98&amp; " --&gt; " &amp;CALC_CONN_TEBA0714_REV01!$I98&amp; " --&gt; ",IF($C$4="TEBB0714_REV01",CALC_CONN_TEBB0714_REV01!$G98&amp; " --&gt; " &amp;CALC_CONN_TEBB0714_REV01!$I98&amp; " --&gt; ",IF($C$4="TEBT0714_REV01",CALC_CONN_TEBT0714_REV01!$G98&amp; " --&gt; " &amp;CALC_CONN_TEBT0714_REV01!$I98&amp; " --&gt; ")))),"---")</f>
        <v>---</v>
      </c>
      <c r="G98" s="44" t="str">
        <f>IFERROR(IF(VLOOKUP($D98&amp;"-"&amp;$E98,IF($C$4="TEBA0714_REV01",CALC_CONN_TEBA0714_REV01!$F:$H,IF($C$4="TEBB0714_REV01",CALC_CONN_TEBB0714_REV01!$F:$H,IF($C$4="TEBT0714_REV01",CALC_CONN_TEBT0714_REV01!$F:$H))),3,0)="--",VLOOKUP($D98&amp;"-"&amp;$E98,IF($C$4="TEBA0714_REV01",CALC_CONN_TEBA0714_REV01!$F:$H,IF($C$4="TEBB0714_REV01",CALC_CONN_TEBB0714_REV01!$F:$H,IF($C$4="TEBT0714_REV01",CALC_CONN_TEBT0714_REV01!$F:$H))),2,0),VLOOKUP($D98&amp;"-"&amp;$E98,IF($C$4="TEBA0714_REV01",CALC_CONN_TEBA0714_REV01!$F:$H,IF($C$4="TEBB0714_REV01",CALC_CONN_TEBB0714_REV01!$F:$H,IF($C$4="TEBT0714_REV01",CALC_CONN_TEBT0714_REV01!$F:$H))),3,0)),"---")</f>
        <v>---</v>
      </c>
      <c r="H98" s="44" t="str">
        <f>IFERROR(VLOOKUP(G98,IF($C$4="TEBT0714_REV01",CALC_CONN_TEBT0714_REV01!$G:$T,IF($C$4="TEBB0714_REV01",CALC_CONN_TEBB0714_REV01!$G:$T,IF($C$4="TEBA0714_REV01",CALC_CONN_TEBA0714_REV01!$G:$T))),14,0),"---")</f>
        <v>---</v>
      </c>
      <c r="I98" s="44" t="str">
        <f>IFERROR(VLOOKUP($D98&amp;"-"&amp;$E98,IF($C$4="TEBA0714_REV01",CALC_CONN_TEBA0714_REV01!$F:$K,IF($C$4="TEBB0714_REV01",CALC_CONN_TEBB0714_REV01!$F:$K,IF($C$4="TEBT0714_REV01",CALC_CONN_TEBT0714_REV01!$F:$K,"???"))),6,0),"---")</f>
        <v>---</v>
      </c>
      <c r="J98" s="45" t="str">
        <f>IFERROR(VLOOKUP($D98&amp;"-"&amp;$E98,IF($C$4="TEBA0714_REV01",CALC_CONN_TEBA0714_REV01!$F:$M,IF($C$4="TEBB0714_REV01",CALC_CONN_TEBB0714_REV01!$F:$M,IF($C$4="TEBT0714_REV01",CALC_CONN_TEBT0714_REV01!$F:$M,"???"))),8,0),"---")</f>
        <v>---</v>
      </c>
      <c r="K98" s="46" t="str">
        <f>IFERROR(VLOOKUP($D98&amp;"-"&amp;$E98,IF($C$4="TEBT0714_REV01",CALC_CONN_TEBT0714_REV01!$F:$N,IF($C$4="TEBB0714_REV01",CALC_CONN_TEBB0714_REV01!$F:$N,IF($C$4="TEBA0714_REV01",CALC_CONN_TEBA0714_REV01!$F:$N))),9,0),"---")</f>
        <v>---</v>
      </c>
      <c r="L98" s="44" t="str">
        <f>IFERROR(VLOOKUP(K98,B2B!$H$3:$I$2000,2,0),"---")</f>
        <v>---</v>
      </c>
      <c r="M98" s="44" t="str">
        <f>IFERROR(VLOOKUP(L98,IF($M$4="TE0714_REV01",RAW_m_TE0714_REV01!$AD:$AH,IF($M$4="TE0714_REV02",RAW_m_TE0714_REV02!$AD:$AH,IF($M$4="TE0714_REV03",RAW_m_TE0714_REV03!$AD:$AH))),5,0),"---")</f>
        <v>---</v>
      </c>
      <c r="N98" s="44" t="str">
        <f>IFERROR(VLOOKUP(L98,IF($M$4="TE0714_REV01",RAW_m_TE0714_REV01!$AE:$AJ,IF($M$4="TE0714_REV02",RAW_m_TE0714_REV02!$AE:$AJ,IF($M$4="TE0714_REV03",RAW_m_TE0714_REV03!$AE:$AJ))),6,0),"---")</f>
        <v>---</v>
      </c>
      <c r="O98" s="54" t="str">
        <f>IFERROR(VLOOKUP(L98,IF($M$4="TE0714_REV01",RAW_m_TE0714_REV01!$AD:$AE,IF($M$4="TE0714_REV02",RAW_m_TE0714_REV02!$AD:$AE,IF($M$4="TE0714_REV03",RAW_m_TE0714_REV03!$AD:$AE))),2,0),"---")</f>
        <v>---</v>
      </c>
      <c r="P98" s="44" t="str">
        <f>IFERROR(VLOOKUP(O98,IF($M$4="TE0714_REV01",RAW_m_TE0714_REV01!$AJ:$AK,IF($M$4="TE0714_REV02",RAW_m_TE0714_REV02!$AJ:$AK,IF($M$4="TE0714_REV03",RAW_m_TE0714_REV03!$AJ:$AK))),2,0),"---")</f>
        <v>---</v>
      </c>
      <c r="Q98" s="44" t="str">
        <f>IFERROR(VLOOKUP(L98,IF($M$4="TE0714_REV01",RAW_m_TE0714_REV01!$AD:$AF,IF($M$4="TE0714_REV02",RAW_m_TE0714_REV02!$AD:$AF,IF($M$4="TE0714_REV03",RAW_m_TE0714_REV03!$AD:$AF))),3,0),"---")</f>
        <v>---</v>
      </c>
      <c r="R98" s="44" t="str">
        <f>IFERROR(VLOOKUP(O98,IF($M$4="TE0714_REV01",RAW_m_TE0714_REV01!$AE:$AG,IF($M$4="TE0714_REV02",RAW_m_TE0714_REV02!$AE:$AG,IF($M$4="TE0714_REV03",RAW_m_TE0714_REV03!$AE:$AG))),3,0),"---")</f>
        <v>---</v>
      </c>
      <c r="S98" s="44" t="str">
        <f t="shared" si="3"/>
        <v>---</v>
      </c>
    </row>
    <row r="99" spans="2:19" ht="15" customHeight="1" x14ac:dyDescent="0.25">
      <c r="B99" s="41">
        <f t="shared" si="2"/>
        <v>94</v>
      </c>
      <c r="C99" s="42">
        <f>IFERROR(IF($C$4="TEBT0714_REV01",CALC_CONN_TEBT0714_REV01!U99,IF($C$4="TEBB0714_REV01",CALC_CONN_TEBB0714_REV01!U99,IF($C$4="TEBA0714_REV01",CALC_CONN_TEBA0714_REV01!U99,))),"---")</f>
        <v>0</v>
      </c>
      <c r="D99" s="43">
        <f>IFERROR(IF($C$4="TEBT0714_REV01",CALC_CONN_TEBT0714_REV01!D99,IF($C$4="TEBB0714_REV01",CALC_CONN_TEBB0714_REV01!D99,IF($C$4="TEBA0714_REV01",CALC_CONN_TEBA0714_REV01!D99,))),"---")</f>
        <v>0</v>
      </c>
      <c r="E99" s="43">
        <f>IFERROR(IF($C$4="TEBT0714_REV01",CALC_CONN_TEBT0714_REV01!E99,IF($C$4="TEBB0714_REV01",CALC_CONN_TEBB0714_REV01!E99,IF($C$4="TEBA0714_REV01",CALC_CONN_TEBA0714_REV01!E99,))),"---")</f>
        <v>0</v>
      </c>
      <c r="F99" s="44" t="str">
        <f>IFERROR(IF(VLOOKUP($D99&amp;"-"&amp;$E99,IF($C$4="TEBA0714_REV01",CALC_CONN_TEBA0714_REV01!$F:$I,IF($C$4="TEBB0714_REV01",CALC_CONN_TEBB0714_REV01!$F:$I,IF($C$4="TEBT0714_REV01",CALC_CONN_TEBT0714_REV01!$F:$I))),4,0)="--","---",IF($C$4="TEBA0714_REV01",CALC_CONN_TEBA0714_REV01!$G99&amp; " --&gt; " &amp;CALC_CONN_TEBA0714_REV01!$I99&amp; " --&gt; ",IF($C$4="TEBB0714_REV01",CALC_CONN_TEBB0714_REV01!$G99&amp; " --&gt; " &amp;CALC_CONN_TEBB0714_REV01!$I99&amp; " --&gt; ",IF($C$4="TEBT0714_REV01",CALC_CONN_TEBT0714_REV01!$G99&amp; " --&gt; " &amp;CALC_CONN_TEBT0714_REV01!$I99&amp; " --&gt; ")))),"---")</f>
        <v>---</v>
      </c>
      <c r="G99" s="44" t="str">
        <f>IFERROR(IF(VLOOKUP($D99&amp;"-"&amp;$E99,IF($C$4="TEBA0714_REV01",CALC_CONN_TEBA0714_REV01!$F:$H,IF($C$4="TEBB0714_REV01",CALC_CONN_TEBB0714_REV01!$F:$H,IF($C$4="TEBT0714_REV01",CALC_CONN_TEBT0714_REV01!$F:$H))),3,0)="--",VLOOKUP($D99&amp;"-"&amp;$E99,IF($C$4="TEBA0714_REV01",CALC_CONN_TEBA0714_REV01!$F:$H,IF($C$4="TEBB0714_REV01",CALC_CONN_TEBB0714_REV01!$F:$H,IF($C$4="TEBT0714_REV01",CALC_CONN_TEBT0714_REV01!$F:$H))),2,0),VLOOKUP($D99&amp;"-"&amp;$E99,IF($C$4="TEBA0714_REV01",CALC_CONN_TEBA0714_REV01!$F:$H,IF($C$4="TEBB0714_REV01",CALC_CONN_TEBB0714_REV01!$F:$H,IF($C$4="TEBT0714_REV01",CALC_CONN_TEBT0714_REV01!$F:$H))),3,0)),"---")</f>
        <v>---</v>
      </c>
      <c r="H99" s="44" t="str">
        <f>IFERROR(VLOOKUP(G99,IF($C$4="TEBT0714_REV01",CALC_CONN_TEBT0714_REV01!$G:$T,IF($C$4="TEBB0714_REV01",CALC_CONN_TEBB0714_REV01!$G:$T,IF($C$4="TEBA0714_REV01",CALC_CONN_TEBA0714_REV01!$G:$T))),14,0),"---")</f>
        <v>---</v>
      </c>
      <c r="I99" s="44" t="str">
        <f>IFERROR(VLOOKUP($D99&amp;"-"&amp;$E99,IF($C$4="TEBA0714_REV01",CALC_CONN_TEBA0714_REV01!$F:$K,IF($C$4="TEBB0714_REV01",CALC_CONN_TEBB0714_REV01!$F:$K,IF($C$4="TEBT0714_REV01",CALC_CONN_TEBT0714_REV01!$F:$K,"???"))),6,0),"---")</f>
        <v>---</v>
      </c>
      <c r="J99" s="45" t="str">
        <f>IFERROR(VLOOKUP($D99&amp;"-"&amp;$E99,IF($C$4="TEBA0714_REV01",CALC_CONN_TEBA0714_REV01!$F:$M,IF($C$4="TEBB0714_REV01",CALC_CONN_TEBB0714_REV01!$F:$M,IF($C$4="TEBT0714_REV01",CALC_CONN_TEBT0714_REV01!$F:$M,"???"))),8,0),"---")</f>
        <v>---</v>
      </c>
      <c r="K99" s="46" t="str">
        <f>IFERROR(VLOOKUP($D99&amp;"-"&amp;$E99,IF($C$4="TEBT0714_REV01",CALC_CONN_TEBT0714_REV01!$F:$N,IF($C$4="TEBB0714_REV01",CALC_CONN_TEBB0714_REV01!$F:$N,IF($C$4="TEBA0714_REV01",CALC_CONN_TEBA0714_REV01!$F:$N))),9,0),"---")</f>
        <v>---</v>
      </c>
      <c r="L99" s="44" t="str">
        <f>IFERROR(VLOOKUP(K99,B2B!$H$3:$I$2000,2,0),"---")</f>
        <v>---</v>
      </c>
      <c r="M99" s="44" t="str">
        <f>IFERROR(VLOOKUP(L99,IF($M$4="TE0714_REV01",RAW_m_TE0714_REV01!$AD:$AH,IF($M$4="TE0714_REV02",RAW_m_TE0714_REV02!$AD:$AH,IF($M$4="TE0714_REV03",RAW_m_TE0714_REV03!$AD:$AH))),5,0),"---")</f>
        <v>---</v>
      </c>
      <c r="N99" s="44" t="str">
        <f>IFERROR(VLOOKUP(L99,IF($M$4="TE0714_REV01",RAW_m_TE0714_REV01!$AE:$AJ,IF($M$4="TE0714_REV02",RAW_m_TE0714_REV02!$AE:$AJ,IF($M$4="TE0714_REV03",RAW_m_TE0714_REV03!$AE:$AJ))),6,0),"---")</f>
        <v>---</v>
      </c>
      <c r="O99" s="54" t="str">
        <f>IFERROR(VLOOKUP(L99,IF($M$4="TE0714_REV01",RAW_m_TE0714_REV01!$AD:$AE,IF($M$4="TE0714_REV02",RAW_m_TE0714_REV02!$AD:$AE,IF($M$4="TE0714_REV03",RAW_m_TE0714_REV03!$AD:$AE))),2,0),"---")</f>
        <v>---</v>
      </c>
      <c r="P99" s="44" t="str">
        <f>IFERROR(VLOOKUP(O99,IF($M$4="TE0714_REV01",RAW_m_TE0714_REV01!$AJ:$AK,IF($M$4="TE0714_REV02",RAW_m_TE0714_REV02!$AJ:$AK,IF($M$4="TE0714_REV03",RAW_m_TE0714_REV03!$AJ:$AK))),2,0),"---")</f>
        <v>---</v>
      </c>
      <c r="Q99" s="44" t="str">
        <f>IFERROR(VLOOKUP(L99,IF($M$4="TE0714_REV01",RAW_m_TE0714_REV01!$AD:$AF,IF($M$4="TE0714_REV02",RAW_m_TE0714_REV02!$AD:$AF,IF($M$4="TE0714_REV03",RAW_m_TE0714_REV03!$AD:$AF))),3,0),"---")</f>
        <v>---</v>
      </c>
      <c r="R99" s="44" t="str">
        <f>IFERROR(VLOOKUP(O99,IF($M$4="TE0714_REV01",RAW_m_TE0714_REV01!$AE:$AG,IF($M$4="TE0714_REV02",RAW_m_TE0714_REV02!$AE:$AG,IF($M$4="TE0714_REV03",RAW_m_TE0714_REV03!$AE:$AG))),3,0),"---")</f>
        <v>---</v>
      </c>
      <c r="S99" s="44" t="str">
        <f t="shared" si="3"/>
        <v>---</v>
      </c>
    </row>
    <row r="100" spans="2:19" ht="15" customHeight="1" x14ac:dyDescent="0.25">
      <c r="B100" s="41">
        <f t="shared" si="2"/>
        <v>95</v>
      </c>
      <c r="C100" s="42">
        <f>IFERROR(IF($C$4="TEBT0714_REV01",CALC_CONN_TEBT0714_REV01!U100,IF($C$4="TEBB0714_REV01",CALC_CONN_TEBB0714_REV01!U100,IF($C$4="TEBA0714_REV01",CALC_CONN_TEBA0714_REV01!U100,))),"---")</f>
        <v>0</v>
      </c>
      <c r="D100" s="43">
        <f>IFERROR(IF($C$4="TEBT0714_REV01",CALC_CONN_TEBT0714_REV01!D100,IF($C$4="TEBB0714_REV01",CALC_CONN_TEBB0714_REV01!D100,IF($C$4="TEBA0714_REV01",CALC_CONN_TEBA0714_REV01!D100,))),"---")</f>
        <v>0</v>
      </c>
      <c r="E100" s="43">
        <f>IFERROR(IF($C$4="TEBT0714_REV01",CALC_CONN_TEBT0714_REV01!E100,IF($C$4="TEBB0714_REV01",CALC_CONN_TEBB0714_REV01!E100,IF($C$4="TEBA0714_REV01",CALC_CONN_TEBA0714_REV01!E100,))),"---")</f>
        <v>0</v>
      </c>
      <c r="F100" s="44" t="str">
        <f>IFERROR(IF(VLOOKUP($D100&amp;"-"&amp;$E100,IF($C$4="TEBA0714_REV01",CALC_CONN_TEBA0714_REV01!$F:$I,IF($C$4="TEBB0714_REV01",CALC_CONN_TEBB0714_REV01!$F:$I,IF($C$4="TEBT0714_REV01",CALC_CONN_TEBT0714_REV01!$F:$I))),4,0)="--","---",IF($C$4="TEBA0714_REV01",CALC_CONN_TEBA0714_REV01!$G100&amp; " --&gt; " &amp;CALC_CONN_TEBA0714_REV01!$I100&amp; " --&gt; ",IF($C$4="TEBB0714_REV01",CALC_CONN_TEBB0714_REV01!$G100&amp; " --&gt; " &amp;CALC_CONN_TEBB0714_REV01!$I100&amp; " --&gt; ",IF($C$4="TEBT0714_REV01",CALC_CONN_TEBT0714_REV01!$G100&amp; " --&gt; " &amp;CALC_CONN_TEBT0714_REV01!$I100&amp; " --&gt; ")))),"---")</f>
        <v>---</v>
      </c>
      <c r="G100" s="44" t="str">
        <f>IFERROR(IF(VLOOKUP($D100&amp;"-"&amp;$E100,IF($C$4="TEBA0714_REV01",CALC_CONN_TEBA0714_REV01!$F:$H,IF($C$4="TEBB0714_REV01",CALC_CONN_TEBB0714_REV01!$F:$H,IF($C$4="TEBT0714_REV01",CALC_CONN_TEBT0714_REV01!$F:$H))),3,0)="--",VLOOKUP($D100&amp;"-"&amp;$E100,IF($C$4="TEBA0714_REV01",CALC_CONN_TEBA0714_REV01!$F:$H,IF($C$4="TEBB0714_REV01",CALC_CONN_TEBB0714_REV01!$F:$H,IF($C$4="TEBT0714_REV01",CALC_CONN_TEBT0714_REV01!$F:$H))),2,0),VLOOKUP($D100&amp;"-"&amp;$E100,IF($C$4="TEBA0714_REV01",CALC_CONN_TEBA0714_REV01!$F:$H,IF($C$4="TEBB0714_REV01",CALC_CONN_TEBB0714_REV01!$F:$H,IF($C$4="TEBT0714_REV01",CALC_CONN_TEBT0714_REV01!$F:$H))),3,0)),"---")</f>
        <v>---</v>
      </c>
      <c r="H100" s="44" t="str">
        <f>IFERROR(VLOOKUP(G100,IF($C$4="TEBT0714_REV01",CALC_CONN_TEBT0714_REV01!$G:$T,IF($C$4="TEBB0714_REV01",CALC_CONN_TEBB0714_REV01!$G:$T,IF($C$4="TEBA0714_REV01",CALC_CONN_TEBA0714_REV01!$G:$T))),14,0),"---")</f>
        <v>---</v>
      </c>
      <c r="I100" s="44" t="str">
        <f>IFERROR(VLOOKUP($D100&amp;"-"&amp;$E100,IF($C$4="TEBA0714_REV01",CALC_CONN_TEBA0714_REV01!$F:$K,IF($C$4="TEBB0714_REV01",CALC_CONN_TEBB0714_REV01!$F:$K,IF($C$4="TEBT0714_REV01",CALC_CONN_TEBT0714_REV01!$F:$K,"???"))),6,0),"---")</f>
        <v>---</v>
      </c>
      <c r="J100" s="45" t="str">
        <f>IFERROR(VLOOKUP($D100&amp;"-"&amp;$E100,IF($C$4="TEBA0714_REV01",CALC_CONN_TEBA0714_REV01!$F:$M,IF($C$4="TEBB0714_REV01",CALC_CONN_TEBB0714_REV01!$F:$M,IF($C$4="TEBT0714_REV01",CALC_CONN_TEBT0714_REV01!$F:$M,"???"))),8,0),"---")</f>
        <v>---</v>
      </c>
      <c r="K100" s="46" t="str">
        <f>IFERROR(VLOOKUP($D100&amp;"-"&amp;$E100,IF($C$4="TEBT0714_REV01",CALC_CONN_TEBT0714_REV01!$F:$N,IF($C$4="TEBB0714_REV01",CALC_CONN_TEBB0714_REV01!$F:$N,IF($C$4="TEBA0714_REV01",CALC_CONN_TEBA0714_REV01!$F:$N))),9,0),"---")</f>
        <v>---</v>
      </c>
      <c r="L100" s="44" t="str">
        <f>IFERROR(VLOOKUP(K100,B2B!$H$3:$I$2000,2,0),"---")</f>
        <v>---</v>
      </c>
      <c r="M100" s="44" t="str">
        <f>IFERROR(VLOOKUP(L100,IF($M$4="TE0714_REV01",RAW_m_TE0714_REV01!$AD:$AH,IF($M$4="TE0714_REV02",RAW_m_TE0714_REV02!$AD:$AH,IF($M$4="TE0714_REV03",RAW_m_TE0714_REV03!$AD:$AH))),5,0),"---")</f>
        <v>---</v>
      </c>
      <c r="N100" s="44" t="str">
        <f>IFERROR(VLOOKUP(L100,IF($M$4="TE0714_REV01",RAW_m_TE0714_REV01!$AE:$AJ,IF($M$4="TE0714_REV02",RAW_m_TE0714_REV02!$AE:$AJ,IF($M$4="TE0714_REV03",RAW_m_TE0714_REV03!$AE:$AJ))),6,0),"---")</f>
        <v>---</v>
      </c>
      <c r="O100" s="54" t="str">
        <f>IFERROR(VLOOKUP(L100,IF($M$4="TE0714_REV01",RAW_m_TE0714_REV01!$AD:$AE,IF($M$4="TE0714_REV02",RAW_m_TE0714_REV02!$AD:$AE,IF($M$4="TE0714_REV03",RAW_m_TE0714_REV03!$AD:$AE))),2,0),"---")</f>
        <v>---</v>
      </c>
      <c r="P100" s="44" t="str">
        <f>IFERROR(VLOOKUP(O100,IF($M$4="TE0714_REV01",RAW_m_TE0714_REV01!$AJ:$AK,IF($M$4="TE0714_REV02",RAW_m_TE0714_REV02!$AJ:$AK,IF($M$4="TE0714_REV03",RAW_m_TE0714_REV03!$AJ:$AK))),2,0),"---")</f>
        <v>---</v>
      </c>
      <c r="Q100" s="44" t="str">
        <f>IFERROR(VLOOKUP(L100,IF($M$4="TE0714_REV01",RAW_m_TE0714_REV01!$AD:$AF,IF($M$4="TE0714_REV02",RAW_m_TE0714_REV02!$AD:$AF,IF($M$4="TE0714_REV03",RAW_m_TE0714_REV03!$AD:$AF))),3,0),"---")</f>
        <v>---</v>
      </c>
      <c r="R100" s="44" t="str">
        <f>IFERROR(VLOOKUP(O100,IF($M$4="TE0714_REV01",RAW_m_TE0714_REV01!$AE:$AG,IF($M$4="TE0714_REV02",RAW_m_TE0714_REV02!$AE:$AG,IF($M$4="TE0714_REV03",RAW_m_TE0714_REV03!$AE:$AG))),3,0),"---")</f>
        <v>---</v>
      </c>
      <c r="S100" s="44" t="str">
        <f t="shared" si="3"/>
        <v>---</v>
      </c>
    </row>
    <row r="101" spans="2:19" ht="15" customHeight="1" x14ac:dyDescent="0.25">
      <c r="B101" s="41">
        <f t="shared" si="2"/>
        <v>96</v>
      </c>
      <c r="C101" s="42">
        <f>IFERROR(IF($C$4="TEBT0714_REV01",CALC_CONN_TEBT0714_REV01!U101,IF($C$4="TEBB0714_REV01",CALC_CONN_TEBB0714_REV01!U101,IF($C$4="TEBA0714_REV01",CALC_CONN_TEBA0714_REV01!U101,))),"---")</f>
        <v>0</v>
      </c>
      <c r="D101" s="43">
        <f>IFERROR(IF($C$4="TEBT0714_REV01",CALC_CONN_TEBT0714_REV01!D101,IF($C$4="TEBB0714_REV01",CALC_CONN_TEBB0714_REV01!D101,IF($C$4="TEBA0714_REV01",CALC_CONN_TEBA0714_REV01!D101,))),"---")</f>
        <v>0</v>
      </c>
      <c r="E101" s="43">
        <f>IFERROR(IF($C$4="TEBT0714_REV01",CALC_CONN_TEBT0714_REV01!E101,IF($C$4="TEBB0714_REV01",CALC_CONN_TEBB0714_REV01!E101,IF($C$4="TEBA0714_REV01",CALC_CONN_TEBA0714_REV01!E101,))),"---")</f>
        <v>0</v>
      </c>
      <c r="F101" s="44" t="str">
        <f>IFERROR(IF(VLOOKUP($D101&amp;"-"&amp;$E101,IF($C$4="TEBA0714_REV01",CALC_CONN_TEBA0714_REV01!$F:$I,IF($C$4="TEBB0714_REV01",CALC_CONN_TEBB0714_REV01!$F:$I,IF($C$4="TEBT0714_REV01",CALC_CONN_TEBT0714_REV01!$F:$I))),4,0)="--","---",IF($C$4="TEBA0714_REV01",CALC_CONN_TEBA0714_REV01!$G101&amp; " --&gt; " &amp;CALC_CONN_TEBA0714_REV01!$I101&amp; " --&gt; ",IF($C$4="TEBB0714_REV01",CALC_CONN_TEBB0714_REV01!$G101&amp; " --&gt; " &amp;CALC_CONN_TEBB0714_REV01!$I101&amp; " --&gt; ",IF($C$4="TEBT0714_REV01",CALC_CONN_TEBT0714_REV01!$G101&amp; " --&gt; " &amp;CALC_CONN_TEBT0714_REV01!$I101&amp; " --&gt; ")))),"---")</f>
        <v>---</v>
      </c>
      <c r="G101" s="44" t="str">
        <f>IFERROR(IF(VLOOKUP($D101&amp;"-"&amp;$E101,IF($C$4="TEBA0714_REV01",CALC_CONN_TEBA0714_REV01!$F:$H,IF($C$4="TEBB0714_REV01",CALC_CONN_TEBB0714_REV01!$F:$H,IF($C$4="TEBT0714_REV01",CALC_CONN_TEBT0714_REV01!$F:$H))),3,0)="--",VLOOKUP($D101&amp;"-"&amp;$E101,IF($C$4="TEBA0714_REV01",CALC_CONN_TEBA0714_REV01!$F:$H,IF($C$4="TEBB0714_REV01",CALC_CONN_TEBB0714_REV01!$F:$H,IF($C$4="TEBT0714_REV01",CALC_CONN_TEBT0714_REV01!$F:$H))),2,0),VLOOKUP($D101&amp;"-"&amp;$E101,IF($C$4="TEBA0714_REV01",CALC_CONN_TEBA0714_REV01!$F:$H,IF($C$4="TEBB0714_REV01",CALC_CONN_TEBB0714_REV01!$F:$H,IF($C$4="TEBT0714_REV01",CALC_CONN_TEBT0714_REV01!$F:$H))),3,0)),"---")</f>
        <v>---</v>
      </c>
      <c r="H101" s="44" t="str">
        <f>IFERROR(VLOOKUP(G101,IF($C$4="TEBT0714_REV01",CALC_CONN_TEBT0714_REV01!$G:$T,IF($C$4="TEBB0714_REV01",CALC_CONN_TEBB0714_REV01!$G:$T,IF($C$4="TEBA0714_REV01",CALC_CONN_TEBA0714_REV01!$G:$T))),14,0),"---")</f>
        <v>---</v>
      </c>
      <c r="I101" s="44" t="str">
        <f>IFERROR(VLOOKUP($D101&amp;"-"&amp;$E101,IF($C$4="TEBA0714_REV01",CALC_CONN_TEBA0714_REV01!$F:$K,IF($C$4="TEBB0714_REV01",CALC_CONN_TEBB0714_REV01!$F:$K,IF($C$4="TEBT0714_REV01",CALC_CONN_TEBT0714_REV01!$F:$K,"???"))),6,0),"---")</f>
        <v>---</v>
      </c>
      <c r="J101" s="45" t="str">
        <f>IFERROR(VLOOKUP($D101&amp;"-"&amp;$E101,IF($C$4="TEBA0714_REV01",CALC_CONN_TEBA0714_REV01!$F:$M,IF($C$4="TEBB0714_REV01",CALC_CONN_TEBB0714_REV01!$F:$M,IF($C$4="TEBT0714_REV01",CALC_CONN_TEBT0714_REV01!$F:$M,"???"))),8,0),"---")</f>
        <v>---</v>
      </c>
      <c r="K101" s="46" t="str">
        <f>IFERROR(VLOOKUP($D101&amp;"-"&amp;$E101,IF($C$4="TEBT0714_REV01",CALC_CONN_TEBT0714_REV01!$F:$N,IF($C$4="TEBB0714_REV01",CALC_CONN_TEBB0714_REV01!$F:$N,IF($C$4="TEBA0714_REV01",CALC_CONN_TEBA0714_REV01!$F:$N))),9,0),"---")</f>
        <v>---</v>
      </c>
      <c r="L101" s="44" t="str">
        <f>IFERROR(VLOOKUP(K101,B2B!$H$3:$I$2000,2,0),"---")</f>
        <v>---</v>
      </c>
      <c r="M101" s="44" t="str">
        <f>IFERROR(VLOOKUP(L101,IF($M$4="TE0714_REV01",RAW_m_TE0714_REV01!$AD:$AH,IF($M$4="TE0714_REV02",RAW_m_TE0714_REV02!$AD:$AH,IF($M$4="TE0714_REV03",RAW_m_TE0714_REV03!$AD:$AH))),5,0),"---")</f>
        <v>---</v>
      </c>
      <c r="N101" s="44" t="str">
        <f>IFERROR(VLOOKUP(L101,IF($M$4="TE0714_REV01",RAW_m_TE0714_REV01!$AE:$AJ,IF($M$4="TE0714_REV02",RAW_m_TE0714_REV02!$AE:$AJ,IF($M$4="TE0714_REV03",RAW_m_TE0714_REV03!$AE:$AJ))),6,0),"---")</f>
        <v>---</v>
      </c>
      <c r="O101" s="54" t="str">
        <f>IFERROR(VLOOKUP(L101,IF($M$4="TE0714_REV01",RAW_m_TE0714_REV01!$AD:$AE,IF($M$4="TE0714_REV02",RAW_m_TE0714_REV02!$AD:$AE,IF($M$4="TE0714_REV03",RAW_m_TE0714_REV03!$AD:$AE))),2,0),"---")</f>
        <v>---</v>
      </c>
      <c r="P101" s="44" t="str">
        <f>IFERROR(VLOOKUP(O101,IF($M$4="TE0714_REV01",RAW_m_TE0714_REV01!$AJ:$AK,IF($M$4="TE0714_REV02",RAW_m_TE0714_REV02!$AJ:$AK,IF($M$4="TE0714_REV03",RAW_m_TE0714_REV03!$AJ:$AK))),2,0),"---")</f>
        <v>---</v>
      </c>
      <c r="Q101" s="44" t="str">
        <f>IFERROR(VLOOKUP(L101,IF($M$4="TE0714_REV01",RAW_m_TE0714_REV01!$AD:$AF,IF($M$4="TE0714_REV02",RAW_m_TE0714_REV02!$AD:$AF,IF($M$4="TE0714_REV03",RAW_m_TE0714_REV03!$AD:$AF))),3,0),"---")</f>
        <v>---</v>
      </c>
      <c r="R101" s="44" t="str">
        <f>IFERROR(VLOOKUP(O101,IF($M$4="TE0714_REV01",RAW_m_TE0714_REV01!$AE:$AG,IF($M$4="TE0714_REV02",RAW_m_TE0714_REV02!$AE:$AG,IF($M$4="TE0714_REV03",RAW_m_TE0714_REV03!$AE:$AG))),3,0),"---")</f>
        <v>---</v>
      </c>
      <c r="S101" s="44" t="str">
        <f t="shared" si="3"/>
        <v>---</v>
      </c>
    </row>
    <row r="102" spans="2:19" ht="15" customHeight="1" x14ac:dyDescent="0.25">
      <c r="B102" s="41">
        <f t="shared" si="2"/>
        <v>97</v>
      </c>
      <c r="C102" s="42">
        <f>IFERROR(IF($C$4="TEBT0714_REV01",CALC_CONN_TEBT0714_REV01!U102,IF($C$4="TEBB0714_REV01",CALC_CONN_TEBB0714_REV01!U102,IF($C$4="TEBA0714_REV01",CALC_CONN_TEBA0714_REV01!U102,))),"---")</f>
        <v>0</v>
      </c>
      <c r="D102" s="43">
        <f>IFERROR(IF($C$4="TEBT0714_REV01",CALC_CONN_TEBT0714_REV01!D102,IF($C$4="TEBB0714_REV01",CALC_CONN_TEBB0714_REV01!D102,IF($C$4="TEBA0714_REV01",CALC_CONN_TEBA0714_REV01!D102,))),"---")</f>
        <v>0</v>
      </c>
      <c r="E102" s="43">
        <f>IFERROR(IF($C$4="TEBT0714_REV01",CALC_CONN_TEBT0714_REV01!E102,IF($C$4="TEBB0714_REV01",CALC_CONN_TEBB0714_REV01!E102,IF($C$4="TEBA0714_REV01",CALC_CONN_TEBA0714_REV01!E102,))),"---")</f>
        <v>0</v>
      </c>
      <c r="F102" s="44" t="str">
        <f>IFERROR(IF(VLOOKUP($D102&amp;"-"&amp;$E102,IF($C$4="TEBA0714_REV01",CALC_CONN_TEBA0714_REV01!$F:$I,IF($C$4="TEBB0714_REV01",CALC_CONN_TEBB0714_REV01!$F:$I,IF($C$4="TEBT0714_REV01",CALC_CONN_TEBT0714_REV01!$F:$I))),4,0)="--","---",IF($C$4="TEBA0714_REV01",CALC_CONN_TEBA0714_REV01!$G102&amp; " --&gt; " &amp;CALC_CONN_TEBA0714_REV01!$I102&amp; " --&gt; ",IF($C$4="TEBB0714_REV01",CALC_CONN_TEBB0714_REV01!$G102&amp; " --&gt; " &amp;CALC_CONN_TEBB0714_REV01!$I102&amp; " --&gt; ",IF($C$4="TEBT0714_REV01",CALC_CONN_TEBT0714_REV01!$G102&amp; " --&gt; " &amp;CALC_CONN_TEBT0714_REV01!$I102&amp; " --&gt; ")))),"---")</f>
        <v>---</v>
      </c>
      <c r="G102" s="44" t="str">
        <f>IFERROR(IF(VLOOKUP($D102&amp;"-"&amp;$E102,IF($C$4="TEBA0714_REV01",CALC_CONN_TEBA0714_REV01!$F:$H,IF($C$4="TEBB0714_REV01",CALC_CONN_TEBB0714_REV01!$F:$H,IF($C$4="TEBT0714_REV01",CALC_CONN_TEBT0714_REV01!$F:$H))),3,0)="--",VLOOKUP($D102&amp;"-"&amp;$E102,IF($C$4="TEBA0714_REV01",CALC_CONN_TEBA0714_REV01!$F:$H,IF($C$4="TEBB0714_REV01",CALC_CONN_TEBB0714_REV01!$F:$H,IF($C$4="TEBT0714_REV01",CALC_CONN_TEBT0714_REV01!$F:$H))),2,0),VLOOKUP($D102&amp;"-"&amp;$E102,IF($C$4="TEBA0714_REV01",CALC_CONN_TEBA0714_REV01!$F:$H,IF($C$4="TEBB0714_REV01",CALC_CONN_TEBB0714_REV01!$F:$H,IF($C$4="TEBT0714_REV01",CALC_CONN_TEBT0714_REV01!$F:$H))),3,0)),"---")</f>
        <v>---</v>
      </c>
      <c r="H102" s="44" t="str">
        <f>IFERROR(VLOOKUP(G102,IF($C$4="TEBT0714_REV01",CALC_CONN_TEBT0714_REV01!$G:$T,IF($C$4="TEBB0714_REV01",CALC_CONN_TEBB0714_REV01!$G:$T,IF($C$4="TEBA0714_REV01",CALC_CONN_TEBA0714_REV01!$G:$T))),14,0),"---")</f>
        <v>---</v>
      </c>
      <c r="I102" s="44" t="str">
        <f>IFERROR(VLOOKUP($D102&amp;"-"&amp;$E102,IF($C$4="TEBA0714_REV01",CALC_CONN_TEBA0714_REV01!$F:$K,IF($C$4="TEBB0714_REV01",CALC_CONN_TEBB0714_REV01!$F:$K,IF($C$4="TEBT0714_REV01",CALC_CONN_TEBT0714_REV01!$F:$K,"???"))),6,0),"---")</f>
        <v>---</v>
      </c>
      <c r="J102" s="45" t="str">
        <f>IFERROR(VLOOKUP($D102&amp;"-"&amp;$E102,IF($C$4="TEBA0714_REV01",CALC_CONN_TEBA0714_REV01!$F:$M,IF($C$4="TEBB0714_REV01",CALC_CONN_TEBB0714_REV01!$F:$M,IF($C$4="TEBT0714_REV01",CALC_CONN_TEBT0714_REV01!$F:$M,"???"))),8,0),"---")</f>
        <v>---</v>
      </c>
      <c r="K102" s="46" t="str">
        <f>IFERROR(VLOOKUP($D102&amp;"-"&amp;$E102,IF($C$4="TEBT0714_REV01",CALC_CONN_TEBT0714_REV01!$F:$N,IF($C$4="TEBB0714_REV01",CALC_CONN_TEBB0714_REV01!$F:$N,IF($C$4="TEBA0714_REV01",CALC_CONN_TEBA0714_REV01!$F:$N))),9,0),"---")</f>
        <v>---</v>
      </c>
      <c r="L102" s="44" t="str">
        <f>IFERROR(VLOOKUP(K102,B2B!$H$3:$I$2000,2,0),"---")</f>
        <v>---</v>
      </c>
      <c r="M102" s="44" t="str">
        <f>IFERROR(VLOOKUP(L102,IF($M$4="TE0714_REV01",RAW_m_TE0714_REV01!$AD:$AH,IF($M$4="TE0714_REV02",RAW_m_TE0714_REV02!$AD:$AH,IF($M$4="TE0714_REV03",RAW_m_TE0714_REV03!$AD:$AH))),5,0),"---")</f>
        <v>---</v>
      </c>
      <c r="N102" s="44" t="str">
        <f>IFERROR(VLOOKUP(L102,IF($M$4="TE0714_REV01",RAW_m_TE0714_REV01!$AE:$AJ,IF($M$4="TE0714_REV02",RAW_m_TE0714_REV02!$AE:$AJ,IF($M$4="TE0714_REV03",RAW_m_TE0714_REV03!$AE:$AJ))),6,0),"---")</f>
        <v>---</v>
      </c>
      <c r="O102" s="54" t="str">
        <f>IFERROR(VLOOKUP(L102,IF($M$4="TE0714_REV01",RAW_m_TE0714_REV01!$AD:$AE,IF($M$4="TE0714_REV02",RAW_m_TE0714_REV02!$AD:$AE,IF($M$4="TE0714_REV03",RAW_m_TE0714_REV03!$AD:$AE))),2,0),"---")</f>
        <v>---</v>
      </c>
      <c r="P102" s="44" t="str">
        <f>IFERROR(VLOOKUP(O102,IF($M$4="TE0714_REV01",RAW_m_TE0714_REV01!$AJ:$AK,IF($M$4="TE0714_REV02",RAW_m_TE0714_REV02!$AJ:$AK,IF($M$4="TE0714_REV03",RAW_m_TE0714_REV03!$AJ:$AK))),2,0),"---")</f>
        <v>---</v>
      </c>
      <c r="Q102" s="44" t="str">
        <f>IFERROR(VLOOKUP(L102,IF($M$4="TE0714_REV01",RAW_m_TE0714_REV01!$AD:$AF,IF($M$4="TE0714_REV02",RAW_m_TE0714_REV02!$AD:$AF,IF($M$4="TE0714_REV03",RAW_m_TE0714_REV03!$AD:$AF))),3,0),"---")</f>
        <v>---</v>
      </c>
      <c r="R102" s="44" t="str">
        <f>IFERROR(VLOOKUP(O102,IF($M$4="TE0714_REV01",RAW_m_TE0714_REV01!$AE:$AG,IF($M$4="TE0714_REV02",RAW_m_TE0714_REV02!$AE:$AG,IF($M$4="TE0714_REV03",RAW_m_TE0714_REV03!$AE:$AG))),3,0),"---")</f>
        <v>---</v>
      </c>
      <c r="S102" s="44" t="str">
        <f t="shared" si="3"/>
        <v>---</v>
      </c>
    </row>
    <row r="103" spans="2:19" ht="15" customHeight="1" x14ac:dyDescent="0.25">
      <c r="B103" s="41">
        <f t="shared" si="2"/>
        <v>98</v>
      </c>
      <c r="C103" s="42">
        <f>IFERROR(IF($C$4="TEBT0714_REV01",CALC_CONN_TEBT0714_REV01!U103,IF($C$4="TEBB0714_REV01",CALC_CONN_TEBB0714_REV01!U103,IF($C$4="TEBA0714_REV01",CALC_CONN_TEBA0714_REV01!U103,))),"---")</f>
        <v>0</v>
      </c>
      <c r="D103" s="43">
        <f>IFERROR(IF($C$4="TEBT0714_REV01",CALC_CONN_TEBT0714_REV01!D103,IF($C$4="TEBB0714_REV01",CALC_CONN_TEBB0714_REV01!D103,IF($C$4="TEBA0714_REV01",CALC_CONN_TEBA0714_REV01!D103,))),"---")</f>
        <v>0</v>
      </c>
      <c r="E103" s="43">
        <f>IFERROR(IF($C$4="TEBT0714_REV01",CALC_CONN_TEBT0714_REV01!E103,IF($C$4="TEBB0714_REV01",CALC_CONN_TEBB0714_REV01!E103,IF($C$4="TEBA0714_REV01",CALC_CONN_TEBA0714_REV01!E103,))),"---")</f>
        <v>0</v>
      </c>
      <c r="F103" s="44" t="str">
        <f>IFERROR(IF(VLOOKUP($D103&amp;"-"&amp;$E103,IF($C$4="TEBA0714_REV01",CALC_CONN_TEBA0714_REV01!$F:$I,IF($C$4="TEBB0714_REV01",CALC_CONN_TEBB0714_REV01!$F:$I,IF($C$4="TEBT0714_REV01",CALC_CONN_TEBT0714_REV01!$F:$I))),4,0)="--","---",IF($C$4="TEBA0714_REV01",CALC_CONN_TEBA0714_REV01!$G103&amp; " --&gt; " &amp;CALC_CONN_TEBA0714_REV01!$I103&amp; " --&gt; ",IF($C$4="TEBB0714_REV01",CALC_CONN_TEBB0714_REV01!$G103&amp; " --&gt; " &amp;CALC_CONN_TEBB0714_REV01!$I103&amp; " --&gt; ",IF($C$4="TEBT0714_REV01",CALC_CONN_TEBT0714_REV01!$G103&amp; " --&gt; " &amp;CALC_CONN_TEBT0714_REV01!$I103&amp; " --&gt; ")))),"---")</f>
        <v>---</v>
      </c>
      <c r="G103" s="44" t="str">
        <f>IFERROR(IF(VLOOKUP($D103&amp;"-"&amp;$E103,IF($C$4="TEBA0714_REV01",CALC_CONN_TEBA0714_REV01!$F:$H,IF($C$4="TEBB0714_REV01",CALC_CONN_TEBB0714_REV01!$F:$H,IF($C$4="TEBT0714_REV01",CALC_CONN_TEBT0714_REV01!$F:$H))),3,0)="--",VLOOKUP($D103&amp;"-"&amp;$E103,IF($C$4="TEBA0714_REV01",CALC_CONN_TEBA0714_REV01!$F:$H,IF($C$4="TEBB0714_REV01",CALC_CONN_TEBB0714_REV01!$F:$H,IF($C$4="TEBT0714_REV01",CALC_CONN_TEBT0714_REV01!$F:$H))),2,0),VLOOKUP($D103&amp;"-"&amp;$E103,IF($C$4="TEBA0714_REV01",CALC_CONN_TEBA0714_REV01!$F:$H,IF($C$4="TEBB0714_REV01",CALC_CONN_TEBB0714_REV01!$F:$H,IF($C$4="TEBT0714_REV01",CALC_CONN_TEBT0714_REV01!$F:$H))),3,0)),"---")</f>
        <v>---</v>
      </c>
      <c r="H103" s="44" t="str">
        <f>IFERROR(VLOOKUP(G103,IF($C$4="TEBT0714_REV01",CALC_CONN_TEBT0714_REV01!$G:$T,IF($C$4="TEBB0714_REV01",CALC_CONN_TEBB0714_REV01!$G:$T,IF($C$4="TEBA0714_REV01",CALC_CONN_TEBA0714_REV01!$G:$T))),14,0),"---")</f>
        <v>---</v>
      </c>
      <c r="I103" s="44" t="str">
        <f>IFERROR(VLOOKUP($D103&amp;"-"&amp;$E103,IF($C$4="TEBA0714_REV01",CALC_CONN_TEBA0714_REV01!$F:$K,IF($C$4="TEBB0714_REV01",CALC_CONN_TEBB0714_REV01!$F:$K,IF($C$4="TEBT0714_REV01",CALC_CONN_TEBT0714_REV01!$F:$K,"???"))),6,0),"---")</f>
        <v>---</v>
      </c>
      <c r="J103" s="45" t="str">
        <f>IFERROR(VLOOKUP($D103&amp;"-"&amp;$E103,IF($C$4="TEBA0714_REV01",CALC_CONN_TEBA0714_REV01!$F:$M,IF($C$4="TEBB0714_REV01",CALC_CONN_TEBB0714_REV01!$F:$M,IF($C$4="TEBT0714_REV01",CALC_CONN_TEBT0714_REV01!$F:$M,"???"))),8,0),"---")</f>
        <v>---</v>
      </c>
      <c r="K103" s="46" t="str">
        <f>IFERROR(VLOOKUP($D103&amp;"-"&amp;$E103,IF($C$4="TEBT0714_REV01",CALC_CONN_TEBT0714_REV01!$F:$N,IF($C$4="TEBB0714_REV01",CALC_CONN_TEBB0714_REV01!$F:$N,IF($C$4="TEBA0714_REV01",CALC_CONN_TEBA0714_REV01!$F:$N))),9,0),"---")</f>
        <v>---</v>
      </c>
      <c r="L103" s="44" t="str">
        <f>IFERROR(VLOOKUP(K103,B2B!$H$3:$I$2000,2,0),"---")</f>
        <v>---</v>
      </c>
      <c r="M103" s="44" t="str">
        <f>IFERROR(VLOOKUP(L103,IF($M$4="TE0714_REV01",RAW_m_TE0714_REV01!$AD:$AH,IF($M$4="TE0714_REV02",RAW_m_TE0714_REV02!$AD:$AH,IF($M$4="TE0714_REV03",RAW_m_TE0714_REV03!$AD:$AH))),5,0),"---")</f>
        <v>---</v>
      </c>
      <c r="N103" s="44" t="str">
        <f>IFERROR(VLOOKUP(L103,IF($M$4="TE0714_REV01",RAW_m_TE0714_REV01!$AE:$AJ,IF($M$4="TE0714_REV02",RAW_m_TE0714_REV02!$AE:$AJ,IF($M$4="TE0714_REV03",RAW_m_TE0714_REV03!$AE:$AJ))),6,0),"---")</f>
        <v>---</v>
      </c>
      <c r="O103" s="54" t="str">
        <f>IFERROR(VLOOKUP(L103,IF($M$4="TE0714_REV01",RAW_m_TE0714_REV01!$AD:$AE,IF($M$4="TE0714_REV02",RAW_m_TE0714_REV02!$AD:$AE,IF($M$4="TE0714_REV03",RAW_m_TE0714_REV03!$AD:$AE))),2,0),"---")</f>
        <v>---</v>
      </c>
      <c r="P103" s="44" t="str">
        <f>IFERROR(VLOOKUP(O103,IF($M$4="TE0714_REV01",RAW_m_TE0714_REV01!$AJ:$AK,IF($M$4="TE0714_REV02",RAW_m_TE0714_REV02!$AJ:$AK,IF($M$4="TE0714_REV03",RAW_m_TE0714_REV03!$AJ:$AK))),2,0),"---")</f>
        <v>---</v>
      </c>
      <c r="Q103" s="44" t="str">
        <f>IFERROR(VLOOKUP(L103,IF($M$4="TE0714_REV01",RAW_m_TE0714_REV01!$AD:$AF,IF($M$4="TE0714_REV02",RAW_m_TE0714_REV02!$AD:$AF,IF($M$4="TE0714_REV03",RAW_m_TE0714_REV03!$AD:$AF))),3,0),"---")</f>
        <v>---</v>
      </c>
      <c r="R103" s="44" t="str">
        <f>IFERROR(VLOOKUP(O103,IF($M$4="TE0714_REV01",RAW_m_TE0714_REV01!$AE:$AG,IF($M$4="TE0714_REV02",RAW_m_TE0714_REV02!$AE:$AG,IF($M$4="TE0714_REV03",RAW_m_TE0714_REV03!$AE:$AG))),3,0),"---")</f>
        <v>---</v>
      </c>
      <c r="S103" s="44" t="str">
        <f t="shared" si="3"/>
        <v>---</v>
      </c>
    </row>
    <row r="104" spans="2:19" ht="15" customHeight="1" x14ac:dyDescent="0.25">
      <c r="B104" s="41">
        <f t="shared" si="2"/>
        <v>99</v>
      </c>
      <c r="C104" s="42">
        <f>IFERROR(IF($C$4="TEBT0714_REV01",CALC_CONN_TEBT0714_REV01!U104,IF($C$4="TEBB0714_REV01",CALC_CONN_TEBB0714_REV01!U104,IF($C$4="TEBA0714_REV01",CALC_CONN_TEBA0714_REV01!U104,))),"---")</f>
        <v>0</v>
      </c>
      <c r="D104" s="43">
        <f>IFERROR(IF($C$4="TEBT0714_REV01",CALC_CONN_TEBT0714_REV01!D104,IF($C$4="TEBB0714_REV01",CALC_CONN_TEBB0714_REV01!D104,IF($C$4="TEBA0714_REV01",CALC_CONN_TEBA0714_REV01!D104,))),"---")</f>
        <v>0</v>
      </c>
      <c r="E104" s="43">
        <f>IFERROR(IF($C$4="TEBT0714_REV01",CALC_CONN_TEBT0714_REV01!E104,IF($C$4="TEBB0714_REV01",CALC_CONN_TEBB0714_REV01!E104,IF($C$4="TEBA0714_REV01",CALC_CONN_TEBA0714_REV01!E104,))),"---")</f>
        <v>0</v>
      </c>
      <c r="F104" s="44" t="str">
        <f>IFERROR(IF(VLOOKUP($D104&amp;"-"&amp;$E104,IF($C$4="TEBA0714_REV01",CALC_CONN_TEBA0714_REV01!$F:$I,IF($C$4="TEBB0714_REV01",CALC_CONN_TEBB0714_REV01!$F:$I,IF($C$4="TEBT0714_REV01",CALC_CONN_TEBT0714_REV01!$F:$I))),4,0)="--","---",IF($C$4="TEBA0714_REV01",CALC_CONN_TEBA0714_REV01!$G104&amp; " --&gt; " &amp;CALC_CONN_TEBA0714_REV01!$I104&amp; " --&gt; ",IF($C$4="TEBB0714_REV01",CALC_CONN_TEBB0714_REV01!$G104&amp; " --&gt; " &amp;CALC_CONN_TEBB0714_REV01!$I104&amp; " --&gt; ",IF($C$4="TEBT0714_REV01",CALC_CONN_TEBT0714_REV01!$G104&amp; " --&gt; " &amp;CALC_CONN_TEBT0714_REV01!$I104&amp; " --&gt; ")))),"---")</f>
        <v>---</v>
      </c>
      <c r="G104" s="44" t="str">
        <f>IFERROR(IF(VLOOKUP($D104&amp;"-"&amp;$E104,IF($C$4="TEBA0714_REV01",CALC_CONN_TEBA0714_REV01!$F:$H,IF($C$4="TEBB0714_REV01",CALC_CONN_TEBB0714_REV01!$F:$H,IF($C$4="TEBT0714_REV01",CALC_CONN_TEBT0714_REV01!$F:$H))),3,0)="--",VLOOKUP($D104&amp;"-"&amp;$E104,IF($C$4="TEBA0714_REV01",CALC_CONN_TEBA0714_REV01!$F:$H,IF($C$4="TEBB0714_REV01",CALC_CONN_TEBB0714_REV01!$F:$H,IF($C$4="TEBT0714_REV01",CALC_CONN_TEBT0714_REV01!$F:$H))),2,0),VLOOKUP($D104&amp;"-"&amp;$E104,IF($C$4="TEBA0714_REV01",CALC_CONN_TEBA0714_REV01!$F:$H,IF($C$4="TEBB0714_REV01",CALC_CONN_TEBB0714_REV01!$F:$H,IF($C$4="TEBT0714_REV01",CALC_CONN_TEBT0714_REV01!$F:$H))),3,0)),"---")</f>
        <v>---</v>
      </c>
      <c r="H104" s="44" t="str">
        <f>IFERROR(VLOOKUP(G104,IF($C$4="TEBT0714_REV01",CALC_CONN_TEBT0714_REV01!$G:$T,IF($C$4="TEBB0714_REV01",CALC_CONN_TEBB0714_REV01!$G:$T,IF($C$4="TEBA0714_REV01",CALC_CONN_TEBA0714_REV01!$G:$T))),14,0),"---")</f>
        <v>---</v>
      </c>
      <c r="I104" s="44" t="str">
        <f>IFERROR(VLOOKUP($D104&amp;"-"&amp;$E104,IF($C$4="TEBA0714_REV01",CALC_CONN_TEBA0714_REV01!$F:$K,IF($C$4="TEBB0714_REV01",CALC_CONN_TEBB0714_REV01!$F:$K,IF($C$4="TEBT0714_REV01",CALC_CONN_TEBT0714_REV01!$F:$K,"???"))),6,0),"---")</f>
        <v>---</v>
      </c>
      <c r="J104" s="45" t="str">
        <f>IFERROR(VLOOKUP($D104&amp;"-"&amp;$E104,IF($C$4="TEBA0714_REV01",CALC_CONN_TEBA0714_REV01!$F:$M,IF($C$4="TEBB0714_REV01",CALC_CONN_TEBB0714_REV01!$F:$M,IF($C$4="TEBT0714_REV01",CALC_CONN_TEBT0714_REV01!$F:$M,"???"))),8,0),"---")</f>
        <v>---</v>
      </c>
      <c r="K104" s="46" t="str">
        <f>IFERROR(VLOOKUP($D104&amp;"-"&amp;$E104,IF($C$4="TEBT0714_REV01",CALC_CONN_TEBT0714_REV01!$F:$N,IF($C$4="TEBB0714_REV01",CALC_CONN_TEBB0714_REV01!$F:$N,IF($C$4="TEBA0714_REV01",CALC_CONN_TEBA0714_REV01!$F:$N))),9,0),"---")</f>
        <v>---</v>
      </c>
      <c r="L104" s="44" t="str">
        <f>IFERROR(VLOOKUP(K104,B2B!$H$3:$I$2000,2,0),"---")</f>
        <v>---</v>
      </c>
      <c r="M104" s="44" t="str">
        <f>IFERROR(VLOOKUP(L104,IF($M$4="TE0714_REV01",RAW_m_TE0714_REV01!$AD:$AH,IF($M$4="TE0714_REV02",RAW_m_TE0714_REV02!$AD:$AH,IF($M$4="TE0714_REV03",RAW_m_TE0714_REV03!$AD:$AH))),5,0),"---")</f>
        <v>---</v>
      </c>
      <c r="N104" s="44" t="str">
        <f>IFERROR(VLOOKUP(L104,IF($M$4="TE0714_REV01",RAW_m_TE0714_REV01!$AE:$AJ,IF($M$4="TE0714_REV02",RAW_m_TE0714_REV02!$AE:$AJ,IF($M$4="TE0714_REV03",RAW_m_TE0714_REV03!$AE:$AJ))),6,0),"---")</f>
        <v>---</v>
      </c>
      <c r="O104" s="54" t="str">
        <f>IFERROR(VLOOKUP(L104,IF($M$4="TE0714_REV01",RAW_m_TE0714_REV01!$AD:$AE,IF($M$4="TE0714_REV02",RAW_m_TE0714_REV02!$AD:$AE,IF($M$4="TE0714_REV03",RAW_m_TE0714_REV03!$AD:$AE))),2,0),"---")</f>
        <v>---</v>
      </c>
      <c r="P104" s="44" t="str">
        <f>IFERROR(VLOOKUP(O104,IF($M$4="TE0714_REV01",RAW_m_TE0714_REV01!$AJ:$AK,IF($M$4="TE0714_REV02",RAW_m_TE0714_REV02!$AJ:$AK,IF($M$4="TE0714_REV03",RAW_m_TE0714_REV03!$AJ:$AK))),2,0),"---")</f>
        <v>---</v>
      </c>
      <c r="Q104" s="44" t="str">
        <f>IFERROR(VLOOKUP(L104,IF($M$4="TE0714_REV01",RAW_m_TE0714_REV01!$AD:$AF,IF($M$4="TE0714_REV02",RAW_m_TE0714_REV02!$AD:$AF,IF($M$4="TE0714_REV03",RAW_m_TE0714_REV03!$AD:$AF))),3,0),"---")</f>
        <v>---</v>
      </c>
      <c r="R104" s="44" t="str">
        <f>IFERROR(VLOOKUP(O104,IF($M$4="TE0714_REV01",RAW_m_TE0714_REV01!$AE:$AG,IF($M$4="TE0714_REV02",RAW_m_TE0714_REV02!$AE:$AG,IF($M$4="TE0714_REV03",RAW_m_TE0714_REV03!$AE:$AG))),3,0),"---")</f>
        <v>---</v>
      </c>
      <c r="S104" s="44" t="str">
        <f t="shared" si="3"/>
        <v>---</v>
      </c>
    </row>
    <row r="105" spans="2:19" ht="15" customHeight="1" x14ac:dyDescent="0.25">
      <c r="B105" s="41">
        <f t="shared" si="2"/>
        <v>100</v>
      </c>
      <c r="C105" s="42">
        <f>IFERROR(IF($C$4="TEBT0714_REV01",CALC_CONN_TEBT0714_REV01!U105,IF($C$4="TEBB0714_REV01",CALC_CONN_TEBB0714_REV01!U105,IF($C$4="TEBA0714_REV01",CALC_CONN_TEBA0714_REV01!U105,))),"---")</f>
        <v>0</v>
      </c>
      <c r="D105" s="43">
        <f>IFERROR(IF($C$4="TEBT0714_REV01",CALC_CONN_TEBT0714_REV01!D105,IF($C$4="TEBB0714_REV01",CALC_CONN_TEBB0714_REV01!D105,IF($C$4="TEBA0714_REV01",CALC_CONN_TEBA0714_REV01!D105,))),"---")</f>
        <v>0</v>
      </c>
      <c r="E105" s="43">
        <f>IFERROR(IF($C$4="TEBT0714_REV01",CALC_CONN_TEBT0714_REV01!E105,IF($C$4="TEBB0714_REV01",CALC_CONN_TEBB0714_REV01!E105,IF($C$4="TEBA0714_REV01",CALC_CONN_TEBA0714_REV01!E105,))),"---")</f>
        <v>0</v>
      </c>
      <c r="F105" s="44" t="str">
        <f>IFERROR(IF(VLOOKUP($D105&amp;"-"&amp;$E105,IF($C$4="TEBA0714_REV01",CALC_CONN_TEBA0714_REV01!$F:$I,IF($C$4="TEBB0714_REV01",CALC_CONN_TEBB0714_REV01!$F:$I,IF($C$4="TEBT0714_REV01",CALC_CONN_TEBT0714_REV01!$F:$I))),4,0)="--","---",IF($C$4="TEBA0714_REV01",CALC_CONN_TEBA0714_REV01!$G105&amp; " --&gt; " &amp;CALC_CONN_TEBA0714_REV01!$I105&amp; " --&gt; ",IF($C$4="TEBB0714_REV01",CALC_CONN_TEBB0714_REV01!$G105&amp; " --&gt; " &amp;CALC_CONN_TEBB0714_REV01!$I105&amp; " --&gt; ",IF($C$4="TEBT0714_REV01",CALC_CONN_TEBT0714_REV01!$G105&amp; " --&gt; " &amp;CALC_CONN_TEBT0714_REV01!$I105&amp; " --&gt; ")))),"---")</f>
        <v>---</v>
      </c>
      <c r="G105" s="44" t="str">
        <f>IFERROR(IF(VLOOKUP($D105&amp;"-"&amp;$E105,IF($C$4="TEBA0714_REV01",CALC_CONN_TEBA0714_REV01!$F:$H,IF($C$4="TEBB0714_REV01",CALC_CONN_TEBB0714_REV01!$F:$H,IF($C$4="TEBT0714_REV01",CALC_CONN_TEBT0714_REV01!$F:$H))),3,0)="--",VLOOKUP($D105&amp;"-"&amp;$E105,IF($C$4="TEBA0714_REV01",CALC_CONN_TEBA0714_REV01!$F:$H,IF($C$4="TEBB0714_REV01",CALC_CONN_TEBB0714_REV01!$F:$H,IF($C$4="TEBT0714_REV01",CALC_CONN_TEBT0714_REV01!$F:$H))),2,0),VLOOKUP($D105&amp;"-"&amp;$E105,IF($C$4="TEBA0714_REV01",CALC_CONN_TEBA0714_REV01!$F:$H,IF($C$4="TEBB0714_REV01",CALC_CONN_TEBB0714_REV01!$F:$H,IF($C$4="TEBT0714_REV01",CALC_CONN_TEBT0714_REV01!$F:$H))),3,0)),"---")</f>
        <v>---</v>
      </c>
      <c r="H105" s="44" t="str">
        <f>IFERROR(VLOOKUP(G105,IF($C$4="TEBT0714_REV01",CALC_CONN_TEBT0714_REV01!$G:$T,IF($C$4="TEBB0714_REV01",CALC_CONN_TEBB0714_REV01!$G:$T,IF($C$4="TEBA0714_REV01",CALC_CONN_TEBA0714_REV01!$G:$T))),14,0),"---")</f>
        <v>---</v>
      </c>
      <c r="I105" s="44" t="str">
        <f>IFERROR(VLOOKUP($D105&amp;"-"&amp;$E105,IF($C$4="TEBA0714_REV01",CALC_CONN_TEBA0714_REV01!$F:$K,IF($C$4="TEBB0714_REV01",CALC_CONN_TEBB0714_REV01!$F:$K,IF($C$4="TEBT0714_REV01",CALC_CONN_TEBT0714_REV01!$F:$K,"???"))),6,0),"---")</f>
        <v>---</v>
      </c>
      <c r="J105" s="45" t="str">
        <f>IFERROR(VLOOKUP($D105&amp;"-"&amp;$E105,IF($C$4="TEBA0714_REV01",CALC_CONN_TEBA0714_REV01!$F:$M,IF($C$4="TEBB0714_REV01",CALC_CONN_TEBB0714_REV01!$F:$M,IF($C$4="TEBT0714_REV01",CALC_CONN_TEBT0714_REV01!$F:$M,"???"))),8,0),"---")</f>
        <v>---</v>
      </c>
      <c r="K105" s="46" t="str">
        <f>IFERROR(VLOOKUP($D105&amp;"-"&amp;$E105,IF($C$4="TEBT0714_REV01",CALC_CONN_TEBT0714_REV01!$F:$N,IF($C$4="TEBB0714_REV01",CALC_CONN_TEBB0714_REV01!$F:$N,IF($C$4="TEBA0714_REV01",CALC_CONN_TEBA0714_REV01!$F:$N))),9,0),"---")</f>
        <v>---</v>
      </c>
      <c r="L105" s="44" t="str">
        <f>IFERROR(VLOOKUP(K105,B2B!$H$3:$I$2000,2,0),"---")</f>
        <v>---</v>
      </c>
      <c r="M105" s="44" t="str">
        <f>IFERROR(VLOOKUP(L105,IF($M$4="TE0714_REV01",RAW_m_TE0714_REV01!$AD:$AH,IF($M$4="TE0714_REV02",RAW_m_TE0714_REV02!$AD:$AH,IF($M$4="TE0714_REV03",RAW_m_TE0714_REV03!$AD:$AH))),5,0),"---")</f>
        <v>---</v>
      </c>
      <c r="N105" s="44" t="str">
        <f>IFERROR(VLOOKUP(L105,IF($M$4="TE0714_REV01",RAW_m_TE0714_REV01!$AE:$AJ,IF($M$4="TE0714_REV02",RAW_m_TE0714_REV02!$AE:$AJ,IF($M$4="TE0714_REV03",RAW_m_TE0714_REV03!$AE:$AJ))),6,0),"---")</f>
        <v>---</v>
      </c>
      <c r="O105" s="54" t="str">
        <f>IFERROR(VLOOKUP(L105,IF($M$4="TE0714_REV01",RAW_m_TE0714_REV01!$AD:$AE,IF($M$4="TE0714_REV02",RAW_m_TE0714_REV02!$AD:$AE,IF($M$4="TE0714_REV03",RAW_m_TE0714_REV03!$AD:$AE))),2,0),"---")</f>
        <v>---</v>
      </c>
      <c r="P105" s="44" t="str">
        <f>IFERROR(VLOOKUP(O105,IF($M$4="TE0714_REV01",RAW_m_TE0714_REV01!$AJ:$AK,IF($M$4="TE0714_REV02",RAW_m_TE0714_REV02!$AJ:$AK,IF($M$4="TE0714_REV03",RAW_m_TE0714_REV03!$AJ:$AK))),2,0),"---")</f>
        <v>---</v>
      </c>
      <c r="Q105" s="44" t="str">
        <f>IFERROR(VLOOKUP(L105,IF($M$4="TE0714_REV01",RAW_m_TE0714_REV01!$AD:$AF,IF($M$4="TE0714_REV02",RAW_m_TE0714_REV02!$AD:$AF,IF($M$4="TE0714_REV03",RAW_m_TE0714_REV03!$AD:$AF))),3,0),"---")</f>
        <v>---</v>
      </c>
      <c r="R105" s="44" t="str">
        <f>IFERROR(VLOOKUP(O105,IF($M$4="TE0714_REV01",RAW_m_TE0714_REV01!$AE:$AG,IF($M$4="TE0714_REV02",RAW_m_TE0714_REV02!$AE:$AG,IF($M$4="TE0714_REV03",RAW_m_TE0714_REV03!$AE:$AG))),3,0),"---")</f>
        <v>---</v>
      </c>
      <c r="S105" s="44" t="str">
        <f t="shared" si="3"/>
        <v>---</v>
      </c>
    </row>
    <row r="106" spans="2:19" ht="15" customHeight="1" x14ac:dyDescent="0.25">
      <c r="B106" s="41">
        <f t="shared" si="2"/>
        <v>101</v>
      </c>
      <c r="C106" s="42">
        <f>IFERROR(IF($C$4="TEBT0714_REV01",CALC_CONN_TEBT0714_REV01!U106,IF($C$4="TEBB0714_REV01",CALC_CONN_TEBB0714_REV01!U106,IF($C$4="TEBA0714_REV01",CALC_CONN_TEBA0714_REV01!U106,))),"---")</f>
        <v>0</v>
      </c>
      <c r="D106" s="43">
        <f>IFERROR(IF($C$4="TEBT0714_REV01",CALC_CONN_TEBT0714_REV01!D106,IF($C$4="TEBB0714_REV01",CALC_CONN_TEBB0714_REV01!D106,IF($C$4="TEBA0714_REV01",CALC_CONN_TEBA0714_REV01!D106,))),"---")</f>
        <v>0</v>
      </c>
      <c r="E106" s="43">
        <f>IFERROR(IF($C$4="TEBT0714_REV01",CALC_CONN_TEBT0714_REV01!E106,IF($C$4="TEBB0714_REV01",CALC_CONN_TEBB0714_REV01!E106,IF($C$4="TEBA0714_REV01",CALC_CONN_TEBA0714_REV01!E106,))),"---")</f>
        <v>0</v>
      </c>
      <c r="F106" s="44" t="str">
        <f>IFERROR(IF(VLOOKUP($D106&amp;"-"&amp;$E106,IF($C$4="TEBA0714_REV01",CALC_CONN_TEBA0714_REV01!$F:$I,IF($C$4="TEBB0714_REV01",CALC_CONN_TEBB0714_REV01!$F:$I,IF($C$4="TEBT0714_REV01",CALC_CONN_TEBT0714_REV01!$F:$I))),4,0)="--","---",IF($C$4="TEBA0714_REV01",CALC_CONN_TEBA0714_REV01!$G106&amp; " --&gt; " &amp;CALC_CONN_TEBA0714_REV01!$I106&amp; " --&gt; ",IF($C$4="TEBB0714_REV01",CALC_CONN_TEBB0714_REV01!$G106&amp; " --&gt; " &amp;CALC_CONN_TEBB0714_REV01!$I106&amp; " --&gt; ",IF($C$4="TEBT0714_REV01",CALC_CONN_TEBT0714_REV01!$G106&amp; " --&gt; " &amp;CALC_CONN_TEBT0714_REV01!$I106&amp; " --&gt; ")))),"---")</f>
        <v>---</v>
      </c>
      <c r="G106" s="44" t="str">
        <f>IFERROR(IF(VLOOKUP($D106&amp;"-"&amp;$E106,IF($C$4="TEBA0714_REV01",CALC_CONN_TEBA0714_REV01!$F:$H,IF($C$4="TEBB0714_REV01",CALC_CONN_TEBB0714_REV01!$F:$H,IF($C$4="TEBT0714_REV01",CALC_CONN_TEBT0714_REV01!$F:$H))),3,0)="--",VLOOKUP($D106&amp;"-"&amp;$E106,IF($C$4="TEBA0714_REV01",CALC_CONN_TEBA0714_REV01!$F:$H,IF($C$4="TEBB0714_REV01",CALC_CONN_TEBB0714_REV01!$F:$H,IF($C$4="TEBT0714_REV01",CALC_CONN_TEBT0714_REV01!$F:$H))),2,0),VLOOKUP($D106&amp;"-"&amp;$E106,IF($C$4="TEBA0714_REV01",CALC_CONN_TEBA0714_REV01!$F:$H,IF($C$4="TEBB0714_REV01",CALC_CONN_TEBB0714_REV01!$F:$H,IF($C$4="TEBT0714_REV01",CALC_CONN_TEBT0714_REV01!$F:$H))),3,0)),"---")</f>
        <v>---</v>
      </c>
      <c r="H106" s="44" t="str">
        <f>IFERROR(VLOOKUP(G106,IF($C$4="TEBT0714_REV01",CALC_CONN_TEBT0714_REV01!$G:$T,IF($C$4="TEBB0714_REV01",CALC_CONN_TEBB0714_REV01!$G:$T,IF($C$4="TEBA0714_REV01",CALC_CONN_TEBA0714_REV01!$G:$T))),14,0),"---")</f>
        <v>---</v>
      </c>
      <c r="I106" s="44" t="str">
        <f>IFERROR(VLOOKUP($D106&amp;"-"&amp;$E106,IF($C$4="TEBA0714_REV01",CALC_CONN_TEBA0714_REV01!$F:$K,IF($C$4="TEBB0714_REV01",CALC_CONN_TEBB0714_REV01!$F:$K,IF($C$4="TEBT0714_REV01",CALC_CONN_TEBT0714_REV01!$F:$K,"???"))),6,0),"---")</f>
        <v>---</v>
      </c>
      <c r="J106" s="45" t="str">
        <f>IFERROR(VLOOKUP($D106&amp;"-"&amp;$E106,IF($C$4="TEBA0714_REV01",CALC_CONN_TEBA0714_REV01!$F:$M,IF($C$4="TEBB0714_REV01",CALC_CONN_TEBB0714_REV01!$F:$M,IF($C$4="TEBT0714_REV01",CALC_CONN_TEBT0714_REV01!$F:$M,"???"))),8,0),"---")</f>
        <v>---</v>
      </c>
      <c r="K106" s="46" t="str">
        <f>IFERROR(VLOOKUP($D106&amp;"-"&amp;$E106,IF($C$4="TEBT0714_REV01",CALC_CONN_TEBT0714_REV01!$F:$N,IF($C$4="TEBB0714_REV01",CALC_CONN_TEBB0714_REV01!$F:$N,IF($C$4="TEBA0714_REV01",CALC_CONN_TEBA0714_REV01!$F:$N))),9,0),"---")</f>
        <v>---</v>
      </c>
      <c r="L106" s="44" t="str">
        <f>IFERROR(VLOOKUP(K106,B2B!$H$3:$I$2000,2,0),"---")</f>
        <v>---</v>
      </c>
      <c r="M106" s="44" t="str">
        <f>IFERROR(VLOOKUP(L106,IF($M$4="TE0714_REV01",RAW_m_TE0714_REV01!$AD:$AH,IF($M$4="TE0714_REV02",RAW_m_TE0714_REV02!$AD:$AH,IF($M$4="TE0714_REV03",RAW_m_TE0714_REV03!$AD:$AH))),5,0),"---")</f>
        <v>---</v>
      </c>
      <c r="N106" s="44" t="str">
        <f>IFERROR(VLOOKUP(L106,IF($M$4="TE0714_REV01",RAW_m_TE0714_REV01!$AE:$AJ,IF($M$4="TE0714_REV02",RAW_m_TE0714_REV02!$AE:$AJ,IF($M$4="TE0714_REV03",RAW_m_TE0714_REV03!$AE:$AJ))),6,0),"---")</f>
        <v>---</v>
      </c>
      <c r="O106" s="54" t="str">
        <f>IFERROR(VLOOKUP(L106,IF($M$4="TE0714_REV01",RAW_m_TE0714_REV01!$AD:$AE,IF($M$4="TE0714_REV02",RAW_m_TE0714_REV02!$AD:$AE,IF($M$4="TE0714_REV03",RAW_m_TE0714_REV03!$AD:$AE))),2,0),"---")</f>
        <v>---</v>
      </c>
      <c r="P106" s="44" t="str">
        <f>IFERROR(VLOOKUP(O106,IF($M$4="TE0714_REV01",RAW_m_TE0714_REV01!$AJ:$AK,IF($M$4="TE0714_REV02",RAW_m_TE0714_REV02!$AJ:$AK,IF($M$4="TE0714_REV03",RAW_m_TE0714_REV03!$AJ:$AK))),2,0),"---")</f>
        <v>---</v>
      </c>
      <c r="Q106" s="44" t="str">
        <f>IFERROR(VLOOKUP(L106,IF($M$4="TE0714_REV01",RAW_m_TE0714_REV01!$AD:$AF,IF($M$4="TE0714_REV02",RAW_m_TE0714_REV02!$AD:$AF,IF($M$4="TE0714_REV03",RAW_m_TE0714_REV03!$AD:$AF))),3,0),"---")</f>
        <v>---</v>
      </c>
      <c r="R106" s="44" t="str">
        <f>IFERROR(VLOOKUP(O106,IF($M$4="TE0714_REV01",RAW_m_TE0714_REV01!$AE:$AG,IF($M$4="TE0714_REV02",RAW_m_TE0714_REV02!$AE:$AG,IF($M$4="TE0714_REV03",RAW_m_TE0714_REV03!$AE:$AG))),3,0),"---")</f>
        <v>---</v>
      </c>
      <c r="S106" s="44" t="str">
        <f t="shared" si="3"/>
        <v>---</v>
      </c>
    </row>
    <row r="107" spans="2:19" ht="15" customHeight="1" x14ac:dyDescent="0.25">
      <c r="B107" s="41">
        <f t="shared" si="2"/>
        <v>102</v>
      </c>
      <c r="C107" s="42">
        <f>IFERROR(IF($C$4="TEBT0714_REV01",CALC_CONN_TEBT0714_REV01!U107,IF($C$4="TEBB0714_REV01",CALC_CONN_TEBB0714_REV01!U107,IF($C$4="TEBA0714_REV01",CALC_CONN_TEBA0714_REV01!U107,))),"---")</f>
        <v>0</v>
      </c>
      <c r="D107" s="43">
        <f>IFERROR(IF($C$4="TEBT0714_REV01",CALC_CONN_TEBT0714_REV01!D107,IF($C$4="TEBB0714_REV01",CALC_CONN_TEBB0714_REV01!D107,IF($C$4="TEBA0714_REV01",CALC_CONN_TEBA0714_REV01!D107,))),"---")</f>
        <v>0</v>
      </c>
      <c r="E107" s="43">
        <f>IFERROR(IF($C$4="TEBT0714_REV01",CALC_CONN_TEBT0714_REV01!E107,IF($C$4="TEBB0714_REV01",CALC_CONN_TEBB0714_REV01!E107,IF($C$4="TEBA0714_REV01",CALC_CONN_TEBA0714_REV01!E107,))),"---")</f>
        <v>0</v>
      </c>
      <c r="F107" s="44" t="str">
        <f>IFERROR(IF(VLOOKUP($D107&amp;"-"&amp;$E107,IF($C$4="TEBA0714_REV01",CALC_CONN_TEBA0714_REV01!$F:$I,IF($C$4="TEBB0714_REV01",CALC_CONN_TEBB0714_REV01!$F:$I,IF($C$4="TEBT0714_REV01",CALC_CONN_TEBT0714_REV01!$F:$I))),4,0)="--","---",IF($C$4="TEBA0714_REV01",CALC_CONN_TEBA0714_REV01!$G107&amp; " --&gt; " &amp;CALC_CONN_TEBA0714_REV01!$I107&amp; " --&gt; ",IF($C$4="TEBB0714_REV01",CALC_CONN_TEBB0714_REV01!$G107&amp; " --&gt; " &amp;CALC_CONN_TEBB0714_REV01!$I107&amp; " --&gt; ",IF($C$4="TEBT0714_REV01",CALC_CONN_TEBT0714_REV01!$G107&amp; " --&gt; " &amp;CALC_CONN_TEBT0714_REV01!$I107&amp; " --&gt; ")))),"---")</f>
        <v>---</v>
      </c>
      <c r="G107" s="44" t="str">
        <f>IFERROR(IF(VLOOKUP($D107&amp;"-"&amp;$E107,IF($C$4="TEBA0714_REV01",CALC_CONN_TEBA0714_REV01!$F:$H,IF($C$4="TEBB0714_REV01",CALC_CONN_TEBB0714_REV01!$F:$H,IF($C$4="TEBT0714_REV01",CALC_CONN_TEBT0714_REV01!$F:$H))),3,0)="--",VLOOKUP($D107&amp;"-"&amp;$E107,IF($C$4="TEBA0714_REV01",CALC_CONN_TEBA0714_REV01!$F:$H,IF($C$4="TEBB0714_REV01",CALC_CONN_TEBB0714_REV01!$F:$H,IF($C$4="TEBT0714_REV01",CALC_CONN_TEBT0714_REV01!$F:$H))),2,0),VLOOKUP($D107&amp;"-"&amp;$E107,IF($C$4="TEBA0714_REV01",CALC_CONN_TEBA0714_REV01!$F:$H,IF($C$4="TEBB0714_REV01",CALC_CONN_TEBB0714_REV01!$F:$H,IF($C$4="TEBT0714_REV01",CALC_CONN_TEBT0714_REV01!$F:$H))),3,0)),"---")</f>
        <v>---</v>
      </c>
      <c r="H107" s="44" t="str">
        <f>IFERROR(VLOOKUP(G107,IF($C$4="TEBT0714_REV01",CALC_CONN_TEBT0714_REV01!$G:$T,IF($C$4="TEBB0714_REV01",CALC_CONN_TEBB0714_REV01!$G:$T,IF($C$4="TEBA0714_REV01",CALC_CONN_TEBA0714_REV01!$G:$T))),14,0),"---")</f>
        <v>---</v>
      </c>
      <c r="I107" s="44" t="str">
        <f>IFERROR(VLOOKUP($D107&amp;"-"&amp;$E107,IF($C$4="TEBA0714_REV01",CALC_CONN_TEBA0714_REV01!$F:$K,IF($C$4="TEBB0714_REV01",CALC_CONN_TEBB0714_REV01!$F:$K,IF($C$4="TEBT0714_REV01",CALC_CONN_TEBT0714_REV01!$F:$K,"???"))),6,0),"---")</f>
        <v>---</v>
      </c>
      <c r="J107" s="45" t="str">
        <f>IFERROR(VLOOKUP($D107&amp;"-"&amp;$E107,IF($C$4="TEBA0714_REV01",CALC_CONN_TEBA0714_REV01!$F:$M,IF($C$4="TEBB0714_REV01",CALC_CONN_TEBB0714_REV01!$F:$M,IF($C$4="TEBT0714_REV01",CALC_CONN_TEBT0714_REV01!$F:$M,"???"))),8,0),"---")</f>
        <v>---</v>
      </c>
      <c r="K107" s="46" t="str">
        <f>IFERROR(VLOOKUP($D107&amp;"-"&amp;$E107,IF($C$4="TEBT0714_REV01",CALC_CONN_TEBT0714_REV01!$F:$N,IF($C$4="TEBB0714_REV01",CALC_CONN_TEBB0714_REV01!$F:$N,IF($C$4="TEBA0714_REV01",CALC_CONN_TEBA0714_REV01!$F:$N))),9,0),"---")</f>
        <v>---</v>
      </c>
      <c r="L107" s="44" t="str">
        <f>IFERROR(VLOOKUP(K107,B2B!$H$3:$I$2000,2,0),"---")</f>
        <v>---</v>
      </c>
      <c r="M107" s="44" t="str">
        <f>IFERROR(VLOOKUP(L107,IF($M$4="TE0714_REV01",RAW_m_TE0714_REV01!$AD:$AH,IF($M$4="TE0714_REV02",RAW_m_TE0714_REV02!$AD:$AH,IF($M$4="TE0714_REV03",RAW_m_TE0714_REV03!$AD:$AH))),5,0),"---")</f>
        <v>---</v>
      </c>
      <c r="N107" s="44" t="str">
        <f>IFERROR(VLOOKUP(L107,IF($M$4="TE0714_REV01",RAW_m_TE0714_REV01!$AE:$AJ,IF($M$4="TE0714_REV02",RAW_m_TE0714_REV02!$AE:$AJ,IF($M$4="TE0714_REV03",RAW_m_TE0714_REV03!$AE:$AJ))),6,0),"---")</f>
        <v>---</v>
      </c>
      <c r="O107" s="54" t="str">
        <f>IFERROR(VLOOKUP(L107,IF($M$4="TE0714_REV01",RAW_m_TE0714_REV01!$AD:$AE,IF($M$4="TE0714_REV02",RAW_m_TE0714_REV02!$AD:$AE,IF($M$4="TE0714_REV03",RAW_m_TE0714_REV03!$AD:$AE))),2,0),"---")</f>
        <v>---</v>
      </c>
      <c r="P107" s="44" t="str">
        <f>IFERROR(VLOOKUP(O107,IF($M$4="TE0714_REV01",RAW_m_TE0714_REV01!$AJ:$AK,IF($M$4="TE0714_REV02",RAW_m_TE0714_REV02!$AJ:$AK,IF($M$4="TE0714_REV03",RAW_m_TE0714_REV03!$AJ:$AK))),2,0),"---")</f>
        <v>---</v>
      </c>
      <c r="Q107" s="44" t="str">
        <f>IFERROR(VLOOKUP(L107,IF($M$4="TE0714_REV01",RAW_m_TE0714_REV01!$AD:$AF,IF($M$4="TE0714_REV02",RAW_m_TE0714_REV02!$AD:$AF,IF($M$4="TE0714_REV03",RAW_m_TE0714_REV03!$AD:$AF))),3,0),"---")</f>
        <v>---</v>
      </c>
      <c r="R107" s="44" t="str">
        <f>IFERROR(VLOOKUP(O107,IF($M$4="TE0714_REV01",RAW_m_TE0714_REV01!$AE:$AG,IF($M$4="TE0714_REV02",RAW_m_TE0714_REV02!$AE:$AG,IF($M$4="TE0714_REV03",RAW_m_TE0714_REV03!$AE:$AG))),3,0),"---")</f>
        <v>---</v>
      </c>
      <c r="S107" s="44" t="str">
        <f t="shared" si="3"/>
        <v>---</v>
      </c>
    </row>
    <row r="108" spans="2:19" ht="15" customHeight="1" x14ac:dyDescent="0.25">
      <c r="B108" s="41">
        <f t="shared" si="2"/>
        <v>103</v>
      </c>
      <c r="C108" s="42">
        <f>IFERROR(IF($C$4="TEBT0714_REV01",CALC_CONN_TEBT0714_REV01!U108,IF($C$4="TEBB0714_REV01",CALC_CONN_TEBB0714_REV01!U108,IF($C$4="TEBA0714_REV01",CALC_CONN_TEBA0714_REV01!U108,))),"---")</f>
        <v>0</v>
      </c>
      <c r="D108" s="43">
        <f>IFERROR(IF($C$4="TEBT0714_REV01",CALC_CONN_TEBT0714_REV01!D108,IF($C$4="TEBB0714_REV01",CALC_CONN_TEBB0714_REV01!D108,IF($C$4="TEBA0714_REV01",CALC_CONN_TEBA0714_REV01!D108,))),"---")</f>
        <v>0</v>
      </c>
      <c r="E108" s="43">
        <f>IFERROR(IF($C$4="TEBT0714_REV01",CALC_CONN_TEBT0714_REV01!E108,IF($C$4="TEBB0714_REV01",CALC_CONN_TEBB0714_REV01!E108,IF($C$4="TEBA0714_REV01",CALC_CONN_TEBA0714_REV01!E108,))),"---")</f>
        <v>0</v>
      </c>
      <c r="F108" s="44" t="str">
        <f>IFERROR(IF(VLOOKUP($D108&amp;"-"&amp;$E108,IF($C$4="TEBA0714_REV01",CALC_CONN_TEBA0714_REV01!$F:$I,IF($C$4="TEBB0714_REV01",CALC_CONN_TEBB0714_REV01!$F:$I,IF($C$4="TEBT0714_REV01",CALC_CONN_TEBT0714_REV01!$F:$I))),4,0)="--","---",IF($C$4="TEBA0714_REV01",CALC_CONN_TEBA0714_REV01!$G108&amp; " --&gt; " &amp;CALC_CONN_TEBA0714_REV01!$I108&amp; " --&gt; ",IF($C$4="TEBB0714_REV01",CALC_CONN_TEBB0714_REV01!$G108&amp; " --&gt; " &amp;CALC_CONN_TEBB0714_REV01!$I108&amp; " --&gt; ",IF($C$4="TEBT0714_REV01",CALC_CONN_TEBT0714_REV01!$G108&amp; " --&gt; " &amp;CALC_CONN_TEBT0714_REV01!$I108&amp; " --&gt; ")))),"---")</f>
        <v>---</v>
      </c>
      <c r="G108" s="44" t="str">
        <f>IFERROR(IF(VLOOKUP($D108&amp;"-"&amp;$E108,IF($C$4="TEBA0714_REV01",CALC_CONN_TEBA0714_REV01!$F:$H,IF($C$4="TEBB0714_REV01",CALC_CONN_TEBB0714_REV01!$F:$H,IF($C$4="TEBT0714_REV01",CALC_CONN_TEBT0714_REV01!$F:$H))),3,0)="--",VLOOKUP($D108&amp;"-"&amp;$E108,IF($C$4="TEBA0714_REV01",CALC_CONN_TEBA0714_REV01!$F:$H,IF($C$4="TEBB0714_REV01",CALC_CONN_TEBB0714_REV01!$F:$H,IF($C$4="TEBT0714_REV01",CALC_CONN_TEBT0714_REV01!$F:$H))),2,0),VLOOKUP($D108&amp;"-"&amp;$E108,IF($C$4="TEBA0714_REV01",CALC_CONN_TEBA0714_REV01!$F:$H,IF($C$4="TEBB0714_REV01",CALC_CONN_TEBB0714_REV01!$F:$H,IF($C$4="TEBT0714_REV01",CALC_CONN_TEBT0714_REV01!$F:$H))),3,0)),"---")</f>
        <v>---</v>
      </c>
      <c r="H108" s="44" t="str">
        <f>IFERROR(VLOOKUP(G108,IF($C$4="TEBT0714_REV01",CALC_CONN_TEBT0714_REV01!$G:$T,IF($C$4="TEBB0714_REV01",CALC_CONN_TEBB0714_REV01!$G:$T,IF($C$4="TEBA0714_REV01",CALC_CONN_TEBA0714_REV01!$G:$T))),14,0),"---")</f>
        <v>---</v>
      </c>
      <c r="I108" s="44" t="str">
        <f>IFERROR(VLOOKUP($D108&amp;"-"&amp;$E108,IF($C$4="TEBA0714_REV01",CALC_CONN_TEBA0714_REV01!$F:$K,IF($C$4="TEBB0714_REV01",CALC_CONN_TEBB0714_REV01!$F:$K,IF($C$4="TEBT0714_REV01",CALC_CONN_TEBT0714_REV01!$F:$K,"???"))),6,0),"---")</f>
        <v>---</v>
      </c>
      <c r="J108" s="45" t="str">
        <f>IFERROR(VLOOKUP($D108&amp;"-"&amp;$E108,IF($C$4="TEBA0714_REV01",CALC_CONN_TEBA0714_REV01!$F:$M,IF($C$4="TEBB0714_REV01",CALC_CONN_TEBB0714_REV01!$F:$M,IF($C$4="TEBT0714_REV01",CALC_CONN_TEBT0714_REV01!$F:$M,"???"))),8,0),"---")</f>
        <v>---</v>
      </c>
      <c r="K108" s="46" t="str">
        <f>IFERROR(VLOOKUP($D108&amp;"-"&amp;$E108,IF($C$4="TEBT0714_REV01",CALC_CONN_TEBT0714_REV01!$F:$N,IF($C$4="TEBB0714_REV01",CALC_CONN_TEBB0714_REV01!$F:$N,IF($C$4="TEBA0714_REV01",CALC_CONN_TEBA0714_REV01!$F:$N))),9,0),"---")</f>
        <v>---</v>
      </c>
      <c r="L108" s="44" t="str">
        <f>IFERROR(VLOOKUP(K108,B2B!$H$3:$I$2000,2,0),"---")</f>
        <v>---</v>
      </c>
      <c r="M108" s="44" t="str">
        <f>IFERROR(VLOOKUP(L108,IF($M$4="TE0714_REV01",RAW_m_TE0714_REV01!$AD:$AH,IF($M$4="TE0714_REV02",RAW_m_TE0714_REV02!$AD:$AH,IF($M$4="TE0714_REV03",RAW_m_TE0714_REV03!$AD:$AH))),5,0),"---")</f>
        <v>---</v>
      </c>
      <c r="N108" s="44" t="str">
        <f>IFERROR(VLOOKUP(L108,IF($M$4="TE0714_REV01",RAW_m_TE0714_REV01!$AE:$AJ,IF($M$4="TE0714_REV02",RAW_m_TE0714_REV02!$AE:$AJ,IF($M$4="TE0714_REV03",RAW_m_TE0714_REV03!$AE:$AJ))),6,0),"---")</f>
        <v>---</v>
      </c>
      <c r="O108" s="54" t="str">
        <f>IFERROR(VLOOKUP(L108,IF($M$4="TE0714_REV01",RAW_m_TE0714_REV01!$AD:$AE,IF($M$4="TE0714_REV02",RAW_m_TE0714_REV02!$AD:$AE,IF($M$4="TE0714_REV03",RAW_m_TE0714_REV03!$AD:$AE))),2,0),"---")</f>
        <v>---</v>
      </c>
      <c r="P108" s="44" t="str">
        <f>IFERROR(VLOOKUP(O108,IF($M$4="TE0714_REV01",RAW_m_TE0714_REV01!$AJ:$AK,IF($M$4="TE0714_REV02",RAW_m_TE0714_REV02!$AJ:$AK,IF($M$4="TE0714_REV03",RAW_m_TE0714_REV03!$AJ:$AK))),2,0),"---")</f>
        <v>---</v>
      </c>
      <c r="Q108" s="44" t="str">
        <f>IFERROR(VLOOKUP(L108,IF($M$4="TE0714_REV01",RAW_m_TE0714_REV01!$AD:$AF,IF($M$4="TE0714_REV02",RAW_m_TE0714_REV02!$AD:$AF,IF($M$4="TE0714_REV03",RAW_m_TE0714_REV03!$AD:$AF))),3,0),"---")</f>
        <v>---</v>
      </c>
      <c r="R108" s="44" t="str">
        <f>IFERROR(VLOOKUP(O108,IF($M$4="TE0714_REV01",RAW_m_TE0714_REV01!$AE:$AG,IF($M$4="TE0714_REV02",RAW_m_TE0714_REV02!$AE:$AG,IF($M$4="TE0714_REV03",RAW_m_TE0714_REV03!$AE:$AG))),3,0),"---")</f>
        <v>---</v>
      </c>
      <c r="S108" s="44" t="str">
        <f t="shared" si="3"/>
        <v>---</v>
      </c>
    </row>
    <row r="109" spans="2:19" ht="15" customHeight="1" x14ac:dyDescent="0.25">
      <c r="B109" s="41">
        <f t="shared" si="2"/>
        <v>104</v>
      </c>
      <c r="C109" s="42">
        <f>IFERROR(IF($C$4="TEBT0714_REV01",CALC_CONN_TEBT0714_REV01!U109,IF($C$4="TEBB0714_REV01",CALC_CONN_TEBB0714_REV01!U109,IF($C$4="TEBA0714_REV01",CALC_CONN_TEBA0714_REV01!U109,))),"---")</f>
        <v>0</v>
      </c>
      <c r="D109" s="43">
        <f>IFERROR(IF($C$4="TEBT0714_REV01",CALC_CONN_TEBT0714_REV01!D109,IF($C$4="TEBB0714_REV01",CALC_CONN_TEBB0714_REV01!D109,IF($C$4="TEBA0714_REV01",CALC_CONN_TEBA0714_REV01!D109,))),"---")</f>
        <v>0</v>
      </c>
      <c r="E109" s="43">
        <f>IFERROR(IF($C$4="TEBT0714_REV01",CALC_CONN_TEBT0714_REV01!E109,IF($C$4="TEBB0714_REV01",CALC_CONN_TEBB0714_REV01!E109,IF($C$4="TEBA0714_REV01",CALC_CONN_TEBA0714_REV01!E109,))),"---")</f>
        <v>0</v>
      </c>
      <c r="F109" s="44" t="str">
        <f>IFERROR(IF(VLOOKUP($D109&amp;"-"&amp;$E109,IF($C$4="TEBA0714_REV01",CALC_CONN_TEBA0714_REV01!$F:$I,IF($C$4="TEBB0714_REV01",CALC_CONN_TEBB0714_REV01!$F:$I,IF($C$4="TEBT0714_REV01",CALC_CONN_TEBT0714_REV01!$F:$I))),4,0)="--","---",IF($C$4="TEBA0714_REV01",CALC_CONN_TEBA0714_REV01!$G109&amp; " --&gt; " &amp;CALC_CONN_TEBA0714_REV01!$I109&amp; " --&gt; ",IF($C$4="TEBB0714_REV01",CALC_CONN_TEBB0714_REV01!$G109&amp; " --&gt; " &amp;CALC_CONN_TEBB0714_REV01!$I109&amp; " --&gt; ",IF($C$4="TEBT0714_REV01",CALC_CONN_TEBT0714_REV01!$G109&amp; " --&gt; " &amp;CALC_CONN_TEBT0714_REV01!$I109&amp; " --&gt; ")))),"---")</f>
        <v>---</v>
      </c>
      <c r="G109" s="44" t="str">
        <f>IFERROR(IF(VLOOKUP($D109&amp;"-"&amp;$E109,IF($C$4="TEBA0714_REV01",CALC_CONN_TEBA0714_REV01!$F:$H,IF($C$4="TEBB0714_REV01",CALC_CONN_TEBB0714_REV01!$F:$H,IF($C$4="TEBT0714_REV01",CALC_CONN_TEBT0714_REV01!$F:$H))),3,0)="--",VLOOKUP($D109&amp;"-"&amp;$E109,IF($C$4="TEBA0714_REV01",CALC_CONN_TEBA0714_REV01!$F:$H,IF($C$4="TEBB0714_REV01",CALC_CONN_TEBB0714_REV01!$F:$H,IF($C$4="TEBT0714_REV01",CALC_CONN_TEBT0714_REV01!$F:$H))),2,0),VLOOKUP($D109&amp;"-"&amp;$E109,IF($C$4="TEBA0714_REV01",CALC_CONN_TEBA0714_REV01!$F:$H,IF($C$4="TEBB0714_REV01",CALC_CONN_TEBB0714_REV01!$F:$H,IF($C$4="TEBT0714_REV01",CALC_CONN_TEBT0714_REV01!$F:$H))),3,0)),"---")</f>
        <v>---</v>
      </c>
      <c r="H109" s="44" t="str">
        <f>IFERROR(VLOOKUP(G109,IF($C$4="TEBT0714_REV01",CALC_CONN_TEBT0714_REV01!$G:$T,IF($C$4="TEBB0714_REV01",CALC_CONN_TEBB0714_REV01!$G:$T,IF($C$4="TEBA0714_REV01",CALC_CONN_TEBA0714_REV01!$G:$T))),14,0),"---")</f>
        <v>---</v>
      </c>
      <c r="I109" s="44" t="str">
        <f>IFERROR(VLOOKUP($D109&amp;"-"&amp;$E109,IF($C$4="TEBA0714_REV01",CALC_CONN_TEBA0714_REV01!$F:$K,IF($C$4="TEBB0714_REV01",CALC_CONN_TEBB0714_REV01!$F:$K,IF($C$4="TEBT0714_REV01",CALC_CONN_TEBT0714_REV01!$F:$K,"???"))),6,0),"---")</f>
        <v>---</v>
      </c>
      <c r="J109" s="45" t="str">
        <f>IFERROR(VLOOKUP($D109&amp;"-"&amp;$E109,IF($C$4="TEBA0714_REV01",CALC_CONN_TEBA0714_REV01!$F:$M,IF($C$4="TEBB0714_REV01",CALC_CONN_TEBB0714_REV01!$F:$M,IF($C$4="TEBT0714_REV01",CALC_CONN_TEBT0714_REV01!$F:$M,"???"))),8,0),"---")</f>
        <v>---</v>
      </c>
      <c r="K109" s="46" t="str">
        <f>IFERROR(VLOOKUP($D109&amp;"-"&amp;$E109,IF($C$4="TEBT0714_REV01",CALC_CONN_TEBT0714_REV01!$F:$N,IF($C$4="TEBB0714_REV01",CALC_CONN_TEBB0714_REV01!$F:$N,IF($C$4="TEBA0714_REV01",CALC_CONN_TEBA0714_REV01!$F:$N))),9,0),"---")</f>
        <v>---</v>
      </c>
      <c r="L109" s="44" t="str">
        <f>IFERROR(VLOOKUP(K109,B2B!$H$3:$I$2000,2,0),"---")</f>
        <v>---</v>
      </c>
      <c r="M109" s="44" t="str">
        <f>IFERROR(VLOOKUP(L109,IF($M$4="TE0714_REV01",RAW_m_TE0714_REV01!$AD:$AH,IF($M$4="TE0714_REV02",RAW_m_TE0714_REV02!$AD:$AH,IF($M$4="TE0714_REV03",RAW_m_TE0714_REV03!$AD:$AH))),5,0),"---")</f>
        <v>---</v>
      </c>
      <c r="N109" s="44" t="str">
        <f>IFERROR(VLOOKUP(L109,IF($M$4="TE0714_REV01",RAW_m_TE0714_REV01!$AE:$AJ,IF($M$4="TE0714_REV02",RAW_m_TE0714_REV02!$AE:$AJ,IF($M$4="TE0714_REV03",RAW_m_TE0714_REV03!$AE:$AJ))),6,0),"---")</f>
        <v>---</v>
      </c>
      <c r="O109" s="54" t="str">
        <f>IFERROR(VLOOKUP(L109,IF($M$4="TE0714_REV01",RAW_m_TE0714_REV01!$AD:$AE,IF($M$4="TE0714_REV02",RAW_m_TE0714_REV02!$AD:$AE,IF($M$4="TE0714_REV03",RAW_m_TE0714_REV03!$AD:$AE))),2,0),"---")</f>
        <v>---</v>
      </c>
      <c r="P109" s="44" t="str">
        <f>IFERROR(VLOOKUP(O109,IF($M$4="TE0714_REV01",RAW_m_TE0714_REV01!$AJ:$AK,IF($M$4="TE0714_REV02",RAW_m_TE0714_REV02!$AJ:$AK,IF($M$4="TE0714_REV03",RAW_m_TE0714_REV03!$AJ:$AK))),2,0),"---")</f>
        <v>---</v>
      </c>
      <c r="Q109" s="44" t="str">
        <f>IFERROR(VLOOKUP(L109,IF($M$4="TE0714_REV01",RAW_m_TE0714_REV01!$AD:$AF,IF($M$4="TE0714_REV02",RAW_m_TE0714_REV02!$AD:$AF,IF($M$4="TE0714_REV03",RAW_m_TE0714_REV03!$AD:$AF))),3,0),"---")</f>
        <v>---</v>
      </c>
      <c r="R109" s="44" t="str">
        <f>IFERROR(VLOOKUP(O109,IF($M$4="TE0714_REV01",RAW_m_TE0714_REV01!$AE:$AG,IF($M$4="TE0714_REV02",RAW_m_TE0714_REV02!$AE:$AG,IF($M$4="TE0714_REV03",RAW_m_TE0714_REV03!$AE:$AG))),3,0),"---")</f>
        <v>---</v>
      </c>
      <c r="S109" s="44" t="str">
        <f t="shared" si="3"/>
        <v>---</v>
      </c>
    </row>
    <row r="110" spans="2:19" ht="15" customHeight="1" x14ac:dyDescent="0.25">
      <c r="B110" s="41">
        <f t="shared" si="2"/>
        <v>105</v>
      </c>
      <c r="C110" s="42">
        <f>IFERROR(IF($C$4="TEBT0714_REV01",CALC_CONN_TEBT0714_REV01!U110,IF($C$4="TEBB0714_REV01",CALC_CONN_TEBB0714_REV01!U110,IF($C$4="TEBA0714_REV01",CALC_CONN_TEBA0714_REV01!U110,))),"---")</f>
        <v>0</v>
      </c>
      <c r="D110" s="43">
        <f>IFERROR(IF($C$4="TEBT0714_REV01",CALC_CONN_TEBT0714_REV01!D110,IF($C$4="TEBB0714_REV01",CALC_CONN_TEBB0714_REV01!D110,IF($C$4="TEBA0714_REV01",CALC_CONN_TEBA0714_REV01!D110,))),"---")</f>
        <v>0</v>
      </c>
      <c r="E110" s="43">
        <f>IFERROR(IF($C$4="TEBT0714_REV01",CALC_CONN_TEBT0714_REV01!E110,IF($C$4="TEBB0714_REV01",CALC_CONN_TEBB0714_REV01!E110,IF($C$4="TEBA0714_REV01",CALC_CONN_TEBA0714_REV01!E110,))),"---")</f>
        <v>0</v>
      </c>
      <c r="F110" s="44" t="str">
        <f>IFERROR(IF(VLOOKUP($D110&amp;"-"&amp;$E110,IF($C$4="TEBA0714_REV01",CALC_CONN_TEBA0714_REV01!$F:$I,IF($C$4="TEBB0714_REV01",CALC_CONN_TEBB0714_REV01!$F:$I,IF($C$4="TEBT0714_REV01",CALC_CONN_TEBT0714_REV01!$F:$I))),4,0)="--","---",IF($C$4="TEBA0714_REV01",CALC_CONN_TEBA0714_REV01!$G110&amp; " --&gt; " &amp;CALC_CONN_TEBA0714_REV01!$I110&amp; " --&gt; ",IF($C$4="TEBB0714_REV01",CALC_CONN_TEBB0714_REV01!$G110&amp; " --&gt; " &amp;CALC_CONN_TEBB0714_REV01!$I110&amp; " --&gt; ",IF($C$4="TEBT0714_REV01",CALC_CONN_TEBT0714_REV01!$G110&amp; " --&gt; " &amp;CALC_CONN_TEBT0714_REV01!$I110&amp; " --&gt; ")))),"---")</f>
        <v>---</v>
      </c>
      <c r="G110" s="44" t="str">
        <f>IFERROR(IF(VLOOKUP($D110&amp;"-"&amp;$E110,IF($C$4="TEBA0714_REV01",CALC_CONN_TEBA0714_REV01!$F:$H,IF($C$4="TEBB0714_REV01",CALC_CONN_TEBB0714_REV01!$F:$H,IF($C$4="TEBT0714_REV01",CALC_CONN_TEBT0714_REV01!$F:$H))),3,0)="--",VLOOKUP($D110&amp;"-"&amp;$E110,IF($C$4="TEBA0714_REV01",CALC_CONN_TEBA0714_REV01!$F:$H,IF($C$4="TEBB0714_REV01",CALC_CONN_TEBB0714_REV01!$F:$H,IF($C$4="TEBT0714_REV01",CALC_CONN_TEBT0714_REV01!$F:$H))),2,0),VLOOKUP($D110&amp;"-"&amp;$E110,IF($C$4="TEBA0714_REV01",CALC_CONN_TEBA0714_REV01!$F:$H,IF($C$4="TEBB0714_REV01",CALC_CONN_TEBB0714_REV01!$F:$H,IF($C$4="TEBT0714_REV01",CALC_CONN_TEBT0714_REV01!$F:$H))),3,0)),"---")</f>
        <v>---</v>
      </c>
      <c r="H110" s="44" t="str">
        <f>IFERROR(VLOOKUP(G110,IF($C$4="TEBT0714_REV01",CALC_CONN_TEBT0714_REV01!$G:$T,IF($C$4="TEBB0714_REV01",CALC_CONN_TEBB0714_REV01!$G:$T,IF($C$4="TEBA0714_REV01",CALC_CONN_TEBA0714_REV01!$G:$T))),14,0),"---")</f>
        <v>---</v>
      </c>
      <c r="I110" s="44" t="str">
        <f>IFERROR(VLOOKUP($D110&amp;"-"&amp;$E110,IF($C$4="TEBA0714_REV01",CALC_CONN_TEBA0714_REV01!$F:$K,IF($C$4="TEBB0714_REV01",CALC_CONN_TEBB0714_REV01!$F:$K,IF($C$4="TEBT0714_REV01",CALC_CONN_TEBT0714_REV01!$F:$K,"???"))),6,0),"---")</f>
        <v>---</v>
      </c>
      <c r="J110" s="45" t="str">
        <f>IFERROR(VLOOKUP($D110&amp;"-"&amp;$E110,IF($C$4="TEBA0714_REV01",CALC_CONN_TEBA0714_REV01!$F:$M,IF($C$4="TEBB0714_REV01",CALC_CONN_TEBB0714_REV01!$F:$M,IF($C$4="TEBT0714_REV01",CALC_CONN_TEBT0714_REV01!$F:$M,"???"))),8,0),"---")</f>
        <v>---</v>
      </c>
      <c r="K110" s="46" t="str">
        <f>IFERROR(VLOOKUP($D110&amp;"-"&amp;$E110,IF($C$4="TEBT0714_REV01",CALC_CONN_TEBT0714_REV01!$F:$N,IF($C$4="TEBB0714_REV01",CALC_CONN_TEBB0714_REV01!$F:$N,IF($C$4="TEBA0714_REV01",CALC_CONN_TEBA0714_REV01!$F:$N))),9,0),"---")</f>
        <v>---</v>
      </c>
      <c r="L110" s="44" t="str">
        <f>IFERROR(VLOOKUP(K110,B2B!$H$3:$I$2000,2,0),"---")</f>
        <v>---</v>
      </c>
      <c r="M110" s="44" t="str">
        <f>IFERROR(VLOOKUP(L110,IF($M$4="TE0714_REV01",RAW_m_TE0714_REV01!$AD:$AH,IF($M$4="TE0714_REV02",RAW_m_TE0714_REV02!$AD:$AH,IF($M$4="TE0714_REV03",RAW_m_TE0714_REV03!$AD:$AH))),5,0),"---")</f>
        <v>---</v>
      </c>
      <c r="N110" s="44" t="str">
        <f>IFERROR(VLOOKUP(L110,IF($M$4="TE0714_REV01",RAW_m_TE0714_REV01!$AE:$AJ,IF($M$4="TE0714_REV02",RAW_m_TE0714_REV02!$AE:$AJ,IF($M$4="TE0714_REV03",RAW_m_TE0714_REV03!$AE:$AJ))),6,0),"---")</f>
        <v>---</v>
      </c>
      <c r="O110" s="54" t="str">
        <f>IFERROR(VLOOKUP(L110,IF($M$4="TE0714_REV01",RAW_m_TE0714_REV01!$AD:$AE,IF($M$4="TE0714_REV02",RAW_m_TE0714_REV02!$AD:$AE,IF($M$4="TE0714_REV03",RAW_m_TE0714_REV03!$AD:$AE))),2,0),"---")</f>
        <v>---</v>
      </c>
      <c r="P110" s="44" t="str">
        <f>IFERROR(VLOOKUP(O110,IF($M$4="TE0714_REV01",RAW_m_TE0714_REV01!$AJ:$AK,IF($M$4="TE0714_REV02",RAW_m_TE0714_REV02!$AJ:$AK,IF($M$4="TE0714_REV03",RAW_m_TE0714_REV03!$AJ:$AK))),2,0),"---")</f>
        <v>---</v>
      </c>
      <c r="Q110" s="44" t="str">
        <f>IFERROR(VLOOKUP(L110,IF($M$4="TE0714_REV01",RAW_m_TE0714_REV01!$AD:$AF,IF($M$4="TE0714_REV02",RAW_m_TE0714_REV02!$AD:$AF,IF($M$4="TE0714_REV03",RAW_m_TE0714_REV03!$AD:$AF))),3,0),"---")</f>
        <v>---</v>
      </c>
      <c r="R110" s="44" t="str">
        <f>IFERROR(VLOOKUP(O110,IF($M$4="TE0714_REV01",RAW_m_TE0714_REV01!$AE:$AG,IF($M$4="TE0714_REV02",RAW_m_TE0714_REV02!$AE:$AG,IF($M$4="TE0714_REV03",RAW_m_TE0714_REV03!$AE:$AG))),3,0),"---")</f>
        <v>---</v>
      </c>
      <c r="S110" s="44" t="str">
        <f t="shared" si="3"/>
        <v>---</v>
      </c>
    </row>
    <row r="111" spans="2:19" ht="15" customHeight="1" x14ac:dyDescent="0.25">
      <c r="B111" s="41">
        <f t="shared" si="2"/>
        <v>106</v>
      </c>
      <c r="C111" s="42">
        <f>IFERROR(IF($C$4="TEBT0714_REV01",CALC_CONN_TEBT0714_REV01!U111,IF($C$4="TEBB0714_REV01",CALC_CONN_TEBB0714_REV01!U111,IF($C$4="TEBA0714_REV01",CALC_CONN_TEBA0714_REV01!U111,))),"---")</f>
        <v>0</v>
      </c>
      <c r="D111" s="43">
        <f>IFERROR(IF($C$4="TEBT0714_REV01",CALC_CONN_TEBT0714_REV01!D111,IF($C$4="TEBB0714_REV01",CALC_CONN_TEBB0714_REV01!D111,IF($C$4="TEBA0714_REV01",CALC_CONN_TEBA0714_REV01!D111,))),"---")</f>
        <v>0</v>
      </c>
      <c r="E111" s="43">
        <f>IFERROR(IF($C$4="TEBT0714_REV01",CALC_CONN_TEBT0714_REV01!E111,IF($C$4="TEBB0714_REV01",CALC_CONN_TEBB0714_REV01!E111,IF($C$4="TEBA0714_REV01",CALC_CONN_TEBA0714_REV01!E111,))),"---")</f>
        <v>0</v>
      </c>
      <c r="F111" s="44" t="str">
        <f>IFERROR(IF(VLOOKUP($D111&amp;"-"&amp;$E111,IF($C$4="TEBA0714_REV01",CALC_CONN_TEBA0714_REV01!$F:$I,IF($C$4="TEBB0714_REV01",CALC_CONN_TEBB0714_REV01!$F:$I,IF($C$4="TEBT0714_REV01",CALC_CONN_TEBT0714_REV01!$F:$I))),4,0)="--","---",IF($C$4="TEBA0714_REV01",CALC_CONN_TEBA0714_REV01!$G111&amp; " --&gt; " &amp;CALC_CONN_TEBA0714_REV01!$I111&amp; " --&gt; ",IF($C$4="TEBB0714_REV01",CALC_CONN_TEBB0714_REV01!$G111&amp; " --&gt; " &amp;CALC_CONN_TEBB0714_REV01!$I111&amp; " --&gt; ",IF($C$4="TEBT0714_REV01",CALC_CONN_TEBT0714_REV01!$G111&amp; " --&gt; " &amp;CALC_CONN_TEBT0714_REV01!$I111&amp; " --&gt; ")))),"---")</f>
        <v>---</v>
      </c>
      <c r="G111" s="44" t="str">
        <f>IFERROR(IF(VLOOKUP($D111&amp;"-"&amp;$E111,IF($C$4="TEBA0714_REV01",CALC_CONN_TEBA0714_REV01!$F:$H,IF($C$4="TEBB0714_REV01",CALC_CONN_TEBB0714_REV01!$F:$H,IF($C$4="TEBT0714_REV01",CALC_CONN_TEBT0714_REV01!$F:$H))),3,0)="--",VLOOKUP($D111&amp;"-"&amp;$E111,IF($C$4="TEBA0714_REV01",CALC_CONN_TEBA0714_REV01!$F:$H,IF($C$4="TEBB0714_REV01",CALC_CONN_TEBB0714_REV01!$F:$H,IF($C$4="TEBT0714_REV01",CALC_CONN_TEBT0714_REV01!$F:$H))),2,0),VLOOKUP($D111&amp;"-"&amp;$E111,IF($C$4="TEBA0714_REV01",CALC_CONN_TEBA0714_REV01!$F:$H,IF($C$4="TEBB0714_REV01",CALC_CONN_TEBB0714_REV01!$F:$H,IF($C$4="TEBT0714_REV01",CALC_CONN_TEBT0714_REV01!$F:$H))),3,0)),"---")</f>
        <v>---</v>
      </c>
      <c r="H111" s="44" t="str">
        <f>IFERROR(VLOOKUP(G111,IF($C$4="TEBT0714_REV01",CALC_CONN_TEBT0714_REV01!$G:$T,IF($C$4="TEBB0714_REV01",CALC_CONN_TEBB0714_REV01!$G:$T,IF($C$4="TEBA0714_REV01",CALC_CONN_TEBA0714_REV01!$G:$T))),14,0),"---")</f>
        <v>---</v>
      </c>
      <c r="I111" s="44" t="str">
        <f>IFERROR(VLOOKUP($D111&amp;"-"&amp;$E111,IF($C$4="TEBA0714_REV01",CALC_CONN_TEBA0714_REV01!$F:$K,IF($C$4="TEBB0714_REV01",CALC_CONN_TEBB0714_REV01!$F:$K,IF($C$4="TEBT0714_REV01",CALC_CONN_TEBT0714_REV01!$F:$K,"???"))),6,0),"---")</f>
        <v>---</v>
      </c>
      <c r="J111" s="45" t="str">
        <f>IFERROR(VLOOKUP($D111&amp;"-"&amp;$E111,IF($C$4="TEBA0714_REV01",CALC_CONN_TEBA0714_REV01!$F:$M,IF($C$4="TEBB0714_REV01",CALC_CONN_TEBB0714_REV01!$F:$M,IF($C$4="TEBT0714_REV01",CALC_CONN_TEBT0714_REV01!$F:$M,"???"))),8,0),"---")</f>
        <v>---</v>
      </c>
      <c r="K111" s="46" t="str">
        <f>IFERROR(VLOOKUP($D111&amp;"-"&amp;$E111,IF($C$4="TEBT0714_REV01",CALC_CONN_TEBT0714_REV01!$F:$N,IF($C$4="TEBB0714_REV01",CALC_CONN_TEBB0714_REV01!$F:$N,IF($C$4="TEBA0714_REV01",CALC_CONN_TEBA0714_REV01!$F:$N))),9,0),"---")</f>
        <v>---</v>
      </c>
      <c r="L111" s="44" t="str">
        <f>IFERROR(VLOOKUP(K111,B2B!$H$3:$I$2000,2,0),"---")</f>
        <v>---</v>
      </c>
      <c r="M111" s="44" t="str">
        <f>IFERROR(VLOOKUP(L111,IF($M$4="TE0714_REV01",RAW_m_TE0714_REV01!$AD:$AH,IF($M$4="TE0714_REV02",RAW_m_TE0714_REV02!$AD:$AH,IF($M$4="TE0714_REV03",RAW_m_TE0714_REV03!$AD:$AH))),5,0),"---")</f>
        <v>---</v>
      </c>
      <c r="N111" s="44" t="str">
        <f>IFERROR(VLOOKUP(L111,IF($M$4="TE0714_REV01",RAW_m_TE0714_REV01!$AE:$AJ,IF($M$4="TE0714_REV02",RAW_m_TE0714_REV02!$AE:$AJ,IF($M$4="TE0714_REV03",RAW_m_TE0714_REV03!$AE:$AJ))),6,0),"---")</f>
        <v>---</v>
      </c>
      <c r="O111" s="54" t="str">
        <f>IFERROR(VLOOKUP(L111,IF($M$4="TE0714_REV01",RAW_m_TE0714_REV01!$AD:$AE,IF($M$4="TE0714_REV02",RAW_m_TE0714_REV02!$AD:$AE,IF($M$4="TE0714_REV03",RAW_m_TE0714_REV03!$AD:$AE))),2,0),"---")</f>
        <v>---</v>
      </c>
      <c r="P111" s="44" t="str">
        <f>IFERROR(VLOOKUP(O111,IF($M$4="TE0714_REV01",RAW_m_TE0714_REV01!$AJ:$AK,IF($M$4="TE0714_REV02",RAW_m_TE0714_REV02!$AJ:$AK,IF($M$4="TE0714_REV03",RAW_m_TE0714_REV03!$AJ:$AK))),2,0),"---")</f>
        <v>---</v>
      </c>
      <c r="Q111" s="44" t="str">
        <f>IFERROR(VLOOKUP(L111,IF($M$4="TE0714_REV01",RAW_m_TE0714_REV01!$AD:$AF,IF($M$4="TE0714_REV02",RAW_m_TE0714_REV02!$AD:$AF,IF($M$4="TE0714_REV03",RAW_m_TE0714_REV03!$AD:$AF))),3,0),"---")</f>
        <v>---</v>
      </c>
      <c r="R111" s="44" t="str">
        <f>IFERROR(VLOOKUP(O111,IF($M$4="TE0714_REV01",RAW_m_TE0714_REV01!$AE:$AG,IF($M$4="TE0714_REV02",RAW_m_TE0714_REV02!$AE:$AG,IF($M$4="TE0714_REV03",RAW_m_TE0714_REV03!$AE:$AG))),3,0),"---")</f>
        <v>---</v>
      </c>
      <c r="S111" s="44" t="str">
        <f t="shared" si="3"/>
        <v>---</v>
      </c>
    </row>
    <row r="112" spans="2:19" ht="15" customHeight="1" x14ac:dyDescent="0.25">
      <c r="B112" s="41">
        <f t="shared" si="2"/>
        <v>107</v>
      </c>
      <c r="C112" s="42">
        <f>IFERROR(IF($C$4="TEBT0714_REV01",CALC_CONN_TEBT0714_REV01!U112,IF($C$4="TEBB0714_REV01",CALC_CONN_TEBB0714_REV01!U112,IF($C$4="TEBA0714_REV01",CALC_CONN_TEBA0714_REV01!U112,))),"---")</f>
        <v>0</v>
      </c>
      <c r="D112" s="43">
        <f>IFERROR(IF($C$4="TEBT0714_REV01",CALC_CONN_TEBT0714_REV01!D112,IF($C$4="TEBB0714_REV01",CALC_CONN_TEBB0714_REV01!D112,IF($C$4="TEBA0714_REV01",CALC_CONN_TEBA0714_REV01!D112,))),"---")</f>
        <v>0</v>
      </c>
      <c r="E112" s="43">
        <f>IFERROR(IF($C$4="TEBT0714_REV01",CALC_CONN_TEBT0714_REV01!E112,IF($C$4="TEBB0714_REV01",CALC_CONN_TEBB0714_REV01!E112,IF($C$4="TEBA0714_REV01",CALC_CONN_TEBA0714_REV01!E112,))),"---")</f>
        <v>0</v>
      </c>
      <c r="F112" s="44" t="str">
        <f>IFERROR(IF(VLOOKUP($D112&amp;"-"&amp;$E112,IF($C$4="TEBA0714_REV01",CALC_CONN_TEBA0714_REV01!$F:$I,IF($C$4="TEBB0714_REV01",CALC_CONN_TEBB0714_REV01!$F:$I,IF($C$4="TEBT0714_REV01",CALC_CONN_TEBT0714_REV01!$F:$I))),4,0)="--","---",IF($C$4="TEBA0714_REV01",CALC_CONN_TEBA0714_REV01!$G112&amp; " --&gt; " &amp;CALC_CONN_TEBA0714_REV01!$I112&amp; " --&gt; ",IF($C$4="TEBB0714_REV01",CALC_CONN_TEBB0714_REV01!$G112&amp; " --&gt; " &amp;CALC_CONN_TEBB0714_REV01!$I112&amp; " --&gt; ",IF($C$4="TEBT0714_REV01",CALC_CONN_TEBT0714_REV01!$G112&amp; " --&gt; " &amp;CALC_CONN_TEBT0714_REV01!$I112&amp; " --&gt; ")))),"---")</f>
        <v>---</v>
      </c>
      <c r="G112" s="44" t="str">
        <f>IFERROR(IF(VLOOKUP($D112&amp;"-"&amp;$E112,IF($C$4="TEBA0714_REV01",CALC_CONN_TEBA0714_REV01!$F:$H,IF($C$4="TEBB0714_REV01",CALC_CONN_TEBB0714_REV01!$F:$H,IF($C$4="TEBT0714_REV01",CALC_CONN_TEBT0714_REV01!$F:$H))),3,0)="--",VLOOKUP($D112&amp;"-"&amp;$E112,IF($C$4="TEBA0714_REV01",CALC_CONN_TEBA0714_REV01!$F:$H,IF($C$4="TEBB0714_REV01",CALC_CONN_TEBB0714_REV01!$F:$H,IF($C$4="TEBT0714_REV01",CALC_CONN_TEBT0714_REV01!$F:$H))),2,0),VLOOKUP($D112&amp;"-"&amp;$E112,IF($C$4="TEBA0714_REV01",CALC_CONN_TEBA0714_REV01!$F:$H,IF($C$4="TEBB0714_REV01",CALC_CONN_TEBB0714_REV01!$F:$H,IF($C$4="TEBT0714_REV01",CALC_CONN_TEBT0714_REV01!$F:$H))),3,0)),"---")</f>
        <v>---</v>
      </c>
      <c r="H112" s="44" t="str">
        <f>IFERROR(VLOOKUP(G112,IF($C$4="TEBT0714_REV01",CALC_CONN_TEBT0714_REV01!$G:$T,IF($C$4="TEBB0714_REV01",CALC_CONN_TEBB0714_REV01!$G:$T,IF($C$4="TEBA0714_REV01",CALC_CONN_TEBA0714_REV01!$G:$T))),14,0),"---")</f>
        <v>---</v>
      </c>
      <c r="I112" s="44" t="str">
        <f>IFERROR(VLOOKUP($D112&amp;"-"&amp;$E112,IF($C$4="TEBA0714_REV01",CALC_CONN_TEBA0714_REV01!$F:$K,IF($C$4="TEBB0714_REV01",CALC_CONN_TEBB0714_REV01!$F:$K,IF($C$4="TEBT0714_REV01",CALC_CONN_TEBT0714_REV01!$F:$K,"???"))),6,0),"---")</f>
        <v>---</v>
      </c>
      <c r="J112" s="45" t="str">
        <f>IFERROR(VLOOKUP($D112&amp;"-"&amp;$E112,IF($C$4="TEBA0714_REV01",CALC_CONN_TEBA0714_REV01!$F:$M,IF($C$4="TEBB0714_REV01",CALC_CONN_TEBB0714_REV01!$F:$M,IF($C$4="TEBT0714_REV01",CALC_CONN_TEBT0714_REV01!$F:$M,"???"))),8,0),"---")</f>
        <v>---</v>
      </c>
      <c r="K112" s="46" t="str">
        <f>IFERROR(VLOOKUP($D112&amp;"-"&amp;$E112,IF($C$4="TEBT0714_REV01",CALC_CONN_TEBT0714_REV01!$F:$N,IF($C$4="TEBB0714_REV01",CALC_CONN_TEBB0714_REV01!$F:$N,IF($C$4="TEBA0714_REV01",CALC_CONN_TEBA0714_REV01!$F:$N))),9,0),"---")</f>
        <v>---</v>
      </c>
      <c r="L112" s="44" t="str">
        <f>IFERROR(VLOOKUP(K112,B2B!$H$3:$I$2000,2,0),"---")</f>
        <v>---</v>
      </c>
      <c r="M112" s="44" t="str">
        <f>IFERROR(VLOOKUP(L112,IF($M$4="TE0714_REV01",RAW_m_TE0714_REV01!$AD:$AH,IF($M$4="TE0714_REV02",RAW_m_TE0714_REV02!$AD:$AH,IF($M$4="TE0714_REV03",RAW_m_TE0714_REV03!$AD:$AH))),5,0),"---")</f>
        <v>---</v>
      </c>
      <c r="N112" s="44" t="str">
        <f>IFERROR(VLOOKUP(L112,IF($M$4="TE0714_REV01",RAW_m_TE0714_REV01!$AE:$AJ,IF($M$4="TE0714_REV02",RAW_m_TE0714_REV02!$AE:$AJ,IF($M$4="TE0714_REV03",RAW_m_TE0714_REV03!$AE:$AJ))),6,0),"---")</f>
        <v>---</v>
      </c>
      <c r="O112" s="54" t="str">
        <f>IFERROR(VLOOKUP(L112,IF($M$4="TE0714_REV01",RAW_m_TE0714_REV01!$AD:$AE,IF($M$4="TE0714_REV02",RAW_m_TE0714_REV02!$AD:$AE,IF($M$4="TE0714_REV03",RAW_m_TE0714_REV03!$AD:$AE))),2,0),"---")</f>
        <v>---</v>
      </c>
      <c r="P112" s="44" t="str">
        <f>IFERROR(VLOOKUP(O112,IF($M$4="TE0714_REV01",RAW_m_TE0714_REV01!$AJ:$AK,IF($M$4="TE0714_REV02",RAW_m_TE0714_REV02!$AJ:$AK,IF($M$4="TE0714_REV03",RAW_m_TE0714_REV03!$AJ:$AK))),2,0),"---")</f>
        <v>---</v>
      </c>
      <c r="Q112" s="44" t="str">
        <f>IFERROR(VLOOKUP(L112,IF($M$4="TE0714_REV01",RAW_m_TE0714_REV01!$AD:$AF,IF($M$4="TE0714_REV02",RAW_m_TE0714_REV02!$AD:$AF,IF($M$4="TE0714_REV03",RAW_m_TE0714_REV03!$AD:$AF))),3,0),"---")</f>
        <v>---</v>
      </c>
      <c r="R112" s="44" t="str">
        <f>IFERROR(VLOOKUP(O112,IF($M$4="TE0714_REV01",RAW_m_TE0714_REV01!$AE:$AG,IF($M$4="TE0714_REV02",RAW_m_TE0714_REV02!$AE:$AG,IF($M$4="TE0714_REV03",RAW_m_TE0714_REV03!$AE:$AG))),3,0),"---")</f>
        <v>---</v>
      </c>
      <c r="S112" s="44" t="str">
        <f t="shared" si="3"/>
        <v>---</v>
      </c>
    </row>
    <row r="113" spans="2:19" ht="15" customHeight="1" x14ac:dyDescent="0.25">
      <c r="B113" s="41">
        <f t="shared" si="2"/>
        <v>108</v>
      </c>
      <c r="C113" s="42">
        <f>IFERROR(IF($C$4="TEBT0714_REV01",CALC_CONN_TEBT0714_REV01!U113,IF($C$4="TEBB0714_REV01",CALC_CONN_TEBB0714_REV01!U113,IF($C$4="TEBA0714_REV01",CALC_CONN_TEBA0714_REV01!U113,))),"---")</f>
        <v>0</v>
      </c>
      <c r="D113" s="43">
        <f>IFERROR(IF($C$4="TEBT0714_REV01",CALC_CONN_TEBT0714_REV01!D113,IF($C$4="TEBB0714_REV01",CALC_CONN_TEBB0714_REV01!D113,IF($C$4="TEBA0714_REV01",CALC_CONN_TEBA0714_REV01!D113,))),"---")</f>
        <v>0</v>
      </c>
      <c r="E113" s="43">
        <f>IFERROR(IF($C$4="TEBT0714_REV01",CALC_CONN_TEBT0714_REV01!E113,IF($C$4="TEBB0714_REV01",CALC_CONN_TEBB0714_REV01!E113,IF($C$4="TEBA0714_REV01",CALC_CONN_TEBA0714_REV01!E113,))),"---")</f>
        <v>0</v>
      </c>
      <c r="F113" s="44" t="str">
        <f>IFERROR(IF(VLOOKUP($D113&amp;"-"&amp;$E113,IF($C$4="TEBA0714_REV01",CALC_CONN_TEBA0714_REV01!$F:$I,IF($C$4="TEBB0714_REV01",CALC_CONN_TEBB0714_REV01!$F:$I,IF($C$4="TEBT0714_REV01",CALC_CONN_TEBT0714_REV01!$F:$I))),4,0)="--","---",IF($C$4="TEBA0714_REV01",CALC_CONN_TEBA0714_REV01!$G113&amp; " --&gt; " &amp;CALC_CONN_TEBA0714_REV01!$I113&amp; " --&gt; ",IF($C$4="TEBB0714_REV01",CALC_CONN_TEBB0714_REV01!$G113&amp; " --&gt; " &amp;CALC_CONN_TEBB0714_REV01!$I113&amp; " --&gt; ",IF($C$4="TEBT0714_REV01",CALC_CONN_TEBT0714_REV01!$G113&amp; " --&gt; " &amp;CALC_CONN_TEBT0714_REV01!$I113&amp; " --&gt; ")))),"---")</f>
        <v>---</v>
      </c>
      <c r="G113" s="44" t="str">
        <f>IFERROR(IF(VLOOKUP($D113&amp;"-"&amp;$E113,IF($C$4="TEBA0714_REV01",CALC_CONN_TEBA0714_REV01!$F:$H,IF($C$4="TEBB0714_REV01",CALC_CONN_TEBB0714_REV01!$F:$H,IF($C$4="TEBT0714_REV01",CALC_CONN_TEBT0714_REV01!$F:$H))),3,0)="--",VLOOKUP($D113&amp;"-"&amp;$E113,IF($C$4="TEBA0714_REV01",CALC_CONN_TEBA0714_REV01!$F:$H,IF($C$4="TEBB0714_REV01",CALC_CONN_TEBB0714_REV01!$F:$H,IF($C$4="TEBT0714_REV01",CALC_CONN_TEBT0714_REV01!$F:$H))),2,0),VLOOKUP($D113&amp;"-"&amp;$E113,IF($C$4="TEBA0714_REV01",CALC_CONN_TEBA0714_REV01!$F:$H,IF($C$4="TEBB0714_REV01",CALC_CONN_TEBB0714_REV01!$F:$H,IF($C$4="TEBT0714_REV01",CALC_CONN_TEBT0714_REV01!$F:$H))),3,0)),"---")</f>
        <v>---</v>
      </c>
      <c r="H113" s="44" t="str">
        <f>IFERROR(VLOOKUP(G113,IF($C$4="TEBT0714_REV01",CALC_CONN_TEBT0714_REV01!$G:$T,IF($C$4="TEBB0714_REV01",CALC_CONN_TEBB0714_REV01!$G:$T,IF($C$4="TEBA0714_REV01",CALC_CONN_TEBA0714_REV01!$G:$T))),14,0),"---")</f>
        <v>---</v>
      </c>
      <c r="I113" s="44" t="str">
        <f>IFERROR(VLOOKUP($D113&amp;"-"&amp;$E113,IF($C$4="TEBA0714_REV01",CALC_CONN_TEBA0714_REV01!$F:$K,IF($C$4="TEBB0714_REV01",CALC_CONN_TEBB0714_REV01!$F:$K,IF($C$4="TEBT0714_REV01",CALC_CONN_TEBT0714_REV01!$F:$K,"???"))),6,0),"---")</f>
        <v>---</v>
      </c>
      <c r="J113" s="45" t="str">
        <f>IFERROR(VLOOKUP($D113&amp;"-"&amp;$E113,IF($C$4="TEBA0714_REV01",CALC_CONN_TEBA0714_REV01!$F:$M,IF($C$4="TEBB0714_REV01",CALC_CONN_TEBB0714_REV01!$F:$M,IF($C$4="TEBT0714_REV01",CALC_CONN_TEBT0714_REV01!$F:$M,"???"))),8,0),"---")</f>
        <v>---</v>
      </c>
      <c r="K113" s="46" t="str">
        <f>IFERROR(VLOOKUP($D113&amp;"-"&amp;$E113,IF($C$4="TEBT0714_REV01",CALC_CONN_TEBT0714_REV01!$F:$N,IF($C$4="TEBB0714_REV01",CALC_CONN_TEBB0714_REV01!$F:$N,IF($C$4="TEBA0714_REV01",CALC_CONN_TEBA0714_REV01!$F:$N))),9,0),"---")</f>
        <v>---</v>
      </c>
      <c r="L113" s="44" t="str">
        <f>IFERROR(VLOOKUP(K113,B2B!$H$3:$I$2000,2,0),"---")</f>
        <v>---</v>
      </c>
      <c r="M113" s="44" t="str">
        <f>IFERROR(VLOOKUP(L113,IF($M$4="TE0714_REV01",RAW_m_TE0714_REV01!$AD:$AH,IF($M$4="TE0714_REV02",RAW_m_TE0714_REV02!$AD:$AH,IF($M$4="TE0714_REV03",RAW_m_TE0714_REV03!$AD:$AH))),5,0),"---")</f>
        <v>---</v>
      </c>
      <c r="N113" s="44" t="str">
        <f>IFERROR(VLOOKUP(L113,IF($M$4="TE0714_REV01",RAW_m_TE0714_REV01!$AE:$AJ,IF($M$4="TE0714_REV02",RAW_m_TE0714_REV02!$AE:$AJ,IF($M$4="TE0714_REV03",RAW_m_TE0714_REV03!$AE:$AJ))),6,0),"---")</f>
        <v>---</v>
      </c>
      <c r="O113" s="54" t="str">
        <f>IFERROR(VLOOKUP(L113,IF($M$4="TE0714_REV01",RAW_m_TE0714_REV01!$AD:$AE,IF($M$4="TE0714_REV02",RAW_m_TE0714_REV02!$AD:$AE,IF($M$4="TE0714_REV03",RAW_m_TE0714_REV03!$AD:$AE))),2,0),"---")</f>
        <v>---</v>
      </c>
      <c r="P113" s="44" t="str">
        <f>IFERROR(VLOOKUP(O113,IF($M$4="TE0714_REV01",RAW_m_TE0714_REV01!$AJ:$AK,IF($M$4="TE0714_REV02",RAW_m_TE0714_REV02!$AJ:$AK,IF($M$4="TE0714_REV03",RAW_m_TE0714_REV03!$AJ:$AK))),2,0),"---")</f>
        <v>---</v>
      </c>
      <c r="Q113" s="44" t="str">
        <f>IFERROR(VLOOKUP(L113,IF($M$4="TE0714_REV01",RAW_m_TE0714_REV01!$AD:$AF,IF($M$4="TE0714_REV02",RAW_m_TE0714_REV02!$AD:$AF,IF($M$4="TE0714_REV03",RAW_m_TE0714_REV03!$AD:$AF))),3,0),"---")</f>
        <v>---</v>
      </c>
      <c r="R113" s="44" t="str">
        <f>IFERROR(VLOOKUP(O113,IF($M$4="TE0714_REV01",RAW_m_TE0714_REV01!$AE:$AG,IF($M$4="TE0714_REV02",RAW_m_TE0714_REV02!$AE:$AG,IF($M$4="TE0714_REV03",RAW_m_TE0714_REV03!$AE:$AG))),3,0),"---")</f>
        <v>---</v>
      </c>
      <c r="S113" s="44" t="str">
        <f t="shared" si="3"/>
        <v>---</v>
      </c>
    </row>
    <row r="114" spans="2:19" ht="15" customHeight="1" x14ac:dyDescent="0.25">
      <c r="B114" s="41">
        <f t="shared" si="2"/>
        <v>109</v>
      </c>
      <c r="C114" s="42">
        <f>IFERROR(IF($C$4="TEBT0714_REV01",CALC_CONN_TEBT0714_REV01!U114,IF($C$4="TEBB0714_REV01",CALC_CONN_TEBB0714_REV01!U114,IF($C$4="TEBA0714_REV01",CALC_CONN_TEBA0714_REV01!U114,))),"---")</f>
        <v>0</v>
      </c>
      <c r="D114" s="43">
        <f>IFERROR(IF($C$4="TEBT0714_REV01",CALC_CONN_TEBT0714_REV01!D114,IF($C$4="TEBB0714_REV01",CALC_CONN_TEBB0714_REV01!D114,IF($C$4="TEBA0714_REV01",CALC_CONN_TEBA0714_REV01!D114,))),"---")</f>
        <v>0</v>
      </c>
      <c r="E114" s="43">
        <f>IFERROR(IF($C$4="TEBT0714_REV01",CALC_CONN_TEBT0714_REV01!E114,IF($C$4="TEBB0714_REV01",CALC_CONN_TEBB0714_REV01!E114,IF($C$4="TEBA0714_REV01",CALC_CONN_TEBA0714_REV01!E114,))),"---")</f>
        <v>0</v>
      </c>
      <c r="F114" s="44" t="str">
        <f>IFERROR(IF(VLOOKUP($D114&amp;"-"&amp;$E114,IF($C$4="TEBA0714_REV01",CALC_CONN_TEBA0714_REV01!$F:$I,IF($C$4="TEBB0714_REV01",CALC_CONN_TEBB0714_REV01!$F:$I,IF($C$4="TEBT0714_REV01",CALC_CONN_TEBT0714_REV01!$F:$I))),4,0)="--","---",IF($C$4="TEBA0714_REV01",CALC_CONN_TEBA0714_REV01!$G114&amp; " --&gt; " &amp;CALC_CONN_TEBA0714_REV01!$I114&amp; " --&gt; ",IF($C$4="TEBB0714_REV01",CALC_CONN_TEBB0714_REV01!$G114&amp; " --&gt; " &amp;CALC_CONN_TEBB0714_REV01!$I114&amp; " --&gt; ",IF($C$4="TEBT0714_REV01",CALC_CONN_TEBT0714_REV01!$G114&amp; " --&gt; " &amp;CALC_CONN_TEBT0714_REV01!$I114&amp; " --&gt; ")))),"---")</f>
        <v>---</v>
      </c>
      <c r="G114" s="44" t="str">
        <f>IFERROR(IF(VLOOKUP($D114&amp;"-"&amp;$E114,IF($C$4="TEBA0714_REV01",CALC_CONN_TEBA0714_REV01!$F:$H,IF($C$4="TEBB0714_REV01",CALC_CONN_TEBB0714_REV01!$F:$H,IF($C$4="TEBT0714_REV01",CALC_CONN_TEBT0714_REV01!$F:$H))),3,0)="--",VLOOKUP($D114&amp;"-"&amp;$E114,IF($C$4="TEBA0714_REV01",CALC_CONN_TEBA0714_REV01!$F:$H,IF($C$4="TEBB0714_REV01",CALC_CONN_TEBB0714_REV01!$F:$H,IF($C$4="TEBT0714_REV01",CALC_CONN_TEBT0714_REV01!$F:$H))),2,0),VLOOKUP($D114&amp;"-"&amp;$E114,IF($C$4="TEBA0714_REV01",CALC_CONN_TEBA0714_REV01!$F:$H,IF($C$4="TEBB0714_REV01",CALC_CONN_TEBB0714_REV01!$F:$H,IF($C$4="TEBT0714_REV01",CALC_CONN_TEBT0714_REV01!$F:$H))),3,0)),"---")</f>
        <v>---</v>
      </c>
      <c r="H114" s="44" t="str">
        <f>IFERROR(VLOOKUP(G114,IF($C$4="TEBT0714_REV01",CALC_CONN_TEBT0714_REV01!$G:$T,IF($C$4="TEBB0714_REV01",CALC_CONN_TEBB0714_REV01!$G:$T,IF($C$4="TEBA0714_REV01",CALC_CONN_TEBA0714_REV01!$G:$T))),14,0),"---")</f>
        <v>---</v>
      </c>
      <c r="I114" s="44" t="str">
        <f>IFERROR(VLOOKUP($D114&amp;"-"&amp;$E114,IF($C$4="TEBA0714_REV01",CALC_CONN_TEBA0714_REV01!$F:$K,IF($C$4="TEBB0714_REV01",CALC_CONN_TEBB0714_REV01!$F:$K,IF($C$4="TEBT0714_REV01",CALC_CONN_TEBT0714_REV01!$F:$K,"???"))),6,0),"---")</f>
        <v>---</v>
      </c>
      <c r="J114" s="45" t="str">
        <f>IFERROR(VLOOKUP($D114&amp;"-"&amp;$E114,IF($C$4="TEBA0714_REV01",CALC_CONN_TEBA0714_REV01!$F:$M,IF($C$4="TEBB0714_REV01",CALC_CONN_TEBB0714_REV01!$F:$M,IF($C$4="TEBT0714_REV01",CALC_CONN_TEBT0714_REV01!$F:$M,"???"))),8,0),"---")</f>
        <v>---</v>
      </c>
      <c r="K114" s="46" t="str">
        <f>IFERROR(VLOOKUP($D114&amp;"-"&amp;$E114,IF($C$4="TEBT0714_REV01",CALC_CONN_TEBT0714_REV01!$F:$N,IF($C$4="TEBB0714_REV01",CALC_CONN_TEBB0714_REV01!$F:$N,IF($C$4="TEBA0714_REV01",CALC_CONN_TEBA0714_REV01!$F:$N))),9,0),"---")</f>
        <v>---</v>
      </c>
      <c r="L114" s="44" t="str">
        <f>IFERROR(VLOOKUP(K114,B2B!$H$3:$I$2000,2,0),"---")</f>
        <v>---</v>
      </c>
      <c r="M114" s="44" t="str">
        <f>IFERROR(VLOOKUP(L114,IF($M$4="TE0714_REV01",RAW_m_TE0714_REV01!$AD:$AH,IF($M$4="TE0714_REV02",RAW_m_TE0714_REV02!$AD:$AH,IF($M$4="TE0714_REV03",RAW_m_TE0714_REV03!$AD:$AH))),5,0),"---")</f>
        <v>---</v>
      </c>
      <c r="N114" s="44" t="str">
        <f>IFERROR(VLOOKUP(L114,IF($M$4="TE0714_REV01",RAW_m_TE0714_REV01!$AE:$AJ,IF($M$4="TE0714_REV02",RAW_m_TE0714_REV02!$AE:$AJ,IF($M$4="TE0714_REV03",RAW_m_TE0714_REV03!$AE:$AJ))),6,0),"---")</f>
        <v>---</v>
      </c>
      <c r="O114" s="54" t="str">
        <f>IFERROR(VLOOKUP(L114,IF($M$4="TE0714_REV01",RAW_m_TE0714_REV01!$AD:$AE,IF($M$4="TE0714_REV02",RAW_m_TE0714_REV02!$AD:$AE,IF($M$4="TE0714_REV03",RAW_m_TE0714_REV03!$AD:$AE))),2,0),"---")</f>
        <v>---</v>
      </c>
      <c r="P114" s="44" t="str">
        <f>IFERROR(VLOOKUP(O114,IF($M$4="TE0714_REV01",RAW_m_TE0714_REV01!$AJ:$AK,IF($M$4="TE0714_REV02",RAW_m_TE0714_REV02!$AJ:$AK,IF($M$4="TE0714_REV03",RAW_m_TE0714_REV03!$AJ:$AK))),2,0),"---")</f>
        <v>---</v>
      </c>
      <c r="Q114" s="44" t="str">
        <f>IFERROR(VLOOKUP(L114,IF($M$4="TE0714_REV01",RAW_m_TE0714_REV01!$AD:$AF,IF($M$4="TE0714_REV02",RAW_m_TE0714_REV02!$AD:$AF,IF($M$4="TE0714_REV03",RAW_m_TE0714_REV03!$AD:$AF))),3,0),"---")</f>
        <v>---</v>
      </c>
      <c r="R114" s="44" t="str">
        <f>IFERROR(VLOOKUP(O114,IF($M$4="TE0714_REV01",RAW_m_TE0714_REV01!$AE:$AG,IF($M$4="TE0714_REV02",RAW_m_TE0714_REV02!$AE:$AG,IF($M$4="TE0714_REV03",RAW_m_TE0714_REV03!$AE:$AG))),3,0),"---")</f>
        <v>---</v>
      </c>
      <c r="S114" s="44" t="str">
        <f t="shared" si="3"/>
        <v>---</v>
      </c>
    </row>
    <row r="115" spans="2:19" ht="15" customHeight="1" x14ac:dyDescent="0.25">
      <c r="B115" s="41">
        <f t="shared" si="2"/>
        <v>110</v>
      </c>
      <c r="C115" s="42">
        <f>IFERROR(IF($C$4="TEBT0714_REV01",CALC_CONN_TEBT0714_REV01!U115,IF($C$4="TEBB0714_REV01",CALC_CONN_TEBB0714_REV01!U115,IF($C$4="TEBA0714_REV01",CALC_CONN_TEBA0714_REV01!U115,))),"---")</f>
        <v>0</v>
      </c>
      <c r="D115" s="43">
        <f>IFERROR(IF($C$4="TEBT0714_REV01",CALC_CONN_TEBT0714_REV01!D115,IF($C$4="TEBB0714_REV01",CALC_CONN_TEBB0714_REV01!D115,IF($C$4="TEBA0714_REV01",CALC_CONN_TEBA0714_REV01!D115,))),"---")</f>
        <v>0</v>
      </c>
      <c r="E115" s="43">
        <f>IFERROR(IF($C$4="TEBT0714_REV01",CALC_CONN_TEBT0714_REV01!E115,IF($C$4="TEBB0714_REV01",CALC_CONN_TEBB0714_REV01!E115,IF($C$4="TEBA0714_REV01",CALC_CONN_TEBA0714_REV01!E115,))),"---")</f>
        <v>0</v>
      </c>
      <c r="F115" s="44" t="str">
        <f>IFERROR(IF(VLOOKUP($D115&amp;"-"&amp;$E115,IF($C$4="TEBA0714_REV01",CALC_CONN_TEBA0714_REV01!$F:$I,IF($C$4="TEBB0714_REV01",CALC_CONN_TEBB0714_REV01!$F:$I,IF($C$4="TEBT0714_REV01",CALC_CONN_TEBT0714_REV01!$F:$I))),4,0)="--","---",IF($C$4="TEBA0714_REV01",CALC_CONN_TEBA0714_REV01!$G115&amp; " --&gt; " &amp;CALC_CONN_TEBA0714_REV01!$I115&amp; " --&gt; ",IF($C$4="TEBB0714_REV01",CALC_CONN_TEBB0714_REV01!$G115&amp; " --&gt; " &amp;CALC_CONN_TEBB0714_REV01!$I115&amp; " --&gt; ",IF($C$4="TEBT0714_REV01",CALC_CONN_TEBT0714_REV01!$G115&amp; " --&gt; " &amp;CALC_CONN_TEBT0714_REV01!$I115&amp; " --&gt; ")))),"---")</f>
        <v>---</v>
      </c>
      <c r="G115" s="44" t="str">
        <f>IFERROR(IF(VLOOKUP($D115&amp;"-"&amp;$E115,IF($C$4="TEBA0714_REV01",CALC_CONN_TEBA0714_REV01!$F:$H,IF($C$4="TEBB0714_REV01",CALC_CONN_TEBB0714_REV01!$F:$H,IF($C$4="TEBT0714_REV01",CALC_CONN_TEBT0714_REV01!$F:$H))),3,0)="--",VLOOKUP($D115&amp;"-"&amp;$E115,IF($C$4="TEBA0714_REV01",CALC_CONN_TEBA0714_REV01!$F:$H,IF($C$4="TEBB0714_REV01",CALC_CONN_TEBB0714_REV01!$F:$H,IF($C$4="TEBT0714_REV01",CALC_CONN_TEBT0714_REV01!$F:$H))),2,0),VLOOKUP($D115&amp;"-"&amp;$E115,IF($C$4="TEBA0714_REV01",CALC_CONN_TEBA0714_REV01!$F:$H,IF($C$4="TEBB0714_REV01",CALC_CONN_TEBB0714_REV01!$F:$H,IF($C$4="TEBT0714_REV01",CALC_CONN_TEBT0714_REV01!$F:$H))),3,0)),"---")</f>
        <v>---</v>
      </c>
      <c r="H115" s="44" t="str">
        <f>IFERROR(VLOOKUP(G115,IF($C$4="TEBT0714_REV01",CALC_CONN_TEBT0714_REV01!$G:$T,IF($C$4="TEBB0714_REV01",CALC_CONN_TEBB0714_REV01!$G:$T,IF($C$4="TEBA0714_REV01",CALC_CONN_TEBA0714_REV01!$G:$T))),14,0),"---")</f>
        <v>---</v>
      </c>
      <c r="I115" s="44" t="str">
        <f>IFERROR(VLOOKUP($D115&amp;"-"&amp;$E115,IF($C$4="TEBA0714_REV01",CALC_CONN_TEBA0714_REV01!$F:$K,IF($C$4="TEBB0714_REV01",CALC_CONN_TEBB0714_REV01!$F:$K,IF($C$4="TEBT0714_REV01",CALC_CONN_TEBT0714_REV01!$F:$K,"???"))),6,0),"---")</f>
        <v>---</v>
      </c>
      <c r="J115" s="45" t="str">
        <f>IFERROR(VLOOKUP($D115&amp;"-"&amp;$E115,IF($C$4="TEBA0714_REV01",CALC_CONN_TEBA0714_REV01!$F:$M,IF($C$4="TEBB0714_REV01",CALC_CONN_TEBB0714_REV01!$F:$M,IF($C$4="TEBT0714_REV01",CALC_CONN_TEBT0714_REV01!$F:$M,"???"))),8,0),"---")</f>
        <v>---</v>
      </c>
      <c r="K115" s="46" t="str">
        <f>IFERROR(VLOOKUP($D115&amp;"-"&amp;$E115,IF($C$4="TEBT0714_REV01",CALC_CONN_TEBT0714_REV01!$F:$N,IF($C$4="TEBB0714_REV01",CALC_CONN_TEBB0714_REV01!$F:$N,IF($C$4="TEBA0714_REV01",CALC_CONN_TEBA0714_REV01!$F:$N))),9,0),"---")</f>
        <v>---</v>
      </c>
      <c r="L115" s="44" t="str">
        <f>IFERROR(VLOOKUP(K115,B2B!$H$3:$I$2000,2,0),"---")</f>
        <v>---</v>
      </c>
      <c r="M115" s="44" t="str">
        <f>IFERROR(VLOOKUP(L115,IF($M$4="TE0714_REV01",RAW_m_TE0714_REV01!$AD:$AH,IF($M$4="TE0714_REV02",RAW_m_TE0714_REV02!$AD:$AH,IF($M$4="TE0714_REV03",RAW_m_TE0714_REV03!$AD:$AH))),5,0),"---")</f>
        <v>---</v>
      </c>
      <c r="N115" s="44" t="str">
        <f>IFERROR(VLOOKUP(L115,IF($M$4="TE0714_REV01",RAW_m_TE0714_REV01!$AE:$AJ,IF($M$4="TE0714_REV02",RAW_m_TE0714_REV02!$AE:$AJ,IF($M$4="TE0714_REV03",RAW_m_TE0714_REV03!$AE:$AJ))),6,0),"---")</f>
        <v>---</v>
      </c>
      <c r="O115" s="54" t="str">
        <f>IFERROR(VLOOKUP(L115,IF($M$4="TE0714_REV01",RAW_m_TE0714_REV01!$AD:$AE,IF($M$4="TE0714_REV02",RAW_m_TE0714_REV02!$AD:$AE,IF($M$4="TE0714_REV03",RAW_m_TE0714_REV03!$AD:$AE))),2,0),"---")</f>
        <v>---</v>
      </c>
      <c r="P115" s="44" t="str">
        <f>IFERROR(VLOOKUP(O115,IF($M$4="TE0714_REV01",RAW_m_TE0714_REV01!$AJ:$AK,IF($M$4="TE0714_REV02",RAW_m_TE0714_REV02!$AJ:$AK,IF($M$4="TE0714_REV03",RAW_m_TE0714_REV03!$AJ:$AK))),2,0),"---")</f>
        <v>---</v>
      </c>
      <c r="Q115" s="44" t="str">
        <f>IFERROR(VLOOKUP(L115,IF($M$4="TE0714_REV01",RAW_m_TE0714_REV01!$AD:$AF,IF($M$4="TE0714_REV02",RAW_m_TE0714_REV02!$AD:$AF,IF($M$4="TE0714_REV03",RAW_m_TE0714_REV03!$AD:$AF))),3,0),"---")</f>
        <v>---</v>
      </c>
      <c r="R115" s="44" t="str">
        <f>IFERROR(VLOOKUP(O115,IF($M$4="TE0714_REV01",RAW_m_TE0714_REV01!$AE:$AG,IF($M$4="TE0714_REV02",RAW_m_TE0714_REV02!$AE:$AG,IF($M$4="TE0714_REV03",RAW_m_TE0714_REV03!$AE:$AG))),3,0),"---")</f>
        <v>---</v>
      </c>
      <c r="S115" s="44" t="str">
        <f t="shared" si="3"/>
        <v>---</v>
      </c>
    </row>
    <row r="116" spans="2:19" ht="15" customHeight="1" x14ac:dyDescent="0.25">
      <c r="B116" s="41">
        <f t="shared" si="2"/>
        <v>111</v>
      </c>
      <c r="C116" s="42">
        <f>IFERROR(IF($C$4="TEBT0714_REV01",CALC_CONN_TEBT0714_REV01!U116,IF($C$4="TEBB0714_REV01",CALC_CONN_TEBB0714_REV01!U116,IF($C$4="TEBA0714_REV01",CALC_CONN_TEBA0714_REV01!U116,))),"---")</f>
        <v>0</v>
      </c>
      <c r="D116" s="43">
        <f>IFERROR(IF($C$4="TEBT0714_REV01",CALC_CONN_TEBT0714_REV01!D116,IF($C$4="TEBB0714_REV01",CALC_CONN_TEBB0714_REV01!D116,IF($C$4="TEBA0714_REV01",CALC_CONN_TEBA0714_REV01!D116,))),"---")</f>
        <v>0</v>
      </c>
      <c r="E116" s="43">
        <f>IFERROR(IF($C$4="TEBT0714_REV01",CALC_CONN_TEBT0714_REV01!E116,IF($C$4="TEBB0714_REV01",CALC_CONN_TEBB0714_REV01!E116,IF($C$4="TEBA0714_REV01",CALC_CONN_TEBA0714_REV01!E116,))),"---")</f>
        <v>0</v>
      </c>
      <c r="F116" s="44" t="str">
        <f>IFERROR(IF(VLOOKUP($D116&amp;"-"&amp;$E116,IF($C$4="TEBA0714_REV01",CALC_CONN_TEBA0714_REV01!$F:$I,IF($C$4="TEBB0714_REV01",CALC_CONN_TEBB0714_REV01!$F:$I,IF($C$4="TEBT0714_REV01",CALC_CONN_TEBT0714_REV01!$F:$I))),4,0)="--","---",IF($C$4="TEBA0714_REV01",CALC_CONN_TEBA0714_REV01!$G116&amp; " --&gt; " &amp;CALC_CONN_TEBA0714_REV01!$I116&amp; " --&gt; ",IF($C$4="TEBB0714_REV01",CALC_CONN_TEBB0714_REV01!$G116&amp; " --&gt; " &amp;CALC_CONN_TEBB0714_REV01!$I116&amp; " --&gt; ",IF($C$4="TEBT0714_REV01",CALC_CONN_TEBT0714_REV01!$G116&amp; " --&gt; " &amp;CALC_CONN_TEBT0714_REV01!$I116&amp; " --&gt; ")))),"---")</f>
        <v>---</v>
      </c>
      <c r="G116" s="44" t="str">
        <f>IFERROR(IF(VLOOKUP($D116&amp;"-"&amp;$E116,IF($C$4="TEBA0714_REV01",CALC_CONN_TEBA0714_REV01!$F:$H,IF($C$4="TEBB0714_REV01",CALC_CONN_TEBB0714_REV01!$F:$H,IF($C$4="TEBT0714_REV01",CALC_CONN_TEBT0714_REV01!$F:$H))),3,0)="--",VLOOKUP($D116&amp;"-"&amp;$E116,IF($C$4="TEBA0714_REV01",CALC_CONN_TEBA0714_REV01!$F:$H,IF($C$4="TEBB0714_REV01",CALC_CONN_TEBB0714_REV01!$F:$H,IF($C$4="TEBT0714_REV01",CALC_CONN_TEBT0714_REV01!$F:$H))),2,0),VLOOKUP($D116&amp;"-"&amp;$E116,IF($C$4="TEBA0714_REV01",CALC_CONN_TEBA0714_REV01!$F:$H,IF($C$4="TEBB0714_REV01",CALC_CONN_TEBB0714_REV01!$F:$H,IF($C$4="TEBT0714_REV01",CALC_CONN_TEBT0714_REV01!$F:$H))),3,0)),"---")</f>
        <v>---</v>
      </c>
      <c r="H116" s="44" t="str">
        <f>IFERROR(VLOOKUP(G116,IF($C$4="TEBT0714_REV01",CALC_CONN_TEBT0714_REV01!$G:$T,IF($C$4="TEBB0714_REV01",CALC_CONN_TEBB0714_REV01!$G:$T,IF($C$4="TEBA0714_REV01",CALC_CONN_TEBA0714_REV01!$G:$T))),14,0),"---")</f>
        <v>---</v>
      </c>
      <c r="I116" s="44" t="str">
        <f>IFERROR(VLOOKUP($D116&amp;"-"&amp;$E116,IF($C$4="TEBA0714_REV01",CALC_CONN_TEBA0714_REV01!$F:$K,IF($C$4="TEBB0714_REV01",CALC_CONN_TEBB0714_REV01!$F:$K,IF($C$4="TEBT0714_REV01",CALC_CONN_TEBT0714_REV01!$F:$K,"???"))),6,0),"---")</f>
        <v>---</v>
      </c>
      <c r="J116" s="45" t="str">
        <f>IFERROR(VLOOKUP($D116&amp;"-"&amp;$E116,IF($C$4="TEBA0714_REV01",CALC_CONN_TEBA0714_REV01!$F:$M,IF($C$4="TEBB0714_REV01",CALC_CONN_TEBB0714_REV01!$F:$M,IF($C$4="TEBT0714_REV01",CALC_CONN_TEBT0714_REV01!$F:$M,"???"))),8,0),"---")</f>
        <v>---</v>
      </c>
      <c r="K116" s="46" t="str">
        <f>IFERROR(VLOOKUP($D116&amp;"-"&amp;$E116,IF($C$4="TEBT0714_REV01",CALC_CONN_TEBT0714_REV01!$F:$N,IF($C$4="TEBB0714_REV01",CALC_CONN_TEBB0714_REV01!$F:$N,IF($C$4="TEBA0714_REV01",CALC_CONN_TEBA0714_REV01!$F:$N))),9,0),"---")</f>
        <v>---</v>
      </c>
      <c r="L116" s="44" t="str">
        <f>IFERROR(VLOOKUP(K116,B2B!$H$3:$I$2000,2,0),"---")</f>
        <v>---</v>
      </c>
      <c r="M116" s="44" t="str">
        <f>IFERROR(VLOOKUP(L116,IF($M$4="TE0714_REV01",RAW_m_TE0714_REV01!$AD:$AH,IF($M$4="TE0714_REV02",RAW_m_TE0714_REV02!$AD:$AH,IF($M$4="TE0714_REV03",RAW_m_TE0714_REV03!$AD:$AH))),5,0),"---")</f>
        <v>---</v>
      </c>
      <c r="N116" s="44" t="str">
        <f>IFERROR(VLOOKUP(L116,IF($M$4="TE0714_REV01",RAW_m_TE0714_REV01!$AE:$AJ,IF($M$4="TE0714_REV02",RAW_m_TE0714_REV02!$AE:$AJ,IF($M$4="TE0714_REV03",RAW_m_TE0714_REV03!$AE:$AJ))),6,0),"---")</f>
        <v>---</v>
      </c>
      <c r="O116" s="54" t="str">
        <f>IFERROR(VLOOKUP(L116,IF($M$4="TE0714_REV01",RAW_m_TE0714_REV01!$AD:$AE,IF($M$4="TE0714_REV02",RAW_m_TE0714_REV02!$AD:$AE,IF($M$4="TE0714_REV03",RAW_m_TE0714_REV03!$AD:$AE))),2,0),"---")</f>
        <v>---</v>
      </c>
      <c r="P116" s="44" t="str">
        <f>IFERROR(VLOOKUP(O116,IF($M$4="TE0714_REV01",RAW_m_TE0714_REV01!$AJ:$AK,IF($M$4="TE0714_REV02",RAW_m_TE0714_REV02!$AJ:$AK,IF($M$4="TE0714_REV03",RAW_m_TE0714_REV03!$AJ:$AK))),2,0),"---")</f>
        <v>---</v>
      </c>
      <c r="Q116" s="44" t="str">
        <f>IFERROR(VLOOKUP(L116,IF($M$4="TE0714_REV01",RAW_m_TE0714_REV01!$AD:$AF,IF($M$4="TE0714_REV02",RAW_m_TE0714_REV02!$AD:$AF,IF($M$4="TE0714_REV03",RAW_m_TE0714_REV03!$AD:$AF))),3,0),"---")</f>
        <v>---</v>
      </c>
      <c r="R116" s="44" t="str">
        <f>IFERROR(VLOOKUP(O116,IF($M$4="TE0714_REV01",RAW_m_TE0714_REV01!$AE:$AG,IF($M$4="TE0714_REV02",RAW_m_TE0714_REV02!$AE:$AG,IF($M$4="TE0714_REV03",RAW_m_TE0714_REV03!$AE:$AG))),3,0),"---")</f>
        <v>---</v>
      </c>
      <c r="S116" s="44" t="str">
        <f t="shared" si="3"/>
        <v>---</v>
      </c>
    </row>
    <row r="117" spans="2:19" ht="15" customHeight="1" x14ac:dyDescent="0.25">
      <c r="B117" s="41">
        <f t="shared" si="2"/>
        <v>112</v>
      </c>
      <c r="C117" s="42">
        <f>IFERROR(IF($C$4="TEBT0714_REV01",CALC_CONN_TEBT0714_REV01!U117,IF($C$4="TEBB0714_REV01",CALC_CONN_TEBB0714_REV01!U117,IF($C$4="TEBA0714_REV01",CALC_CONN_TEBA0714_REV01!U117,))),"---")</f>
        <v>0</v>
      </c>
      <c r="D117" s="43">
        <f>IFERROR(IF($C$4="TEBT0714_REV01",CALC_CONN_TEBT0714_REV01!D117,IF($C$4="TEBB0714_REV01",CALC_CONN_TEBB0714_REV01!D117,IF($C$4="TEBA0714_REV01",CALC_CONN_TEBA0714_REV01!D117,))),"---")</f>
        <v>0</v>
      </c>
      <c r="E117" s="43">
        <f>IFERROR(IF($C$4="TEBT0714_REV01",CALC_CONN_TEBT0714_REV01!E117,IF($C$4="TEBB0714_REV01",CALC_CONN_TEBB0714_REV01!E117,IF($C$4="TEBA0714_REV01",CALC_CONN_TEBA0714_REV01!E117,))),"---")</f>
        <v>0</v>
      </c>
      <c r="F117" s="44" t="str">
        <f>IFERROR(IF(VLOOKUP($D117&amp;"-"&amp;$E117,IF($C$4="TEBA0714_REV01",CALC_CONN_TEBA0714_REV01!$F:$I,IF($C$4="TEBB0714_REV01",CALC_CONN_TEBB0714_REV01!$F:$I,IF($C$4="TEBT0714_REV01",CALC_CONN_TEBT0714_REV01!$F:$I))),4,0)="--","---",IF($C$4="TEBA0714_REV01",CALC_CONN_TEBA0714_REV01!$G117&amp; " --&gt; " &amp;CALC_CONN_TEBA0714_REV01!$I117&amp; " --&gt; ",IF($C$4="TEBB0714_REV01",CALC_CONN_TEBB0714_REV01!$G117&amp; " --&gt; " &amp;CALC_CONN_TEBB0714_REV01!$I117&amp; " --&gt; ",IF($C$4="TEBT0714_REV01",CALC_CONN_TEBT0714_REV01!$G117&amp; " --&gt; " &amp;CALC_CONN_TEBT0714_REV01!$I117&amp; " --&gt; ")))),"---")</f>
        <v>---</v>
      </c>
      <c r="G117" s="44" t="str">
        <f>IFERROR(IF(VLOOKUP($D117&amp;"-"&amp;$E117,IF($C$4="TEBA0714_REV01",CALC_CONN_TEBA0714_REV01!$F:$H,IF($C$4="TEBB0714_REV01",CALC_CONN_TEBB0714_REV01!$F:$H,IF($C$4="TEBT0714_REV01",CALC_CONN_TEBT0714_REV01!$F:$H))),3,0)="--",VLOOKUP($D117&amp;"-"&amp;$E117,IF($C$4="TEBA0714_REV01",CALC_CONN_TEBA0714_REV01!$F:$H,IF($C$4="TEBB0714_REV01",CALC_CONN_TEBB0714_REV01!$F:$H,IF($C$4="TEBT0714_REV01",CALC_CONN_TEBT0714_REV01!$F:$H))),2,0),VLOOKUP($D117&amp;"-"&amp;$E117,IF($C$4="TEBA0714_REV01",CALC_CONN_TEBA0714_REV01!$F:$H,IF($C$4="TEBB0714_REV01",CALC_CONN_TEBB0714_REV01!$F:$H,IF($C$4="TEBT0714_REV01",CALC_CONN_TEBT0714_REV01!$F:$H))),3,0)),"---")</f>
        <v>---</v>
      </c>
      <c r="H117" s="44" t="str">
        <f>IFERROR(VLOOKUP(G117,IF($C$4="TEBT0714_REV01",CALC_CONN_TEBT0714_REV01!$G:$T,IF($C$4="TEBB0714_REV01",CALC_CONN_TEBB0714_REV01!$G:$T,IF($C$4="TEBA0714_REV01",CALC_CONN_TEBA0714_REV01!$G:$T))),14,0),"---")</f>
        <v>---</v>
      </c>
      <c r="I117" s="44" t="str">
        <f>IFERROR(VLOOKUP($D117&amp;"-"&amp;$E117,IF($C$4="TEBA0714_REV01",CALC_CONN_TEBA0714_REV01!$F:$K,IF($C$4="TEBB0714_REV01",CALC_CONN_TEBB0714_REV01!$F:$K,IF($C$4="TEBT0714_REV01",CALC_CONN_TEBT0714_REV01!$F:$K,"???"))),6,0),"---")</f>
        <v>---</v>
      </c>
      <c r="J117" s="45" t="str">
        <f>IFERROR(VLOOKUP($D117&amp;"-"&amp;$E117,IF($C$4="TEBA0714_REV01",CALC_CONN_TEBA0714_REV01!$F:$M,IF($C$4="TEBB0714_REV01",CALC_CONN_TEBB0714_REV01!$F:$M,IF($C$4="TEBT0714_REV01",CALC_CONN_TEBT0714_REV01!$F:$M,"???"))),8,0),"---")</f>
        <v>---</v>
      </c>
      <c r="K117" s="46" t="str">
        <f>IFERROR(VLOOKUP($D117&amp;"-"&amp;$E117,IF($C$4="TEBT0714_REV01",CALC_CONN_TEBT0714_REV01!$F:$N,IF($C$4="TEBB0714_REV01",CALC_CONN_TEBB0714_REV01!$F:$N,IF($C$4="TEBA0714_REV01",CALC_CONN_TEBA0714_REV01!$F:$N))),9,0),"---")</f>
        <v>---</v>
      </c>
      <c r="L117" s="44" t="str">
        <f>IFERROR(VLOOKUP(K117,B2B!$H$3:$I$2000,2,0),"---")</f>
        <v>---</v>
      </c>
      <c r="M117" s="44" t="str">
        <f>IFERROR(VLOOKUP(L117,IF($M$4="TE0714_REV01",RAW_m_TE0714_REV01!$AD:$AH,IF($M$4="TE0714_REV02",RAW_m_TE0714_REV02!$AD:$AH,IF($M$4="TE0714_REV03",RAW_m_TE0714_REV03!$AD:$AH))),5,0),"---")</f>
        <v>---</v>
      </c>
      <c r="N117" s="44" t="str">
        <f>IFERROR(VLOOKUP(L117,IF($M$4="TE0714_REV01",RAW_m_TE0714_REV01!$AE:$AJ,IF($M$4="TE0714_REV02",RAW_m_TE0714_REV02!$AE:$AJ,IF($M$4="TE0714_REV03",RAW_m_TE0714_REV03!$AE:$AJ))),6,0),"---")</f>
        <v>---</v>
      </c>
      <c r="O117" s="54" t="str">
        <f>IFERROR(VLOOKUP(L117,IF($M$4="TE0714_REV01",RAW_m_TE0714_REV01!$AD:$AE,IF($M$4="TE0714_REV02",RAW_m_TE0714_REV02!$AD:$AE,IF($M$4="TE0714_REV03",RAW_m_TE0714_REV03!$AD:$AE))),2,0),"---")</f>
        <v>---</v>
      </c>
      <c r="P117" s="44" t="str">
        <f>IFERROR(VLOOKUP(O117,IF($M$4="TE0714_REV01",RAW_m_TE0714_REV01!$AJ:$AK,IF($M$4="TE0714_REV02",RAW_m_TE0714_REV02!$AJ:$AK,IF($M$4="TE0714_REV03",RAW_m_TE0714_REV03!$AJ:$AK))),2,0),"---")</f>
        <v>---</v>
      </c>
      <c r="Q117" s="44" t="str">
        <f>IFERROR(VLOOKUP(L117,IF($M$4="TE0714_REV01",RAW_m_TE0714_REV01!$AD:$AF,IF($M$4="TE0714_REV02",RAW_m_TE0714_REV02!$AD:$AF,IF($M$4="TE0714_REV03",RAW_m_TE0714_REV03!$AD:$AF))),3,0),"---")</f>
        <v>---</v>
      </c>
      <c r="R117" s="44" t="str">
        <f>IFERROR(VLOOKUP(O117,IF($M$4="TE0714_REV01",RAW_m_TE0714_REV01!$AE:$AG,IF($M$4="TE0714_REV02",RAW_m_TE0714_REV02!$AE:$AG,IF($M$4="TE0714_REV03",RAW_m_TE0714_REV03!$AE:$AG))),3,0),"---")</f>
        <v>---</v>
      </c>
      <c r="S117" s="44" t="str">
        <f t="shared" si="3"/>
        <v>---</v>
      </c>
    </row>
    <row r="118" spans="2:19" ht="15" customHeight="1" x14ac:dyDescent="0.25">
      <c r="B118" s="41">
        <f t="shared" si="2"/>
        <v>113</v>
      </c>
      <c r="C118" s="42">
        <f>IFERROR(IF($C$4="TEBT0714_REV01",CALC_CONN_TEBT0714_REV01!U118,IF($C$4="TEBB0714_REV01",CALC_CONN_TEBB0714_REV01!U118,IF($C$4="TEBA0714_REV01",CALC_CONN_TEBA0714_REV01!U118,))),"---")</f>
        <v>0</v>
      </c>
      <c r="D118" s="43">
        <f>IFERROR(IF($C$4="TEBT0714_REV01",CALC_CONN_TEBT0714_REV01!D118,IF($C$4="TEBB0714_REV01",CALC_CONN_TEBB0714_REV01!D118,IF($C$4="TEBA0714_REV01",CALC_CONN_TEBA0714_REV01!D118,))),"---")</f>
        <v>0</v>
      </c>
      <c r="E118" s="43">
        <f>IFERROR(IF($C$4="TEBT0714_REV01",CALC_CONN_TEBT0714_REV01!E118,IF($C$4="TEBB0714_REV01",CALC_CONN_TEBB0714_REV01!E118,IF($C$4="TEBA0714_REV01",CALC_CONN_TEBA0714_REV01!E118,))),"---")</f>
        <v>0</v>
      </c>
      <c r="F118" s="44" t="str">
        <f>IFERROR(IF(VLOOKUP($D118&amp;"-"&amp;$E118,IF($C$4="TEBA0714_REV01",CALC_CONN_TEBA0714_REV01!$F:$I,IF($C$4="TEBB0714_REV01",CALC_CONN_TEBB0714_REV01!$F:$I,IF($C$4="TEBT0714_REV01",CALC_CONN_TEBT0714_REV01!$F:$I))),4,0)="--","---",IF($C$4="TEBA0714_REV01",CALC_CONN_TEBA0714_REV01!$G118&amp; " --&gt; " &amp;CALC_CONN_TEBA0714_REV01!$I118&amp; " --&gt; ",IF($C$4="TEBB0714_REV01",CALC_CONN_TEBB0714_REV01!$G118&amp; " --&gt; " &amp;CALC_CONN_TEBB0714_REV01!$I118&amp; " --&gt; ",IF($C$4="TEBT0714_REV01",CALC_CONN_TEBT0714_REV01!$G118&amp; " --&gt; " &amp;CALC_CONN_TEBT0714_REV01!$I118&amp; " --&gt; ")))),"---")</f>
        <v>---</v>
      </c>
      <c r="G118" s="44" t="str">
        <f>IFERROR(IF(VLOOKUP($D118&amp;"-"&amp;$E118,IF($C$4="TEBA0714_REV01",CALC_CONN_TEBA0714_REV01!$F:$H,IF($C$4="TEBB0714_REV01",CALC_CONN_TEBB0714_REV01!$F:$H,IF($C$4="TEBT0714_REV01",CALC_CONN_TEBT0714_REV01!$F:$H))),3,0)="--",VLOOKUP($D118&amp;"-"&amp;$E118,IF($C$4="TEBA0714_REV01",CALC_CONN_TEBA0714_REV01!$F:$H,IF($C$4="TEBB0714_REV01",CALC_CONN_TEBB0714_REV01!$F:$H,IF($C$4="TEBT0714_REV01",CALC_CONN_TEBT0714_REV01!$F:$H))),2,0),VLOOKUP($D118&amp;"-"&amp;$E118,IF($C$4="TEBA0714_REV01",CALC_CONN_TEBA0714_REV01!$F:$H,IF($C$4="TEBB0714_REV01",CALC_CONN_TEBB0714_REV01!$F:$H,IF($C$4="TEBT0714_REV01",CALC_CONN_TEBT0714_REV01!$F:$H))),3,0)),"---")</f>
        <v>---</v>
      </c>
      <c r="H118" s="44" t="str">
        <f>IFERROR(VLOOKUP(G118,IF($C$4="TEBT0714_REV01",CALC_CONN_TEBT0714_REV01!$G:$T,IF($C$4="TEBB0714_REV01",CALC_CONN_TEBB0714_REV01!$G:$T,IF($C$4="TEBA0714_REV01",CALC_CONN_TEBA0714_REV01!$G:$T))),14,0),"---")</f>
        <v>---</v>
      </c>
      <c r="I118" s="44" t="str">
        <f>IFERROR(VLOOKUP($D118&amp;"-"&amp;$E118,IF($C$4="TEBA0714_REV01",CALC_CONN_TEBA0714_REV01!$F:$K,IF($C$4="TEBB0714_REV01",CALC_CONN_TEBB0714_REV01!$F:$K,IF($C$4="TEBT0714_REV01",CALC_CONN_TEBT0714_REV01!$F:$K,"???"))),6,0),"---")</f>
        <v>---</v>
      </c>
      <c r="J118" s="45" t="str">
        <f>IFERROR(VLOOKUP($D118&amp;"-"&amp;$E118,IF($C$4="TEBA0714_REV01",CALC_CONN_TEBA0714_REV01!$F:$M,IF($C$4="TEBB0714_REV01",CALC_CONN_TEBB0714_REV01!$F:$M,IF($C$4="TEBT0714_REV01",CALC_CONN_TEBT0714_REV01!$F:$M,"???"))),8,0),"---")</f>
        <v>---</v>
      </c>
      <c r="K118" s="46" t="str">
        <f>IFERROR(VLOOKUP($D118&amp;"-"&amp;$E118,IF($C$4="TEBT0714_REV01",CALC_CONN_TEBT0714_REV01!$F:$N,IF($C$4="TEBB0714_REV01",CALC_CONN_TEBB0714_REV01!$F:$N,IF($C$4="TEBA0714_REV01",CALC_CONN_TEBA0714_REV01!$F:$N))),9,0),"---")</f>
        <v>---</v>
      </c>
      <c r="L118" s="44" t="str">
        <f>IFERROR(VLOOKUP(K118,B2B!$H$3:$I$2000,2,0),"---")</f>
        <v>---</v>
      </c>
      <c r="M118" s="44" t="str">
        <f>IFERROR(VLOOKUP(L118,IF($M$4="TE0714_REV01",RAW_m_TE0714_REV01!$AD:$AH,IF($M$4="TE0714_REV02",RAW_m_TE0714_REV02!$AD:$AH,IF($M$4="TE0714_REV03",RAW_m_TE0714_REV03!$AD:$AH))),5,0),"---")</f>
        <v>---</v>
      </c>
      <c r="N118" s="44" t="str">
        <f>IFERROR(VLOOKUP(L118,IF($M$4="TE0714_REV01",RAW_m_TE0714_REV01!$AE:$AJ,IF($M$4="TE0714_REV02",RAW_m_TE0714_REV02!$AE:$AJ,IF($M$4="TE0714_REV03",RAW_m_TE0714_REV03!$AE:$AJ))),6,0),"---")</f>
        <v>---</v>
      </c>
      <c r="O118" s="54" t="str">
        <f>IFERROR(VLOOKUP(L118,IF($M$4="TE0714_REV01",RAW_m_TE0714_REV01!$AD:$AE,IF($M$4="TE0714_REV02",RAW_m_TE0714_REV02!$AD:$AE,IF($M$4="TE0714_REV03",RAW_m_TE0714_REV03!$AD:$AE))),2,0),"---")</f>
        <v>---</v>
      </c>
      <c r="P118" s="44" t="str">
        <f>IFERROR(VLOOKUP(O118,IF($M$4="TE0714_REV01",RAW_m_TE0714_REV01!$AJ:$AK,IF($M$4="TE0714_REV02",RAW_m_TE0714_REV02!$AJ:$AK,IF($M$4="TE0714_REV03",RAW_m_TE0714_REV03!$AJ:$AK))),2,0),"---")</f>
        <v>---</v>
      </c>
      <c r="Q118" s="44" t="str">
        <f>IFERROR(VLOOKUP(L118,IF($M$4="TE0714_REV01",RAW_m_TE0714_REV01!$AD:$AF,IF($M$4="TE0714_REV02",RAW_m_TE0714_REV02!$AD:$AF,IF($M$4="TE0714_REV03",RAW_m_TE0714_REV03!$AD:$AF))),3,0),"---")</f>
        <v>---</v>
      </c>
      <c r="R118" s="44" t="str">
        <f>IFERROR(VLOOKUP(O118,IF($M$4="TE0714_REV01",RAW_m_TE0714_REV01!$AE:$AG,IF($M$4="TE0714_REV02",RAW_m_TE0714_REV02!$AE:$AG,IF($M$4="TE0714_REV03",RAW_m_TE0714_REV03!$AE:$AG))),3,0),"---")</f>
        <v>---</v>
      </c>
      <c r="S118" s="44" t="str">
        <f t="shared" si="3"/>
        <v>---</v>
      </c>
    </row>
    <row r="119" spans="2:19" ht="15" customHeight="1" x14ac:dyDescent="0.25">
      <c r="B119" s="41">
        <f t="shared" si="2"/>
        <v>114</v>
      </c>
      <c r="C119" s="42">
        <f>IFERROR(IF($C$4="TEBT0714_REV01",CALC_CONN_TEBT0714_REV01!U119,IF($C$4="TEBB0714_REV01",CALC_CONN_TEBB0714_REV01!U119,IF($C$4="TEBA0714_REV01",CALC_CONN_TEBA0714_REV01!U119,))),"---")</f>
        <v>0</v>
      </c>
      <c r="D119" s="43">
        <f>IFERROR(IF($C$4="TEBT0714_REV01",CALC_CONN_TEBT0714_REV01!D119,IF($C$4="TEBB0714_REV01",CALC_CONN_TEBB0714_REV01!D119,IF($C$4="TEBA0714_REV01",CALC_CONN_TEBA0714_REV01!D119,))),"---")</f>
        <v>0</v>
      </c>
      <c r="E119" s="43">
        <f>IFERROR(IF($C$4="TEBT0714_REV01",CALC_CONN_TEBT0714_REV01!E119,IF($C$4="TEBB0714_REV01",CALC_CONN_TEBB0714_REV01!E119,IF($C$4="TEBA0714_REV01",CALC_CONN_TEBA0714_REV01!E119,))),"---")</f>
        <v>0</v>
      </c>
      <c r="F119" s="44" t="str">
        <f>IFERROR(IF(VLOOKUP($D119&amp;"-"&amp;$E119,IF($C$4="TEBA0714_REV01",CALC_CONN_TEBA0714_REV01!$F:$I,IF($C$4="TEBB0714_REV01",CALC_CONN_TEBB0714_REV01!$F:$I,IF($C$4="TEBT0714_REV01",CALC_CONN_TEBT0714_REV01!$F:$I))),4,0)="--","---",IF($C$4="TEBA0714_REV01",CALC_CONN_TEBA0714_REV01!$G119&amp; " --&gt; " &amp;CALC_CONN_TEBA0714_REV01!$I119&amp; " --&gt; ",IF($C$4="TEBB0714_REV01",CALC_CONN_TEBB0714_REV01!$G119&amp; " --&gt; " &amp;CALC_CONN_TEBB0714_REV01!$I119&amp; " --&gt; ",IF($C$4="TEBT0714_REV01",CALC_CONN_TEBT0714_REV01!$G119&amp; " --&gt; " &amp;CALC_CONN_TEBT0714_REV01!$I119&amp; " --&gt; ")))),"---")</f>
        <v>---</v>
      </c>
      <c r="G119" s="44" t="str">
        <f>IFERROR(IF(VLOOKUP($D119&amp;"-"&amp;$E119,IF($C$4="TEBA0714_REV01",CALC_CONN_TEBA0714_REV01!$F:$H,IF($C$4="TEBB0714_REV01",CALC_CONN_TEBB0714_REV01!$F:$H,IF($C$4="TEBT0714_REV01",CALC_CONN_TEBT0714_REV01!$F:$H))),3,0)="--",VLOOKUP($D119&amp;"-"&amp;$E119,IF($C$4="TEBA0714_REV01",CALC_CONN_TEBA0714_REV01!$F:$H,IF($C$4="TEBB0714_REV01",CALC_CONN_TEBB0714_REV01!$F:$H,IF($C$4="TEBT0714_REV01",CALC_CONN_TEBT0714_REV01!$F:$H))),2,0),VLOOKUP($D119&amp;"-"&amp;$E119,IF($C$4="TEBA0714_REV01",CALC_CONN_TEBA0714_REV01!$F:$H,IF($C$4="TEBB0714_REV01",CALC_CONN_TEBB0714_REV01!$F:$H,IF($C$4="TEBT0714_REV01",CALC_CONN_TEBT0714_REV01!$F:$H))),3,0)),"---")</f>
        <v>---</v>
      </c>
      <c r="H119" s="44" t="str">
        <f>IFERROR(VLOOKUP(G119,IF($C$4="TEBT0714_REV01",CALC_CONN_TEBT0714_REV01!$G:$T,IF($C$4="TEBB0714_REV01",CALC_CONN_TEBB0714_REV01!$G:$T,IF($C$4="TEBA0714_REV01",CALC_CONN_TEBA0714_REV01!$G:$T))),14,0),"---")</f>
        <v>---</v>
      </c>
      <c r="I119" s="44" t="str">
        <f>IFERROR(VLOOKUP($D119&amp;"-"&amp;$E119,IF($C$4="TEBA0714_REV01",CALC_CONN_TEBA0714_REV01!$F:$K,IF($C$4="TEBB0714_REV01",CALC_CONN_TEBB0714_REV01!$F:$K,IF($C$4="TEBT0714_REV01",CALC_CONN_TEBT0714_REV01!$F:$K,"???"))),6,0),"---")</f>
        <v>---</v>
      </c>
      <c r="J119" s="45" t="str">
        <f>IFERROR(VLOOKUP($D119&amp;"-"&amp;$E119,IF($C$4="TEBA0714_REV01",CALC_CONN_TEBA0714_REV01!$F:$M,IF($C$4="TEBB0714_REV01",CALC_CONN_TEBB0714_REV01!$F:$M,IF($C$4="TEBT0714_REV01",CALC_CONN_TEBT0714_REV01!$F:$M,"???"))),8,0),"---")</f>
        <v>---</v>
      </c>
      <c r="K119" s="46" t="str">
        <f>IFERROR(VLOOKUP($D119&amp;"-"&amp;$E119,IF($C$4="TEBT0714_REV01",CALC_CONN_TEBT0714_REV01!$F:$N,IF($C$4="TEBB0714_REV01",CALC_CONN_TEBB0714_REV01!$F:$N,IF($C$4="TEBA0714_REV01",CALC_CONN_TEBA0714_REV01!$F:$N))),9,0),"---")</f>
        <v>---</v>
      </c>
      <c r="L119" s="44" t="str">
        <f>IFERROR(VLOOKUP(K119,B2B!$H$3:$I$2000,2,0),"---")</f>
        <v>---</v>
      </c>
      <c r="M119" s="44" t="str">
        <f>IFERROR(VLOOKUP(L119,IF($M$4="TE0714_REV01",RAW_m_TE0714_REV01!$AD:$AH,IF($M$4="TE0714_REV02",RAW_m_TE0714_REV02!$AD:$AH,IF($M$4="TE0714_REV03",RAW_m_TE0714_REV03!$AD:$AH))),5,0),"---")</f>
        <v>---</v>
      </c>
      <c r="N119" s="44" t="str">
        <f>IFERROR(VLOOKUP(L119,IF($M$4="TE0714_REV01",RAW_m_TE0714_REV01!$AE:$AJ,IF($M$4="TE0714_REV02",RAW_m_TE0714_REV02!$AE:$AJ,IF($M$4="TE0714_REV03",RAW_m_TE0714_REV03!$AE:$AJ))),6,0),"---")</f>
        <v>---</v>
      </c>
      <c r="O119" s="54" t="str">
        <f>IFERROR(VLOOKUP(L119,IF($M$4="TE0714_REV01",RAW_m_TE0714_REV01!$AD:$AE,IF($M$4="TE0714_REV02",RAW_m_TE0714_REV02!$AD:$AE,IF($M$4="TE0714_REV03",RAW_m_TE0714_REV03!$AD:$AE))),2,0),"---")</f>
        <v>---</v>
      </c>
      <c r="P119" s="44" t="str">
        <f>IFERROR(VLOOKUP(O119,IF($M$4="TE0714_REV01",RAW_m_TE0714_REV01!$AJ:$AK,IF($M$4="TE0714_REV02",RAW_m_TE0714_REV02!$AJ:$AK,IF($M$4="TE0714_REV03",RAW_m_TE0714_REV03!$AJ:$AK))),2,0),"---")</f>
        <v>---</v>
      </c>
      <c r="Q119" s="44" t="str">
        <f>IFERROR(VLOOKUP(L119,IF($M$4="TE0714_REV01",RAW_m_TE0714_REV01!$AD:$AF,IF($M$4="TE0714_REV02",RAW_m_TE0714_REV02!$AD:$AF,IF($M$4="TE0714_REV03",RAW_m_TE0714_REV03!$AD:$AF))),3,0),"---")</f>
        <v>---</v>
      </c>
      <c r="R119" s="44" t="str">
        <f>IFERROR(VLOOKUP(O119,IF($M$4="TE0714_REV01",RAW_m_TE0714_REV01!$AE:$AG,IF($M$4="TE0714_REV02",RAW_m_TE0714_REV02!$AE:$AG,IF($M$4="TE0714_REV03",RAW_m_TE0714_REV03!$AE:$AG))),3,0),"---")</f>
        <v>---</v>
      </c>
      <c r="S119" s="44" t="str">
        <f t="shared" si="3"/>
        <v>---</v>
      </c>
    </row>
    <row r="120" spans="2:19" ht="15" customHeight="1" x14ac:dyDescent="0.25">
      <c r="B120" s="41">
        <f t="shared" si="2"/>
        <v>115</v>
      </c>
      <c r="C120" s="42">
        <f>IFERROR(IF($C$4="TEBT0714_REV01",CALC_CONN_TEBT0714_REV01!U120,IF($C$4="TEBB0714_REV01",CALC_CONN_TEBB0714_REV01!U120,IF($C$4="TEBA0714_REV01",CALC_CONN_TEBA0714_REV01!U120,))),"---")</f>
        <v>0</v>
      </c>
      <c r="D120" s="43">
        <f>IFERROR(IF($C$4="TEBT0714_REV01",CALC_CONN_TEBT0714_REV01!D120,IF($C$4="TEBB0714_REV01",CALC_CONN_TEBB0714_REV01!D120,IF($C$4="TEBA0714_REV01",CALC_CONN_TEBA0714_REV01!D120,))),"---")</f>
        <v>0</v>
      </c>
      <c r="E120" s="43">
        <f>IFERROR(IF($C$4="TEBT0714_REV01",CALC_CONN_TEBT0714_REV01!E120,IF($C$4="TEBB0714_REV01",CALC_CONN_TEBB0714_REV01!E120,IF($C$4="TEBA0714_REV01",CALC_CONN_TEBA0714_REV01!E120,))),"---")</f>
        <v>0</v>
      </c>
      <c r="F120" s="44" t="str">
        <f>IFERROR(IF(VLOOKUP($D120&amp;"-"&amp;$E120,IF($C$4="TEBA0714_REV01",CALC_CONN_TEBA0714_REV01!$F:$I,IF($C$4="TEBB0714_REV01",CALC_CONN_TEBB0714_REV01!$F:$I,IF($C$4="TEBT0714_REV01",CALC_CONN_TEBT0714_REV01!$F:$I))),4,0)="--","---",IF($C$4="TEBA0714_REV01",CALC_CONN_TEBA0714_REV01!$G120&amp; " --&gt; " &amp;CALC_CONN_TEBA0714_REV01!$I120&amp; " --&gt; ",IF($C$4="TEBB0714_REV01",CALC_CONN_TEBB0714_REV01!$G120&amp; " --&gt; " &amp;CALC_CONN_TEBB0714_REV01!$I120&amp; " --&gt; ",IF($C$4="TEBT0714_REV01",CALC_CONN_TEBT0714_REV01!$G120&amp; " --&gt; " &amp;CALC_CONN_TEBT0714_REV01!$I120&amp; " --&gt; ")))),"---")</f>
        <v>---</v>
      </c>
      <c r="G120" s="44" t="str">
        <f>IFERROR(IF(VLOOKUP($D120&amp;"-"&amp;$E120,IF($C$4="TEBA0714_REV01",CALC_CONN_TEBA0714_REV01!$F:$H,IF($C$4="TEBB0714_REV01",CALC_CONN_TEBB0714_REV01!$F:$H,IF($C$4="TEBT0714_REV01",CALC_CONN_TEBT0714_REV01!$F:$H))),3,0)="--",VLOOKUP($D120&amp;"-"&amp;$E120,IF($C$4="TEBA0714_REV01",CALC_CONN_TEBA0714_REV01!$F:$H,IF($C$4="TEBB0714_REV01",CALC_CONN_TEBB0714_REV01!$F:$H,IF($C$4="TEBT0714_REV01",CALC_CONN_TEBT0714_REV01!$F:$H))),2,0),VLOOKUP($D120&amp;"-"&amp;$E120,IF($C$4="TEBA0714_REV01",CALC_CONN_TEBA0714_REV01!$F:$H,IF($C$4="TEBB0714_REV01",CALC_CONN_TEBB0714_REV01!$F:$H,IF($C$4="TEBT0714_REV01",CALC_CONN_TEBT0714_REV01!$F:$H))),3,0)),"---")</f>
        <v>---</v>
      </c>
      <c r="H120" s="44" t="str">
        <f>IFERROR(VLOOKUP(G120,IF($C$4="TEBT0714_REV01",CALC_CONN_TEBT0714_REV01!$G:$T,IF($C$4="TEBB0714_REV01",CALC_CONN_TEBB0714_REV01!$G:$T,IF($C$4="TEBA0714_REV01",CALC_CONN_TEBA0714_REV01!$G:$T))),14,0),"---")</f>
        <v>---</v>
      </c>
      <c r="I120" s="44" t="str">
        <f>IFERROR(VLOOKUP($D120&amp;"-"&amp;$E120,IF($C$4="TEBA0714_REV01",CALC_CONN_TEBA0714_REV01!$F:$K,IF($C$4="TEBB0714_REV01",CALC_CONN_TEBB0714_REV01!$F:$K,IF($C$4="TEBT0714_REV01",CALC_CONN_TEBT0714_REV01!$F:$K,"???"))),6,0),"---")</f>
        <v>---</v>
      </c>
      <c r="J120" s="45" t="str">
        <f>IFERROR(VLOOKUP($D120&amp;"-"&amp;$E120,IF($C$4="TEBA0714_REV01",CALC_CONN_TEBA0714_REV01!$F:$M,IF($C$4="TEBB0714_REV01",CALC_CONN_TEBB0714_REV01!$F:$M,IF($C$4="TEBT0714_REV01",CALC_CONN_TEBT0714_REV01!$F:$M,"???"))),8,0),"---")</f>
        <v>---</v>
      </c>
      <c r="K120" s="46" t="str">
        <f>IFERROR(VLOOKUP($D120&amp;"-"&amp;$E120,IF($C$4="TEBT0714_REV01",CALC_CONN_TEBT0714_REV01!$F:$N,IF($C$4="TEBB0714_REV01",CALC_CONN_TEBB0714_REV01!$F:$N,IF($C$4="TEBA0714_REV01",CALC_CONN_TEBA0714_REV01!$F:$N))),9,0),"---")</f>
        <v>---</v>
      </c>
      <c r="L120" s="44" t="str">
        <f>IFERROR(VLOOKUP(K120,B2B!$H$3:$I$2000,2,0),"---")</f>
        <v>---</v>
      </c>
      <c r="M120" s="44" t="str">
        <f>IFERROR(VLOOKUP(L120,IF($M$4="TE0714_REV01",RAW_m_TE0714_REV01!$AD:$AH,IF($M$4="TE0714_REV02",RAW_m_TE0714_REV02!$AD:$AH,IF($M$4="TE0714_REV03",RAW_m_TE0714_REV03!$AD:$AH))),5,0),"---")</f>
        <v>---</v>
      </c>
      <c r="N120" s="44" t="str">
        <f>IFERROR(VLOOKUP(L120,IF($M$4="TE0714_REV01",RAW_m_TE0714_REV01!$AE:$AJ,IF($M$4="TE0714_REV02",RAW_m_TE0714_REV02!$AE:$AJ,IF($M$4="TE0714_REV03",RAW_m_TE0714_REV03!$AE:$AJ))),6,0),"---")</f>
        <v>---</v>
      </c>
      <c r="O120" s="54" t="str">
        <f>IFERROR(VLOOKUP(L120,IF($M$4="TE0714_REV01",RAW_m_TE0714_REV01!$AD:$AE,IF($M$4="TE0714_REV02",RAW_m_TE0714_REV02!$AD:$AE,IF($M$4="TE0714_REV03",RAW_m_TE0714_REV03!$AD:$AE))),2,0),"---")</f>
        <v>---</v>
      </c>
      <c r="P120" s="44" t="str">
        <f>IFERROR(VLOOKUP(O120,IF($M$4="TE0714_REV01",RAW_m_TE0714_REV01!$AJ:$AK,IF($M$4="TE0714_REV02",RAW_m_TE0714_REV02!$AJ:$AK,IF($M$4="TE0714_REV03",RAW_m_TE0714_REV03!$AJ:$AK))),2,0),"---")</f>
        <v>---</v>
      </c>
      <c r="Q120" s="44" t="str">
        <f>IFERROR(VLOOKUP(L120,IF($M$4="TE0714_REV01",RAW_m_TE0714_REV01!$AD:$AF,IF($M$4="TE0714_REV02",RAW_m_TE0714_REV02!$AD:$AF,IF($M$4="TE0714_REV03",RAW_m_TE0714_REV03!$AD:$AF))),3,0),"---")</f>
        <v>---</v>
      </c>
      <c r="R120" s="44" t="str">
        <f>IFERROR(VLOOKUP(O120,IF($M$4="TE0714_REV01",RAW_m_TE0714_REV01!$AE:$AG,IF($M$4="TE0714_REV02",RAW_m_TE0714_REV02!$AE:$AG,IF($M$4="TE0714_REV03",RAW_m_TE0714_REV03!$AE:$AG))),3,0),"---")</f>
        <v>---</v>
      </c>
      <c r="S120" s="44" t="str">
        <f t="shared" si="3"/>
        <v>---</v>
      </c>
    </row>
    <row r="121" spans="2:19" ht="15" customHeight="1" x14ac:dyDescent="0.25">
      <c r="B121" s="41">
        <f t="shared" si="2"/>
        <v>116</v>
      </c>
      <c r="C121" s="42">
        <f>IFERROR(IF($C$4="TEBT0714_REV01",CALC_CONN_TEBT0714_REV01!U121,IF($C$4="TEBB0714_REV01",CALC_CONN_TEBB0714_REV01!U121,IF($C$4="TEBA0714_REV01",CALC_CONN_TEBA0714_REV01!U121,))),"---")</f>
        <v>0</v>
      </c>
      <c r="D121" s="43">
        <f>IFERROR(IF($C$4="TEBT0714_REV01",CALC_CONN_TEBT0714_REV01!D121,IF($C$4="TEBB0714_REV01",CALC_CONN_TEBB0714_REV01!D121,IF($C$4="TEBA0714_REV01",CALC_CONN_TEBA0714_REV01!D121,))),"---")</f>
        <v>0</v>
      </c>
      <c r="E121" s="43">
        <f>IFERROR(IF($C$4="TEBT0714_REV01",CALC_CONN_TEBT0714_REV01!E121,IF($C$4="TEBB0714_REV01",CALC_CONN_TEBB0714_REV01!E121,IF($C$4="TEBA0714_REV01",CALC_CONN_TEBA0714_REV01!E121,))),"---")</f>
        <v>0</v>
      </c>
      <c r="F121" s="44" t="str">
        <f>IFERROR(IF(VLOOKUP($D121&amp;"-"&amp;$E121,IF($C$4="TEBA0714_REV01",CALC_CONN_TEBA0714_REV01!$F:$I,IF($C$4="TEBB0714_REV01",CALC_CONN_TEBB0714_REV01!$F:$I,IF($C$4="TEBT0714_REV01",CALC_CONN_TEBT0714_REV01!$F:$I))),4,0)="--","---",IF($C$4="TEBA0714_REV01",CALC_CONN_TEBA0714_REV01!$G121&amp; " --&gt; " &amp;CALC_CONN_TEBA0714_REV01!$I121&amp; " --&gt; ",IF($C$4="TEBB0714_REV01",CALC_CONN_TEBB0714_REV01!$G121&amp; " --&gt; " &amp;CALC_CONN_TEBB0714_REV01!$I121&amp; " --&gt; ",IF($C$4="TEBT0714_REV01",CALC_CONN_TEBT0714_REV01!$G121&amp; " --&gt; " &amp;CALC_CONN_TEBT0714_REV01!$I121&amp; " --&gt; ")))),"---")</f>
        <v>---</v>
      </c>
      <c r="G121" s="44" t="str">
        <f>IFERROR(IF(VLOOKUP($D121&amp;"-"&amp;$E121,IF($C$4="TEBA0714_REV01",CALC_CONN_TEBA0714_REV01!$F:$H,IF($C$4="TEBB0714_REV01",CALC_CONN_TEBB0714_REV01!$F:$H,IF($C$4="TEBT0714_REV01",CALC_CONN_TEBT0714_REV01!$F:$H))),3,0)="--",VLOOKUP($D121&amp;"-"&amp;$E121,IF($C$4="TEBA0714_REV01",CALC_CONN_TEBA0714_REV01!$F:$H,IF($C$4="TEBB0714_REV01",CALC_CONN_TEBB0714_REV01!$F:$H,IF($C$4="TEBT0714_REV01",CALC_CONN_TEBT0714_REV01!$F:$H))),2,0),VLOOKUP($D121&amp;"-"&amp;$E121,IF($C$4="TEBA0714_REV01",CALC_CONN_TEBA0714_REV01!$F:$H,IF($C$4="TEBB0714_REV01",CALC_CONN_TEBB0714_REV01!$F:$H,IF($C$4="TEBT0714_REV01",CALC_CONN_TEBT0714_REV01!$F:$H))),3,0)),"---")</f>
        <v>---</v>
      </c>
      <c r="H121" s="44" t="str">
        <f>IFERROR(VLOOKUP(G121,IF($C$4="TEBT0714_REV01",CALC_CONN_TEBT0714_REV01!$G:$T,IF($C$4="TEBB0714_REV01",CALC_CONN_TEBB0714_REV01!$G:$T,IF($C$4="TEBA0714_REV01",CALC_CONN_TEBA0714_REV01!$G:$T))),14,0),"---")</f>
        <v>---</v>
      </c>
      <c r="I121" s="44" t="str">
        <f>IFERROR(VLOOKUP($D121&amp;"-"&amp;$E121,IF($C$4="TEBA0714_REV01",CALC_CONN_TEBA0714_REV01!$F:$K,IF($C$4="TEBB0714_REV01",CALC_CONN_TEBB0714_REV01!$F:$K,IF($C$4="TEBT0714_REV01",CALC_CONN_TEBT0714_REV01!$F:$K,"???"))),6,0),"---")</f>
        <v>---</v>
      </c>
      <c r="J121" s="45" t="str">
        <f>IFERROR(VLOOKUP($D121&amp;"-"&amp;$E121,IF($C$4="TEBA0714_REV01",CALC_CONN_TEBA0714_REV01!$F:$M,IF($C$4="TEBB0714_REV01",CALC_CONN_TEBB0714_REV01!$F:$M,IF($C$4="TEBT0714_REV01",CALC_CONN_TEBT0714_REV01!$F:$M,"???"))),8,0),"---")</f>
        <v>---</v>
      </c>
      <c r="K121" s="46" t="str">
        <f>IFERROR(VLOOKUP($D121&amp;"-"&amp;$E121,IF($C$4="TEBT0714_REV01",CALC_CONN_TEBT0714_REV01!$F:$N,IF($C$4="TEBB0714_REV01",CALC_CONN_TEBB0714_REV01!$F:$N,IF($C$4="TEBA0714_REV01",CALC_CONN_TEBA0714_REV01!$F:$N))),9,0),"---")</f>
        <v>---</v>
      </c>
      <c r="L121" s="44" t="str">
        <f>IFERROR(VLOOKUP(K121,B2B!$H$3:$I$2000,2,0),"---")</f>
        <v>---</v>
      </c>
      <c r="M121" s="44" t="str">
        <f>IFERROR(VLOOKUP(L121,IF($M$4="TE0714_REV01",RAW_m_TE0714_REV01!$AD:$AH,IF($M$4="TE0714_REV02",RAW_m_TE0714_REV02!$AD:$AH,IF($M$4="TE0714_REV03",RAW_m_TE0714_REV03!$AD:$AH))),5,0),"---")</f>
        <v>---</v>
      </c>
      <c r="N121" s="44" t="str">
        <f>IFERROR(VLOOKUP(L121,IF($M$4="TE0714_REV01",RAW_m_TE0714_REV01!$AE:$AJ,IF($M$4="TE0714_REV02",RAW_m_TE0714_REV02!$AE:$AJ,IF($M$4="TE0714_REV03",RAW_m_TE0714_REV03!$AE:$AJ))),6,0),"---")</f>
        <v>---</v>
      </c>
      <c r="O121" s="54" t="str">
        <f>IFERROR(VLOOKUP(L121,IF($M$4="TE0714_REV01",RAW_m_TE0714_REV01!$AD:$AE,IF($M$4="TE0714_REV02",RAW_m_TE0714_REV02!$AD:$AE,IF($M$4="TE0714_REV03",RAW_m_TE0714_REV03!$AD:$AE))),2,0),"---")</f>
        <v>---</v>
      </c>
      <c r="P121" s="44" t="str">
        <f>IFERROR(VLOOKUP(O121,IF($M$4="TE0714_REV01",RAW_m_TE0714_REV01!$AJ:$AK,IF($M$4="TE0714_REV02",RAW_m_TE0714_REV02!$AJ:$AK,IF($M$4="TE0714_REV03",RAW_m_TE0714_REV03!$AJ:$AK))),2,0),"---")</f>
        <v>---</v>
      </c>
      <c r="Q121" s="44" t="str">
        <f>IFERROR(VLOOKUP(L121,IF($M$4="TE0714_REV01",RAW_m_TE0714_REV01!$AD:$AF,IF($M$4="TE0714_REV02",RAW_m_TE0714_REV02!$AD:$AF,IF($M$4="TE0714_REV03",RAW_m_TE0714_REV03!$AD:$AF))),3,0),"---")</f>
        <v>---</v>
      </c>
      <c r="R121" s="44" t="str">
        <f>IFERROR(VLOOKUP(O121,IF($M$4="TE0714_REV01",RAW_m_TE0714_REV01!$AE:$AG,IF($M$4="TE0714_REV02",RAW_m_TE0714_REV02!$AE:$AG,IF($M$4="TE0714_REV03",RAW_m_TE0714_REV03!$AE:$AG))),3,0),"---")</f>
        <v>---</v>
      </c>
      <c r="S121" s="44" t="str">
        <f t="shared" si="3"/>
        <v>---</v>
      </c>
    </row>
    <row r="122" spans="2:19" ht="15" customHeight="1" x14ac:dyDescent="0.25">
      <c r="B122" s="41">
        <f t="shared" si="2"/>
        <v>117</v>
      </c>
      <c r="C122" s="42">
        <f>IFERROR(IF($C$4="TEBT0714_REV01",CALC_CONN_TEBT0714_REV01!U122,IF($C$4="TEBB0714_REV01",CALC_CONN_TEBB0714_REV01!U122,IF($C$4="TEBA0714_REV01",CALC_CONN_TEBA0714_REV01!U122,))),"---")</f>
        <v>0</v>
      </c>
      <c r="D122" s="43">
        <f>IFERROR(IF($C$4="TEBT0714_REV01",CALC_CONN_TEBT0714_REV01!D122,IF($C$4="TEBB0714_REV01",CALC_CONN_TEBB0714_REV01!D122,IF($C$4="TEBA0714_REV01",CALC_CONN_TEBA0714_REV01!D122,))),"---")</f>
        <v>0</v>
      </c>
      <c r="E122" s="43">
        <f>IFERROR(IF($C$4="TEBT0714_REV01",CALC_CONN_TEBT0714_REV01!E122,IF($C$4="TEBB0714_REV01",CALC_CONN_TEBB0714_REV01!E122,IF($C$4="TEBA0714_REV01",CALC_CONN_TEBA0714_REV01!E122,))),"---")</f>
        <v>0</v>
      </c>
      <c r="F122" s="44" t="str">
        <f>IFERROR(IF(VLOOKUP($D122&amp;"-"&amp;$E122,IF($C$4="TEBA0714_REV01",CALC_CONN_TEBA0714_REV01!$F:$I,IF($C$4="TEBB0714_REV01",CALC_CONN_TEBB0714_REV01!$F:$I,IF($C$4="TEBT0714_REV01",CALC_CONN_TEBT0714_REV01!$F:$I))),4,0)="--","---",IF($C$4="TEBA0714_REV01",CALC_CONN_TEBA0714_REV01!$G122&amp; " --&gt; " &amp;CALC_CONN_TEBA0714_REV01!$I122&amp; " --&gt; ",IF($C$4="TEBB0714_REV01",CALC_CONN_TEBB0714_REV01!$G122&amp; " --&gt; " &amp;CALC_CONN_TEBB0714_REV01!$I122&amp; " --&gt; ",IF($C$4="TEBT0714_REV01",CALC_CONN_TEBT0714_REV01!$G122&amp; " --&gt; " &amp;CALC_CONN_TEBT0714_REV01!$I122&amp; " --&gt; ")))),"---")</f>
        <v>---</v>
      </c>
      <c r="G122" s="44" t="str">
        <f>IFERROR(IF(VLOOKUP($D122&amp;"-"&amp;$E122,IF($C$4="TEBA0714_REV01",CALC_CONN_TEBA0714_REV01!$F:$H,IF($C$4="TEBB0714_REV01",CALC_CONN_TEBB0714_REV01!$F:$H,IF($C$4="TEBT0714_REV01",CALC_CONN_TEBT0714_REV01!$F:$H))),3,0)="--",VLOOKUP($D122&amp;"-"&amp;$E122,IF($C$4="TEBA0714_REV01",CALC_CONN_TEBA0714_REV01!$F:$H,IF($C$4="TEBB0714_REV01",CALC_CONN_TEBB0714_REV01!$F:$H,IF($C$4="TEBT0714_REV01",CALC_CONN_TEBT0714_REV01!$F:$H))),2,0),VLOOKUP($D122&amp;"-"&amp;$E122,IF($C$4="TEBA0714_REV01",CALC_CONN_TEBA0714_REV01!$F:$H,IF($C$4="TEBB0714_REV01",CALC_CONN_TEBB0714_REV01!$F:$H,IF($C$4="TEBT0714_REV01",CALC_CONN_TEBT0714_REV01!$F:$H))),3,0)),"---")</f>
        <v>---</v>
      </c>
      <c r="H122" s="44" t="str">
        <f>IFERROR(VLOOKUP(G122,IF($C$4="TEBT0714_REV01",CALC_CONN_TEBT0714_REV01!$G:$T,IF($C$4="TEBB0714_REV01",CALC_CONN_TEBB0714_REV01!$G:$T,IF($C$4="TEBA0714_REV01",CALC_CONN_TEBA0714_REV01!$G:$T))),14,0),"---")</f>
        <v>---</v>
      </c>
      <c r="I122" s="44" t="str">
        <f>IFERROR(VLOOKUP($D122&amp;"-"&amp;$E122,IF($C$4="TEBA0714_REV01",CALC_CONN_TEBA0714_REV01!$F:$K,IF($C$4="TEBB0714_REV01",CALC_CONN_TEBB0714_REV01!$F:$K,IF($C$4="TEBT0714_REV01",CALC_CONN_TEBT0714_REV01!$F:$K,"???"))),6,0),"---")</f>
        <v>---</v>
      </c>
      <c r="J122" s="45" t="str">
        <f>IFERROR(VLOOKUP($D122&amp;"-"&amp;$E122,IF($C$4="TEBA0714_REV01",CALC_CONN_TEBA0714_REV01!$F:$M,IF($C$4="TEBB0714_REV01",CALC_CONN_TEBB0714_REV01!$F:$M,IF($C$4="TEBT0714_REV01",CALC_CONN_TEBT0714_REV01!$F:$M,"???"))),8,0),"---")</f>
        <v>---</v>
      </c>
      <c r="K122" s="46" t="str">
        <f>IFERROR(VLOOKUP($D122&amp;"-"&amp;$E122,IF($C$4="TEBT0714_REV01",CALC_CONN_TEBT0714_REV01!$F:$N,IF($C$4="TEBB0714_REV01",CALC_CONN_TEBB0714_REV01!$F:$N,IF($C$4="TEBA0714_REV01",CALC_CONN_TEBA0714_REV01!$F:$N))),9,0),"---")</f>
        <v>---</v>
      </c>
      <c r="L122" s="44" t="str">
        <f>IFERROR(VLOOKUP(K122,B2B!$H$3:$I$2000,2,0),"---")</f>
        <v>---</v>
      </c>
      <c r="M122" s="44" t="str">
        <f>IFERROR(VLOOKUP(L122,IF($M$4="TE0714_REV01",RAW_m_TE0714_REV01!$AD:$AH,IF($M$4="TE0714_REV02",RAW_m_TE0714_REV02!$AD:$AH,IF($M$4="TE0714_REV03",RAW_m_TE0714_REV03!$AD:$AH))),5,0),"---")</f>
        <v>---</v>
      </c>
      <c r="N122" s="44" t="str">
        <f>IFERROR(VLOOKUP(L122,IF($M$4="TE0714_REV01",RAW_m_TE0714_REV01!$AE:$AJ,IF($M$4="TE0714_REV02",RAW_m_TE0714_REV02!$AE:$AJ,IF($M$4="TE0714_REV03",RAW_m_TE0714_REV03!$AE:$AJ))),6,0),"---")</f>
        <v>---</v>
      </c>
      <c r="O122" s="54" t="str">
        <f>IFERROR(VLOOKUP(L122,IF($M$4="TE0714_REV01",RAW_m_TE0714_REV01!$AD:$AE,IF($M$4="TE0714_REV02",RAW_m_TE0714_REV02!$AD:$AE,IF($M$4="TE0714_REV03",RAW_m_TE0714_REV03!$AD:$AE))),2,0),"---")</f>
        <v>---</v>
      </c>
      <c r="P122" s="44" t="str">
        <f>IFERROR(VLOOKUP(O122,IF($M$4="TE0714_REV01",RAW_m_TE0714_REV01!$AJ:$AK,IF($M$4="TE0714_REV02",RAW_m_TE0714_REV02!$AJ:$AK,IF($M$4="TE0714_REV03",RAW_m_TE0714_REV03!$AJ:$AK))),2,0),"---")</f>
        <v>---</v>
      </c>
      <c r="Q122" s="44" t="str">
        <f>IFERROR(VLOOKUP(L122,IF($M$4="TE0714_REV01",RAW_m_TE0714_REV01!$AD:$AF,IF($M$4="TE0714_REV02",RAW_m_TE0714_REV02!$AD:$AF,IF($M$4="TE0714_REV03",RAW_m_TE0714_REV03!$AD:$AF))),3,0),"---")</f>
        <v>---</v>
      </c>
      <c r="R122" s="44" t="str">
        <f>IFERROR(VLOOKUP(O122,IF($M$4="TE0714_REV01",RAW_m_TE0714_REV01!$AE:$AG,IF($M$4="TE0714_REV02",RAW_m_TE0714_REV02!$AE:$AG,IF($M$4="TE0714_REV03",RAW_m_TE0714_REV03!$AE:$AG))),3,0),"---")</f>
        <v>---</v>
      </c>
      <c r="S122" s="44" t="str">
        <f t="shared" si="3"/>
        <v>---</v>
      </c>
    </row>
    <row r="123" spans="2:19" ht="15" customHeight="1" x14ac:dyDescent="0.25">
      <c r="B123" s="41">
        <f t="shared" si="2"/>
        <v>118</v>
      </c>
      <c r="C123" s="42">
        <f>IFERROR(IF($C$4="TEBT0714_REV01",CALC_CONN_TEBT0714_REV01!U123,IF($C$4="TEBB0714_REV01",CALC_CONN_TEBB0714_REV01!U123,IF($C$4="TEBA0714_REV01",CALC_CONN_TEBA0714_REV01!U123,))),"---")</f>
        <v>0</v>
      </c>
      <c r="D123" s="43">
        <f>IFERROR(IF($C$4="TEBT0714_REV01",CALC_CONN_TEBT0714_REV01!D123,IF($C$4="TEBB0714_REV01",CALC_CONN_TEBB0714_REV01!D123,IF($C$4="TEBA0714_REV01",CALC_CONN_TEBA0714_REV01!D123,))),"---")</f>
        <v>0</v>
      </c>
      <c r="E123" s="43">
        <f>IFERROR(IF($C$4="TEBT0714_REV01",CALC_CONN_TEBT0714_REV01!E123,IF($C$4="TEBB0714_REV01",CALC_CONN_TEBB0714_REV01!E123,IF($C$4="TEBA0714_REV01",CALC_CONN_TEBA0714_REV01!E123,))),"---")</f>
        <v>0</v>
      </c>
      <c r="F123" s="44" t="str">
        <f>IFERROR(IF(VLOOKUP($D123&amp;"-"&amp;$E123,IF($C$4="TEBA0714_REV01",CALC_CONN_TEBA0714_REV01!$F:$I,IF($C$4="TEBB0714_REV01",CALC_CONN_TEBB0714_REV01!$F:$I,IF($C$4="TEBT0714_REV01",CALC_CONN_TEBT0714_REV01!$F:$I))),4,0)="--","---",IF($C$4="TEBA0714_REV01",CALC_CONN_TEBA0714_REV01!$G123&amp; " --&gt; " &amp;CALC_CONN_TEBA0714_REV01!$I123&amp; " --&gt; ",IF($C$4="TEBB0714_REV01",CALC_CONN_TEBB0714_REV01!$G123&amp; " --&gt; " &amp;CALC_CONN_TEBB0714_REV01!$I123&amp; " --&gt; ",IF($C$4="TEBT0714_REV01",CALC_CONN_TEBT0714_REV01!$G123&amp; " --&gt; " &amp;CALC_CONN_TEBT0714_REV01!$I123&amp; " --&gt; ")))),"---")</f>
        <v>---</v>
      </c>
      <c r="G123" s="44" t="str">
        <f>IFERROR(IF(VLOOKUP($D123&amp;"-"&amp;$E123,IF($C$4="TEBA0714_REV01",CALC_CONN_TEBA0714_REV01!$F:$H,IF($C$4="TEBB0714_REV01",CALC_CONN_TEBB0714_REV01!$F:$H,IF($C$4="TEBT0714_REV01",CALC_CONN_TEBT0714_REV01!$F:$H))),3,0)="--",VLOOKUP($D123&amp;"-"&amp;$E123,IF($C$4="TEBA0714_REV01",CALC_CONN_TEBA0714_REV01!$F:$H,IF($C$4="TEBB0714_REV01",CALC_CONN_TEBB0714_REV01!$F:$H,IF($C$4="TEBT0714_REV01",CALC_CONN_TEBT0714_REV01!$F:$H))),2,0),VLOOKUP($D123&amp;"-"&amp;$E123,IF($C$4="TEBA0714_REV01",CALC_CONN_TEBA0714_REV01!$F:$H,IF($C$4="TEBB0714_REV01",CALC_CONN_TEBB0714_REV01!$F:$H,IF($C$4="TEBT0714_REV01",CALC_CONN_TEBT0714_REV01!$F:$H))),3,0)),"---")</f>
        <v>---</v>
      </c>
      <c r="H123" s="44" t="str">
        <f>IFERROR(VLOOKUP(G123,IF($C$4="TEBT0714_REV01",CALC_CONN_TEBT0714_REV01!$G:$T,IF($C$4="TEBB0714_REV01",CALC_CONN_TEBB0714_REV01!$G:$T,IF($C$4="TEBA0714_REV01",CALC_CONN_TEBA0714_REV01!$G:$T))),14,0),"---")</f>
        <v>---</v>
      </c>
      <c r="I123" s="44" t="str">
        <f>IFERROR(VLOOKUP($D123&amp;"-"&amp;$E123,IF($C$4="TEBA0714_REV01",CALC_CONN_TEBA0714_REV01!$F:$K,IF($C$4="TEBB0714_REV01",CALC_CONN_TEBB0714_REV01!$F:$K,IF($C$4="TEBT0714_REV01",CALC_CONN_TEBT0714_REV01!$F:$K,"???"))),6,0),"---")</f>
        <v>---</v>
      </c>
      <c r="J123" s="45" t="str">
        <f>IFERROR(VLOOKUP($D123&amp;"-"&amp;$E123,IF($C$4="TEBA0714_REV01",CALC_CONN_TEBA0714_REV01!$F:$M,IF($C$4="TEBB0714_REV01",CALC_CONN_TEBB0714_REV01!$F:$M,IF($C$4="TEBT0714_REV01",CALC_CONN_TEBT0714_REV01!$F:$M,"???"))),8,0),"---")</f>
        <v>---</v>
      </c>
      <c r="K123" s="46" t="str">
        <f>IFERROR(VLOOKUP($D123&amp;"-"&amp;$E123,IF($C$4="TEBT0714_REV01",CALC_CONN_TEBT0714_REV01!$F:$N,IF($C$4="TEBB0714_REV01",CALC_CONN_TEBB0714_REV01!$F:$N,IF($C$4="TEBA0714_REV01",CALC_CONN_TEBA0714_REV01!$F:$N))),9,0),"---")</f>
        <v>---</v>
      </c>
      <c r="L123" s="44" t="str">
        <f>IFERROR(VLOOKUP(K123,B2B!$H$3:$I$2000,2,0),"---")</f>
        <v>---</v>
      </c>
      <c r="M123" s="44" t="str">
        <f>IFERROR(VLOOKUP(L123,IF($M$4="TE0714_REV01",RAW_m_TE0714_REV01!$AD:$AH,IF($M$4="TE0714_REV02",RAW_m_TE0714_REV02!$AD:$AH,IF($M$4="TE0714_REV03",RAW_m_TE0714_REV03!$AD:$AH))),5,0),"---")</f>
        <v>---</v>
      </c>
      <c r="N123" s="44" t="str">
        <f>IFERROR(VLOOKUP(L123,IF($M$4="TE0714_REV01",RAW_m_TE0714_REV01!$AE:$AJ,IF($M$4="TE0714_REV02",RAW_m_TE0714_REV02!$AE:$AJ,IF($M$4="TE0714_REV03",RAW_m_TE0714_REV03!$AE:$AJ))),6,0),"---")</f>
        <v>---</v>
      </c>
      <c r="O123" s="54" t="str">
        <f>IFERROR(VLOOKUP(L123,IF($M$4="TE0714_REV01",RAW_m_TE0714_REV01!$AD:$AE,IF($M$4="TE0714_REV02",RAW_m_TE0714_REV02!$AD:$AE,IF($M$4="TE0714_REV03",RAW_m_TE0714_REV03!$AD:$AE))),2,0),"---")</f>
        <v>---</v>
      </c>
      <c r="P123" s="44" t="str">
        <f>IFERROR(VLOOKUP(O123,IF($M$4="TE0714_REV01",RAW_m_TE0714_REV01!$AJ:$AK,IF($M$4="TE0714_REV02",RAW_m_TE0714_REV02!$AJ:$AK,IF($M$4="TE0714_REV03",RAW_m_TE0714_REV03!$AJ:$AK))),2,0),"---")</f>
        <v>---</v>
      </c>
      <c r="Q123" s="44" t="str">
        <f>IFERROR(VLOOKUP(L123,IF($M$4="TE0714_REV01",RAW_m_TE0714_REV01!$AD:$AF,IF($M$4="TE0714_REV02",RAW_m_TE0714_REV02!$AD:$AF,IF($M$4="TE0714_REV03",RAW_m_TE0714_REV03!$AD:$AF))),3,0),"---")</f>
        <v>---</v>
      </c>
      <c r="R123" s="44" t="str">
        <f>IFERROR(VLOOKUP(O123,IF($M$4="TE0714_REV01",RAW_m_TE0714_REV01!$AE:$AG,IF($M$4="TE0714_REV02",RAW_m_TE0714_REV02!$AE:$AG,IF($M$4="TE0714_REV03",RAW_m_TE0714_REV03!$AE:$AG))),3,0),"---")</f>
        <v>---</v>
      </c>
      <c r="S123" s="44" t="str">
        <f t="shared" si="3"/>
        <v>---</v>
      </c>
    </row>
    <row r="124" spans="2:19" ht="15" customHeight="1" x14ac:dyDescent="0.25">
      <c r="B124" s="41">
        <f t="shared" si="2"/>
        <v>119</v>
      </c>
      <c r="C124" s="42">
        <f>IFERROR(IF($C$4="TEBT0714_REV01",CALC_CONN_TEBT0714_REV01!U124,IF($C$4="TEBB0714_REV01",CALC_CONN_TEBB0714_REV01!U124,IF($C$4="TEBA0714_REV01",CALC_CONN_TEBA0714_REV01!U124,))),"---")</f>
        <v>0</v>
      </c>
      <c r="D124" s="43">
        <f>IFERROR(IF($C$4="TEBT0714_REV01",CALC_CONN_TEBT0714_REV01!D124,IF($C$4="TEBB0714_REV01",CALC_CONN_TEBB0714_REV01!D124,IF($C$4="TEBA0714_REV01",CALC_CONN_TEBA0714_REV01!D124,))),"---")</f>
        <v>0</v>
      </c>
      <c r="E124" s="43">
        <f>IFERROR(IF($C$4="TEBT0714_REV01",CALC_CONN_TEBT0714_REV01!E124,IF($C$4="TEBB0714_REV01",CALC_CONN_TEBB0714_REV01!E124,IF($C$4="TEBA0714_REV01",CALC_CONN_TEBA0714_REV01!E124,))),"---")</f>
        <v>0</v>
      </c>
      <c r="F124" s="44" t="str">
        <f>IFERROR(IF(VLOOKUP($D124&amp;"-"&amp;$E124,IF($C$4="TEBA0714_REV01",CALC_CONN_TEBA0714_REV01!$F:$I,IF($C$4="TEBB0714_REV01",CALC_CONN_TEBB0714_REV01!$F:$I,IF($C$4="TEBT0714_REV01",CALC_CONN_TEBT0714_REV01!$F:$I))),4,0)="--","---",IF($C$4="TEBA0714_REV01",CALC_CONN_TEBA0714_REV01!$G124&amp; " --&gt; " &amp;CALC_CONN_TEBA0714_REV01!$I124&amp; " --&gt; ",IF($C$4="TEBB0714_REV01",CALC_CONN_TEBB0714_REV01!$G124&amp; " --&gt; " &amp;CALC_CONN_TEBB0714_REV01!$I124&amp; " --&gt; ",IF($C$4="TEBT0714_REV01",CALC_CONN_TEBT0714_REV01!$G124&amp; " --&gt; " &amp;CALC_CONN_TEBT0714_REV01!$I124&amp; " --&gt; ")))),"---")</f>
        <v>---</v>
      </c>
      <c r="G124" s="44" t="str">
        <f>IFERROR(IF(VLOOKUP($D124&amp;"-"&amp;$E124,IF($C$4="TEBA0714_REV01",CALC_CONN_TEBA0714_REV01!$F:$H,IF($C$4="TEBB0714_REV01",CALC_CONN_TEBB0714_REV01!$F:$H,IF($C$4="TEBT0714_REV01",CALC_CONN_TEBT0714_REV01!$F:$H))),3,0)="--",VLOOKUP($D124&amp;"-"&amp;$E124,IF($C$4="TEBA0714_REV01",CALC_CONN_TEBA0714_REV01!$F:$H,IF($C$4="TEBB0714_REV01",CALC_CONN_TEBB0714_REV01!$F:$H,IF($C$4="TEBT0714_REV01",CALC_CONN_TEBT0714_REV01!$F:$H))),2,0),VLOOKUP($D124&amp;"-"&amp;$E124,IF($C$4="TEBA0714_REV01",CALC_CONN_TEBA0714_REV01!$F:$H,IF($C$4="TEBB0714_REV01",CALC_CONN_TEBB0714_REV01!$F:$H,IF($C$4="TEBT0714_REV01",CALC_CONN_TEBT0714_REV01!$F:$H))),3,0)),"---")</f>
        <v>---</v>
      </c>
      <c r="H124" s="44" t="str">
        <f>IFERROR(VLOOKUP(G124,IF($C$4="TEBT0714_REV01",CALC_CONN_TEBT0714_REV01!$G:$T,IF($C$4="TEBB0714_REV01",CALC_CONN_TEBB0714_REV01!$G:$T,IF($C$4="TEBA0714_REV01",CALC_CONN_TEBA0714_REV01!$G:$T))),14,0),"---")</f>
        <v>---</v>
      </c>
      <c r="I124" s="44" t="str">
        <f>IFERROR(VLOOKUP($D124&amp;"-"&amp;$E124,IF($C$4="TEBA0714_REV01",CALC_CONN_TEBA0714_REV01!$F:$K,IF($C$4="TEBB0714_REV01",CALC_CONN_TEBB0714_REV01!$F:$K,IF($C$4="TEBT0714_REV01",CALC_CONN_TEBT0714_REV01!$F:$K,"???"))),6,0),"---")</f>
        <v>---</v>
      </c>
      <c r="J124" s="45" t="str">
        <f>IFERROR(VLOOKUP($D124&amp;"-"&amp;$E124,IF($C$4="TEBA0714_REV01",CALC_CONN_TEBA0714_REV01!$F:$M,IF($C$4="TEBB0714_REV01",CALC_CONN_TEBB0714_REV01!$F:$M,IF($C$4="TEBT0714_REV01",CALC_CONN_TEBT0714_REV01!$F:$M,"???"))),8,0),"---")</f>
        <v>---</v>
      </c>
      <c r="K124" s="46" t="str">
        <f>IFERROR(VLOOKUP($D124&amp;"-"&amp;$E124,IF($C$4="TEBT0714_REV01",CALC_CONN_TEBT0714_REV01!$F:$N,IF($C$4="TEBB0714_REV01",CALC_CONN_TEBB0714_REV01!$F:$N,IF($C$4="TEBA0714_REV01",CALC_CONN_TEBA0714_REV01!$F:$N))),9,0),"---")</f>
        <v>---</v>
      </c>
      <c r="L124" s="44" t="str">
        <f>IFERROR(VLOOKUP(K124,B2B!$H$3:$I$2000,2,0),"---")</f>
        <v>---</v>
      </c>
      <c r="M124" s="44" t="str">
        <f>IFERROR(VLOOKUP(L124,IF($M$4="TE0714_REV01",RAW_m_TE0714_REV01!$AD:$AH,IF($M$4="TE0714_REV02",RAW_m_TE0714_REV02!$AD:$AH,IF($M$4="TE0714_REV03",RAW_m_TE0714_REV03!$AD:$AH))),5,0),"---")</f>
        <v>---</v>
      </c>
      <c r="N124" s="44" t="str">
        <f>IFERROR(VLOOKUP(L124,IF($M$4="TE0714_REV01",RAW_m_TE0714_REV01!$AE:$AJ,IF($M$4="TE0714_REV02",RAW_m_TE0714_REV02!$AE:$AJ,IF($M$4="TE0714_REV03",RAW_m_TE0714_REV03!$AE:$AJ))),6,0),"---")</f>
        <v>---</v>
      </c>
      <c r="O124" s="54" t="str">
        <f>IFERROR(VLOOKUP(L124,IF($M$4="TE0714_REV01",RAW_m_TE0714_REV01!$AD:$AE,IF($M$4="TE0714_REV02",RAW_m_TE0714_REV02!$AD:$AE,IF($M$4="TE0714_REV03",RAW_m_TE0714_REV03!$AD:$AE))),2,0),"---")</f>
        <v>---</v>
      </c>
      <c r="P124" s="44" t="str">
        <f>IFERROR(VLOOKUP(O124,IF($M$4="TE0714_REV01",RAW_m_TE0714_REV01!$AJ:$AK,IF($M$4="TE0714_REV02",RAW_m_TE0714_REV02!$AJ:$AK,IF($M$4="TE0714_REV03",RAW_m_TE0714_REV03!$AJ:$AK))),2,0),"---")</f>
        <v>---</v>
      </c>
      <c r="Q124" s="44" t="str">
        <f>IFERROR(VLOOKUP(L124,IF($M$4="TE0714_REV01",RAW_m_TE0714_REV01!$AD:$AF,IF($M$4="TE0714_REV02",RAW_m_TE0714_REV02!$AD:$AF,IF($M$4="TE0714_REV03",RAW_m_TE0714_REV03!$AD:$AF))),3,0),"---")</f>
        <v>---</v>
      </c>
      <c r="R124" s="44" t="str">
        <f>IFERROR(VLOOKUP(O124,IF($M$4="TE0714_REV01",RAW_m_TE0714_REV01!$AE:$AG,IF($M$4="TE0714_REV02",RAW_m_TE0714_REV02!$AE:$AG,IF($M$4="TE0714_REV03",RAW_m_TE0714_REV03!$AE:$AG))),3,0),"---")</f>
        <v>---</v>
      </c>
      <c r="S124" s="44" t="str">
        <f t="shared" si="3"/>
        <v>---</v>
      </c>
    </row>
    <row r="125" spans="2:19" ht="15" customHeight="1" x14ac:dyDescent="0.25">
      <c r="B125" s="41">
        <f t="shared" si="2"/>
        <v>120</v>
      </c>
      <c r="C125" s="42">
        <f>IFERROR(IF($C$4="TEBT0714_REV01",CALC_CONN_TEBT0714_REV01!U125,IF($C$4="TEBB0714_REV01",CALC_CONN_TEBB0714_REV01!U125,IF($C$4="TEBA0714_REV01",CALC_CONN_TEBA0714_REV01!U125,))),"---")</f>
        <v>0</v>
      </c>
      <c r="D125" s="43">
        <f>IFERROR(IF($C$4="TEBT0714_REV01",CALC_CONN_TEBT0714_REV01!D125,IF($C$4="TEBB0714_REV01",CALC_CONN_TEBB0714_REV01!D125,IF($C$4="TEBA0714_REV01",CALC_CONN_TEBA0714_REV01!D125,))),"---")</f>
        <v>0</v>
      </c>
      <c r="E125" s="43">
        <f>IFERROR(IF($C$4="TEBT0714_REV01",CALC_CONN_TEBT0714_REV01!E125,IF($C$4="TEBB0714_REV01",CALC_CONN_TEBB0714_REV01!E125,IF($C$4="TEBA0714_REV01",CALC_CONN_TEBA0714_REV01!E125,))),"---")</f>
        <v>0</v>
      </c>
      <c r="F125" s="44" t="str">
        <f>IFERROR(IF(VLOOKUP($D125&amp;"-"&amp;$E125,IF($C$4="TEBA0714_REV01",CALC_CONN_TEBA0714_REV01!$F:$I,IF($C$4="TEBB0714_REV01",CALC_CONN_TEBB0714_REV01!$F:$I,IF($C$4="TEBT0714_REV01",CALC_CONN_TEBT0714_REV01!$F:$I))),4,0)="--","---",IF($C$4="TEBA0714_REV01",CALC_CONN_TEBA0714_REV01!$G125&amp; " --&gt; " &amp;CALC_CONN_TEBA0714_REV01!$I125&amp; " --&gt; ",IF($C$4="TEBB0714_REV01",CALC_CONN_TEBB0714_REV01!$G125&amp; " --&gt; " &amp;CALC_CONN_TEBB0714_REV01!$I125&amp; " --&gt; ",IF($C$4="TEBT0714_REV01",CALC_CONN_TEBT0714_REV01!$G125&amp; " --&gt; " &amp;CALC_CONN_TEBT0714_REV01!$I125&amp; " --&gt; ")))),"---")</f>
        <v>---</v>
      </c>
      <c r="G125" s="44" t="str">
        <f>IFERROR(IF(VLOOKUP($D125&amp;"-"&amp;$E125,IF($C$4="TEBA0714_REV01",CALC_CONN_TEBA0714_REV01!$F:$H,IF($C$4="TEBB0714_REV01",CALC_CONN_TEBB0714_REV01!$F:$H,IF($C$4="TEBT0714_REV01",CALC_CONN_TEBT0714_REV01!$F:$H))),3,0)="--",VLOOKUP($D125&amp;"-"&amp;$E125,IF($C$4="TEBA0714_REV01",CALC_CONN_TEBA0714_REV01!$F:$H,IF($C$4="TEBB0714_REV01",CALC_CONN_TEBB0714_REV01!$F:$H,IF($C$4="TEBT0714_REV01",CALC_CONN_TEBT0714_REV01!$F:$H))),2,0),VLOOKUP($D125&amp;"-"&amp;$E125,IF($C$4="TEBA0714_REV01",CALC_CONN_TEBA0714_REV01!$F:$H,IF($C$4="TEBB0714_REV01",CALC_CONN_TEBB0714_REV01!$F:$H,IF($C$4="TEBT0714_REV01",CALC_CONN_TEBT0714_REV01!$F:$H))),3,0)),"---")</f>
        <v>---</v>
      </c>
      <c r="H125" s="44" t="str">
        <f>IFERROR(VLOOKUP(G125,IF($C$4="TEBT0714_REV01",CALC_CONN_TEBT0714_REV01!$G:$T,IF($C$4="TEBB0714_REV01",CALC_CONN_TEBB0714_REV01!$G:$T,IF($C$4="TEBA0714_REV01",CALC_CONN_TEBA0714_REV01!$G:$T))),14,0),"---")</f>
        <v>---</v>
      </c>
      <c r="I125" s="44" t="str">
        <f>IFERROR(VLOOKUP($D125&amp;"-"&amp;$E125,IF($C$4="TEBA0714_REV01",CALC_CONN_TEBA0714_REV01!$F:$K,IF($C$4="TEBB0714_REV01",CALC_CONN_TEBB0714_REV01!$F:$K,IF($C$4="TEBT0714_REV01",CALC_CONN_TEBT0714_REV01!$F:$K,"???"))),6,0),"---")</f>
        <v>---</v>
      </c>
      <c r="J125" s="45" t="str">
        <f>IFERROR(VLOOKUP($D125&amp;"-"&amp;$E125,IF($C$4="TEBA0714_REV01",CALC_CONN_TEBA0714_REV01!$F:$M,IF($C$4="TEBB0714_REV01",CALC_CONN_TEBB0714_REV01!$F:$M,IF($C$4="TEBT0714_REV01",CALC_CONN_TEBT0714_REV01!$F:$M,"???"))),8,0),"---")</f>
        <v>---</v>
      </c>
      <c r="K125" s="46" t="str">
        <f>IFERROR(VLOOKUP($D125&amp;"-"&amp;$E125,IF($C$4="TEBT0714_REV01",CALC_CONN_TEBT0714_REV01!$F:$N,IF($C$4="TEBB0714_REV01",CALC_CONN_TEBB0714_REV01!$F:$N,IF($C$4="TEBA0714_REV01",CALC_CONN_TEBA0714_REV01!$F:$N))),9,0),"---")</f>
        <v>---</v>
      </c>
      <c r="L125" s="44" t="str">
        <f>IFERROR(VLOOKUP(K125,B2B!$H$3:$I$2000,2,0),"---")</f>
        <v>---</v>
      </c>
      <c r="M125" s="44" t="str">
        <f>IFERROR(VLOOKUP(L125,IF($M$4="TE0714_REV01",RAW_m_TE0714_REV01!$AD:$AH,IF($M$4="TE0714_REV02",RAW_m_TE0714_REV02!$AD:$AH,IF($M$4="TE0714_REV03",RAW_m_TE0714_REV03!$AD:$AH))),5,0),"---")</f>
        <v>---</v>
      </c>
      <c r="N125" s="44" t="str">
        <f>IFERROR(VLOOKUP(L125,IF($M$4="TE0714_REV01",RAW_m_TE0714_REV01!$AE:$AJ,IF($M$4="TE0714_REV02",RAW_m_TE0714_REV02!$AE:$AJ,IF($M$4="TE0714_REV03",RAW_m_TE0714_REV03!$AE:$AJ))),6,0),"---")</f>
        <v>---</v>
      </c>
      <c r="O125" s="54" t="str">
        <f>IFERROR(VLOOKUP(L125,IF($M$4="TE0714_REV01",RAW_m_TE0714_REV01!$AD:$AE,IF($M$4="TE0714_REV02",RAW_m_TE0714_REV02!$AD:$AE,IF($M$4="TE0714_REV03",RAW_m_TE0714_REV03!$AD:$AE))),2,0),"---")</f>
        <v>---</v>
      </c>
      <c r="P125" s="44" t="str">
        <f>IFERROR(VLOOKUP(O125,IF($M$4="TE0714_REV01",RAW_m_TE0714_REV01!$AJ:$AK,IF($M$4="TE0714_REV02",RAW_m_TE0714_REV02!$AJ:$AK,IF($M$4="TE0714_REV03",RAW_m_TE0714_REV03!$AJ:$AK))),2,0),"---")</f>
        <v>---</v>
      </c>
      <c r="Q125" s="44" t="str">
        <f>IFERROR(VLOOKUP(L125,IF($M$4="TE0714_REV01",RAW_m_TE0714_REV01!$AD:$AF,IF($M$4="TE0714_REV02",RAW_m_TE0714_REV02!$AD:$AF,IF($M$4="TE0714_REV03",RAW_m_TE0714_REV03!$AD:$AF))),3,0),"---")</f>
        <v>---</v>
      </c>
      <c r="R125" s="44" t="str">
        <f>IFERROR(VLOOKUP(O125,IF($M$4="TE0714_REV01",RAW_m_TE0714_REV01!$AE:$AG,IF($M$4="TE0714_REV02",RAW_m_TE0714_REV02!$AE:$AG,IF($M$4="TE0714_REV03",RAW_m_TE0714_REV03!$AE:$AG))),3,0),"---")</f>
        <v>---</v>
      </c>
      <c r="S125" s="44" t="str">
        <f t="shared" si="3"/>
        <v>---</v>
      </c>
    </row>
    <row r="126" spans="2:19" ht="15" customHeight="1" x14ac:dyDescent="0.25">
      <c r="B126" s="41">
        <f t="shared" si="2"/>
        <v>121</v>
      </c>
      <c r="C126" s="42">
        <f>IFERROR(IF($C$4="TEBT0714_REV01",CALC_CONN_TEBT0714_REV01!U126,IF($C$4="TEBB0714_REV01",CALC_CONN_TEBB0714_REV01!U126,IF($C$4="TEBA0714_REV01",CALC_CONN_TEBA0714_REV01!U126,))),"---")</f>
        <v>0</v>
      </c>
      <c r="D126" s="43">
        <f>IFERROR(IF($C$4="TEBT0714_REV01",CALC_CONN_TEBT0714_REV01!D126,IF($C$4="TEBB0714_REV01",CALC_CONN_TEBB0714_REV01!D126,IF($C$4="TEBA0714_REV01",CALC_CONN_TEBA0714_REV01!D126,))),"---")</f>
        <v>0</v>
      </c>
      <c r="E126" s="43">
        <f>IFERROR(IF($C$4="TEBT0714_REV01",CALC_CONN_TEBT0714_REV01!E126,IF($C$4="TEBB0714_REV01",CALC_CONN_TEBB0714_REV01!E126,IF($C$4="TEBA0714_REV01",CALC_CONN_TEBA0714_REV01!E126,))),"---")</f>
        <v>0</v>
      </c>
      <c r="F126" s="44" t="str">
        <f>IFERROR(IF(VLOOKUP($D126&amp;"-"&amp;$E126,IF($C$4="TEBA0714_REV01",CALC_CONN_TEBA0714_REV01!$F:$I,IF($C$4="TEBB0714_REV01",CALC_CONN_TEBB0714_REV01!$F:$I,IF($C$4="TEBT0714_REV01",CALC_CONN_TEBT0714_REV01!$F:$I))),4,0)="--","---",IF($C$4="TEBA0714_REV01",CALC_CONN_TEBA0714_REV01!$G126&amp; " --&gt; " &amp;CALC_CONN_TEBA0714_REV01!$I126&amp; " --&gt; ",IF($C$4="TEBB0714_REV01",CALC_CONN_TEBB0714_REV01!$G126&amp; " --&gt; " &amp;CALC_CONN_TEBB0714_REV01!$I126&amp; " --&gt; ",IF($C$4="TEBT0714_REV01",CALC_CONN_TEBT0714_REV01!$G126&amp; " --&gt; " &amp;CALC_CONN_TEBT0714_REV01!$I126&amp; " --&gt; ")))),"---")</f>
        <v>---</v>
      </c>
      <c r="G126" s="44" t="str">
        <f>IFERROR(IF(VLOOKUP($D126&amp;"-"&amp;$E126,IF($C$4="TEBA0714_REV01",CALC_CONN_TEBA0714_REV01!$F:$H,IF($C$4="TEBB0714_REV01",CALC_CONN_TEBB0714_REV01!$F:$H,IF($C$4="TEBT0714_REV01",CALC_CONN_TEBT0714_REV01!$F:$H))),3,0)="--",VLOOKUP($D126&amp;"-"&amp;$E126,IF($C$4="TEBA0714_REV01",CALC_CONN_TEBA0714_REV01!$F:$H,IF($C$4="TEBB0714_REV01",CALC_CONN_TEBB0714_REV01!$F:$H,IF($C$4="TEBT0714_REV01",CALC_CONN_TEBT0714_REV01!$F:$H))),2,0),VLOOKUP($D126&amp;"-"&amp;$E126,IF($C$4="TEBA0714_REV01",CALC_CONN_TEBA0714_REV01!$F:$H,IF($C$4="TEBB0714_REV01",CALC_CONN_TEBB0714_REV01!$F:$H,IF($C$4="TEBT0714_REV01",CALC_CONN_TEBT0714_REV01!$F:$H))),3,0)),"---")</f>
        <v>---</v>
      </c>
      <c r="H126" s="44" t="str">
        <f>IFERROR(VLOOKUP(G126,IF($C$4="TEBT0714_REV01",CALC_CONN_TEBT0714_REV01!$G:$T,IF($C$4="TEBB0714_REV01",CALC_CONN_TEBB0714_REV01!$G:$T,IF($C$4="TEBA0714_REV01",CALC_CONN_TEBA0714_REV01!$G:$T))),14,0),"---")</f>
        <v>---</v>
      </c>
      <c r="I126" s="44" t="str">
        <f>IFERROR(VLOOKUP($D126&amp;"-"&amp;$E126,IF($C$4="TEBA0714_REV01",CALC_CONN_TEBA0714_REV01!$F:$K,IF($C$4="TEBB0714_REV01",CALC_CONN_TEBB0714_REV01!$F:$K,IF($C$4="TEBT0714_REV01",CALC_CONN_TEBT0714_REV01!$F:$K,"???"))),6,0),"---")</f>
        <v>---</v>
      </c>
      <c r="J126" s="45" t="str">
        <f>IFERROR(VLOOKUP($D126&amp;"-"&amp;$E126,IF($C$4="TEBA0714_REV01",CALC_CONN_TEBA0714_REV01!$F:$M,IF($C$4="TEBB0714_REV01",CALC_CONN_TEBB0714_REV01!$F:$M,IF($C$4="TEBT0714_REV01",CALC_CONN_TEBT0714_REV01!$F:$M,"???"))),8,0),"---")</f>
        <v>---</v>
      </c>
      <c r="K126" s="46" t="str">
        <f>IFERROR(VLOOKUP($D126&amp;"-"&amp;$E126,IF($C$4="TEBT0714_REV01",CALC_CONN_TEBT0714_REV01!$F:$N,IF($C$4="TEBB0714_REV01",CALC_CONN_TEBB0714_REV01!$F:$N,IF($C$4="TEBA0714_REV01",CALC_CONN_TEBA0714_REV01!$F:$N))),9,0),"---")</f>
        <v>---</v>
      </c>
      <c r="L126" s="44" t="str">
        <f>IFERROR(VLOOKUP(K126,B2B!$H$3:$I$2000,2,0),"---")</f>
        <v>---</v>
      </c>
      <c r="M126" s="44" t="str">
        <f>IFERROR(VLOOKUP(L126,IF($M$4="TE0714_REV01",RAW_m_TE0714_REV01!$AD:$AH,IF($M$4="TE0714_REV02",RAW_m_TE0714_REV02!$AD:$AH,IF($M$4="TE0714_REV03",RAW_m_TE0714_REV03!$AD:$AH))),5,0),"---")</f>
        <v>---</v>
      </c>
      <c r="N126" s="44" t="str">
        <f>IFERROR(VLOOKUP(L126,IF($M$4="TE0714_REV01",RAW_m_TE0714_REV01!$AE:$AJ,IF($M$4="TE0714_REV02",RAW_m_TE0714_REV02!$AE:$AJ,IF($M$4="TE0714_REV03",RAW_m_TE0714_REV03!$AE:$AJ))),6,0),"---")</f>
        <v>---</v>
      </c>
      <c r="O126" s="54" t="str">
        <f>IFERROR(VLOOKUP(L126,IF($M$4="TE0714_REV01",RAW_m_TE0714_REV01!$AD:$AE,IF($M$4="TE0714_REV02",RAW_m_TE0714_REV02!$AD:$AE,IF($M$4="TE0714_REV03",RAW_m_TE0714_REV03!$AD:$AE))),2,0),"---")</f>
        <v>---</v>
      </c>
      <c r="P126" s="44" t="str">
        <f>IFERROR(VLOOKUP(O126,IF($M$4="TE0714_REV01",RAW_m_TE0714_REV01!$AJ:$AK,IF($M$4="TE0714_REV02",RAW_m_TE0714_REV02!$AJ:$AK,IF($M$4="TE0714_REV03",RAW_m_TE0714_REV03!$AJ:$AK))),2,0),"---")</f>
        <v>---</v>
      </c>
      <c r="Q126" s="44" t="str">
        <f>IFERROR(VLOOKUP(L126,IF($M$4="TE0714_REV01",RAW_m_TE0714_REV01!$AD:$AF,IF($M$4="TE0714_REV02",RAW_m_TE0714_REV02!$AD:$AF,IF($M$4="TE0714_REV03",RAW_m_TE0714_REV03!$AD:$AF))),3,0),"---")</f>
        <v>---</v>
      </c>
      <c r="R126" s="44" t="str">
        <f>IFERROR(VLOOKUP(O126,IF($M$4="TE0714_REV01",RAW_m_TE0714_REV01!$AE:$AG,IF($M$4="TE0714_REV02",RAW_m_TE0714_REV02!$AE:$AG,IF($M$4="TE0714_REV03",RAW_m_TE0714_REV03!$AE:$AG))),3,0),"---")</f>
        <v>---</v>
      </c>
      <c r="S126" s="44" t="str">
        <f t="shared" si="3"/>
        <v>---</v>
      </c>
    </row>
    <row r="127" spans="2:19" ht="15" customHeight="1" x14ac:dyDescent="0.25">
      <c r="B127" s="41">
        <f t="shared" si="2"/>
        <v>122</v>
      </c>
      <c r="C127" s="42">
        <f>IFERROR(IF($C$4="TEBT0714_REV01",CALC_CONN_TEBT0714_REV01!U127,IF($C$4="TEBB0714_REV01",CALC_CONN_TEBB0714_REV01!U127,IF($C$4="TEBA0714_REV01",CALC_CONN_TEBA0714_REV01!U127,))),"---")</f>
        <v>0</v>
      </c>
      <c r="D127" s="43">
        <f>IFERROR(IF($C$4="TEBT0714_REV01",CALC_CONN_TEBT0714_REV01!D127,IF($C$4="TEBB0714_REV01",CALC_CONN_TEBB0714_REV01!D127,IF($C$4="TEBA0714_REV01",CALC_CONN_TEBA0714_REV01!D127,))),"---")</f>
        <v>0</v>
      </c>
      <c r="E127" s="43">
        <f>IFERROR(IF($C$4="TEBT0714_REV01",CALC_CONN_TEBT0714_REV01!E127,IF($C$4="TEBB0714_REV01",CALC_CONN_TEBB0714_REV01!E127,IF($C$4="TEBA0714_REV01",CALC_CONN_TEBA0714_REV01!E127,))),"---")</f>
        <v>0</v>
      </c>
      <c r="F127" s="44" t="str">
        <f>IFERROR(IF(VLOOKUP($D127&amp;"-"&amp;$E127,IF($C$4="TEBA0714_REV01",CALC_CONN_TEBA0714_REV01!$F:$I,IF($C$4="TEBB0714_REV01",CALC_CONN_TEBB0714_REV01!$F:$I,IF($C$4="TEBT0714_REV01",CALC_CONN_TEBT0714_REV01!$F:$I))),4,0)="--","---",IF($C$4="TEBA0714_REV01",CALC_CONN_TEBA0714_REV01!$G127&amp; " --&gt; " &amp;CALC_CONN_TEBA0714_REV01!$I127&amp; " --&gt; ",IF($C$4="TEBB0714_REV01",CALC_CONN_TEBB0714_REV01!$G127&amp; " --&gt; " &amp;CALC_CONN_TEBB0714_REV01!$I127&amp; " --&gt; ",IF($C$4="TEBT0714_REV01",CALC_CONN_TEBT0714_REV01!$G127&amp; " --&gt; " &amp;CALC_CONN_TEBT0714_REV01!$I127&amp; " --&gt; ")))),"---")</f>
        <v>---</v>
      </c>
      <c r="G127" s="44" t="str">
        <f>IFERROR(IF(VLOOKUP($D127&amp;"-"&amp;$E127,IF($C$4="TEBA0714_REV01",CALC_CONN_TEBA0714_REV01!$F:$H,IF($C$4="TEBB0714_REV01",CALC_CONN_TEBB0714_REV01!$F:$H,IF($C$4="TEBT0714_REV01",CALC_CONN_TEBT0714_REV01!$F:$H))),3,0)="--",VLOOKUP($D127&amp;"-"&amp;$E127,IF($C$4="TEBA0714_REV01",CALC_CONN_TEBA0714_REV01!$F:$H,IF($C$4="TEBB0714_REV01",CALC_CONN_TEBB0714_REV01!$F:$H,IF($C$4="TEBT0714_REV01",CALC_CONN_TEBT0714_REV01!$F:$H))),2,0),VLOOKUP($D127&amp;"-"&amp;$E127,IF($C$4="TEBA0714_REV01",CALC_CONN_TEBA0714_REV01!$F:$H,IF($C$4="TEBB0714_REV01",CALC_CONN_TEBB0714_REV01!$F:$H,IF($C$4="TEBT0714_REV01",CALC_CONN_TEBT0714_REV01!$F:$H))),3,0)),"---")</f>
        <v>---</v>
      </c>
      <c r="H127" s="44" t="str">
        <f>IFERROR(VLOOKUP(G127,IF($C$4="TEBT0714_REV01",CALC_CONN_TEBT0714_REV01!$G:$T,IF($C$4="TEBB0714_REV01",CALC_CONN_TEBB0714_REV01!$G:$T,IF($C$4="TEBA0714_REV01",CALC_CONN_TEBA0714_REV01!$G:$T))),14,0),"---")</f>
        <v>---</v>
      </c>
      <c r="I127" s="44" t="str">
        <f>IFERROR(VLOOKUP($D127&amp;"-"&amp;$E127,IF($C$4="TEBA0714_REV01",CALC_CONN_TEBA0714_REV01!$F:$K,IF($C$4="TEBB0714_REV01",CALC_CONN_TEBB0714_REV01!$F:$K,IF($C$4="TEBT0714_REV01",CALC_CONN_TEBT0714_REV01!$F:$K,"???"))),6,0),"---")</f>
        <v>---</v>
      </c>
      <c r="J127" s="45" t="str">
        <f>IFERROR(VLOOKUP($D127&amp;"-"&amp;$E127,IF($C$4="TEBA0714_REV01",CALC_CONN_TEBA0714_REV01!$F:$M,IF($C$4="TEBB0714_REV01",CALC_CONN_TEBB0714_REV01!$F:$M,IF($C$4="TEBT0714_REV01",CALC_CONN_TEBT0714_REV01!$F:$M,"???"))),8,0),"---")</f>
        <v>---</v>
      </c>
      <c r="K127" s="46" t="str">
        <f>IFERROR(VLOOKUP($D127&amp;"-"&amp;$E127,IF($C$4="TEBT0714_REV01",CALC_CONN_TEBT0714_REV01!$F:$N,IF($C$4="TEBB0714_REV01",CALC_CONN_TEBB0714_REV01!$F:$N,IF($C$4="TEBA0714_REV01",CALC_CONN_TEBA0714_REV01!$F:$N))),9,0),"---")</f>
        <v>---</v>
      </c>
      <c r="L127" s="44" t="str">
        <f>IFERROR(VLOOKUP(K127,B2B!$H$3:$I$2000,2,0),"---")</f>
        <v>---</v>
      </c>
      <c r="M127" s="44" t="str">
        <f>IFERROR(VLOOKUP(L127,IF($M$4="TE0714_REV01",RAW_m_TE0714_REV01!$AD:$AH,IF($M$4="TE0714_REV02",RAW_m_TE0714_REV02!$AD:$AH,IF($M$4="TE0714_REV03",RAW_m_TE0714_REV03!$AD:$AH))),5,0),"---")</f>
        <v>---</v>
      </c>
      <c r="N127" s="44" t="str">
        <f>IFERROR(VLOOKUP(L127,IF($M$4="TE0714_REV01",RAW_m_TE0714_REV01!$AE:$AJ,IF($M$4="TE0714_REV02",RAW_m_TE0714_REV02!$AE:$AJ,IF($M$4="TE0714_REV03",RAW_m_TE0714_REV03!$AE:$AJ))),6,0),"---")</f>
        <v>---</v>
      </c>
      <c r="O127" s="54" t="str">
        <f>IFERROR(VLOOKUP(L127,IF($M$4="TE0714_REV01",RAW_m_TE0714_REV01!$AD:$AE,IF($M$4="TE0714_REV02",RAW_m_TE0714_REV02!$AD:$AE,IF($M$4="TE0714_REV03",RAW_m_TE0714_REV03!$AD:$AE))),2,0),"---")</f>
        <v>---</v>
      </c>
      <c r="P127" s="44" t="str">
        <f>IFERROR(VLOOKUP(O127,IF($M$4="TE0714_REV01",RAW_m_TE0714_REV01!$AJ:$AK,IF($M$4="TE0714_REV02",RAW_m_TE0714_REV02!$AJ:$AK,IF($M$4="TE0714_REV03",RAW_m_TE0714_REV03!$AJ:$AK))),2,0),"---")</f>
        <v>---</v>
      </c>
      <c r="Q127" s="44" t="str">
        <f>IFERROR(VLOOKUP(L127,IF($M$4="TE0714_REV01",RAW_m_TE0714_REV01!$AD:$AF,IF($M$4="TE0714_REV02",RAW_m_TE0714_REV02!$AD:$AF,IF($M$4="TE0714_REV03",RAW_m_TE0714_REV03!$AD:$AF))),3,0),"---")</f>
        <v>---</v>
      </c>
      <c r="R127" s="44" t="str">
        <f>IFERROR(VLOOKUP(O127,IF($M$4="TE0714_REV01",RAW_m_TE0714_REV01!$AE:$AG,IF($M$4="TE0714_REV02",RAW_m_TE0714_REV02!$AE:$AG,IF($M$4="TE0714_REV03",RAW_m_TE0714_REV03!$AE:$AG))),3,0),"---")</f>
        <v>---</v>
      </c>
      <c r="S127" s="44" t="str">
        <f t="shared" si="3"/>
        <v>---</v>
      </c>
    </row>
    <row r="128" spans="2:19" ht="15" customHeight="1" x14ac:dyDescent="0.25">
      <c r="B128" s="41">
        <f t="shared" si="2"/>
        <v>123</v>
      </c>
      <c r="C128" s="42">
        <f>IFERROR(IF($C$4="TEBT0714_REV01",CALC_CONN_TEBT0714_REV01!U128,IF($C$4="TEBB0714_REV01",CALC_CONN_TEBB0714_REV01!U128,IF($C$4="TEBA0714_REV01",CALC_CONN_TEBA0714_REV01!U128,))),"---")</f>
        <v>0</v>
      </c>
      <c r="D128" s="43">
        <f>IFERROR(IF($C$4="TEBT0714_REV01",CALC_CONN_TEBT0714_REV01!D128,IF($C$4="TEBB0714_REV01",CALC_CONN_TEBB0714_REV01!D128,IF($C$4="TEBA0714_REV01",CALC_CONN_TEBA0714_REV01!D128,))),"---")</f>
        <v>0</v>
      </c>
      <c r="E128" s="43">
        <f>IFERROR(IF($C$4="TEBT0714_REV01",CALC_CONN_TEBT0714_REV01!E128,IF($C$4="TEBB0714_REV01",CALC_CONN_TEBB0714_REV01!E128,IF($C$4="TEBA0714_REV01",CALC_CONN_TEBA0714_REV01!E128,))),"---")</f>
        <v>0</v>
      </c>
      <c r="F128" s="44" t="str">
        <f>IFERROR(IF(VLOOKUP($D128&amp;"-"&amp;$E128,IF($C$4="TEBA0714_REV01",CALC_CONN_TEBA0714_REV01!$F:$I,IF($C$4="TEBB0714_REV01",CALC_CONN_TEBB0714_REV01!$F:$I,IF($C$4="TEBT0714_REV01",CALC_CONN_TEBT0714_REV01!$F:$I))),4,0)="--","---",IF($C$4="TEBA0714_REV01",CALC_CONN_TEBA0714_REV01!$G128&amp; " --&gt; " &amp;CALC_CONN_TEBA0714_REV01!$I128&amp; " --&gt; ",IF($C$4="TEBB0714_REV01",CALC_CONN_TEBB0714_REV01!$G128&amp; " --&gt; " &amp;CALC_CONN_TEBB0714_REV01!$I128&amp; " --&gt; ",IF($C$4="TEBT0714_REV01",CALC_CONN_TEBT0714_REV01!$G128&amp; " --&gt; " &amp;CALC_CONN_TEBT0714_REV01!$I128&amp; " --&gt; ")))),"---")</f>
        <v>---</v>
      </c>
      <c r="G128" s="44" t="str">
        <f>IFERROR(IF(VLOOKUP($D128&amp;"-"&amp;$E128,IF($C$4="TEBA0714_REV01",CALC_CONN_TEBA0714_REV01!$F:$H,IF($C$4="TEBB0714_REV01",CALC_CONN_TEBB0714_REV01!$F:$H,IF($C$4="TEBT0714_REV01",CALC_CONN_TEBT0714_REV01!$F:$H))),3,0)="--",VLOOKUP($D128&amp;"-"&amp;$E128,IF($C$4="TEBA0714_REV01",CALC_CONN_TEBA0714_REV01!$F:$H,IF($C$4="TEBB0714_REV01",CALC_CONN_TEBB0714_REV01!$F:$H,IF($C$4="TEBT0714_REV01",CALC_CONN_TEBT0714_REV01!$F:$H))),2,0),VLOOKUP($D128&amp;"-"&amp;$E128,IF($C$4="TEBA0714_REV01",CALC_CONN_TEBA0714_REV01!$F:$H,IF($C$4="TEBB0714_REV01",CALC_CONN_TEBB0714_REV01!$F:$H,IF($C$4="TEBT0714_REV01",CALC_CONN_TEBT0714_REV01!$F:$H))),3,0)),"---")</f>
        <v>---</v>
      </c>
      <c r="H128" s="44" t="str">
        <f>IFERROR(VLOOKUP(G128,IF($C$4="TEBT0714_REV01",CALC_CONN_TEBT0714_REV01!$G:$T,IF($C$4="TEBB0714_REV01",CALC_CONN_TEBB0714_REV01!$G:$T,IF($C$4="TEBA0714_REV01",CALC_CONN_TEBA0714_REV01!$G:$T))),14,0),"---")</f>
        <v>---</v>
      </c>
      <c r="I128" s="44" t="str">
        <f>IFERROR(VLOOKUP($D128&amp;"-"&amp;$E128,IF($C$4="TEBA0714_REV01",CALC_CONN_TEBA0714_REV01!$F:$K,IF($C$4="TEBB0714_REV01",CALC_CONN_TEBB0714_REV01!$F:$K,IF($C$4="TEBT0714_REV01",CALC_CONN_TEBT0714_REV01!$F:$K,"???"))),6,0),"---")</f>
        <v>---</v>
      </c>
      <c r="J128" s="45" t="str">
        <f>IFERROR(VLOOKUP($D128&amp;"-"&amp;$E128,IF($C$4="TEBA0714_REV01",CALC_CONN_TEBA0714_REV01!$F:$M,IF($C$4="TEBB0714_REV01",CALC_CONN_TEBB0714_REV01!$F:$M,IF($C$4="TEBT0714_REV01",CALC_CONN_TEBT0714_REV01!$F:$M,"???"))),8,0),"---")</f>
        <v>---</v>
      </c>
      <c r="K128" s="46" t="str">
        <f>IFERROR(VLOOKUP($D128&amp;"-"&amp;$E128,IF($C$4="TEBT0714_REV01",CALC_CONN_TEBT0714_REV01!$F:$N,IF($C$4="TEBB0714_REV01",CALC_CONN_TEBB0714_REV01!$F:$N,IF($C$4="TEBA0714_REV01",CALC_CONN_TEBA0714_REV01!$F:$N))),9,0),"---")</f>
        <v>---</v>
      </c>
      <c r="L128" s="44" t="str">
        <f>IFERROR(VLOOKUP(K128,B2B!$H$3:$I$2000,2,0),"---")</f>
        <v>---</v>
      </c>
      <c r="M128" s="44" t="str">
        <f>IFERROR(VLOOKUP(L128,IF($M$4="TE0714_REV01",RAW_m_TE0714_REV01!$AD:$AH,IF($M$4="TE0714_REV02",RAW_m_TE0714_REV02!$AD:$AH,IF($M$4="TE0714_REV03",RAW_m_TE0714_REV03!$AD:$AH))),5,0),"---")</f>
        <v>---</v>
      </c>
      <c r="N128" s="44" t="str">
        <f>IFERROR(VLOOKUP(L128,IF($M$4="TE0714_REV01",RAW_m_TE0714_REV01!$AE:$AJ,IF($M$4="TE0714_REV02",RAW_m_TE0714_REV02!$AE:$AJ,IF($M$4="TE0714_REV03",RAW_m_TE0714_REV03!$AE:$AJ))),6,0),"---")</f>
        <v>---</v>
      </c>
      <c r="O128" s="54" t="str">
        <f>IFERROR(VLOOKUP(L128,IF($M$4="TE0714_REV01",RAW_m_TE0714_REV01!$AD:$AE,IF($M$4="TE0714_REV02",RAW_m_TE0714_REV02!$AD:$AE,IF($M$4="TE0714_REV03",RAW_m_TE0714_REV03!$AD:$AE))),2,0),"---")</f>
        <v>---</v>
      </c>
      <c r="P128" s="44" t="str">
        <f>IFERROR(VLOOKUP(O128,IF($M$4="TE0714_REV01",RAW_m_TE0714_REV01!$AJ:$AK,IF($M$4="TE0714_REV02",RAW_m_TE0714_REV02!$AJ:$AK,IF($M$4="TE0714_REV03",RAW_m_TE0714_REV03!$AJ:$AK))),2,0),"---")</f>
        <v>---</v>
      </c>
      <c r="Q128" s="44" t="str">
        <f>IFERROR(VLOOKUP(L128,IF($M$4="TE0714_REV01",RAW_m_TE0714_REV01!$AD:$AF,IF($M$4="TE0714_REV02",RAW_m_TE0714_REV02!$AD:$AF,IF($M$4="TE0714_REV03",RAW_m_TE0714_REV03!$AD:$AF))),3,0),"---")</f>
        <v>---</v>
      </c>
      <c r="R128" s="44" t="str">
        <f>IFERROR(VLOOKUP(O128,IF($M$4="TE0714_REV01",RAW_m_TE0714_REV01!$AE:$AG,IF($M$4="TE0714_REV02",RAW_m_TE0714_REV02!$AE:$AG,IF($M$4="TE0714_REV03",RAW_m_TE0714_REV03!$AE:$AG))),3,0),"---")</f>
        <v>---</v>
      </c>
      <c r="S128" s="44" t="str">
        <f t="shared" si="3"/>
        <v>---</v>
      </c>
    </row>
    <row r="129" spans="2:19" ht="15" customHeight="1" x14ac:dyDescent="0.25">
      <c r="B129" s="41">
        <f t="shared" si="2"/>
        <v>124</v>
      </c>
      <c r="C129" s="42">
        <f>IFERROR(IF($C$4="TEBT0714_REV01",CALC_CONN_TEBT0714_REV01!U129,IF($C$4="TEBB0714_REV01",CALC_CONN_TEBB0714_REV01!U129,IF($C$4="TEBA0714_REV01",CALC_CONN_TEBA0714_REV01!U129,))),"---")</f>
        <v>0</v>
      </c>
      <c r="D129" s="43">
        <f>IFERROR(IF($C$4="TEBT0714_REV01",CALC_CONN_TEBT0714_REV01!D129,IF($C$4="TEBB0714_REV01",CALC_CONN_TEBB0714_REV01!D129,IF($C$4="TEBA0714_REV01",CALC_CONN_TEBA0714_REV01!D129,))),"---")</f>
        <v>0</v>
      </c>
      <c r="E129" s="43">
        <f>IFERROR(IF($C$4="TEBT0714_REV01",CALC_CONN_TEBT0714_REV01!E129,IF($C$4="TEBB0714_REV01",CALC_CONN_TEBB0714_REV01!E129,IF($C$4="TEBA0714_REV01",CALC_CONN_TEBA0714_REV01!E129,))),"---")</f>
        <v>0</v>
      </c>
      <c r="F129" s="44" t="str">
        <f>IFERROR(IF(VLOOKUP($D129&amp;"-"&amp;$E129,IF($C$4="TEBA0714_REV01",CALC_CONN_TEBA0714_REV01!$F:$I,IF($C$4="TEBB0714_REV01",CALC_CONN_TEBB0714_REV01!$F:$I,IF($C$4="TEBT0714_REV01",CALC_CONN_TEBT0714_REV01!$F:$I))),4,0)="--","---",IF($C$4="TEBA0714_REV01",CALC_CONN_TEBA0714_REV01!$G129&amp; " --&gt; " &amp;CALC_CONN_TEBA0714_REV01!$I129&amp; " --&gt; ",IF($C$4="TEBB0714_REV01",CALC_CONN_TEBB0714_REV01!$G129&amp; " --&gt; " &amp;CALC_CONN_TEBB0714_REV01!$I129&amp; " --&gt; ",IF($C$4="TEBT0714_REV01",CALC_CONN_TEBT0714_REV01!$G129&amp; " --&gt; " &amp;CALC_CONN_TEBT0714_REV01!$I129&amp; " --&gt; ")))),"---")</f>
        <v>---</v>
      </c>
      <c r="G129" s="44" t="str">
        <f>IFERROR(IF(VLOOKUP($D129&amp;"-"&amp;$E129,IF($C$4="TEBA0714_REV01",CALC_CONN_TEBA0714_REV01!$F:$H,IF($C$4="TEBB0714_REV01",CALC_CONN_TEBB0714_REV01!$F:$H,IF($C$4="TEBT0714_REV01",CALC_CONN_TEBT0714_REV01!$F:$H))),3,0)="--",VLOOKUP($D129&amp;"-"&amp;$E129,IF($C$4="TEBA0714_REV01",CALC_CONN_TEBA0714_REV01!$F:$H,IF($C$4="TEBB0714_REV01",CALC_CONN_TEBB0714_REV01!$F:$H,IF($C$4="TEBT0714_REV01",CALC_CONN_TEBT0714_REV01!$F:$H))),2,0),VLOOKUP($D129&amp;"-"&amp;$E129,IF($C$4="TEBA0714_REV01",CALC_CONN_TEBA0714_REV01!$F:$H,IF($C$4="TEBB0714_REV01",CALC_CONN_TEBB0714_REV01!$F:$H,IF($C$4="TEBT0714_REV01",CALC_CONN_TEBT0714_REV01!$F:$H))),3,0)),"---")</f>
        <v>---</v>
      </c>
      <c r="H129" s="44" t="str">
        <f>IFERROR(VLOOKUP(G129,IF($C$4="TEBT0714_REV01",CALC_CONN_TEBT0714_REV01!$G:$T,IF($C$4="TEBB0714_REV01",CALC_CONN_TEBB0714_REV01!$G:$T,IF($C$4="TEBA0714_REV01",CALC_CONN_TEBA0714_REV01!$G:$T))),14,0),"---")</f>
        <v>---</v>
      </c>
      <c r="I129" s="44" t="str">
        <f>IFERROR(VLOOKUP($D129&amp;"-"&amp;$E129,IF($C$4="TEBA0714_REV01",CALC_CONN_TEBA0714_REV01!$F:$K,IF($C$4="TEBB0714_REV01",CALC_CONN_TEBB0714_REV01!$F:$K,IF($C$4="TEBT0714_REV01",CALC_CONN_TEBT0714_REV01!$F:$K,"???"))),6,0),"---")</f>
        <v>---</v>
      </c>
      <c r="J129" s="45" t="str">
        <f>IFERROR(VLOOKUP($D129&amp;"-"&amp;$E129,IF($C$4="TEBA0714_REV01",CALC_CONN_TEBA0714_REV01!$F:$M,IF($C$4="TEBB0714_REV01",CALC_CONN_TEBB0714_REV01!$F:$M,IF($C$4="TEBT0714_REV01",CALC_CONN_TEBT0714_REV01!$F:$M,"???"))),8,0),"---")</f>
        <v>---</v>
      </c>
      <c r="K129" s="46" t="str">
        <f>IFERROR(VLOOKUP($D129&amp;"-"&amp;$E129,IF($C$4="TEBT0714_REV01",CALC_CONN_TEBT0714_REV01!$F:$N,IF($C$4="TEBB0714_REV01",CALC_CONN_TEBB0714_REV01!$F:$N,IF($C$4="TEBA0714_REV01",CALC_CONN_TEBA0714_REV01!$F:$N))),9,0),"---")</f>
        <v>---</v>
      </c>
      <c r="L129" s="44" t="str">
        <f>IFERROR(VLOOKUP(K129,B2B!$H$3:$I$2000,2,0),"---")</f>
        <v>---</v>
      </c>
      <c r="M129" s="44" t="str">
        <f>IFERROR(VLOOKUP(L129,IF($M$4="TE0714_REV01",RAW_m_TE0714_REV01!$AD:$AH,IF($M$4="TE0714_REV02",RAW_m_TE0714_REV02!$AD:$AH,IF($M$4="TE0714_REV03",RAW_m_TE0714_REV03!$AD:$AH))),5,0),"---")</f>
        <v>---</v>
      </c>
      <c r="N129" s="44" t="str">
        <f>IFERROR(VLOOKUP(L129,IF($M$4="TE0714_REV01",RAW_m_TE0714_REV01!$AE:$AJ,IF($M$4="TE0714_REV02",RAW_m_TE0714_REV02!$AE:$AJ,IF($M$4="TE0714_REV03",RAW_m_TE0714_REV03!$AE:$AJ))),6,0),"---")</f>
        <v>---</v>
      </c>
      <c r="O129" s="54" t="str">
        <f>IFERROR(VLOOKUP(L129,IF($M$4="TE0714_REV01",RAW_m_TE0714_REV01!$AD:$AE,IF($M$4="TE0714_REV02",RAW_m_TE0714_REV02!$AD:$AE,IF($M$4="TE0714_REV03",RAW_m_TE0714_REV03!$AD:$AE))),2,0),"---")</f>
        <v>---</v>
      </c>
      <c r="P129" s="44" t="str">
        <f>IFERROR(VLOOKUP(O129,IF($M$4="TE0714_REV01",RAW_m_TE0714_REV01!$AJ:$AK,IF($M$4="TE0714_REV02",RAW_m_TE0714_REV02!$AJ:$AK,IF($M$4="TE0714_REV03",RAW_m_TE0714_REV03!$AJ:$AK))),2,0),"---")</f>
        <v>---</v>
      </c>
      <c r="Q129" s="44" t="str">
        <f>IFERROR(VLOOKUP(L129,IF($M$4="TE0714_REV01",RAW_m_TE0714_REV01!$AD:$AF,IF($M$4="TE0714_REV02",RAW_m_TE0714_REV02!$AD:$AF,IF($M$4="TE0714_REV03",RAW_m_TE0714_REV03!$AD:$AF))),3,0),"---")</f>
        <v>---</v>
      </c>
      <c r="R129" s="44" t="str">
        <f>IFERROR(VLOOKUP(O129,IF($M$4="TE0714_REV01",RAW_m_TE0714_REV01!$AE:$AG,IF($M$4="TE0714_REV02",RAW_m_TE0714_REV02!$AE:$AG,IF($M$4="TE0714_REV03",RAW_m_TE0714_REV03!$AE:$AG))),3,0),"---")</f>
        <v>---</v>
      </c>
      <c r="S129" s="44" t="str">
        <f t="shared" si="3"/>
        <v>---</v>
      </c>
    </row>
    <row r="130" spans="2:19" ht="15" customHeight="1" x14ac:dyDescent="0.25">
      <c r="B130" s="41">
        <f t="shared" si="2"/>
        <v>125</v>
      </c>
      <c r="C130" s="42">
        <f>IFERROR(IF($C$4="TEBT0714_REV01",CALC_CONN_TEBT0714_REV01!U130,IF($C$4="TEBB0714_REV01",CALC_CONN_TEBB0714_REV01!U130,IF($C$4="TEBA0714_REV01",CALC_CONN_TEBA0714_REV01!U130,))),"---")</f>
        <v>0</v>
      </c>
      <c r="D130" s="43">
        <f>IFERROR(IF($C$4="TEBT0714_REV01",CALC_CONN_TEBT0714_REV01!D130,IF($C$4="TEBB0714_REV01",CALC_CONN_TEBB0714_REV01!D130,IF($C$4="TEBA0714_REV01",CALC_CONN_TEBA0714_REV01!D130,))),"---")</f>
        <v>0</v>
      </c>
      <c r="E130" s="43">
        <f>IFERROR(IF($C$4="TEBT0714_REV01",CALC_CONN_TEBT0714_REV01!E130,IF($C$4="TEBB0714_REV01",CALC_CONN_TEBB0714_REV01!E130,IF($C$4="TEBA0714_REV01",CALC_CONN_TEBA0714_REV01!E130,))),"---")</f>
        <v>0</v>
      </c>
      <c r="F130" s="44" t="str">
        <f>IFERROR(IF(VLOOKUP($D130&amp;"-"&amp;$E130,IF($C$4="TEBA0714_REV01",CALC_CONN_TEBA0714_REV01!$F:$I,IF($C$4="TEBB0714_REV01",CALC_CONN_TEBB0714_REV01!$F:$I,IF($C$4="TEBT0714_REV01",CALC_CONN_TEBT0714_REV01!$F:$I))),4,0)="--","---",IF($C$4="TEBA0714_REV01",CALC_CONN_TEBA0714_REV01!$G130&amp; " --&gt; " &amp;CALC_CONN_TEBA0714_REV01!$I130&amp; " --&gt; ",IF($C$4="TEBB0714_REV01",CALC_CONN_TEBB0714_REV01!$G130&amp; " --&gt; " &amp;CALC_CONN_TEBB0714_REV01!$I130&amp; " --&gt; ",IF($C$4="TEBT0714_REV01",CALC_CONN_TEBT0714_REV01!$G130&amp; " --&gt; " &amp;CALC_CONN_TEBT0714_REV01!$I130&amp; " --&gt; ")))),"---")</f>
        <v>---</v>
      </c>
      <c r="G130" s="44" t="str">
        <f>IFERROR(IF(VLOOKUP($D130&amp;"-"&amp;$E130,IF($C$4="TEBA0714_REV01",CALC_CONN_TEBA0714_REV01!$F:$H,IF($C$4="TEBB0714_REV01",CALC_CONN_TEBB0714_REV01!$F:$H,IF($C$4="TEBT0714_REV01",CALC_CONN_TEBT0714_REV01!$F:$H))),3,0)="--",VLOOKUP($D130&amp;"-"&amp;$E130,IF($C$4="TEBA0714_REV01",CALC_CONN_TEBA0714_REV01!$F:$H,IF($C$4="TEBB0714_REV01",CALC_CONN_TEBB0714_REV01!$F:$H,IF($C$4="TEBT0714_REV01",CALC_CONN_TEBT0714_REV01!$F:$H))),2,0),VLOOKUP($D130&amp;"-"&amp;$E130,IF($C$4="TEBA0714_REV01",CALC_CONN_TEBA0714_REV01!$F:$H,IF($C$4="TEBB0714_REV01",CALC_CONN_TEBB0714_REV01!$F:$H,IF($C$4="TEBT0714_REV01",CALC_CONN_TEBT0714_REV01!$F:$H))),3,0)),"---")</f>
        <v>---</v>
      </c>
      <c r="H130" s="44" t="str">
        <f>IFERROR(VLOOKUP(G130,IF($C$4="TEBT0714_REV01",CALC_CONN_TEBT0714_REV01!$G:$T,IF($C$4="TEBB0714_REV01",CALC_CONN_TEBB0714_REV01!$G:$T,IF($C$4="TEBA0714_REV01",CALC_CONN_TEBA0714_REV01!$G:$T))),14,0),"---")</f>
        <v>---</v>
      </c>
      <c r="I130" s="44" t="str">
        <f>IFERROR(VLOOKUP($D130&amp;"-"&amp;$E130,IF($C$4="TEBA0714_REV01",CALC_CONN_TEBA0714_REV01!$F:$K,IF($C$4="TEBB0714_REV01",CALC_CONN_TEBB0714_REV01!$F:$K,IF($C$4="TEBT0714_REV01",CALC_CONN_TEBT0714_REV01!$F:$K,"???"))),6,0),"---")</f>
        <v>---</v>
      </c>
      <c r="J130" s="45" t="str">
        <f>IFERROR(VLOOKUP($D130&amp;"-"&amp;$E130,IF($C$4="TEBA0714_REV01",CALC_CONN_TEBA0714_REV01!$F:$M,IF($C$4="TEBB0714_REV01",CALC_CONN_TEBB0714_REV01!$F:$M,IF($C$4="TEBT0714_REV01",CALC_CONN_TEBT0714_REV01!$F:$M,"???"))),8,0),"---")</f>
        <v>---</v>
      </c>
      <c r="K130" s="46" t="str">
        <f>IFERROR(VLOOKUP($D130&amp;"-"&amp;$E130,IF($C$4="TEBT0714_REV01",CALC_CONN_TEBT0714_REV01!$F:$N,IF($C$4="TEBB0714_REV01",CALC_CONN_TEBB0714_REV01!$F:$N,IF($C$4="TEBA0714_REV01",CALC_CONN_TEBA0714_REV01!$F:$N))),9,0),"---")</f>
        <v>---</v>
      </c>
      <c r="L130" s="44" t="str">
        <f>IFERROR(VLOOKUP(K130,B2B!$H$3:$I$2000,2,0),"---")</f>
        <v>---</v>
      </c>
      <c r="M130" s="44" t="str">
        <f>IFERROR(VLOOKUP(L130,IF($M$4="TE0714_REV01",RAW_m_TE0714_REV01!$AD:$AH,IF($M$4="TE0714_REV02",RAW_m_TE0714_REV02!$AD:$AH,IF($M$4="TE0714_REV03",RAW_m_TE0714_REV03!$AD:$AH))),5,0),"---")</f>
        <v>---</v>
      </c>
      <c r="N130" s="44" t="str">
        <f>IFERROR(VLOOKUP(L130,IF($M$4="TE0714_REV01",RAW_m_TE0714_REV01!$AE:$AJ,IF($M$4="TE0714_REV02",RAW_m_TE0714_REV02!$AE:$AJ,IF($M$4="TE0714_REV03",RAW_m_TE0714_REV03!$AE:$AJ))),6,0),"---")</f>
        <v>---</v>
      </c>
      <c r="O130" s="54" t="str">
        <f>IFERROR(VLOOKUP(L130,IF($M$4="TE0714_REV01",RAW_m_TE0714_REV01!$AD:$AE,IF($M$4="TE0714_REV02",RAW_m_TE0714_REV02!$AD:$AE,IF($M$4="TE0714_REV03",RAW_m_TE0714_REV03!$AD:$AE))),2,0),"---")</f>
        <v>---</v>
      </c>
      <c r="P130" s="44" t="str">
        <f>IFERROR(VLOOKUP(O130,IF($M$4="TE0714_REV01",RAW_m_TE0714_REV01!$AJ:$AK,IF($M$4="TE0714_REV02",RAW_m_TE0714_REV02!$AJ:$AK,IF($M$4="TE0714_REV03",RAW_m_TE0714_REV03!$AJ:$AK))),2,0),"---")</f>
        <v>---</v>
      </c>
      <c r="Q130" s="44" t="str">
        <f>IFERROR(VLOOKUP(L130,IF($M$4="TE0714_REV01",RAW_m_TE0714_REV01!$AD:$AF,IF($M$4="TE0714_REV02",RAW_m_TE0714_REV02!$AD:$AF,IF($M$4="TE0714_REV03",RAW_m_TE0714_REV03!$AD:$AF))),3,0),"---")</f>
        <v>---</v>
      </c>
      <c r="R130" s="44" t="str">
        <f>IFERROR(VLOOKUP(O130,IF($M$4="TE0714_REV01",RAW_m_TE0714_REV01!$AE:$AG,IF($M$4="TE0714_REV02",RAW_m_TE0714_REV02!$AE:$AG,IF($M$4="TE0714_REV03",RAW_m_TE0714_REV03!$AE:$AG))),3,0),"---")</f>
        <v>---</v>
      </c>
      <c r="S130" s="44" t="str">
        <f t="shared" si="3"/>
        <v>---</v>
      </c>
    </row>
    <row r="131" spans="2:19" ht="15" customHeight="1" x14ac:dyDescent="0.25">
      <c r="B131" s="41">
        <f t="shared" si="2"/>
        <v>126</v>
      </c>
      <c r="C131" s="42">
        <f>IFERROR(IF($C$4="TEBT0714_REV01",CALC_CONN_TEBT0714_REV01!U131,IF($C$4="TEBB0714_REV01",CALC_CONN_TEBB0714_REV01!U131,IF($C$4="TEBA0714_REV01",CALC_CONN_TEBA0714_REV01!U131,))),"---")</f>
        <v>0</v>
      </c>
      <c r="D131" s="43">
        <f>IFERROR(IF($C$4="TEBT0714_REV01",CALC_CONN_TEBT0714_REV01!D131,IF($C$4="TEBB0714_REV01",CALC_CONN_TEBB0714_REV01!D131,IF($C$4="TEBA0714_REV01",CALC_CONN_TEBA0714_REV01!D131,))),"---")</f>
        <v>0</v>
      </c>
      <c r="E131" s="43">
        <f>IFERROR(IF($C$4="TEBT0714_REV01",CALC_CONN_TEBT0714_REV01!E131,IF($C$4="TEBB0714_REV01",CALC_CONN_TEBB0714_REV01!E131,IF($C$4="TEBA0714_REV01",CALC_CONN_TEBA0714_REV01!E131,))),"---")</f>
        <v>0</v>
      </c>
      <c r="F131" s="44" t="str">
        <f>IFERROR(IF(VLOOKUP($D131&amp;"-"&amp;$E131,IF($C$4="TEBA0714_REV01",CALC_CONN_TEBA0714_REV01!$F:$I,IF($C$4="TEBB0714_REV01",CALC_CONN_TEBB0714_REV01!$F:$I,IF($C$4="TEBT0714_REV01",CALC_CONN_TEBT0714_REV01!$F:$I))),4,0)="--","---",IF($C$4="TEBA0714_REV01",CALC_CONN_TEBA0714_REV01!$G131&amp; " --&gt; " &amp;CALC_CONN_TEBA0714_REV01!$I131&amp; " --&gt; ",IF($C$4="TEBB0714_REV01",CALC_CONN_TEBB0714_REV01!$G131&amp; " --&gt; " &amp;CALC_CONN_TEBB0714_REV01!$I131&amp; " --&gt; ",IF($C$4="TEBT0714_REV01",CALC_CONN_TEBT0714_REV01!$G131&amp; " --&gt; " &amp;CALC_CONN_TEBT0714_REV01!$I131&amp; " --&gt; ")))),"---")</f>
        <v>---</v>
      </c>
      <c r="G131" s="44" t="str">
        <f>IFERROR(IF(VLOOKUP($D131&amp;"-"&amp;$E131,IF($C$4="TEBA0714_REV01",CALC_CONN_TEBA0714_REV01!$F:$H,IF($C$4="TEBB0714_REV01",CALC_CONN_TEBB0714_REV01!$F:$H,IF($C$4="TEBT0714_REV01",CALC_CONN_TEBT0714_REV01!$F:$H))),3,0)="--",VLOOKUP($D131&amp;"-"&amp;$E131,IF($C$4="TEBA0714_REV01",CALC_CONN_TEBA0714_REV01!$F:$H,IF($C$4="TEBB0714_REV01",CALC_CONN_TEBB0714_REV01!$F:$H,IF($C$4="TEBT0714_REV01",CALC_CONN_TEBT0714_REV01!$F:$H))),2,0),VLOOKUP($D131&amp;"-"&amp;$E131,IF($C$4="TEBA0714_REV01",CALC_CONN_TEBA0714_REV01!$F:$H,IF($C$4="TEBB0714_REV01",CALC_CONN_TEBB0714_REV01!$F:$H,IF($C$4="TEBT0714_REV01",CALC_CONN_TEBT0714_REV01!$F:$H))),3,0)),"---")</f>
        <v>---</v>
      </c>
      <c r="H131" s="44" t="str">
        <f>IFERROR(VLOOKUP(G131,IF($C$4="TEBT0714_REV01",CALC_CONN_TEBT0714_REV01!$G:$T,IF($C$4="TEBB0714_REV01",CALC_CONN_TEBB0714_REV01!$G:$T,IF($C$4="TEBA0714_REV01",CALC_CONN_TEBA0714_REV01!$G:$T))),14,0),"---")</f>
        <v>---</v>
      </c>
      <c r="I131" s="44" t="str">
        <f>IFERROR(VLOOKUP($D131&amp;"-"&amp;$E131,IF($C$4="TEBA0714_REV01",CALC_CONN_TEBA0714_REV01!$F:$K,IF($C$4="TEBB0714_REV01",CALC_CONN_TEBB0714_REV01!$F:$K,IF($C$4="TEBT0714_REV01",CALC_CONN_TEBT0714_REV01!$F:$K,"???"))),6,0),"---")</f>
        <v>---</v>
      </c>
      <c r="J131" s="45" t="str">
        <f>IFERROR(VLOOKUP($D131&amp;"-"&amp;$E131,IF($C$4="TEBA0714_REV01",CALC_CONN_TEBA0714_REV01!$F:$M,IF($C$4="TEBB0714_REV01",CALC_CONN_TEBB0714_REV01!$F:$M,IF($C$4="TEBT0714_REV01",CALC_CONN_TEBT0714_REV01!$F:$M,"???"))),8,0),"---")</f>
        <v>---</v>
      </c>
      <c r="K131" s="46" t="str">
        <f>IFERROR(VLOOKUP($D131&amp;"-"&amp;$E131,IF($C$4="TEBT0714_REV01",CALC_CONN_TEBT0714_REV01!$F:$N,IF($C$4="TEBB0714_REV01",CALC_CONN_TEBB0714_REV01!$F:$N,IF($C$4="TEBA0714_REV01",CALC_CONN_TEBA0714_REV01!$F:$N))),9,0),"---")</f>
        <v>---</v>
      </c>
      <c r="L131" s="44" t="str">
        <f>IFERROR(VLOOKUP(K131,B2B!$H$3:$I$2000,2,0),"---")</f>
        <v>---</v>
      </c>
      <c r="M131" s="44" t="str">
        <f>IFERROR(VLOOKUP(L131,IF($M$4="TE0714_REV01",RAW_m_TE0714_REV01!$AD:$AH,IF($M$4="TE0714_REV02",RAW_m_TE0714_REV02!$AD:$AH,IF($M$4="TE0714_REV03",RAW_m_TE0714_REV03!$AD:$AH))),5,0),"---")</f>
        <v>---</v>
      </c>
      <c r="N131" s="44" t="str">
        <f>IFERROR(VLOOKUP(L131,IF($M$4="TE0714_REV01",RAW_m_TE0714_REV01!$AE:$AJ,IF($M$4="TE0714_REV02",RAW_m_TE0714_REV02!$AE:$AJ,IF($M$4="TE0714_REV03",RAW_m_TE0714_REV03!$AE:$AJ))),6,0),"---")</f>
        <v>---</v>
      </c>
      <c r="O131" s="54" t="str">
        <f>IFERROR(VLOOKUP(L131,IF($M$4="TE0714_REV01",RAW_m_TE0714_REV01!$AD:$AE,IF($M$4="TE0714_REV02",RAW_m_TE0714_REV02!$AD:$AE,IF($M$4="TE0714_REV03",RAW_m_TE0714_REV03!$AD:$AE))),2,0),"---")</f>
        <v>---</v>
      </c>
      <c r="P131" s="44" t="str">
        <f>IFERROR(VLOOKUP(O131,IF($M$4="TE0714_REV01",RAW_m_TE0714_REV01!$AJ:$AK,IF($M$4="TE0714_REV02",RAW_m_TE0714_REV02!$AJ:$AK,IF($M$4="TE0714_REV03",RAW_m_TE0714_REV03!$AJ:$AK))),2,0),"---")</f>
        <v>---</v>
      </c>
      <c r="Q131" s="44" t="str">
        <f>IFERROR(VLOOKUP(L131,IF($M$4="TE0714_REV01",RAW_m_TE0714_REV01!$AD:$AF,IF($M$4="TE0714_REV02",RAW_m_TE0714_REV02!$AD:$AF,IF($M$4="TE0714_REV03",RAW_m_TE0714_REV03!$AD:$AF))),3,0),"---")</f>
        <v>---</v>
      </c>
      <c r="R131" s="44" t="str">
        <f>IFERROR(VLOOKUP(O131,IF($M$4="TE0714_REV01",RAW_m_TE0714_REV01!$AE:$AG,IF($M$4="TE0714_REV02",RAW_m_TE0714_REV02!$AE:$AG,IF($M$4="TE0714_REV03",RAW_m_TE0714_REV03!$AE:$AG))),3,0),"---")</f>
        <v>---</v>
      </c>
      <c r="S131" s="44" t="str">
        <f t="shared" si="3"/>
        <v>---</v>
      </c>
    </row>
    <row r="132" spans="2:19" ht="15" customHeight="1" x14ac:dyDescent="0.25">
      <c r="B132" s="41">
        <f t="shared" si="2"/>
        <v>127</v>
      </c>
      <c r="C132" s="42">
        <f>IFERROR(IF($C$4="TEBT0714_REV01",CALC_CONN_TEBT0714_REV01!U132,IF($C$4="TEBB0714_REV01",CALC_CONN_TEBB0714_REV01!U132,IF($C$4="TEBA0714_REV01",CALC_CONN_TEBA0714_REV01!U132,))),"---")</f>
        <v>0</v>
      </c>
      <c r="D132" s="43">
        <f>IFERROR(IF($C$4="TEBT0714_REV01",CALC_CONN_TEBT0714_REV01!D132,IF($C$4="TEBB0714_REV01",CALC_CONN_TEBB0714_REV01!D132,IF($C$4="TEBA0714_REV01",CALC_CONN_TEBA0714_REV01!D132,))),"---")</f>
        <v>0</v>
      </c>
      <c r="E132" s="43">
        <f>IFERROR(IF($C$4="TEBT0714_REV01",CALC_CONN_TEBT0714_REV01!E132,IF($C$4="TEBB0714_REV01",CALC_CONN_TEBB0714_REV01!E132,IF($C$4="TEBA0714_REV01",CALC_CONN_TEBA0714_REV01!E132,))),"---")</f>
        <v>0</v>
      </c>
      <c r="F132" s="44" t="str">
        <f>IFERROR(IF(VLOOKUP($D132&amp;"-"&amp;$E132,IF($C$4="TEBA0714_REV01",CALC_CONN_TEBA0714_REV01!$F:$I,IF($C$4="TEBB0714_REV01",CALC_CONN_TEBB0714_REV01!$F:$I,IF($C$4="TEBT0714_REV01",CALC_CONN_TEBT0714_REV01!$F:$I))),4,0)="--","---",IF($C$4="TEBA0714_REV01",CALC_CONN_TEBA0714_REV01!$G132&amp; " --&gt; " &amp;CALC_CONN_TEBA0714_REV01!$I132&amp; " --&gt; ",IF($C$4="TEBB0714_REV01",CALC_CONN_TEBB0714_REV01!$G132&amp; " --&gt; " &amp;CALC_CONN_TEBB0714_REV01!$I132&amp; " --&gt; ",IF($C$4="TEBT0714_REV01",CALC_CONN_TEBT0714_REV01!$G132&amp; " --&gt; " &amp;CALC_CONN_TEBT0714_REV01!$I132&amp; " --&gt; ")))),"---")</f>
        <v>---</v>
      </c>
      <c r="G132" s="44" t="str">
        <f>IFERROR(IF(VLOOKUP($D132&amp;"-"&amp;$E132,IF($C$4="TEBA0714_REV01",CALC_CONN_TEBA0714_REV01!$F:$H,IF($C$4="TEBB0714_REV01",CALC_CONN_TEBB0714_REV01!$F:$H,IF($C$4="TEBT0714_REV01",CALC_CONN_TEBT0714_REV01!$F:$H))),3,0)="--",VLOOKUP($D132&amp;"-"&amp;$E132,IF($C$4="TEBA0714_REV01",CALC_CONN_TEBA0714_REV01!$F:$H,IF($C$4="TEBB0714_REV01",CALC_CONN_TEBB0714_REV01!$F:$H,IF($C$4="TEBT0714_REV01",CALC_CONN_TEBT0714_REV01!$F:$H))),2,0),VLOOKUP($D132&amp;"-"&amp;$E132,IF($C$4="TEBA0714_REV01",CALC_CONN_TEBA0714_REV01!$F:$H,IF($C$4="TEBB0714_REV01",CALC_CONN_TEBB0714_REV01!$F:$H,IF($C$4="TEBT0714_REV01",CALC_CONN_TEBT0714_REV01!$F:$H))),3,0)),"---")</f>
        <v>---</v>
      </c>
      <c r="H132" s="44" t="str">
        <f>IFERROR(VLOOKUP(G132,IF($C$4="TEBT0714_REV01",CALC_CONN_TEBT0714_REV01!$G:$T,IF($C$4="TEBB0714_REV01",CALC_CONN_TEBB0714_REV01!$G:$T,IF($C$4="TEBA0714_REV01",CALC_CONN_TEBA0714_REV01!$G:$T))),14,0),"---")</f>
        <v>---</v>
      </c>
      <c r="I132" s="44" t="str">
        <f>IFERROR(VLOOKUP($D132&amp;"-"&amp;$E132,IF($C$4="TEBA0714_REV01",CALC_CONN_TEBA0714_REV01!$F:$K,IF($C$4="TEBB0714_REV01",CALC_CONN_TEBB0714_REV01!$F:$K,IF($C$4="TEBT0714_REV01",CALC_CONN_TEBT0714_REV01!$F:$K,"???"))),6,0),"---")</f>
        <v>---</v>
      </c>
      <c r="J132" s="45" t="str">
        <f>IFERROR(VLOOKUP($D132&amp;"-"&amp;$E132,IF($C$4="TEBA0714_REV01",CALC_CONN_TEBA0714_REV01!$F:$M,IF($C$4="TEBB0714_REV01",CALC_CONN_TEBB0714_REV01!$F:$M,IF($C$4="TEBT0714_REV01",CALC_CONN_TEBT0714_REV01!$F:$M,"???"))),8,0),"---")</f>
        <v>---</v>
      </c>
      <c r="K132" s="46" t="str">
        <f>IFERROR(VLOOKUP($D132&amp;"-"&amp;$E132,IF($C$4="TEBT0714_REV01",CALC_CONN_TEBT0714_REV01!$F:$N,IF($C$4="TEBB0714_REV01",CALC_CONN_TEBB0714_REV01!$F:$N,IF($C$4="TEBA0714_REV01",CALC_CONN_TEBA0714_REV01!$F:$N))),9,0),"---")</f>
        <v>---</v>
      </c>
      <c r="L132" s="44" t="str">
        <f>IFERROR(VLOOKUP(K132,B2B!$H$3:$I$2000,2,0),"---")</f>
        <v>---</v>
      </c>
      <c r="M132" s="44" t="str">
        <f>IFERROR(VLOOKUP(L132,IF($M$4="TE0714_REV01",RAW_m_TE0714_REV01!$AD:$AH,IF($M$4="TE0714_REV02",RAW_m_TE0714_REV02!$AD:$AH,IF($M$4="TE0714_REV03",RAW_m_TE0714_REV03!$AD:$AH))),5,0),"---")</f>
        <v>---</v>
      </c>
      <c r="N132" s="44" t="str">
        <f>IFERROR(VLOOKUP(L132,IF($M$4="TE0714_REV01",RAW_m_TE0714_REV01!$AE:$AJ,IF($M$4="TE0714_REV02",RAW_m_TE0714_REV02!$AE:$AJ,IF($M$4="TE0714_REV03",RAW_m_TE0714_REV03!$AE:$AJ))),6,0),"---")</f>
        <v>---</v>
      </c>
      <c r="O132" s="54" t="str">
        <f>IFERROR(VLOOKUP(L132,IF($M$4="TE0714_REV01",RAW_m_TE0714_REV01!$AD:$AE,IF($M$4="TE0714_REV02",RAW_m_TE0714_REV02!$AD:$AE,IF($M$4="TE0714_REV03",RAW_m_TE0714_REV03!$AD:$AE))),2,0),"---")</f>
        <v>---</v>
      </c>
      <c r="P132" s="44" t="str">
        <f>IFERROR(VLOOKUP(O132,IF($M$4="TE0714_REV01",RAW_m_TE0714_REV01!$AJ:$AK,IF($M$4="TE0714_REV02",RAW_m_TE0714_REV02!$AJ:$AK,IF($M$4="TE0714_REV03",RAW_m_TE0714_REV03!$AJ:$AK))),2,0),"---")</f>
        <v>---</v>
      </c>
      <c r="Q132" s="44" t="str">
        <f>IFERROR(VLOOKUP(L132,IF($M$4="TE0714_REV01",RAW_m_TE0714_REV01!$AD:$AF,IF($M$4="TE0714_REV02",RAW_m_TE0714_REV02!$AD:$AF,IF($M$4="TE0714_REV03",RAW_m_TE0714_REV03!$AD:$AF))),3,0),"---")</f>
        <v>---</v>
      </c>
      <c r="R132" s="44" t="str">
        <f>IFERROR(VLOOKUP(O132,IF($M$4="TE0714_REV01",RAW_m_TE0714_REV01!$AE:$AG,IF($M$4="TE0714_REV02",RAW_m_TE0714_REV02!$AE:$AG,IF($M$4="TE0714_REV03",RAW_m_TE0714_REV03!$AE:$AG))),3,0),"---")</f>
        <v>---</v>
      </c>
      <c r="S132" s="44" t="str">
        <f t="shared" si="3"/>
        <v>---</v>
      </c>
    </row>
    <row r="133" spans="2:19" ht="15" customHeight="1" x14ac:dyDescent="0.25">
      <c r="B133" s="41">
        <f t="shared" si="2"/>
        <v>128</v>
      </c>
      <c r="C133" s="42">
        <f>IFERROR(IF($C$4="TEBT0714_REV01",CALC_CONN_TEBT0714_REV01!U133,IF($C$4="TEBB0714_REV01",CALC_CONN_TEBB0714_REV01!U133,IF($C$4="TEBA0714_REV01",CALC_CONN_TEBA0714_REV01!U133,))),"---")</f>
        <v>0</v>
      </c>
      <c r="D133" s="43">
        <f>IFERROR(IF($C$4="TEBT0714_REV01",CALC_CONN_TEBT0714_REV01!D133,IF($C$4="TEBB0714_REV01",CALC_CONN_TEBB0714_REV01!D133,IF($C$4="TEBA0714_REV01",CALC_CONN_TEBA0714_REV01!D133,))),"---")</f>
        <v>0</v>
      </c>
      <c r="E133" s="43">
        <f>IFERROR(IF($C$4="TEBT0714_REV01",CALC_CONN_TEBT0714_REV01!E133,IF($C$4="TEBB0714_REV01",CALC_CONN_TEBB0714_REV01!E133,IF($C$4="TEBA0714_REV01",CALC_CONN_TEBA0714_REV01!E133,))),"---")</f>
        <v>0</v>
      </c>
      <c r="F133" s="44" t="str">
        <f>IFERROR(IF(VLOOKUP($D133&amp;"-"&amp;$E133,IF($C$4="TEBA0714_REV01",CALC_CONN_TEBA0714_REV01!$F:$I,IF($C$4="TEBB0714_REV01",CALC_CONN_TEBB0714_REV01!$F:$I,IF($C$4="TEBT0714_REV01",CALC_CONN_TEBT0714_REV01!$F:$I))),4,0)="--","---",IF($C$4="TEBA0714_REV01",CALC_CONN_TEBA0714_REV01!$G133&amp; " --&gt; " &amp;CALC_CONN_TEBA0714_REV01!$I133&amp; " --&gt; ",IF($C$4="TEBB0714_REV01",CALC_CONN_TEBB0714_REV01!$G133&amp; " --&gt; " &amp;CALC_CONN_TEBB0714_REV01!$I133&amp; " --&gt; ",IF($C$4="TEBT0714_REV01",CALC_CONN_TEBT0714_REV01!$G133&amp; " --&gt; " &amp;CALC_CONN_TEBT0714_REV01!$I133&amp; " --&gt; ")))),"---")</f>
        <v>---</v>
      </c>
      <c r="G133" s="44" t="str">
        <f>IFERROR(IF(VLOOKUP($D133&amp;"-"&amp;$E133,IF($C$4="TEBA0714_REV01",CALC_CONN_TEBA0714_REV01!$F:$H,IF($C$4="TEBB0714_REV01",CALC_CONN_TEBB0714_REV01!$F:$H,IF($C$4="TEBT0714_REV01",CALC_CONN_TEBT0714_REV01!$F:$H))),3,0)="--",VLOOKUP($D133&amp;"-"&amp;$E133,IF($C$4="TEBA0714_REV01",CALC_CONN_TEBA0714_REV01!$F:$H,IF($C$4="TEBB0714_REV01",CALC_CONN_TEBB0714_REV01!$F:$H,IF($C$4="TEBT0714_REV01",CALC_CONN_TEBT0714_REV01!$F:$H))),2,0),VLOOKUP($D133&amp;"-"&amp;$E133,IF($C$4="TEBA0714_REV01",CALC_CONN_TEBA0714_REV01!$F:$H,IF($C$4="TEBB0714_REV01",CALC_CONN_TEBB0714_REV01!$F:$H,IF($C$4="TEBT0714_REV01",CALC_CONN_TEBT0714_REV01!$F:$H))),3,0)),"---")</f>
        <v>---</v>
      </c>
      <c r="H133" s="44" t="str">
        <f>IFERROR(VLOOKUP(G133,IF($C$4="TEBT0714_REV01",CALC_CONN_TEBT0714_REV01!$G:$T,IF($C$4="TEBB0714_REV01",CALC_CONN_TEBB0714_REV01!$G:$T,IF($C$4="TEBA0714_REV01",CALC_CONN_TEBA0714_REV01!$G:$T))),14,0),"---")</f>
        <v>---</v>
      </c>
      <c r="I133" s="44" t="str">
        <f>IFERROR(VLOOKUP($D133&amp;"-"&amp;$E133,IF($C$4="TEBA0714_REV01",CALC_CONN_TEBA0714_REV01!$F:$K,IF($C$4="TEBB0714_REV01",CALC_CONN_TEBB0714_REV01!$F:$K,IF($C$4="TEBT0714_REV01",CALC_CONN_TEBT0714_REV01!$F:$K,"???"))),6,0),"---")</f>
        <v>---</v>
      </c>
      <c r="J133" s="45" t="str">
        <f>IFERROR(VLOOKUP($D133&amp;"-"&amp;$E133,IF($C$4="TEBA0714_REV01",CALC_CONN_TEBA0714_REV01!$F:$M,IF($C$4="TEBB0714_REV01",CALC_CONN_TEBB0714_REV01!$F:$M,IF($C$4="TEBT0714_REV01",CALC_CONN_TEBT0714_REV01!$F:$M,"???"))),8,0),"---")</f>
        <v>---</v>
      </c>
      <c r="K133" s="46" t="str">
        <f>IFERROR(VLOOKUP($D133&amp;"-"&amp;$E133,IF($C$4="TEBT0714_REV01",CALC_CONN_TEBT0714_REV01!$F:$N,IF($C$4="TEBB0714_REV01",CALC_CONN_TEBB0714_REV01!$F:$N,IF($C$4="TEBA0714_REV01",CALC_CONN_TEBA0714_REV01!$F:$N))),9,0),"---")</f>
        <v>---</v>
      </c>
      <c r="L133" s="44" t="str">
        <f>IFERROR(VLOOKUP(K133,B2B!$H$3:$I$2000,2,0),"---")</f>
        <v>---</v>
      </c>
      <c r="M133" s="44" t="str">
        <f>IFERROR(VLOOKUP(L133,IF($M$4="TE0714_REV01",RAW_m_TE0714_REV01!$AD:$AH,IF($M$4="TE0714_REV02",RAW_m_TE0714_REV02!$AD:$AH,IF($M$4="TE0714_REV03",RAW_m_TE0714_REV03!$AD:$AH))),5,0),"---")</f>
        <v>---</v>
      </c>
      <c r="N133" s="44" t="str">
        <f>IFERROR(VLOOKUP(L133,IF($M$4="TE0714_REV01",RAW_m_TE0714_REV01!$AE:$AJ,IF($M$4="TE0714_REV02",RAW_m_TE0714_REV02!$AE:$AJ,IF($M$4="TE0714_REV03",RAW_m_TE0714_REV03!$AE:$AJ))),6,0),"---")</f>
        <v>---</v>
      </c>
      <c r="O133" s="54" t="str">
        <f>IFERROR(VLOOKUP(L133,IF($M$4="TE0714_REV01",RAW_m_TE0714_REV01!$AD:$AE,IF($M$4="TE0714_REV02",RAW_m_TE0714_REV02!$AD:$AE,IF($M$4="TE0714_REV03",RAW_m_TE0714_REV03!$AD:$AE))),2,0),"---")</f>
        <v>---</v>
      </c>
      <c r="P133" s="44" t="str">
        <f>IFERROR(VLOOKUP(O133,IF($M$4="TE0714_REV01",RAW_m_TE0714_REV01!$AJ:$AK,IF($M$4="TE0714_REV02",RAW_m_TE0714_REV02!$AJ:$AK,IF($M$4="TE0714_REV03",RAW_m_TE0714_REV03!$AJ:$AK))),2,0),"---")</f>
        <v>---</v>
      </c>
      <c r="Q133" s="44" t="str">
        <f>IFERROR(VLOOKUP(L133,IF($M$4="TE0714_REV01",RAW_m_TE0714_REV01!$AD:$AF,IF($M$4="TE0714_REV02",RAW_m_TE0714_REV02!$AD:$AF,IF($M$4="TE0714_REV03",RAW_m_TE0714_REV03!$AD:$AF))),3,0),"---")</f>
        <v>---</v>
      </c>
      <c r="R133" s="44" t="str">
        <f>IFERROR(VLOOKUP(O133,IF($M$4="TE0714_REV01",RAW_m_TE0714_REV01!$AE:$AG,IF($M$4="TE0714_REV02",RAW_m_TE0714_REV02!$AE:$AG,IF($M$4="TE0714_REV03",RAW_m_TE0714_REV03!$AE:$AG))),3,0),"---")</f>
        <v>---</v>
      </c>
      <c r="S133" s="44" t="str">
        <f t="shared" si="3"/>
        <v>---</v>
      </c>
    </row>
    <row r="134" spans="2:19" ht="15" customHeight="1" x14ac:dyDescent="0.25">
      <c r="B134" s="41">
        <f t="shared" si="2"/>
        <v>129</v>
      </c>
      <c r="C134" s="42">
        <f>IFERROR(IF($C$4="TEBT0714_REV01",CALC_CONN_TEBT0714_REV01!U134,IF($C$4="TEBB0714_REV01",CALC_CONN_TEBB0714_REV01!U134,IF($C$4="TEBA0714_REV01",CALC_CONN_TEBA0714_REV01!U134,))),"---")</f>
        <v>0</v>
      </c>
      <c r="D134" s="43">
        <f>IFERROR(IF($C$4="TEBT0714_REV01",CALC_CONN_TEBT0714_REV01!D134,IF($C$4="TEBB0714_REV01",CALC_CONN_TEBB0714_REV01!D134,IF($C$4="TEBA0714_REV01",CALC_CONN_TEBA0714_REV01!D134,))),"---")</f>
        <v>0</v>
      </c>
      <c r="E134" s="43">
        <f>IFERROR(IF($C$4="TEBT0714_REV01",CALC_CONN_TEBT0714_REV01!E134,IF($C$4="TEBB0714_REV01",CALC_CONN_TEBB0714_REV01!E134,IF($C$4="TEBA0714_REV01",CALC_CONN_TEBA0714_REV01!E134,))),"---")</f>
        <v>0</v>
      </c>
      <c r="F134" s="44" t="str">
        <f>IFERROR(IF(VLOOKUP($D134&amp;"-"&amp;$E134,IF($C$4="TEBA0714_REV01",CALC_CONN_TEBA0714_REV01!$F:$I,IF($C$4="TEBB0714_REV01",CALC_CONN_TEBB0714_REV01!$F:$I,IF($C$4="TEBT0714_REV01",CALC_CONN_TEBT0714_REV01!$F:$I))),4,0)="--","---",IF($C$4="TEBA0714_REV01",CALC_CONN_TEBA0714_REV01!$G134&amp; " --&gt; " &amp;CALC_CONN_TEBA0714_REV01!$I134&amp; " --&gt; ",IF($C$4="TEBB0714_REV01",CALC_CONN_TEBB0714_REV01!$G134&amp; " --&gt; " &amp;CALC_CONN_TEBB0714_REV01!$I134&amp; " --&gt; ",IF($C$4="TEBT0714_REV01",CALC_CONN_TEBT0714_REV01!$G134&amp; " --&gt; " &amp;CALC_CONN_TEBT0714_REV01!$I134&amp; " --&gt; ")))),"---")</f>
        <v>---</v>
      </c>
      <c r="G134" s="44" t="str">
        <f>IFERROR(IF(VLOOKUP($D134&amp;"-"&amp;$E134,IF($C$4="TEBA0714_REV01",CALC_CONN_TEBA0714_REV01!$F:$H,IF($C$4="TEBB0714_REV01",CALC_CONN_TEBB0714_REV01!$F:$H,IF($C$4="TEBT0714_REV01",CALC_CONN_TEBT0714_REV01!$F:$H))),3,0)="--",VLOOKUP($D134&amp;"-"&amp;$E134,IF($C$4="TEBA0714_REV01",CALC_CONN_TEBA0714_REV01!$F:$H,IF($C$4="TEBB0714_REV01",CALC_CONN_TEBB0714_REV01!$F:$H,IF($C$4="TEBT0714_REV01",CALC_CONN_TEBT0714_REV01!$F:$H))),2,0),VLOOKUP($D134&amp;"-"&amp;$E134,IF($C$4="TEBA0714_REV01",CALC_CONN_TEBA0714_REV01!$F:$H,IF($C$4="TEBB0714_REV01",CALC_CONN_TEBB0714_REV01!$F:$H,IF($C$4="TEBT0714_REV01",CALC_CONN_TEBT0714_REV01!$F:$H))),3,0)),"---")</f>
        <v>---</v>
      </c>
      <c r="H134" s="44" t="str">
        <f>IFERROR(VLOOKUP(G134,IF($C$4="TEBT0714_REV01",CALC_CONN_TEBT0714_REV01!$G:$T,IF($C$4="TEBB0714_REV01",CALC_CONN_TEBB0714_REV01!$G:$T,IF($C$4="TEBA0714_REV01",CALC_CONN_TEBA0714_REV01!$G:$T))),14,0),"---")</f>
        <v>---</v>
      </c>
      <c r="I134" s="44" t="str">
        <f>IFERROR(VLOOKUP($D134&amp;"-"&amp;$E134,IF($C$4="TEBA0714_REV01",CALC_CONN_TEBA0714_REV01!$F:$K,IF($C$4="TEBB0714_REV01",CALC_CONN_TEBB0714_REV01!$F:$K,IF($C$4="TEBT0714_REV01",CALC_CONN_TEBT0714_REV01!$F:$K,"???"))),6,0),"---")</f>
        <v>---</v>
      </c>
      <c r="J134" s="45" t="str">
        <f>IFERROR(VLOOKUP($D134&amp;"-"&amp;$E134,IF($C$4="TEBA0714_REV01",CALC_CONN_TEBA0714_REV01!$F:$M,IF($C$4="TEBB0714_REV01",CALC_CONN_TEBB0714_REV01!$F:$M,IF($C$4="TEBT0714_REV01",CALC_CONN_TEBT0714_REV01!$F:$M,"???"))),8,0),"---")</f>
        <v>---</v>
      </c>
      <c r="K134" s="46" t="str">
        <f>IFERROR(VLOOKUP($D134&amp;"-"&amp;$E134,IF($C$4="TEBT0714_REV01",CALC_CONN_TEBT0714_REV01!$F:$N,IF($C$4="TEBB0714_REV01",CALC_CONN_TEBB0714_REV01!$F:$N,IF($C$4="TEBA0714_REV01",CALC_CONN_TEBA0714_REV01!$F:$N))),9,0),"---")</f>
        <v>---</v>
      </c>
      <c r="L134" s="44" t="str">
        <f>IFERROR(VLOOKUP(K134,B2B!$H$3:$I$2000,2,0),"---")</f>
        <v>---</v>
      </c>
      <c r="M134" s="44" t="str">
        <f>IFERROR(VLOOKUP(L134,IF($M$4="TE0714_REV01",RAW_m_TE0714_REV01!$AD:$AH,IF($M$4="TE0714_REV02",RAW_m_TE0714_REV02!$AD:$AH,IF($M$4="TE0714_REV03",RAW_m_TE0714_REV03!$AD:$AH))),5,0),"---")</f>
        <v>---</v>
      </c>
      <c r="N134" s="44" t="str">
        <f>IFERROR(VLOOKUP(L134,IF($M$4="TE0714_REV01",RAW_m_TE0714_REV01!$AE:$AJ,IF($M$4="TE0714_REV02",RAW_m_TE0714_REV02!$AE:$AJ,IF($M$4="TE0714_REV03",RAW_m_TE0714_REV03!$AE:$AJ))),6,0),"---")</f>
        <v>---</v>
      </c>
      <c r="O134" s="54" t="str">
        <f>IFERROR(VLOOKUP(L134,IF($M$4="TE0714_REV01",RAW_m_TE0714_REV01!$AD:$AE,IF($M$4="TE0714_REV02",RAW_m_TE0714_REV02!$AD:$AE,IF($M$4="TE0714_REV03",RAW_m_TE0714_REV03!$AD:$AE))),2,0),"---")</f>
        <v>---</v>
      </c>
      <c r="P134" s="44" t="str">
        <f>IFERROR(VLOOKUP(O134,IF($M$4="TE0714_REV01",RAW_m_TE0714_REV01!$AJ:$AK,IF($M$4="TE0714_REV02",RAW_m_TE0714_REV02!$AJ:$AK,IF($M$4="TE0714_REV03",RAW_m_TE0714_REV03!$AJ:$AK))),2,0),"---")</f>
        <v>---</v>
      </c>
      <c r="Q134" s="44" t="str">
        <f>IFERROR(VLOOKUP(L134,IF($M$4="TE0714_REV01",RAW_m_TE0714_REV01!$AD:$AF,IF($M$4="TE0714_REV02",RAW_m_TE0714_REV02!$AD:$AF,IF($M$4="TE0714_REV03",RAW_m_TE0714_REV03!$AD:$AF))),3,0),"---")</f>
        <v>---</v>
      </c>
      <c r="R134" s="44" t="str">
        <f>IFERROR(VLOOKUP(O134,IF($M$4="TE0714_REV01",RAW_m_TE0714_REV01!$AE:$AG,IF($M$4="TE0714_REV02",RAW_m_TE0714_REV02!$AE:$AG,IF($M$4="TE0714_REV03",RAW_m_TE0714_REV03!$AE:$AG))),3,0),"---")</f>
        <v>---</v>
      </c>
      <c r="S134" s="44" t="str">
        <f t="shared" si="3"/>
        <v>---</v>
      </c>
    </row>
    <row r="135" spans="2:19" ht="15" customHeight="1" x14ac:dyDescent="0.25">
      <c r="B135" s="41">
        <f t="shared" si="2"/>
        <v>130</v>
      </c>
      <c r="C135" s="42">
        <f>IFERROR(IF($C$4="TEBT0714_REV01",CALC_CONN_TEBT0714_REV01!U135,IF($C$4="TEBB0714_REV01",CALC_CONN_TEBB0714_REV01!U135,IF($C$4="TEBA0714_REV01",CALC_CONN_TEBA0714_REV01!U135,))),"---")</f>
        <v>0</v>
      </c>
      <c r="D135" s="43">
        <f>IFERROR(IF($C$4="TEBT0714_REV01",CALC_CONN_TEBT0714_REV01!D135,IF($C$4="TEBB0714_REV01",CALC_CONN_TEBB0714_REV01!D135,IF($C$4="TEBA0714_REV01",CALC_CONN_TEBA0714_REV01!D135,))),"---")</f>
        <v>0</v>
      </c>
      <c r="E135" s="43">
        <f>IFERROR(IF($C$4="TEBT0714_REV01",CALC_CONN_TEBT0714_REV01!E135,IF($C$4="TEBB0714_REV01",CALC_CONN_TEBB0714_REV01!E135,IF($C$4="TEBA0714_REV01",CALC_CONN_TEBA0714_REV01!E135,))),"---")</f>
        <v>0</v>
      </c>
      <c r="F135" s="44" t="str">
        <f>IFERROR(IF(VLOOKUP($D135&amp;"-"&amp;$E135,IF($C$4="TEBA0714_REV01",CALC_CONN_TEBA0714_REV01!$F:$I,IF($C$4="TEBB0714_REV01",CALC_CONN_TEBB0714_REV01!$F:$I,IF($C$4="TEBT0714_REV01",CALC_CONN_TEBT0714_REV01!$F:$I))),4,0)="--","---",IF($C$4="TEBA0714_REV01",CALC_CONN_TEBA0714_REV01!$G135&amp; " --&gt; " &amp;CALC_CONN_TEBA0714_REV01!$I135&amp; " --&gt; ",IF($C$4="TEBB0714_REV01",CALC_CONN_TEBB0714_REV01!$G135&amp; " --&gt; " &amp;CALC_CONN_TEBB0714_REV01!$I135&amp; " --&gt; ",IF($C$4="TEBT0714_REV01",CALC_CONN_TEBT0714_REV01!$G135&amp; " --&gt; " &amp;CALC_CONN_TEBT0714_REV01!$I135&amp; " --&gt; ")))),"---")</f>
        <v>---</v>
      </c>
      <c r="G135" s="44" t="str">
        <f>IFERROR(IF(VLOOKUP($D135&amp;"-"&amp;$E135,IF($C$4="TEBA0714_REV01",CALC_CONN_TEBA0714_REV01!$F:$H,IF($C$4="TEBB0714_REV01",CALC_CONN_TEBB0714_REV01!$F:$H,IF($C$4="TEBT0714_REV01",CALC_CONN_TEBT0714_REV01!$F:$H))),3,0)="--",VLOOKUP($D135&amp;"-"&amp;$E135,IF($C$4="TEBA0714_REV01",CALC_CONN_TEBA0714_REV01!$F:$H,IF($C$4="TEBB0714_REV01",CALC_CONN_TEBB0714_REV01!$F:$H,IF($C$4="TEBT0714_REV01",CALC_CONN_TEBT0714_REV01!$F:$H))),2,0),VLOOKUP($D135&amp;"-"&amp;$E135,IF($C$4="TEBA0714_REV01",CALC_CONN_TEBA0714_REV01!$F:$H,IF($C$4="TEBB0714_REV01",CALC_CONN_TEBB0714_REV01!$F:$H,IF($C$4="TEBT0714_REV01",CALC_CONN_TEBT0714_REV01!$F:$H))),3,0)),"---")</f>
        <v>---</v>
      </c>
      <c r="H135" s="44" t="str">
        <f>IFERROR(VLOOKUP(G135,IF($C$4="TEBT0714_REV01",CALC_CONN_TEBT0714_REV01!$G:$T,IF($C$4="TEBB0714_REV01",CALC_CONN_TEBB0714_REV01!$G:$T,IF($C$4="TEBA0714_REV01",CALC_CONN_TEBA0714_REV01!$G:$T))),14,0),"---")</f>
        <v>---</v>
      </c>
      <c r="I135" s="44" t="str">
        <f>IFERROR(VLOOKUP($D135&amp;"-"&amp;$E135,IF($C$4="TEBA0714_REV01",CALC_CONN_TEBA0714_REV01!$F:$K,IF($C$4="TEBB0714_REV01",CALC_CONN_TEBB0714_REV01!$F:$K,IF($C$4="TEBT0714_REV01",CALC_CONN_TEBT0714_REV01!$F:$K,"???"))),6,0),"---")</f>
        <v>---</v>
      </c>
      <c r="J135" s="45" t="str">
        <f>IFERROR(VLOOKUP($D135&amp;"-"&amp;$E135,IF($C$4="TEBA0714_REV01",CALC_CONN_TEBA0714_REV01!$F:$M,IF($C$4="TEBB0714_REV01",CALC_CONN_TEBB0714_REV01!$F:$M,IF($C$4="TEBT0714_REV01",CALC_CONN_TEBT0714_REV01!$F:$M,"???"))),8,0),"---")</f>
        <v>---</v>
      </c>
      <c r="K135" s="46" t="str">
        <f>IFERROR(VLOOKUP($D135&amp;"-"&amp;$E135,IF($C$4="TEBT0714_REV01",CALC_CONN_TEBT0714_REV01!$F:$N,IF($C$4="TEBB0714_REV01",CALC_CONN_TEBB0714_REV01!$F:$N,IF($C$4="TEBA0714_REV01",CALC_CONN_TEBA0714_REV01!$F:$N))),9,0),"---")</f>
        <v>---</v>
      </c>
      <c r="L135" s="44" t="str">
        <f>IFERROR(VLOOKUP(K135,B2B!$H$3:$I$2000,2,0),"---")</f>
        <v>---</v>
      </c>
      <c r="M135" s="44" t="str">
        <f>IFERROR(VLOOKUP(L135,IF($M$4="TE0714_REV01",RAW_m_TE0714_REV01!$AD:$AH,IF($M$4="TE0714_REV02",RAW_m_TE0714_REV02!$AD:$AH,IF($M$4="TE0714_REV03",RAW_m_TE0714_REV03!$AD:$AH))),5,0),"---")</f>
        <v>---</v>
      </c>
      <c r="N135" s="44" t="str">
        <f>IFERROR(VLOOKUP(L135,IF($M$4="TE0714_REV01",RAW_m_TE0714_REV01!$AE:$AJ,IF($M$4="TE0714_REV02",RAW_m_TE0714_REV02!$AE:$AJ,IF($M$4="TE0714_REV03",RAW_m_TE0714_REV03!$AE:$AJ))),6,0),"---")</f>
        <v>---</v>
      </c>
      <c r="O135" s="54" t="str">
        <f>IFERROR(VLOOKUP(L135,IF($M$4="TE0714_REV01",RAW_m_TE0714_REV01!$AD:$AE,IF($M$4="TE0714_REV02",RAW_m_TE0714_REV02!$AD:$AE,IF($M$4="TE0714_REV03",RAW_m_TE0714_REV03!$AD:$AE))),2,0),"---")</f>
        <v>---</v>
      </c>
      <c r="P135" s="44" t="str">
        <f>IFERROR(VLOOKUP(O135,IF($M$4="TE0714_REV01",RAW_m_TE0714_REV01!$AJ:$AK,IF($M$4="TE0714_REV02",RAW_m_TE0714_REV02!$AJ:$AK,IF($M$4="TE0714_REV03",RAW_m_TE0714_REV03!$AJ:$AK))),2,0),"---")</f>
        <v>---</v>
      </c>
      <c r="Q135" s="44" t="str">
        <f>IFERROR(VLOOKUP(L135,IF($M$4="TE0714_REV01",RAW_m_TE0714_REV01!$AD:$AF,IF($M$4="TE0714_REV02",RAW_m_TE0714_REV02!$AD:$AF,IF($M$4="TE0714_REV03",RAW_m_TE0714_REV03!$AD:$AF))),3,0),"---")</f>
        <v>---</v>
      </c>
      <c r="R135" s="44" t="str">
        <f>IFERROR(VLOOKUP(O135,IF($M$4="TE0714_REV01",RAW_m_TE0714_REV01!$AE:$AG,IF($M$4="TE0714_REV02",RAW_m_TE0714_REV02!$AE:$AG,IF($M$4="TE0714_REV03",RAW_m_TE0714_REV03!$AE:$AG))),3,0),"---")</f>
        <v>---</v>
      </c>
      <c r="S135" s="44" t="str">
        <f t="shared" si="3"/>
        <v>---</v>
      </c>
    </row>
    <row r="136" spans="2:19" ht="15" customHeight="1" x14ac:dyDescent="0.25">
      <c r="B136" s="41">
        <f t="shared" ref="B136:B199" si="4">B135+1</f>
        <v>131</v>
      </c>
      <c r="C136" s="42">
        <f>IFERROR(IF($C$4="TEBT0714_REV01",CALC_CONN_TEBT0714_REV01!U136,IF($C$4="TEBB0714_REV01",CALC_CONN_TEBB0714_REV01!U136,IF($C$4="TEBA0714_REV01",CALC_CONN_TEBA0714_REV01!U136,))),"---")</f>
        <v>0</v>
      </c>
      <c r="D136" s="43">
        <f>IFERROR(IF($C$4="TEBT0714_REV01",CALC_CONN_TEBT0714_REV01!D136,IF($C$4="TEBB0714_REV01",CALC_CONN_TEBB0714_REV01!D136,IF($C$4="TEBA0714_REV01",CALC_CONN_TEBA0714_REV01!D136,))),"---")</f>
        <v>0</v>
      </c>
      <c r="E136" s="43">
        <f>IFERROR(IF($C$4="TEBT0714_REV01",CALC_CONN_TEBT0714_REV01!E136,IF($C$4="TEBB0714_REV01",CALC_CONN_TEBB0714_REV01!E136,IF($C$4="TEBA0714_REV01",CALC_CONN_TEBA0714_REV01!E136,))),"---")</f>
        <v>0</v>
      </c>
      <c r="F136" s="44" t="str">
        <f>IFERROR(IF(VLOOKUP($D136&amp;"-"&amp;$E136,IF($C$4="TEBA0714_REV01",CALC_CONN_TEBA0714_REV01!$F:$I,IF($C$4="TEBB0714_REV01",CALC_CONN_TEBB0714_REV01!$F:$I,IF($C$4="TEBT0714_REV01",CALC_CONN_TEBT0714_REV01!$F:$I))),4,0)="--","---",IF($C$4="TEBA0714_REV01",CALC_CONN_TEBA0714_REV01!$G136&amp; " --&gt; " &amp;CALC_CONN_TEBA0714_REV01!$I136&amp; " --&gt; ",IF($C$4="TEBB0714_REV01",CALC_CONN_TEBB0714_REV01!$G136&amp; " --&gt; " &amp;CALC_CONN_TEBB0714_REV01!$I136&amp; " --&gt; ",IF($C$4="TEBT0714_REV01",CALC_CONN_TEBT0714_REV01!$G136&amp; " --&gt; " &amp;CALC_CONN_TEBT0714_REV01!$I136&amp; " --&gt; ")))),"---")</f>
        <v>---</v>
      </c>
      <c r="G136" s="44" t="str">
        <f>IFERROR(IF(VLOOKUP($D136&amp;"-"&amp;$E136,IF($C$4="TEBA0714_REV01",CALC_CONN_TEBA0714_REV01!$F:$H,IF($C$4="TEBB0714_REV01",CALC_CONN_TEBB0714_REV01!$F:$H,IF($C$4="TEBT0714_REV01",CALC_CONN_TEBT0714_REV01!$F:$H))),3,0)="--",VLOOKUP($D136&amp;"-"&amp;$E136,IF($C$4="TEBA0714_REV01",CALC_CONN_TEBA0714_REV01!$F:$H,IF($C$4="TEBB0714_REV01",CALC_CONN_TEBB0714_REV01!$F:$H,IF($C$4="TEBT0714_REV01",CALC_CONN_TEBT0714_REV01!$F:$H))),2,0),VLOOKUP($D136&amp;"-"&amp;$E136,IF($C$4="TEBA0714_REV01",CALC_CONN_TEBA0714_REV01!$F:$H,IF($C$4="TEBB0714_REV01",CALC_CONN_TEBB0714_REV01!$F:$H,IF($C$4="TEBT0714_REV01",CALC_CONN_TEBT0714_REV01!$F:$H))),3,0)),"---")</f>
        <v>---</v>
      </c>
      <c r="H136" s="44" t="str">
        <f>IFERROR(VLOOKUP(G136,IF($C$4="TEBT0714_REV01",CALC_CONN_TEBT0714_REV01!$G:$T,IF($C$4="TEBB0714_REV01",CALC_CONN_TEBB0714_REV01!$G:$T,IF($C$4="TEBA0714_REV01",CALC_CONN_TEBA0714_REV01!$G:$T))),14,0),"---")</f>
        <v>---</v>
      </c>
      <c r="I136" s="44" t="str">
        <f>IFERROR(VLOOKUP($D136&amp;"-"&amp;$E136,IF($C$4="TEBA0714_REV01",CALC_CONN_TEBA0714_REV01!$F:$K,IF($C$4="TEBB0714_REV01",CALC_CONN_TEBB0714_REV01!$F:$K,IF($C$4="TEBT0714_REV01",CALC_CONN_TEBT0714_REV01!$F:$K,"???"))),6,0),"---")</f>
        <v>---</v>
      </c>
      <c r="J136" s="45" t="str">
        <f>IFERROR(VLOOKUP($D136&amp;"-"&amp;$E136,IF($C$4="TEBA0714_REV01",CALC_CONN_TEBA0714_REV01!$F:$M,IF($C$4="TEBB0714_REV01",CALC_CONN_TEBB0714_REV01!$F:$M,IF($C$4="TEBT0714_REV01",CALC_CONN_TEBT0714_REV01!$F:$M,"???"))),8,0),"---")</f>
        <v>---</v>
      </c>
      <c r="K136" s="46" t="str">
        <f>IFERROR(VLOOKUP($D136&amp;"-"&amp;$E136,IF($C$4="TEBT0714_REV01",CALC_CONN_TEBT0714_REV01!$F:$N,IF($C$4="TEBB0714_REV01",CALC_CONN_TEBB0714_REV01!$F:$N,IF($C$4="TEBA0714_REV01",CALC_CONN_TEBA0714_REV01!$F:$N))),9,0),"---")</f>
        <v>---</v>
      </c>
      <c r="L136" s="44" t="str">
        <f>IFERROR(VLOOKUP(K136,B2B!$H$3:$I$2000,2,0),"---")</f>
        <v>---</v>
      </c>
      <c r="M136" s="44" t="str">
        <f>IFERROR(VLOOKUP(L136,IF($M$4="TE0714_REV01",RAW_m_TE0714_REV01!$AD:$AH,IF($M$4="TE0714_REV02",RAW_m_TE0714_REV02!$AD:$AH,IF($M$4="TE0714_REV03",RAW_m_TE0714_REV03!$AD:$AH))),5,0),"---")</f>
        <v>---</v>
      </c>
      <c r="N136" s="44" t="str">
        <f>IFERROR(VLOOKUP(L136,IF($M$4="TE0714_REV01",RAW_m_TE0714_REV01!$AE:$AJ,IF($M$4="TE0714_REV02",RAW_m_TE0714_REV02!$AE:$AJ,IF($M$4="TE0714_REV03",RAW_m_TE0714_REV03!$AE:$AJ))),6,0),"---")</f>
        <v>---</v>
      </c>
      <c r="O136" s="54" t="str">
        <f>IFERROR(VLOOKUP(L136,IF($M$4="TE0714_REV01",RAW_m_TE0714_REV01!$AD:$AE,IF($M$4="TE0714_REV02",RAW_m_TE0714_REV02!$AD:$AE,IF($M$4="TE0714_REV03",RAW_m_TE0714_REV03!$AD:$AE))),2,0),"---")</f>
        <v>---</v>
      </c>
      <c r="P136" s="44" t="str">
        <f>IFERROR(VLOOKUP(O136,IF($M$4="TE0714_REV01",RAW_m_TE0714_REV01!$AJ:$AK,IF($M$4="TE0714_REV02",RAW_m_TE0714_REV02!$AJ:$AK,IF($M$4="TE0714_REV03",RAW_m_TE0714_REV03!$AJ:$AK))),2,0),"---")</f>
        <v>---</v>
      </c>
      <c r="Q136" s="44" t="str">
        <f>IFERROR(VLOOKUP(L136,IF($M$4="TE0714_REV01",RAW_m_TE0714_REV01!$AD:$AF,IF($M$4="TE0714_REV02",RAW_m_TE0714_REV02!$AD:$AF,IF($M$4="TE0714_REV03",RAW_m_TE0714_REV03!$AD:$AF))),3,0),"---")</f>
        <v>---</v>
      </c>
      <c r="R136" s="44" t="str">
        <f>IFERROR(VLOOKUP(O136,IF($M$4="TE0714_REV01",RAW_m_TE0714_REV01!$AE:$AG,IF($M$4="TE0714_REV02",RAW_m_TE0714_REV02!$AE:$AG,IF($M$4="TE0714_REV03",RAW_m_TE0714_REV03!$AE:$AG))),3,0),"---")</f>
        <v>---</v>
      </c>
      <c r="S136" s="44" t="str">
        <f t="shared" ref="S136:S199" si="5">IFERROR(SUBSTITUTE(I136,"mm","")+SUBSTITUTE(R136,"mm",""),"---")</f>
        <v>---</v>
      </c>
    </row>
    <row r="137" spans="2:19" ht="15" customHeight="1" x14ac:dyDescent="0.25">
      <c r="B137" s="41">
        <f t="shared" si="4"/>
        <v>132</v>
      </c>
      <c r="C137" s="42">
        <f>IFERROR(IF($C$4="TEBT0714_REV01",CALC_CONN_TEBT0714_REV01!U137,IF($C$4="TEBB0714_REV01",CALC_CONN_TEBB0714_REV01!U137,IF($C$4="TEBA0714_REV01",CALC_CONN_TEBA0714_REV01!U137,))),"---")</f>
        <v>0</v>
      </c>
      <c r="D137" s="43">
        <f>IFERROR(IF($C$4="TEBT0714_REV01",CALC_CONN_TEBT0714_REV01!D137,IF($C$4="TEBB0714_REV01",CALC_CONN_TEBB0714_REV01!D137,IF($C$4="TEBA0714_REV01",CALC_CONN_TEBA0714_REV01!D137,))),"---")</f>
        <v>0</v>
      </c>
      <c r="E137" s="43">
        <f>IFERROR(IF($C$4="TEBT0714_REV01",CALC_CONN_TEBT0714_REV01!E137,IF($C$4="TEBB0714_REV01",CALC_CONN_TEBB0714_REV01!E137,IF($C$4="TEBA0714_REV01",CALC_CONN_TEBA0714_REV01!E137,))),"---")</f>
        <v>0</v>
      </c>
      <c r="F137" s="44" t="str">
        <f>IFERROR(IF(VLOOKUP($D137&amp;"-"&amp;$E137,IF($C$4="TEBA0714_REV01",CALC_CONN_TEBA0714_REV01!$F:$I,IF($C$4="TEBB0714_REV01",CALC_CONN_TEBB0714_REV01!$F:$I,IF($C$4="TEBT0714_REV01",CALC_CONN_TEBT0714_REV01!$F:$I))),4,0)="--","---",IF($C$4="TEBA0714_REV01",CALC_CONN_TEBA0714_REV01!$G137&amp; " --&gt; " &amp;CALC_CONN_TEBA0714_REV01!$I137&amp; " --&gt; ",IF($C$4="TEBB0714_REV01",CALC_CONN_TEBB0714_REV01!$G137&amp; " --&gt; " &amp;CALC_CONN_TEBB0714_REV01!$I137&amp; " --&gt; ",IF($C$4="TEBT0714_REV01",CALC_CONN_TEBT0714_REV01!$G137&amp; " --&gt; " &amp;CALC_CONN_TEBT0714_REV01!$I137&amp; " --&gt; ")))),"---")</f>
        <v>---</v>
      </c>
      <c r="G137" s="44" t="str">
        <f>IFERROR(IF(VLOOKUP($D137&amp;"-"&amp;$E137,IF($C$4="TEBA0714_REV01",CALC_CONN_TEBA0714_REV01!$F:$H,IF($C$4="TEBB0714_REV01",CALC_CONN_TEBB0714_REV01!$F:$H,IF($C$4="TEBT0714_REV01",CALC_CONN_TEBT0714_REV01!$F:$H))),3,0)="--",VLOOKUP($D137&amp;"-"&amp;$E137,IF($C$4="TEBA0714_REV01",CALC_CONN_TEBA0714_REV01!$F:$H,IF($C$4="TEBB0714_REV01",CALC_CONN_TEBB0714_REV01!$F:$H,IF($C$4="TEBT0714_REV01",CALC_CONN_TEBT0714_REV01!$F:$H))),2,0),VLOOKUP($D137&amp;"-"&amp;$E137,IF($C$4="TEBA0714_REV01",CALC_CONN_TEBA0714_REV01!$F:$H,IF($C$4="TEBB0714_REV01",CALC_CONN_TEBB0714_REV01!$F:$H,IF($C$4="TEBT0714_REV01",CALC_CONN_TEBT0714_REV01!$F:$H))),3,0)),"---")</f>
        <v>---</v>
      </c>
      <c r="H137" s="44" t="str">
        <f>IFERROR(VLOOKUP(G137,IF($C$4="TEBT0714_REV01",CALC_CONN_TEBT0714_REV01!$G:$T,IF($C$4="TEBB0714_REV01",CALC_CONN_TEBB0714_REV01!$G:$T,IF($C$4="TEBA0714_REV01",CALC_CONN_TEBA0714_REV01!$G:$T))),14,0),"---")</f>
        <v>---</v>
      </c>
      <c r="I137" s="44" t="str">
        <f>IFERROR(VLOOKUP($D137&amp;"-"&amp;$E137,IF($C$4="TEBA0714_REV01",CALC_CONN_TEBA0714_REV01!$F:$K,IF($C$4="TEBB0714_REV01",CALC_CONN_TEBB0714_REV01!$F:$K,IF($C$4="TEBT0714_REV01",CALC_CONN_TEBT0714_REV01!$F:$K,"???"))),6,0),"---")</f>
        <v>---</v>
      </c>
      <c r="J137" s="45" t="str">
        <f>IFERROR(VLOOKUP($D137&amp;"-"&amp;$E137,IF($C$4="TEBA0714_REV01",CALC_CONN_TEBA0714_REV01!$F:$M,IF($C$4="TEBB0714_REV01",CALC_CONN_TEBB0714_REV01!$F:$M,IF($C$4="TEBT0714_REV01",CALC_CONN_TEBT0714_REV01!$F:$M,"???"))),8,0),"---")</f>
        <v>---</v>
      </c>
      <c r="K137" s="46" t="str">
        <f>IFERROR(VLOOKUP($D137&amp;"-"&amp;$E137,IF($C$4="TEBT0714_REV01",CALC_CONN_TEBT0714_REV01!$F:$N,IF($C$4="TEBB0714_REV01",CALC_CONN_TEBB0714_REV01!$F:$N,IF($C$4="TEBA0714_REV01",CALC_CONN_TEBA0714_REV01!$F:$N))),9,0),"---")</f>
        <v>---</v>
      </c>
      <c r="L137" s="44" t="str">
        <f>IFERROR(VLOOKUP(K137,B2B!$H$3:$I$2000,2,0),"---")</f>
        <v>---</v>
      </c>
      <c r="M137" s="44" t="str">
        <f>IFERROR(VLOOKUP(L137,IF($M$4="TE0714_REV01",RAW_m_TE0714_REV01!$AD:$AH,IF($M$4="TE0714_REV02",RAW_m_TE0714_REV02!$AD:$AH,IF($M$4="TE0714_REV03",RAW_m_TE0714_REV03!$AD:$AH))),5,0),"---")</f>
        <v>---</v>
      </c>
      <c r="N137" s="44" t="str">
        <f>IFERROR(VLOOKUP(L137,IF($M$4="TE0714_REV01",RAW_m_TE0714_REV01!$AE:$AJ,IF($M$4="TE0714_REV02",RAW_m_TE0714_REV02!$AE:$AJ,IF($M$4="TE0714_REV03",RAW_m_TE0714_REV03!$AE:$AJ))),6,0),"---")</f>
        <v>---</v>
      </c>
      <c r="O137" s="54" t="str">
        <f>IFERROR(VLOOKUP(L137,IF($M$4="TE0714_REV01",RAW_m_TE0714_REV01!$AD:$AE,IF($M$4="TE0714_REV02",RAW_m_TE0714_REV02!$AD:$AE,IF($M$4="TE0714_REV03",RAW_m_TE0714_REV03!$AD:$AE))),2,0),"---")</f>
        <v>---</v>
      </c>
      <c r="P137" s="44" t="str">
        <f>IFERROR(VLOOKUP(O137,IF($M$4="TE0714_REV01",RAW_m_TE0714_REV01!$AJ:$AK,IF($M$4="TE0714_REV02",RAW_m_TE0714_REV02!$AJ:$AK,IF($M$4="TE0714_REV03",RAW_m_TE0714_REV03!$AJ:$AK))),2,0),"---")</f>
        <v>---</v>
      </c>
      <c r="Q137" s="44" t="str">
        <f>IFERROR(VLOOKUP(L137,IF($M$4="TE0714_REV01",RAW_m_TE0714_REV01!$AD:$AF,IF($M$4="TE0714_REV02",RAW_m_TE0714_REV02!$AD:$AF,IF($M$4="TE0714_REV03",RAW_m_TE0714_REV03!$AD:$AF))),3,0),"---")</f>
        <v>---</v>
      </c>
      <c r="R137" s="44" t="str">
        <f>IFERROR(VLOOKUP(O137,IF($M$4="TE0714_REV01",RAW_m_TE0714_REV01!$AE:$AG,IF($M$4="TE0714_REV02",RAW_m_TE0714_REV02!$AE:$AG,IF($M$4="TE0714_REV03",RAW_m_TE0714_REV03!$AE:$AG))),3,0),"---")</f>
        <v>---</v>
      </c>
      <c r="S137" s="44" t="str">
        <f t="shared" si="5"/>
        <v>---</v>
      </c>
    </row>
    <row r="138" spans="2:19" ht="15" customHeight="1" x14ac:dyDescent="0.25">
      <c r="B138" s="41">
        <f t="shared" si="4"/>
        <v>133</v>
      </c>
      <c r="C138" s="42">
        <f>IFERROR(IF($C$4="TEBT0714_REV01",CALC_CONN_TEBT0714_REV01!U138,IF($C$4="TEBB0714_REV01",CALC_CONN_TEBB0714_REV01!U138,IF($C$4="TEBA0714_REV01",CALC_CONN_TEBA0714_REV01!U138,))),"---")</f>
        <v>0</v>
      </c>
      <c r="D138" s="43">
        <f>IFERROR(IF($C$4="TEBT0714_REV01",CALC_CONN_TEBT0714_REV01!D138,IF($C$4="TEBB0714_REV01",CALC_CONN_TEBB0714_REV01!D138,IF($C$4="TEBA0714_REV01",CALC_CONN_TEBA0714_REV01!D138,))),"---")</f>
        <v>0</v>
      </c>
      <c r="E138" s="43">
        <f>IFERROR(IF($C$4="TEBT0714_REV01",CALC_CONN_TEBT0714_REV01!E138,IF($C$4="TEBB0714_REV01",CALC_CONN_TEBB0714_REV01!E138,IF($C$4="TEBA0714_REV01",CALC_CONN_TEBA0714_REV01!E138,))),"---")</f>
        <v>0</v>
      </c>
      <c r="F138" s="44" t="str">
        <f>IFERROR(IF(VLOOKUP($D138&amp;"-"&amp;$E138,IF($C$4="TEBA0714_REV01",CALC_CONN_TEBA0714_REV01!$F:$I,IF($C$4="TEBB0714_REV01",CALC_CONN_TEBB0714_REV01!$F:$I,IF($C$4="TEBT0714_REV01",CALC_CONN_TEBT0714_REV01!$F:$I))),4,0)="--","---",IF($C$4="TEBA0714_REV01",CALC_CONN_TEBA0714_REV01!$G138&amp; " --&gt; " &amp;CALC_CONN_TEBA0714_REV01!$I138&amp; " --&gt; ",IF($C$4="TEBB0714_REV01",CALC_CONN_TEBB0714_REV01!$G138&amp; " --&gt; " &amp;CALC_CONN_TEBB0714_REV01!$I138&amp; " --&gt; ",IF($C$4="TEBT0714_REV01",CALC_CONN_TEBT0714_REV01!$G138&amp; " --&gt; " &amp;CALC_CONN_TEBT0714_REV01!$I138&amp; " --&gt; ")))),"---")</f>
        <v>---</v>
      </c>
      <c r="G138" s="44" t="str">
        <f>IFERROR(IF(VLOOKUP($D138&amp;"-"&amp;$E138,IF($C$4="TEBA0714_REV01",CALC_CONN_TEBA0714_REV01!$F:$H,IF($C$4="TEBB0714_REV01",CALC_CONN_TEBB0714_REV01!$F:$H,IF($C$4="TEBT0714_REV01",CALC_CONN_TEBT0714_REV01!$F:$H))),3,0)="--",VLOOKUP($D138&amp;"-"&amp;$E138,IF($C$4="TEBA0714_REV01",CALC_CONN_TEBA0714_REV01!$F:$H,IF($C$4="TEBB0714_REV01",CALC_CONN_TEBB0714_REV01!$F:$H,IF($C$4="TEBT0714_REV01",CALC_CONN_TEBT0714_REV01!$F:$H))),2,0),VLOOKUP($D138&amp;"-"&amp;$E138,IF($C$4="TEBA0714_REV01",CALC_CONN_TEBA0714_REV01!$F:$H,IF($C$4="TEBB0714_REV01",CALC_CONN_TEBB0714_REV01!$F:$H,IF($C$4="TEBT0714_REV01",CALC_CONN_TEBT0714_REV01!$F:$H))),3,0)),"---")</f>
        <v>---</v>
      </c>
      <c r="H138" s="44" t="str">
        <f>IFERROR(VLOOKUP(G138,IF($C$4="TEBT0714_REV01",CALC_CONN_TEBT0714_REV01!$G:$T,IF($C$4="TEBB0714_REV01",CALC_CONN_TEBB0714_REV01!$G:$T,IF($C$4="TEBA0714_REV01",CALC_CONN_TEBA0714_REV01!$G:$T))),14,0),"---")</f>
        <v>---</v>
      </c>
      <c r="I138" s="44" t="str">
        <f>IFERROR(VLOOKUP($D138&amp;"-"&amp;$E138,IF($C$4="TEBA0714_REV01",CALC_CONN_TEBA0714_REV01!$F:$K,IF($C$4="TEBB0714_REV01",CALC_CONN_TEBB0714_REV01!$F:$K,IF($C$4="TEBT0714_REV01",CALC_CONN_TEBT0714_REV01!$F:$K,"???"))),6,0),"---")</f>
        <v>---</v>
      </c>
      <c r="J138" s="45" t="str">
        <f>IFERROR(VLOOKUP($D138&amp;"-"&amp;$E138,IF($C$4="TEBA0714_REV01",CALC_CONN_TEBA0714_REV01!$F:$M,IF($C$4="TEBB0714_REV01",CALC_CONN_TEBB0714_REV01!$F:$M,IF($C$4="TEBT0714_REV01",CALC_CONN_TEBT0714_REV01!$F:$M,"???"))),8,0),"---")</f>
        <v>---</v>
      </c>
      <c r="K138" s="46" t="str">
        <f>IFERROR(VLOOKUP($D138&amp;"-"&amp;$E138,IF($C$4="TEBT0714_REV01",CALC_CONN_TEBT0714_REV01!$F:$N,IF($C$4="TEBB0714_REV01",CALC_CONN_TEBB0714_REV01!$F:$N,IF($C$4="TEBA0714_REV01",CALC_CONN_TEBA0714_REV01!$F:$N))),9,0),"---")</f>
        <v>---</v>
      </c>
      <c r="L138" s="44" t="str">
        <f>IFERROR(VLOOKUP(K138,B2B!$H$3:$I$2000,2,0),"---")</f>
        <v>---</v>
      </c>
      <c r="M138" s="44" t="str">
        <f>IFERROR(VLOOKUP(L138,IF($M$4="TE0714_REV01",RAW_m_TE0714_REV01!$AD:$AH,IF($M$4="TE0714_REV02",RAW_m_TE0714_REV02!$AD:$AH,IF($M$4="TE0714_REV03",RAW_m_TE0714_REV03!$AD:$AH))),5,0),"---")</f>
        <v>---</v>
      </c>
      <c r="N138" s="44" t="str">
        <f>IFERROR(VLOOKUP(L138,IF($M$4="TE0714_REV01",RAW_m_TE0714_REV01!$AE:$AJ,IF($M$4="TE0714_REV02",RAW_m_TE0714_REV02!$AE:$AJ,IF($M$4="TE0714_REV03",RAW_m_TE0714_REV03!$AE:$AJ))),6,0),"---")</f>
        <v>---</v>
      </c>
      <c r="O138" s="54" t="str">
        <f>IFERROR(VLOOKUP(L138,IF($M$4="TE0714_REV01",RAW_m_TE0714_REV01!$AD:$AE,IF($M$4="TE0714_REV02",RAW_m_TE0714_REV02!$AD:$AE,IF($M$4="TE0714_REV03",RAW_m_TE0714_REV03!$AD:$AE))),2,0),"---")</f>
        <v>---</v>
      </c>
      <c r="P138" s="44" t="str">
        <f>IFERROR(VLOOKUP(O138,IF($M$4="TE0714_REV01",RAW_m_TE0714_REV01!$AJ:$AK,IF($M$4="TE0714_REV02",RAW_m_TE0714_REV02!$AJ:$AK,IF($M$4="TE0714_REV03",RAW_m_TE0714_REV03!$AJ:$AK))),2,0),"---")</f>
        <v>---</v>
      </c>
      <c r="Q138" s="44" t="str">
        <f>IFERROR(VLOOKUP(L138,IF($M$4="TE0714_REV01",RAW_m_TE0714_REV01!$AD:$AF,IF($M$4="TE0714_REV02",RAW_m_TE0714_REV02!$AD:$AF,IF($M$4="TE0714_REV03",RAW_m_TE0714_REV03!$AD:$AF))),3,0),"---")</f>
        <v>---</v>
      </c>
      <c r="R138" s="44" t="str">
        <f>IFERROR(VLOOKUP(O138,IF($M$4="TE0714_REV01",RAW_m_TE0714_REV01!$AE:$AG,IF($M$4="TE0714_REV02",RAW_m_TE0714_REV02!$AE:$AG,IF($M$4="TE0714_REV03",RAW_m_TE0714_REV03!$AE:$AG))),3,0),"---")</f>
        <v>---</v>
      </c>
      <c r="S138" s="44" t="str">
        <f t="shared" si="5"/>
        <v>---</v>
      </c>
    </row>
    <row r="139" spans="2:19" ht="15" customHeight="1" x14ac:dyDescent="0.25">
      <c r="B139" s="41">
        <f t="shared" si="4"/>
        <v>134</v>
      </c>
      <c r="C139" s="42">
        <f>IFERROR(IF($C$4="TEBT0714_REV01",CALC_CONN_TEBT0714_REV01!U139,IF($C$4="TEBB0714_REV01",CALC_CONN_TEBB0714_REV01!U139,IF($C$4="TEBA0714_REV01",CALC_CONN_TEBA0714_REV01!U139,))),"---")</f>
        <v>0</v>
      </c>
      <c r="D139" s="43">
        <f>IFERROR(IF($C$4="TEBT0714_REV01",CALC_CONN_TEBT0714_REV01!D139,IF($C$4="TEBB0714_REV01",CALC_CONN_TEBB0714_REV01!D139,IF($C$4="TEBA0714_REV01",CALC_CONN_TEBA0714_REV01!D139,))),"---")</f>
        <v>0</v>
      </c>
      <c r="E139" s="43">
        <f>IFERROR(IF($C$4="TEBT0714_REV01",CALC_CONN_TEBT0714_REV01!E139,IF($C$4="TEBB0714_REV01",CALC_CONN_TEBB0714_REV01!E139,IF($C$4="TEBA0714_REV01",CALC_CONN_TEBA0714_REV01!E139,))),"---")</f>
        <v>0</v>
      </c>
      <c r="F139" s="44" t="str">
        <f>IFERROR(IF(VLOOKUP($D139&amp;"-"&amp;$E139,IF($C$4="TEBA0714_REV01",CALC_CONN_TEBA0714_REV01!$F:$I,IF($C$4="TEBB0714_REV01",CALC_CONN_TEBB0714_REV01!$F:$I,IF($C$4="TEBT0714_REV01",CALC_CONN_TEBT0714_REV01!$F:$I))),4,0)="--","---",IF($C$4="TEBA0714_REV01",CALC_CONN_TEBA0714_REV01!$G139&amp; " --&gt; " &amp;CALC_CONN_TEBA0714_REV01!$I139&amp; " --&gt; ",IF($C$4="TEBB0714_REV01",CALC_CONN_TEBB0714_REV01!$G139&amp; " --&gt; " &amp;CALC_CONN_TEBB0714_REV01!$I139&amp; " --&gt; ",IF($C$4="TEBT0714_REV01",CALC_CONN_TEBT0714_REV01!$G139&amp; " --&gt; " &amp;CALC_CONN_TEBT0714_REV01!$I139&amp; " --&gt; ")))),"---")</f>
        <v>---</v>
      </c>
      <c r="G139" s="44" t="str">
        <f>IFERROR(IF(VLOOKUP($D139&amp;"-"&amp;$E139,IF($C$4="TEBA0714_REV01",CALC_CONN_TEBA0714_REV01!$F:$H,IF($C$4="TEBB0714_REV01",CALC_CONN_TEBB0714_REV01!$F:$H,IF($C$4="TEBT0714_REV01",CALC_CONN_TEBT0714_REV01!$F:$H))),3,0)="--",VLOOKUP($D139&amp;"-"&amp;$E139,IF($C$4="TEBA0714_REV01",CALC_CONN_TEBA0714_REV01!$F:$H,IF($C$4="TEBB0714_REV01",CALC_CONN_TEBB0714_REV01!$F:$H,IF($C$4="TEBT0714_REV01",CALC_CONN_TEBT0714_REV01!$F:$H))),2,0),VLOOKUP($D139&amp;"-"&amp;$E139,IF($C$4="TEBA0714_REV01",CALC_CONN_TEBA0714_REV01!$F:$H,IF($C$4="TEBB0714_REV01",CALC_CONN_TEBB0714_REV01!$F:$H,IF($C$4="TEBT0714_REV01",CALC_CONN_TEBT0714_REV01!$F:$H))),3,0)),"---")</f>
        <v>---</v>
      </c>
      <c r="H139" s="44" t="str">
        <f>IFERROR(VLOOKUP(G139,IF($C$4="TEBT0714_REV01",CALC_CONN_TEBT0714_REV01!$G:$T,IF($C$4="TEBB0714_REV01",CALC_CONN_TEBB0714_REV01!$G:$T,IF($C$4="TEBA0714_REV01",CALC_CONN_TEBA0714_REV01!$G:$T))),14,0),"---")</f>
        <v>---</v>
      </c>
      <c r="I139" s="44" t="str">
        <f>IFERROR(VLOOKUP($D139&amp;"-"&amp;$E139,IF($C$4="TEBA0714_REV01",CALC_CONN_TEBA0714_REV01!$F:$K,IF($C$4="TEBB0714_REV01",CALC_CONN_TEBB0714_REV01!$F:$K,IF($C$4="TEBT0714_REV01",CALC_CONN_TEBT0714_REV01!$F:$K,"???"))),6,0),"---")</f>
        <v>---</v>
      </c>
      <c r="J139" s="45" t="str">
        <f>IFERROR(VLOOKUP($D139&amp;"-"&amp;$E139,IF($C$4="TEBA0714_REV01",CALC_CONN_TEBA0714_REV01!$F:$M,IF($C$4="TEBB0714_REV01",CALC_CONN_TEBB0714_REV01!$F:$M,IF($C$4="TEBT0714_REV01",CALC_CONN_TEBT0714_REV01!$F:$M,"???"))),8,0),"---")</f>
        <v>---</v>
      </c>
      <c r="K139" s="46" t="str">
        <f>IFERROR(VLOOKUP($D139&amp;"-"&amp;$E139,IF($C$4="TEBT0714_REV01",CALC_CONN_TEBT0714_REV01!$F:$N,IF($C$4="TEBB0714_REV01",CALC_CONN_TEBB0714_REV01!$F:$N,IF($C$4="TEBA0714_REV01",CALC_CONN_TEBA0714_REV01!$F:$N))),9,0),"---")</f>
        <v>---</v>
      </c>
      <c r="L139" s="44" t="str">
        <f>IFERROR(VLOOKUP(K139,B2B!$H$3:$I$2000,2,0),"---")</f>
        <v>---</v>
      </c>
      <c r="M139" s="44" t="str">
        <f>IFERROR(VLOOKUP(L139,IF($M$4="TE0714_REV01",RAW_m_TE0714_REV01!$AD:$AH,IF($M$4="TE0714_REV02",RAW_m_TE0714_REV02!$AD:$AH,IF($M$4="TE0714_REV03",RAW_m_TE0714_REV03!$AD:$AH))),5,0),"---")</f>
        <v>---</v>
      </c>
      <c r="N139" s="44" t="str">
        <f>IFERROR(VLOOKUP(L139,IF($M$4="TE0714_REV01",RAW_m_TE0714_REV01!$AE:$AJ,IF($M$4="TE0714_REV02",RAW_m_TE0714_REV02!$AE:$AJ,IF($M$4="TE0714_REV03",RAW_m_TE0714_REV03!$AE:$AJ))),6,0),"---")</f>
        <v>---</v>
      </c>
      <c r="O139" s="54" t="str">
        <f>IFERROR(VLOOKUP(L139,IF($M$4="TE0714_REV01",RAW_m_TE0714_REV01!$AD:$AE,IF($M$4="TE0714_REV02",RAW_m_TE0714_REV02!$AD:$AE,IF($M$4="TE0714_REV03",RAW_m_TE0714_REV03!$AD:$AE))),2,0),"---")</f>
        <v>---</v>
      </c>
      <c r="P139" s="44" t="str">
        <f>IFERROR(VLOOKUP(O139,IF($M$4="TE0714_REV01",RAW_m_TE0714_REV01!$AJ:$AK,IF($M$4="TE0714_REV02",RAW_m_TE0714_REV02!$AJ:$AK,IF($M$4="TE0714_REV03",RAW_m_TE0714_REV03!$AJ:$AK))),2,0),"---")</f>
        <v>---</v>
      </c>
      <c r="Q139" s="44" t="str">
        <f>IFERROR(VLOOKUP(L139,IF($M$4="TE0714_REV01",RAW_m_TE0714_REV01!$AD:$AF,IF($M$4="TE0714_REV02",RAW_m_TE0714_REV02!$AD:$AF,IF($M$4="TE0714_REV03",RAW_m_TE0714_REV03!$AD:$AF))),3,0),"---")</f>
        <v>---</v>
      </c>
      <c r="R139" s="44" t="str">
        <f>IFERROR(VLOOKUP(O139,IF($M$4="TE0714_REV01",RAW_m_TE0714_REV01!$AE:$AG,IF($M$4="TE0714_REV02",RAW_m_TE0714_REV02!$AE:$AG,IF($M$4="TE0714_REV03",RAW_m_TE0714_REV03!$AE:$AG))),3,0),"---")</f>
        <v>---</v>
      </c>
      <c r="S139" s="44" t="str">
        <f t="shared" si="5"/>
        <v>---</v>
      </c>
    </row>
    <row r="140" spans="2:19" ht="15" customHeight="1" x14ac:dyDescent="0.25">
      <c r="B140" s="41">
        <f t="shared" si="4"/>
        <v>135</v>
      </c>
      <c r="C140" s="42">
        <f>IFERROR(IF($C$4="TEBT0714_REV01",CALC_CONN_TEBT0714_REV01!U140,IF($C$4="TEBB0714_REV01",CALC_CONN_TEBB0714_REV01!U140,IF($C$4="TEBA0714_REV01",CALC_CONN_TEBA0714_REV01!U140,))),"---")</f>
        <v>0</v>
      </c>
      <c r="D140" s="43">
        <f>IFERROR(IF($C$4="TEBT0714_REV01",CALC_CONN_TEBT0714_REV01!D140,IF($C$4="TEBB0714_REV01",CALC_CONN_TEBB0714_REV01!D140,IF($C$4="TEBA0714_REV01",CALC_CONN_TEBA0714_REV01!D140,))),"---")</f>
        <v>0</v>
      </c>
      <c r="E140" s="43">
        <f>IFERROR(IF($C$4="TEBT0714_REV01",CALC_CONN_TEBT0714_REV01!E140,IF($C$4="TEBB0714_REV01",CALC_CONN_TEBB0714_REV01!E140,IF($C$4="TEBA0714_REV01",CALC_CONN_TEBA0714_REV01!E140,))),"---")</f>
        <v>0</v>
      </c>
      <c r="F140" s="44" t="str">
        <f>IFERROR(IF(VLOOKUP($D140&amp;"-"&amp;$E140,IF($C$4="TEBA0714_REV01",CALC_CONN_TEBA0714_REV01!$F:$I,IF($C$4="TEBB0714_REV01",CALC_CONN_TEBB0714_REV01!$F:$I,IF($C$4="TEBT0714_REV01",CALC_CONN_TEBT0714_REV01!$F:$I))),4,0)="--","---",IF($C$4="TEBA0714_REV01",CALC_CONN_TEBA0714_REV01!$G140&amp; " --&gt; " &amp;CALC_CONN_TEBA0714_REV01!$I140&amp; " --&gt; ",IF($C$4="TEBB0714_REV01",CALC_CONN_TEBB0714_REV01!$G140&amp; " --&gt; " &amp;CALC_CONN_TEBB0714_REV01!$I140&amp; " --&gt; ",IF($C$4="TEBT0714_REV01",CALC_CONN_TEBT0714_REV01!$G140&amp; " --&gt; " &amp;CALC_CONN_TEBT0714_REV01!$I140&amp; " --&gt; ")))),"---")</f>
        <v>---</v>
      </c>
      <c r="G140" s="44" t="str">
        <f>IFERROR(IF(VLOOKUP($D140&amp;"-"&amp;$E140,IF($C$4="TEBA0714_REV01",CALC_CONN_TEBA0714_REV01!$F:$H,IF($C$4="TEBB0714_REV01",CALC_CONN_TEBB0714_REV01!$F:$H,IF($C$4="TEBT0714_REV01",CALC_CONN_TEBT0714_REV01!$F:$H))),3,0)="--",VLOOKUP($D140&amp;"-"&amp;$E140,IF($C$4="TEBA0714_REV01",CALC_CONN_TEBA0714_REV01!$F:$H,IF($C$4="TEBB0714_REV01",CALC_CONN_TEBB0714_REV01!$F:$H,IF($C$4="TEBT0714_REV01",CALC_CONN_TEBT0714_REV01!$F:$H))),2,0),VLOOKUP($D140&amp;"-"&amp;$E140,IF($C$4="TEBA0714_REV01",CALC_CONN_TEBA0714_REV01!$F:$H,IF($C$4="TEBB0714_REV01",CALC_CONN_TEBB0714_REV01!$F:$H,IF($C$4="TEBT0714_REV01",CALC_CONN_TEBT0714_REV01!$F:$H))),3,0)),"---")</f>
        <v>---</v>
      </c>
      <c r="H140" s="44" t="str">
        <f>IFERROR(VLOOKUP(G140,IF($C$4="TEBT0714_REV01",CALC_CONN_TEBT0714_REV01!$G:$T,IF($C$4="TEBB0714_REV01",CALC_CONN_TEBB0714_REV01!$G:$T,IF($C$4="TEBA0714_REV01",CALC_CONN_TEBA0714_REV01!$G:$T))),14,0),"---")</f>
        <v>---</v>
      </c>
      <c r="I140" s="44" t="str">
        <f>IFERROR(VLOOKUP($D140&amp;"-"&amp;$E140,IF($C$4="TEBA0714_REV01",CALC_CONN_TEBA0714_REV01!$F:$K,IF($C$4="TEBB0714_REV01",CALC_CONN_TEBB0714_REV01!$F:$K,IF($C$4="TEBT0714_REV01",CALC_CONN_TEBT0714_REV01!$F:$K,"???"))),6,0),"---")</f>
        <v>---</v>
      </c>
      <c r="J140" s="45" t="str">
        <f>IFERROR(VLOOKUP($D140&amp;"-"&amp;$E140,IF($C$4="TEBA0714_REV01",CALC_CONN_TEBA0714_REV01!$F:$M,IF($C$4="TEBB0714_REV01",CALC_CONN_TEBB0714_REV01!$F:$M,IF($C$4="TEBT0714_REV01",CALC_CONN_TEBT0714_REV01!$F:$M,"???"))),8,0),"---")</f>
        <v>---</v>
      </c>
      <c r="K140" s="46" t="str">
        <f>IFERROR(VLOOKUP($D140&amp;"-"&amp;$E140,IF($C$4="TEBT0714_REV01",CALC_CONN_TEBT0714_REV01!$F:$N,IF($C$4="TEBB0714_REV01",CALC_CONN_TEBB0714_REV01!$F:$N,IF($C$4="TEBA0714_REV01",CALC_CONN_TEBA0714_REV01!$F:$N))),9,0),"---")</f>
        <v>---</v>
      </c>
      <c r="L140" s="44" t="str">
        <f>IFERROR(VLOOKUP(K140,B2B!$H$3:$I$2000,2,0),"---")</f>
        <v>---</v>
      </c>
      <c r="M140" s="44" t="str">
        <f>IFERROR(VLOOKUP(L140,IF($M$4="TE0714_REV01",RAW_m_TE0714_REV01!$AD:$AH,IF($M$4="TE0714_REV02",RAW_m_TE0714_REV02!$AD:$AH,IF($M$4="TE0714_REV03",RAW_m_TE0714_REV03!$AD:$AH))),5,0),"---")</f>
        <v>---</v>
      </c>
      <c r="N140" s="44" t="str">
        <f>IFERROR(VLOOKUP(L140,IF($M$4="TE0714_REV01",RAW_m_TE0714_REV01!$AE:$AJ,IF($M$4="TE0714_REV02",RAW_m_TE0714_REV02!$AE:$AJ,IF($M$4="TE0714_REV03",RAW_m_TE0714_REV03!$AE:$AJ))),6,0),"---")</f>
        <v>---</v>
      </c>
      <c r="O140" s="54" t="str">
        <f>IFERROR(VLOOKUP(L140,IF($M$4="TE0714_REV01",RAW_m_TE0714_REV01!$AD:$AE,IF($M$4="TE0714_REV02",RAW_m_TE0714_REV02!$AD:$AE,IF($M$4="TE0714_REV03",RAW_m_TE0714_REV03!$AD:$AE))),2,0),"---")</f>
        <v>---</v>
      </c>
      <c r="P140" s="44" t="str">
        <f>IFERROR(VLOOKUP(O140,IF($M$4="TE0714_REV01",RAW_m_TE0714_REV01!$AJ:$AK,IF($M$4="TE0714_REV02",RAW_m_TE0714_REV02!$AJ:$AK,IF($M$4="TE0714_REV03",RAW_m_TE0714_REV03!$AJ:$AK))),2,0),"---")</f>
        <v>---</v>
      </c>
      <c r="Q140" s="44" t="str">
        <f>IFERROR(VLOOKUP(L140,IF($M$4="TE0714_REV01",RAW_m_TE0714_REV01!$AD:$AF,IF($M$4="TE0714_REV02",RAW_m_TE0714_REV02!$AD:$AF,IF($M$4="TE0714_REV03",RAW_m_TE0714_REV03!$AD:$AF))),3,0),"---")</f>
        <v>---</v>
      </c>
      <c r="R140" s="44" t="str">
        <f>IFERROR(VLOOKUP(O140,IF($M$4="TE0714_REV01",RAW_m_TE0714_REV01!$AE:$AG,IF($M$4="TE0714_REV02",RAW_m_TE0714_REV02!$AE:$AG,IF($M$4="TE0714_REV03",RAW_m_TE0714_REV03!$AE:$AG))),3,0),"---")</f>
        <v>---</v>
      </c>
      <c r="S140" s="44" t="str">
        <f t="shared" si="5"/>
        <v>---</v>
      </c>
    </row>
    <row r="141" spans="2:19" ht="15" customHeight="1" x14ac:dyDescent="0.25">
      <c r="B141" s="41">
        <f t="shared" si="4"/>
        <v>136</v>
      </c>
      <c r="C141" s="42">
        <f>IFERROR(IF($C$4="TEBT0714_REV01",CALC_CONN_TEBT0714_REV01!U141,IF($C$4="TEBB0714_REV01",CALC_CONN_TEBB0714_REV01!U141,IF($C$4="TEBA0714_REV01",CALC_CONN_TEBA0714_REV01!U141,))),"---")</f>
        <v>0</v>
      </c>
      <c r="D141" s="43">
        <f>IFERROR(IF($C$4="TEBT0714_REV01",CALC_CONN_TEBT0714_REV01!D141,IF($C$4="TEBB0714_REV01",CALC_CONN_TEBB0714_REV01!D141,IF($C$4="TEBA0714_REV01",CALC_CONN_TEBA0714_REV01!D141,))),"---")</f>
        <v>0</v>
      </c>
      <c r="E141" s="43">
        <f>IFERROR(IF($C$4="TEBT0714_REV01",CALC_CONN_TEBT0714_REV01!E141,IF($C$4="TEBB0714_REV01",CALC_CONN_TEBB0714_REV01!E141,IF($C$4="TEBA0714_REV01",CALC_CONN_TEBA0714_REV01!E141,))),"---")</f>
        <v>0</v>
      </c>
      <c r="F141" s="44" t="str">
        <f>IFERROR(IF(VLOOKUP($D141&amp;"-"&amp;$E141,IF($C$4="TEBA0714_REV01",CALC_CONN_TEBA0714_REV01!$F:$I,IF($C$4="TEBB0714_REV01",CALC_CONN_TEBB0714_REV01!$F:$I,IF($C$4="TEBT0714_REV01",CALC_CONN_TEBT0714_REV01!$F:$I))),4,0)="--","---",IF($C$4="TEBA0714_REV01",CALC_CONN_TEBA0714_REV01!$G141&amp; " --&gt; " &amp;CALC_CONN_TEBA0714_REV01!$I141&amp; " --&gt; ",IF($C$4="TEBB0714_REV01",CALC_CONN_TEBB0714_REV01!$G141&amp; " --&gt; " &amp;CALC_CONN_TEBB0714_REV01!$I141&amp; " --&gt; ",IF($C$4="TEBT0714_REV01",CALC_CONN_TEBT0714_REV01!$G141&amp; " --&gt; " &amp;CALC_CONN_TEBT0714_REV01!$I141&amp; " --&gt; ")))),"---")</f>
        <v>---</v>
      </c>
      <c r="G141" s="44" t="str">
        <f>IFERROR(IF(VLOOKUP($D141&amp;"-"&amp;$E141,IF($C$4="TEBA0714_REV01",CALC_CONN_TEBA0714_REV01!$F:$H,IF($C$4="TEBB0714_REV01",CALC_CONN_TEBB0714_REV01!$F:$H,IF($C$4="TEBT0714_REV01",CALC_CONN_TEBT0714_REV01!$F:$H))),3,0)="--",VLOOKUP($D141&amp;"-"&amp;$E141,IF($C$4="TEBA0714_REV01",CALC_CONN_TEBA0714_REV01!$F:$H,IF($C$4="TEBB0714_REV01",CALC_CONN_TEBB0714_REV01!$F:$H,IF($C$4="TEBT0714_REV01",CALC_CONN_TEBT0714_REV01!$F:$H))),2,0),VLOOKUP($D141&amp;"-"&amp;$E141,IF($C$4="TEBA0714_REV01",CALC_CONN_TEBA0714_REV01!$F:$H,IF($C$4="TEBB0714_REV01",CALC_CONN_TEBB0714_REV01!$F:$H,IF($C$4="TEBT0714_REV01",CALC_CONN_TEBT0714_REV01!$F:$H))),3,0)),"---")</f>
        <v>---</v>
      </c>
      <c r="H141" s="44" t="str">
        <f>IFERROR(VLOOKUP(G141,IF($C$4="TEBT0714_REV01",CALC_CONN_TEBT0714_REV01!$G:$T,IF($C$4="TEBB0714_REV01",CALC_CONN_TEBB0714_REV01!$G:$T,IF($C$4="TEBA0714_REV01",CALC_CONN_TEBA0714_REV01!$G:$T))),14,0),"---")</f>
        <v>---</v>
      </c>
      <c r="I141" s="44" t="str">
        <f>IFERROR(VLOOKUP($D141&amp;"-"&amp;$E141,IF($C$4="TEBA0714_REV01",CALC_CONN_TEBA0714_REV01!$F:$K,IF($C$4="TEBB0714_REV01",CALC_CONN_TEBB0714_REV01!$F:$K,IF($C$4="TEBT0714_REV01",CALC_CONN_TEBT0714_REV01!$F:$K,"???"))),6,0),"---")</f>
        <v>---</v>
      </c>
      <c r="J141" s="45" t="str">
        <f>IFERROR(VLOOKUP($D141&amp;"-"&amp;$E141,IF($C$4="TEBA0714_REV01",CALC_CONN_TEBA0714_REV01!$F:$M,IF($C$4="TEBB0714_REV01",CALC_CONN_TEBB0714_REV01!$F:$M,IF($C$4="TEBT0714_REV01",CALC_CONN_TEBT0714_REV01!$F:$M,"???"))),8,0),"---")</f>
        <v>---</v>
      </c>
      <c r="K141" s="46" t="str">
        <f>IFERROR(VLOOKUP($D141&amp;"-"&amp;$E141,IF($C$4="TEBT0714_REV01",CALC_CONN_TEBT0714_REV01!$F:$N,IF($C$4="TEBB0714_REV01",CALC_CONN_TEBB0714_REV01!$F:$N,IF($C$4="TEBA0714_REV01",CALC_CONN_TEBA0714_REV01!$F:$N))),9,0),"---")</f>
        <v>---</v>
      </c>
      <c r="L141" s="44" t="str">
        <f>IFERROR(VLOOKUP(K141,B2B!$H$3:$I$2000,2,0),"---")</f>
        <v>---</v>
      </c>
      <c r="M141" s="44" t="str">
        <f>IFERROR(VLOOKUP(L141,IF($M$4="TE0714_REV01",RAW_m_TE0714_REV01!$AD:$AH,IF($M$4="TE0714_REV02",RAW_m_TE0714_REV02!$AD:$AH,IF($M$4="TE0714_REV03",RAW_m_TE0714_REV03!$AD:$AH))),5,0),"---")</f>
        <v>---</v>
      </c>
      <c r="N141" s="44" t="str">
        <f>IFERROR(VLOOKUP(L141,IF($M$4="TE0714_REV01",RAW_m_TE0714_REV01!$AE:$AJ,IF($M$4="TE0714_REV02",RAW_m_TE0714_REV02!$AE:$AJ,IF($M$4="TE0714_REV03",RAW_m_TE0714_REV03!$AE:$AJ))),6,0),"---")</f>
        <v>---</v>
      </c>
      <c r="O141" s="54" t="str">
        <f>IFERROR(VLOOKUP(L141,IF($M$4="TE0714_REV01",RAW_m_TE0714_REV01!$AD:$AE,IF($M$4="TE0714_REV02",RAW_m_TE0714_REV02!$AD:$AE,IF($M$4="TE0714_REV03",RAW_m_TE0714_REV03!$AD:$AE))),2,0),"---")</f>
        <v>---</v>
      </c>
      <c r="P141" s="44" t="str">
        <f>IFERROR(VLOOKUP(O141,IF($M$4="TE0714_REV01",RAW_m_TE0714_REV01!$AJ:$AK,IF($M$4="TE0714_REV02",RAW_m_TE0714_REV02!$AJ:$AK,IF($M$4="TE0714_REV03",RAW_m_TE0714_REV03!$AJ:$AK))),2,0),"---")</f>
        <v>---</v>
      </c>
      <c r="Q141" s="44" t="str">
        <f>IFERROR(VLOOKUP(L141,IF($M$4="TE0714_REV01",RAW_m_TE0714_REV01!$AD:$AF,IF($M$4="TE0714_REV02",RAW_m_TE0714_REV02!$AD:$AF,IF($M$4="TE0714_REV03",RAW_m_TE0714_REV03!$AD:$AF))),3,0),"---")</f>
        <v>---</v>
      </c>
      <c r="R141" s="44" t="str">
        <f>IFERROR(VLOOKUP(O141,IF($M$4="TE0714_REV01",RAW_m_TE0714_REV01!$AE:$AG,IF($M$4="TE0714_REV02",RAW_m_TE0714_REV02!$AE:$AG,IF($M$4="TE0714_REV03",RAW_m_TE0714_REV03!$AE:$AG))),3,0),"---")</f>
        <v>---</v>
      </c>
      <c r="S141" s="44" t="str">
        <f t="shared" si="5"/>
        <v>---</v>
      </c>
    </row>
    <row r="142" spans="2:19" ht="15" customHeight="1" x14ac:dyDescent="0.25">
      <c r="B142" s="41">
        <f t="shared" si="4"/>
        <v>137</v>
      </c>
      <c r="C142" s="42">
        <f>IFERROR(IF($C$4="TEBT0714_REV01",CALC_CONN_TEBT0714_REV01!U142,IF($C$4="TEBB0714_REV01",CALC_CONN_TEBB0714_REV01!U142,IF($C$4="TEBA0714_REV01",CALC_CONN_TEBA0714_REV01!U142,))),"---")</f>
        <v>0</v>
      </c>
      <c r="D142" s="43">
        <f>IFERROR(IF($C$4="TEBT0714_REV01",CALC_CONN_TEBT0714_REV01!D142,IF($C$4="TEBB0714_REV01",CALC_CONN_TEBB0714_REV01!D142,IF($C$4="TEBA0714_REV01",CALC_CONN_TEBA0714_REV01!D142,))),"---")</f>
        <v>0</v>
      </c>
      <c r="E142" s="43">
        <f>IFERROR(IF($C$4="TEBT0714_REV01",CALC_CONN_TEBT0714_REV01!E142,IF($C$4="TEBB0714_REV01",CALC_CONN_TEBB0714_REV01!E142,IF($C$4="TEBA0714_REV01",CALC_CONN_TEBA0714_REV01!E142,))),"---")</f>
        <v>0</v>
      </c>
      <c r="F142" s="44" t="str">
        <f>IFERROR(IF(VLOOKUP($D142&amp;"-"&amp;$E142,IF($C$4="TEBA0714_REV01",CALC_CONN_TEBA0714_REV01!$F:$I,IF($C$4="TEBB0714_REV01",CALC_CONN_TEBB0714_REV01!$F:$I,IF($C$4="TEBT0714_REV01",CALC_CONN_TEBT0714_REV01!$F:$I))),4,0)="--","---",IF($C$4="TEBA0714_REV01",CALC_CONN_TEBA0714_REV01!$G142&amp; " --&gt; " &amp;CALC_CONN_TEBA0714_REV01!$I142&amp; " --&gt; ",IF($C$4="TEBB0714_REV01",CALC_CONN_TEBB0714_REV01!$G142&amp; " --&gt; " &amp;CALC_CONN_TEBB0714_REV01!$I142&amp; " --&gt; ",IF($C$4="TEBT0714_REV01",CALC_CONN_TEBT0714_REV01!$G142&amp; " --&gt; " &amp;CALC_CONN_TEBT0714_REV01!$I142&amp; " --&gt; ")))),"---")</f>
        <v>---</v>
      </c>
      <c r="G142" s="44" t="str">
        <f>IFERROR(IF(VLOOKUP($D142&amp;"-"&amp;$E142,IF($C$4="TEBA0714_REV01",CALC_CONN_TEBA0714_REV01!$F:$H,IF($C$4="TEBB0714_REV01",CALC_CONN_TEBB0714_REV01!$F:$H,IF($C$4="TEBT0714_REV01",CALC_CONN_TEBT0714_REV01!$F:$H))),3,0)="--",VLOOKUP($D142&amp;"-"&amp;$E142,IF($C$4="TEBA0714_REV01",CALC_CONN_TEBA0714_REV01!$F:$H,IF($C$4="TEBB0714_REV01",CALC_CONN_TEBB0714_REV01!$F:$H,IF($C$4="TEBT0714_REV01",CALC_CONN_TEBT0714_REV01!$F:$H))),2,0),VLOOKUP($D142&amp;"-"&amp;$E142,IF($C$4="TEBA0714_REV01",CALC_CONN_TEBA0714_REV01!$F:$H,IF($C$4="TEBB0714_REV01",CALC_CONN_TEBB0714_REV01!$F:$H,IF($C$4="TEBT0714_REV01",CALC_CONN_TEBT0714_REV01!$F:$H))),3,0)),"---")</f>
        <v>---</v>
      </c>
      <c r="H142" s="44" t="str">
        <f>IFERROR(VLOOKUP(G142,IF($C$4="TEBT0714_REV01",CALC_CONN_TEBT0714_REV01!$G:$T,IF($C$4="TEBB0714_REV01",CALC_CONN_TEBB0714_REV01!$G:$T,IF($C$4="TEBA0714_REV01",CALC_CONN_TEBA0714_REV01!$G:$T))),14,0),"---")</f>
        <v>---</v>
      </c>
      <c r="I142" s="44" t="str">
        <f>IFERROR(VLOOKUP($D142&amp;"-"&amp;$E142,IF($C$4="TEBA0714_REV01",CALC_CONN_TEBA0714_REV01!$F:$K,IF($C$4="TEBB0714_REV01",CALC_CONN_TEBB0714_REV01!$F:$K,IF($C$4="TEBT0714_REV01",CALC_CONN_TEBT0714_REV01!$F:$K,"???"))),6,0),"---")</f>
        <v>---</v>
      </c>
      <c r="J142" s="45" t="str">
        <f>IFERROR(VLOOKUP($D142&amp;"-"&amp;$E142,IF($C$4="TEBA0714_REV01",CALC_CONN_TEBA0714_REV01!$F:$M,IF($C$4="TEBB0714_REV01",CALC_CONN_TEBB0714_REV01!$F:$M,IF($C$4="TEBT0714_REV01",CALC_CONN_TEBT0714_REV01!$F:$M,"???"))),8,0),"---")</f>
        <v>---</v>
      </c>
      <c r="K142" s="46" t="str">
        <f>IFERROR(VLOOKUP($D142&amp;"-"&amp;$E142,IF($C$4="TEBT0714_REV01",CALC_CONN_TEBT0714_REV01!$F:$N,IF($C$4="TEBB0714_REV01",CALC_CONN_TEBB0714_REV01!$F:$N,IF($C$4="TEBA0714_REV01",CALC_CONN_TEBA0714_REV01!$F:$N))),9,0),"---")</f>
        <v>---</v>
      </c>
      <c r="L142" s="44" t="str">
        <f>IFERROR(VLOOKUP(K142,B2B!$H$3:$I$2000,2,0),"---")</f>
        <v>---</v>
      </c>
      <c r="M142" s="44" t="str">
        <f>IFERROR(VLOOKUP(L142,IF($M$4="TE0714_REV01",RAW_m_TE0714_REV01!$AD:$AH,IF($M$4="TE0714_REV02",RAW_m_TE0714_REV02!$AD:$AH,IF($M$4="TE0714_REV03",RAW_m_TE0714_REV03!$AD:$AH))),5,0),"---")</f>
        <v>---</v>
      </c>
      <c r="N142" s="44" t="str">
        <f>IFERROR(VLOOKUP(L142,IF($M$4="TE0714_REV01",RAW_m_TE0714_REV01!$AE:$AJ,IF($M$4="TE0714_REV02",RAW_m_TE0714_REV02!$AE:$AJ,IF($M$4="TE0714_REV03",RAW_m_TE0714_REV03!$AE:$AJ))),6,0),"---")</f>
        <v>---</v>
      </c>
      <c r="O142" s="54" t="str">
        <f>IFERROR(VLOOKUP(L142,IF($M$4="TE0714_REV01",RAW_m_TE0714_REV01!$AD:$AE,IF($M$4="TE0714_REV02",RAW_m_TE0714_REV02!$AD:$AE,IF($M$4="TE0714_REV03",RAW_m_TE0714_REV03!$AD:$AE))),2,0),"---")</f>
        <v>---</v>
      </c>
      <c r="P142" s="44" t="str">
        <f>IFERROR(VLOOKUP(O142,IF($M$4="TE0714_REV01",RAW_m_TE0714_REV01!$AJ:$AK,IF($M$4="TE0714_REV02",RAW_m_TE0714_REV02!$AJ:$AK,IF($M$4="TE0714_REV03",RAW_m_TE0714_REV03!$AJ:$AK))),2,0),"---")</f>
        <v>---</v>
      </c>
      <c r="Q142" s="44" t="str">
        <f>IFERROR(VLOOKUP(L142,IF($M$4="TE0714_REV01",RAW_m_TE0714_REV01!$AD:$AF,IF($M$4="TE0714_REV02",RAW_m_TE0714_REV02!$AD:$AF,IF($M$4="TE0714_REV03",RAW_m_TE0714_REV03!$AD:$AF))),3,0),"---")</f>
        <v>---</v>
      </c>
      <c r="R142" s="44" t="str">
        <f>IFERROR(VLOOKUP(O142,IF($M$4="TE0714_REV01",RAW_m_TE0714_REV01!$AE:$AG,IF($M$4="TE0714_REV02",RAW_m_TE0714_REV02!$AE:$AG,IF($M$4="TE0714_REV03",RAW_m_TE0714_REV03!$AE:$AG))),3,0),"---")</f>
        <v>---</v>
      </c>
      <c r="S142" s="44" t="str">
        <f t="shared" si="5"/>
        <v>---</v>
      </c>
    </row>
    <row r="143" spans="2:19" ht="15" customHeight="1" x14ac:dyDescent="0.25">
      <c r="B143" s="41">
        <f t="shared" si="4"/>
        <v>138</v>
      </c>
      <c r="C143" s="42">
        <f>IFERROR(IF($C$4="TEBT0714_REV01",CALC_CONN_TEBT0714_REV01!U143,IF($C$4="TEBB0714_REV01",CALC_CONN_TEBB0714_REV01!U143,IF($C$4="TEBA0714_REV01",CALC_CONN_TEBA0714_REV01!U143,))),"---")</f>
        <v>0</v>
      </c>
      <c r="D143" s="43">
        <f>IFERROR(IF($C$4="TEBT0714_REV01",CALC_CONN_TEBT0714_REV01!D143,IF($C$4="TEBB0714_REV01",CALC_CONN_TEBB0714_REV01!D143,IF($C$4="TEBA0714_REV01",CALC_CONN_TEBA0714_REV01!D143,))),"---")</f>
        <v>0</v>
      </c>
      <c r="E143" s="43">
        <f>IFERROR(IF($C$4="TEBT0714_REV01",CALC_CONN_TEBT0714_REV01!E143,IF($C$4="TEBB0714_REV01",CALC_CONN_TEBB0714_REV01!E143,IF($C$4="TEBA0714_REV01",CALC_CONN_TEBA0714_REV01!E143,))),"---")</f>
        <v>0</v>
      </c>
      <c r="F143" s="44" t="str">
        <f>IFERROR(IF(VLOOKUP($D143&amp;"-"&amp;$E143,IF($C$4="TEBA0714_REV01",CALC_CONN_TEBA0714_REV01!$F:$I,IF($C$4="TEBB0714_REV01",CALC_CONN_TEBB0714_REV01!$F:$I,IF($C$4="TEBT0714_REV01",CALC_CONN_TEBT0714_REV01!$F:$I))),4,0)="--","---",IF($C$4="TEBA0714_REV01",CALC_CONN_TEBA0714_REV01!$G143&amp; " --&gt; " &amp;CALC_CONN_TEBA0714_REV01!$I143&amp; " --&gt; ",IF($C$4="TEBB0714_REV01",CALC_CONN_TEBB0714_REV01!$G143&amp; " --&gt; " &amp;CALC_CONN_TEBB0714_REV01!$I143&amp; " --&gt; ",IF($C$4="TEBT0714_REV01",CALC_CONN_TEBT0714_REV01!$G143&amp; " --&gt; " &amp;CALC_CONN_TEBT0714_REV01!$I143&amp; " --&gt; ")))),"---")</f>
        <v>---</v>
      </c>
      <c r="G143" s="44" t="str">
        <f>IFERROR(IF(VLOOKUP($D143&amp;"-"&amp;$E143,IF($C$4="TEBA0714_REV01",CALC_CONN_TEBA0714_REV01!$F:$H,IF($C$4="TEBB0714_REV01",CALC_CONN_TEBB0714_REV01!$F:$H,IF($C$4="TEBT0714_REV01",CALC_CONN_TEBT0714_REV01!$F:$H))),3,0)="--",VLOOKUP($D143&amp;"-"&amp;$E143,IF($C$4="TEBA0714_REV01",CALC_CONN_TEBA0714_REV01!$F:$H,IF($C$4="TEBB0714_REV01",CALC_CONN_TEBB0714_REV01!$F:$H,IF($C$4="TEBT0714_REV01",CALC_CONN_TEBT0714_REV01!$F:$H))),2,0),VLOOKUP($D143&amp;"-"&amp;$E143,IF($C$4="TEBA0714_REV01",CALC_CONN_TEBA0714_REV01!$F:$H,IF($C$4="TEBB0714_REV01",CALC_CONN_TEBB0714_REV01!$F:$H,IF($C$4="TEBT0714_REV01",CALC_CONN_TEBT0714_REV01!$F:$H))),3,0)),"---")</f>
        <v>---</v>
      </c>
      <c r="H143" s="44" t="str">
        <f>IFERROR(VLOOKUP(G143,IF($C$4="TEBT0714_REV01",CALC_CONN_TEBT0714_REV01!$G:$T,IF($C$4="TEBB0714_REV01",CALC_CONN_TEBB0714_REV01!$G:$T,IF($C$4="TEBA0714_REV01",CALC_CONN_TEBA0714_REV01!$G:$T))),14,0),"---")</f>
        <v>---</v>
      </c>
      <c r="I143" s="44" t="str">
        <f>IFERROR(VLOOKUP($D143&amp;"-"&amp;$E143,IF($C$4="TEBA0714_REV01",CALC_CONN_TEBA0714_REV01!$F:$K,IF($C$4="TEBB0714_REV01",CALC_CONN_TEBB0714_REV01!$F:$K,IF($C$4="TEBT0714_REV01",CALC_CONN_TEBT0714_REV01!$F:$K,"???"))),6,0),"---")</f>
        <v>---</v>
      </c>
      <c r="J143" s="45" t="str">
        <f>IFERROR(VLOOKUP($D143&amp;"-"&amp;$E143,IF($C$4="TEBA0714_REV01",CALC_CONN_TEBA0714_REV01!$F:$M,IF($C$4="TEBB0714_REV01",CALC_CONN_TEBB0714_REV01!$F:$M,IF($C$4="TEBT0714_REV01",CALC_CONN_TEBT0714_REV01!$F:$M,"???"))),8,0),"---")</f>
        <v>---</v>
      </c>
      <c r="K143" s="46" t="str">
        <f>IFERROR(VLOOKUP($D143&amp;"-"&amp;$E143,IF($C$4="TEBT0714_REV01",CALC_CONN_TEBT0714_REV01!$F:$N,IF($C$4="TEBB0714_REV01",CALC_CONN_TEBB0714_REV01!$F:$N,IF($C$4="TEBA0714_REV01",CALC_CONN_TEBA0714_REV01!$F:$N))),9,0),"---")</f>
        <v>---</v>
      </c>
      <c r="L143" s="44" t="str">
        <f>IFERROR(VLOOKUP(K143,B2B!$H$3:$I$2000,2,0),"---")</f>
        <v>---</v>
      </c>
      <c r="M143" s="44" t="str">
        <f>IFERROR(VLOOKUP(L143,IF($M$4="TE0714_REV01",RAW_m_TE0714_REV01!$AD:$AH,IF($M$4="TE0714_REV02",RAW_m_TE0714_REV02!$AD:$AH,IF($M$4="TE0714_REV03",RAW_m_TE0714_REV03!$AD:$AH))),5,0),"---")</f>
        <v>---</v>
      </c>
      <c r="N143" s="44" t="str">
        <f>IFERROR(VLOOKUP(L143,IF($M$4="TE0714_REV01",RAW_m_TE0714_REV01!$AE:$AJ,IF($M$4="TE0714_REV02",RAW_m_TE0714_REV02!$AE:$AJ,IF($M$4="TE0714_REV03",RAW_m_TE0714_REV03!$AE:$AJ))),6,0),"---")</f>
        <v>---</v>
      </c>
      <c r="O143" s="54" t="str">
        <f>IFERROR(VLOOKUP(L143,IF($M$4="TE0714_REV01",RAW_m_TE0714_REV01!$AD:$AE,IF($M$4="TE0714_REV02",RAW_m_TE0714_REV02!$AD:$AE,IF($M$4="TE0714_REV03",RAW_m_TE0714_REV03!$AD:$AE))),2,0),"---")</f>
        <v>---</v>
      </c>
      <c r="P143" s="44" t="str">
        <f>IFERROR(VLOOKUP(O143,IF($M$4="TE0714_REV01",RAW_m_TE0714_REV01!$AJ:$AK,IF($M$4="TE0714_REV02",RAW_m_TE0714_REV02!$AJ:$AK,IF($M$4="TE0714_REV03",RAW_m_TE0714_REV03!$AJ:$AK))),2,0),"---")</f>
        <v>---</v>
      </c>
      <c r="Q143" s="44" t="str">
        <f>IFERROR(VLOOKUP(L143,IF($M$4="TE0714_REV01",RAW_m_TE0714_REV01!$AD:$AF,IF($M$4="TE0714_REV02",RAW_m_TE0714_REV02!$AD:$AF,IF($M$4="TE0714_REV03",RAW_m_TE0714_REV03!$AD:$AF))),3,0),"---")</f>
        <v>---</v>
      </c>
      <c r="R143" s="44" t="str">
        <f>IFERROR(VLOOKUP(O143,IF($M$4="TE0714_REV01",RAW_m_TE0714_REV01!$AE:$AG,IF($M$4="TE0714_REV02",RAW_m_TE0714_REV02!$AE:$AG,IF($M$4="TE0714_REV03",RAW_m_TE0714_REV03!$AE:$AG))),3,0),"---")</f>
        <v>---</v>
      </c>
      <c r="S143" s="44" t="str">
        <f t="shared" si="5"/>
        <v>---</v>
      </c>
    </row>
    <row r="144" spans="2:19" ht="15" customHeight="1" x14ac:dyDescent="0.25">
      <c r="B144" s="41">
        <f t="shared" si="4"/>
        <v>139</v>
      </c>
      <c r="C144" s="42">
        <f>IFERROR(IF($C$4="TEBT0714_REV01",CALC_CONN_TEBT0714_REV01!U144,IF($C$4="TEBB0714_REV01",CALC_CONN_TEBB0714_REV01!U144,IF($C$4="TEBA0714_REV01",CALC_CONN_TEBA0714_REV01!U144,))),"---")</f>
        <v>0</v>
      </c>
      <c r="D144" s="43">
        <f>IFERROR(IF($C$4="TEBT0714_REV01",CALC_CONN_TEBT0714_REV01!D144,IF($C$4="TEBB0714_REV01",CALC_CONN_TEBB0714_REV01!D144,IF($C$4="TEBA0714_REV01",CALC_CONN_TEBA0714_REV01!D144,))),"---")</f>
        <v>0</v>
      </c>
      <c r="E144" s="43">
        <f>IFERROR(IF($C$4="TEBT0714_REV01",CALC_CONN_TEBT0714_REV01!E144,IF($C$4="TEBB0714_REV01",CALC_CONN_TEBB0714_REV01!E144,IF($C$4="TEBA0714_REV01",CALC_CONN_TEBA0714_REV01!E144,))),"---")</f>
        <v>0</v>
      </c>
      <c r="F144" s="44" t="str">
        <f>IFERROR(IF(VLOOKUP($D144&amp;"-"&amp;$E144,IF($C$4="TEBA0714_REV01",CALC_CONN_TEBA0714_REV01!$F:$I,IF($C$4="TEBB0714_REV01",CALC_CONN_TEBB0714_REV01!$F:$I,IF($C$4="TEBT0714_REV01",CALC_CONN_TEBT0714_REV01!$F:$I))),4,0)="--","---",IF($C$4="TEBA0714_REV01",CALC_CONN_TEBA0714_REV01!$G144&amp; " --&gt; " &amp;CALC_CONN_TEBA0714_REV01!$I144&amp; " --&gt; ",IF($C$4="TEBB0714_REV01",CALC_CONN_TEBB0714_REV01!$G144&amp; " --&gt; " &amp;CALC_CONN_TEBB0714_REV01!$I144&amp; " --&gt; ",IF($C$4="TEBT0714_REV01",CALC_CONN_TEBT0714_REV01!$G144&amp; " --&gt; " &amp;CALC_CONN_TEBT0714_REV01!$I144&amp; " --&gt; ")))),"---")</f>
        <v>---</v>
      </c>
      <c r="G144" s="44" t="str">
        <f>IFERROR(IF(VLOOKUP($D144&amp;"-"&amp;$E144,IF($C$4="TEBA0714_REV01",CALC_CONN_TEBA0714_REV01!$F:$H,IF($C$4="TEBB0714_REV01",CALC_CONN_TEBB0714_REV01!$F:$H,IF($C$4="TEBT0714_REV01",CALC_CONN_TEBT0714_REV01!$F:$H))),3,0)="--",VLOOKUP($D144&amp;"-"&amp;$E144,IF($C$4="TEBA0714_REV01",CALC_CONN_TEBA0714_REV01!$F:$H,IF($C$4="TEBB0714_REV01",CALC_CONN_TEBB0714_REV01!$F:$H,IF($C$4="TEBT0714_REV01",CALC_CONN_TEBT0714_REV01!$F:$H))),2,0),VLOOKUP($D144&amp;"-"&amp;$E144,IF($C$4="TEBA0714_REV01",CALC_CONN_TEBA0714_REV01!$F:$H,IF($C$4="TEBB0714_REV01",CALC_CONN_TEBB0714_REV01!$F:$H,IF($C$4="TEBT0714_REV01",CALC_CONN_TEBT0714_REV01!$F:$H))),3,0)),"---")</f>
        <v>---</v>
      </c>
      <c r="H144" s="44" t="str">
        <f>IFERROR(VLOOKUP(G144,IF($C$4="TEBT0714_REV01",CALC_CONN_TEBT0714_REV01!$G:$T,IF($C$4="TEBB0714_REV01",CALC_CONN_TEBB0714_REV01!$G:$T,IF($C$4="TEBA0714_REV01",CALC_CONN_TEBA0714_REV01!$G:$T))),14,0),"---")</f>
        <v>---</v>
      </c>
      <c r="I144" s="44" t="str">
        <f>IFERROR(VLOOKUP($D144&amp;"-"&amp;$E144,IF($C$4="TEBA0714_REV01",CALC_CONN_TEBA0714_REV01!$F:$K,IF($C$4="TEBB0714_REV01",CALC_CONN_TEBB0714_REV01!$F:$K,IF($C$4="TEBT0714_REV01",CALC_CONN_TEBT0714_REV01!$F:$K,"???"))),6,0),"---")</f>
        <v>---</v>
      </c>
      <c r="J144" s="45" t="str">
        <f>IFERROR(VLOOKUP($D144&amp;"-"&amp;$E144,IF($C$4="TEBA0714_REV01",CALC_CONN_TEBA0714_REV01!$F:$M,IF($C$4="TEBB0714_REV01",CALC_CONN_TEBB0714_REV01!$F:$M,IF($C$4="TEBT0714_REV01",CALC_CONN_TEBT0714_REV01!$F:$M,"???"))),8,0),"---")</f>
        <v>---</v>
      </c>
      <c r="K144" s="46" t="str">
        <f>IFERROR(VLOOKUP($D144&amp;"-"&amp;$E144,IF($C$4="TEBT0714_REV01",CALC_CONN_TEBT0714_REV01!$F:$N,IF($C$4="TEBB0714_REV01",CALC_CONN_TEBB0714_REV01!$F:$N,IF($C$4="TEBA0714_REV01",CALC_CONN_TEBA0714_REV01!$F:$N))),9,0),"---")</f>
        <v>---</v>
      </c>
      <c r="L144" s="44" t="str">
        <f>IFERROR(VLOOKUP(K144,B2B!$H$3:$I$2000,2,0),"---")</f>
        <v>---</v>
      </c>
      <c r="M144" s="44" t="str">
        <f>IFERROR(VLOOKUP(L144,IF($M$4="TE0714_REV01",RAW_m_TE0714_REV01!$AD:$AH,IF($M$4="TE0714_REV02",RAW_m_TE0714_REV02!$AD:$AH,IF($M$4="TE0714_REV03",RAW_m_TE0714_REV03!$AD:$AH))),5,0),"---")</f>
        <v>---</v>
      </c>
      <c r="N144" s="44" t="str">
        <f>IFERROR(VLOOKUP(L144,IF($M$4="TE0714_REV01",RAW_m_TE0714_REV01!$AE:$AJ,IF($M$4="TE0714_REV02",RAW_m_TE0714_REV02!$AE:$AJ,IF($M$4="TE0714_REV03",RAW_m_TE0714_REV03!$AE:$AJ))),6,0),"---")</f>
        <v>---</v>
      </c>
      <c r="O144" s="54" t="str">
        <f>IFERROR(VLOOKUP(L144,IF($M$4="TE0714_REV01",RAW_m_TE0714_REV01!$AD:$AE,IF($M$4="TE0714_REV02",RAW_m_TE0714_REV02!$AD:$AE,IF($M$4="TE0714_REV03",RAW_m_TE0714_REV03!$AD:$AE))),2,0),"---")</f>
        <v>---</v>
      </c>
      <c r="P144" s="44" t="str">
        <f>IFERROR(VLOOKUP(O144,IF($M$4="TE0714_REV01",RAW_m_TE0714_REV01!$AJ:$AK,IF($M$4="TE0714_REV02",RAW_m_TE0714_REV02!$AJ:$AK,IF($M$4="TE0714_REV03",RAW_m_TE0714_REV03!$AJ:$AK))),2,0),"---")</f>
        <v>---</v>
      </c>
      <c r="Q144" s="44" t="str">
        <f>IFERROR(VLOOKUP(L144,IF($M$4="TE0714_REV01",RAW_m_TE0714_REV01!$AD:$AF,IF($M$4="TE0714_REV02",RAW_m_TE0714_REV02!$AD:$AF,IF($M$4="TE0714_REV03",RAW_m_TE0714_REV03!$AD:$AF))),3,0),"---")</f>
        <v>---</v>
      </c>
      <c r="R144" s="44" t="str">
        <f>IFERROR(VLOOKUP(O144,IF($M$4="TE0714_REV01",RAW_m_TE0714_REV01!$AE:$AG,IF($M$4="TE0714_REV02",RAW_m_TE0714_REV02!$AE:$AG,IF($M$4="TE0714_REV03",RAW_m_TE0714_REV03!$AE:$AG))),3,0),"---")</f>
        <v>---</v>
      </c>
      <c r="S144" s="44" t="str">
        <f t="shared" si="5"/>
        <v>---</v>
      </c>
    </row>
    <row r="145" spans="2:19" ht="15" customHeight="1" x14ac:dyDescent="0.25">
      <c r="B145" s="41">
        <f t="shared" si="4"/>
        <v>140</v>
      </c>
      <c r="C145" s="42">
        <f>IFERROR(IF($C$4="TEBT0714_REV01",CALC_CONN_TEBT0714_REV01!U145,IF($C$4="TEBB0714_REV01",CALC_CONN_TEBB0714_REV01!U145,IF($C$4="TEBA0714_REV01",CALC_CONN_TEBA0714_REV01!U145,))),"---")</f>
        <v>0</v>
      </c>
      <c r="D145" s="43">
        <f>IFERROR(IF($C$4="TEBT0714_REV01",CALC_CONN_TEBT0714_REV01!D145,IF($C$4="TEBB0714_REV01",CALC_CONN_TEBB0714_REV01!D145,IF($C$4="TEBA0714_REV01",CALC_CONN_TEBA0714_REV01!D145,))),"---")</f>
        <v>0</v>
      </c>
      <c r="E145" s="43">
        <f>IFERROR(IF($C$4="TEBT0714_REV01",CALC_CONN_TEBT0714_REV01!E145,IF($C$4="TEBB0714_REV01",CALC_CONN_TEBB0714_REV01!E145,IF($C$4="TEBA0714_REV01",CALC_CONN_TEBA0714_REV01!E145,))),"---")</f>
        <v>0</v>
      </c>
      <c r="F145" s="44" t="str">
        <f>IFERROR(IF(VLOOKUP($D145&amp;"-"&amp;$E145,IF($C$4="TEBA0714_REV01",CALC_CONN_TEBA0714_REV01!$F:$I,IF($C$4="TEBB0714_REV01",CALC_CONN_TEBB0714_REV01!$F:$I,IF($C$4="TEBT0714_REV01",CALC_CONN_TEBT0714_REV01!$F:$I))),4,0)="--","---",IF($C$4="TEBA0714_REV01",CALC_CONN_TEBA0714_REV01!$G145&amp; " --&gt; " &amp;CALC_CONN_TEBA0714_REV01!$I145&amp; " --&gt; ",IF($C$4="TEBB0714_REV01",CALC_CONN_TEBB0714_REV01!$G145&amp; " --&gt; " &amp;CALC_CONN_TEBB0714_REV01!$I145&amp; " --&gt; ",IF($C$4="TEBT0714_REV01",CALC_CONN_TEBT0714_REV01!$G145&amp; " --&gt; " &amp;CALC_CONN_TEBT0714_REV01!$I145&amp; " --&gt; ")))),"---")</f>
        <v>---</v>
      </c>
      <c r="G145" s="44" t="str">
        <f>IFERROR(IF(VLOOKUP($D145&amp;"-"&amp;$E145,IF($C$4="TEBA0714_REV01",CALC_CONN_TEBA0714_REV01!$F:$H,IF($C$4="TEBB0714_REV01",CALC_CONN_TEBB0714_REV01!$F:$H,IF($C$4="TEBT0714_REV01",CALC_CONN_TEBT0714_REV01!$F:$H))),3,0)="--",VLOOKUP($D145&amp;"-"&amp;$E145,IF($C$4="TEBA0714_REV01",CALC_CONN_TEBA0714_REV01!$F:$H,IF($C$4="TEBB0714_REV01",CALC_CONN_TEBB0714_REV01!$F:$H,IF($C$4="TEBT0714_REV01",CALC_CONN_TEBT0714_REV01!$F:$H))),2,0),VLOOKUP($D145&amp;"-"&amp;$E145,IF($C$4="TEBA0714_REV01",CALC_CONN_TEBA0714_REV01!$F:$H,IF($C$4="TEBB0714_REV01",CALC_CONN_TEBB0714_REV01!$F:$H,IF($C$4="TEBT0714_REV01",CALC_CONN_TEBT0714_REV01!$F:$H))),3,0)),"---")</f>
        <v>---</v>
      </c>
      <c r="H145" s="44" t="str">
        <f>IFERROR(VLOOKUP(G145,IF($C$4="TEBT0714_REV01",CALC_CONN_TEBT0714_REV01!$G:$T,IF($C$4="TEBB0714_REV01",CALC_CONN_TEBB0714_REV01!$G:$T,IF($C$4="TEBA0714_REV01",CALC_CONN_TEBA0714_REV01!$G:$T))),14,0),"---")</f>
        <v>---</v>
      </c>
      <c r="I145" s="44" t="str">
        <f>IFERROR(VLOOKUP($D145&amp;"-"&amp;$E145,IF($C$4="TEBA0714_REV01",CALC_CONN_TEBA0714_REV01!$F:$K,IF($C$4="TEBB0714_REV01",CALC_CONN_TEBB0714_REV01!$F:$K,IF($C$4="TEBT0714_REV01",CALC_CONN_TEBT0714_REV01!$F:$K,"???"))),6,0),"---")</f>
        <v>---</v>
      </c>
      <c r="J145" s="45" t="str">
        <f>IFERROR(VLOOKUP($D145&amp;"-"&amp;$E145,IF($C$4="TEBA0714_REV01",CALC_CONN_TEBA0714_REV01!$F:$M,IF($C$4="TEBB0714_REV01",CALC_CONN_TEBB0714_REV01!$F:$M,IF($C$4="TEBT0714_REV01",CALC_CONN_TEBT0714_REV01!$F:$M,"???"))),8,0),"---")</f>
        <v>---</v>
      </c>
      <c r="K145" s="46" t="str">
        <f>IFERROR(VLOOKUP($D145&amp;"-"&amp;$E145,IF($C$4="TEBT0714_REV01",CALC_CONN_TEBT0714_REV01!$F:$N,IF($C$4="TEBB0714_REV01",CALC_CONN_TEBB0714_REV01!$F:$N,IF($C$4="TEBA0714_REV01",CALC_CONN_TEBA0714_REV01!$F:$N))),9,0),"---")</f>
        <v>---</v>
      </c>
      <c r="L145" s="44" t="str">
        <f>IFERROR(VLOOKUP(K145,B2B!$H$3:$I$2000,2,0),"---")</f>
        <v>---</v>
      </c>
      <c r="M145" s="44" t="str">
        <f>IFERROR(VLOOKUP(L145,IF($M$4="TE0714_REV01",RAW_m_TE0714_REV01!$AD:$AH,IF($M$4="TE0714_REV02",RAW_m_TE0714_REV02!$AD:$AH,IF($M$4="TE0714_REV03",RAW_m_TE0714_REV03!$AD:$AH))),5,0),"---")</f>
        <v>---</v>
      </c>
      <c r="N145" s="44" t="str">
        <f>IFERROR(VLOOKUP(L145,IF($M$4="TE0714_REV01",RAW_m_TE0714_REV01!$AE:$AJ,IF($M$4="TE0714_REV02",RAW_m_TE0714_REV02!$AE:$AJ,IF($M$4="TE0714_REV03",RAW_m_TE0714_REV03!$AE:$AJ))),6,0),"---")</f>
        <v>---</v>
      </c>
      <c r="O145" s="54" t="str">
        <f>IFERROR(VLOOKUP(L145,IF($M$4="TE0714_REV01",RAW_m_TE0714_REV01!$AD:$AE,IF($M$4="TE0714_REV02",RAW_m_TE0714_REV02!$AD:$AE,IF($M$4="TE0714_REV03",RAW_m_TE0714_REV03!$AD:$AE))),2,0),"---")</f>
        <v>---</v>
      </c>
      <c r="P145" s="44" t="str">
        <f>IFERROR(VLOOKUP(O145,IF($M$4="TE0714_REV01",RAW_m_TE0714_REV01!$AJ:$AK,IF($M$4="TE0714_REV02",RAW_m_TE0714_REV02!$AJ:$AK,IF($M$4="TE0714_REV03",RAW_m_TE0714_REV03!$AJ:$AK))),2,0),"---")</f>
        <v>---</v>
      </c>
      <c r="Q145" s="44" t="str">
        <f>IFERROR(VLOOKUP(L145,IF($M$4="TE0714_REV01",RAW_m_TE0714_REV01!$AD:$AF,IF($M$4="TE0714_REV02",RAW_m_TE0714_REV02!$AD:$AF,IF($M$4="TE0714_REV03",RAW_m_TE0714_REV03!$AD:$AF))),3,0),"---")</f>
        <v>---</v>
      </c>
      <c r="R145" s="44" t="str">
        <f>IFERROR(VLOOKUP(O145,IF($M$4="TE0714_REV01",RAW_m_TE0714_REV01!$AE:$AG,IF($M$4="TE0714_REV02",RAW_m_TE0714_REV02!$AE:$AG,IF($M$4="TE0714_REV03",RAW_m_TE0714_REV03!$AE:$AG))),3,0),"---")</f>
        <v>---</v>
      </c>
      <c r="S145" s="44" t="str">
        <f t="shared" si="5"/>
        <v>---</v>
      </c>
    </row>
    <row r="146" spans="2:19" ht="15" customHeight="1" x14ac:dyDescent="0.25">
      <c r="B146" s="41">
        <f t="shared" si="4"/>
        <v>141</v>
      </c>
      <c r="C146" s="42">
        <f>IFERROR(IF($C$4="TEBT0714_REV01",CALC_CONN_TEBT0714_REV01!U146,IF($C$4="TEBB0714_REV01",CALC_CONN_TEBB0714_REV01!U146,IF($C$4="TEBA0714_REV01",CALC_CONN_TEBA0714_REV01!U146,))),"---")</f>
        <v>0</v>
      </c>
      <c r="D146" s="43">
        <f>IFERROR(IF($C$4="TEBT0714_REV01",CALC_CONN_TEBT0714_REV01!D146,IF($C$4="TEBB0714_REV01",CALC_CONN_TEBB0714_REV01!D146,IF($C$4="TEBA0714_REV01",CALC_CONN_TEBA0714_REV01!D146,))),"---")</f>
        <v>0</v>
      </c>
      <c r="E146" s="43">
        <f>IFERROR(IF($C$4="TEBT0714_REV01",CALC_CONN_TEBT0714_REV01!E146,IF($C$4="TEBB0714_REV01",CALC_CONN_TEBB0714_REV01!E146,IF($C$4="TEBA0714_REV01",CALC_CONN_TEBA0714_REV01!E146,))),"---")</f>
        <v>0</v>
      </c>
      <c r="F146" s="44" t="str">
        <f>IFERROR(IF(VLOOKUP($D146&amp;"-"&amp;$E146,IF($C$4="TEBA0714_REV01",CALC_CONN_TEBA0714_REV01!$F:$I,IF($C$4="TEBB0714_REV01",CALC_CONN_TEBB0714_REV01!$F:$I,IF($C$4="TEBT0714_REV01",CALC_CONN_TEBT0714_REV01!$F:$I))),4,0)="--","---",IF($C$4="TEBA0714_REV01",CALC_CONN_TEBA0714_REV01!$G146&amp; " --&gt; " &amp;CALC_CONN_TEBA0714_REV01!$I146&amp; " --&gt; ",IF($C$4="TEBB0714_REV01",CALC_CONN_TEBB0714_REV01!$G146&amp; " --&gt; " &amp;CALC_CONN_TEBB0714_REV01!$I146&amp; " --&gt; ",IF($C$4="TEBT0714_REV01",CALC_CONN_TEBT0714_REV01!$G146&amp; " --&gt; " &amp;CALC_CONN_TEBT0714_REV01!$I146&amp; " --&gt; ")))),"---")</f>
        <v>---</v>
      </c>
      <c r="G146" s="44" t="str">
        <f>IFERROR(IF(VLOOKUP($D146&amp;"-"&amp;$E146,IF($C$4="TEBA0714_REV01",CALC_CONN_TEBA0714_REV01!$F:$H,IF($C$4="TEBB0714_REV01",CALC_CONN_TEBB0714_REV01!$F:$H,IF($C$4="TEBT0714_REV01",CALC_CONN_TEBT0714_REV01!$F:$H))),3,0)="--",VLOOKUP($D146&amp;"-"&amp;$E146,IF($C$4="TEBA0714_REV01",CALC_CONN_TEBA0714_REV01!$F:$H,IF($C$4="TEBB0714_REV01",CALC_CONN_TEBB0714_REV01!$F:$H,IF($C$4="TEBT0714_REV01",CALC_CONN_TEBT0714_REV01!$F:$H))),2,0),VLOOKUP($D146&amp;"-"&amp;$E146,IF($C$4="TEBA0714_REV01",CALC_CONN_TEBA0714_REV01!$F:$H,IF($C$4="TEBB0714_REV01",CALC_CONN_TEBB0714_REV01!$F:$H,IF($C$4="TEBT0714_REV01",CALC_CONN_TEBT0714_REV01!$F:$H))),3,0)),"---")</f>
        <v>---</v>
      </c>
      <c r="H146" s="44" t="str">
        <f>IFERROR(VLOOKUP(G146,IF($C$4="TEBT0714_REV01",CALC_CONN_TEBT0714_REV01!$G:$T,IF($C$4="TEBB0714_REV01",CALC_CONN_TEBB0714_REV01!$G:$T,IF($C$4="TEBA0714_REV01",CALC_CONN_TEBA0714_REV01!$G:$T))),14,0),"---")</f>
        <v>---</v>
      </c>
      <c r="I146" s="44" t="str">
        <f>IFERROR(VLOOKUP($D146&amp;"-"&amp;$E146,IF($C$4="TEBA0714_REV01",CALC_CONN_TEBA0714_REV01!$F:$K,IF($C$4="TEBB0714_REV01",CALC_CONN_TEBB0714_REV01!$F:$K,IF($C$4="TEBT0714_REV01",CALC_CONN_TEBT0714_REV01!$F:$K,"???"))),6,0),"---")</f>
        <v>---</v>
      </c>
      <c r="J146" s="45" t="str">
        <f>IFERROR(VLOOKUP($D146&amp;"-"&amp;$E146,IF($C$4="TEBA0714_REV01",CALC_CONN_TEBA0714_REV01!$F:$M,IF($C$4="TEBB0714_REV01",CALC_CONN_TEBB0714_REV01!$F:$M,IF($C$4="TEBT0714_REV01",CALC_CONN_TEBT0714_REV01!$F:$M,"???"))),8,0),"---")</f>
        <v>---</v>
      </c>
      <c r="K146" s="46" t="str">
        <f>IFERROR(VLOOKUP($D146&amp;"-"&amp;$E146,IF($C$4="TEBT0714_REV01",CALC_CONN_TEBT0714_REV01!$F:$N,IF($C$4="TEBB0714_REV01",CALC_CONN_TEBB0714_REV01!$F:$N,IF($C$4="TEBA0714_REV01",CALC_CONN_TEBA0714_REV01!$F:$N))),9,0),"---")</f>
        <v>---</v>
      </c>
      <c r="L146" s="44" t="str">
        <f>IFERROR(VLOOKUP(K146,B2B!$H$3:$I$2000,2,0),"---")</f>
        <v>---</v>
      </c>
      <c r="M146" s="44" t="str">
        <f>IFERROR(VLOOKUP(L146,IF($M$4="TE0714_REV01",RAW_m_TE0714_REV01!$AD:$AH,IF($M$4="TE0714_REV02",RAW_m_TE0714_REV02!$AD:$AH,IF($M$4="TE0714_REV03",RAW_m_TE0714_REV03!$AD:$AH))),5,0),"---")</f>
        <v>---</v>
      </c>
      <c r="N146" s="44" t="str">
        <f>IFERROR(VLOOKUP(L146,IF($M$4="TE0714_REV01",RAW_m_TE0714_REV01!$AE:$AJ,IF($M$4="TE0714_REV02",RAW_m_TE0714_REV02!$AE:$AJ,IF($M$4="TE0714_REV03",RAW_m_TE0714_REV03!$AE:$AJ))),6,0),"---")</f>
        <v>---</v>
      </c>
      <c r="O146" s="54" t="str">
        <f>IFERROR(VLOOKUP(L146,IF($M$4="TE0714_REV01",RAW_m_TE0714_REV01!$AD:$AE,IF($M$4="TE0714_REV02",RAW_m_TE0714_REV02!$AD:$AE,IF($M$4="TE0714_REV03",RAW_m_TE0714_REV03!$AD:$AE))),2,0),"---")</f>
        <v>---</v>
      </c>
      <c r="P146" s="44" t="str">
        <f>IFERROR(VLOOKUP(O146,IF($M$4="TE0714_REV01",RAW_m_TE0714_REV01!$AJ:$AK,IF($M$4="TE0714_REV02",RAW_m_TE0714_REV02!$AJ:$AK,IF($M$4="TE0714_REV03",RAW_m_TE0714_REV03!$AJ:$AK))),2,0),"---")</f>
        <v>---</v>
      </c>
      <c r="Q146" s="44" t="str">
        <f>IFERROR(VLOOKUP(L146,IF($M$4="TE0714_REV01",RAW_m_TE0714_REV01!$AD:$AF,IF($M$4="TE0714_REV02",RAW_m_TE0714_REV02!$AD:$AF,IF($M$4="TE0714_REV03",RAW_m_TE0714_REV03!$AD:$AF))),3,0),"---")</f>
        <v>---</v>
      </c>
      <c r="R146" s="44" t="str">
        <f>IFERROR(VLOOKUP(O146,IF($M$4="TE0714_REV01",RAW_m_TE0714_REV01!$AE:$AG,IF($M$4="TE0714_REV02",RAW_m_TE0714_REV02!$AE:$AG,IF($M$4="TE0714_REV03",RAW_m_TE0714_REV03!$AE:$AG))),3,0),"---")</f>
        <v>---</v>
      </c>
      <c r="S146" s="44" t="str">
        <f t="shared" si="5"/>
        <v>---</v>
      </c>
    </row>
    <row r="147" spans="2:19" ht="15" customHeight="1" x14ac:dyDescent="0.25">
      <c r="B147" s="41">
        <f t="shared" si="4"/>
        <v>142</v>
      </c>
      <c r="C147" s="42">
        <f>IFERROR(IF($C$4="TEBT0714_REV01",CALC_CONN_TEBT0714_REV01!U147,IF($C$4="TEBB0714_REV01",CALC_CONN_TEBB0714_REV01!U147,IF($C$4="TEBA0714_REV01",CALC_CONN_TEBA0714_REV01!U147,))),"---")</f>
        <v>0</v>
      </c>
      <c r="D147" s="43">
        <f>IFERROR(IF($C$4="TEBT0714_REV01",CALC_CONN_TEBT0714_REV01!D147,IF($C$4="TEBB0714_REV01",CALC_CONN_TEBB0714_REV01!D147,IF($C$4="TEBA0714_REV01",CALC_CONN_TEBA0714_REV01!D147,))),"---")</f>
        <v>0</v>
      </c>
      <c r="E147" s="43">
        <f>IFERROR(IF($C$4="TEBT0714_REV01",CALC_CONN_TEBT0714_REV01!E147,IF($C$4="TEBB0714_REV01",CALC_CONN_TEBB0714_REV01!E147,IF($C$4="TEBA0714_REV01",CALC_CONN_TEBA0714_REV01!E147,))),"---")</f>
        <v>0</v>
      </c>
      <c r="F147" s="44" t="str">
        <f>IFERROR(IF(VLOOKUP($D147&amp;"-"&amp;$E147,IF($C$4="TEBA0714_REV01",CALC_CONN_TEBA0714_REV01!$F:$I,IF($C$4="TEBB0714_REV01",CALC_CONN_TEBB0714_REV01!$F:$I,IF($C$4="TEBT0714_REV01",CALC_CONN_TEBT0714_REV01!$F:$I))),4,0)="--","---",IF($C$4="TEBA0714_REV01",CALC_CONN_TEBA0714_REV01!$G147&amp; " --&gt; " &amp;CALC_CONN_TEBA0714_REV01!$I147&amp; " --&gt; ",IF($C$4="TEBB0714_REV01",CALC_CONN_TEBB0714_REV01!$G147&amp; " --&gt; " &amp;CALC_CONN_TEBB0714_REV01!$I147&amp; " --&gt; ",IF($C$4="TEBT0714_REV01",CALC_CONN_TEBT0714_REV01!$G147&amp; " --&gt; " &amp;CALC_CONN_TEBT0714_REV01!$I147&amp; " --&gt; ")))),"---")</f>
        <v>---</v>
      </c>
      <c r="G147" s="44" t="str">
        <f>IFERROR(IF(VLOOKUP($D147&amp;"-"&amp;$E147,IF($C$4="TEBA0714_REV01",CALC_CONN_TEBA0714_REV01!$F:$H,IF($C$4="TEBB0714_REV01",CALC_CONN_TEBB0714_REV01!$F:$H,IF($C$4="TEBT0714_REV01",CALC_CONN_TEBT0714_REV01!$F:$H))),3,0)="--",VLOOKUP($D147&amp;"-"&amp;$E147,IF($C$4="TEBA0714_REV01",CALC_CONN_TEBA0714_REV01!$F:$H,IF($C$4="TEBB0714_REV01",CALC_CONN_TEBB0714_REV01!$F:$H,IF($C$4="TEBT0714_REV01",CALC_CONN_TEBT0714_REV01!$F:$H))),2,0),VLOOKUP($D147&amp;"-"&amp;$E147,IF($C$4="TEBA0714_REV01",CALC_CONN_TEBA0714_REV01!$F:$H,IF($C$4="TEBB0714_REV01",CALC_CONN_TEBB0714_REV01!$F:$H,IF($C$4="TEBT0714_REV01",CALC_CONN_TEBT0714_REV01!$F:$H))),3,0)),"---")</f>
        <v>---</v>
      </c>
      <c r="H147" s="44" t="str">
        <f>IFERROR(VLOOKUP(G147,IF($C$4="TEBT0714_REV01",CALC_CONN_TEBT0714_REV01!$G:$T,IF($C$4="TEBB0714_REV01",CALC_CONN_TEBB0714_REV01!$G:$T,IF($C$4="TEBA0714_REV01",CALC_CONN_TEBA0714_REV01!$G:$T))),14,0),"---")</f>
        <v>---</v>
      </c>
      <c r="I147" s="44" t="str">
        <f>IFERROR(VLOOKUP($D147&amp;"-"&amp;$E147,IF($C$4="TEBA0714_REV01",CALC_CONN_TEBA0714_REV01!$F:$K,IF($C$4="TEBB0714_REV01",CALC_CONN_TEBB0714_REV01!$F:$K,IF($C$4="TEBT0714_REV01",CALC_CONN_TEBT0714_REV01!$F:$K,"???"))),6,0),"---")</f>
        <v>---</v>
      </c>
      <c r="J147" s="45" t="str">
        <f>IFERROR(VLOOKUP($D147&amp;"-"&amp;$E147,IF($C$4="TEBA0714_REV01",CALC_CONN_TEBA0714_REV01!$F:$M,IF($C$4="TEBB0714_REV01",CALC_CONN_TEBB0714_REV01!$F:$M,IF($C$4="TEBT0714_REV01",CALC_CONN_TEBT0714_REV01!$F:$M,"???"))),8,0),"---")</f>
        <v>---</v>
      </c>
      <c r="K147" s="46" t="str">
        <f>IFERROR(VLOOKUP($D147&amp;"-"&amp;$E147,IF($C$4="TEBT0714_REV01",CALC_CONN_TEBT0714_REV01!$F:$N,IF($C$4="TEBB0714_REV01",CALC_CONN_TEBB0714_REV01!$F:$N,IF($C$4="TEBA0714_REV01",CALC_CONN_TEBA0714_REV01!$F:$N))),9,0),"---")</f>
        <v>---</v>
      </c>
      <c r="L147" s="44" t="str">
        <f>IFERROR(VLOOKUP(K147,B2B!$H$3:$I$2000,2,0),"---")</f>
        <v>---</v>
      </c>
      <c r="M147" s="44" t="str">
        <f>IFERROR(VLOOKUP(L147,IF($M$4="TE0714_REV01",RAW_m_TE0714_REV01!$AD:$AH,IF($M$4="TE0714_REV02",RAW_m_TE0714_REV02!$AD:$AH,IF($M$4="TE0714_REV03",RAW_m_TE0714_REV03!$AD:$AH))),5,0),"---")</f>
        <v>---</v>
      </c>
      <c r="N147" s="44" t="str">
        <f>IFERROR(VLOOKUP(L147,IF($M$4="TE0714_REV01",RAW_m_TE0714_REV01!$AE:$AJ,IF($M$4="TE0714_REV02",RAW_m_TE0714_REV02!$AE:$AJ,IF($M$4="TE0714_REV03",RAW_m_TE0714_REV03!$AE:$AJ))),6,0),"---")</f>
        <v>---</v>
      </c>
      <c r="O147" s="54" t="str">
        <f>IFERROR(VLOOKUP(L147,IF($M$4="TE0714_REV01",RAW_m_TE0714_REV01!$AD:$AE,IF($M$4="TE0714_REV02",RAW_m_TE0714_REV02!$AD:$AE,IF($M$4="TE0714_REV03",RAW_m_TE0714_REV03!$AD:$AE))),2,0),"---")</f>
        <v>---</v>
      </c>
      <c r="P147" s="44" t="str">
        <f>IFERROR(VLOOKUP(O147,IF($M$4="TE0714_REV01",RAW_m_TE0714_REV01!$AJ:$AK,IF($M$4="TE0714_REV02",RAW_m_TE0714_REV02!$AJ:$AK,IF($M$4="TE0714_REV03",RAW_m_TE0714_REV03!$AJ:$AK))),2,0),"---")</f>
        <v>---</v>
      </c>
      <c r="Q147" s="44" t="str">
        <f>IFERROR(VLOOKUP(L147,IF($M$4="TE0714_REV01",RAW_m_TE0714_REV01!$AD:$AF,IF($M$4="TE0714_REV02",RAW_m_TE0714_REV02!$AD:$AF,IF($M$4="TE0714_REV03",RAW_m_TE0714_REV03!$AD:$AF))),3,0),"---")</f>
        <v>---</v>
      </c>
      <c r="R147" s="44" t="str">
        <f>IFERROR(VLOOKUP(O147,IF($M$4="TE0714_REV01",RAW_m_TE0714_REV01!$AE:$AG,IF($M$4="TE0714_REV02",RAW_m_TE0714_REV02!$AE:$AG,IF($M$4="TE0714_REV03",RAW_m_TE0714_REV03!$AE:$AG))),3,0),"---")</f>
        <v>---</v>
      </c>
      <c r="S147" s="44" t="str">
        <f t="shared" si="5"/>
        <v>---</v>
      </c>
    </row>
    <row r="148" spans="2:19" ht="15" customHeight="1" x14ac:dyDescent="0.25">
      <c r="B148" s="41">
        <f t="shared" si="4"/>
        <v>143</v>
      </c>
      <c r="C148" s="42">
        <f>IFERROR(IF($C$4="TEBT0714_REV01",CALC_CONN_TEBT0714_REV01!U148,IF($C$4="TEBB0714_REV01",CALC_CONN_TEBB0714_REV01!U148,IF($C$4="TEBA0714_REV01",CALC_CONN_TEBA0714_REV01!U148,))),"---")</f>
        <v>0</v>
      </c>
      <c r="D148" s="43">
        <f>IFERROR(IF($C$4="TEBT0714_REV01",CALC_CONN_TEBT0714_REV01!D148,IF($C$4="TEBB0714_REV01",CALC_CONN_TEBB0714_REV01!D148,IF($C$4="TEBA0714_REV01",CALC_CONN_TEBA0714_REV01!D148,))),"---")</f>
        <v>0</v>
      </c>
      <c r="E148" s="43">
        <f>IFERROR(IF($C$4="TEBT0714_REV01",CALC_CONN_TEBT0714_REV01!E148,IF($C$4="TEBB0714_REV01",CALC_CONN_TEBB0714_REV01!E148,IF($C$4="TEBA0714_REV01",CALC_CONN_TEBA0714_REV01!E148,))),"---")</f>
        <v>0</v>
      </c>
      <c r="F148" s="44" t="str">
        <f>IFERROR(IF(VLOOKUP($D148&amp;"-"&amp;$E148,IF($C$4="TEBA0714_REV01",CALC_CONN_TEBA0714_REV01!$F:$I,IF($C$4="TEBB0714_REV01",CALC_CONN_TEBB0714_REV01!$F:$I,IF($C$4="TEBT0714_REV01",CALC_CONN_TEBT0714_REV01!$F:$I))),4,0)="--","---",IF($C$4="TEBA0714_REV01",CALC_CONN_TEBA0714_REV01!$G148&amp; " --&gt; " &amp;CALC_CONN_TEBA0714_REV01!$I148&amp; " --&gt; ",IF($C$4="TEBB0714_REV01",CALC_CONN_TEBB0714_REV01!$G148&amp; " --&gt; " &amp;CALC_CONN_TEBB0714_REV01!$I148&amp; " --&gt; ",IF($C$4="TEBT0714_REV01",CALC_CONN_TEBT0714_REV01!$G148&amp; " --&gt; " &amp;CALC_CONN_TEBT0714_REV01!$I148&amp; " --&gt; ")))),"---")</f>
        <v>---</v>
      </c>
      <c r="G148" s="44" t="str">
        <f>IFERROR(IF(VLOOKUP($D148&amp;"-"&amp;$E148,IF($C$4="TEBA0714_REV01",CALC_CONN_TEBA0714_REV01!$F:$H,IF($C$4="TEBB0714_REV01",CALC_CONN_TEBB0714_REV01!$F:$H,IF($C$4="TEBT0714_REV01",CALC_CONN_TEBT0714_REV01!$F:$H))),3,0)="--",VLOOKUP($D148&amp;"-"&amp;$E148,IF($C$4="TEBA0714_REV01",CALC_CONN_TEBA0714_REV01!$F:$H,IF($C$4="TEBB0714_REV01",CALC_CONN_TEBB0714_REV01!$F:$H,IF($C$4="TEBT0714_REV01",CALC_CONN_TEBT0714_REV01!$F:$H))),2,0),VLOOKUP($D148&amp;"-"&amp;$E148,IF($C$4="TEBA0714_REV01",CALC_CONN_TEBA0714_REV01!$F:$H,IF($C$4="TEBB0714_REV01",CALC_CONN_TEBB0714_REV01!$F:$H,IF($C$4="TEBT0714_REV01",CALC_CONN_TEBT0714_REV01!$F:$H))),3,0)),"---")</f>
        <v>---</v>
      </c>
      <c r="H148" s="44" t="str">
        <f>IFERROR(VLOOKUP(G148,IF($C$4="TEBT0714_REV01",CALC_CONN_TEBT0714_REV01!$G:$T,IF($C$4="TEBB0714_REV01",CALC_CONN_TEBB0714_REV01!$G:$T,IF($C$4="TEBA0714_REV01",CALC_CONN_TEBA0714_REV01!$G:$T))),14,0),"---")</f>
        <v>---</v>
      </c>
      <c r="I148" s="44" t="str">
        <f>IFERROR(VLOOKUP($D148&amp;"-"&amp;$E148,IF($C$4="TEBA0714_REV01",CALC_CONN_TEBA0714_REV01!$F:$K,IF($C$4="TEBB0714_REV01",CALC_CONN_TEBB0714_REV01!$F:$K,IF($C$4="TEBT0714_REV01",CALC_CONN_TEBT0714_REV01!$F:$K,"???"))),6,0),"---")</f>
        <v>---</v>
      </c>
      <c r="J148" s="45" t="str">
        <f>IFERROR(VLOOKUP($D148&amp;"-"&amp;$E148,IF($C$4="TEBA0714_REV01",CALC_CONN_TEBA0714_REV01!$F:$M,IF($C$4="TEBB0714_REV01",CALC_CONN_TEBB0714_REV01!$F:$M,IF($C$4="TEBT0714_REV01",CALC_CONN_TEBT0714_REV01!$F:$M,"???"))),8,0),"---")</f>
        <v>---</v>
      </c>
      <c r="K148" s="46" t="str">
        <f>IFERROR(VLOOKUP($D148&amp;"-"&amp;$E148,IF($C$4="TEBT0714_REV01",CALC_CONN_TEBT0714_REV01!$F:$N,IF($C$4="TEBB0714_REV01",CALC_CONN_TEBB0714_REV01!$F:$N,IF($C$4="TEBA0714_REV01",CALC_CONN_TEBA0714_REV01!$F:$N))),9,0),"---")</f>
        <v>---</v>
      </c>
      <c r="L148" s="44" t="str">
        <f>IFERROR(VLOOKUP(K148,B2B!$H$3:$I$2000,2,0),"---")</f>
        <v>---</v>
      </c>
      <c r="M148" s="44" t="str">
        <f>IFERROR(VLOOKUP(L148,IF($M$4="TE0714_REV01",RAW_m_TE0714_REV01!$AD:$AH,IF($M$4="TE0714_REV02",RAW_m_TE0714_REV02!$AD:$AH,IF($M$4="TE0714_REV03",RAW_m_TE0714_REV03!$AD:$AH))),5,0),"---")</f>
        <v>---</v>
      </c>
      <c r="N148" s="44" t="str">
        <f>IFERROR(VLOOKUP(L148,IF($M$4="TE0714_REV01",RAW_m_TE0714_REV01!$AE:$AJ,IF($M$4="TE0714_REV02",RAW_m_TE0714_REV02!$AE:$AJ,IF($M$4="TE0714_REV03",RAW_m_TE0714_REV03!$AE:$AJ))),6,0),"---")</f>
        <v>---</v>
      </c>
      <c r="O148" s="54" t="str">
        <f>IFERROR(VLOOKUP(L148,IF($M$4="TE0714_REV01",RAW_m_TE0714_REV01!$AD:$AE,IF($M$4="TE0714_REV02",RAW_m_TE0714_REV02!$AD:$AE,IF($M$4="TE0714_REV03",RAW_m_TE0714_REV03!$AD:$AE))),2,0),"---")</f>
        <v>---</v>
      </c>
      <c r="P148" s="44" t="str">
        <f>IFERROR(VLOOKUP(O148,IF($M$4="TE0714_REV01",RAW_m_TE0714_REV01!$AJ:$AK,IF($M$4="TE0714_REV02",RAW_m_TE0714_REV02!$AJ:$AK,IF($M$4="TE0714_REV03",RAW_m_TE0714_REV03!$AJ:$AK))),2,0),"---")</f>
        <v>---</v>
      </c>
      <c r="Q148" s="44" t="str">
        <f>IFERROR(VLOOKUP(L148,IF($M$4="TE0714_REV01",RAW_m_TE0714_REV01!$AD:$AF,IF($M$4="TE0714_REV02",RAW_m_TE0714_REV02!$AD:$AF,IF($M$4="TE0714_REV03",RAW_m_TE0714_REV03!$AD:$AF))),3,0),"---")</f>
        <v>---</v>
      </c>
      <c r="R148" s="44" t="str">
        <f>IFERROR(VLOOKUP(O148,IF($M$4="TE0714_REV01",RAW_m_TE0714_REV01!$AE:$AG,IF($M$4="TE0714_REV02",RAW_m_TE0714_REV02!$AE:$AG,IF($M$4="TE0714_REV03",RAW_m_TE0714_REV03!$AE:$AG))),3,0),"---")</f>
        <v>---</v>
      </c>
      <c r="S148" s="44" t="str">
        <f t="shared" si="5"/>
        <v>---</v>
      </c>
    </row>
    <row r="149" spans="2:19" ht="15" customHeight="1" x14ac:dyDescent="0.25">
      <c r="B149" s="41">
        <f t="shared" si="4"/>
        <v>144</v>
      </c>
      <c r="C149" s="42">
        <f>IFERROR(IF($C$4="TEBT0714_REV01",CALC_CONN_TEBT0714_REV01!U149,IF($C$4="TEBB0714_REV01",CALC_CONN_TEBB0714_REV01!U149,IF($C$4="TEBA0714_REV01",CALC_CONN_TEBA0714_REV01!U149,))),"---")</f>
        <v>0</v>
      </c>
      <c r="D149" s="43">
        <f>IFERROR(IF($C$4="TEBT0714_REV01",CALC_CONN_TEBT0714_REV01!D149,IF($C$4="TEBB0714_REV01",CALC_CONN_TEBB0714_REV01!D149,IF($C$4="TEBA0714_REV01",CALC_CONN_TEBA0714_REV01!D149,))),"---")</f>
        <v>0</v>
      </c>
      <c r="E149" s="43">
        <f>IFERROR(IF($C$4="TEBT0714_REV01",CALC_CONN_TEBT0714_REV01!E149,IF($C$4="TEBB0714_REV01",CALC_CONN_TEBB0714_REV01!E149,IF($C$4="TEBA0714_REV01",CALC_CONN_TEBA0714_REV01!E149,))),"---")</f>
        <v>0</v>
      </c>
      <c r="F149" s="44" t="str">
        <f>IFERROR(IF(VLOOKUP($D149&amp;"-"&amp;$E149,IF($C$4="TEBA0714_REV01",CALC_CONN_TEBA0714_REV01!$F:$I,IF($C$4="TEBB0714_REV01",CALC_CONN_TEBB0714_REV01!$F:$I,IF($C$4="TEBT0714_REV01",CALC_CONN_TEBT0714_REV01!$F:$I))),4,0)="--","---",IF($C$4="TEBA0714_REV01",CALC_CONN_TEBA0714_REV01!$G149&amp; " --&gt; " &amp;CALC_CONN_TEBA0714_REV01!$I149&amp; " --&gt; ",IF($C$4="TEBB0714_REV01",CALC_CONN_TEBB0714_REV01!$G149&amp; " --&gt; " &amp;CALC_CONN_TEBB0714_REV01!$I149&amp; " --&gt; ",IF($C$4="TEBT0714_REV01",CALC_CONN_TEBT0714_REV01!$G149&amp; " --&gt; " &amp;CALC_CONN_TEBT0714_REV01!$I149&amp; " --&gt; ")))),"---")</f>
        <v>---</v>
      </c>
      <c r="G149" s="44" t="str">
        <f>IFERROR(IF(VLOOKUP($D149&amp;"-"&amp;$E149,IF($C$4="TEBA0714_REV01",CALC_CONN_TEBA0714_REV01!$F:$H,IF($C$4="TEBB0714_REV01",CALC_CONN_TEBB0714_REV01!$F:$H,IF($C$4="TEBT0714_REV01",CALC_CONN_TEBT0714_REV01!$F:$H))),3,0)="--",VLOOKUP($D149&amp;"-"&amp;$E149,IF($C$4="TEBA0714_REV01",CALC_CONN_TEBA0714_REV01!$F:$H,IF($C$4="TEBB0714_REV01",CALC_CONN_TEBB0714_REV01!$F:$H,IF($C$4="TEBT0714_REV01",CALC_CONN_TEBT0714_REV01!$F:$H))),2,0),VLOOKUP($D149&amp;"-"&amp;$E149,IF($C$4="TEBA0714_REV01",CALC_CONN_TEBA0714_REV01!$F:$H,IF($C$4="TEBB0714_REV01",CALC_CONN_TEBB0714_REV01!$F:$H,IF($C$4="TEBT0714_REV01",CALC_CONN_TEBT0714_REV01!$F:$H))),3,0)),"---")</f>
        <v>---</v>
      </c>
      <c r="H149" s="44" t="str">
        <f>IFERROR(VLOOKUP(G149,IF($C$4="TEBT0714_REV01",CALC_CONN_TEBT0714_REV01!$G:$T,IF($C$4="TEBB0714_REV01",CALC_CONN_TEBB0714_REV01!$G:$T,IF($C$4="TEBA0714_REV01",CALC_CONN_TEBA0714_REV01!$G:$T))),14,0),"---")</f>
        <v>---</v>
      </c>
      <c r="I149" s="44" t="str">
        <f>IFERROR(VLOOKUP($D149&amp;"-"&amp;$E149,IF($C$4="TEBA0714_REV01",CALC_CONN_TEBA0714_REV01!$F:$K,IF($C$4="TEBB0714_REV01",CALC_CONN_TEBB0714_REV01!$F:$K,IF($C$4="TEBT0714_REV01",CALC_CONN_TEBT0714_REV01!$F:$K,"???"))),6,0),"---")</f>
        <v>---</v>
      </c>
      <c r="J149" s="45" t="str">
        <f>IFERROR(VLOOKUP($D149&amp;"-"&amp;$E149,IF($C$4="TEBA0714_REV01",CALC_CONN_TEBA0714_REV01!$F:$M,IF($C$4="TEBB0714_REV01",CALC_CONN_TEBB0714_REV01!$F:$M,IF($C$4="TEBT0714_REV01",CALC_CONN_TEBT0714_REV01!$F:$M,"???"))),8,0),"---")</f>
        <v>---</v>
      </c>
      <c r="K149" s="46" t="str">
        <f>IFERROR(VLOOKUP($D149&amp;"-"&amp;$E149,IF($C$4="TEBT0714_REV01",CALC_CONN_TEBT0714_REV01!$F:$N,IF($C$4="TEBB0714_REV01",CALC_CONN_TEBB0714_REV01!$F:$N,IF($C$4="TEBA0714_REV01",CALC_CONN_TEBA0714_REV01!$F:$N))),9,0),"---")</f>
        <v>---</v>
      </c>
      <c r="L149" s="44" t="str">
        <f>IFERROR(VLOOKUP(K149,B2B!$H$3:$I$2000,2,0),"---")</f>
        <v>---</v>
      </c>
      <c r="M149" s="44" t="str">
        <f>IFERROR(VLOOKUP(L149,IF($M$4="TE0714_REV01",RAW_m_TE0714_REV01!$AD:$AH,IF($M$4="TE0714_REV02",RAW_m_TE0714_REV02!$AD:$AH,IF($M$4="TE0714_REV03",RAW_m_TE0714_REV03!$AD:$AH))),5,0),"---")</f>
        <v>---</v>
      </c>
      <c r="N149" s="44" t="str">
        <f>IFERROR(VLOOKUP(L149,IF($M$4="TE0714_REV01",RAW_m_TE0714_REV01!$AE:$AJ,IF($M$4="TE0714_REV02",RAW_m_TE0714_REV02!$AE:$AJ,IF($M$4="TE0714_REV03",RAW_m_TE0714_REV03!$AE:$AJ))),6,0),"---")</f>
        <v>---</v>
      </c>
      <c r="O149" s="54" t="str">
        <f>IFERROR(VLOOKUP(L149,IF($M$4="TE0714_REV01",RAW_m_TE0714_REV01!$AD:$AE,IF($M$4="TE0714_REV02",RAW_m_TE0714_REV02!$AD:$AE,IF($M$4="TE0714_REV03",RAW_m_TE0714_REV03!$AD:$AE))),2,0),"---")</f>
        <v>---</v>
      </c>
      <c r="P149" s="44" t="str">
        <f>IFERROR(VLOOKUP(O149,IF($M$4="TE0714_REV01",RAW_m_TE0714_REV01!$AJ:$AK,IF($M$4="TE0714_REV02",RAW_m_TE0714_REV02!$AJ:$AK,IF($M$4="TE0714_REV03",RAW_m_TE0714_REV03!$AJ:$AK))),2,0),"---")</f>
        <v>---</v>
      </c>
      <c r="Q149" s="44" t="str">
        <f>IFERROR(VLOOKUP(L149,IF($M$4="TE0714_REV01",RAW_m_TE0714_REV01!$AD:$AF,IF($M$4="TE0714_REV02",RAW_m_TE0714_REV02!$AD:$AF,IF($M$4="TE0714_REV03",RAW_m_TE0714_REV03!$AD:$AF))),3,0),"---")</f>
        <v>---</v>
      </c>
      <c r="R149" s="44" t="str">
        <f>IFERROR(VLOOKUP(O149,IF($M$4="TE0714_REV01",RAW_m_TE0714_REV01!$AE:$AG,IF($M$4="TE0714_REV02",RAW_m_TE0714_REV02!$AE:$AG,IF($M$4="TE0714_REV03",RAW_m_TE0714_REV03!$AE:$AG))),3,0),"---")</f>
        <v>---</v>
      </c>
      <c r="S149" s="44" t="str">
        <f t="shared" si="5"/>
        <v>---</v>
      </c>
    </row>
    <row r="150" spans="2:19" ht="15" customHeight="1" x14ac:dyDescent="0.25">
      <c r="B150" s="41">
        <f t="shared" si="4"/>
        <v>145</v>
      </c>
      <c r="C150" s="42">
        <f>IFERROR(IF($C$4="TEBT0714_REV01",CALC_CONN_TEBT0714_REV01!U150,IF($C$4="TEBB0714_REV01",CALC_CONN_TEBB0714_REV01!U150,IF($C$4="TEBA0714_REV01",CALC_CONN_TEBA0714_REV01!U150,))),"---")</f>
        <v>0</v>
      </c>
      <c r="D150" s="43">
        <f>IFERROR(IF($C$4="TEBT0714_REV01",CALC_CONN_TEBT0714_REV01!D150,IF($C$4="TEBB0714_REV01",CALC_CONN_TEBB0714_REV01!D150,IF($C$4="TEBA0714_REV01",CALC_CONN_TEBA0714_REV01!D150,))),"---")</f>
        <v>0</v>
      </c>
      <c r="E150" s="43">
        <f>IFERROR(IF($C$4="TEBT0714_REV01",CALC_CONN_TEBT0714_REV01!E150,IF($C$4="TEBB0714_REV01",CALC_CONN_TEBB0714_REV01!E150,IF($C$4="TEBA0714_REV01",CALC_CONN_TEBA0714_REV01!E150,))),"---")</f>
        <v>0</v>
      </c>
      <c r="F150" s="44" t="str">
        <f>IFERROR(IF(VLOOKUP($D150&amp;"-"&amp;$E150,IF($C$4="TEBA0714_REV01",CALC_CONN_TEBA0714_REV01!$F:$I,IF($C$4="TEBB0714_REV01",CALC_CONN_TEBB0714_REV01!$F:$I,IF($C$4="TEBT0714_REV01",CALC_CONN_TEBT0714_REV01!$F:$I))),4,0)="--","---",IF($C$4="TEBA0714_REV01",CALC_CONN_TEBA0714_REV01!$G150&amp; " --&gt; " &amp;CALC_CONN_TEBA0714_REV01!$I150&amp; " --&gt; ",IF($C$4="TEBB0714_REV01",CALC_CONN_TEBB0714_REV01!$G150&amp; " --&gt; " &amp;CALC_CONN_TEBB0714_REV01!$I150&amp; " --&gt; ",IF($C$4="TEBT0714_REV01",CALC_CONN_TEBT0714_REV01!$G150&amp; " --&gt; " &amp;CALC_CONN_TEBT0714_REV01!$I150&amp; " --&gt; ")))),"---")</f>
        <v>---</v>
      </c>
      <c r="G150" s="44" t="str">
        <f>IFERROR(IF(VLOOKUP($D150&amp;"-"&amp;$E150,IF($C$4="TEBA0714_REV01",CALC_CONN_TEBA0714_REV01!$F:$H,IF($C$4="TEBB0714_REV01",CALC_CONN_TEBB0714_REV01!$F:$H,IF($C$4="TEBT0714_REV01",CALC_CONN_TEBT0714_REV01!$F:$H))),3,0)="--",VLOOKUP($D150&amp;"-"&amp;$E150,IF($C$4="TEBA0714_REV01",CALC_CONN_TEBA0714_REV01!$F:$H,IF($C$4="TEBB0714_REV01",CALC_CONN_TEBB0714_REV01!$F:$H,IF($C$4="TEBT0714_REV01",CALC_CONN_TEBT0714_REV01!$F:$H))),2,0),VLOOKUP($D150&amp;"-"&amp;$E150,IF($C$4="TEBA0714_REV01",CALC_CONN_TEBA0714_REV01!$F:$H,IF($C$4="TEBB0714_REV01",CALC_CONN_TEBB0714_REV01!$F:$H,IF($C$4="TEBT0714_REV01",CALC_CONN_TEBT0714_REV01!$F:$H))),3,0)),"---")</f>
        <v>---</v>
      </c>
      <c r="H150" s="44" t="str">
        <f>IFERROR(VLOOKUP(G150,IF($C$4="TEBT0714_REV01",CALC_CONN_TEBT0714_REV01!$G:$T,IF($C$4="TEBB0714_REV01",CALC_CONN_TEBB0714_REV01!$G:$T,IF($C$4="TEBA0714_REV01",CALC_CONN_TEBA0714_REV01!$G:$T))),14,0),"---")</f>
        <v>---</v>
      </c>
      <c r="I150" s="44" t="str">
        <f>IFERROR(VLOOKUP($D150&amp;"-"&amp;$E150,IF($C$4="TEBA0714_REV01",CALC_CONN_TEBA0714_REV01!$F:$K,IF($C$4="TEBB0714_REV01",CALC_CONN_TEBB0714_REV01!$F:$K,IF($C$4="TEBT0714_REV01",CALC_CONN_TEBT0714_REV01!$F:$K,"???"))),6,0),"---")</f>
        <v>---</v>
      </c>
      <c r="J150" s="45" t="str">
        <f>IFERROR(VLOOKUP($D150&amp;"-"&amp;$E150,IF($C$4="TEBA0714_REV01",CALC_CONN_TEBA0714_REV01!$F:$M,IF($C$4="TEBB0714_REV01",CALC_CONN_TEBB0714_REV01!$F:$M,IF($C$4="TEBT0714_REV01",CALC_CONN_TEBT0714_REV01!$F:$M,"???"))),8,0),"---")</f>
        <v>---</v>
      </c>
      <c r="K150" s="46" t="str">
        <f>IFERROR(VLOOKUP($D150&amp;"-"&amp;$E150,IF($C$4="TEBT0714_REV01",CALC_CONN_TEBT0714_REV01!$F:$N,IF($C$4="TEBB0714_REV01",CALC_CONN_TEBB0714_REV01!$F:$N,IF($C$4="TEBA0714_REV01",CALC_CONN_TEBA0714_REV01!$F:$N))),9,0),"---")</f>
        <v>---</v>
      </c>
      <c r="L150" s="44" t="str">
        <f>IFERROR(VLOOKUP(K150,B2B!$H$3:$I$2000,2,0),"---")</f>
        <v>---</v>
      </c>
      <c r="M150" s="44" t="str">
        <f>IFERROR(VLOOKUP(L150,IF($M$4="TE0714_REV01",RAW_m_TE0714_REV01!$AD:$AH,IF($M$4="TE0714_REV02",RAW_m_TE0714_REV02!$AD:$AH,IF($M$4="TE0714_REV03",RAW_m_TE0714_REV03!$AD:$AH))),5,0),"---")</f>
        <v>---</v>
      </c>
      <c r="N150" s="44" t="str">
        <f>IFERROR(VLOOKUP(L150,IF($M$4="TE0714_REV01",RAW_m_TE0714_REV01!$AE:$AJ,IF($M$4="TE0714_REV02",RAW_m_TE0714_REV02!$AE:$AJ,IF($M$4="TE0714_REV03",RAW_m_TE0714_REV03!$AE:$AJ))),6,0),"---")</f>
        <v>---</v>
      </c>
      <c r="O150" s="54" t="str">
        <f>IFERROR(VLOOKUP(L150,IF($M$4="TE0714_REV01",RAW_m_TE0714_REV01!$AD:$AE,IF($M$4="TE0714_REV02",RAW_m_TE0714_REV02!$AD:$AE,IF($M$4="TE0714_REV03",RAW_m_TE0714_REV03!$AD:$AE))),2,0),"---")</f>
        <v>---</v>
      </c>
      <c r="P150" s="44" t="str">
        <f>IFERROR(VLOOKUP(O150,IF($M$4="TE0714_REV01",RAW_m_TE0714_REV01!$AJ:$AK,IF($M$4="TE0714_REV02",RAW_m_TE0714_REV02!$AJ:$AK,IF($M$4="TE0714_REV03",RAW_m_TE0714_REV03!$AJ:$AK))),2,0),"---")</f>
        <v>---</v>
      </c>
      <c r="Q150" s="44" t="str">
        <f>IFERROR(VLOOKUP(L150,IF($M$4="TE0714_REV01",RAW_m_TE0714_REV01!$AD:$AF,IF($M$4="TE0714_REV02",RAW_m_TE0714_REV02!$AD:$AF,IF($M$4="TE0714_REV03",RAW_m_TE0714_REV03!$AD:$AF))),3,0),"---")</f>
        <v>---</v>
      </c>
      <c r="R150" s="44" t="str">
        <f>IFERROR(VLOOKUP(O150,IF($M$4="TE0714_REV01",RAW_m_TE0714_REV01!$AE:$AG,IF($M$4="TE0714_REV02",RAW_m_TE0714_REV02!$AE:$AG,IF($M$4="TE0714_REV03",RAW_m_TE0714_REV03!$AE:$AG))),3,0),"---")</f>
        <v>---</v>
      </c>
      <c r="S150" s="44" t="str">
        <f t="shared" si="5"/>
        <v>---</v>
      </c>
    </row>
    <row r="151" spans="2:19" ht="15" customHeight="1" x14ac:dyDescent="0.25">
      <c r="B151" s="41">
        <f t="shared" si="4"/>
        <v>146</v>
      </c>
      <c r="C151" s="42">
        <f>IFERROR(IF($C$4="TEBT0714_REV01",CALC_CONN_TEBT0714_REV01!U151,IF($C$4="TEBB0714_REV01",CALC_CONN_TEBB0714_REV01!U151,IF($C$4="TEBA0714_REV01",CALC_CONN_TEBA0714_REV01!U151,))),"---")</f>
        <v>0</v>
      </c>
      <c r="D151" s="43">
        <f>IFERROR(IF($C$4="TEBT0714_REV01",CALC_CONN_TEBT0714_REV01!D151,IF($C$4="TEBB0714_REV01",CALC_CONN_TEBB0714_REV01!D151,IF($C$4="TEBA0714_REV01",CALC_CONN_TEBA0714_REV01!D151,))),"---")</f>
        <v>0</v>
      </c>
      <c r="E151" s="43">
        <f>IFERROR(IF($C$4="TEBT0714_REV01",CALC_CONN_TEBT0714_REV01!E151,IF($C$4="TEBB0714_REV01",CALC_CONN_TEBB0714_REV01!E151,IF($C$4="TEBA0714_REV01",CALC_CONN_TEBA0714_REV01!E151,))),"---")</f>
        <v>0</v>
      </c>
      <c r="F151" s="44" t="str">
        <f>IFERROR(IF(VLOOKUP($D151&amp;"-"&amp;$E151,IF($C$4="TEBA0714_REV01",CALC_CONN_TEBA0714_REV01!$F:$I,IF($C$4="TEBB0714_REV01",CALC_CONN_TEBB0714_REV01!$F:$I,IF($C$4="TEBT0714_REV01",CALC_CONN_TEBT0714_REV01!$F:$I))),4,0)="--","---",IF($C$4="TEBA0714_REV01",CALC_CONN_TEBA0714_REV01!$G151&amp; " --&gt; " &amp;CALC_CONN_TEBA0714_REV01!$I151&amp; " --&gt; ",IF($C$4="TEBB0714_REV01",CALC_CONN_TEBB0714_REV01!$G151&amp; " --&gt; " &amp;CALC_CONN_TEBB0714_REV01!$I151&amp; " --&gt; ",IF($C$4="TEBT0714_REV01",CALC_CONN_TEBT0714_REV01!$G151&amp; " --&gt; " &amp;CALC_CONN_TEBT0714_REV01!$I151&amp; " --&gt; ")))),"---")</f>
        <v>---</v>
      </c>
      <c r="G151" s="44" t="str">
        <f>IFERROR(IF(VLOOKUP($D151&amp;"-"&amp;$E151,IF($C$4="TEBA0714_REV01",CALC_CONN_TEBA0714_REV01!$F:$H,IF($C$4="TEBB0714_REV01",CALC_CONN_TEBB0714_REV01!$F:$H,IF($C$4="TEBT0714_REV01",CALC_CONN_TEBT0714_REV01!$F:$H))),3,0)="--",VLOOKUP($D151&amp;"-"&amp;$E151,IF($C$4="TEBA0714_REV01",CALC_CONN_TEBA0714_REV01!$F:$H,IF($C$4="TEBB0714_REV01",CALC_CONN_TEBB0714_REV01!$F:$H,IF($C$4="TEBT0714_REV01",CALC_CONN_TEBT0714_REV01!$F:$H))),2,0),VLOOKUP($D151&amp;"-"&amp;$E151,IF($C$4="TEBA0714_REV01",CALC_CONN_TEBA0714_REV01!$F:$H,IF($C$4="TEBB0714_REV01",CALC_CONN_TEBB0714_REV01!$F:$H,IF($C$4="TEBT0714_REV01",CALC_CONN_TEBT0714_REV01!$F:$H))),3,0)),"---")</f>
        <v>---</v>
      </c>
      <c r="H151" s="44" t="str">
        <f>IFERROR(VLOOKUP(G151,IF($C$4="TEBT0714_REV01",CALC_CONN_TEBT0714_REV01!$G:$T,IF($C$4="TEBB0714_REV01",CALC_CONN_TEBB0714_REV01!$G:$T,IF($C$4="TEBA0714_REV01",CALC_CONN_TEBA0714_REV01!$G:$T))),14,0),"---")</f>
        <v>---</v>
      </c>
      <c r="I151" s="44" t="str">
        <f>IFERROR(VLOOKUP($D151&amp;"-"&amp;$E151,IF($C$4="TEBA0714_REV01",CALC_CONN_TEBA0714_REV01!$F:$K,IF($C$4="TEBB0714_REV01",CALC_CONN_TEBB0714_REV01!$F:$K,IF($C$4="TEBT0714_REV01",CALC_CONN_TEBT0714_REV01!$F:$K,"???"))),6,0),"---")</f>
        <v>---</v>
      </c>
      <c r="J151" s="45" t="str">
        <f>IFERROR(VLOOKUP($D151&amp;"-"&amp;$E151,IF($C$4="TEBA0714_REV01",CALC_CONN_TEBA0714_REV01!$F:$M,IF($C$4="TEBB0714_REV01",CALC_CONN_TEBB0714_REV01!$F:$M,IF($C$4="TEBT0714_REV01",CALC_CONN_TEBT0714_REV01!$F:$M,"???"))),8,0),"---")</f>
        <v>---</v>
      </c>
      <c r="K151" s="46" t="str">
        <f>IFERROR(VLOOKUP($D151&amp;"-"&amp;$E151,IF($C$4="TEBT0714_REV01",CALC_CONN_TEBT0714_REV01!$F:$N,IF($C$4="TEBB0714_REV01",CALC_CONN_TEBB0714_REV01!$F:$N,IF($C$4="TEBA0714_REV01",CALC_CONN_TEBA0714_REV01!$F:$N))),9,0),"---")</f>
        <v>---</v>
      </c>
      <c r="L151" s="44" t="str">
        <f>IFERROR(VLOOKUP(K151,B2B!$H$3:$I$2000,2,0),"---")</f>
        <v>---</v>
      </c>
      <c r="M151" s="44" t="str">
        <f>IFERROR(VLOOKUP(L151,IF($M$4="TE0714_REV01",RAW_m_TE0714_REV01!$AD:$AH,IF($M$4="TE0714_REV02",RAW_m_TE0714_REV02!$AD:$AH,IF($M$4="TE0714_REV03",RAW_m_TE0714_REV03!$AD:$AH))),5,0),"---")</f>
        <v>---</v>
      </c>
      <c r="N151" s="44" t="str">
        <f>IFERROR(VLOOKUP(L151,IF($M$4="TE0714_REV01",RAW_m_TE0714_REV01!$AE:$AJ,IF($M$4="TE0714_REV02",RAW_m_TE0714_REV02!$AE:$AJ,IF($M$4="TE0714_REV03",RAW_m_TE0714_REV03!$AE:$AJ))),6,0),"---")</f>
        <v>---</v>
      </c>
      <c r="O151" s="54" t="str">
        <f>IFERROR(VLOOKUP(L151,IF($M$4="TE0714_REV01",RAW_m_TE0714_REV01!$AD:$AE,IF($M$4="TE0714_REV02",RAW_m_TE0714_REV02!$AD:$AE,IF($M$4="TE0714_REV03",RAW_m_TE0714_REV03!$AD:$AE))),2,0),"---")</f>
        <v>---</v>
      </c>
      <c r="P151" s="44" t="str">
        <f>IFERROR(VLOOKUP(O151,IF($M$4="TE0714_REV01",RAW_m_TE0714_REV01!$AJ:$AK,IF($M$4="TE0714_REV02",RAW_m_TE0714_REV02!$AJ:$AK,IF($M$4="TE0714_REV03",RAW_m_TE0714_REV03!$AJ:$AK))),2,0),"---")</f>
        <v>---</v>
      </c>
      <c r="Q151" s="44" t="str">
        <f>IFERROR(VLOOKUP(L151,IF($M$4="TE0714_REV01",RAW_m_TE0714_REV01!$AD:$AF,IF($M$4="TE0714_REV02",RAW_m_TE0714_REV02!$AD:$AF,IF($M$4="TE0714_REV03",RAW_m_TE0714_REV03!$AD:$AF))),3,0),"---")</f>
        <v>---</v>
      </c>
      <c r="R151" s="44" t="str">
        <f>IFERROR(VLOOKUP(O151,IF($M$4="TE0714_REV01",RAW_m_TE0714_REV01!$AE:$AG,IF($M$4="TE0714_REV02",RAW_m_TE0714_REV02!$AE:$AG,IF($M$4="TE0714_REV03",RAW_m_TE0714_REV03!$AE:$AG))),3,0),"---")</f>
        <v>---</v>
      </c>
      <c r="S151" s="44" t="str">
        <f t="shared" si="5"/>
        <v>---</v>
      </c>
    </row>
    <row r="152" spans="2:19" ht="15" customHeight="1" x14ac:dyDescent="0.25">
      <c r="B152" s="41">
        <f t="shared" si="4"/>
        <v>147</v>
      </c>
      <c r="C152" s="42">
        <f>IFERROR(IF($C$4="TEBT0714_REV01",CALC_CONN_TEBT0714_REV01!U152,IF($C$4="TEBB0714_REV01",CALC_CONN_TEBB0714_REV01!U152,IF($C$4="TEBA0714_REV01",CALC_CONN_TEBA0714_REV01!U152,))),"---")</f>
        <v>0</v>
      </c>
      <c r="D152" s="43">
        <f>IFERROR(IF($C$4="TEBT0714_REV01",CALC_CONN_TEBT0714_REV01!D152,IF($C$4="TEBB0714_REV01",CALC_CONN_TEBB0714_REV01!D152,IF($C$4="TEBA0714_REV01",CALC_CONN_TEBA0714_REV01!D152,))),"---")</f>
        <v>0</v>
      </c>
      <c r="E152" s="43">
        <f>IFERROR(IF($C$4="TEBT0714_REV01",CALC_CONN_TEBT0714_REV01!E152,IF($C$4="TEBB0714_REV01",CALC_CONN_TEBB0714_REV01!E152,IF($C$4="TEBA0714_REV01",CALC_CONN_TEBA0714_REV01!E152,))),"---")</f>
        <v>0</v>
      </c>
      <c r="F152" s="44" t="str">
        <f>IFERROR(IF(VLOOKUP($D152&amp;"-"&amp;$E152,IF($C$4="TEBA0714_REV01",CALC_CONN_TEBA0714_REV01!$F:$I,IF($C$4="TEBB0714_REV01",CALC_CONN_TEBB0714_REV01!$F:$I,IF($C$4="TEBT0714_REV01",CALC_CONN_TEBT0714_REV01!$F:$I))),4,0)="--","---",IF($C$4="TEBA0714_REV01",CALC_CONN_TEBA0714_REV01!$G152&amp; " --&gt; " &amp;CALC_CONN_TEBA0714_REV01!$I152&amp; " --&gt; ",IF($C$4="TEBB0714_REV01",CALC_CONN_TEBB0714_REV01!$G152&amp; " --&gt; " &amp;CALC_CONN_TEBB0714_REV01!$I152&amp; " --&gt; ",IF($C$4="TEBT0714_REV01",CALC_CONN_TEBT0714_REV01!$G152&amp; " --&gt; " &amp;CALC_CONN_TEBT0714_REV01!$I152&amp; " --&gt; ")))),"---")</f>
        <v>---</v>
      </c>
      <c r="G152" s="44" t="str">
        <f>IFERROR(IF(VLOOKUP($D152&amp;"-"&amp;$E152,IF($C$4="TEBA0714_REV01",CALC_CONN_TEBA0714_REV01!$F:$H,IF($C$4="TEBB0714_REV01",CALC_CONN_TEBB0714_REV01!$F:$H,IF($C$4="TEBT0714_REV01",CALC_CONN_TEBT0714_REV01!$F:$H))),3,0)="--",VLOOKUP($D152&amp;"-"&amp;$E152,IF($C$4="TEBA0714_REV01",CALC_CONN_TEBA0714_REV01!$F:$H,IF($C$4="TEBB0714_REV01",CALC_CONN_TEBB0714_REV01!$F:$H,IF($C$4="TEBT0714_REV01",CALC_CONN_TEBT0714_REV01!$F:$H))),2,0),VLOOKUP($D152&amp;"-"&amp;$E152,IF($C$4="TEBA0714_REV01",CALC_CONN_TEBA0714_REV01!$F:$H,IF($C$4="TEBB0714_REV01",CALC_CONN_TEBB0714_REV01!$F:$H,IF($C$4="TEBT0714_REV01",CALC_CONN_TEBT0714_REV01!$F:$H))),3,0)),"---")</f>
        <v>---</v>
      </c>
      <c r="H152" s="44" t="str">
        <f>IFERROR(VLOOKUP(G152,IF($C$4="TEBT0714_REV01",CALC_CONN_TEBT0714_REV01!$G:$T,IF($C$4="TEBB0714_REV01",CALC_CONN_TEBB0714_REV01!$G:$T,IF($C$4="TEBA0714_REV01",CALC_CONN_TEBA0714_REV01!$G:$T))),14,0),"---")</f>
        <v>---</v>
      </c>
      <c r="I152" s="44" t="str">
        <f>IFERROR(VLOOKUP($D152&amp;"-"&amp;$E152,IF($C$4="TEBA0714_REV01",CALC_CONN_TEBA0714_REV01!$F:$K,IF($C$4="TEBB0714_REV01",CALC_CONN_TEBB0714_REV01!$F:$K,IF($C$4="TEBT0714_REV01",CALC_CONN_TEBT0714_REV01!$F:$K,"???"))),6,0),"---")</f>
        <v>---</v>
      </c>
      <c r="J152" s="45" t="str">
        <f>IFERROR(VLOOKUP($D152&amp;"-"&amp;$E152,IF($C$4="TEBA0714_REV01",CALC_CONN_TEBA0714_REV01!$F:$M,IF($C$4="TEBB0714_REV01",CALC_CONN_TEBB0714_REV01!$F:$M,IF($C$4="TEBT0714_REV01",CALC_CONN_TEBT0714_REV01!$F:$M,"???"))),8,0),"---")</f>
        <v>---</v>
      </c>
      <c r="K152" s="46" t="str">
        <f>IFERROR(VLOOKUP($D152&amp;"-"&amp;$E152,IF($C$4="TEBT0714_REV01",CALC_CONN_TEBT0714_REV01!$F:$N,IF($C$4="TEBB0714_REV01",CALC_CONN_TEBB0714_REV01!$F:$N,IF($C$4="TEBA0714_REV01",CALC_CONN_TEBA0714_REV01!$F:$N))),9,0),"---")</f>
        <v>---</v>
      </c>
      <c r="L152" s="44" t="str">
        <f>IFERROR(VLOOKUP(K152,B2B!$H$3:$I$2000,2,0),"---")</f>
        <v>---</v>
      </c>
      <c r="M152" s="44" t="str">
        <f>IFERROR(VLOOKUP(L152,IF($M$4="TE0714_REV01",RAW_m_TE0714_REV01!$AD:$AH,IF($M$4="TE0714_REV02",RAW_m_TE0714_REV02!$AD:$AH,IF($M$4="TE0714_REV03",RAW_m_TE0714_REV03!$AD:$AH))),5,0),"---")</f>
        <v>---</v>
      </c>
      <c r="N152" s="44" t="str">
        <f>IFERROR(VLOOKUP(L152,IF($M$4="TE0714_REV01",RAW_m_TE0714_REV01!$AE:$AJ,IF($M$4="TE0714_REV02",RAW_m_TE0714_REV02!$AE:$AJ,IF($M$4="TE0714_REV03",RAW_m_TE0714_REV03!$AE:$AJ))),6,0),"---")</f>
        <v>---</v>
      </c>
      <c r="O152" s="54" t="str">
        <f>IFERROR(VLOOKUP(L152,IF($M$4="TE0714_REV01",RAW_m_TE0714_REV01!$AD:$AE,IF($M$4="TE0714_REV02",RAW_m_TE0714_REV02!$AD:$AE,IF($M$4="TE0714_REV03",RAW_m_TE0714_REV03!$AD:$AE))),2,0),"---")</f>
        <v>---</v>
      </c>
      <c r="P152" s="44" t="str">
        <f>IFERROR(VLOOKUP(O152,IF($M$4="TE0714_REV01",RAW_m_TE0714_REV01!$AJ:$AK,IF($M$4="TE0714_REV02",RAW_m_TE0714_REV02!$AJ:$AK,IF($M$4="TE0714_REV03",RAW_m_TE0714_REV03!$AJ:$AK))),2,0),"---")</f>
        <v>---</v>
      </c>
      <c r="Q152" s="44" t="str">
        <f>IFERROR(VLOOKUP(L152,IF($M$4="TE0714_REV01",RAW_m_TE0714_REV01!$AD:$AF,IF($M$4="TE0714_REV02",RAW_m_TE0714_REV02!$AD:$AF,IF($M$4="TE0714_REV03",RAW_m_TE0714_REV03!$AD:$AF))),3,0),"---")</f>
        <v>---</v>
      </c>
      <c r="R152" s="44" t="str">
        <f>IFERROR(VLOOKUP(O152,IF($M$4="TE0714_REV01",RAW_m_TE0714_REV01!$AE:$AG,IF($M$4="TE0714_REV02",RAW_m_TE0714_REV02!$AE:$AG,IF($M$4="TE0714_REV03",RAW_m_TE0714_REV03!$AE:$AG))),3,0),"---")</f>
        <v>---</v>
      </c>
      <c r="S152" s="44" t="str">
        <f t="shared" si="5"/>
        <v>---</v>
      </c>
    </row>
    <row r="153" spans="2:19" ht="15" customHeight="1" x14ac:dyDescent="0.25">
      <c r="B153" s="41">
        <f t="shared" si="4"/>
        <v>148</v>
      </c>
      <c r="C153" s="42">
        <f>IFERROR(IF($C$4="TEBT0714_REV01",CALC_CONN_TEBT0714_REV01!U153,IF($C$4="TEBB0714_REV01",CALC_CONN_TEBB0714_REV01!U153,IF($C$4="TEBA0714_REV01",CALC_CONN_TEBA0714_REV01!U153,))),"---")</f>
        <v>0</v>
      </c>
      <c r="D153" s="43">
        <f>IFERROR(IF($C$4="TEBT0714_REV01",CALC_CONN_TEBT0714_REV01!D153,IF($C$4="TEBB0714_REV01",CALC_CONN_TEBB0714_REV01!D153,IF($C$4="TEBA0714_REV01",CALC_CONN_TEBA0714_REV01!D153,))),"---")</f>
        <v>0</v>
      </c>
      <c r="E153" s="43">
        <f>IFERROR(IF($C$4="TEBT0714_REV01",CALC_CONN_TEBT0714_REV01!E153,IF($C$4="TEBB0714_REV01",CALC_CONN_TEBB0714_REV01!E153,IF($C$4="TEBA0714_REV01",CALC_CONN_TEBA0714_REV01!E153,))),"---")</f>
        <v>0</v>
      </c>
      <c r="F153" s="44" t="str">
        <f>IFERROR(IF(VLOOKUP($D153&amp;"-"&amp;$E153,IF($C$4="TEBA0714_REV01",CALC_CONN_TEBA0714_REV01!$F:$I,IF($C$4="TEBB0714_REV01",CALC_CONN_TEBB0714_REV01!$F:$I,IF($C$4="TEBT0714_REV01",CALC_CONN_TEBT0714_REV01!$F:$I))),4,0)="--","---",IF($C$4="TEBA0714_REV01",CALC_CONN_TEBA0714_REV01!$G153&amp; " --&gt; " &amp;CALC_CONN_TEBA0714_REV01!$I153&amp; " --&gt; ",IF($C$4="TEBB0714_REV01",CALC_CONN_TEBB0714_REV01!$G153&amp; " --&gt; " &amp;CALC_CONN_TEBB0714_REV01!$I153&amp; " --&gt; ",IF($C$4="TEBT0714_REV01",CALC_CONN_TEBT0714_REV01!$G153&amp; " --&gt; " &amp;CALC_CONN_TEBT0714_REV01!$I153&amp; " --&gt; ")))),"---")</f>
        <v>---</v>
      </c>
      <c r="G153" s="44" t="str">
        <f>IFERROR(IF(VLOOKUP($D153&amp;"-"&amp;$E153,IF($C$4="TEBA0714_REV01",CALC_CONN_TEBA0714_REV01!$F:$H,IF($C$4="TEBB0714_REV01",CALC_CONN_TEBB0714_REV01!$F:$H,IF($C$4="TEBT0714_REV01",CALC_CONN_TEBT0714_REV01!$F:$H))),3,0)="--",VLOOKUP($D153&amp;"-"&amp;$E153,IF($C$4="TEBA0714_REV01",CALC_CONN_TEBA0714_REV01!$F:$H,IF($C$4="TEBB0714_REV01",CALC_CONN_TEBB0714_REV01!$F:$H,IF($C$4="TEBT0714_REV01",CALC_CONN_TEBT0714_REV01!$F:$H))),2,0),VLOOKUP($D153&amp;"-"&amp;$E153,IF($C$4="TEBA0714_REV01",CALC_CONN_TEBA0714_REV01!$F:$H,IF($C$4="TEBB0714_REV01",CALC_CONN_TEBB0714_REV01!$F:$H,IF($C$4="TEBT0714_REV01",CALC_CONN_TEBT0714_REV01!$F:$H))),3,0)),"---")</f>
        <v>---</v>
      </c>
      <c r="H153" s="44" t="str">
        <f>IFERROR(VLOOKUP(G153,IF($C$4="TEBT0714_REV01",CALC_CONN_TEBT0714_REV01!$G:$T,IF($C$4="TEBB0714_REV01",CALC_CONN_TEBB0714_REV01!$G:$T,IF($C$4="TEBA0714_REV01",CALC_CONN_TEBA0714_REV01!$G:$T))),14,0),"---")</f>
        <v>---</v>
      </c>
      <c r="I153" s="44" t="str">
        <f>IFERROR(VLOOKUP($D153&amp;"-"&amp;$E153,IF($C$4="TEBA0714_REV01",CALC_CONN_TEBA0714_REV01!$F:$K,IF($C$4="TEBB0714_REV01",CALC_CONN_TEBB0714_REV01!$F:$K,IF($C$4="TEBT0714_REV01",CALC_CONN_TEBT0714_REV01!$F:$K,"???"))),6,0),"---")</f>
        <v>---</v>
      </c>
      <c r="J153" s="45" t="str">
        <f>IFERROR(VLOOKUP($D153&amp;"-"&amp;$E153,IF($C$4="TEBA0714_REV01",CALC_CONN_TEBA0714_REV01!$F:$M,IF($C$4="TEBB0714_REV01",CALC_CONN_TEBB0714_REV01!$F:$M,IF($C$4="TEBT0714_REV01",CALC_CONN_TEBT0714_REV01!$F:$M,"???"))),8,0),"---")</f>
        <v>---</v>
      </c>
      <c r="K153" s="46" t="str">
        <f>IFERROR(VLOOKUP($D153&amp;"-"&amp;$E153,IF($C$4="TEBT0714_REV01",CALC_CONN_TEBT0714_REV01!$F:$N,IF($C$4="TEBB0714_REV01",CALC_CONN_TEBB0714_REV01!$F:$N,IF($C$4="TEBA0714_REV01",CALC_CONN_TEBA0714_REV01!$F:$N))),9,0),"---")</f>
        <v>---</v>
      </c>
      <c r="L153" s="44" t="str">
        <f>IFERROR(VLOOKUP(K153,B2B!$H$3:$I$2000,2,0),"---")</f>
        <v>---</v>
      </c>
      <c r="M153" s="44" t="str">
        <f>IFERROR(VLOOKUP(L153,IF($M$4="TE0714_REV01",RAW_m_TE0714_REV01!$AD:$AH,IF($M$4="TE0714_REV02",RAW_m_TE0714_REV02!$AD:$AH,IF($M$4="TE0714_REV03",RAW_m_TE0714_REV03!$AD:$AH))),5,0),"---")</f>
        <v>---</v>
      </c>
      <c r="N153" s="44" t="str">
        <f>IFERROR(VLOOKUP(L153,IF($M$4="TE0714_REV01",RAW_m_TE0714_REV01!$AE:$AJ,IF($M$4="TE0714_REV02",RAW_m_TE0714_REV02!$AE:$AJ,IF($M$4="TE0714_REV03",RAW_m_TE0714_REV03!$AE:$AJ))),6,0),"---")</f>
        <v>---</v>
      </c>
      <c r="O153" s="54" t="str">
        <f>IFERROR(VLOOKUP(L153,IF($M$4="TE0714_REV01",RAW_m_TE0714_REV01!$AD:$AE,IF($M$4="TE0714_REV02",RAW_m_TE0714_REV02!$AD:$AE,IF($M$4="TE0714_REV03",RAW_m_TE0714_REV03!$AD:$AE))),2,0),"---")</f>
        <v>---</v>
      </c>
      <c r="P153" s="44" t="str">
        <f>IFERROR(VLOOKUP(O153,IF($M$4="TE0714_REV01",RAW_m_TE0714_REV01!$AJ:$AK,IF($M$4="TE0714_REV02",RAW_m_TE0714_REV02!$AJ:$AK,IF($M$4="TE0714_REV03",RAW_m_TE0714_REV03!$AJ:$AK))),2,0),"---")</f>
        <v>---</v>
      </c>
      <c r="Q153" s="44" t="str">
        <f>IFERROR(VLOOKUP(L153,IF($M$4="TE0714_REV01",RAW_m_TE0714_REV01!$AD:$AF,IF($M$4="TE0714_REV02",RAW_m_TE0714_REV02!$AD:$AF,IF($M$4="TE0714_REV03",RAW_m_TE0714_REV03!$AD:$AF))),3,0),"---")</f>
        <v>---</v>
      </c>
      <c r="R153" s="44" t="str">
        <f>IFERROR(VLOOKUP(O153,IF($M$4="TE0714_REV01",RAW_m_TE0714_REV01!$AE:$AG,IF($M$4="TE0714_REV02",RAW_m_TE0714_REV02!$AE:$AG,IF($M$4="TE0714_REV03",RAW_m_TE0714_REV03!$AE:$AG))),3,0),"---")</f>
        <v>---</v>
      </c>
      <c r="S153" s="44" t="str">
        <f t="shared" si="5"/>
        <v>---</v>
      </c>
    </row>
    <row r="154" spans="2:19" ht="15" customHeight="1" x14ac:dyDescent="0.25">
      <c r="B154" s="41">
        <f t="shared" si="4"/>
        <v>149</v>
      </c>
      <c r="C154" s="42">
        <f>IFERROR(IF($C$4="TEBT0714_REV01",CALC_CONN_TEBT0714_REV01!U154,IF($C$4="TEBB0714_REV01",CALC_CONN_TEBB0714_REV01!U154,IF($C$4="TEBA0714_REV01",CALC_CONN_TEBA0714_REV01!U154,))),"---")</f>
        <v>0</v>
      </c>
      <c r="D154" s="43">
        <f>IFERROR(IF($C$4="TEBT0714_REV01",CALC_CONN_TEBT0714_REV01!D154,IF($C$4="TEBB0714_REV01",CALC_CONN_TEBB0714_REV01!D154,IF($C$4="TEBA0714_REV01",CALC_CONN_TEBA0714_REV01!D154,))),"---")</f>
        <v>0</v>
      </c>
      <c r="E154" s="43">
        <f>IFERROR(IF($C$4="TEBT0714_REV01",CALC_CONN_TEBT0714_REV01!E154,IF($C$4="TEBB0714_REV01",CALC_CONN_TEBB0714_REV01!E154,IF($C$4="TEBA0714_REV01",CALC_CONN_TEBA0714_REV01!E154,))),"---")</f>
        <v>0</v>
      </c>
      <c r="F154" s="44" t="str">
        <f>IFERROR(IF(VLOOKUP($D154&amp;"-"&amp;$E154,IF($C$4="TEBA0714_REV01",CALC_CONN_TEBA0714_REV01!$F:$I,IF($C$4="TEBB0714_REV01",CALC_CONN_TEBB0714_REV01!$F:$I,IF($C$4="TEBT0714_REV01",CALC_CONN_TEBT0714_REV01!$F:$I))),4,0)="--","---",IF($C$4="TEBA0714_REV01",CALC_CONN_TEBA0714_REV01!$G154&amp; " --&gt; " &amp;CALC_CONN_TEBA0714_REV01!$I154&amp; " --&gt; ",IF($C$4="TEBB0714_REV01",CALC_CONN_TEBB0714_REV01!$G154&amp; " --&gt; " &amp;CALC_CONN_TEBB0714_REV01!$I154&amp; " --&gt; ",IF($C$4="TEBT0714_REV01",CALC_CONN_TEBT0714_REV01!$G154&amp; " --&gt; " &amp;CALC_CONN_TEBT0714_REV01!$I154&amp; " --&gt; ")))),"---")</f>
        <v>---</v>
      </c>
      <c r="G154" s="44" t="str">
        <f>IFERROR(IF(VLOOKUP($D154&amp;"-"&amp;$E154,IF($C$4="TEBA0714_REV01",CALC_CONN_TEBA0714_REV01!$F:$H,IF($C$4="TEBB0714_REV01",CALC_CONN_TEBB0714_REV01!$F:$H,IF($C$4="TEBT0714_REV01",CALC_CONN_TEBT0714_REV01!$F:$H))),3,0)="--",VLOOKUP($D154&amp;"-"&amp;$E154,IF($C$4="TEBA0714_REV01",CALC_CONN_TEBA0714_REV01!$F:$H,IF($C$4="TEBB0714_REV01",CALC_CONN_TEBB0714_REV01!$F:$H,IF($C$4="TEBT0714_REV01",CALC_CONN_TEBT0714_REV01!$F:$H))),2,0),VLOOKUP($D154&amp;"-"&amp;$E154,IF($C$4="TEBA0714_REV01",CALC_CONN_TEBA0714_REV01!$F:$H,IF($C$4="TEBB0714_REV01",CALC_CONN_TEBB0714_REV01!$F:$H,IF($C$4="TEBT0714_REV01",CALC_CONN_TEBT0714_REV01!$F:$H))),3,0)),"---")</f>
        <v>---</v>
      </c>
      <c r="H154" s="44" t="str">
        <f>IFERROR(VLOOKUP(G154,IF($C$4="TEBT0714_REV01",CALC_CONN_TEBT0714_REV01!$G:$T,IF($C$4="TEBB0714_REV01",CALC_CONN_TEBB0714_REV01!$G:$T,IF($C$4="TEBA0714_REV01",CALC_CONN_TEBA0714_REV01!$G:$T))),14,0),"---")</f>
        <v>---</v>
      </c>
      <c r="I154" s="44" t="str">
        <f>IFERROR(VLOOKUP($D154&amp;"-"&amp;$E154,IF($C$4="TEBA0714_REV01",CALC_CONN_TEBA0714_REV01!$F:$K,IF($C$4="TEBB0714_REV01",CALC_CONN_TEBB0714_REV01!$F:$K,IF($C$4="TEBT0714_REV01",CALC_CONN_TEBT0714_REV01!$F:$K,"???"))),6,0),"---")</f>
        <v>---</v>
      </c>
      <c r="J154" s="45" t="str">
        <f>IFERROR(VLOOKUP($D154&amp;"-"&amp;$E154,IF($C$4="TEBA0714_REV01",CALC_CONN_TEBA0714_REV01!$F:$M,IF($C$4="TEBB0714_REV01",CALC_CONN_TEBB0714_REV01!$F:$M,IF($C$4="TEBT0714_REV01",CALC_CONN_TEBT0714_REV01!$F:$M,"???"))),8,0),"---")</f>
        <v>---</v>
      </c>
      <c r="K154" s="46" t="str">
        <f>IFERROR(VLOOKUP($D154&amp;"-"&amp;$E154,IF($C$4="TEBT0714_REV01",CALC_CONN_TEBT0714_REV01!$F:$N,IF($C$4="TEBB0714_REV01",CALC_CONN_TEBB0714_REV01!$F:$N,IF($C$4="TEBA0714_REV01",CALC_CONN_TEBA0714_REV01!$F:$N))),9,0),"---")</f>
        <v>---</v>
      </c>
      <c r="L154" s="44" t="str">
        <f>IFERROR(VLOOKUP(K154,B2B!$H$3:$I$2000,2,0),"---")</f>
        <v>---</v>
      </c>
      <c r="M154" s="44" t="str">
        <f>IFERROR(VLOOKUP(L154,IF($M$4="TE0714_REV01",RAW_m_TE0714_REV01!$AD:$AH,IF($M$4="TE0714_REV02",RAW_m_TE0714_REV02!$AD:$AH,IF($M$4="TE0714_REV03",RAW_m_TE0714_REV03!$AD:$AH))),5,0),"---")</f>
        <v>---</v>
      </c>
      <c r="N154" s="44" t="str">
        <f>IFERROR(VLOOKUP(L154,IF($M$4="TE0714_REV01",RAW_m_TE0714_REV01!$AE:$AJ,IF($M$4="TE0714_REV02",RAW_m_TE0714_REV02!$AE:$AJ,IF($M$4="TE0714_REV03",RAW_m_TE0714_REV03!$AE:$AJ))),6,0),"---")</f>
        <v>---</v>
      </c>
      <c r="O154" s="54" t="str">
        <f>IFERROR(VLOOKUP(L154,IF($M$4="TE0714_REV01",RAW_m_TE0714_REV01!$AD:$AE,IF($M$4="TE0714_REV02",RAW_m_TE0714_REV02!$AD:$AE,IF($M$4="TE0714_REV03",RAW_m_TE0714_REV03!$AD:$AE))),2,0),"---")</f>
        <v>---</v>
      </c>
      <c r="P154" s="44" t="str">
        <f>IFERROR(VLOOKUP(O154,IF($M$4="TE0714_REV01",RAW_m_TE0714_REV01!$AJ:$AK,IF($M$4="TE0714_REV02",RAW_m_TE0714_REV02!$AJ:$AK,IF($M$4="TE0714_REV03",RAW_m_TE0714_REV03!$AJ:$AK))),2,0),"---")</f>
        <v>---</v>
      </c>
      <c r="Q154" s="44" t="str">
        <f>IFERROR(VLOOKUP(L154,IF($M$4="TE0714_REV01",RAW_m_TE0714_REV01!$AD:$AF,IF($M$4="TE0714_REV02",RAW_m_TE0714_REV02!$AD:$AF,IF($M$4="TE0714_REV03",RAW_m_TE0714_REV03!$AD:$AF))),3,0),"---")</f>
        <v>---</v>
      </c>
      <c r="R154" s="44" t="str">
        <f>IFERROR(VLOOKUP(O154,IF($M$4="TE0714_REV01",RAW_m_TE0714_REV01!$AE:$AG,IF($M$4="TE0714_REV02",RAW_m_TE0714_REV02!$AE:$AG,IF($M$4="TE0714_REV03",RAW_m_TE0714_REV03!$AE:$AG))),3,0),"---")</f>
        <v>---</v>
      </c>
      <c r="S154" s="44" t="str">
        <f t="shared" si="5"/>
        <v>---</v>
      </c>
    </row>
    <row r="155" spans="2:19" ht="15" customHeight="1" x14ac:dyDescent="0.25">
      <c r="B155" s="41">
        <f t="shared" si="4"/>
        <v>150</v>
      </c>
      <c r="C155" s="42">
        <f>IFERROR(IF($C$4="TEBT0714_REV01",CALC_CONN_TEBT0714_REV01!U155,IF($C$4="TEBB0714_REV01",CALC_CONN_TEBB0714_REV01!U155,IF($C$4="TEBA0714_REV01",CALC_CONN_TEBA0714_REV01!U155,))),"---")</f>
        <v>0</v>
      </c>
      <c r="D155" s="43">
        <f>IFERROR(IF($C$4="TEBT0714_REV01",CALC_CONN_TEBT0714_REV01!D155,IF($C$4="TEBB0714_REV01",CALC_CONN_TEBB0714_REV01!D155,IF($C$4="TEBA0714_REV01",CALC_CONN_TEBA0714_REV01!D155,))),"---")</f>
        <v>0</v>
      </c>
      <c r="E155" s="43">
        <f>IFERROR(IF($C$4="TEBT0714_REV01",CALC_CONN_TEBT0714_REV01!E155,IF($C$4="TEBB0714_REV01",CALC_CONN_TEBB0714_REV01!E155,IF($C$4="TEBA0714_REV01",CALC_CONN_TEBA0714_REV01!E155,))),"---")</f>
        <v>0</v>
      </c>
      <c r="F155" s="44" t="str">
        <f>IFERROR(IF(VLOOKUP($D155&amp;"-"&amp;$E155,IF($C$4="TEBA0714_REV01",CALC_CONN_TEBA0714_REV01!$F:$I,IF($C$4="TEBB0714_REV01",CALC_CONN_TEBB0714_REV01!$F:$I,IF($C$4="TEBT0714_REV01",CALC_CONN_TEBT0714_REV01!$F:$I))),4,0)="--","---",IF($C$4="TEBA0714_REV01",CALC_CONN_TEBA0714_REV01!$G155&amp; " --&gt; " &amp;CALC_CONN_TEBA0714_REV01!$I155&amp; " --&gt; ",IF($C$4="TEBB0714_REV01",CALC_CONN_TEBB0714_REV01!$G155&amp; " --&gt; " &amp;CALC_CONN_TEBB0714_REV01!$I155&amp; " --&gt; ",IF($C$4="TEBT0714_REV01",CALC_CONN_TEBT0714_REV01!$G155&amp; " --&gt; " &amp;CALC_CONN_TEBT0714_REV01!$I155&amp; " --&gt; ")))),"---")</f>
        <v>---</v>
      </c>
      <c r="G155" s="44" t="str">
        <f>IFERROR(IF(VLOOKUP($D155&amp;"-"&amp;$E155,IF($C$4="TEBA0714_REV01",CALC_CONN_TEBA0714_REV01!$F:$H,IF($C$4="TEBB0714_REV01",CALC_CONN_TEBB0714_REV01!$F:$H,IF($C$4="TEBT0714_REV01",CALC_CONN_TEBT0714_REV01!$F:$H))),3,0)="--",VLOOKUP($D155&amp;"-"&amp;$E155,IF($C$4="TEBA0714_REV01",CALC_CONN_TEBA0714_REV01!$F:$H,IF($C$4="TEBB0714_REV01",CALC_CONN_TEBB0714_REV01!$F:$H,IF($C$4="TEBT0714_REV01",CALC_CONN_TEBT0714_REV01!$F:$H))),2,0),VLOOKUP($D155&amp;"-"&amp;$E155,IF($C$4="TEBA0714_REV01",CALC_CONN_TEBA0714_REV01!$F:$H,IF($C$4="TEBB0714_REV01",CALC_CONN_TEBB0714_REV01!$F:$H,IF($C$4="TEBT0714_REV01",CALC_CONN_TEBT0714_REV01!$F:$H))),3,0)),"---")</f>
        <v>---</v>
      </c>
      <c r="H155" s="44" t="str">
        <f>IFERROR(VLOOKUP(G155,IF($C$4="TEBT0714_REV01",CALC_CONN_TEBT0714_REV01!$G:$T,IF($C$4="TEBB0714_REV01",CALC_CONN_TEBB0714_REV01!$G:$T,IF($C$4="TEBA0714_REV01",CALC_CONN_TEBA0714_REV01!$G:$T))),14,0),"---")</f>
        <v>---</v>
      </c>
      <c r="I155" s="44" t="str">
        <f>IFERROR(VLOOKUP($D155&amp;"-"&amp;$E155,IF($C$4="TEBA0714_REV01",CALC_CONN_TEBA0714_REV01!$F:$K,IF($C$4="TEBB0714_REV01",CALC_CONN_TEBB0714_REV01!$F:$K,IF($C$4="TEBT0714_REV01",CALC_CONN_TEBT0714_REV01!$F:$K,"???"))),6,0),"---")</f>
        <v>---</v>
      </c>
      <c r="J155" s="45" t="str">
        <f>IFERROR(VLOOKUP($D155&amp;"-"&amp;$E155,IF($C$4="TEBA0714_REV01",CALC_CONN_TEBA0714_REV01!$F:$M,IF($C$4="TEBB0714_REV01",CALC_CONN_TEBB0714_REV01!$F:$M,IF($C$4="TEBT0714_REV01",CALC_CONN_TEBT0714_REV01!$F:$M,"???"))),8,0),"---")</f>
        <v>---</v>
      </c>
      <c r="K155" s="46" t="str">
        <f>IFERROR(VLOOKUP($D155&amp;"-"&amp;$E155,IF($C$4="TEBT0714_REV01",CALC_CONN_TEBT0714_REV01!$F:$N,IF($C$4="TEBB0714_REV01",CALC_CONN_TEBB0714_REV01!$F:$N,IF($C$4="TEBA0714_REV01",CALC_CONN_TEBA0714_REV01!$F:$N))),9,0),"---")</f>
        <v>---</v>
      </c>
      <c r="L155" s="44" t="str">
        <f>IFERROR(VLOOKUP(K155,B2B!$H$3:$I$2000,2,0),"---")</f>
        <v>---</v>
      </c>
      <c r="M155" s="44" t="str">
        <f>IFERROR(VLOOKUP(L155,IF($M$4="TE0714_REV01",RAW_m_TE0714_REV01!$AD:$AH,IF($M$4="TE0714_REV02",RAW_m_TE0714_REV02!$AD:$AH,IF($M$4="TE0714_REV03",RAW_m_TE0714_REV03!$AD:$AH))),5,0),"---")</f>
        <v>---</v>
      </c>
      <c r="N155" s="44" t="str">
        <f>IFERROR(VLOOKUP(L155,IF($M$4="TE0714_REV01",RAW_m_TE0714_REV01!$AE:$AJ,IF($M$4="TE0714_REV02",RAW_m_TE0714_REV02!$AE:$AJ,IF($M$4="TE0714_REV03",RAW_m_TE0714_REV03!$AE:$AJ))),6,0),"---")</f>
        <v>---</v>
      </c>
      <c r="O155" s="54" t="str">
        <f>IFERROR(VLOOKUP(L155,IF($M$4="TE0714_REV01",RAW_m_TE0714_REV01!$AD:$AE,IF($M$4="TE0714_REV02",RAW_m_TE0714_REV02!$AD:$AE,IF($M$4="TE0714_REV03",RAW_m_TE0714_REV03!$AD:$AE))),2,0),"---")</f>
        <v>---</v>
      </c>
      <c r="P155" s="44" t="str">
        <f>IFERROR(VLOOKUP(O155,IF($M$4="TE0714_REV01",RAW_m_TE0714_REV01!$AJ:$AK,IF($M$4="TE0714_REV02",RAW_m_TE0714_REV02!$AJ:$AK,IF($M$4="TE0714_REV03",RAW_m_TE0714_REV03!$AJ:$AK))),2,0),"---")</f>
        <v>---</v>
      </c>
      <c r="Q155" s="44" t="str">
        <f>IFERROR(VLOOKUP(L155,IF($M$4="TE0714_REV01",RAW_m_TE0714_REV01!$AD:$AF,IF($M$4="TE0714_REV02",RAW_m_TE0714_REV02!$AD:$AF,IF($M$4="TE0714_REV03",RAW_m_TE0714_REV03!$AD:$AF))),3,0),"---")</f>
        <v>---</v>
      </c>
      <c r="R155" s="44" t="str">
        <f>IFERROR(VLOOKUP(O155,IF($M$4="TE0714_REV01",RAW_m_TE0714_REV01!$AE:$AG,IF($M$4="TE0714_REV02",RAW_m_TE0714_REV02!$AE:$AG,IF($M$4="TE0714_REV03",RAW_m_TE0714_REV03!$AE:$AG))),3,0),"---")</f>
        <v>---</v>
      </c>
      <c r="S155" s="44" t="str">
        <f t="shared" si="5"/>
        <v>---</v>
      </c>
    </row>
    <row r="156" spans="2:19" ht="15" customHeight="1" x14ac:dyDescent="0.25">
      <c r="B156" s="41">
        <f t="shared" si="4"/>
        <v>151</v>
      </c>
      <c r="C156" s="42">
        <f>IFERROR(IF($C$4="TEBT0714_REV01",CALC_CONN_TEBT0714_REV01!U156,IF($C$4="TEBB0714_REV01",CALC_CONN_TEBB0714_REV01!U156,IF($C$4="TEBA0714_REV01",CALC_CONN_TEBA0714_REV01!U156,))),"---")</f>
        <v>0</v>
      </c>
      <c r="D156" s="43">
        <f>IFERROR(IF($C$4="TEBT0714_REV01",CALC_CONN_TEBT0714_REV01!D156,IF($C$4="TEBB0714_REV01",CALC_CONN_TEBB0714_REV01!D156,IF($C$4="TEBA0714_REV01",CALC_CONN_TEBA0714_REV01!D156,))),"---")</f>
        <v>0</v>
      </c>
      <c r="E156" s="43">
        <f>IFERROR(IF($C$4="TEBT0714_REV01",CALC_CONN_TEBT0714_REV01!E156,IF($C$4="TEBB0714_REV01",CALC_CONN_TEBB0714_REV01!E156,IF($C$4="TEBA0714_REV01",CALC_CONN_TEBA0714_REV01!E156,))),"---")</f>
        <v>0</v>
      </c>
      <c r="F156" s="44" t="str">
        <f>IFERROR(IF(VLOOKUP($D156&amp;"-"&amp;$E156,IF($C$4="TEBA0714_REV01",CALC_CONN_TEBA0714_REV01!$F:$I,IF($C$4="TEBB0714_REV01",CALC_CONN_TEBB0714_REV01!$F:$I,IF($C$4="TEBT0714_REV01",CALC_CONN_TEBT0714_REV01!$F:$I))),4,0)="--","---",IF($C$4="TEBA0714_REV01",CALC_CONN_TEBA0714_REV01!$G156&amp; " --&gt; " &amp;CALC_CONN_TEBA0714_REV01!$I156&amp; " --&gt; ",IF($C$4="TEBB0714_REV01",CALC_CONN_TEBB0714_REV01!$G156&amp; " --&gt; " &amp;CALC_CONN_TEBB0714_REV01!$I156&amp; " --&gt; ",IF($C$4="TEBT0714_REV01",CALC_CONN_TEBT0714_REV01!$G156&amp; " --&gt; " &amp;CALC_CONN_TEBT0714_REV01!$I156&amp; " --&gt; ")))),"---")</f>
        <v>---</v>
      </c>
      <c r="G156" s="44" t="str">
        <f>IFERROR(IF(VLOOKUP($D156&amp;"-"&amp;$E156,IF($C$4="TEBA0714_REV01",CALC_CONN_TEBA0714_REV01!$F:$H,IF($C$4="TEBB0714_REV01",CALC_CONN_TEBB0714_REV01!$F:$H,IF($C$4="TEBT0714_REV01",CALC_CONN_TEBT0714_REV01!$F:$H))),3,0)="--",VLOOKUP($D156&amp;"-"&amp;$E156,IF($C$4="TEBA0714_REV01",CALC_CONN_TEBA0714_REV01!$F:$H,IF($C$4="TEBB0714_REV01",CALC_CONN_TEBB0714_REV01!$F:$H,IF($C$4="TEBT0714_REV01",CALC_CONN_TEBT0714_REV01!$F:$H))),2,0),VLOOKUP($D156&amp;"-"&amp;$E156,IF($C$4="TEBA0714_REV01",CALC_CONN_TEBA0714_REV01!$F:$H,IF($C$4="TEBB0714_REV01",CALC_CONN_TEBB0714_REV01!$F:$H,IF($C$4="TEBT0714_REV01",CALC_CONN_TEBT0714_REV01!$F:$H))),3,0)),"---")</f>
        <v>---</v>
      </c>
      <c r="H156" s="44" t="str">
        <f>IFERROR(VLOOKUP(G156,IF($C$4="TEBT0714_REV01",CALC_CONN_TEBT0714_REV01!$G:$T,IF($C$4="TEBB0714_REV01",CALC_CONN_TEBB0714_REV01!$G:$T,IF($C$4="TEBA0714_REV01",CALC_CONN_TEBA0714_REV01!$G:$T))),14,0),"---")</f>
        <v>---</v>
      </c>
      <c r="I156" s="44" t="str">
        <f>IFERROR(VLOOKUP($D156&amp;"-"&amp;$E156,IF($C$4="TEBA0714_REV01",CALC_CONN_TEBA0714_REV01!$F:$K,IF($C$4="TEBB0714_REV01",CALC_CONN_TEBB0714_REV01!$F:$K,IF($C$4="TEBT0714_REV01",CALC_CONN_TEBT0714_REV01!$F:$K,"???"))),6,0),"---")</f>
        <v>---</v>
      </c>
      <c r="J156" s="45" t="str">
        <f>IFERROR(VLOOKUP($D156&amp;"-"&amp;$E156,IF($C$4="TEBA0714_REV01",CALC_CONN_TEBA0714_REV01!$F:$M,IF($C$4="TEBB0714_REV01",CALC_CONN_TEBB0714_REV01!$F:$M,IF($C$4="TEBT0714_REV01",CALC_CONN_TEBT0714_REV01!$F:$M,"???"))),8,0),"---")</f>
        <v>---</v>
      </c>
      <c r="K156" s="46" t="str">
        <f>IFERROR(VLOOKUP($D156&amp;"-"&amp;$E156,IF($C$4="TEBT0714_REV01",CALC_CONN_TEBT0714_REV01!$F:$N,IF($C$4="TEBB0714_REV01",CALC_CONN_TEBB0714_REV01!$F:$N,IF($C$4="TEBA0714_REV01",CALC_CONN_TEBA0714_REV01!$F:$N))),9,0),"---")</f>
        <v>---</v>
      </c>
      <c r="L156" s="44" t="str">
        <f>IFERROR(VLOOKUP(K156,B2B!$H$3:$I$2000,2,0),"---")</f>
        <v>---</v>
      </c>
      <c r="M156" s="44" t="str">
        <f>IFERROR(VLOOKUP(L156,IF($M$4="TE0714_REV01",RAW_m_TE0714_REV01!$AD:$AH,IF($M$4="TE0714_REV02",RAW_m_TE0714_REV02!$AD:$AH,IF($M$4="TE0714_REV03",RAW_m_TE0714_REV03!$AD:$AH))),5,0),"---")</f>
        <v>---</v>
      </c>
      <c r="N156" s="44" t="str">
        <f>IFERROR(VLOOKUP(L156,IF($M$4="TE0714_REV01",RAW_m_TE0714_REV01!$AE:$AJ,IF($M$4="TE0714_REV02",RAW_m_TE0714_REV02!$AE:$AJ,IF($M$4="TE0714_REV03",RAW_m_TE0714_REV03!$AE:$AJ))),6,0),"---")</f>
        <v>---</v>
      </c>
      <c r="O156" s="54" t="str">
        <f>IFERROR(VLOOKUP(L156,IF($M$4="TE0714_REV01",RAW_m_TE0714_REV01!$AD:$AE,IF($M$4="TE0714_REV02",RAW_m_TE0714_REV02!$AD:$AE,IF($M$4="TE0714_REV03",RAW_m_TE0714_REV03!$AD:$AE))),2,0),"---")</f>
        <v>---</v>
      </c>
      <c r="P156" s="44" t="str">
        <f>IFERROR(VLOOKUP(O156,IF($M$4="TE0714_REV01",RAW_m_TE0714_REV01!$AJ:$AK,IF($M$4="TE0714_REV02",RAW_m_TE0714_REV02!$AJ:$AK,IF($M$4="TE0714_REV03",RAW_m_TE0714_REV03!$AJ:$AK))),2,0),"---")</f>
        <v>---</v>
      </c>
      <c r="Q156" s="44" t="str">
        <f>IFERROR(VLOOKUP(L156,IF($M$4="TE0714_REV01",RAW_m_TE0714_REV01!$AD:$AF,IF($M$4="TE0714_REV02",RAW_m_TE0714_REV02!$AD:$AF,IF($M$4="TE0714_REV03",RAW_m_TE0714_REV03!$AD:$AF))),3,0),"---")</f>
        <v>---</v>
      </c>
      <c r="R156" s="44" t="str">
        <f>IFERROR(VLOOKUP(O156,IF($M$4="TE0714_REV01",RAW_m_TE0714_REV01!$AE:$AG,IF($M$4="TE0714_REV02",RAW_m_TE0714_REV02!$AE:$AG,IF($M$4="TE0714_REV03",RAW_m_TE0714_REV03!$AE:$AG))),3,0),"---")</f>
        <v>---</v>
      </c>
      <c r="S156" s="44" t="str">
        <f t="shared" si="5"/>
        <v>---</v>
      </c>
    </row>
    <row r="157" spans="2:19" ht="15" customHeight="1" x14ac:dyDescent="0.25">
      <c r="B157" s="41">
        <f t="shared" si="4"/>
        <v>152</v>
      </c>
      <c r="C157" s="42">
        <f>IFERROR(IF($C$4="TEBT0714_REV01",CALC_CONN_TEBT0714_REV01!U157,IF($C$4="TEBB0714_REV01",CALC_CONN_TEBB0714_REV01!U157,IF($C$4="TEBA0714_REV01",CALC_CONN_TEBA0714_REV01!U157,))),"---")</f>
        <v>0</v>
      </c>
      <c r="D157" s="43">
        <f>IFERROR(IF($C$4="TEBT0714_REV01",CALC_CONN_TEBT0714_REV01!D157,IF($C$4="TEBB0714_REV01",CALC_CONN_TEBB0714_REV01!D157,IF($C$4="TEBA0714_REV01",CALC_CONN_TEBA0714_REV01!D157,))),"---")</f>
        <v>0</v>
      </c>
      <c r="E157" s="43">
        <f>IFERROR(IF($C$4="TEBT0714_REV01",CALC_CONN_TEBT0714_REV01!E157,IF($C$4="TEBB0714_REV01",CALC_CONN_TEBB0714_REV01!E157,IF($C$4="TEBA0714_REV01",CALC_CONN_TEBA0714_REV01!E157,))),"---")</f>
        <v>0</v>
      </c>
      <c r="F157" s="44" t="str">
        <f>IFERROR(IF(VLOOKUP($D157&amp;"-"&amp;$E157,IF($C$4="TEBA0714_REV01",CALC_CONN_TEBA0714_REV01!$F:$I,IF($C$4="TEBB0714_REV01",CALC_CONN_TEBB0714_REV01!$F:$I,IF($C$4="TEBT0714_REV01",CALC_CONN_TEBT0714_REV01!$F:$I))),4,0)="--","---",IF($C$4="TEBA0714_REV01",CALC_CONN_TEBA0714_REV01!$G157&amp; " --&gt; " &amp;CALC_CONN_TEBA0714_REV01!$I157&amp; " --&gt; ",IF($C$4="TEBB0714_REV01",CALC_CONN_TEBB0714_REV01!$G157&amp; " --&gt; " &amp;CALC_CONN_TEBB0714_REV01!$I157&amp; " --&gt; ",IF($C$4="TEBT0714_REV01",CALC_CONN_TEBT0714_REV01!$G157&amp; " --&gt; " &amp;CALC_CONN_TEBT0714_REV01!$I157&amp; " --&gt; ")))),"---")</f>
        <v>---</v>
      </c>
      <c r="G157" s="44" t="str">
        <f>IFERROR(IF(VLOOKUP($D157&amp;"-"&amp;$E157,IF($C$4="TEBA0714_REV01",CALC_CONN_TEBA0714_REV01!$F:$H,IF($C$4="TEBB0714_REV01",CALC_CONN_TEBB0714_REV01!$F:$H,IF($C$4="TEBT0714_REV01",CALC_CONN_TEBT0714_REV01!$F:$H))),3,0)="--",VLOOKUP($D157&amp;"-"&amp;$E157,IF($C$4="TEBA0714_REV01",CALC_CONN_TEBA0714_REV01!$F:$H,IF($C$4="TEBB0714_REV01",CALC_CONN_TEBB0714_REV01!$F:$H,IF($C$4="TEBT0714_REV01",CALC_CONN_TEBT0714_REV01!$F:$H))),2,0),VLOOKUP($D157&amp;"-"&amp;$E157,IF($C$4="TEBA0714_REV01",CALC_CONN_TEBA0714_REV01!$F:$H,IF($C$4="TEBB0714_REV01",CALC_CONN_TEBB0714_REV01!$F:$H,IF($C$4="TEBT0714_REV01",CALC_CONN_TEBT0714_REV01!$F:$H))),3,0)),"---")</f>
        <v>---</v>
      </c>
      <c r="H157" s="44" t="str">
        <f>IFERROR(VLOOKUP(G157,IF($C$4="TEBT0714_REV01",CALC_CONN_TEBT0714_REV01!$G:$T,IF($C$4="TEBB0714_REV01",CALC_CONN_TEBB0714_REV01!$G:$T,IF($C$4="TEBA0714_REV01",CALC_CONN_TEBA0714_REV01!$G:$T))),14,0),"---")</f>
        <v>---</v>
      </c>
      <c r="I157" s="44" t="str">
        <f>IFERROR(VLOOKUP($D157&amp;"-"&amp;$E157,IF($C$4="TEBA0714_REV01",CALC_CONN_TEBA0714_REV01!$F:$K,IF($C$4="TEBB0714_REV01",CALC_CONN_TEBB0714_REV01!$F:$K,IF($C$4="TEBT0714_REV01",CALC_CONN_TEBT0714_REV01!$F:$K,"???"))),6,0),"---")</f>
        <v>---</v>
      </c>
      <c r="J157" s="45" t="str">
        <f>IFERROR(VLOOKUP($D157&amp;"-"&amp;$E157,IF($C$4="TEBA0714_REV01",CALC_CONN_TEBA0714_REV01!$F:$M,IF($C$4="TEBB0714_REV01",CALC_CONN_TEBB0714_REV01!$F:$M,IF($C$4="TEBT0714_REV01",CALC_CONN_TEBT0714_REV01!$F:$M,"???"))),8,0),"---")</f>
        <v>---</v>
      </c>
      <c r="K157" s="46" t="str">
        <f>IFERROR(VLOOKUP($D157&amp;"-"&amp;$E157,IF($C$4="TEBT0714_REV01",CALC_CONN_TEBT0714_REV01!$F:$N,IF($C$4="TEBB0714_REV01",CALC_CONN_TEBB0714_REV01!$F:$N,IF($C$4="TEBA0714_REV01",CALC_CONN_TEBA0714_REV01!$F:$N))),9,0),"---")</f>
        <v>---</v>
      </c>
      <c r="L157" s="44" t="str">
        <f>IFERROR(VLOOKUP(K157,B2B!$H$3:$I$2000,2,0),"---")</f>
        <v>---</v>
      </c>
      <c r="M157" s="44" t="str">
        <f>IFERROR(VLOOKUP(L157,IF($M$4="TE0714_REV01",RAW_m_TE0714_REV01!$AD:$AH,IF($M$4="TE0714_REV02",RAW_m_TE0714_REV02!$AD:$AH,IF($M$4="TE0714_REV03",RAW_m_TE0714_REV03!$AD:$AH))),5,0),"---")</f>
        <v>---</v>
      </c>
      <c r="N157" s="44" t="str">
        <f>IFERROR(VLOOKUP(L157,IF($M$4="TE0714_REV01",RAW_m_TE0714_REV01!$AE:$AJ,IF($M$4="TE0714_REV02",RAW_m_TE0714_REV02!$AE:$AJ,IF($M$4="TE0714_REV03",RAW_m_TE0714_REV03!$AE:$AJ))),6,0),"---")</f>
        <v>---</v>
      </c>
      <c r="O157" s="54" t="str">
        <f>IFERROR(VLOOKUP(L157,IF($M$4="TE0714_REV01",RAW_m_TE0714_REV01!$AD:$AE,IF($M$4="TE0714_REV02",RAW_m_TE0714_REV02!$AD:$AE,IF($M$4="TE0714_REV03",RAW_m_TE0714_REV03!$AD:$AE))),2,0),"---")</f>
        <v>---</v>
      </c>
      <c r="P157" s="44" t="str">
        <f>IFERROR(VLOOKUP(O157,IF($M$4="TE0714_REV01",RAW_m_TE0714_REV01!$AJ:$AK,IF($M$4="TE0714_REV02",RAW_m_TE0714_REV02!$AJ:$AK,IF($M$4="TE0714_REV03",RAW_m_TE0714_REV03!$AJ:$AK))),2,0),"---")</f>
        <v>---</v>
      </c>
      <c r="Q157" s="44" t="str">
        <f>IFERROR(VLOOKUP(L157,IF($M$4="TE0714_REV01",RAW_m_TE0714_REV01!$AD:$AF,IF($M$4="TE0714_REV02",RAW_m_TE0714_REV02!$AD:$AF,IF($M$4="TE0714_REV03",RAW_m_TE0714_REV03!$AD:$AF))),3,0),"---")</f>
        <v>---</v>
      </c>
      <c r="R157" s="44" t="str">
        <f>IFERROR(VLOOKUP(O157,IF($M$4="TE0714_REV01",RAW_m_TE0714_REV01!$AE:$AG,IF($M$4="TE0714_REV02",RAW_m_TE0714_REV02!$AE:$AG,IF($M$4="TE0714_REV03",RAW_m_TE0714_REV03!$AE:$AG))),3,0),"---")</f>
        <v>---</v>
      </c>
      <c r="S157" s="44" t="str">
        <f t="shared" si="5"/>
        <v>---</v>
      </c>
    </row>
    <row r="158" spans="2:19" ht="15" customHeight="1" x14ac:dyDescent="0.25">
      <c r="B158" s="41">
        <f t="shared" si="4"/>
        <v>153</v>
      </c>
      <c r="C158" s="42">
        <f>IFERROR(IF($C$4="TEBT0714_REV01",CALC_CONN_TEBT0714_REV01!U158,IF($C$4="TEBB0714_REV01",CALC_CONN_TEBB0714_REV01!U158,IF($C$4="TEBA0714_REV01",CALC_CONN_TEBA0714_REV01!U158,))),"---")</f>
        <v>0</v>
      </c>
      <c r="D158" s="43">
        <f>IFERROR(IF($C$4="TEBT0714_REV01",CALC_CONN_TEBT0714_REV01!D158,IF($C$4="TEBB0714_REV01",CALC_CONN_TEBB0714_REV01!D158,IF($C$4="TEBA0714_REV01",CALC_CONN_TEBA0714_REV01!D158,))),"---")</f>
        <v>0</v>
      </c>
      <c r="E158" s="43">
        <f>IFERROR(IF($C$4="TEBT0714_REV01",CALC_CONN_TEBT0714_REV01!E158,IF($C$4="TEBB0714_REV01",CALC_CONN_TEBB0714_REV01!E158,IF($C$4="TEBA0714_REV01",CALC_CONN_TEBA0714_REV01!E158,))),"---")</f>
        <v>0</v>
      </c>
      <c r="F158" s="44" t="str">
        <f>IFERROR(IF(VLOOKUP($D158&amp;"-"&amp;$E158,IF($C$4="TEBA0714_REV01",CALC_CONN_TEBA0714_REV01!$F:$I,IF($C$4="TEBB0714_REV01",CALC_CONN_TEBB0714_REV01!$F:$I,IF($C$4="TEBT0714_REV01",CALC_CONN_TEBT0714_REV01!$F:$I))),4,0)="--","---",IF($C$4="TEBA0714_REV01",CALC_CONN_TEBA0714_REV01!$G158&amp; " --&gt; " &amp;CALC_CONN_TEBA0714_REV01!$I158&amp; " --&gt; ",IF($C$4="TEBB0714_REV01",CALC_CONN_TEBB0714_REV01!$G158&amp; " --&gt; " &amp;CALC_CONN_TEBB0714_REV01!$I158&amp; " --&gt; ",IF($C$4="TEBT0714_REV01",CALC_CONN_TEBT0714_REV01!$G158&amp; " --&gt; " &amp;CALC_CONN_TEBT0714_REV01!$I158&amp; " --&gt; ")))),"---")</f>
        <v>---</v>
      </c>
      <c r="G158" s="44" t="str">
        <f>IFERROR(IF(VLOOKUP($D158&amp;"-"&amp;$E158,IF($C$4="TEBA0714_REV01",CALC_CONN_TEBA0714_REV01!$F:$H,IF($C$4="TEBB0714_REV01",CALC_CONN_TEBB0714_REV01!$F:$H,IF($C$4="TEBT0714_REV01",CALC_CONN_TEBT0714_REV01!$F:$H))),3,0)="--",VLOOKUP($D158&amp;"-"&amp;$E158,IF($C$4="TEBA0714_REV01",CALC_CONN_TEBA0714_REV01!$F:$H,IF($C$4="TEBB0714_REV01",CALC_CONN_TEBB0714_REV01!$F:$H,IF($C$4="TEBT0714_REV01",CALC_CONN_TEBT0714_REV01!$F:$H))),2,0),VLOOKUP($D158&amp;"-"&amp;$E158,IF($C$4="TEBA0714_REV01",CALC_CONN_TEBA0714_REV01!$F:$H,IF($C$4="TEBB0714_REV01",CALC_CONN_TEBB0714_REV01!$F:$H,IF($C$4="TEBT0714_REV01",CALC_CONN_TEBT0714_REV01!$F:$H))),3,0)),"---")</f>
        <v>---</v>
      </c>
      <c r="H158" s="44" t="str">
        <f>IFERROR(VLOOKUP(G158,IF($C$4="TEBT0714_REV01",CALC_CONN_TEBT0714_REV01!$G:$T,IF($C$4="TEBB0714_REV01",CALC_CONN_TEBB0714_REV01!$G:$T,IF($C$4="TEBA0714_REV01",CALC_CONN_TEBA0714_REV01!$G:$T))),14,0),"---")</f>
        <v>---</v>
      </c>
      <c r="I158" s="44" t="str">
        <f>IFERROR(VLOOKUP($D158&amp;"-"&amp;$E158,IF($C$4="TEBA0714_REV01",CALC_CONN_TEBA0714_REV01!$F:$K,IF($C$4="TEBB0714_REV01",CALC_CONN_TEBB0714_REV01!$F:$K,IF($C$4="TEBT0714_REV01",CALC_CONN_TEBT0714_REV01!$F:$K,"???"))),6,0),"---")</f>
        <v>---</v>
      </c>
      <c r="J158" s="45" t="str">
        <f>IFERROR(VLOOKUP($D158&amp;"-"&amp;$E158,IF($C$4="TEBA0714_REV01",CALC_CONN_TEBA0714_REV01!$F:$M,IF($C$4="TEBB0714_REV01",CALC_CONN_TEBB0714_REV01!$F:$M,IF($C$4="TEBT0714_REV01",CALC_CONN_TEBT0714_REV01!$F:$M,"???"))),8,0),"---")</f>
        <v>---</v>
      </c>
      <c r="K158" s="46" t="str">
        <f>IFERROR(VLOOKUP($D158&amp;"-"&amp;$E158,IF($C$4="TEBT0714_REV01",CALC_CONN_TEBT0714_REV01!$F:$N,IF($C$4="TEBB0714_REV01",CALC_CONN_TEBB0714_REV01!$F:$N,IF($C$4="TEBA0714_REV01",CALC_CONN_TEBA0714_REV01!$F:$N))),9,0),"---")</f>
        <v>---</v>
      </c>
      <c r="L158" s="44" t="str">
        <f>IFERROR(VLOOKUP(K158,B2B!$H$3:$I$2000,2,0),"---")</f>
        <v>---</v>
      </c>
      <c r="M158" s="44" t="str">
        <f>IFERROR(VLOOKUP(L158,IF($M$4="TE0714_REV01",RAW_m_TE0714_REV01!$AD:$AH,IF($M$4="TE0714_REV02",RAW_m_TE0714_REV02!$AD:$AH,IF($M$4="TE0714_REV03",RAW_m_TE0714_REV03!$AD:$AH))),5,0),"---")</f>
        <v>---</v>
      </c>
      <c r="N158" s="44" t="str">
        <f>IFERROR(VLOOKUP(L158,IF($M$4="TE0714_REV01",RAW_m_TE0714_REV01!$AE:$AJ,IF($M$4="TE0714_REV02",RAW_m_TE0714_REV02!$AE:$AJ,IF($M$4="TE0714_REV03",RAW_m_TE0714_REV03!$AE:$AJ))),6,0),"---")</f>
        <v>---</v>
      </c>
      <c r="O158" s="54" t="str">
        <f>IFERROR(VLOOKUP(L158,IF($M$4="TE0714_REV01",RAW_m_TE0714_REV01!$AD:$AE,IF($M$4="TE0714_REV02",RAW_m_TE0714_REV02!$AD:$AE,IF($M$4="TE0714_REV03",RAW_m_TE0714_REV03!$AD:$AE))),2,0),"---")</f>
        <v>---</v>
      </c>
      <c r="P158" s="44" t="str">
        <f>IFERROR(VLOOKUP(O158,IF($M$4="TE0714_REV01",RAW_m_TE0714_REV01!$AJ:$AK,IF($M$4="TE0714_REV02",RAW_m_TE0714_REV02!$AJ:$AK,IF($M$4="TE0714_REV03",RAW_m_TE0714_REV03!$AJ:$AK))),2,0),"---")</f>
        <v>---</v>
      </c>
      <c r="Q158" s="44" t="str">
        <f>IFERROR(VLOOKUP(L158,IF($M$4="TE0714_REV01",RAW_m_TE0714_REV01!$AD:$AF,IF($M$4="TE0714_REV02",RAW_m_TE0714_REV02!$AD:$AF,IF($M$4="TE0714_REV03",RAW_m_TE0714_REV03!$AD:$AF))),3,0),"---")</f>
        <v>---</v>
      </c>
      <c r="R158" s="44" t="str">
        <f>IFERROR(VLOOKUP(O158,IF($M$4="TE0714_REV01",RAW_m_TE0714_REV01!$AE:$AG,IF($M$4="TE0714_REV02",RAW_m_TE0714_REV02!$AE:$AG,IF($M$4="TE0714_REV03",RAW_m_TE0714_REV03!$AE:$AG))),3,0),"---")</f>
        <v>---</v>
      </c>
      <c r="S158" s="44" t="str">
        <f t="shared" si="5"/>
        <v>---</v>
      </c>
    </row>
    <row r="159" spans="2:19" ht="15" customHeight="1" x14ac:dyDescent="0.25">
      <c r="B159" s="41">
        <f t="shared" si="4"/>
        <v>154</v>
      </c>
      <c r="C159" s="42">
        <f>IFERROR(IF($C$4="TEBT0714_REV01",CALC_CONN_TEBT0714_REV01!U159,IF($C$4="TEBB0714_REV01",CALC_CONN_TEBB0714_REV01!U159,IF($C$4="TEBA0714_REV01",CALC_CONN_TEBA0714_REV01!U159,))),"---")</f>
        <v>0</v>
      </c>
      <c r="D159" s="43">
        <f>IFERROR(IF($C$4="TEBT0714_REV01",CALC_CONN_TEBT0714_REV01!D159,IF($C$4="TEBB0714_REV01",CALC_CONN_TEBB0714_REV01!D159,IF($C$4="TEBA0714_REV01",CALC_CONN_TEBA0714_REV01!D159,))),"---")</f>
        <v>0</v>
      </c>
      <c r="E159" s="43">
        <f>IFERROR(IF($C$4="TEBT0714_REV01",CALC_CONN_TEBT0714_REV01!E159,IF($C$4="TEBB0714_REV01",CALC_CONN_TEBB0714_REV01!E159,IF($C$4="TEBA0714_REV01",CALC_CONN_TEBA0714_REV01!E159,))),"---")</f>
        <v>0</v>
      </c>
      <c r="F159" s="44" t="str">
        <f>IFERROR(IF(VLOOKUP($D159&amp;"-"&amp;$E159,IF($C$4="TEBA0714_REV01",CALC_CONN_TEBA0714_REV01!$F:$I,IF($C$4="TEBB0714_REV01",CALC_CONN_TEBB0714_REV01!$F:$I,IF($C$4="TEBT0714_REV01",CALC_CONN_TEBT0714_REV01!$F:$I))),4,0)="--","---",IF($C$4="TEBA0714_REV01",CALC_CONN_TEBA0714_REV01!$G159&amp; " --&gt; " &amp;CALC_CONN_TEBA0714_REV01!$I159&amp; " --&gt; ",IF($C$4="TEBB0714_REV01",CALC_CONN_TEBB0714_REV01!$G159&amp; " --&gt; " &amp;CALC_CONN_TEBB0714_REV01!$I159&amp; " --&gt; ",IF($C$4="TEBT0714_REV01",CALC_CONN_TEBT0714_REV01!$G159&amp; " --&gt; " &amp;CALC_CONN_TEBT0714_REV01!$I159&amp; " --&gt; ")))),"---")</f>
        <v>---</v>
      </c>
      <c r="G159" s="44" t="str">
        <f>IFERROR(IF(VLOOKUP($D159&amp;"-"&amp;$E159,IF($C$4="TEBA0714_REV01",CALC_CONN_TEBA0714_REV01!$F:$H,IF($C$4="TEBB0714_REV01",CALC_CONN_TEBB0714_REV01!$F:$H,IF($C$4="TEBT0714_REV01",CALC_CONN_TEBT0714_REV01!$F:$H))),3,0)="--",VLOOKUP($D159&amp;"-"&amp;$E159,IF($C$4="TEBA0714_REV01",CALC_CONN_TEBA0714_REV01!$F:$H,IF($C$4="TEBB0714_REV01",CALC_CONN_TEBB0714_REV01!$F:$H,IF($C$4="TEBT0714_REV01",CALC_CONN_TEBT0714_REV01!$F:$H))),2,0),VLOOKUP($D159&amp;"-"&amp;$E159,IF($C$4="TEBA0714_REV01",CALC_CONN_TEBA0714_REV01!$F:$H,IF($C$4="TEBB0714_REV01",CALC_CONN_TEBB0714_REV01!$F:$H,IF($C$4="TEBT0714_REV01",CALC_CONN_TEBT0714_REV01!$F:$H))),3,0)),"---")</f>
        <v>---</v>
      </c>
      <c r="H159" s="44" t="str">
        <f>IFERROR(VLOOKUP(G159,IF($C$4="TEBT0714_REV01",CALC_CONN_TEBT0714_REV01!$G:$T,IF($C$4="TEBB0714_REV01",CALC_CONN_TEBB0714_REV01!$G:$T,IF($C$4="TEBA0714_REV01",CALC_CONN_TEBA0714_REV01!$G:$T))),14,0),"---")</f>
        <v>---</v>
      </c>
      <c r="I159" s="44" t="str">
        <f>IFERROR(VLOOKUP($D159&amp;"-"&amp;$E159,IF($C$4="TEBA0714_REV01",CALC_CONN_TEBA0714_REV01!$F:$K,IF($C$4="TEBB0714_REV01",CALC_CONN_TEBB0714_REV01!$F:$K,IF($C$4="TEBT0714_REV01",CALC_CONN_TEBT0714_REV01!$F:$K,"???"))),6,0),"---")</f>
        <v>---</v>
      </c>
      <c r="J159" s="45" t="str">
        <f>IFERROR(VLOOKUP($D159&amp;"-"&amp;$E159,IF($C$4="TEBA0714_REV01",CALC_CONN_TEBA0714_REV01!$F:$M,IF($C$4="TEBB0714_REV01",CALC_CONN_TEBB0714_REV01!$F:$M,IF($C$4="TEBT0714_REV01",CALC_CONN_TEBT0714_REV01!$F:$M,"???"))),8,0),"---")</f>
        <v>---</v>
      </c>
      <c r="K159" s="46" t="str">
        <f>IFERROR(VLOOKUP($D159&amp;"-"&amp;$E159,IF($C$4="TEBT0714_REV01",CALC_CONN_TEBT0714_REV01!$F:$N,IF($C$4="TEBB0714_REV01",CALC_CONN_TEBB0714_REV01!$F:$N,IF($C$4="TEBA0714_REV01",CALC_CONN_TEBA0714_REV01!$F:$N))),9,0),"---")</f>
        <v>---</v>
      </c>
      <c r="L159" s="44" t="str">
        <f>IFERROR(VLOOKUP(K159,B2B!$H$3:$I$2000,2,0),"---")</f>
        <v>---</v>
      </c>
      <c r="M159" s="44" t="str">
        <f>IFERROR(VLOOKUP(L159,IF($M$4="TE0714_REV01",RAW_m_TE0714_REV01!$AD:$AH,IF($M$4="TE0714_REV02",RAW_m_TE0714_REV02!$AD:$AH,IF($M$4="TE0714_REV03",RAW_m_TE0714_REV03!$AD:$AH))),5,0),"---")</f>
        <v>---</v>
      </c>
      <c r="N159" s="44" t="str">
        <f>IFERROR(VLOOKUP(L159,IF($M$4="TE0714_REV01",RAW_m_TE0714_REV01!$AE:$AJ,IF($M$4="TE0714_REV02",RAW_m_TE0714_REV02!$AE:$AJ,IF($M$4="TE0714_REV03",RAW_m_TE0714_REV03!$AE:$AJ))),6,0),"---")</f>
        <v>---</v>
      </c>
      <c r="O159" s="54" t="str">
        <f>IFERROR(VLOOKUP(L159,IF($M$4="TE0714_REV01",RAW_m_TE0714_REV01!$AD:$AE,IF($M$4="TE0714_REV02",RAW_m_TE0714_REV02!$AD:$AE,IF($M$4="TE0714_REV03",RAW_m_TE0714_REV03!$AD:$AE))),2,0),"---")</f>
        <v>---</v>
      </c>
      <c r="P159" s="44" t="str">
        <f>IFERROR(VLOOKUP(O159,IF($M$4="TE0714_REV01",RAW_m_TE0714_REV01!$AJ:$AK,IF($M$4="TE0714_REV02",RAW_m_TE0714_REV02!$AJ:$AK,IF($M$4="TE0714_REV03",RAW_m_TE0714_REV03!$AJ:$AK))),2,0),"---")</f>
        <v>---</v>
      </c>
      <c r="Q159" s="44" t="str">
        <f>IFERROR(VLOOKUP(L159,IF($M$4="TE0714_REV01",RAW_m_TE0714_REV01!$AD:$AF,IF($M$4="TE0714_REV02",RAW_m_TE0714_REV02!$AD:$AF,IF($M$4="TE0714_REV03",RAW_m_TE0714_REV03!$AD:$AF))),3,0),"---")</f>
        <v>---</v>
      </c>
      <c r="R159" s="44" t="str">
        <f>IFERROR(VLOOKUP(O159,IF($M$4="TE0714_REV01",RAW_m_TE0714_REV01!$AE:$AG,IF($M$4="TE0714_REV02",RAW_m_TE0714_REV02!$AE:$AG,IF($M$4="TE0714_REV03",RAW_m_TE0714_REV03!$AE:$AG))),3,0),"---")</f>
        <v>---</v>
      </c>
      <c r="S159" s="44" t="str">
        <f t="shared" si="5"/>
        <v>---</v>
      </c>
    </row>
    <row r="160" spans="2:19" ht="15" customHeight="1" x14ac:dyDescent="0.25">
      <c r="B160" s="41">
        <f t="shared" si="4"/>
        <v>155</v>
      </c>
      <c r="C160" s="42">
        <f>IFERROR(IF($C$4="TEBT0714_REV01",CALC_CONN_TEBT0714_REV01!U160,IF($C$4="TEBB0714_REV01",CALC_CONN_TEBB0714_REV01!U160,IF($C$4="TEBA0714_REV01",CALC_CONN_TEBA0714_REV01!U160,))),"---")</f>
        <v>0</v>
      </c>
      <c r="D160" s="43">
        <f>IFERROR(IF($C$4="TEBT0714_REV01",CALC_CONN_TEBT0714_REV01!D160,IF($C$4="TEBB0714_REV01",CALC_CONN_TEBB0714_REV01!D160,IF($C$4="TEBA0714_REV01",CALC_CONN_TEBA0714_REV01!D160,))),"---")</f>
        <v>0</v>
      </c>
      <c r="E160" s="43">
        <f>IFERROR(IF($C$4="TEBT0714_REV01",CALC_CONN_TEBT0714_REV01!E160,IF($C$4="TEBB0714_REV01",CALC_CONN_TEBB0714_REV01!E160,IF($C$4="TEBA0714_REV01",CALC_CONN_TEBA0714_REV01!E160,))),"---")</f>
        <v>0</v>
      </c>
      <c r="F160" s="44" t="str">
        <f>IFERROR(IF(VLOOKUP($D160&amp;"-"&amp;$E160,IF($C$4="TEBA0714_REV01",CALC_CONN_TEBA0714_REV01!$F:$I,IF($C$4="TEBB0714_REV01",CALC_CONN_TEBB0714_REV01!$F:$I,IF($C$4="TEBT0714_REV01",CALC_CONN_TEBT0714_REV01!$F:$I))),4,0)="--","---",IF($C$4="TEBA0714_REV01",CALC_CONN_TEBA0714_REV01!$G160&amp; " --&gt; " &amp;CALC_CONN_TEBA0714_REV01!$I160&amp; " --&gt; ",IF($C$4="TEBB0714_REV01",CALC_CONN_TEBB0714_REV01!$G160&amp; " --&gt; " &amp;CALC_CONN_TEBB0714_REV01!$I160&amp; " --&gt; ",IF($C$4="TEBT0714_REV01",CALC_CONN_TEBT0714_REV01!$G160&amp; " --&gt; " &amp;CALC_CONN_TEBT0714_REV01!$I160&amp; " --&gt; ")))),"---")</f>
        <v>---</v>
      </c>
      <c r="G160" s="44" t="str">
        <f>IFERROR(IF(VLOOKUP($D160&amp;"-"&amp;$E160,IF($C$4="TEBA0714_REV01",CALC_CONN_TEBA0714_REV01!$F:$H,IF($C$4="TEBB0714_REV01",CALC_CONN_TEBB0714_REV01!$F:$H,IF($C$4="TEBT0714_REV01",CALC_CONN_TEBT0714_REV01!$F:$H))),3,0)="--",VLOOKUP($D160&amp;"-"&amp;$E160,IF($C$4="TEBA0714_REV01",CALC_CONN_TEBA0714_REV01!$F:$H,IF($C$4="TEBB0714_REV01",CALC_CONN_TEBB0714_REV01!$F:$H,IF($C$4="TEBT0714_REV01",CALC_CONN_TEBT0714_REV01!$F:$H))),2,0),VLOOKUP($D160&amp;"-"&amp;$E160,IF($C$4="TEBA0714_REV01",CALC_CONN_TEBA0714_REV01!$F:$H,IF($C$4="TEBB0714_REV01",CALC_CONN_TEBB0714_REV01!$F:$H,IF($C$4="TEBT0714_REV01",CALC_CONN_TEBT0714_REV01!$F:$H))),3,0)),"---")</f>
        <v>---</v>
      </c>
      <c r="H160" s="44" t="str">
        <f>IFERROR(VLOOKUP(G160,IF($C$4="TEBT0714_REV01",CALC_CONN_TEBT0714_REV01!$G:$T,IF($C$4="TEBB0714_REV01",CALC_CONN_TEBB0714_REV01!$G:$T,IF($C$4="TEBA0714_REV01",CALC_CONN_TEBA0714_REV01!$G:$T))),14,0),"---")</f>
        <v>---</v>
      </c>
      <c r="I160" s="44" t="str">
        <f>IFERROR(VLOOKUP($D160&amp;"-"&amp;$E160,IF($C$4="TEBA0714_REV01",CALC_CONN_TEBA0714_REV01!$F:$K,IF($C$4="TEBB0714_REV01",CALC_CONN_TEBB0714_REV01!$F:$K,IF($C$4="TEBT0714_REV01",CALC_CONN_TEBT0714_REV01!$F:$K,"???"))),6,0),"---")</f>
        <v>---</v>
      </c>
      <c r="J160" s="45" t="str">
        <f>IFERROR(VLOOKUP($D160&amp;"-"&amp;$E160,IF($C$4="TEBA0714_REV01",CALC_CONN_TEBA0714_REV01!$F:$M,IF($C$4="TEBB0714_REV01",CALC_CONN_TEBB0714_REV01!$F:$M,IF($C$4="TEBT0714_REV01",CALC_CONN_TEBT0714_REV01!$F:$M,"???"))),8,0),"---")</f>
        <v>---</v>
      </c>
      <c r="K160" s="46" t="str">
        <f>IFERROR(VLOOKUP($D160&amp;"-"&amp;$E160,IF($C$4="TEBT0714_REV01",CALC_CONN_TEBT0714_REV01!$F:$N,IF($C$4="TEBB0714_REV01",CALC_CONN_TEBB0714_REV01!$F:$N,IF($C$4="TEBA0714_REV01",CALC_CONN_TEBA0714_REV01!$F:$N))),9,0),"---")</f>
        <v>---</v>
      </c>
      <c r="L160" s="44" t="str">
        <f>IFERROR(VLOOKUP(K160,B2B!$H$3:$I$2000,2,0),"---")</f>
        <v>---</v>
      </c>
      <c r="M160" s="44" t="str">
        <f>IFERROR(VLOOKUP(L160,IF($M$4="TE0714_REV01",RAW_m_TE0714_REV01!$AD:$AH,IF($M$4="TE0714_REV02",RAW_m_TE0714_REV02!$AD:$AH,IF($M$4="TE0714_REV03",RAW_m_TE0714_REV03!$AD:$AH))),5,0),"---")</f>
        <v>---</v>
      </c>
      <c r="N160" s="44" t="str">
        <f>IFERROR(VLOOKUP(L160,IF($M$4="TE0714_REV01",RAW_m_TE0714_REV01!$AE:$AJ,IF($M$4="TE0714_REV02",RAW_m_TE0714_REV02!$AE:$AJ,IF($M$4="TE0714_REV03",RAW_m_TE0714_REV03!$AE:$AJ))),6,0),"---")</f>
        <v>---</v>
      </c>
      <c r="O160" s="54" t="str">
        <f>IFERROR(VLOOKUP(L160,IF($M$4="TE0714_REV01",RAW_m_TE0714_REV01!$AD:$AE,IF($M$4="TE0714_REV02",RAW_m_TE0714_REV02!$AD:$AE,IF($M$4="TE0714_REV03",RAW_m_TE0714_REV03!$AD:$AE))),2,0),"---")</f>
        <v>---</v>
      </c>
      <c r="P160" s="44" t="str">
        <f>IFERROR(VLOOKUP(O160,IF($M$4="TE0714_REV01",RAW_m_TE0714_REV01!$AJ:$AK,IF($M$4="TE0714_REV02",RAW_m_TE0714_REV02!$AJ:$AK,IF($M$4="TE0714_REV03",RAW_m_TE0714_REV03!$AJ:$AK))),2,0),"---")</f>
        <v>---</v>
      </c>
      <c r="Q160" s="44" t="str">
        <f>IFERROR(VLOOKUP(L160,IF($M$4="TE0714_REV01",RAW_m_TE0714_REV01!$AD:$AF,IF($M$4="TE0714_REV02",RAW_m_TE0714_REV02!$AD:$AF,IF($M$4="TE0714_REV03",RAW_m_TE0714_REV03!$AD:$AF))),3,0),"---")</f>
        <v>---</v>
      </c>
      <c r="R160" s="44" t="str">
        <f>IFERROR(VLOOKUP(O160,IF($M$4="TE0714_REV01",RAW_m_TE0714_REV01!$AE:$AG,IF($M$4="TE0714_REV02",RAW_m_TE0714_REV02!$AE:$AG,IF($M$4="TE0714_REV03",RAW_m_TE0714_REV03!$AE:$AG))),3,0),"---")</f>
        <v>---</v>
      </c>
      <c r="S160" s="44" t="str">
        <f t="shared" si="5"/>
        <v>---</v>
      </c>
    </row>
    <row r="161" spans="2:19" ht="15" customHeight="1" x14ac:dyDescent="0.25">
      <c r="B161" s="41">
        <f t="shared" si="4"/>
        <v>156</v>
      </c>
      <c r="C161" s="42">
        <f>IFERROR(IF($C$4="TEBT0714_REV01",CALC_CONN_TEBT0714_REV01!U161,IF($C$4="TEBB0714_REV01",CALC_CONN_TEBB0714_REV01!U161,IF($C$4="TEBA0714_REV01",CALC_CONN_TEBA0714_REV01!U161,))),"---")</f>
        <v>0</v>
      </c>
      <c r="D161" s="43">
        <f>IFERROR(IF($C$4="TEBT0714_REV01",CALC_CONN_TEBT0714_REV01!D161,IF($C$4="TEBB0714_REV01",CALC_CONN_TEBB0714_REV01!D161,IF($C$4="TEBA0714_REV01",CALC_CONN_TEBA0714_REV01!D161,))),"---")</f>
        <v>0</v>
      </c>
      <c r="E161" s="43">
        <f>IFERROR(IF($C$4="TEBT0714_REV01",CALC_CONN_TEBT0714_REV01!E161,IF($C$4="TEBB0714_REV01",CALC_CONN_TEBB0714_REV01!E161,IF($C$4="TEBA0714_REV01",CALC_CONN_TEBA0714_REV01!E161,))),"---")</f>
        <v>0</v>
      </c>
      <c r="F161" s="44" t="str">
        <f>IFERROR(IF(VLOOKUP($D161&amp;"-"&amp;$E161,IF($C$4="TEBA0714_REV01",CALC_CONN_TEBA0714_REV01!$F:$I,IF($C$4="TEBB0714_REV01",CALC_CONN_TEBB0714_REV01!$F:$I,IF($C$4="TEBT0714_REV01",CALC_CONN_TEBT0714_REV01!$F:$I))),4,0)="--","---",IF($C$4="TEBA0714_REV01",CALC_CONN_TEBA0714_REV01!$G161&amp; " --&gt; " &amp;CALC_CONN_TEBA0714_REV01!$I161&amp; " --&gt; ",IF($C$4="TEBB0714_REV01",CALC_CONN_TEBB0714_REV01!$G161&amp; " --&gt; " &amp;CALC_CONN_TEBB0714_REV01!$I161&amp; " --&gt; ",IF($C$4="TEBT0714_REV01",CALC_CONN_TEBT0714_REV01!$G161&amp; " --&gt; " &amp;CALC_CONN_TEBT0714_REV01!$I161&amp; " --&gt; ")))),"---")</f>
        <v>---</v>
      </c>
      <c r="G161" s="44" t="str">
        <f>IFERROR(IF(VLOOKUP($D161&amp;"-"&amp;$E161,IF($C$4="TEBA0714_REV01",CALC_CONN_TEBA0714_REV01!$F:$H,IF($C$4="TEBB0714_REV01",CALC_CONN_TEBB0714_REV01!$F:$H,IF($C$4="TEBT0714_REV01",CALC_CONN_TEBT0714_REV01!$F:$H))),3,0)="--",VLOOKUP($D161&amp;"-"&amp;$E161,IF($C$4="TEBA0714_REV01",CALC_CONN_TEBA0714_REV01!$F:$H,IF($C$4="TEBB0714_REV01",CALC_CONN_TEBB0714_REV01!$F:$H,IF($C$4="TEBT0714_REV01",CALC_CONN_TEBT0714_REV01!$F:$H))),2,0),VLOOKUP($D161&amp;"-"&amp;$E161,IF($C$4="TEBA0714_REV01",CALC_CONN_TEBA0714_REV01!$F:$H,IF($C$4="TEBB0714_REV01",CALC_CONN_TEBB0714_REV01!$F:$H,IF($C$4="TEBT0714_REV01",CALC_CONN_TEBT0714_REV01!$F:$H))),3,0)),"---")</f>
        <v>---</v>
      </c>
      <c r="H161" s="44" t="str">
        <f>IFERROR(VLOOKUP(G161,IF($C$4="TEBT0714_REV01",CALC_CONN_TEBT0714_REV01!$G:$T,IF($C$4="TEBB0714_REV01",CALC_CONN_TEBB0714_REV01!$G:$T,IF($C$4="TEBA0714_REV01",CALC_CONN_TEBA0714_REV01!$G:$T))),14,0),"---")</f>
        <v>---</v>
      </c>
      <c r="I161" s="44" t="str">
        <f>IFERROR(VLOOKUP($D161&amp;"-"&amp;$E161,IF($C$4="TEBA0714_REV01",CALC_CONN_TEBA0714_REV01!$F:$K,IF($C$4="TEBB0714_REV01",CALC_CONN_TEBB0714_REV01!$F:$K,IF($C$4="TEBT0714_REV01",CALC_CONN_TEBT0714_REV01!$F:$K,"???"))),6,0),"---")</f>
        <v>---</v>
      </c>
      <c r="J161" s="45" t="str">
        <f>IFERROR(VLOOKUP($D161&amp;"-"&amp;$E161,IF($C$4="TEBA0714_REV01",CALC_CONN_TEBA0714_REV01!$F:$M,IF($C$4="TEBB0714_REV01",CALC_CONN_TEBB0714_REV01!$F:$M,IF($C$4="TEBT0714_REV01",CALC_CONN_TEBT0714_REV01!$F:$M,"???"))),8,0),"---")</f>
        <v>---</v>
      </c>
      <c r="K161" s="46" t="str">
        <f>IFERROR(VLOOKUP($D161&amp;"-"&amp;$E161,IF($C$4="TEBT0714_REV01",CALC_CONN_TEBT0714_REV01!$F:$N,IF($C$4="TEBB0714_REV01",CALC_CONN_TEBB0714_REV01!$F:$N,IF($C$4="TEBA0714_REV01",CALC_CONN_TEBA0714_REV01!$F:$N))),9,0),"---")</f>
        <v>---</v>
      </c>
      <c r="L161" s="44" t="str">
        <f>IFERROR(VLOOKUP(K161,B2B!$H$3:$I$2000,2,0),"---")</f>
        <v>---</v>
      </c>
      <c r="M161" s="44" t="str">
        <f>IFERROR(VLOOKUP(L161,IF($M$4="TE0714_REV01",RAW_m_TE0714_REV01!$AD:$AH,IF($M$4="TE0714_REV02",RAW_m_TE0714_REV02!$AD:$AH,IF($M$4="TE0714_REV03",RAW_m_TE0714_REV03!$AD:$AH))),5,0),"---")</f>
        <v>---</v>
      </c>
      <c r="N161" s="44" t="str">
        <f>IFERROR(VLOOKUP(L161,IF($M$4="TE0714_REV01",RAW_m_TE0714_REV01!$AE:$AJ,IF($M$4="TE0714_REV02",RAW_m_TE0714_REV02!$AE:$AJ,IF($M$4="TE0714_REV03",RAW_m_TE0714_REV03!$AE:$AJ))),6,0),"---")</f>
        <v>---</v>
      </c>
      <c r="O161" s="54" t="str">
        <f>IFERROR(VLOOKUP(L161,IF($M$4="TE0714_REV01",RAW_m_TE0714_REV01!$AD:$AE,IF($M$4="TE0714_REV02",RAW_m_TE0714_REV02!$AD:$AE,IF($M$4="TE0714_REV03",RAW_m_TE0714_REV03!$AD:$AE))),2,0),"---")</f>
        <v>---</v>
      </c>
      <c r="P161" s="44" t="str">
        <f>IFERROR(VLOOKUP(O161,IF($M$4="TE0714_REV01",RAW_m_TE0714_REV01!$AJ:$AK,IF($M$4="TE0714_REV02",RAW_m_TE0714_REV02!$AJ:$AK,IF($M$4="TE0714_REV03",RAW_m_TE0714_REV03!$AJ:$AK))),2,0),"---")</f>
        <v>---</v>
      </c>
      <c r="Q161" s="44" t="str">
        <f>IFERROR(VLOOKUP(L161,IF($M$4="TE0714_REV01",RAW_m_TE0714_REV01!$AD:$AF,IF($M$4="TE0714_REV02",RAW_m_TE0714_REV02!$AD:$AF,IF($M$4="TE0714_REV03",RAW_m_TE0714_REV03!$AD:$AF))),3,0),"---")</f>
        <v>---</v>
      </c>
      <c r="R161" s="44" t="str">
        <f>IFERROR(VLOOKUP(O161,IF($M$4="TE0714_REV01",RAW_m_TE0714_REV01!$AE:$AG,IF($M$4="TE0714_REV02",RAW_m_TE0714_REV02!$AE:$AG,IF($M$4="TE0714_REV03",RAW_m_TE0714_REV03!$AE:$AG))),3,0),"---")</f>
        <v>---</v>
      </c>
      <c r="S161" s="44" t="str">
        <f t="shared" si="5"/>
        <v>---</v>
      </c>
    </row>
    <row r="162" spans="2:19" ht="15" customHeight="1" x14ac:dyDescent="0.25">
      <c r="B162" s="41">
        <f t="shared" si="4"/>
        <v>157</v>
      </c>
      <c r="C162" s="42">
        <f>IFERROR(IF($C$4="TEBT0714_REV01",CALC_CONN_TEBT0714_REV01!U162,IF($C$4="TEBB0714_REV01",CALC_CONN_TEBB0714_REV01!U162,IF($C$4="TEBA0714_REV01",CALC_CONN_TEBA0714_REV01!U162,))),"---")</f>
        <v>0</v>
      </c>
      <c r="D162" s="43">
        <f>IFERROR(IF($C$4="TEBT0714_REV01",CALC_CONN_TEBT0714_REV01!D162,IF($C$4="TEBB0714_REV01",CALC_CONN_TEBB0714_REV01!D162,IF($C$4="TEBA0714_REV01",CALC_CONN_TEBA0714_REV01!D162,))),"---")</f>
        <v>0</v>
      </c>
      <c r="E162" s="43">
        <f>IFERROR(IF($C$4="TEBT0714_REV01",CALC_CONN_TEBT0714_REV01!E162,IF($C$4="TEBB0714_REV01",CALC_CONN_TEBB0714_REV01!E162,IF($C$4="TEBA0714_REV01",CALC_CONN_TEBA0714_REV01!E162,))),"---")</f>
        <v>0</v>
      </c>
      <c r="F162" s="44" t="str">
        <f>IFERROR(IF(VLOOKUP($D162&amp;"-"&amp;$E162,IF($C$4="TEBA0714_REV01",CALC_CONN_TEBA0714_REV01!$F:$I,IF($C$4="TEBB0714_REV01",CALC_CONN_TEBB0714_REV01!$F:$I,IF($C$4="TEBT0714_REV01",CALC_CONN_TEBT0714_REV01!$F:$I))),4,0)="--","---",IF($C$4="TEBA0714_REV01",CALC_CONN_TEBA0714_REV01!$G162&amp; " --&gt; " &amp;CALC_CONN_TEBA0714_REV01!$I162&amp; " --&gt; ",IF($C$4="TEBB0714_REV01",CALC_CONN_TEBB0714_REV01!$G162&amp; " --&gt; " &amp;CALC_CONN_TEBB0714_REV01!$I162&amp; " --&gt; ",IF($C$4="TEBT0714_REV01",CALC_CONN_TEBT0714_REV01!$G162&amp; " --&gt; " &amp;CALC_CONN_TEBT0714_REV01!$I162&amp; " --&gt; ")))),"---")</f>
        <v>---</v>
      </c>
      <c r="G162" s="44" t="str">
        <f>IFERROR(IF(VLOOKUP($D162&amp;"-"&amp;$E162,IF($C$4="TEBA0714_REV01",CALC_CONN_TEBA0714_REV01!$F:$H,IF($C$4="TEBB0714_REV01",CALC_CONN_TEBB0714_REV01!$F:$H,IF($C$4="TEBT0714_REV01",CALC_CONN_TEBT0714_REV01!$F:$H))),3,0)="--",VLOOKUP($D162&amp;"-"&amp;$E162,IF($C$4="TEBA0714_REV01",CALC_CONN_TEBA0714_REV01!$F:$H,IF($C$4="TEBB0714_REV01",CALC_CONN_TEBB0714_REV01!$F:$H,IF($C$4="TEBT0714_REV01",CALC_CONN_TEBT0714_REV01!$F:$H))),2,0),VLOOKUP($D162&amp;"-"&amp;$E162,IF($C$4="TEBA0714_REV01",CALC_CONN_TEBA0714_REV01!$F:$H,IF($C$4="TEBB0714_REV01",CALC_CONN_TEBB0714_REV01!$F:$H,IF($C$4="TEBT0714_REV01",CALC_CONN_TEBT0714_REV01!$F:$H))),3,0)),"---")</f>
        <v>---</v>
      </c>
      <c r="H162" s="44" t="str">
        <f>IFERROR(VLOOKUP(G162,IF($C$4="TEBT0714_REV01",CALC_CONN_TEBT0714_REV01!$G:$T,IF($C$4="TEBB0714_REV01",CALC_CONN_TEBB0714_REV01!$G:$T,IF($C$4="TEBA0714_REV01",CALC_CONN_TEBA0714_REV01!$G:$T))),14,0),"---")</f>
        <v>---</v>
      </c>
      <c r="I162" s="44" t="str">
        <f>IFERROR(VLOOKUP($D162&amp;"-"&amp;$E162,IF($C$4="TEBA0714_REV01",CALC_CONN_TEBA0714_REV01!$F:$K,IF($C$4="TEBB0714_REV01",CALC_CONN_TEBB0714_REV01!$F:$K,IF($C$4="TEBT0714_REV01",CALC_CONN_TEBT0714_REV01!$F:$K,"???"))),6,0),"---")</f>
        <v>---</v>
      </c>
      <c r="J162" s="45" t="str">
        <f>IFERROR(VLOOKUP($D162&amp;"-"&amp;$E162,IF($C$4="TEBA0714_REV01",CALC_CONN_TEBA0714_REV01!$F:$M,IF($C$4="TEBB0714_REV01",CALC_CONN_TEBB0714_REV01!$F:$M,IF($C$4="TEBT0714_REV01",CALC_CONN_TEBT0714_REV01!$F:$M,"???"))),8,0),"---")</f>
        <v>---</v>
      </c>
      <c r="K162" s="46" t="str">
        <f>IFERROR(VLOOKUP($D162&amp;"-"&amp;$E162,IF($C$4="TEBT0714_REV01",CALC_CONN_TEBT0714_REV01!$F:$N,IF($C$4="TEBB0714_REV01",CALC_CONN_TEBB0714_REV01!$F:$N,IF($C$4="TEBA0714_REV01",CALC_CONN_TEBA0714_REV01!$F:$N))),9,0),"---")</f>
        <v>---</v>
      </c>
      <c r="L162" s="44" t="str">
        <f>IFERROR(VLOOKUP(K162,B2B!$H$3:$I$2000,2,0),"---")</f>
        <v>---</v>
      </c>
      <c r="M162" s="44" t="str">
        <f>IFERROR(VLOOKUP(L162,IF($M$4="TE0714_REV01",RAW_m_TE0714_REV01!$AD:$AH,IF($M$4="TE0714_REV02",RAW_m_TE0714_REV02!$AD:$AH,IF($M$4="TE0714_REV03",RAW_m_TE0714_REV03!$AD:$AH))),5,0),"---")</f>
        <v>---</v>
      </c>
      <c r="N162" s="44" t="str">
        <f>IFERROR(VLOOKUP(L162,IF($M$4="TE0714_REV01",RAW_m_TE0714_REV01!$AE:$AJ,IF($M$4="TE0714_REV02",RAW_m_TE0714_REV02!$AE:$AJ,IF($M$4="TE0714_REV03",RAW_m_TE0714_REV03!$AE:$AJ))),6,0),"---")</f>
        <v>---</v>
      </c>
      <c r="O162" s="54" t="str">
        <f>IFERROR(VLOOKUP(L162,IF($M$4="TE0714_REV01",RAW_m_TE0714_REV01!$AD:$AE,IF($M$4="TE0714_REV02",RAW_m_TE0714_REV02!$AD:$AE,IF($M$4="TE0714_REV03",RAW_m_TE0714_REV03!$AD:$AE))),2,0),"---")</f>
        <v>---</v>
      </c>
      <c r="P162" s="44" t="str">
        <f>IFERROR(VLOOKUP(O162,IF($M$4="TE0714_REV01",RAW_m_TE0714_REV01!$AJ:$AK,IF($M$4="TE0714_REV02",RAW_m_TE0714_REV02!$AJ:$AK,IF($M$4="TE0714_REV03",RAW_m_TE0714_REV03!$AJ:$AK))),2,0),"---")</f>
        <v>---</v>
      </c>
      <c r="Q162" s="44" t="str">
        <f>IFERROR(VLOOKUP(L162,IF($M$4="TE0714_REV01",RAW_m_TE0714_REV01!$AD:$AF,IF($M$4="TE0714_REV02",RAW_m_TE0714_REV02!$AD:$AF,IF($M$4="TE0714_REV03",RAW_m_TE0714_REV03!$AD:$AF))),3,0),"---")</f>
        <v>---</v>
      </c>
      <c r="R162" s="44" t="str">
        <f>IFERROR(VLOOKUP(O162,IF($M$4="TE0714_REV01",RAW_m_TE0714_REV01!$AE:$AG,IF($M$4="TE0714_REV02",RAW_m_TE0714_REV02!$AE:$AG,IF($M$4="TE0714_REV03",RAW_m_TE0714_REV03!$AE:$AG))),3,0),"---")</f>
        <v>---</v>
      </c>
      <c r="S162" s="44" t="str">
        <f t="shared" si="5"/>
        <v>---</v>
      </c>
    </row>
    <row r="163" spans="2:19" ht="15" customHeight="1" x14ac:dyDescent="0.25">
      <c r="B163" s="41">
        <f t="shared" si="4"/>
        <v>158</v>
      </c>
      <c r="C163" s="42">
        <f>IFERROR(IF($C$4="TEBT0714_REV01",CALC_CONN_TEBT0714_REV01!U163,IF($C$4="TEBB0714_REV01",CALC_CONN_TEBB0714_REV01!U163,IF($C$4="TEBA0714_REV01",CALC_CONN_TEBA0714_REV01!U163,))),"---")</f>
        <v>0</v>
      </c>
      <c r="D163" s="43">
        <f>IFERROR(IF($C$4="TEBT0714_REV01",CALC_CONN_TEBT0714_REV01!D163,IF($C$4="TEBB0714_REV01",CALC_CONN_TEBB0714_REV01!D163,IF($C$4="TEBA0714_REV01",CALC_CONN_TEBA0714_REV01!D163,))),"---")</f>
        <v>0</v>
      </c>
      <c r="E163" s="43">
        <f>IFERROR(IF($C$4="TEBT0714_REV01",CALC_CONN_TEBT0714_REV01!E163,IF($C$4="TEBB0714_REV01",CALC_CONN_TEBB0714_REV01!E163,IF($C$4="TEBA0714_REV01",CALC_CONN_TEBA0714_REV01!E163,))),"---")</f>
        <v>0</v>
      </c>
      <c r="F163" s="44" t="str">
        <f>IFERROR(IF(VLOOKUP($D163&amp;"-"&amp;$E163,IF($C$4="TEBA0714_REV01",CALC_CONN_TEBA0714_REV01!$F:$I,IF($C$4="TEBB0714_REV01",CALC_CONN_TEBB0714_REV01!$F:$I,IF($C$4="TEBT0714_REV01",CALC_CONN_TEBT0714_REV01!$F:$I))),4,0)="--","---",IF($C$4="TEBA0714_REV01",CALC_CONN_TEBA0714_REV01!$G163&amp; " --&gt; " &amp;CALC_CONN_TEBA0714_REV01!$I163&amp; " --&gt; ",IF($C$4="TEBB0714_REV01",CALC_CONN_TEBB0714_REV01!$G163&amp; " --&gt; " &amp;CALC_CONN_TEBB0714_REV01!$I163&amp; " --&gt; ",IF($C$4="TEBT0714_REV01",CALC_CONN_TEBT0714_REV01!$G163&amp; " --&gt; " &amp;CALC_CONN_TEBT0714_REV01!$I163&amp; " --&gt; ")))),"---")</f>
        <v>---</v>
      </c>
      <c r="G163" s="44" t="str">
        <f>IFERROR(IF(VLOOKUP($D163&amp;"-"&amp;$E163,IF($C$4="TEBA0714_REV01",CALC_CONN_TEBA0714_REV01!$F:$H,IF($C$4="TEBB0714_REV01",CALC_CONN_TEBB0714_REV01!$F:$H,IF($C$4="TEBT0714_REV01",CALC_CONN_TEBT0714_REV01!$F:$H))),3,0)="--",VLOOKUP($D163&amp;"-"&amp;$E163,IF($C$4="TEBA0714_REV01",CALC_CONN_TEBA0714_REV01!$F:$H,IF($C$4="TEBB0714_REV01",CALC_CONN_TEBB0714_REV01!$F:$H,IF($C$4="TEBT0714_REV01",CALC_CONN_TEBT0714_REV01!$F:$H))),2,0),VLOOKUP($D163&amp;"-"&amp;$E163,IF($C$4="TEBA0714_REV01",CALC_CONN_TEBA0714_REV01!$F:$H,IF($C$4="TEBB0714_REV01",CALC_CONN_TEBB0714_REV01!$F:$H,IF($C$4="TEBT0714_REV01",CALC_CONN_TEBT0714_REV01!$F:$H))),3,0)),"---")</f>
        <v>---</v>
      </c>
      <c r="H163" s="44" t="str">
        <f>IFERROR(VLOOKUP(G163,IF($C$4="TEBT0714_REV01",CALC_CONN_TEBT0714_REV01!$G:$T,IF($C$4="TEBB0714_REV01",CALC_CONN_TEBB0714_REV01!$G:$T,IF($C$4="TEBA0714_REV01",CALC_CONN_TEBA0714_REV01!$G:$T))),14,0),"---")</f>
        <v>---</v>
      </c>
      <c r="I163" s="44" t="str">
        <f>IFERROR(VLOOKUP($D163&amp;"-"&amp;$E163,IF($C$4="TEBA0714_REV01",CALC_CONN_TEBA0714_REV01!$F:$K,IF($C$4="TEBB0714_REV01",CALC_CONN_TEBB0714_REV01!$F:$K,IF($C$4="TEBT0714_REV01",CALC_CONN_TEBT0714_REV01!$F:$K,"???"))),6,0),"---")</f>
        <v>---</v>
      </c>
      <c r="J163" s="45" t="str">
        <f>IFERROR(VLOOKUP($D163&amp;"-"&amp;$E163,IF($C$4="TEBA0714_REV01",CALC_CONN_TEBA0714_REV01!$F:$M,IF($C$4="TEBB0714_REV01",CALC_CONN_TEBB0714_REV01!$F:$M,IF($C$4="TEBT0714_REV01",CALC_CONN_TEBT0714_REV01!$F:$M,"???"))),8,0),"---")</f>
        <v>---</v>
      </c>
      <c r="K163" s="46" t="str">
        <f>IFERROR(VLOOKUP($D163&amp;"-"&amp;$E163,IF($C$4="TEBT0714_REV01",CALC_CONN_TEBT0714_REV01!$F:$N,IF($C$4="TEBB0714_REV01",CALC_CONN_TEBB0714_REV01!$F:$N,IF($C$4="TEBA0714_REV01",CALC_CONN_TEBA0714_REV01!$F:$N))),9,0),"---")</f>
        <v>---</v>
      </c>
      <c r="L163" s="44" t="str">
        <f>IFERROR(VLOOKUP(K163,B2B!$H$3:$I$2000,2,0),"---")</f>
        <v>---</v>
      </c>
      <c r="M163" s="44" t="str">
        <f>IFERROR(VLOOKUP(L163,IF($M$4="TE0714_REV01",RAW_m_TE0714_REV01!$AD:$AH,IF($M$4="TE0714_REV02",RAW_m_TE0714_REV02!$AD:$AH,IF($M$4="TE0714_REV03",RAW_m_TE0714_REV03!$AD:$AH))),5,0),"---")</f>
        <v>---</v>
      </c>
      <c r="N163" s="44" t="str">
        <f>IFERROR(VLOOKUP(L163,IF($M$4="TE0714_REV01",RAW_m_TE0714_REV01!$AE:$AJ,IF($M$4="TE0714_REV02",RAW_m_TE0714_REV02!$AE:$AJ,IF($M$4="TE0714_REV03",RAW_m_TE0714_REV03!$AE:$AJ))),6,0),"---")</f>
        <v>---</v>
      </c>
      <c r="O163" s="54" t="str">
        <f>IFERROR(VLOOKUP(L163,IF($M$4="TE0714_REV01",RAW_m_TE0714_REV01!$AD:$AE,IF($M$4="TE0714_REV02",RAW_m_TE0714_REV02!$AD:$AE,IF($M$4="TE0714_REV03",RAW_m_TE0714_REV03!$AD:$AE))),2,0),"---")</f>
        <v>---</v>
      </c>
      <c r="P163" s="44" t="str">
        <f>IFERROR(VLOOKUP(O163,IF($M$4="TE0714_REV01",RAW_m_TE0714_REV01!$AJ:$AK,IF($M$4="TE0714_REV02",RAW_m_TE0714_REV02!$AJ:$AK,IF($M$4="TE0714_REV03",RAW_m_TE0714_REV03!$AJ:$AK))),2,0),"---")</f>
        <v>---</v>
      </c>
      <c r="Q163" s="44" t="str">
        <f>IFERROR(VLOOKUP(L163,IF($M$4="TE0714_REV01",RAW_m_TE0714_REV01!$AD:$AF,IF($M$4="TE0714_REV02",RAW_m_TE0714_REV02!$AD:$AF,IF($M$4="TE0714_REV03",RAW_m_TE0714_REV03!$AD:$AF))),3,0),"---")</f>
        <v>---</v>
      </c>
      <c r="R163" s="44" t="str">
        <f>IFERROR(VLOOKUP(O163,IF($M$4="TE0714_REV01",RAW_m_TE0714_REV01!$AE:$AG,IF($M$4="TE0714_REV02",RAW_m_TE0714_REV02!$AE:$AG,IF($M$4="TE0714_REV03",RAW_m_TE0714_REV03!$AE:$AG))),3,0),"---")</f>
        <v>---</v>
      </c>
      <c r="S163" s="44" t="str">
        <f t="shared" si="5"/>
        <v>---</v>
      </c>
    </row>
    <row r="164" spans="2:19" ht="15" customHeight="1" x14ac:dyDescent="0.25">
      <c r="B164" s="41">
        <f t="shared" si="4"/>
        <v>159</v>
      </c>
      <c r="C164" s="42">
        <f>IFERROR(IF($C$4="TEBT0714_REV01",CALC_CONN_TEBT0714_REV01!U164,IF($C$4="TEBB0714_REV01",CALC_CONN_TEBB0714_REV01!U164,IF($C$4="TEBA0714_REV01",CALC_CONN_TEBA0714_REV01!U164,))),"---")</f>
        <v>0</v>
      </c>
      <c r="D164" s="43">
        <f>IFERROR(IF($C$4="TEBT0714_REV01",CALC_CONN_TEBT0714_REV01!D164,IF($C$4="TEBB0714_REV01",CALC_CONN_TEBB0714_REV01!D164,IF($C$4="TEBA0714_REV01",CALC_CONN_TEBA0714_REV01!D164,))),"---")</f>
        <v>0</v>
      </c>
      <c r="E164" s="43">
        <f>IFERROR(IF($C$4="TEBT0714_REV01",CALC_CONN_TEBT0714_REV01!E164,IF($C$4="TEBB0714_REV01",CALC_CONN_TEBB0714_REV01!E164,IF($C$4="TEBA0714_REV01",CALC_CONN_TEBA0714_REV01!E164,))),"---")</f>
        <v>0</v>
      </c>
      <c r="F164" s="44" t="str">
        <f>IFERROR(IF(VLOOKUP($D164&amp;"-"&amp;$E164,IF($C$4="TEBA0714_REV01",CALC_CONN_TEBA0714_REV01!$F:$I,IF($C$4="TEBB0714_REV01",CALC_CONN_TEBB0714_REV01!$F:$I,IF($C$4="TEBT0714_REV01",CALC_CONN_TEBT0714_REV01!$F:$I))),4,0)="--","---",IF($C$4="TEBA0714_REV01",CALC_CONN_TEBA0714_REV01!$G164&amp; " --&gt; " &amp;CALC_CONN_TEBA0714_REV01!$I164&amp; " --&gt; ",IF($C$4="TEBB0714_REV01",CALC_CONN_TEBB0714_REV01!$G164&amp; " --&gt; " &amp;CALC_CONN_TEBB0714_REV01!$I164&amp; " --&gt; ",IF($C$4="TEBT0714_REV01",CALC_CONN_TEBT0714_REV01!$G164&amp; " --&gt; " &amp;CALC_CONN_TEBT0714_REV01!$I164&amp; " --&gt; ")))),"---")</f>
        <v>---</v>
      </c>
      <c r="G164" s="44" t="str">
        <f>IFERROR(IF(VLOOKUP($D164&amp;"-"&amp;$E164,IF($C$4="TEBA0714_REV01",CALC_CONN_TEBA0714_REV01!$F:$H,IF($C$4="TEBB0714_REV01",CALC_CONN_TEBB0714_REV01!$F:$H,IF($C$4="TEBT0714_REV01",CALC_CONN_TEBT0714_REV01!$F:$H))),3,0)="--",VLOOKUP($D164&amp;"-"&amp;$E164,IF($C$4="TEBA0714_REV01",CALC_CONN_TEBA0714_REV01!$F:$H,IF($C$4="TEBB0714_REV01",CALC_CONN_TEBB0714_REV01!$F:$H,IF($C$4="TEBT0714_REV01",CALC_CONN_TEBT0714_REV01!$F:$H))),2,0),VLOOKUP($D164&amp;"-"&amp;$E164,IF($C$4="TEBA0714_REV01",CALC_CONN_TEBA0714_REV01!$F:$H,IF($C$4="TEBB0714_REV01",CALC_CONN_TEBB0714_REV01!$F:$H,IF($C$4="TEBT0714_REV01",CALC_CONN_TEBT0714_REV01!$F:$H))),3,0)),"---")</f>
        <v>---</v>
      </c>
      <c r="H164" s="44" t="str">
        <f>IFERROR(VLOOKUP(G164,IF($C$4="TEBT0714_REV01",CALC_CONN_TEBT0714_REV01!$G:$T,IF($C$4="TEBB0714_REV01",CALC_CONN_TEBB0714_REV01!$G:$T,IF($C$4="TEBA0714_REV01",CALC_CONN_TEBA0714_REV01!$G:$T))),14,0),"---")</f>
        <v>---</v>
      </c>
      <c r="I164" s="44" t="str">
        <f>IFERROR(VLOOKUP($D164&amp;"-"&amp;$E164,IF($C$4="TEBA0714_REV01",CALC_CONN_TEBA0714_REV01!$F:$K,IF($C$4="TEBB0714_REV01",CALC_CONN_TEBB0714_REV01!$F:$K,IF($C$4="TEBT0714_REV01",CALC_CONN_TEBT0714_REV01!$F:$K,"???"))),6,0),"---")</f>
        <v>---</v>
      </c>
      <c r="J164" s="45" t="str">
        <f>IFERROR(VLOOKUP($D164&amp;"-"&amp;$E164,IF($C$4="TEBA0714_REV01",CALC_CONN_TEBA0714_REV01!$F:$M,IF($C$4="TEBB0714_REV01",CALC_CONN_TEBB0714_REV01!$F:$M,IF($C$4="TEBT0714_REV01",CALC_CONN_TEBT0714_REV01!$F:$M,"???"))),8,0),"---")</f>
        <v>---</v>
      </c>
      <c r="K164" s="46" t="str">
        <f>IFERROR(VLOOKUP($D164&amp;"-"&amp;$E164,IF($C$4="TEBT0714_REV01",CALC_CONN_TEBT0714_REV01!$F:$N,IF($C$4="TEBB0714_REV01",CALC_CONN_TEBB0714_REV01!$F:$N,IF($C$4="TEBA0714_REV01",CALC_CONN_TEBA0714_REV01!$F:$N))),9,0),"---")</f>
        <v>---</v>
      </c>
      <c r="L164" s="44" t="str">
        <f>IFERROR(VLOOKUP(K164,B2B!$H$3:$I$2000,2,0),"---")</f>
        <v>---</v>
      </c>
      <c r="M164" s="44" t="str">
        <f>IFERROR(VLOOKUP(L164,IF($M$4="TE0714_REV01",RAW_m_TE0714_REV01!$AD:$AH,IF($M$4="TE0714_REV02",RAW_m_TE0714_REV02!$AD:$AH,IF($M$4="TE0714_REV03",RAW_m_TE0714_REV03!$AD:$AH))),5,0),"---")</f>
        <v>---</v>
      </c>
      <c r="N164" s="44" t="str">
        <f>IFERROR(VLOOKUP(L164,IF($M$4="TE0714_REV01",RAW_m_TE0714_REV01!$AE:$AJ,IF($M$4="TE0714_REV02",RAW_m_TE0714_REV02!$AE:$AJ,IF($M$4="TE0714_REV03",RAW_m_TE0714_REV03!$AE:$AJ))),6,0),"---")</f>
        <v>---</v>
      </c>
      <c r="O164" s="54" t="str">
        <f>IFERROR(VLOOKUP(L164,IF($M$4="TE0714_REV01",RAW_m_TE0714_REV01!$AD:$AE,IF($M$4="TE0714_REV02",RAW_m_TE0714_REV02!$AD:$AE,IF($M$4="TE0714_REV03",RAW_m_TE0714_REV03!$AD:$AE))),2,0),"---")</f>
        <v>---</v>
      </c>
      <c r="P164" s="44" t="str">
        <f>IFERROR(VLOOKUP(O164,IF($M$4="TE0714_REV01",RAW_m_TE0714_REV01!$AJ:$AK,IF($M$4="TE0714_REV02",RAW_m_TE0714_REV02!$AJ:$AK,IF($M$4="TE0714_REV03",RAW_m_TE0714_REV03!$AJ:$AK))),2,0),"---")</f>
        <v>---</v>
      </c>
      <c r="Q164" s="44" t="str">
        <f>IFERROR(VLOOKUP(L164,IF($M$4="TE0714_REV01",RAW_m_TE0714_REV01!$AD:$AF,IF($M$4="TE0714_REV02",RAW_m_TE0714_REV02!$AD:$AF,IF($M$4="TE0714_REV03",RAW_m_TE0714_REV03!$AD:$AF))),3,0),"---")</f>
        <v>---</v>
      </c>
      <c r="R164" s="44" t="str">
        <f>IFERROR(VLOOKUP(O164,IF($M$4="TE0714_REV01",RAW_m_TE0714_REV01!$AE:$AG,IF($M$4="TE0714_REV02",RAW_m_TE0714_REV02!$AE:$AG,IF($M$4="TE0714_REV03",RAW_m_TE0714_REV03!$AE:$AG))),3,0),"---")</f>
        <v>---</v>
      </c>
      <c r="S164" s="44" t="str">
        <f t="shared" si="5"/>
        <v>---</v>
      </c>
    </row>
    <row r="165" spans="2:19" ht="15" customHeight="1" x14ac:dyDescent="0.25">
      <c r="B165" s="41">
        <f t="shared" si="4"/>
        <v>160</v>
      </c>
      <c r="C165" s="42">
        <f>IFERROR(IF($C$4="TEBT0714_REV01",CALC_CONN_TEBT0714_REV01!U165,IF($C$4="TEBB0714_REV01",CALC_CONN_TEBB0714_REV01!U165,IF($C$4="TEBA0714_REV01",CALC_CONN_TEBA0714_REV01!U165,))),"---")</f>
        <v>0</v>
      </c>
      <c r="D165" s="43">
        <f>IFERROR(IF($C$4="TEBT0714_REV01",CALC_CONN_TEBT0714_REV01!D165,IF($C$4="TEBB0714_REV01",CALC_CONN_TEBB0714_REV01!D165,IF($C$4="TEBA0714_REV01",CALC_CONN_TEBA0714_REV01!D165,))),"---")</f>
        <v>0</v>
      </c>
      <c r="E165" s="43">
        <f>IFERROR(IF($C$4="TEBT0714_REV01",CALC_CONN_TEBT0714_REV01!E165,IF($C$4="TEBB0714_REV01",CALC_CONN_TEBB0714_REV01!E165,IF($C$4="TEBA0714_REV01",CALC_CONN_TEBA0714_REV01!E165,))),"---")</f>
        <v>0</v>
      </c>
      <c r="F165" s="44" t="str">
        <f>IFERROR(IF(VLOOKUP($D165&amp;"-"&amp;$E165,IF($C$4="TEBA0714_REV01",CALC_CONN_TEBA0714_REV01!$F:$I,IF($C$4="TEBB0714_REV01",CALC_CONN_TEBB0714_REV01!$F:$I,IF($C$4="TEBT0714_REV01",CALC_CONN_TEBT0714_REV01!$F:$I))),4,0)="--","---",IF($C$4="TEBA0714_REV01",CALC_CONN_TEBA0714_REV01!$G165&amp; " --&gt; " &amp;CALC_CONN_TEBA0714_REV01!$I165&amp; " --&gt; ",IF($C$4="TEBB0714_REV01",CALC_CONN_TEBB0714_REV01!$G165&amp; " --&gt; " &amp;CALC_CONN_TEBB0714_REV01!$I165&amp; " --&gt; ",IF($C$4="TEBT0714_REV01",CALC_CONN_TEBT0714_REV01!$G165&amp; " --&gt; " &amp;CALC_CONN_TEBT0714_REV01!$I165&amp; " --&gt; ")))),"---")</f>
        <v>---</v>
      </c>
      <c r="G165" s="44" t="str">
        <f>IFERROR(IF(VLOOKUP($D165&amp;"-"&amp;$E165,IF($C$4="TEBA0714_REV01",CALC_CONN_TEBA0714_REV01!$F:$H,IF($C$4="TEBB0714_REV01",CALC_CONN_TEBB0714_REV01!$F:$H,IF($C$4="TEBT0714_REV01",CALC_CONN_TEBT0714_REV01!$F:$H))),3,0)="--",VLOOKUP($D165&amp;"-"&amp;$E165,IF($C$4="TEBA0714_REV01",CALC_CONN_TEBA0714_REV01!$F:$H,IF($C$4="TEBB0714_REV01",CALC_CONN_TEBB0714_REV01!$F:$H,IF($C$4="TEBT0714_REV01",CALC_CONN_TEBT0714_REV01!$F:$H))),2,0),VLOOKUP($D165&amp;"-"&amp;$E165,IF($C$4="TEBA0714_REV01",CALC_CONN_TEBA0714_REV01!$F:$H,IF($C$4="TEBB0714_REV01",CALC_CONN_TEBB0714_REV01!$F:$H,IF($C$4="TEBT0714_REV01",CALC_CONN_TEBT0714_REV01!$F:$H))),3,0)),"---")</f>
        <v>---</v>
      </c>
      <c r="H165" s="44" t="str">
        <f>IFERROR(VLOOKUP(G165,IF($C$4="TEBT0714_REV01",CALC_CONN_TEBT0714_REV01!$G:$T,IF($C$4="TEBB0714_REV01",CALC_CONN_TEBB0714_REV01!$G:$T,IF($C$4="TEBA0714_REV01",CALC_CONN_TEBA0714_REV01!$G:$T))),14,0),"---")</f>
        <v>---</v>
      </c>
      <c r="I165" s="44" t="str">
        <f>IFERROR(VLOOKUP($D165&amp;"-"&amp;$E165,IF($C$4="TEBA0714_REV01",CALC_CONN_TEBA0714_REV01!$F:$K,IF($C$4="TEBB0714_REV01",CALC_CONN_TEBB0714_REV01!$F:$K,IF($C$4="TEBT0714_REV01",CALC_CONN_TEBT0714_REV01!$F:$K,"???"))),6,0),"---")</f>
        <v>---</v>
      </c>
      <c r="J165" s="45" t="str">
        <f>IFERROR(VLOOKUP($D165&amp;"-"&amp;$E165,IF($C$4="TEBA0714_REV01",CALC_CONN_TEBA0714_REV01!$F:$M,IF($C$4="TEBB0714_REV01",CALC_CONN_TEBB0714_REV01!$F:$M,IF($C$4="TEBT0714_REV01",CALC_CONN_TEBT0714_REV01!$F:$M,"???"))),8,0),"---")</f>
        <v>---</v>
      </c>
      <c r="K165" s="46" t="str">
        <f>IFERROR(VLOOKUP($D165&amp;"-"&amp;$E165,IF($C$4="TEBT0714_REV01",CALC_CONN_TEBT0714_REV01!$F:$N,IF($C$4="TEBB0714_REV01",CALC_CONN_TEBB0714_REV01!$F:$N,IF($C$4="TEBA0714_REV01",CALC_CONN_TEBA0714_REV01!$F:$N))),9,0),"---")</f>
        <v>---</v>
      </c>
      <c r="L165" s="44" t="str">
        <f>IFERROR(VLOOKUP(K165,B2B!$H$3:$I$2000,2,0),"---")</f>
        <v>---</v>
      </c>
      <c r="M165" s="44" t="str">
        <f>IFERROR(VLOOKUP(L165,IF($M$4="TE0714_REV01",RAW_m_TE0714_REV01!$AD:$AH,IF($M$4="TE0714_REV02",RAW_m_TE0714_REV02!$AD:$AH,IF($M$4="TE0714_REV03",RAW_m_TE0714_REV03!$AD:$AH))),5,0),"---")</f>
        <v>---</v>
      </c>
      <c r="N165" s="44" t="str">
        <f>IFERROR(VLOOKUP(L165,IF($M$4="TE0714_REV01",RAW_m_TE0714_REV01!$AE:$AJ,IF($M$4="TE0714_REV02",RAW_m_TE0714_REV02!$AE:$AJ,IF($M$4="TE0714_REV03",RAW_m_TE0714_REV03!$AE:$AJ))),6,0),"---")</f>
        <v>---</v>
      </c>
      <c r="O165" s="54" t="str">
        <f>IFERROR(VLOOKUP(L165,IF($M$4="TE0714_REV01",RAW_m_TE0714_REV01!$AD:$AE,IF($M$4="TE0714_REV02",RAW_m_TE0714_REV02!$AD:$AE,IF($M$4="TE0714_REV03",RAW_m_TE0714_REV03!$AD:$AE))),2,0),"---")</f>
        <v>---</v>
      </c>
      <c r="P165" s="44" t="str">
        <f>IFERROR(VLOOKUP(O165,IF($M$4="TE0714_REV01",RAW_m_TE0714_REV01!$AJ:$AK,IF($M$4="TE0714_REV02",RAW_m_TE0714_REV02!$AJ:$AK,IF($M$4="TE0714_REV03",RAW_m_TE0714_REV03!$AJ:$AK))),2,0),"---")</f>
        <v>---</v>
      </c>
      <c r="Q165" s="44" t="str">
        <f>IFERROR(VLOOKUP(L165,IF($M$4="TE0714_REV01",RAW_m_TE0714_REV01!$AD:$AF,IF($M$4="TE0714_REV02",RAW_m_TE0714_REV02!$AD:$AF,IF($M$4="TE0714_REV03",RAW_m_TE0714_REV03!$AD:$AF))),3,0),"---")</f>
        <v>---</v>
      </c>
      <c r="R165" s="44" t="str">
        <f>IFERROR(VLOOKUP(O165,IF($M$4="TE0714_REV01",RAW_m_TE0714_REV01!$AE:$AG,IF($M$4="TE0714_REV02",RAW_m_TE0714_REV02!$AE:$AG,IF($M$4="TE0714_REV03",RAW_m_TE0714_REV03!$AE:$AG))),3,0),"---")</f>
        <v>---</v>
      </c>
      <c r="S165" s="44" t="str">
        <f t="shared" si="5"/>
        <v>---</v>
      </c>
    </row>
    <row r="166" spans="2:19" ht="15" customHeight="1" x14ac:dyDescent="0.25">
      <c r="B166" s="41">
        <f t="shared" si="4"/>
        <v>161</v>
      </c>
      <c r="C166" s="42">
        <f>IFERROR(IF($C$4="TEBT0714_REV01",CALC_CONN_TEBT0714_REV01!U166,IF($C$4="TEBB0714_REV01",CALC_CONN_TEBB0714_REV01!U166,IF($C$4="TEBA0714_REV01",CALC_CONN_TEBA0714_REV01!U166,))),"---")</f>
        <v>0</v>
      </c>
      <c r="D166" s="43">
        <f>IFERROR(IF($C$4="TEBT0714_REV01",CALC_CONN_TEBT0714_REV01!D166,IF($C$4="TEBB0714_REV01",CALC_CONN_TEBB0714_REV01!D166,IF($C$4="TEBA0714_REV01",CALC_CONN_TEBA0714_REV01!D166,))),"---")</f>
        <v>0</v>
      </c>
      <c r="E166" s="43">
        <f>IFERROR(IF($C$4="TEBT0714_REV01",CALC_CONN_TEBT0714_REV01!E166,IF($C$4="TEBB0714_REV01",CALC_CONN_TEBB0714_REV01!E166,IF($C$4="TEBA0714_REV01",CALC_CONN_TEBA0714_REV01!E166,))),"---")</f>
        <v>0</v>
      </c>
      <c r="F166" s="44" t="str">
        <f>IFERROR(IF(VLOOKUP($D166&amp;"-"&amp;$E166,IF($C$4="TEBA0714_REV01",CALC_CONN_TEBA0714_REV01!$F:$I,IF($C$4="TEBB0714_REV01",CALC_CONN_TEBB0714_REV01!$F:$I,IF($C$4="TEBT0714_REV01",CALC_CONN_TEBT0714_REV01!$F:$I))),4,0)="--","---",IF($C$4="TEBA0714_REV01",CALC_CONN_TEBA0714_REV01!$G166&amp; " --&gt; " &amp;CALC_CONN_TEBA0714_REV01!$I166&amp; " --&gt; ",IF($C$4="TEBB0714_REV01",CALC_CONN_TEBB0714_REV01!$G166&amp; " --&gt; " &amp;CALC_CONN_TEBB0714_REV01!$I166&amp; " --&gt; ",IF($C$4="TEBT0714_REV01",CALC_CONN_TEBT0714_REV01!$G166&amp; " --&gt; " &amp;CALC_CONN_TEBT0714_REV01!$I166&amp; " --&gt; ")))),"---")</f>
        <v>---</v>
      </c>
      <c r="G166" s="44" t="str">
        <f>IFERROR(IF(VLOOKUP($D166&amp;"-"&amp;$E166,IF($C$4="TEBA0714_REV01",CALC_CONN_TEBA0714_REV01!$F:$H,IF($C$4="TEBB0714_REV01",CALC_CONN_TEBB0714_REV01!$F:$H,IF($C$4="TEBT0714_REV01",CALC_CONN_TEBT0714_REV01!$F:$H))),3,0)="--",VLOOKUP($D166&amp;"-"&amp;$E166,IF($C$4="TEBA0714_REV01",CALC_CONN_TEBA0714_REV01!$F:$H,IF($C$4="TEBB0714_REV01",CALC_CONN_TEBB0714_REV01!$F:$H,IF($C$4="TEBT0714_REV01",CALC_CONN_TEBT0714_REV01!$F:$H))),2,0),VLOOKUP($D166&amp;"-"&amp;$E166,IF($C$4="TEBA0714_REV01",CALC_CONN_TEBA0714_REV01!$F:$H,IF($C$4="TEBB0714_REV01",CALC_CONN_TEBB0714_REV01!$F:$H,IF($C$4="TEBT0714_REV01",CALC_CONN_TEBT0714_REV01!$F:$H))),3,0)),"---")</f>
        <v>---</v>
      </c>
      <c r="H166" s="44" t="str">
        <f>IFERROR(VLOOKUP(G166,IF($C$4="TEBT0714_REV01",CALC_CONN_TEBT0714_REV01!$G:$T,IF($C$4="TEBB0714_REV01",CALC_CONN_TEBB0714_REV01!$G:$T,IF($C$4="TEBA0714_REV01",CALC_CONN_TEBA0714_REV01!$G:$T))),14,0),"---")</f>
        <v>---</v>
      </c>
      <c r="I166" s="44" t="str">
        <f>IFERROR(VLOOKUP($D166&amp;"-"&amp;$E166,IF($C$4="TEBA0714_REV01",CALC_CONN_TEBA0714_REV01!$F:$K,IF($C$4="TEBB0714_REV01",CALC_CONN_TEBB0714_REV01!$F:$K,IF($C$4="TEBT0714_REV01",CALC_CONN_TEBT0714_REV01!$F:$K,"???"))),6,0),"---")</f>
        <v>---</v>
      </c>
      <c r="J166" s="45" t="str">
        <f>IFERROR(VLOOKUP($D166&amp;"-"&amp;$E166,IF($C$4="TEBA0714_REV01",CALC_CONN_TEBA0714_REV01!$F:$M,IF($C$4="TEBB0714_REV01",CALC_CONN_TEBB0714_REV01!$F:$M,IF($C$4="TEBT0714_REV01",CALC_CONN_TEBT0714_REV01!$F:$M,"???"))),8,0),"---")</f>
        <v>---</v>
      </c>
      <c r="K166" s="46" t="str">
        <f>IFERROR(VLOOKUP($D166&amp;"-"&amp;$E166,IF($C$4="TEBT0714_REV01",CALC_CONN_TEBT0714_REV01!$F:$N,IF($C$4="TEBB0714_REV01",CALC_CONN_TEBB0714_REV01!$F:$N,IF($C$4="TEBA0714_REV01",CALC_CONN_TEBA0714_REV01!$F:$N))),9,0),"---")</f>
        <v>---</v>
      </c>
      <c r="L166" s="44" t="str">
        <f>IFERROR(VLOOKUP(K166,B2B!$H$3:$I$2000,2,0),"---")</f>
        <v>---</v>
      </c>
      <c r="M166" s="44" t="str">
        <f>IFERROR(VLOOKUP(L166,IF($M$4="TE0714_REV01",RAW_m_TE0714_REV01!$AD:$AH,IF($M$4="TE0714_REV02",RAW_m_TE0714_REV02!$AD:$AH,IF($M$4="TE0714_REV03",RAW_m_TE0714_REV03!$AD:$AH))),5,0),"---")</f>
        <v>---</v>
      </c>
      <c r="N166" s="44" t="str">
        <f>IFERROR(VLOOKUP(L166,IF($M$4="TE0714_REV01",RAW_m_TE0714_REV01!$AE:$AJ,IF($M$4="TE0714_REV02",RAW_m_TE0714_REV02!$AE:$AJ,IF($M$4="TE0714_REV03",RAW_m_TE0714_REV03!$AE:$AJ))),6,0),"---")</f>
        <v>---</v>
      </c>
      <c r="O166" s="54" t="str">
        <f>IFERROR(VLOOKUP(L166,IF($M$4="TE0714_REV01",RAW_m_TE0714_REV01!$AD:$AE,IF($M$4="TE0714_REV02",RAW_m_TE0714_REV02!$AD:$AE,IF($M$4="TE0714_REV03",RAW_m_TE0714_REV03!$AD:$AE))),2,0),"---")</f>
        <v>---</v>
      </c>
      <c r="P166" s="44" t="str">
        <f>IFERROR(VLOOKUP(O166,IF($M$4="TE0714_REV01",RAW_m_TE0714_REV01!$AJ:$AK,IF($M$4="TE0714_REV02",RAW_m_TE0714_REV02!$AJ:$AK,IF($M$4="TE0714_REV03",RAW_m_TE0714_REV03!$AJ:$AK))),2,0),"---")</f>
        <v>---</v>
      </c>
      <c r="Q166" s="44" t="str">
        <f>IFERROR(VLOOKUP(L166,IF($M$4="TE0714_REV01",RAW_m_TE0714_REV01!$AD:$AF,IF($M$4="TE0714_REV02",RAW_m_TE0714_REV02!$AD:$AF,IF($M$4="TE0714_REV03",RAW_m_TE0714_REV03!$AD:$AF))),3,0),"---")</f>
        <v>---</v>
      </c>
      <c r="R166" s="44" t="str">
        <f>IFERROR(VLOOKUP(O166,IF($M$4="TE0714_REV01",RAW_m_TE0714_REV01!$AE:$AG,IF($M$4="TE0714_REV02",RAW_m_TE0714_REV02!$AE:$AG,IF($M$4="TE0714_REV03",RAW_m_TE0714_REV03!$AE:$AG))),3,0),"---")</f>
        <v>---</v>
      </c>
      <c r="S166" s="44" t="str">
        <f t="shared" si="5"/>
        <v>---</v>
      </c>
    </row>
    <row r="167" spans="2:19" ht="15" customHeight="1" x14ac:dyDescent="0.25">
      <c r="B167" s="41">
        <f t="shared" si="4"/>
        <v>162</v>
      </c>
      <c r="C167" s="42">
        <f>IFERROR(IF($C$4="TEBT0714_REV01",CALC_CONN_TEBT0714_REV01!U167,IF($C$4="TEBB0714_REV01",CALC_CONN_TEBB0714_REV01!U167,IF($C$4="TEBA0714_REV01",CALC_CONN_TEBA0714_REV01!U167,))),"---")</f>
        <v>0</v>
      </c>
      <c r="D167" s="43">
        <f>IFERROR(IF($C$4="TEBT0714_REV01",CALC_CONN_TEBT0714_REV01!D167,IF($C$4="TEBB0714_REV01",CALC_CONN_TEBB0714_REV01!D167,IF($C$4="TEBA0714_REV01",CALC_CONN_TEBA0714_REV01!D167,))),"---")</f>
        <v>0</v>
      </c>
      <c r="E167" s="43">
        <f>IFERROR(IF($C$4="TEBT0714_REV01",CALC_CONN_TEBT0714_REV01!E167,IF($C$4="TEBB0714_REV01",CALC_CONN_TEBB0714_REV01!E167,IF($C$4="TEBA0714_REV01",CALC_CONN_TEBA0714_REV01!E167,))),"---")</f>
        <v>0</v>
      </c>
      <c r="F167" s="44" t="str">
        <f>IFERROR(IF(VLOOKUP($D167&amp;"-"&amp;$E167,IF($C$4="TEBA0714_REV01",CALC_CONN_TEBA0714_REV01!$F:$I,IF($C$4="TEBB0714_REV01",CALC_CONN_TEBB0714_REV01!$F:$I,IF($C$4="TEBT0714_REV01",CALC_CONN_TEBT0714_REV01!$F:$I))),4,0)="--","---",IF($C$4="TEBA0714_REV01",CALC_CONN_TEBA0714_REV01!$G167&amp; " --&gt; " &amp;CALC_CONN_TEBA0714_REV01!$I167&amp; " --&gt; ",IF($C$4="TEBB0714_REV01",CALC_CONN_TEBB0714_REV01!$G167&amp; " --&gt; " &amp;CALC_CONN_TEBB0714_REV01!$I167&amp; " --&gt; ",IF($C$4="TEBT0714_REV01",CALC_CONN_TEBT0714_REV01!$G167&amp; " --&gt; " &amp;CALC_CONN_TEBT0714_REV01!$I167&amp; " --&gt; ")))),"---")</f>
        <v>---</v>
      </c>
      <c r="G167" s="44" t="str">
        <f>IFERROR(IF(VLOOKUP($D167&amp;"-"&amp;$E167,IF($C$4="TEBA0714_REV01",CALC_CONN_TEBA0714_REV01!$F:$H,IF($C$4="TEBB0714_REV01",CALC_CONN_TEBB0714_REV01!$F:$H,IF($C$4="TEBT0714_REV01",CALC_CONN_TEBT0714_REV01!$F:$H))),3,0)="--",VLOOKUP($D167&amp;"-"&amp;$E167,IF($C$4="TEBA0714_REV01",CALC_CONN_TEBA0714_REV01!$F:$H,IF($C$4="TEBB0714_REV01",CALC_CONN_TEBB0714_REV01!$F:$H,IF($C$4="TEBT0714_REV01",CALC_CONN_TEBT0714_REV01!$F:$H))),2,0),VLOOKUP($D167&amp;"-"&amp;$E167,IF($C$4="TEBA0714_REV01",CALC_CONN_TEBA0714_REV01!$F:$H,IF($C$4="TEBB0714_REV01",CALC_CONN_TEBB0714_REV01!$F:$H,IF($C$4="TEBT0714_REV01",CALC_CONN_TEBT0714_REV01!$F:$H))),3,0)),"---")</f>
        <v>---</v>
      </c>
      <c r="H167" s="44" t="str">
        <f>IFERROR(VLOOKUP(G167,IF($C$4="TEBT0714_REV01",CALC_CONN_TEBT0714_REV01!$G:$T,IF($C$4="TEBB0714_REV01",CALC_CONN_TEBB0714_REV01!$G:$T,IF($C$4="TEBA0714_REV01",CALC_CONN_TEBA0714_REV01!$G:$T))),14,0),"---")</f>
        <v>---</v>
      </c>
      <c r="I167" s="44" t="str">
        <f>IFERROR(VLOOKUP($D167&amp;"-"&amp;$E167,IF($C$4="TEBA0714_REV01",CALC_CONN_TEBA0714_REV01!$F:$K,IF($C$4="TEBB0714_REV01",CALC_CONN_TEBB0714_REV01!$F:$K,IF($C$4="TEBT0714_REV01",CALC_CONN_TEBT0714_REV01!$F:$K,"???"))),6,0),"---")</f>
        <v>---</v>
      </c>
      <c r="J167" s="45" t="str">
        <f>IFERROR(VLOOKUP($D167&amp;"-"&amp;$E167,IF($C$4="TEBA0714_REV01",CALC_CONN_TEBA0714_REV01!$F:$M,IF($C$4="TEBB0714_REV01",CALC_CONN_TEBB0714_REV01!$F:$M,IF($C$4="TEBT0714_REV01",CALC_CONN_TEBT0714_REV01!$F:$M,"???"))),8,0),"---")</f>
        <v>---</v>
      </c>
      <c r="K167" s="46" t="str">
        <f>IFERROR(VLOOKUP($D167&amp;"-"&amp;$E167,IF($C$4="TEBT0714_REV01",CALC_CONN_TEBT0714_REV01!$F:$N,IF($C$4="TEBB0714_REV01",CALC_CONN_TEBB0714_REV01!$F:$N,IF($C$4="TEBA0714_REV01",CALC_CONN_TEBA0714_REV01!$F:$N))),9,0),"---")</f>
        <v>---</v>
      </c>
      <c r="L167" s="44" t="str">
        <f>IFERROR(VLOOKUP(K167,B2B!$H$3:$I$2000,2,0),"---")</f>
        <v>---</v>
      </c>
      <c r="M167" s="44" t="str">
        <f>IFERROR(VLOOKUP(L167,IF($M$4="TE0714_REV01",RAW_m_TE0714_REV01!$AD:$AH,IF($M$4="TE0714_REV02",RAW_m_TE0714_REV02!$AD:$AH,IF($M$4="TE0714_REV03",RAW_m_TE0714_REV03!$AD:$AH))),5,0),"---")</f>
        <v>---</v>
      </c>
      <c r="N167" s="44" t="str">
        <f>IFERROR(VLOOKUP(L167,IF($M$4="TE0714_REV01",RAW_m_TE0714_REV01!$AE:$AJ,IF($M$4="TE0714_REV02",RAW_m_TE0714_REV02!$AE:$AJ,IF($M$4="TE0714_REV03",RAW_m_TE0714_REV03!$AE:$AJ))),6,0),"---")</f>
        <v>---</v>
      </c>
      <c r="O167" s="54" t="str">
        <f>IFERROR(VLOOKUP(L167,IF($M$4="TE0714_REV01",RAW_m_TE0714_REV01!$AD:$AE,IF($M$4="TE0714_REV02",RAW_m_TE0714_REV02!$AD:$AE,IF($M$4="TE0714_REV03",RAW_m_TE0714_REV03!$AD:$AE))),2,0),"---")</f>
        <v>---</v>
      </c>
      <c r="P167" s="44" t="str">
        <f>IFERROR(VLOOKUP(O167,IF($M$4="TE0714_REV01",RAW_m_TE0714_REV01!$AJ:$AK,IF($M$4="TE0714_REV02",RAW_m_TE0714_REV02!$AJ:$AK,IF($M$4="TE0714_REV03",RAW_m_TE0714_REV03!$AJ:$AK))),2,0),"---")</f>
        <v>---</v>
      </c>
      <c r="Q167" s="44" t="str">
        <f>IFERROR(VLOOKUP(L167,IF($M$4="TE0714_REV01",RAW_m_TE0714_REV01!$AD:$AF,IF($M$4="TE0714_REV02",RAW_m_TE0714_REV02!$AD:$AF,IF($M$4="TE0714_REV03",RAW_m_TE0714_REV03!$AD:$AF))),3,0),"---")</f>
        <v>---</v>
      </c>
      <c r="R167" s="44" t="str">
        <f>IFERROR(VLOOKUP(O167,IF($M$4="TE0714_REV01",RAW_m_TE0714_REV01!$AE:$AG,IF($M$4="TE0714_REV02",RAW_m_TE0714_REV02!$AE:$AG,IF($M$4="TE0714_REV03",RAW_m_TE0714_REV03!$AE:$AG))),3,0),"---")</f>
        <v>---</v>
      </c>
      <c r="S167" s="44" t="str">
        <f t="shared" si="5"/>
        <v>---</v>
      </c>
    </row>
    <row r="168" spans="2:19" ht="15" customHeight="1" x14ac:dyDescent="0.25">
      <c r="B168" s="41">
        <f t="shared" si="4"/>
        <v>163</v>
      </c>
      <c r="C168" s="42">
        <f>IFERROR(IF($C$4="TEBT0714_REV01",CALC_CONN_TEBT0714_REV01!U168,IF($C$4="TEBB0714_REV01",CALC_CONN_TEBB0714_REV01!U168,IF($C$4="TEBA0714_REV01",CALC_CONN_TEBA0714_REV01!U168,))),"---")</f>
        <v>0</v>
      </c>
      <c r="D168" s="43">
        <f>IFERROR(IF($C$4="TEBT0714_REV01",CALC_CONN_TEBT0714_REV01!D168,IF($C$4="TEBB0714_REV01",CALC_CONN_TEBB0714_REV01!D168,IF($C$4="TEBA0714_REV01",CALC_CONN_TEBA0714_REV01!D168,))),"---")</f>
        <v>0</v>
      </c>
      <c r="E168" s="43">
        <f>IFERROR(IF($C$4="TEBT0714_REV01",CALC_CONN_TEBT0714_REV01!E168,IF($C$4="TEBB0714_REV01",CALC_CONN_TEBB0714_REV01!E168,IF($C$4="TEBA0714_REV01",CALC_CONN_TEBA0714_REV01!E168,))),"---")</f>
        <v>0</v>
      </c>
      <c r="F168" s="44" t="str">
        <f>IFERROR(IF(VLOOKUP($D168&amp;"-"&amp;$E168,IF($C$4="TEBA0714_REV01",CALC_CONN_TEBA0714_REV01!$F:$I,IF($C$4="TEBB0714_REV01",CALC_CONN_TEBB0714_REV01!$F:$I,IF($C$4="TEBT0714_REV01",CALC_CONN_TEBT0714_REV01!$F:$I))),4,0)="--","---",IF($C$4="TEBA0714_REV01",CALC_CONN_TEBA0714_REV01!$G168&amp; " --&gt; " &amp;CALC_CONN_TEBA0714_REV01!$I168&amp; " --&gt; ",IF($C$4="TEBB0714_REV01",CALC_CONN_TEBB0714_REV01!$G168&amp; " --&gt; " &amp;CALC_CONN_TEBB0714_REV01!$I168&amp; " --&gt; ",IF($C$4="TEBT0714_REV01",CALC_CONN_TEBT0714_REV01!$G168&amp; " --&gt; " &amp;CALC_CONN_TEBT0714_REV01!$I168&amp; " --&gt; ")))),"---")</f>
        <v>---</v>
      </c>
      <c r="G168" s="44" t="str">
        <f>IFERROR(IF(VLOOKUP($D168&amp;"-"&amp;$E168,IF($C$4="TEBA0714_REV01",CALC_CONN_TEBA0714_REV01!$F:$H,IF($C$4="TEBB0714_REV01",CALC_CONN_TEBB0714_REV01!$F:$H,IF($C$4="TEBT0714_REV01",CALC_CONN_TEBT0714_REV01!$F:$H))),3,0)="--",VLOOKUP($D168&amp;"-"&amp;$E168,IF($C$4="TEBA0714_REV01",CALC_CONN_TEBA0714_REV01!$F:$H,IF($C$4="TEBB0714_REV01",CALC_CONN_TEBB0714_REV01!$F:$H,IF($C$4="TEBT0714_REV01",CALC_CONN_TEBT0714_REV01!$F:$H))),2,0),VLOOKUP($D168&amp;"-"&amp;$E168,IF($C$4="TEBA0714_REV01",CALC_CONN_TEBA0714_REV01!$F:$H,IF($C$4="TEBB0714_REV01",CALC_CONN_TEBB0714_REV01!$F:$H,IF($C$4="TEBT0714_REV01",CALC_CONN_TEBT0714_REV01!$F:$H))),3,0)),"---")</f>
        <v>---</v>
      </c>
      <c r="H168" s="44" t="str">
        <f>IFERROR(VLOOKUP(G168,IF($C$4="TEBT0714_REV01",CALC_CONN_TEBT0714_REV01!$G:$T,IF($C$4="TEBB0714_REV01",CALC_CONN_TEBB0714_REV01!$G:$T,IF($C$4="TEBA0714_REV01",CALC_CONN_TEBA0714_REV01!$G:$T))),14,0),"---")</f>
        <v>---</v>
      </c>
      <c r="I168" s="44" t="str">
        <f>IFERROR(VLOOKUP($D168&amp;"-"&amp;$E168,IF($C$4="TEBA0714_REV01",CALC_CONN_TEBA0714_REV01!$F:$K,IF($C$4="TEBB0714_REV01",CALC_CONN_TEBB0714_REV01!$F:$K,IF($C$4="TEBT0714_REV01",CALC_CONN_TEBT0714_REV01!$F:$K,"???"))),6,0),"---")</f>
        <v>---</v>
      </c>
      <c r="J168" s="45" t="str">
        <f>IFERROR(VLOOKUP($D168&amp;"-"&amp;$E168,IF($C$4="TEBA0714_REV01",CALC_CONN_TEBA0714_REV01!$F:$M,IF($C$4="TEBB0714_REV01",CALC_CONN_TEBB0714_REV01!$F:$M,IF($C$4="TEBT0714_REV01",CALC_CONN_TEBT0714_REV01!$F:$M,"???"))),8,0),"---")</f>
        <v>---</v>
      </c>
      <c r="K168" s="46" t="str">
        <f>IFERROR(VLOOKUP($D168&amp;"-"&amp;$E168,IF($C$4="TEBT0714_REV01",CALC_CONN_TEBT0714_REV01!$F:$N,IF($C$4="TEBB0714_REV01",CALC_CONN_TEBB0714_REV01!$F:$N,IF($C$4="TEBA0714_REV01",CALC_CONN_TEBA0714_REV01!$F:$N))),9,0),"---")</f>
        <v>---</v>
      </c>
      <c r="L168" s="44" t="str">
        <f>IFERROR(VLOOKUP(K168,B2B!$H$3:$I$2000,2,0),"---")</f>
        <v>---</v>
      </c>
      <c r="M168" s="44" t="str">
        <f>IFERROR(VLOOKUP(L168,IF($M$4="TE0714_REV01",RAW_m_TE0714_REV01!$AD:$AH,IF($M$4="TE0714_REV02",RAW_m_TE0714_REV02!$AD:$AH,IF($M$4="TE0714_REV03",RAW_m_TE0714_REV03!$AD:$AH))),5,0),"---")</f>
        <v>---</v>
      </c>
      <c r="N168" s="44" t="str">
        <f>IFERROR(VLOOKUP(L168,IF($M$4="TE0714_REV01",RAW_m_TE0714_REV01!$AE:$AJ,IF($M$4="TE0714_REV02",RAW_m_TE0714_REV02!$AE:$AJ,IF($M$4="TE0714_REV03",RAW_m_TE0714_REV03!$AE:$AJ))),6,0),"---")</f>
        <v>---</v>
      </c>
      <c r="O168" s="54" t="str">
        <f>IFERROR(VLOOKUP(L168,IF($M$4="TE0714_REV01",RAW_m_TE0714_REV01!$AD:$AE,IF($M$4="TE0714_REV02",RAW_m_TE0714_REV02!$AD:$AE,IF($M$4="TE0714_REV03",RAW_m_TE0714_REV03!$AD:$AE))),2,0),"---")</f>
        <v>---</v>
      </c>
      <c r="P168" s="44" t="str">
        <f>IFERROR(VLOOKUP(O168,IF($M$4="TE0714_REV01",RAW_m_TE0714_REV01!$AJ:$AK,IF($M$4="TE0714_REV02",RAW_m_TE0714_REV02!$AJ:$AK,IF($M$4="TE0714_REV03",RAW_m_TE0714_REV03!$AJ:$AK))),2,0),"---")</f>
        <v>---</v>
      </c>
      <c r="Q168" s="44" t="str">
        <f>IFERROR(VLOOKUP(L168,IF($M$4="TE0714_REV01",RAW_m_TE0714_REV01!$AD:$AF,IF($M$4="TE0714_REV02",RAW_m_TE0714_REV02!$AD:$AF,IF($M$4="TE0714_REV03",RAW_m_TE0714_REV03!$AD:$AF))),3,0),"---")</f>
        <v>---</v>
      </c>
      <c r="R168" s="44" t="str">
        <f>IFERROR(VLOOKUP(O168,IF($M$4="TE0714_REV01",RAW_m_TE0714_REV01!$AE:$AG,IF($M$4="TE0714_REV02",RAW_m_TE0714_REV02!$AE:$AG,IF($M$4="TE0714_REV03",RAW_m_TE0714_REV03!$AE:$AG))),3,0),"---")</f>
        <v>---</v>
      </c>
      <c r="S168" s="44" t="str">
        <f t="shared" si="5"/>
        <v>---</v>
      </c>
    </row>
    <row r="169" spans="2:19" ht="15" customHeight="1" x14ac:dyDescent="0.25">
      <c r="B169" s="41">
        <f t="shared" si="4"/>
        <v>164</v>
      </c>
      <c r="C169" s="42">
        <f>IFERROR(IF($C$4="TEBT0714_REV01",CALC_CONN_TEBT0714_REV01!U169,IF($C$4="TEBB0714_REV01",CALC_CONN_TEBB0714_REV01!U169,IF($C$4="TEBA0714_REV01",CALC_CONN_TEBA0714_REV01!U169,))),"---")</f>
        <v>0</v>
      </c>
      <c r="D169" s="43">
        <f>IFERROR(IF($C$4="TEBT0714_REV01",CALC_CONN_TEBT0714_REV01!D169,IF($C$4="TEBB0714_REV01",CALC_CONN_TEBB0714_REV01!D169,IF($C$4="TEBA0714_REV01",CALC_CONN_TEBA0714_REV01!D169,))),"---")</f>
        <v>0</v>
      </c>
      <c r="E169" s="43">
        <f>IFERROR(IF($C$4="TEBT0714_REV01",CALC_CONN_TEBT0714_REV01!E169,IF($C$4="TEBB0714_REV01",CALC_CONN_TEBB0714_REV01!E169,IF($C$4="TEBA0714_REV01",CALC_CONN_TEBA0714_REV01!E169,))),"---")</f>
        <v>0</v>
      </c>
      <c r="F169" s="44" t="str">
        <f>IFERROR(IF(VLOOKUP($D169&amp;"-"&amp;$E169,IF($C$4="TEBA0714_REV01",CALC_CONN_TEBA0714_REV01!$F:$I,IF($C$4="TEBB0714_REV01",CALC_CONN_TEBB0714_REV01!$F:$I,IF($C$4="TEBT0714_REV01",CALC_CONN_TEBT0714_REV01!$F:$I))),4,0)="--","---",IF($C$4="TEBA0714_REV01",CALC_CONN_TEBA0714_REV01!$G169&amp; " --&gt; " &amp;CALC_CONN_TEBA0714_REV01!$I169&amp; " --&gt; ",IF($C$4="TEBB0714_REV01",CALC_CONN_TEBB0714_REV01!$G169&amp; " --&gt; " &amp;CALC_CONN_TEBB0714_REV01!$I169&amp; " --&gt; ",IF($C$4="TEBT0714_REV01",CALC_CONN_TEBT0714_REV01!$G169&amp; " --&gt; " &amp;CALC_CONN_TEBT0714_REV01!$I169&amp; " --&gt; ")))),"---")</f>
        <v>---</v>
      </c>
      <c r="G169" s="44" t="str">
        <f>IFERROR(IF(VLOOKUP($D169&amp;"-"&amp;$E169,IF($C$4="TEBA0714_REV01",CALC_CONN_TEBA0714_REV01!$F:$H,IF($C$4="TEBB0714_REV01",CALC_CONN_TEBB0714_REV01!$F:$H,IF($C$4="TEBT0714_REV01",CALC_CONN_TEBT0714_REV01!$F:$H))),3,0)="--",VLOOKUP($D169&amp;"-"&amp;$E169,IF($C$4="TEBA0714_REV01",CALC_CONN_TEBA0714_REV01!$F:$H,IF($C$4="TEBB0714_REV01",CALC_CONN_TEBB0714_REV01!$F:$H,IF($C$4="TEBT0714_REV01",CALC_CONN_TEBT0714_REV01!$F:$H))),2,0),VLOOKUP($D169&amp;"-"&amp;$E169,IF($C$4="TEBA0714_REV01",CALC_CONN_TEBA0714_REV01!$F:$H,IF($C$4="TEBB0714_REV01",CALC_CONN_TEBB0714_REV01!$F:$H,IF($C$4="TEBT0714_REV01",CALC_CONN_TEBT0714_REV01!$F:$H))),3,0)),"---")</f>
        <v>---</v>
      </c>
      <c r="H169" s="44" t="str">
        <f>IFERROR(VLOOKUP(G169,IF($C$4="TEBT0714_REV01",CALC_CONN_TEBT0714_REV01!$G:$T,IF($C$4="TEBB0714_REV01",CALC_CONN_TEBB0714_REV01!$G:$T,IF($C$4="TEBA0714_REV01",CALC_CONN_TEBA0714_REV01!$G:$T))),14,0),"---")</f>
        <v>---</v>
      </c>
      <c r="I169" s="44" t="str">
        <f>IFERROR(VLOOKUP($D169&amp;"-"&amp;$E169,IF($C$4="TEBA0714_REV01",CALC_CONN_TEBA0714_REV01!$F:$K,IF($C$4="TEBB0714_REV01",CALC_CONN_TEBB0714_REV01!$F:$K,IF($C$4="TEBT0714_REV01",CALC_CONN_TEBT0714_REV01!$F:$K,"???"))),6,0),"---")</f>
        <v>---</v>
      </c>
      <c r="J169" s="45" t="str">
        <f>IFERROR(VLOOKUP($D169&amp;"-"&amp;$E169,IF($C$4="TEBA0714_REV01",CALC_CONN_TEBA0714_REV01!$F:$M,IF($C$4="TEBB0714_REV01",CALC_CONN_TEBB0714_REV01!$F:$M,IF($C$4="TEBT0714_REV01",CALC_CONN_TEBT0714_REV01!$F:$M,"???"))),8,0),"---")</f>
        <v>---</v>
      </c>
      <c r="K169" s="46" t="str">
        <f>IFERROR(VLOOKUP($D169&amp;"-"&amp;$E169,IF($C$4="TEBT0714_REV01",CALC_CONN_TEBT0714_REV01!$F:$N,IF($C$4="TEBB0714_REV01",CALC_CONN_TEBB0714_REV01!$F:$N,IF($C$4="TEBA0714_REV01",CALC_CONN_TEBA0714_REV01!$F:$N))),9,0),"---")</f>
        <v>---</v>
      </c>
      <c r="L169" s="44" t="str">
        <f>IFERROR(VLOOKUP(K169,B2B!$H$3:$I$2000,2,0),"---")</f>
        <v>---</v>
      </c>
      <c r="M169" s="44" t="str">
        <f>IFERROR(VLOOKUP(L169,IF($M$4="TE0714_REV01",RAW_m_TE0714_REV01!$AD:$AH,IF($M$4="TE0714_REV02",RAW_m_TE0714_REV02!$AD:$AH,IF($M$4="TE0714_REV03",RAW_m_TE0714_REV03!$AD:$AH))),5,0),"---")</f>
        <v>---</v>
      </c>
      <c r="N169" s="44" t="str">
        <f>IFERROR(VLOOKUP(L169,IF($M$4="TE0714_REV01",RAW_m_TE0714_REV01!$AE:$AJ,IF($M$4="TE0714_REV02",RAW_m_TE0714_REV02!$AE:$AJ,IF($M$4="TE0714_REV03",RAW_m_TE0714_REV03!$AE:$AJ))),6,0),"---")</f>
        <v>---</v>
      </c>
      <c r="O169" s="54" t="str">
        <f>IFERROR(VLOOKUP(L169,IF($M$4="TE0714_REV01",RAW_m_TE0714_REV01!$AD:$AE,IF($M$4="TE0714_REV02",RAW_m_TE0714_REV02!$AD:$AE,IF($M$4="TE0714_REV03",RAW_m_TE0714_REV03!$AD:$AE))),2,0),"---")</f>
        <v>---</v>
      </c>
      <c r="P169" s="44" t="str">
        <f>IFERROR(VLOOKUP(O169,IF($M$4="TE0714_REV01",RAW_m_TE0714_REV01!$AJ:$AK,IF($M$4="TE0714_REV02",RAW_m_TE0714_REV02!$AJ:$AK,IF($M$4="TE0714_REV03",RAW_m_TE0714_REV03!$AJ:$AK))),2,0),"---")</f>
        <v>---</v>
      </c>
      <c r="Q169" s="44" t="str">
        <f>IFERROR(VLOOKUP(L169,IF($M$4="TE0714_REV01",RAW_m_TE0714_REV01!$AD:$AF,IF($M$4="TE0714_REV02",RAW_m_TE0714_REV02!$AD:$AF,IF($M$4="TE0714_REV03",RAW_m_TE0714_REV03!$AD:$AF))),3,0),"---")</f>
        <v>---</v>
      </c>
      <c r="R169" s="44" t="str">
        <f>IFERROR(VLOOKUP(O169,IF($M$4="TE0714_REV01",RAW_m_TE0714_REV01!$AE:$AG,IF($M$4="TE0714_REV02",RAW_m_TE0714_REV02!$AE:$AG,IF($M$4="TE0714_REV03",RAW_m_TE0714_REV03!$AE:$AG))),3,0),"---")</f>
        <v>---</v>
      </c>
      <c r="S169" s="44" t="str">
        <f t="shared" si="5"/>
        <v>---</v>
      </c>
    </row>
    <row r="170" spans="2:19" ht="15" customHeight="1" x14ac:dyDescent="0.25">
      <c r="B170" s="41">
        <f t="shared" si="4"/>
        <v>165</v>
      </c>
      <c r="C170" s="42">
        <f>IFERROR(IF($C$4="TEBT0714_REV01",CALC_CONN_TEBT0714_REV01!U170,IF($C$4="TEBB0714_REV01",CALC_CONN_TEBB0714_REV01!U170,IF($C$4="TEBA0714_REV01",CALC_CONN_TEBA0714_REV01!U170,))),"---")</f>
        <v>0</v>
      </c>
      <c r="D170" s="43">
        <f>IFERROR(IF($C$4="TEBT0714_REV01",CALC_CONN_TEBT0714_REV01!D170,IF($C$4="TEBB0714_REV01",CALC_CONN_TEBB0714_REV01!D170,IF($C$4="TEBA0714_REV01",CALC_CONN_TEBA0714_REV01!D170,))),"---")</f>
        <v>0</v>
      </c>
      <c r="E170" s="43">
        <f>IFERROR(IF($C$4="TEBT0714_REV01",CALC_CONN_TEBT0714_REV01!E170,IF($C$4="TEBB0714_REV01",CALC_CONN_TEBB0714_REV01!E170,IF($C$4="TEBA0714_REV01",CALC_CONN_TEBA0714_REV01!E170,))),"---")</f>
        <v>0</v>
      </c>
      <c r="F170" s="44" t="str">
        <f>IFERROR(IF(VLOOKUP($D170&amp;"-"&amp;$E170,IF($C$4="TEBA0714_REV01",CALC_CONN_TEBA0714_REV01!$F:$I,IF($C$4="TEBB0714_REV01",CALC_CONN_TEBB0714_REV01!$F:$I,IF($C$4="TEBT0714_REV01",CALC_CONN_TEBT0714_REV01!$F:$I))),4,0)="--","---",IF($C$4="TEBA0714_REV01",CALC_CONN_TEBA0714_REV01!$G170&amp; " --&gt; " &amp;CALC_CONN_TEBA0714_REV01!$I170&amp; " --&gt; ",IF($C$4="TEBB0714_REV01",CALC_CONN_TEBB0714_REV01!$G170&amp; " --&gt; " &amp;CALC_CONN_TEBB0714_REV01!$I170&amp; " --&gt; ",IF($C$4="TEBT0714_REV01",CALC_CONN_TEBT0714_REV01!$G170&amp; " --&gt; " &amp;CALC_CONN_TEBT0714_REV01!$I170&amp; " --&gt; ")))),"---")</f>
        <v>---</v>
      </c>
      <c r="G170" s="44" t="str">
        <f>IFERROR(IF(VLOOKUP($D170&amp;"-"&amp;$E170,IF($C$4="TEBA0714_REV01",CALC_CONN_TEBA0714_REV01!$F:$H,IF($C$4="TEBB0714_REV01",CALC_CONN_TEBB0714_REV01!$F:$H,IF($C$4="TEBT0714_REV01",CALC_CONN_TEBT0714_REV01!$F:$H))),3,0)="--",VLOOKUP($D170&amp;"-"&amp;$E170,IF($C$4="TEBA0714_REV01",CALC_CONN_TEBA0714_REV01!$F:$H,IF($C$4="TEBB0714_REV01",CALC_CONN_TEBB0714_REV01!$F:$H,IF($C$4="TEBT0714_REV01",CALC_CONN_TEBT0714_REV01!$F:$H))),2,0),VLOOKUP($D170&amp;"-"&amp;$E170,IF($C$4="TEBA0714_REV01",CALC_CONN_TEBA0714_REV01!$F:$H,IF($C$4="TEBB0714_REV01",CALC_CONN_TEBB0714_REV01!$F:$H,IF($C$4="TEBT0714_REV01",CALC_CONN_TEBT0714_REV01!$F:$H))),3,0)),"---")</f>
        <v>---</v>
      </c>
      <c r="H170" s="44" t="str">
        <f>IFERROR(VLOOKUP(G170,IF($C$4="TEBT0714_REV01",CALC_CONN_TEBT0714_REV01!$G:$T,IF($C$4="TEBB0714_REV01",CALC_CONN_TEBB0714_REV01!$G:$T,IF($C$4="TEBA0714_REV01",CALC_CONN_TEBA0714_REV01!$G:$T))),14,0),"---")</f>
        <v>---</v>
      </c>
      <c r="I170" s="44" t="str">
        <f>IFERROR(VLOOKUP($D170&amp;"-"&amp;$E170,IF($C$4="TEBA0714_REV01",CALC_CONN_TEBA0714_REV01!$F:$K,IF($C$4="TEBB0714_REV01",CALC_CONN_TEBB0714_REV01!$F:$K,IF($C$4="TEBT0714_REV01",CALC_CONN_TEBT0714_REV01!$F:$K,"???"))),6,0),"---")</f>
        <v>---</v>
      </c>
      <c r="J170" s="45" t="str">
        <f>IFERROR(VLOOKUP($D170&amp;"-"&amp;$E170,IF($C$4="TEBA0714_REV01",CALC_CONN_TEBA0714_REV01!$F:$M,IF($C$4="TEBB0714_REV01",CALC_CONN_TEBB0714_REV01!$F:$M,IF($C$4="TEBT0714_REV01",CALC_CONN_TEBT0714_REV01!$F:$M,"???"))),8,0),"---")</f>
        <v>---</v>
      </c>
      <c r="K170" s="46" t="str">
        <f>IFERROR(VLOOKUP($D170&amp;"-"&amp;$E170,IF($C$4="TEBT0714_REV01",CALC_CONN_TEBT0714_REV01!$F:$N,IF($C$4="TEBB0714_REV01",CALC_CONN_TEBB0714_REV01!$F:$N,IF($C$4="TEBA0714_REV01",CALC_CONN_TEBA0714_REV01!$F:$N))),9,0),"---")</f>
        <v>---</v>
      </c>
      <c r="L170" s="44" t="str">
        <f>IFERROR(VLOOKUP(K170,B2B!$H$3:$I$2000,2,0),"---")</f>
        <v>---</v>
      </c>
      <c r="M170" s="44" t="str">
        <f>IFERROR(VLOOKUP(L170,IF($M$4="TE0714_REV01",RAW_m_TE0714_REV01!$AD:$AH,IF($M$4="TE0714_REV02",RAW_m_TE0714_REV02!$AD:$AH,IF($M$4="TE0714_REV03",RAW_m_TE0714_REV03!$AD:$AH))),5,0),"---")</f>
        <v>---</v>
      </c>
      <c r="N170" s="44" t="str">
        <f>IFERROR(VLOOKUP(L170,IF($M$4="TE0714_REV01",RAW_m_TE0714_REV01!$AE:$AJ,IF($M$4="TE0714_REV02",RAW_m_TE0714_REV02!$AE:$AJ,IF($M$4="TE0714_REV03",RAW_m_TE0714_REV03!$AE:$AJ))),6,0),"---")</f>
        <v>---</v>
      </c>
      <c r="O170" s="54" t="str">
        <f>IFERROR(VLOOKUP(L170,IF($M$4="TE0714_REV01",RAW_m_TE0714_REV01!$AD:$AE,IF($M$4="TE0714_REV02",RAW_m_TE0714_REV02!$AD:$AE,IF($M$4="TE0714_REV03",RAW_m_TE0714_REV03!$AD:$AE))),2,0),"---")</f>
        <v>---</v>
      </c>
      <c r="P170" s="44" t="str">
        <f>IFERROR(VLOOKUP(O170,IF($M$4="TE0714_REV01",RAW_m_TE0714_REV01!$AJ:$AK,IF($M$4="TE0714_REV02",RAW_m_TE0714_REV02!$AJ:$AK,IF($M$4="TE0714_REV03",RAW_m_TE0714_REV03!$AJ:$AK))),2,0),"---")</f>
        <v>---</v>
      </c>
      <c r="Q170" s="44" t="str">
        <f>IFERROR(VLOOKUP(L170,IF($M$4="TE0714_REV01",RAW_m_TE0714_REV01!$AD:$AF,IF($M$4="TE0714_REV02",RAW_m_TE0714_REV02!$AD:$AF,IF($M$4="TE0714_REV03",RAW_m_TE0714_REV03!$AD:$AF))),3,0),"---")</f>
        <v>---</v>
      </c>
      <c r="R170" s="44" t="str">
        <f>IFERROR(VLOOKUP(O170,IF($M$4="TE0714_REV01",RAW_m_TE0714_REV01!$AE:$AG,IF($M$4="TE0714_REV02",RAW_m_TE0714_REV02!$AE:$AG,IF($M$4="TE0714_REV03",RAW_m_TE0714_REV03!$AE:$AG))),3,0),"---")</f>
        <v>---</v>
      </c>
      <c r="S170" s="44" t="str">
        <f t="shared" si="5"/>
        <v>---</v>
      </c>
    </row>
    <row r="171" spans="2:19" ht="15" customHeight="1" x14ac:dyDescent="0.25">
      <c r="B171" s="41">
        <f t="shared" si="4"/>
        <v>166</v>
      </c>
      <c r="C171" s="42">
        <f>IFERROR(IF($C$4="TEBT0714_REV01",CALC_CONN_TEBT0714_REV01!U171,IF($C$4="TEBB0714_REV01",CALC_CONN_TEBB0714_REV01!U171,IF($C$4="TEBA0714_REV01",CALC_CONN_TEBA0714_REV01!U171,))),"---")</f>
        <v>0</v>
      </c>
      <c r="D171" s="43">
        <f>IFERROR(IF($C$4="TEBT0714_REV01",CALC_CONN_TEBT0714_REV01!D171,IF($C$4="TEBB0714_REV01",CALC_CONN_TEBB0714_REV01!D171,IF($C$4="TEBA0714_REV01",CALC_CONN_TEBA0714_REV01!D171,))),"---")</f>
        <v>0</v>
      </c>
      <c r="E171" s="43">
        <f>IFERROR(IF($C$4="TEBT0714_REV01",CALC_CONN_TEBT0714_REV01!E171,IF($C$4="TEBB0714_REV01",CALC_CONN_TEBB0714_REV01!E171,IF($C$4="TEBA0714_REV01",CALC_CONN_TEBA0714_REV01!E171,))),"---")</f>
        <v>0</v>
      </c>
      <c r="F171" s="44" t="str">
        <f>IFERROR(IF(VLOOKUP($D171&amp;"-"&amp;$E171,IF($C$4="TEBA0714_REV01",CALC_CONN_TEBA0714_REV01!$F:$I,IF($C$4="TEBB0714_REV01",CALC_CONN_TEBB0714_REV01!$F:$I,IF($C$4="TEBT0714_REV01",CALC_CONN_TEBT0714_REV01!$F:$I))),4,0)="--","---",IF($C$4="TEBA0714_REV01",CALC_CONN_TEBA0714_REV01!$G171&amp; " --&gt; " &amp;CALC_CONN_TEBA0714_REV01!$I171&amp; " --&gt; ",IF($C$4="TEBB0714_REV01",CALC_CONN_TEBB0714_REV01!$G171&amp; " --&gt; " &amp;CALC_CONN_TEBB0714_REV01!$I171&amp; " --&gt; ",IF($C$4="TEBT0714_REV01",CALC_CONN_TEBT0714_REV01!$G171&amp; " --&gt; " &amp;CALC_CONN_TEBT0714_REV01!$I171&amp; " --&gt; ")))),"---")</f>
        <v>---</v>
      </c>
      <c r="G171" s="44" t="str">
        <f>IFERROR(IF(VLOOKUP($D171&amp;"-"&amp;$E171,IF($C$4="TEBA0714_REV01",CALC_CONN_TEBA0714_REV01!$F:$H,IF($C$4="TEBB0714_REV01",CALC_CONN_TEBB0714_REV01!$F:$H,IF($C$4="TEBT0714_REV01",CALC_CONN_TEBT0714_REV01!$F:$H))),3,0)="--",VLOOKUP($D171&amp;"-"&amp;$E171,IF($C$4="TEBA0714_REV01",CALC_CONN_TEBA0714_REV01!$F:$H,IF($C$4="TEBB0714_REV01",CALC_CONN_TEBB0714_REV01!$F:$H,IF($C$4="TEBT0714_REV01",CALC_CONN_TEBT0714_REV01!$F:$H))),2,0),VLOOKUP($D171&amp;"-"&amp;$E171,IF($C$4="TEBA0714_REV01",CALC_CONN_TEBA0714_REV01!$F:$H,IF($C$4="TEBB0714_REV01",CALC_CONN_TEBB0714_REV01!$F:$H,IF($C$4="TEBT0714_REV01",CALC_CONN_TEBT0714_REV01!$F:$H))),3,0)),"---")</f>
        <v>---</v>
      </c>
      <c r="H171" s="44" t="str">
        <f>IFERROR(VLOOKUP(G171,IF($C$4="TEBT0714_REV01",CALC_CONN_TEBT0714_REV01!$G:$T,IF($C$4="TEBB0714_REV01",CALC_CONN_TEBB0714_REV01!$G:$T,IF($C$4="TEBA0714_REV01",CALC_CONN_TEBA0714_REV01!$G:$T))),14,0),"---")</f>
        <v>---</v>
      </c>
      <c r="I171" s="44" t="str">
        <f>IFERROR(VLOOKUP($D171&amp;"-"&amp;$E171,IF($C$4="TEBA0714_REV01",CALC_CONN_TEBA0714_REV01!$F:$K,IF($C$4="TEBB0714_REV01",CALC_CONN_TEBB0714_REV01!$F:$K,IF($C$4="TEBT0714_REV01",CALC_CONN_TEBT0714_REV01!$F:$K,"???"))),6,0),"---")</f>
        <v>---</v>
      </c>
      <c r="J171" s="45" t="str">
        <f>IFERROR(VLOOKUP($D171&amp;"-"&amp;$E171,IF($C$4="TEBA0714_REV01",CALC_CONN_TEBA0714_REV01!$F:$M,IF($C$4="TEBB0714_REV01",CALC_CONN_TEBB0714_REV01!$F:$M,IF($C$4="TEBT0714_REV01",CALC_CONN_TEBT0714_REV01!$F:$M,"???"))),8,0),"---")</f>
        <v>---</v>
      </c>
      <c r="K171" s="46" t="str">
        <f>IFERROR(VLOOKUP($D171&amp;"-"&amp;$E171,IF($C$4="TEBT0714_REV01",CALC_CONN_TEBT0714_REV01!$F:$N,IF($C$4="TEBB0714_REV01",CALC_CONN_TEBB0714_REV01!$F:$N,IF($C$4="TEBA0714_REV01",CALC_CONN_TEBA0714_REV01!$F:$N))),9,0),"---")</f>
        <v>---</v>
      </c>
      <c r="L171" s="44" t="str">
        <f>IFERROR(VLOOKUP(K171,B2B!$H$3:$I$2000,2,0),"---")</f>
        <v>---</v>
      </c>
      <c r="M171" s="44" t="str">
        <f>IFERROR(VLOOKUP(L171,IF($M$4="TE0714_REV01",RAW_m_TE0714_REV01!$AD:$AH,IF($M$4="TE0714_REV02",RAW_m_TE0714_REV02!$AD:$AH,IF($M$4="TE0714_REV03",RAW_m_TE0714_REV03!$AD:$AH))),5,0),"---")</f>
        <v>---</v>
      </c>
      <c r="N171" s="44" t="str">
        <f>IFERROR(VLOOKUP(L171,IF($M$4="TE0714_REV01",RAW_m_TE0714_REV01!$AE:$AJ,IF($M$4="TE0714_REV02",RAW_m_TE0714_REV02!$AE:$AJ,IF($M$4="TE0714_REV03",RAW_m_TE0714_REV03!$AE:$AJ))),6,0),"---")</f>
        <v>---</v>
      </c>
      <c r="O171" s="54" t="str">
        <f>IFERROR(VLOOKUP(L171,IF($M$4="TE0714_REV01",RAW_m_TE0714_REV01!$AD:$AE,IF($M$4="TE0714_REV02",RAW_m_TE0714_REV02!$AD:$AE,IF($M$4="TE0714_REV03",RAW_m_TE0714_REV03!$AD:$AE))),2,0),"---")</f>
        <v>---</v>
      </c>
      <c r="P171" s="44" t="str">
        <f>IFERROR(VLOOKUP(O171,IF($M$4="TE0714_REV01",RAW_m_TE0714_REV01!$AJ:$AK,IF($M$4="TE0714_REV02",RAW_m_TE0714_REV02!$AJ:$AK,IF($M$4="TE0714_REV03",RAW_m_TE0714_REV03!$AJ:$AK))),2,0),"---")</f>
        <v>---</v>
      </c>
      <c r="Q171" s="44" t="str">
        <f>IFERROR(VLOOKUP(L171,IF($M$4="TE0714_REV01",RAW_m_TE0714_REV01!$AD:$AF,IF($M$4="TE0714_REV02",RAW_m_TE0714_REV02!$AD:$AF,IF($M$4="TE0714_REV03",RAW_m_TE0714_REV03!$AD:$AF))),3,0),"---")</f>
        <v>---</v>
      </c>
      <c r="R171" s="44" t="str">
        <f>IFERROR(VLOOKUP(O171,IF($M$4="TE0714_REV01",RAW_m_TE0714_REV01!$AE:$AG,IF($M$4="TE0714_REV02",RAW_m_TE0714_REV02!$AE:$AG,IF($M$4="TE0714_REV03",RAW_m_TE0714_REV03!$AE:$AG))),3,0),"---")</f>
        <v>---</v>
      </c>
      <c r="S171" s="44" t="str">
        <f t="shared" si="5"/>
        <v>---</v>
      </c>
    </row>
    <row r="172" spans="2:19" ht="15" customHeight="1" x14ac:dyDescent="0.25">
      <c r="B172" s="41">
        <f t="shared" si="4"/>
        <v>167</v>
      </c>
      <c r="C172" s="42">
        <f>IFERROR(IF($C$4="TEBT0714_REV01",CALC_CONN_TEBT0714_REV01!U172,IF($C$4="TEBB0714_REV01",CALC_CONN_TEBB0714_REV01!U172,IF($C$4="TEBA0714_REV01",CALC_CONN_TEBA0714_REV01!U172,))),"---")</f>
        <v>0</v>
      </c>
      <c r="D172" s="43">
        <f>IFERROR(IF($C$4="TEBT0714_REV01",CALC_CONN_TEBT0714_REV01!D172,IF($C$4="TEBB0714_REV01",CALC_CONN_TEBB0714_REV01!D172,IF($C$4="TEBA0714_REV01",CALC_CONN_TEBA0714_REV01!D172,))),"---")</f>
        <v>0</v>
      </c>
      <c r="E172" s="43">
        <f>IFERROR(IF($C$4="TEBT0714_REV01",CALC_CONN_TEBT0714_REV01!E172,IF($C$4="TEBB0714_REV01",CALC_CONN_TEBB0714_REV01!E172,IF($C$4="TEBA0714_REV01",CALC_CONN_TEBA0714_REV01!E172,))),"---")</f>
        <v>0</v>
      </c>
      <c r="F172" s="44" t="str">
        <f>IFERROR(IF(VLOOKUP($D172&amp;"-"&amp;$E172,IF($C$4="TEBA0714_REV01",CALC_CONN_TEBA0714_REV01!$F:$I,IF($C$4="TEBB0714_REV01",CALC_CONN_TEBB0714_REV01!$F:$I,IF($C$4="TEBT0714_REV01",CALC_CONN_TEBT0714_REV01!$F:$I))),4,0)="--","---",IF($C$4="TEBA0714_REV01",CALC_CONN_TEBA0714_REV01!$G172&amp; " --&gt; " &amp;CALC_CONN_TEBA0714_REV01!$I172&amp; " --&gt; ",IF($C$4="TEBB0714_REV01",CALC_CONN_TEBB0714_REV01!$G172&amp; " --&gt; " &amp;CALC_CONN_TEBB0714_REV01!$I172&amp; " --&gt; ",IF($C$4="TEBT0714_REV01",CALC_CONN_TEBT0714_REV01!$G172&amp; " --&gt; " &amp;CALC_CONN_TEBT0714_REV01!$I172&amp; " --&gt; ")))),"---")</f>
        <v>---</v>
      </c>
      <c r="G172" s="44" t="str">
        <f>IFERROR(IF(VLOOKUP($D172&amp;"-"&amp;$E172,IF($C$4="TEBA0714_REV01",CALC_CONN_TEBA0714_REV01!$F:$H,IF($C$4="TEBB0714_REV01",CALC_CONN_TEBB0714_REV01!$F:$H,IF($C$4="TEBT0714_REV01",CALC_CONN_TEBT0714_REV01!$F:$H))),3,0)="--",VLOOKUP($D172&amp;"-"&amp;$E172,IF($C$4="TEBA0714_REV01",CALC_CONN_TEBA0714_REV01!$F:$H,IF($C$4="TEBB0714_REV01",CALC_CONN_TEBB0714_REV01!$F:$H,IF($C$4="TEBT0714_REV01",CALC_CONN_TEBT0714_REV01!$F:$H))),2,0),VLOOKUP($D172&amp;"-"&amp;$E172,IF($C$4="TEBA0714_REV01",CALC_CONN_TEBA0714_REV01!$F:$H,IF($C$4="TEBB0714_REV01",CALC_CONN_TEBB0714_REV01!$F:$H,IF($C$4="TEBT0714_REV01",CALC_CONN_TEBT0714_REV01!$F:$H))),3,0)),"---")</f>
        <v>---</v>
      </c>
      <c r="H172" s="44" t="str">
        <f>IFERROR(VLOOKUP(G172,IF($C$4="TEBT0714_REV01",CALC_CONN_TEBT0714_REV01!$G:$T,IF($C$4="TEBB0714_REV01",CALC_CONN_TEBB0714_REV01!$G:$T,IF($C$4="TEBA0714_REV01",CALC_CONN_TEBA0714_REV01!$G:$T))),14,0),"---")</f>
        <v>---</v>
      </c>
      <c r="I172" s="44" t="str">
        <f>IFERROR(VLOOKUP($D172&amp;"-"&amp;$E172,IF($C$4="TEBA0714_REV01",CALC_CONN_TEBA0714_REV01!$F:$K,IF($C$4="TEBB0714_REV01",CALC_CONN_TEBB0714_REV01!$F:$K,IF($C$4="TEBT0714_REV01",CALC_CONN_TEBT0714_REV01!$F:$K,"???"))),6,0),"---")</f>
        <v>---</v>
      </c>
      <c r="J172" s="45" t="str">
        <f>IFERROR(VLOOKUP($D172&amp;"-"&amp;$E172,IF($C$4="TEBA0714_REV01",CALC_CONN_TEBA0714_REV01!$F:$M,IF($C$4="TEBB0714_REV01",CALC_CONN_TEBB0714_REV01!$F:$M,IF($C$4="TEBT0714_REV01",CALC_CONN_TEBT0714_REV01!$F:$M,"???"))),8,0),"---")</f>
        <v>---</v>
      </c>
      <c r="K172" s="46" t="str">
        <f>IFERROR(VLOOKUP($D172&amp;"-"&amp;$E172,IF($C$4="TEBT0714_REV01",CALC_CONN_TEBT0714_REV01!$F:$N,IF($C$4="TEBB0714_REV01",CALC_CONN_TEBB0714_REV01!$F:$N,IF($C$4="TEBA0714_REV01",CALC_CONN_TEBA0714_REV01!$F:$N))),9,0),"---")</f>
        <v>---</v>
      </c>
      <c r="L172" s="44" t="str">
        <f>IFERROR(VLOOKUP(K172,B2B!$H$3:$I$2000,2,0),"---")</f>
        <v>---</v>
      </c>
      <c r="M172" s="44" t="str">
        <f>IFERROR(VLOOKUP(L172,IF($M$4="TE0714_REV01",RAW_m_TE0714_REV01!$AD:$AH,IF($M$4="TE0714_REV02",RAW_m_TE0714_REV02!$AD:$AH,IF($M$4="TE0714_REV03",RAW_m_TE0714_REV03!$AD:$AH))),5,0),"---")</f>
        <v>---</v>
      </c>
      <c r="N172" s="44" t="str">
        <f>IFERROR(VLOOKUP(L172,IF($M$4="TE0714_REV01",RAW_m_TE0714_REV01!$AE:$AJ,IF($M$4="TE0714_REV02",RAW_m_TE0714_REV02!$AE:$AJ,IF($M$4="TE0714_REV03",RAW_m_TE0714_REV03!$AE:$AJ))),6,0),"---")</f>
        <v>---</v>
      </c>
      <c r="O172" s="54" t="str">
        <f>IFERROR(VLOOKUP(L172,IF($M$4="TE0714_REV01",RAW_m_TE0714_REV01!$AD:$AE,IF($M$4="TE0714_REV02",RAW_m_TE0714_REV02!$AD:$AE,IF($M$4="TE0714_REV03",RAW_m_TE0714_REV03!$AD:$AE))),2,0),"---")</f>
        <v>---</v>
      </c>
      <c r="P172" s="44" t="str">
        <f>IFERROR(VLOOKUP(O172,IF($M$4="TE0714_REV01",RAW_m_TE0714_REV01!$AJ:$AK,IF($M$4="TE0714_REV02",RAW_m_TE0714_REV02!$AJ:$AK,IF($M$4="TE0714_REV03",RAW_m_TE0714_REV03!$AJ:$AK))),2,0),"---")</f>
        <v>---</v>
      </c>
      <c r="Q172" s="44" t="str">
        <f>IFERROR(VLOOKUP(L172,IF($M$4="TE0714_REV01",RAW_m_TE0714_REV01!$AD:$AF,IF($M$4="TE0714_REV02",RAW_m_TE0714_REV02!$AD:$AF,IF($M$4="TE0714_REV03",RAW_m_TE0714_REV03!$AD:$AF))),3,0),"---")</f>
        <v>---</v>
      </c>
      <c r="R172" s="44" t="str">
        <f>IFERROR(VLOOKUP(O172,IF($M$4="TE0714_REV01",RAW_m_TE0714_REV01!$AE:$AG,IF($M$4="TE0714_REV02",RAW_m_TE0714_REV02!$AE:$AG,IF($M$4="TE0714_REV03",RAW_m_TE0714_REV03!$AE:$AG))),3,0),"---")</f>
        <v>---</v>
      </c>
      <c r="S172" s="44" t="str">
        <f t="shared" si="5"/>
        <v>---</v>
      </c>
    </row>
    <row r="173" spans="2:19" ht="15" customHeight="1" x14ac:dyDescent="0.25">
      <c r="B173" s="41">
        <f t="shared" si="4"/>
        <v>168</v>
      </c>
      <c r="C173" s="42">
        <f>IFERROR(IF($C$4="TEBT0714_REV01",CALC_CONN_TEBT0714_REV01!U173,IF($C$4="TEBB0714_REV01",CALC_CONN_TEBB0714_REV01!U173,IF($C$4="TEBA0714_REV01",CALC_CONN_TEBA0714_REV01!U173,))),"---")</f>
        <v>0</v>
      </c>
      <c r="D173" s="43">
        <f>IFERROR(IF($C$4="TEBT0714_REV01",CALC_CONN_TEBT0714_REV01!D173,IF($C$4="TEBB0714_REV01",CALC_CONN_TEBB0714_REV01!D173,IF($C$4="TEBA0714_REV01",CALC_CONN_TEBA0714_REV01!D173,))),"---")</f>
        <v>0</v>
      </c>
      <c r="E173" s="43">
        <f>IFERROR(IF($C$4="TEBT0714_REV01",CALC_CONN_TEBT0714_REV01!E173,IF($C$4="TEBB0714_REV01",CALC_CONN_TEBB0714_REV01!E173,IF($C$4="TEBA0714_REV01",CALC_CONN_TEBA0714_REV01!E173,))),"---")</f>
        <v>0</v>
      </c>
      <c r="F173" s="44" t="str">
        <f>IFERROR(IF(VLOOKUP($D173&amp;"-"&amp;$E173,IF($C$4="TEBA0714_REV01",CALC_CONN_TEBA0714_REV01!$F:$I,IF($C$4="TEBB0714_REV01",CALC_CONN_TEBB0714_REV01!$F:$I,IF($C$4="TEBT0714_REV01",CALC_CONN_TEBT0714_REV01!$F:$I))),4,0)="--","---",IF($C$4="TEBA0714_REV01",CALC_CONN_TEBA0714_REV01!$G173&amp; " --&gt; " &amp;CALC_CONN_TEBA0714_REV01!$I173&amp; " --&gt; ",IF($C$4="TEBB0714_REV01",CALC_CONN_TEBB0714_REV01!$G173&amp; " --&gt; " &amp;CALC_CONN_TEBB0714_REV01!$I173&amp; " --&gt; ",IF($C$4="TEBT0714_REV01",CALC_CONN_TEBT0714_REV01!$G173&amp; " --&gt; " &amp;CALC_CONN_TEBT0714_REV01!$I173&amp; " --&gt; ")))),"---")</f>
        <v>---</v>
      </c>
      <c r="G173" s="44" t="str">
        <f>IFERROR(IF(VLOOKUP($D173&amp;"-"&amp;$E173,IF($C$4="TEBA0714_REV01",CALC_CONN_TEBA0714_REV01!$F:$H,IF($C$4="TEBB0714_REV01",CALC_CONN_TEBB0714_REV01!$F:$H,IF($C$4="TEBT0714_REV01",CALC_CONN_TEBT0714_REV01!$F:$H))),3,0)="--",VLOOKUP($D173&amp;"-"&amp;$E173,IF($C$4="TEBA0714_REV01",CALC_CONN_TEBA0714_REV01!$F:$H,IF($C$4="TEBB0714_REV01",CALC_CONN_TEBB0714_REV01!$F:$H,IF($C$4="TEBT0714_REV01",CALC_CONN_TEBT0714_REV01!$F:$H))),2,0),VLOOKUP($D173&amp;"-"&amp;$E173,IF($C$4="TEBA0714_REV01",CALC_CONN_TEBA0714_REV01!$F:$H,IF($C$4="TEBB0714_REV01",CALC_CONN_TEBB0714_REV01!$F:$H,IF($C$4="TEBT0714_REV01",CALC_CONN_TEBT0714_REV01!$F:$H))),3,0)),"---")</f>
        <v>---</v>
      </c>
      <c r="H173" s="44" t="str">
        <f>IFERROR(VLOOKUP(G173,IF($C$4="TEBT0714_REV01",CALC_CONN_TEBT0714_REV01!$G:$T,IF($C$4="TEBB0714_REV01",CALC_CONN_TEBB0714_REV01!$G:$T,IF($C$4="TEBA0714_REV01",CALC_CONN_TEBA0714_REV01!$G:$T))),14,0),"---")</f>
        <v>---</v>
      </c>
      <c r="I173" s="44" t="str">
        <f>IFERROR(VLOOKUP($D173&amp;"-"&amp;$E173,IF($C$4="TEBA0714_REV01",CALC_CONN_TEBA0714_REV01!$F:$K,IF($C$4="TEBB0714_REV01",CALC_CONN_TEBB0714_REV01!$F:$K,IF($C$4="TEBT0714_REV01",CALC_CONN_TEBT0714_REV01!$F:$K,"???"))),6,0),"---")</f>
        <v>---</v>
      </c>
      <c r="J173" s="45" t="str">
        <f>IFERROR(VLOOKUP($D173&amp;"-"&amp;$E173,IF($C$4="TEBA0714_REV01",CALC_CONN_TEBA0714_REV01!$F:$M,IF($C$4="TEBB0714_REV01",CALC_CONN_TEBB0714_REV01!$F:$M,IF($C$4="TEBT0714_REV01",CALC_CONN_TEBT0714_REV01!$F:$M,"???"))),8,0),"---")</f>
        <v>---</v>
      </c>
      <c r="K173" s="46" t="str">
        <f>IFERROR(VLOOKUP($D173&amp;"-"&amp;$E173,IF($C$4="TEBT0714_REV01",CALC_CONN_TEBT0714_REV01!$F:$N,IF($C$4="TEBB0714_REV01",CALC_CONN_TEBB0714_REV01!$F:$N,IF($C$4="TEBA0714_REV01",CALC_CONN_TEBA0714_REV01!$F:$N))),9,0),"---")</f>
        <v>---</v>
      </c>
      <c r="L173" s="44" t="str">
        <f>IFERROR(VLOOKUP(K173,B2B!$H$3:$I$2000,2,0),"---")</f>
        <v>---</v>
      </c>
      <c r="M173" s="44" t="str">
        <f>IFERROR(VLOOKUP(L173,IF($M$4="TE0714_REV01",RAW_m_TE0714_REV01!$AD:$AH,IF($M$4="TE0714_REV02",RAW_m_TE0714_REV02!$AD:$AH,IF($M$4="TE0714_REV03",RAW_m_TE0714_REV03!$AD:$AH))),5,0),"---")</f>
        <v>---</v>
      </c>
      <c r="N173" s="44" t="str">
        <f>IFERROR(VLOOKUP(L173,IF($M$4="TE0714_REV01",RAW_m_TE0714_REV01!$AE:$AJ,IF($M$4="TE0714_REV02",RAW_m_TE0714_REV02!$AE:$AJ,IF($M$4="TE0714_REV03",RAW_m_TE0714_REV03!$AE:$AJ))),6,0),"---")</f>
        <v>---</v>
      </c>
      <c r="O173" s="54" t="str">
        <f>IFERROR(VLOOKUP(L173,IF($M$4="TE0714_REV01",RAW_m_TE0714_REV01!$AD:$AE,IF($M$4="TE0714_REV02",RAW_m_TE0714_REV02!$AD:$AE,IF($M$4="TE0714_REV03",RAW_m_TE0714_REV03!$AD:$AE))),2,0),"---")</f>
        <v>---</v>
      </c>
      <c r="P173" s="44" t="str">
        <f>IFERROR(VLOOKUP(O173,IF($M$4="TE0714_REV01",RAW_m_TE0714_REV01!$AJ:$AK,IF($M$4="TE0714_REV02",RAW_m_TE0714_REV02!$AJ:$AK,IF($M$4="TE0714_REV03",RAW_m_TE0714_REV03!$AJ:$AK))),2,0),"---")</f>
        <v>---</v>
      </c>
      <c r="Q173" s="44" t="str">
        <f>IFERROR(VLOOKUP(L173,IF($M$4="TE0714_REV01",RAW_m_TE0714_REV01!$AD:$AF,IF($M$4="TE0714_REV02",RAW_m_TE0714_REV02!$AD:$AF,IF($M$4="TE0714_REV03",RAW_m_TE0714_REV03!$AD:$AF))),3,0),"---")</f>
        <v>---</v>
      </c>
      <c r="R173" s="44" t="str">
        <f>IFERROR(VLOOKUP(O173,IF($M$4="TE0714_REV01",RAW_m_TE0714_REV01!$AE:$AG,IF($M$4="TE0714_REV02",RAW_m_TE0714_REV02!$AE:$AG,IF($M$4="TE0714_REV03",RAW_m_TE0714_REV03!$AE:$AG))),3,0),"---")</f>
        <v>---</v>
      </c>
      <c r="S173" s="44" t="str">
        <f t="shared" si="5"/>
        <v>---</v>
      </c>
    </row>
    <row r="174" spans="2:19" ht="15" customHeight="1" x14ac:dyDescent="0.25">
      <c r="B174" s="41">
        <f t="shared" si="4"/>
        <v>169</v>
      </c>
      <c r="C174" s="42">
        <f>IFERROR(IF($C$4="TEBT0714_REV01",CALC_CONN_TEBT0714_REV01!U174,IF($C$4="TEBB0714_REV01",CALC_CONN_TEBB0714_REV01!U174,IF($C$4="TEBA0714_REV01",CALC_CONN_TEBA0714_REV01!U174,))),"---")</f>
        <v>0</v>
      </c>
      <c r="D174" s="43">
        <f>IFERROR(IF($C$4="TEBT0714_REV01",CALC_CONN_TEBT0714_REV01!D174,IF($C$4="TEBB0714_REV01",CALC_CONN_TEBB0714_REV01!D174,IF($C$4="TEBA0714_REV01",CALC_CONN_TEBA0714_REV01!D174,))),"---")</f>
        <v>0</v>
      </c>
      <c r="E174" s="43">
        <f>IFERROR(IF($C$4="TEBT0714_REV01",CALC_CONN_TEBT0714_REV01!E174,IF($C$4="TEBB0714_REV01",CALC_CONN_TEBB0714_REV01!E174,IF($C$4="TEBA0714_REV01",CALC_CONN_TEBA0714_REV01!E174,))),"---")</f>
        <v>0</v>
      </c>
      <c r="F174" s="44" t="str">
        <f>IFERROR(IF(VLOOKUP($D174&amp;"-"&amp;$E174,IF($C$4="TEBA0714_REV01",CALC_CONN_TEBA0714_REV01!$F:$I,IF($C$4="TEBB0714_REV01",CALC_CONN_TEBB0714_REV01!$F:$I,IF($C$4="TEBT0714_REV01",CALC_CONN_TEBT0714_REV01!$F:$I))),4,0)="--","---",IF($C$4="TEBA0714_REV01",CALC_CONN_TEBA0714_REV01!$G174&amp; " --&gt; " &amp;CALC_CONN_TEBA0714_REV01!$I174&amp; " --&gt; ",IF($C$4="TEBB0714_REV01",CALC_CONN_TEBB0714_REV01!$G174&amp; " --&gt; " &amp;CALC_CONN_TEBB0714_REV01!$I174&amp; " --&gt; ",IF($C$4="TEBT0714_REV01",CALC_CONN_TEBT0714_REV01!$G174&amp; " --&gt; " &amp;CALC_CONN_TEBT0714_REV01!$I174&amp; " --&gt; ")))),"---")</f>
        <v>---</v>
      </c>
      <c r="G174" s="44" t="str">
        <f>IFERROR(IF(VLOOKUP($D174&amp;"-"&amp;$E174,IF($C$4="TEBA0714_REV01",CALC_CONN_TEBA0714_REV01!$F:$H,IF($C$4="TEBB0714_REV01",CALC_CONN_TEBB0714_REV01!$F:$H,IF($C$4="TEBT0714_REV01",CALC_CONN_TEBT0714_REV01!$F:$H))),3,0)="--",VLOOKUP($D174&amp;"-"&amp;$E174,IF($C$4="TEBA0714_REV01",CALC_CONN_TEBA0714_REV01!$F:$H,IF($C$4="TEBB0714_REV01",CALC_CONN_TEBB0714_REV01!$F:$H,IF($C$4="TEBT0714_REV01",CALC_CONN_TEBT0714_REV01!$F:$H))),2,0),VLOOKUP($D174&amp;"-"&amp;$E174,IF($C$4="TEBA0714_REV01",CALC_CONN_TEBA0714_REV01!$F:$H,IF($C$4="TEBB0714_REV01",CALC_CONN_TEBB0714_REV01!$F:$H,IF($C$4="TEBT0714_REV01",CALC_CONN_TEBT0714_REV01!$F:$H))),3,0)),"---")</f>
        <v>---</v>
      </c>
      <c r="H174" s="44" t="str">
        <f>IFERROR(VLOOKUP(G174,IF($C$4="TEBT0714_REV01",CALC_CONN_TEBT0714_REV01!$G:$T,IF($C$4="TEBB0714_REV01",CALC_CONN_TEBB0714_REV01!$G:$T,IF($C$4="TEBA0714_REV01",CALC_CONN_TEBA0714_REV01!$G:$T))),14,0),"---")</f>
        <v>---</v>
      </c>
      <c r="I174" s="44" t="str">
        <f>IFERROR(VLOOKUP($D174&amp;"-"&amp;$E174,IF($C$4="TEBA0714_REV01",CALC_CONN_TEBA0714_REV01!$F:$K,IF($C$4="TEBB0714_REV01",CALC_CONN_TEBB0714_REV01!$F:$K,IF($C$4="TEBT0714_REV01",CALC_CONN_TEBT0714_REV01!$F:$K,"???"))),6,0),"---")</f>
        <v>---</v>
      </c>
      <c r="J174" s="45" t="str">
        <f>IFERROR(VLOOKUP($D174&amp;"-"&amp;$E174,IF($C$4="TEBA0714_REV01",CALC_CONN_TEBA0714_REV01!$F:$M,IF($C$4="TEBB0714_REV01",CALC_CONN_TEBB0714_REV01!$F:$M,IF($C$4="TEBT0714_REV01",CALC_CONN_TEBT0714_REV01!$F:$M,"???"))),8,0),"---")</f>
        <v>---</v>
      </c>
      <c r="K174" s="46" t="str">
        <f>IFERROR(VLOOKUP($D174&amp;"-"&amp;$E174,IF($C$4="TEBT0714_REV01",CALC_CONN_TEBT0714_REV01!$F:$N,IF($C$4="TEBB0714_REV01",CALC_CONN_TEBB0714_REV01!$F:$N,IF($C$4="TEBA0714_REV01",CALC_CONN_TEBA0714_REV01!$F:$N))),9,0),"---")</f>
        <v>---</v>
      </c>
      <c r="L174" s="44" t="str">
        <f>IFERROR(VLOOKUP(K174,B2B!$H$3:$I$2000,2,0),"---")</f>
        <v>---</v>
      </c>
      <c r="M174" s="44" t="str">
        <f>IFERROR(VLOOKUP(L174,IF($M$4="TE0714_REV01",RAW_m_TE0714_REV01!$AD:$AH,IF($M$4="TE0714_REV02",RAW_m_TE0714_REV02!$AD:$AH,IF($M$4="TE0714_REV03",RAW_m_TE0714_REV03!$AD:$AH))),5,0),"---")</f>
        <v>---</v>
      </c>
      <c r="N174" s="44" t="str">
        <f>IFERROR(VLOOKUP(L174,IF($M$4="TE0714_REV01",RAW_m_TE0714_REV01!$AE:$AJ,IF($M$4="TE0714_REV02",RAW_m_TE0714_REV02!$AE:$AJ,IF($M$4="TE0714_REV03",RAW_m_TE0714_REV03!$AE:$AJ))),6,0),"---")</f>
        <v>---</v>
      </c>
      <c r="O174" s="54" t="str">
        <f>IFERROR(VLOOKUP(L174,IF($M$4="TE0714_REV01",RAW_m_TE0714_REV01!$AD:$AE,IF($M$4="TE0714_REV02",RAW_m_TE0714_REV02!$AD:$AE,IF($M$4="TE0714_REV03",RAW_m_TE0714_REV03!$AD:$AE))),2,0),"---")</f>
        <v>---</v>
      </c>
      <c r="P174" s="44" t="str">
        <f>IFERROR(VLOOKUP(O174,IF($M$4="TE0714_REV01",RAW_m_TE0714_REV01!$AJ:$AK,IF($M$4="TE0714_REV02",RAW_m_TE0714_REV02!$AJ:$AK,IF($M$4="TE0714_REV03",RAW_m_TE0714_REV03!$AJ:$AK))),2,0),"---")</f>
        <v>---</v>
      </c>
      <c r="Q174" s="44" t="str">
        <f>IFERROR(VLOOKUP(L174,IF($M$4="TE0714_REV01",RAW_m_TE0714_REV01!$AD:$AF,IF($M$4="TE0714_REV02",RAW_m_TE0714_REV02!$AD:$AF,IF($M$4="TE0714_REV03",RAW_m_TE0714_REV03!$AD:$AF))),3,0),"---")</f>
        <v>---</v>
      </c>
      <c r="R174" s="44" t="str">
        <f>IFERROR(VLOOKUP(O174,IF($M$4="TE0714_REV01",RAW_m_TE0714_REV01!$AE:$AG,IF($M$4="TE0714_REV02",RAW_m_TE0714_REV02!$AE:$AG,IF($M$4="TE0714_REV03",RAW_m_TE0714_REV03!$AE:$AG))),3,0),"---")</f>
        <v>---</v>
      </c>
      <c r="S174" s="44" t="str">
        <f t="shared" si="5"/>
        <v>---</v>
      </c>
    </row>
    <row r="175" spans="2:19" ht="15" customHeight="1" x14ac:dyDescent="0.25">
      <c r="B175" s="41">
        <f t="shared" si="4"/>
        <v>170</v>
      </c>
      <c r="C175" s="42">
        <f>IFERROR(IF($C$4="TEBT0714_REV01",CALC_CONN_TEBT0714_REV01!U175,IF($C$4="TEBB0714_REV01",CALC_CONN_TEBB0714_REV01!U175,IF($C$4="TEBA0714_REV01",CALC_CONN_TEBA0714_REV01!U175,))),"---")</f>
        <v>0</v>
      </c>
      <c r="D175" s="43">
        <f>IFERROR(IF($C$4="TEBT0714_REV01",CALC_CONN_TEBT0714_REV01!D175,IF($C$4="TEBB0714_REV01",CALC_CONN_TEBB0714_REV01!D175,IF($C$4="TEBA0714_REV01",CALC_CONN_TEBA0714_REV01!D175,))),"---")</f>
        <v>0</v>
      </c>
      <c r="E175" s="43">
        <f>IFERROR(IF($C$4="TEBT0714_REV01",CALC_CONN_TEBT0714_REV01!E175,IF($C$4="TEBB0714_REV01",CALC_CONN_TEBB0714_REV01!E175,IF($C$4="TEBA0714_REV01",CALC_CONN_TEBA0714_REV01!E175,))),"---")</f>
        <v>0</v>
      </c>
      <c r="F175" s="44" t="str">
        <f>IFERROR(IF(VLOOKUP($D175&amp;"-"&amp;$E175,IF($C$4="TEBA0714_REV01",CALC_CONN_TEBA0714_REV01!$F:$I,IF($C$4="TEBB0714_REV01",CALC_CONN_TEBB0714_REV01!$F:$I,IF($C$4="TEBT0714_REV01",CALC_CONN_TEBT0714_REV01!$F:$I))),4,0)="--","---",IF($C$4="TEBA0714_REV01",CALC_CONN_TEBA0714_REV01!$G175&amp; " --&gt; " &amp;CALC_CONN_TEBA0714_REV01!$I175&amp; " --&gt; ",IF($C$4="TEBB0714_REV01",CALC_CONN_TEBB0714_REV01!$G175&amp; " --&gt; " &amp;CALC_CONN_TEBB0714_REV01!$I175&amp; " --&gt; ",IF($C$4="TEBT0714_REV01",CALC_CONN_TEBT0714_REV01!$G175&amp; " --&gt; " &amp;CALC_CONN_TEBT0714_REV01!$I175&amp; " --&gt; ")))),"---")</f>
        <v>---</v>
      </c>
      <c r="G175" s="44" t="str">
        <f>IFERROR(IF(VLOOKUP($D175&amp;"-"&amp;$E175,IF($C$4="TEBA0714_REV01",CALC_CONN_TEBA0714_REV01!$F:$H,IF($C$4="TEBB0714_REV01",CALC_CONN_TEBB0714_REV01!$F:$H,IF($C$4="TEBT0714_REV01",CALC_CONN_TEBT0714_REV01!$F:$H))),3,0)="--",VLOOKUP($D175&amp;"-"&amp;$E175,IF($C$4="TEBA0714_REV01",CALC_CONN_TEBA0714_REV01!$F:$H,IF($C$4="TEBB0714_REV01",CALC_CONN_TEBB0714_REV01!$F:$H,IF($C$4="TEBT0714_REV01",CALC_CONN_TEBT0714_REV01!$F:$H))),2,0),VLOOKUP($D175&amp;"-"&amp;$E175,IF($C$4="TEBA0714_REV01",CALC_CONN_TEBA0714_REV01!$F:$H,IF($C$4="TEBB0714_REV01",CALC_CONN_TEBB0714_REV01!$F:$H,IF($C$4="TEBT0714_REV01",CALC_CONN_TEBT0714_REV01!$F:$H))),3,0)),"---")</f>
        <v>---</v>
      </c>
      <c r="H175" s="44" t="str">
        <f>IFERROR(VLOOKUP(G175,IF($C$4="TEBT0714_REV01",CALC_CONN_TEBT0714_REV01!$G:$T,IF($C$4="TEBB0714_REV01",CALC_CONN_TEBB0714_REV01!$G:$T,IF($C$4="TEBA0714_REV01",CALC_CONN_TEBA0714_REV01!$G:$T))),14,0),"---")</f>
        <v>---</v>
      </c>
      <c r="I175" s="44" t="str">
        <f>IFERROR(VLOOKUP($D175&amp;"-"&amp;$E175,IF($C$4="TEBA0714_REV01",CALC_CONN_TEBA0714_REV01!$F:$K,IF($C$4="TEBB0714_REV01",CALC_CONN_TEBB0714_REV01!$F:$K,IF($C$4="TEBT0714_REV01",CALC_CONN_TEBT0714_REV01!$F:$K,"???"))),6,0),"---")</f>
        <v>---</v>
      </c>
      <c r="J175" s="45" t="str">
        <f>IFERROR(VLOOKUP($D175&amp;"-"&amp;$E175,IF($C$4="TEBA0714_REV01",CALC_CONN_TEBA0714_REV01!$F:$M,IF($C$4="TEBB0714_REV01",CALC_CONN_TEBB0714_REV01!$F:$M,IF($C$4="TEBT0714_REV01",CALC_CONN_TEBT0714_REV01!$F:$M,"???"))),8,0),"---")</f>
        <v>---</v>
      </c>
      <c r="K175" s="46" t="str">
        <f>IFERROR(VLOOKUP($D175&amp;"-"&amp;$E175,IF($C$4="TEBT0714_REV01",CALC_CONN_TEBT0714_REV01!$F:$N,IF($C$4="TEBB0714_REV01",CALC_CONN_TEBB0714_REV01!$F:$N,IF($C$4="TEBA0714_REV01",CALC_CONN_TEBA0714_REV01!$F:$N))),9,0),"---")</f>
        <v>---</v>
      </c>
      <c r="L175" s="44" t="str">
        <f>IFERROR(VLOOKUP(K175,B2B!$H$3:$I$2000,2,0),"---")</f>
        <v>---</v>
      </c>
      <c r="M175" s="44" t="str">
        <f>IFERROR(VLOOKUP(L175,IF($M$4="TE0714_REV01",RAW_m_TE0714_REV01!$AD:$AH,IF($M$4="TE0714_REV02",RAW_m_TE0714_REV02!$AD:$AH,IF($M$4="TE0714_REV03",RAW_m_TE0714_REV03!$AD:$AH))),5,0),"---")</f>
        <v>---</v>
      </c>
      <c r="N175" s="44" t="str">
        <f>IFERROR(VLOOKUP(L175,IF($M$4="TE0714_REV01",RAW_m_TE0714_REV01!$AE:$AJ,IF($M$4="TE0714_REV02",RAW_m_TE0714_REV02!$AE:$AJ,IF($M$4="TE0714_REV03",RAW_m_TE0714_REV03!$AE:$AJ))),6,0),"---")</f>
        <v>---</v>
      </c>
      <c r="O175" s="54" t="str">
        <f>IFERROR(VLOOKUP(L175,IF($M$4="TE0714_REV01",RAW_m_TE0714_REV01!$AD:$AE,IF($M$4="TE0714_REV02",RAW_m_TE0714_REV02!$AD:$AE,IF($M$4="TE0714_REV03",RAW_m_TE0714_REV03!$AD:$AE))),2,0),"---")</f>
        <v>---</v>
      </c>
      <c r="P175" s="44" t="str">
        <f>IFERROR(VLOOKUP(O175,IF($M$4="TE0714_REV01",RAW_m_TE0714_REV01!$AJ:$AK,IF($M$4="TE0714_REV02",RAW_m_TE0714_REV02!$AJ:$AK,IF($M$4="TE0714_REV03",RAW_m_TE0714_REV03!$AJ:$AK))),2,0),"---")</f>
        <v>---</v>
      </c>
      <c r="Q175" s="44" t="str">
        <f>IFERROR(VLOOKUP(L175,IF($M$4="TE0714_REV01",RAW_m_TE0714_REV01!$AD:$AF,IF($M$4="TE0714_REV02",RAW_m_TE0714_REV02!$AD:$AF,IF($M$4="TE0714_REV03",RAW_m_TE0714_REV03!$AD:$AF))),3,0),"---")</f>
        <v>---</v>
      </c>
      <c r="R175" s="44" t="str">
        <f>IFERROR(VLOOKUP(O175,IF($M$4="TE0714_REV01",RAW_m_TE0714_REV01!$AE:$AG,IF($M$4="TE0714_REV02",RAW_m_TE0714_REV02!$AE:$AG,IF($M$4="TE0714_REV03",RAW_m_TE0714_REV03!$AE:$AG))),3,0),"---")</f>
        <v>---</v>
      </c>
      <c r="S175" s="44" t="str">
        <f t="shared" si="5"/>
        <v>---</v>
      </c>
    </row>
    <row r="176" spans="2:19" ht="15" customHeight="1" x14ac:dyDescent="0.25">
      <c r="B176" s="41">
        <f t="shared" si="4"/>
        <v>171</v>
      </c>
      <c r="C176" s="42">
        <f>IFERROR(IF($C$4="TEBT0714_REV01",CALC_CONN_TEBT0714_REV01!U176,IF($C$4="TEBB0714_REV01",CALC_CONN_TEBB0714_REV01!U176,IF($C$4="TEBA0714_REV01",CALC_CONN_TEBA0714_REV01!U176,))),"---")</f>
        <v>0</v>
      </c>
      <c r="D176" s="43">
        <f>IFERROR(IF($C$4="TEBT0714_REV01",CALC_CONN_TEBT0714_REV01!D176,IF($C$4="TEBB0714_REV01",CALC_CONN_TEBB0714_REV01!D176,IF($C$4="TEBA0714_REV01",CALC_CONN_TEBA0714_REV01!D176,))),"---")</f>
        <v>0</v>
      </c>
      <c r="E176" s="43">
        <f>IFERROR(IF($C$4="TEBT0714_REV01",CALC_CONN_TEBT0714_REV01!E176,IF($C$4="TEBB0714_REV01",CALC_CONN_TEBB0714_REV01!E176,IF($C$4="TEBA0714_REV01",CALC_CONN_TEBA0714_REV01!E176,))),"---")</f>
        <v>0</v>
      </c>
      <c r="F176" s="44" t="str">
        <f>IFERROR(IF(VLOOKUP($D176&amp;"-"&amp;$E176,IF($C$4="TEBA0714_REV01",CALC_CONN_TEBA0714_REV01!$F:$I,IF($C$4="TEBB0714_REV01",CALC_CONN_TEBB0714_REV01!$F:$I,IF($C$4="TEBT0714_REV01",CALC_CONN_TEBT0714_REV01!$F:$I))),4,0)="--","---",IF($C$4="TEBA0714_REV01",CALC_CONN_TEBA0714_REV01!$G176&amp; " --&gt; " &amp;CALC_CONN_TEBA0714_REV01!$I176&amp; " --&gt; ",IF($C$4="TEBB0714_REV01",CALC_CONN_TEBB0714_REV01!$G176&amp; " --&gt; " &amp;CALC_CONN_TEBB0714_REV01!$I176&amp; " --&gt; ",IF($C$4="TEBT0714_REV01",CALC_CONN_TEBT0714_REV01!$G176&amp; " --&gt; " &amp;CALC_CONN_TEBT0714_REV01!$I176&amp; " --&gt; ")))),"---")</f>
        <v>---</v>
      </c>
      <c r="G176" s="44" t="str">
        <f>IFERROR(IF(VLOOKUP($D176&amp;"-"&amp;$E176,IF($C$4="TEBA0714_REV01",CALC_CONN_TEBA0714_REV01!$F:$H,IF($C$4="TEBB0714_REV01",CALC_CONN_TEBB0714_REV01!$F:$H,IF($C$4="TEBT0714_REV01",CALC_CONN_TEBT0714_REV01!$F:$H))),3,0)="--",VLOOKUP($D176&amp;"-"&amp;$E176,IF($C$4="TEBA0714_REV01",CALC_CONN_TEBA0714_REV01!$F:$H,IF($C$4="TEBB0714_REV01",CALC_CONN_TEBB0714_REV01!$F:$H,IF($C$4="TEBT0714_REV01",CALC_CONN_TEBT0714_REV01!$F:$H))),2,0),VLOOKUP($D176&amp;"-"&amp;$E176,IF($C$4="TEBA0714_REV01",CALC_CONN_TEBA0714_REV01!$F:$H,IF($C$4="TEBB0714_REV01",CALC_CONN_TEBB0714_REV01!$F:$H,IF($C$4="TEBT0714_REV01",CALC_CONN_TEBT0714_REV01!$F:$H))),3,0)),"---")</f>
        <v>---</v>
      </c>
      <c r="H176" s="44" t="str">
        <f>IFERROR(VLOOKUP(G176,IF($C$4="TEBT0714_REV01",CALC_CONN_TEBT0714_REV01!$G:$T,IF($C$4="TEBB0714_REV01",CALC_CONN_TEBB0714_REV01!$G:$T,IF($C$4="TEBA0714_REV01",CALC_CONN_TEBA0714_REV01!$G:$T))),14,0),"---")</f>
        <v>---</v>
      </c>
      <c r="I176" s="44" t="str">
        <f>IFERROR(VLOOKUP($D176&amp;"-"&amp;$E176,IF($C$4="TEBA0714_REV01",CALC_CONN_TEBA0714_REV01!$F:$K,IF($C$4="TEBB0714_REV01",CALC_CONN_TEBB0714_REV01!$F:$K,IF($C$4="TEBT0714_REV01",CALC_CONN_TEBT0714_REV01!$F:$K,"???"))),6,0),"---")</f>
        <v>---</v>
      </c>
      <c r="J176" s="45" t="str">
        <f>IFERROR(VLOOKUP($D176&amp;"-"&amp;$E176,IF($C$4="TEBA0714_REV01",CALC_CONN_TEBA0714_REV01!$F:$M,IF($C$4="TEBB0714_REV01",CALC_CONN_TEBB0714_REV01!$F:$M,IF($C$4="TEBT0714_REV01",CALC_CONN_TEBT0714_REV01!$F:$M,"???"))),8,0),"---")</f>
        <v>---</v>
      </c>
      <c r="K176" s="46" t="str">
        <f>IFERROR(VLOOKUP($D176&amp;"-"&amp;$E176,IF($C$4="TEBT0714_REV01",CALC_CONN_TEBT0714_REV01!$F:$N,IF($C$4="TEBB0714_REV01",CALC_CONN_TEBB0714_REV01!$F:$N,IF($C$4="TEBA0714_REV01",CALC_CONN_TEBA0714_REV01!$F:$N))),9,0),"---")</f>
        <v>---</v>
      </c>
      <c r="L176" s="44" t="str">
        <f>IFERROR(VLOOKUP(K176,B2B!$H$3:$I$2000,2,0),"---")</f>
        <v>---</v>
      </c>
      <c r="M176" s="44" t="str">
        <f>IFERROR(VLOOKUP(L176,IF($M$4="TE0714_REV01",RAW_m_TE0714_REV01!$AD:$AH,IF($M$4="TE0714_REV02",RAW_m_TE0714_REV02!$AD:$AH,IF($M$4="TE0714_REV03",RAW_m_TE0714_REV03!$AD:$AH))),5,0),"---")</f>
        <v>---</v>
      </c>
      <c r="N176" s="44" t="str">
        <f>IFERROR(VLOOKUP(L176,IF($M$4="TE0714_REV01",RAW_m_TE0714_REV01!$AE:$AJ,IF($M$4="TE0714_REV02",RAW_m_TE0714_REV02!$AE:$AJ,IF($M$4="TE0714_REV03",RAW_m_TE0714_REV03!$AE:$AJ))),6,0),"---")</f>
        <v>---</v>
      </c>
      <c r="O176" s="54" t="str">
        <f>IFERROR(VLOOKUP(L176,IF($M$4="TE0714_REV01",RAW_m_TE0714_REV01!$AD:$AE,IF($M$4="TE0714_REV02",RAW_m_TE0714_REV02!$AD:$AE,IF($M$4="TE0714_REV03",RAW_m_TE0714_REV03!$AD:$AE))),2,0),"---")</f>
        <v>---</v>
      </c>
      <c r="P176" s="44" t="str">
        <f>IFERROR(VLOOKUP(O176,IF($M$4="TE0714_REV01",RAW_m_TE0714_REV01!$AJ:$AK,IF($M$4="TE0714_REV02",RAW_m_TE0714_REV02!$AJ:$AK,IF($M$4="TE0714_REV03",RAW_m_TE0714_REV03!$AJ:$AK))),2,0),"---")</f>
        <v>---</v>
      </c>
      <c r="Q176" s="44" t="str">
        <f>IFERROR(VLOOKUP(L176,IF($M$4="TE0714_REV01",RAW_m_TE0714_REV01!$AD:$AF,IF($M$4="TE0714_REV02",RAW_m_TE0714_REV02!$AD:$AF,IF($M$4="TE0714_REV03",RAW_m_TE0714_REV03!$AD:$AF))),3,0),"---")</f>
        <v>---</v>
      </c>
      <c r="R176" s="44" t="str">
        <f>IFERROR(VLOOKUP(O176,IF($M$4="TE0714_REV01",RAW_m_TE0714_REV01!$AE:$AG,IF($M$4="TE0714_REV02",RAW_m_TE0714_REV02!$AE:$AG,IF($M$4="TE0714_REV03",RAW_m_TE0714_REV03!$AE:$AG))),3,0),"---")</f>
        <v>---</v>
      </c>
      <c r="S176" s="44" t="str">
        <f t="shared" si="5"/>
        <v>---</v>
      </c>
    </row>
    <row r="177" spans="2:19" ht="15" customHeight="1" x14ac:dyDescent="0.25">
      <c r="B177" s="41">
        <f t="shared" si="4"/>
        <v>172</v>
      </c>
      <c r="C177" s="42">
        <f>IFERROR(IF($C$4="TEBT0714_REV01",CALC_CONN_TEBT0714_REV01!U177,IF($C$4="TEBB0714_REV01",CALC_CONN_TEBB0714_REV01!U177,IF($C$4="TEBA0714_REV01",CALC_CONN_TEBA0714_REV01!U177,))),"---")</f>
        <v>0</v>
      </c>
      <c r="D177" s="43">
        <f>IFERROR(IF($C$4="TEBT0714_REV01",CALC_CONN_TEBT0714_REV01!D177,IF($C$4="TEBB0714_REV01",CALC_CONN_TEBB0714_REV01!D177,IF($C$4="TEBA0714_REV01",CALC_CONN_TEBA0714_REV01!D177,))),"---")</f>
        <v>0</v>
      </c>
      <c r="E177" s="43">
        <f>IFERROR(IF($C$4="TEBT0714_REV01",CALC_CONN_TEBT0714_REV01!E177,IF($C$4="TEBB0714_REV01",CALC_CONN_TEBB0714_REV01!E177,IF($C$4="TEBA0714_REV01",CALC_CONN_TEBA0714_REV01!E177,))),"---")</f>
        <v>0</v>
      </c>
      <c r="F177" s="44" t="str">
        <f>IFERROR(IF(VLOOKUP($D177&amp;"-"&amp;$E177,IF($C$4="TEBA0714_REV01",CALC_CONN_TEBA0714_REV01!$F:$I,IF($C$4="TEBB0714_REV01",CALC_CONN_TEBB0714_REV01!$F:$I,IF($C$4="TEBT0714_REV01",CALC_CONN_TEBT0714_REV01!$F:$I))),4,0)="--","---",IF($C$4="TEBA0714_REV01",CALC_CONN_TEBA0714_REV01!$G177&amp; " --&gt; " &amp;CALC_CONN_TEBA0714_REV01!$I177&amp; " --&gt; ",IF($C$4="TEBB0714_REV01",CALC_CONN_TEBB0714_REV01!$G177&amp; " --&gt; " &amp;CALC_CONN_TEBB0714_REV01!$I177&amp; " --&gt; ",IF($C$4="TEBT0714_REV01",CALC_CONN_TEBT0714_REV01!$G177&amp; " --&gt; " &amp;CALC_CONN_TEBT0714_REV01!$I177&amp; " --&gt; ")))),"---")</f>
        <v>---</v>
      </c>
      <c r="G177" s="44" t="str">
        <f>IFERROR(IF(VLOOKUP($D177&amp;"-"&amp;$E177,IF($C$4="TEBA0714_REV01",CALC_CONN_TEBA0714_REV01!$F:$H,IF($C$4="TEBB0714_REV01",CALC_CONN_TEBB0714_REV01!$F:$H,IF($C$4="TEBT0714_REV01",CALC_CONN_TEBT0714_REV01!$F:$H))),3,0)="--",VLOOKUP($D177&amp;"-"&amp;$E177,IF($C$4="TEBA0714_REV01",CALC_CONN_TEBA0714_REV01!$F:$H,IF($C$4="TEBB0714_REV01",CALC_CONN_TEBB0714_REV01!$F:$H,IF($C$4="TEBT0714_REV01",CALC_CONN_TEBT0714_REV01!$F:$H))),2,0),VLOOKUP($D177&amp;"-"&amp;$E177,IF($C$4="TEBA0714_REV01",CALC_CONN_TEBA0714_REV01!$F:$H,IF($C$4="TEBB0714_REV01",CALC_CONN_TEBB0714_REV01!$F:$H,IF($C$4="TEBT0714_REV01",CALC_CONN_TEBT0714_REV01!$F:$H))),3,0)),"---")</f>
        <v>---</v>
      </c>
      <c r="H177" s="44" t="str">
        <f>IFERROR(VLOOKUP(G177,IF($C$4="TEBT0714_REV01",CALC_CONN_TEBT0714_REV01!$G:$T,IF($C$4="TEBB0714_REV01",CALC_CONN_TEBB0714_REV01!$G:$T,IF($C$4="TEBA0714_REV01",CALC_CONN_TEBA0714_REV01!$G:$T))),14,0),"---")</f>
        <v>---</v>
      </c>
      <c r="I177" s="44" t="str">
        <f>IFERROR(VLOOKUP($D177&amp;"-"&amp;$E177,IF($C$4="TEBA0714_REV01",CALC_CONN_TEBA0714_REV01!$F:$K,IF($C$4="TEBB0714_REV01",CALC_CONN_TEBB0714_REV01!$F:$K,IF($C$4="TEBT0714_REV01",CALC_CONN_TEBT0714_REV01!$F:$K,"???"))),6,0),"---")</f>
        <v>---</v>
      </c>
      <c r="J177" s="45" t="str">
        <f>IFERROR(VLOOKUP($D177&amp;"-"&amp;$E177,IF($C$4="TEBA0714_REV01",CALC_CONN_TEBA0714_REV01!$F:$M,IF($C$4="TEBB0714_REV01",CALC_CONN_TEBB0714_REV01!$F:$M,IF($C$4="TEBT0714_REV01",CALC_CONN_TEBT0714_REV01!$F:$M,"???"))),8,0),"---")</f>
        <v>---</v>
      </c>
      <c r="K177" s="46" t="str">
        <f>IFERROR(VLOOKUP($D177&amp;"-"&amp;$E177,IF($C$4="TEBT0714_REV01",CALC_CONN_TEBT0714_REV01!$F:$N,IF($C$4="TEBB0714_REV01",CALC_CONN_TEBB0714_REV01!$F:$N,IF($C$4="TEBA0714_REV01",CALC_CONN_TEBA0714_REV01!$F:$N))),9,0),"---")</f>
        <v>---</v>
      </c>
      <c r="L177" s="44" t="str">
        <f>IFERROR(VLOOKUP(K177,B2B!$H$3:$I$2000,2,0),"---")</f>
        <v>---</v>
      </c>
      <c r="M177" s="44" t="str">
        <f>IFERROR(VLOOKUP(L177,IF($M$4="TE0714_REV01",RAW_m_TE0714_REV01!$AD:$AH,IF($M$4="TE0714_REV02",RAW_m_TE0714_REV02!$AD:$AH,IF($M$4="TE0714_REV03",RAW_m_TE0714_REV03!$AD:$AH))),5,0),"---")</f>
        <v>---</v>
      </c>
      <c r="N177" s="44" t="str">
        <f>IFERROR(VLOOKUP(L177,IF($M$4="TE0714_REV01",RAW_m_TE0714_REV01!$AE:$AJ,IF($M$4="TE0714_REV02",RAW_m_TE0714_REV02!$AE:$AJ,IF($M$4="TE0714_REV03",RAW_m_TE0714_REV03!$AE:$AJ))),6,0),"---")</f>
        <v>---</v>
      </c>
      <c r="O177" s="54" t="str">
        <f>IFERROR(VLOOKUP(L177,IF($M$4="TE0714_REV01",RAW_m_TE0714_REV01!$AD:$AE,IF($M$4="TE0714_REV02",RAW_m_TE0714_REV02!$AD:$AE,IF($M$4="TE0714_REV03",RAW_m_TE0714_REV03!$AD:$AE))),2,0),"---")</f>
        <v>---</v>
      </c>
      <c r="P177" s="44" t="str">
        <f>IFERROR(VLOOKUP(O177,IF($M$4="TE0714_REV01",RAW_m_TE0714_REV01!$AJ:$AK,IF($M$4="TE0714_REV02",RAW_m_TE0714_REV02!$AJ:$AK,IF($M$4="TE0714_REV03",RAW_m_TE0714_REV03!$AJ:$AK))),2,0),"---")</f>
        <v>---</v>
      </c>
      <c r="Q177" s="44" t="str">
        <f>IFERROR(VLOOKUP(L177,IF($M$4="TE0714_REV01",RAW_m_TE0714_REV01!$AD:$AF,IF($M$4="TE0714_REV02",RAW_m_TE0714_REV02!$AD:$AF,IF($M$4="TE0714_REV03",RAW_m_TE0714_REV03!$AD:$AF))),3,0),"---")</f>
        <v>---</v>
      </c>
      <c r="R177" s="44" t="str">
        <f>IFERROR(VLOOKUP(O177,IF($M$4="TE0714_REV01",RAW_m_TE0714_REV01!$AE:$AG,IF($M$4="TE0714_REV02",RAW_m_TE0714_REV02!$AE:$AG,IF($M$4="TE0714_REV03",RAW_m_TE0714_REV03!$AE:$AG))),3,0),"---")</f>
        <v>---</v>
      </c>
      <c r="S177" s="44" t="str">
        <f t="shared" si="5"/>
        <v>---</v>
      </c>
    </row>
    <row r="178" spans="2:19" ht="15" customHeight="1" x14ac:dyDescent="0.25">
      <c r="B178" s="41">
        <f t="shared" si="4"/>
        <v>173</v>
      </c>
      <c r="C178" s="42">
        <f>IFERROR(IF($C$4="TEBT0714_REV01",CALC_CONN_TEBT0714_REV01!U178,IF($C$4="TEBB0714_REV01",CALC_CONN_TEBB0714_REV01!U178,IF($C$4="TEBA0714_REV01",CALC_CONN_TEBA0714_REV01!U178,))),"---")</f>
        <v>0</v>
      </c>
      <c r="D178" s="43">
        <f>IFERROR(IF($C$4="TEBT0714_REV01",CALC_CONN_TEBT0714_REV01!D178,IF($C$4="TEBB0714_REV01",CALC_CONN_TEBB0714_REV01!D178,IF($C$4="TEBA0714_REV01",CALC_CONN_TEBA0714_REV01!D178,))),"---")</f>
        <v>0</v>
      </c>
      <c r="E178" s="43">
        <f>IFERROR(IF($C$4="TEBT0714_REV01",CALC_CONN_TEBT0714_REV01!E178,IF($C$4="TEBB0714_REV01",CALC_CONN_TEBB0714_REV01!E178,IF($C$4="TEBA0714_REV01",CALC_CONN_TEBA0714_REV01!E178,))),"---")</f>
        <v>0</v>
      </c>
      <c r="F178" s="44" t="str">
        <f>IFERROR(IF(VLOOKUP($D178&amp;"-"&amp;$E178,IF($C$4="TEBA0714_REV01",CALC_CONN_TEBA0714_REV01!$F:$I,IF($C$4="TEBB0714_REV01",CALC_CONN_TEBB0714_REV01!$F:$I,IF($C$4="TEBT0714_REV01",CALC_CONN_TEBT0714_REV01!$F:$I))),4,0)="--","---",IF($C$4="TEBA0714_REV01",CALC_CONN_TEBA0714_REV01!$G178&amp; " --&gt; " &amp;CALC_CONN_TEBA0714_REV01!$I178&amp; " --&gt; ",IF($C$4="TEBB0714_REV01",CALC_CONN_TEBB0714_REV01!$G178&amp; " --&gt; " &amp;CALC_CONN_TEBB0714_REV01!$I178&amp; " --&gt; ",IF($C$4="TEBT0714_REV01",CALC_CONN_TEBT0714_REV01!$G178&amp; " --&gt; " &amp;CALC_CONN_TEBT0714_REV01!$I178&amp; " --&gt; ")))),"---")</f>
        <v>---</v>
      </c>
      <c r="G178" s="44" t="str">
        <f>IFERROR(IF(VLOOKUP($D178&amp;"-"&amp;$E178,IF($C$4="TEBA0714_REV01",CALC_CONN_TEBA0714_REV01!$F:$H,IF($C$4="TEBB0714_REV01",CALC_CONN_TEBB0714_REV01!$F:$H,IF($C$4="TEBT0714_REV01",CALC_CONN_TEBT0714_REV01!$F:$H))),3,0)="--",VLOOKUP($D178&amp;"-"&amp;$E178,IF($C$4="TEBA0714_REV01",CALC_CONN_TEBA0714_REV01!$F:$H,IF($C$4="TEBB0714_REV01",CALC_CONN_TEBB0714_REV01!$F:$H,IF($C$4="TEBT0714_REV01",CALC_CONN_TEBT0714_REV01!$F:$H))),2,0),VLOOKUP($D178&amp;"-"&amp;$E178,IF($C$4="TEBA0714_REV01",CALC_CONN_TEBA0714_REV01!$F:$H,IF($C$4="TEBB0714_REV01",CALC_CONN_TEBB0714_REV01!$F:$H,IF($C$4="TEBT0714_REV01",CALC_CONN_TEBT0714_REV01!$F:$H))),3,0)),"---")</f>
        <v>---</v>
      </c>
      <c r="H178" s="44" t="str">
        <f>IFERROR(VLOOKUP(G178,IF($C$4="TEBT0714_REV01",CALC_CONN_TEBT0714_REV01!$G:$T,IF($C$4="TEBB0714_REV01",CALC_CONN_TEBB0714_REV01!$G:$T,IF($C$4="TEBA0714_REV01",CALC_CONN_TEBA0714_REV01!$G:$T))),14,0),"---")</f>
        <v>---</v>
      </c>
      <c r="I178" s="44" t="str">
        <f>IFERROR(VLOOKUP($D178&amp;"-"&amp;$E178,IF($C$4="TEBA0714_REV01",CALC_CONN_TEBA0714_REV01!$F:$K,IF($C$4="TEBB0714_REV01",CALC_CONN_TEBB0714_REV01!$F:$K,IF($C$4="TEBT0714_REV01",CALC_CONN_TEBT0714_REV01!$F:$K,"???"))),6,0),"---")</f>
        <v>---</v>
      </c>
      <c r="J178" s="45" t="str">
        <f>IFERROR(VLOOKUP($D178&amp;"-"&amp;$E178,IF($C$4="TEBA0714_REV01",CALC_CONN_TEBA0714_REV01!$F:$M,IF($C$4="TEBB0714_REV01",CALC_CONN_TEBB0714_REV01!$F:$M,IF($C$4="TEBT0714_REV01",CALC_CONN_TEBT0714_REV01!$F:$M,"???"))),8,0),"---")</f>
        <v>---</v>
      </c>
      <c r="K178" s="46" t="str">
        <f>IFERROR(VLOOKUP($D178&amp;"-"&amp;$E178,IF($C$4="TEBT0714_REV01",CALC_CONN_TEBT0714_REV01!$F:$N,IF($C$4="TEBB0714_REV01",CALC_CONN_TEBB0714_REV01!$F:$N,IF($C$4="TEBA0714_REV01",CALC_CONN_TEBA0714_REV01!$F:$N))),9,0),"---")</f>
        <v>---</v>
      </c>
      <c r="L178" s="44" t="str">
        <f>IFERROR(VLOOKUP(K178,B2B!$H$3:$I$2000,2,0),"---")</f>
        <v>---</v>
      </c>
      <c r="M178" s="44" t="str">
        <f>IFERROR(VLOOKUP(L178,IF($M$4="TE0714_REV01",RAW_m_TE0714_REV01!$AD:$AH,IF($M$4="TE0714_REV02",RAW_m_TE0714_REV02!$AD:$AH,IF($M$4="TE0714_REV03",RAW_m_TE0714_REV03!$AD:$AH))),5,0),"---")</f>
        <v>---</v>
      </c>
      <c r="N178" s="44" t="str">
        <f>IFERROR(VLOOKUP(L178,IF($M$4="TE0714_REV01",RAW_m_TE0714_REV01!$AE:$AJ,IF($M$4="TE0714_REV02",RAW_m_TE0714_REV02!$AE:$AJ,IF($M$4="TE0714_REV03",RAW_m_TE0714_REV03!$AE:$AJ))),6,0),"---")</f>
        <v>---</v>
      </c>
      <c r="O178" s="54" t="str">
        <f>IFERROR(VLOOKUP(L178,IF($M$4="TE0714_REV01",RAW_m_TE0714_REV01!$AD:$AE,IF($M$4="TE0714_REV02",RAW_m_TE0714_REV02!$AD:$AE,IF($M$4="TE0714_REV03",RAW_m_TE0714_REV03!$AD:$AE))),2,0),"---")</f>
        <v>---</v>
      </c>
      <c r="P178" s="44" t="str">
        <f>IFERROR(VLOOKUP(O178,IF($M$4="TE0714_REV01",RAW_m_TE0714_REV01!$AJ:$AK,IF($M$4="TE0714_REV02",RAW_m_TE0714_REV02!$AJ:$AK,IF($M$4="TE0714_REV03",RAW_m_TE0714_REV03!$AJ:$AK))),2,0),"---")</f>
        <v>---</v>
      </c>
      <c r="Q178" s="44" t="str">
        <f>IFERROR(VLOOKUP(L178,IF($M$4="TE0714_REV01",RAW_m_TE0714_REV01!$AD:$AF,IF($M$4="TE0714_REV02",RAW_m_TE0714_REV02!$AD:$AF,IF($M$4="TE0714_REV03",RAW_m_TE0714_REV03!$AD:$AF))),3,0),"---")</f>
        <v>---</v>
      </c>
      <c r="R178" s="44" t="str">
        <f>IFERROR(VLOOKUP(O178,IF($M$4="TE0714_REV01",RAW_m_TE0714_REV01!$AE:$AG,IF($M$4="TE0714_REV02",RAW_m_TE0714_REV02!$AE:$AG,IF($M$4="TE0714_REV03",RAW_m_TE0714_REV03!$AE:$AG))),3,0),"---")</f>
        <v>---</v>
      </c>
      <c r="S178" s="44" t="str">
        <f t="shared" si="5"/>
        <v>---</v>
      </c>
    </row>
    <row r="179" spans="2:19" ht="15" customHeight="1" x14ac:dyDescent="0.25">
      <c r="B179" s="41">
        <f t="shared" si="4"/>
        <v>174</v>
      </c>
      <c r="C179" s="42">
        <f>IFERROR(IF($C$4="TEBT0714_REV01",CALC_CONN_TEBT0714_REV01!U179,IF($C$4="TEBB0714_REV01",CALC_CONN_TEBB0714_REV01!U179,IF($C$4="TEBA0714_REV01",CALC_CONN_TEBA0714_REV01!U179,))),"---")</f>
        <v>0</v>
      </c>
      <c r="D179" s="43">
        <f>IFERROR(IF($C$4="TEBT0714_REV01",CALC_CONN_TEBT0714_REV01!D179,IF($C$4="TEBB0714_REV01",CALC_CONN_TEBB0714_REV01!D179,IF($C$4="TEBA0714_REV01",CALC_CONN_TEBA0714_REV01!D179,))),"---")</f>
        <v>0</v>
      </c>
      <c r="E179" s="43">
        <f>IFERROR(IF($C$4="TEBT0714_REV01",CALC_CONN_TEBT0714_REV01!E179,IF($C$4="TEBB0714_REV01",CALC_CONN_TEBB0714_REV01!E179,IF($C$4="TEBA0714_REV01",CALC_CONN_TEBA0714_REV01!E179,))),"---")</f>
        <v>0</v>
      </c>
      <c r="F179" s="44" t="str">
        <f>IFERROR(IF(VLOOKUP($D179&amp;"-"&amp;$E179,IF($C$4="TEBA0714_REV01",CALC_CONN_TEBA0714_REV01!$F:$I,IF($C$4="TEBB0714_REV01",CALC_CONN_TEBB0714_REV01!$F:$I,IF($C$4="TEBT0714_REV01",CALC_CONN_TEBT0714_REV01!$F:$I))),4,0)="--","---",IF($C$4="TEBA0714_REV01",CALC_CONN_TEBA0714_REV01!$G179&amp; " --&gt; " &amp;CALC_CONN_TEBA0714_REV01!$I179&amp; " --&gt; ",IF($C$4="TEBB0714_REV01",CALC_CONN_TEBB0714_REV01!$G179&amp; " --&gt; " &amp;CALC_CONN_TEBB0714_REV01!$I179&amp; " --&gt; ",IF($C$4="TEBT0714_REV01",CALC_CONN_TEBT0714_REV01!$G179&amp; " --&gt; " &amp;CALC_CONN_TEBT0714_REV01!$I179&amp; " --&gt; ")))),"---")</f>
        <v>---</v>
      </c>
      <c r="G179" s="44" t="str">
        <f>IFERROR(IF(VLOOKUP($D179&amp;"-"&amp;$E179,IF($C$4="TEBA0714_REV01",CALC_CONN_TEBA0714_REV01!$F:$H,IF($C$4="TEBB0714_REV01",CALC_CONN_TEBB0714_REV01!$F:$H,IF($C$4="TEBT0714_REV01",CALC_CONN_TEBT0714_REV01!$F:$H))),3,0)="--",VLOOKUP($D179&amp;"-"&amp;$E179,IF($C$4="TEBA0714_REV01",CALC_CONN_TEBA0714_REV01!$F:$H,IF($C$4="TEBB0714_REV01",CALC_CONN_TEBB0714_REV01!$F:$H,IF($C$4="TEBT0714_REV01",CALC_CONN_TEBT0714_REV01!$F:$H))),2,0),VLOOKUP($D179&amp;"-"&amp;$E179,IF($C$4="TEBA0714_REV01",CALC_CONN_TEBA0714_REV01!$F:$H,IF($C$4="TEBB0714_REV01",CALC_CONN_TEBB0714_REV01!$F:$H,IF($C$4="TEBT0714_REV01",CALC_CONN_TEBT0714_REV01!$F:$H))),3,0)),"---")</f>
        <v>---</v>
      </c>
      <c r="H179" s="44" t="str">
        <f>IFERROR(VLOOKUP(G179,IF($C$4="TEBT0714_REV01",CALC_CONN_TEBT0714_REV01!$G:$T,IF($C$4="TEBB0714_REV01",CALC_CONN_TEBB0714_REV01!$G:$T,IF($C$4="TEBA0714_REV01",CALC_CONN_TEBA0714_REV01!$G:$T))),14,0),"---")</f>
        <v>---</v>
      </c>
      <c r="I179" s="44" t="str">
        <f>IFERROR(VLOOKUP($D179&amp;"-"&amp;$E179,IF($C$4="TEBA0714_REV01",CALC_CONN_TEBA0714_REV01!$F:$K,IF($C$4="TEBB0714_REV01",CALC_CONN_TEBB0714_REV01!$F:$K,IF($C$4="TEBT0714_REV01",CALC_CONN_TEBT0714_REV01!$F:$K,"???"))),6,0),"---")</f>
        <v>---</v>
      </c>
      <c r="J179" s="45" t="str">
        <f>IFERROR(VLOOKUP($D179&amp;"-"&amp;$E179,IF($C$4="TEBA0714_REV01",CALC_CONN_TEBA0714_REV01!$F:$M,IF($C$4="TEBB0714_REV01",CALC_CONN_TEBB0714_REV01!$F:$M,IF($C$4="TEBT0714_REV01",CALC_CONN_TEBT0714_REV01!$F:$M,"???"))),8,0),"---")</f>
        <v>---</v>
      </c>
      <c r="K179" s="46" t="str">
        <f>IFERROR(VLOOKUP($D179&amp;"-"&amp;$E179,IF($C$4="TEBT0714_REV01",CALC_CONN_TEBT0714_REV01!$F:$N,IF($C$4="TEBB0714_REV01",CALC_CONN_TEBB0714_REV01!$F:$N,IF($C$4="TEBA0714_REV01",CALC_CONN_TEBA0714_REV01!$F:$N))),9,0),"---")</f>
        <v>---</v>
      </c>
      <c r="L179" s="44" t="str">
        <f>IFERROR(VLOOKUP(K179,B2B!$H$3:$I$2000,2,0),"---")</f>
        <v>---</v>
      </c>
      <c r="M179" s="44" t="str">
        <f>IFERROR(VLOOKUP(L179,IF($M$4="TE0714_REV01",RAW_m_TE0714_REV01!$AD:$AH,IF($M$4="TE0714_REV02",RAW_m_TE0714_REV02!$AD:$AH,IF($M$4="TE0714_REV03",RAW_m_TE0714_REV03!$AD:$AH))),5,0),"---")</f>
        <v>---</v>
      </c>
      <c r="N179" s="44" t="str">
        <f>IFERROR(VLOOKUP(L179,IF($M$4="TE0714_REV01",RAW_m_TE0714_REV01!$AE:$AJ,IF($M$4="TE0714_REV02",RAW_m_TE0714_REV02!$AE:$AJ,IF($M$4="TE0714_REV03",RAW_m_TE0714_REV03!$AE:$AJ))),6,0),"---")</f>
        <v>---</v>
      </c>
      <c r="O179" s="54" t="str">
        <f>IFERROR(VLOOKUP(L179,IF($M$4="TE0714_REV01",RAW_m_TE0714_REV01!$AD:$AE,IF($M$4="TE0714_REV02",RAW_m_TE0714_REV02!$AD:$AE,IF($M$4="TE0714_REV03",RAW_m_TE0714_REV03!$AD:$AE))),2,0),"---")</f>
        <v>---</v>
      </c>
      <c r="P179" s="44" t="str">
        <f>IFERROR(VLOOKUP(O179,IF($M$4="TE0714_REV01",RAW_m_TE0714_REV01!$AJ:$AK,IF($M$4="TE0714_REV02",RAW_m_TE0714_REV02!$AJ:$AK,IF($M$4="TE0714_REV03",RAW_m_TE0714_REV03!$AJ:$AK))),2,0),"---")</f>
        <v>---</v>
      </c>
      <c r="Q179" s="44" t="str">
        <f>IFERROR(VLOOKUP(L179,IF($M$4="TE0714_REV01",RAW_m_TE0714_REV01!$AD:$AF,IF($M$4="TE0714_REV02",RAW_m_TE0714_REV02!$AD:$AF,IF($M$4="TE0714_REV03",RAW_m_TE0714_REV03!$AD:$AF))),3,0),"---")</f>
        <v>---</v>
      </c>
      <c r="R179" s="44" t="str">
        <f>IFERROR(VLOOKUP(O179,IF($M$4="TE0714_REV01",RAW_m_TE0714_REV01!$AE:$AG,IF($M$4="TE0714_REV02",RAW_m_TE0714_REV02!$AE:$AG,IF($M$4="TE0714_REV03",RAW_m_TE0714_REV03!$AE:$AG))),3,0),"---")</f>
        <v>---</v>
      </c>
      <c r="S179" s="44" t="str">
        <f t="shared" si="5"/>
        <v>---</v>
      </c>
    </row>
    <row r="180" spans="2:19" ht="15" customHeight="1" x14ac:dyDescent="0.25">
      <c r="B180" s="41">
        <f t="shared" si="4"/>
        <v>175</v>
      </c>
      <c r="C180" s="42">
        <f>IFERROR(IF($C$4="TEBT0714_REV01",CALC_CONN_TEBT0714_REV01!U180,IF($C$4="TEBB0714_REV01",CALC_CONN_TEBB0714_REV01!U180,IF($C$4="TEBA0714_REV01",CALC_CONN_TEBA0714_REV01!U180,))),"---")</f>
        <v>0</v>
      </c>
      <c r="D180" s="43">
        <f>IFERROR(IF($C$4="TEBT0714_REV01",CALC_CONN_TEBT0714_REV01!D180,IF($C$4="TEBB0714_REV01",CALC_CONN_TEBB0714_REV01!D180,IF($C$4="TEBA0714_REV01",CALC_CONN_TEBA0714_REV01!D180,))),"---")</f>
        <v>0</v>
      </c>
      <c r="E180" s="43">
        <f>IFERROR(IF($C$4="TEBT0714_REV01",CALC_CONN_TEBT0714_REV01!E180,IF($C$4="TEBB0714_REV01",CALC_CONN_TEBB0714_REV01!E180,IF($C$4="TEBA0714_REV01",CALC_CONN_TEBA0714_REV01!E180,))),"---")</f>
        <v>0</v>
      </c>
      <c r="F180" s="44" t="str">
        <f>IFERROR(IF(VLOOKUP($D180&amp;"-"&amp;$E180,IF($C$4="TEBA0714_REV01",CALC_CONN_TEBA0714_REV01!$F:$I,IF($C$4="TEBB0714_REV01",CALC_CONN_TEBB0714_REV01!$F:$I,IF($C$4="TEBT0714_REV01",CALC_CONN_TEBT0714_REV01!$F:$I))),4,0)="--","---",IF($C$4="TEBA0714_REV01",CALC_CONN_TEBA0714_REV01!$G180&amp; " --&gt; " &amp;CALC_CONN_TEBA0714_REV01!$I180&amp; " --&gt; ",IF($C$4="TEBB0714_REV01",CALC_CONN_TEBB0714_REV01!$G180&amp; " --&gt; " &amp;CALC_CONN_TEBB0714_REV01!$I180&amp; " --&gt; ",IF($C$4="TEBT0714_REV01",CALC_CONN_TEBT0714_REV01!$G180&amp; " --&gt; " &amp;CALC_CONN_TEBT0714_REV01!$I180&amp; " --&gt; ")))),"---")</f>
        <v>---</v>
      </c>
      <c r="G180" s="44" t="str">
        <f>IFERROR(IF(VLOOKUP($D180&amp;"-"&amp;$E180,IF($C$4="TEBA0714_REV01",CALC_CONN_TEBA0714_REV01!$F:$H,IF($C$4="TEBB0714_REV01",CALC_CONN_TEBB0714_REV01!$F:$H,IF($C$4="TEBT0714_REV01",CALC_CONN_TEBT0714_REV01!$F:$H))),3,0)="--",VLOOKUP($D180&amp;"-"&amp;$E180,IF($C$4="TEBA0714_REV01",CALC_CONN_TEBA0714_REV01!$F:$H,IF($C$4="TEBB0714_REV01",CALC_CONN_TEBB0714_REV01!$F:$H,IF($C$4="TEBT0714_REV01",CALC_CONN_TEBT0714_REV01!$F:$H))),2,0),VLOOKUP($D180&amp;"-"&amp;$E180,IF($C$4="TEBA0714_REV01",CALC_CONN_TEBA0714_REV01!$F:$H,IF($C$4="TEBB0714_REV01",CALC_CONN_TEBB0714_REV01!$F:$H,IF($C$4="TEBT0714_REV01",CALC_CONN_TEBT0714_REV01!$F:$H))),3,0)),"---")</f>
        <v>---</v>
      </c>
      <c r="H180" s="44" t="str">
        <f>IFERROR(VLOOKUP(G180,IF($C$4="TEBT0714_REV01",CALC_CONN_TEBT0714_REV01!$G:$T,IF($C$4="TEBB0714_REV01",CALC_CONN_TEBB0714_REV01!$G:$T,IF($C$4="TEBA0714_REV01",CALC_CONN_TEBA0714_REV01!$G:$T))),14,0),"---")</f>
        <v>---</v>
      </c>
      <c r="I180" s="44" t="str">
        <f>IFERROR(VLOOKUP($D180&amp;"-"&amp;$E180,IF($C$4="TEBA0714_REV01",CALC_CONN_TEBA0714_REV01!$F:$K,IF($C$4="TEBB0714_REV01",CALC_CONN_TEBB0714_REV01!$F:$K,IF($C$4="TEBT0714_REV01",CALC_CONN_TEBT0714_REV01!$F:$K,"???"))),6,0),"---")</f>
        <v>---</v>
      </c>
      <c r="J180" s="45" t="str">
        <f>IFERROR(VLOOKUP($D180&amp;"-"&amp;$E180,IF($C$4="TEBA0714_REV01",CALC_CONN_TEBA0714_REV01!$F:$M,IF($C$4="TEBB0714_REV01",CALC_CONN_TEBB0714_REV01!$F:$M,IF($C$4="TEBT0714_REV01",CALC_CONN_TEBT0714_REV01!$F:$M,"???"))),8,0),"---")</f>
        <v>---</v>
      </c>
      <c r="K180" s="46" t="str">
        <f>IFERROR(VLOOKUP($D180&amp;"-"&amp;$E180,IF($C$4="TEBT0714_REV01",CALC_CONN_TEBT0714_REV01!$F:$N,IF($C$4="TEBB0714_REV01",CALC_CONN_TEBB0714_REV01!$F:$N,IF($C$4="TEBA0714_REV01",CALC_CONN_TEBA0714_REV01!$F:$N))),9,0),"---")</f>
        <v>---</v>
      </c>
      <c r="L180" s="44" t="str">
        <f>IFERROR(VLOOKUP(K180,B2B!$H$3:$I$2000,2,0),"---")</f>
        <v>---</v>
      </c>
      <c r="M180" s="44" t="str">
        <f>IFERROR(VLOOKUP(L180,IF($M$4="TE0714_REV01",RAW_m_TE0714_REV01!$AD:$AH,IF($M$4="TE0714_REV02",RAW_m_TE0714_REV02!$AD:$AH,IF($M$4="TE0714_REV03",RAW_m_TE0714_REV03!$AD:$AH))),5,0),"---")</f>
        <v>---</v>
      </c>
      <c r="N180" s="44" t="str">
        <f>IFERROR(VLOOKUP(L180,IF($M$4="TE0714_REV01",RAW_m_TE0714_REV01!$AE:$AJ,IF($M$4="TE0714_REV02",RAW_m_TE0714_REV02!$AE:$AJ,IF($M$4="TE0714_REV03",RAW_m_TE0714_REV03!$AE:$AJ))),6,0),"---")</f>
        <v>---</v>
      </c>
      <c r="O180" s="54" t="str">
        <f>IFERROR(VLOOKUP(L180,IF($M$4="TE0714_REV01",RAW_m_TE0714_REV01!$AD:$AE,IF($M$4="TE0714_REV02",RAW_m_TE0714_REV02!$AD:$AE,IF($M$4="TE0714_REV03",RAW_m_TE0714_REV03!$AD:$AE))),2,0),"---")</f>
        <v>---</v>
      </c>
      <c r="P180" s="44" t="str">
        <f>IFERROR(VLOOKUP(O180,IF($M$4="TE0714_REV01",RAW_m_TE0714_REV01!$AJ:$AK,IF($M$4="TE0714_REV02",RAW_m_TE0714_REV02!$AJ:$AK,IF($M$4="TE0714_REV03",RAW_m_TE0714_REV03!$AJ:$AK))),2,0),"---")</f>
        <v>---</v>
      </c>
      <c r="Q180" s="44" t="str">
        <f>IFERROR(VLOOKUP(L180,IF($M$4="TE0714_REV01",RAW_m_TE0714_REV01!$AD:$AF,IF($M$4="TE0714_REV02",RAW_m_TE0714_REV02!$AD:$AF,IF($M$4="TE0714_REV03",RAW_m_TE0714_REV03!$AD:$AF))),3,0),"---")</f>
        <v>---</v>
      </c>
      <c r="R180" s="44" t="str">
        <f>IFERROR(VLOOKUP(O180,IF($M$4="TE0714_REV01",RAW_m_TE0714_REV01!$AE:$AG,IF($M$4="TE0714_REV02",RAW_m_TE0714_REV02!$AE:$AG,IF($M$4="TE0714_REV03",RAW_m_TE0714_REV03!$AE:$AG))),3,0),"---")</f>
        <v>---</v>
      </c>
      <c r="S180" s="44" t="str">
        <f t="shared" si="5"/>
        <v>---</v>
      </c>
    </row>
    <row r="181" spans="2:19" ht="15" customHeight="1" x14ac:dyDescent="0.25">
      <c r="B181" s="41">
        <f t="shared" si="4"/>
        <v>176</v>
      </c>
      <c r="C181" s="42">
        <f>IFERROR(IF($C$4="TEBT0714_REV01",CALC_CONN_TEBT0714_REV01!U181,IF($C$4="TEBB0714_REV01",CALC_CONN_TEBB0714_REV01!U181,IF($C$4="TEBA0714_REV01",CALC_CONN_TEBA0714_REV01!U181,))),"---")</f>
        <v>0</v>
      </c>
      <c r="D181" s="43">
        <f>IFERROR(IF($C$4="TEBT0714_REV01",CALC_CONN_TEBT0714_REV01!D181,IF($C$4="TEBB0714_REV01",CALC_CONN_TEBB0714_REV01!D181,IF($C$4="TEBA0714_REV01",CALC_CONN_TEBA0714_REV01!D181,))),"---")</f>
        <v>0</v>
      </c>
      <c r="E181" s="43">
        <f>IFERROR(IF($C$4="TEBT0714_REV01",CALC_CONN_TEBT0714_REV01!E181,IF($C$4="TEBB0714_REV01",CALC_CONN_TEBB0714_REV01!E181,IF($C$4="TEBA0714_REV01",CALC_CONN_TEBA0714_REV01!E181,))),"---")</f>
        <v>0</v>
      </c>
      <c r="F181" s="44" t="str">
        <f>IFERROR(IF(VLOOKUP($D181&amp;"-"&amp;$E181,IF($C$4="TEBA0714_REV01",CALC_CONN_TEBA0714_REV01!$F:$I,IF($C$4="TEBB0714_REV01",CALC_CONN_TEBB0714_REV01!$F:$I,IF($C$4="TEBT0714_REV01",CALC_CONN_TEBT0714_REV01!$F:$I))),4,0)="--","---",IF($C$4="TEBA0714_REV01",CALC_CONN_TEBA0714_REV01!$G181&amp; " --&gt; " &amp;CALC_CONN_TEBA0714_REV01!$I181&amp; " --&gt; ",IF($C$4="TEBB0714_REV01",CALC_CONN_TEBB0714_REV01!$G181&amp; " --&gt; " &amp;CALC_CONN_TEBB0714_REV01!$I181&amp; " --&gt; ",IF($C$4="TEBT0714_REV01",CALC_CONN_TEBT0714_REV01!$G181&amp; " --&gt; " &amp;CALC_CONN_TEBT0714_REV01!$I181&amp; " --&gt; ")))),"---")</f>
        <v>---</v>
      </c>
      <c r="G181" s="44" t="str">
        <f>IFERROR(IF(VLOOKUP($D181&amp;"-"&amp;$E181,IF($C$4="TEBA0714_REV01",CALC_CONN_TEBA0714_REV01!$F:$H,IF($C$4="TEBB0714_REV01",CALC_CONN_TEBB0714_REV01!$F:$H,IF($C$4="TEBT0714_REV01",CALC_CONN_TEBT0714_REV01!$F:$H))),3,0)="--",VLOOKUP($D181&amp;"-"&amp;$E181,IF($C$4="TEBA0714_REV01",CALC_CONN_TEBA0714_REV01!$F:$H,IF($C$4="TEBB0714_REV01",CALC_CONN_TEBB0714_REV01!$F:$H,IF($C$4="TEBT0714_REV01",CALC_CONN_TEBT0714_REV01!$F:$H))),2,0),VLOOKUP($D181&amp;"-"&amp;$E181,IF($C$4="TEBA0714_REV01",CALC_CONN_TEBA0714_REV01!$F:$H,IF($C$4="TEBB0714_REV01",CALC_CONN_TEBB0714_REV01!$F:$H,IF($C$4="TEBT0714_REV01",CALC_CONN_TEBT0714_REV01!$F:$H))),3,0)),"---")</f>
        <v>---</v>
      </c>
      <c r="H181" s="44" t="str">
        <f>IFERROR(VLOOKUP(G181,IF($C$4="TEBT0714_REV01",CALC_CONN_TEBT0714_REV01!$G:$T,IF($C$4="TEBB0714_REV01",CALC_CONN_TEBB0714_REV01!$G:$T,IF($C$4="TEBA0714_REV01",CALC_CONN_TEBA0714_REV01!$G:$T))),14,0),"---")</f>
        <v>---</v>
      </c>
      <c r="I181" s="44" t="str">
        <f>IFERROR(VLOOKUP($D181&amp;"-"&amp;$E181,IF($C$4="TEBA0714_REV01",CALC_CONN_TEBA0714_REV01!$F:$K,IF($C$4="TEBB0714_REV01",CALC_CONN_TEBB0714_REV01!$F:$K,IF($C$4="TEBT0714_REV01",CALC_CONN_TEBT0714_REV01!$F:$K,"???"))),6,0),"---")</f>
        <v>---</v>
      </c>
      <c r="J181" s="45" t="str">
        <f>IFERROR(VLOOKUP($D181&amp;"-"&amp;$E181,IF($C$4="TEBA0714_REV01",CALC_CONN_TEBA0714_REV01!$F:$M,IF($C$4="TEBB0714_REV01",CALC_CONN_TEBB0714_REV01!$F:$M,IF($C$4="TEBT0714_REV01",CALC_CONN_TEBT0714_REV01!$F:$M,"???"))),8,0),"---")</f>
        <v>---</v>
      </c>
      <c r="K181" s="46" t="str">
        <f>IFERROR(VLOOKUP($D181&amp;"-"&amp;$E181,IF($C$4="TEBT0714_REV01",CALC_CONN_TEBT0714_REV01!$F:$N,IF($C$4="TEBB0714_REV01",CALC_CONN_TEBB0714_REV01!$F:$N,IF($C$4="TEBA0714_REV01",CALC_CONN_TEBA0714_REV01!$F:$N))),9,0),"---")</f>
        <v>---</v>
      </c>
      <c r="L181" s="44" t="str">
        <f>IFERROR(VLOOKUP(K181,B2B!$H$3:$I$2000,2,0),"---")</f>
        <v>---</v>
      </c>
      <c r="M181" s="44" t="str">
        <f>IFERROR(VLOOKUP(L181,IF($M$4="TE0714_REV01",RAW_m_TE0714_REV01!$AD:$AH,IF($M$4="TE0714_REV02",RAW_m_TE0714_REV02!$AD:$AH,IF($M$4="TE0714_REV03",RAW_m_TE0714_REV03!$AD:$AH))),5,0),"---")</f>
        <v>---</v>
      </c>
      <c r="N181" s="44" t="str">
        <f>IFERROR(VLOOKUP(L181,IF($M$4="TE0714_REV01",RAW_m_TE0714_REV01!$AE:$AJ,IF($M$4="TE0714_REV02",RAW_m_TE0714_REV02!$AE:$AJ,IF($M$4="TE0714_REV03",RAW_m_TE0714_REV03!$AE:$AJ))),6,0),"---")</f>
        <v>---</v>
      </c>
      <c r="O181" s="54" t="str">
        <f>IFERROR(VLOOKUP(L181,IF($M$4="TE0714_REV01",RAW_m_TE0714_REV01!$AD:$AE,IF($M$4="TE0714_REV02",RAW_m_TE0714_REV02!$AD:$AE,IF($M$4="TE0714_REV03",RAW_m_TE0714_REV03!$AD:$AE))),2,0),"---")</f>
        <v>---</v>
      </c>
      <c r="P181" s="44" t="str">
        <f>IFERROR(VLOOKUP(O181,IF($M$4="TE0714_REV01",RAW_m_TE0714_REV01!$AJ:$AK,IF($M$4="TE0714_REV02",RAW_m_TE0714_REV02!$AJ:$AK,IF($M$4="TE0714_REV03",RAW_m_TE0714_REV03!$AJ:$AK))),2,0),"---")</f>
        <v>---</v>
      </c>
      <c r="Q181" s="44" t="str">
        <f>IFERROR(VLOOKUP(L181,IF($M$4="TE0714_REV01",RAW_m_TE0714_REV01!$AD:$AF,IF($M$4="TE0714_REV02",RAW_m_TE0714_REV02!$AD:$AF,IF($M$4="TE0714_REV03",RAW_m_TE0714_REV03!$AD:$AF))),3,0),"---")</f>
        <v>---</v>
      </c>
      <c r="R181" s="44" t="str">
        <f>IFERROR(VLOOKUP(O181,IF($M$4="TE0714_REV01",RAW_m_TE0714_REV01!$AE:$AG,IF($M$4="TE0714_REV02",RAW_m_TE0714_REV02!$AE:$AG,IF($M$4="TE0714_REV03",RAW_m_TE0714_REV03!$AE:$AG))),3,0),"---")</f>
        <v>---</v>
      </c>
      <c r="S181" s="44" t="str">
        <f t="shared" si="5"/>
        <v>---</v>
      </c>
    </row>
    <row r="182" spans="2:19" ht="15" customHeight="1" x14ac:dyDescent="0.25">
      <c r="B182" s="41">
        <f t="shared" si="4"/>
        <v>177</v>
      </c>
      <c r="C182" s="42">
        <f>IFERROR(IF($C$4="TEBT0714_REV01",CALC_CONN_TEBT0714_REV01!U182,IF($C$4="TEBB0714_REV01",CALC_CONN_TEBB0714_REV01!U182,IF($C$4="TEBA0714_REV01",CALC_CONN_TEBA0714_REV01!U182,))),"---")</f>
        <v>0</v>
      </c>
      <c r="D182" s="43">
        <f>IFERROR(IF($C$4="TEBT0714_REV01",CALC_CONN_TEBT0714_REV01!D182,IF($C$4="TEBB0714_REV01",CALC_CONN_TEBB0714_REV01!D182,IF($C$4="TEBA0714_REV01",CALC_CONN_TEBA0714_REV01!D182,))),"---")</f>
        <v>0</v>
      </c>
      <c r="E182" s="43">
        <f>IFERROR(IF($C$4="TEBT0714_REV01",CALC_CONN_TEBT0714_REV01!E182,IF($C$4="TEBB0714_REV01",CALC_CONN_TEBB0714_REV01!E182,IF($C$4="TEBA0714_REV01",CALC_CONN_TEBA0714_REV01!E182,))),"---")</f>
        <v>0</v>
      </c>
      <c r="F182" s="44" t="str">
        <f>IFERROR(IF(VLOOKUP($D182&amp;"-"&amp;$E182,IF($C$4="TEBA0714_REV01",CALC_CONN_TEBA0714_REV01!$F:$I,IF($C$4="TEBB0714_REV01",CALC_CONN_TEBB0714_REV01!$F:$I,IF($C$4="TEBT0714_REV01",CALC_CONN_TEBT0714_REV01!$F:$I))),4,0)="--","---",IF($C$4="TEBA0714_REV01",CALC_CONN_TEBA0714_REV01!$G182&amp; " --&gt; " &amp;CALC_CONN_TEBA0714_REV01!$I182&amp; " --&gt; ",IF($C$4="TEBB0714_REV01",CALC_CONN_TEBB0714_REV01!$G182&amp; " --&gt; " &amp;CALC_CONN_TEBB0714_REV01!$I182&amp; " --&gt; ",IF($C$4="TEBT0714_REV01",CALC_CONN_TEBT0714_REV01!$G182&amp; " --&gt; " &amp;CALC_CONN_TEBT0714_REV01!$I182&amp; " --&gt; ")))),"---")</f>
        <v>---</v>
      </c>
      <c r="G182" s="44" t="str">
        <f>IFERROR(IF(VLOOKUP($D182&amp;"-"&amp;$E182,IF($C$4="TEBA0714_REV01",CALC_CONN_TEBA0714_REV01!$F:$H,IF($C$4="TEBB0714_REV01",CALC_CONN_TEBB0714_REV01!$F:$H,IF($C$4="TEBT0714_REV01",CALC_CONN_TEBT0714_REV01!$F:$H))),3,0)="--",VLOOKUP($D182&amp;"-"&amp;$E182,IF($C$4="TEBA0714_REV01",CALC_CONN_TEBA0714_REV01!$F:$H,IF($C$4="TEBB0714_REV01",CALC_CONN_TEBB0714_REV01!$F:$H,IF($C$4="TEBT0714_REV01",CALC_CONN_TEBT0714_REV01!$F:$H))),2,0),VLOOKUP($D182&amp;"-"&amp;$E182,IF($C$4="TEBA0714_REV01",CALC_CONN_TEBA0714_REV01!$F:$H,IF($C$4="TEBB0714_REV01",CALC_CONN_TEBB0714_REV01!$F:$H,IF($C$4="TEBT0714_REV01",CALC_CONN_TEBT0714_REV01!$F:$H))),3,0)),"---")</f>
        <v>---</v>
      </c>
      <c r="H182" s="44" t="str">
        <f>IFERROR(VLOOKUP(G182,IF($C$4="TEBT0714_REV01",CALC_CONN_TEBT0714_REV01!$G:$T,IF($C$4="TEBB0714_REV01",CALC_CONN_TEBB0714_REV01!$G:$T,IF($C$4="TEBA0714_REV01",CALC_CONN_TEBA0714_REV01!$G:$T))),14,0),"---")</f>
        <v>---</v>
      </c>
      <c r="I182" s="44" t="str">
        <f>IFERROR(VLOOKUP($D182&amp;"-"&amp;$E182,IF($C$4="TEBA0714_REV01",CALC_CONN_TEBA0714_REV01!$F:$K,IF($C$4="TEBB0714_REV01",CALC_CONN_TEBB0714_REV01!$F:$K,IF($C$4="TEBT0714_REV01",CALC_CONN_TEBT0714_REV01!$F:$K,"???"))),6,0),"---")</f>
        <v>---</v>
      </c>
      <c r="J182" s="45" t="str">
        <f>IFERROR(VLOOKUP($D182&amp;"-"&amp;$E182,IF($C$4="TEBA0714_REV01",CALC_CONN_TEBA0714_REV01!$F:$M,IF($C$4="TEBB0714_REV01",CALC_CONN_TEBB0714_REV01!$F:$M,IF($C$4="TEBT0714_REV01",CALC_CONN_TEBT0714_REV01!$F:$M,"???"))),8,0),"---")</f>
        <v>---</v>
      </c>
      <c r="K182" s="46" t="str">
        <f>IFERROR(VLOOKUP($D182&amp;"-"&amp;$E182,IF($C$4="TEBT0714_REV01",CALC_CONN_TEBT0714_REV01!$F:$N,IF($C$4="TEBB0714_REV01",CALC_CONN_TEBB0714_REV01!$F:$N,IF($C$4="TEBA0714_REV01",CALC_CONN_TEBA0714_REV01!$F:$N))),9,0),"---")</f>
        <v>---</v>
      </c>
      <c r="L182" s="44" t="str">
        <f>IFERROR(VLOOKUP(K182,B2B!$H$3:$I$2000,2,0),"---")</f>
        <v>---</v>
      </c>
      <c r="M182" s="44" t="str">
        <f>IFERROR(VLOOKUP(L182,IF($M$4="TE0714_REV01",RAW_m_TE0714_REV01!$AD:$AH,IF($M$4="TE0714_REV02",RAW_m_TE0714_REV02!$AD:$AH,IF($M$4="TE0714_REV03",RAW_m_TE0714_REV03!$AD:$AH))),5,0),"---")</f>
        <v>---</v>
      </c>
      <c r="N182" s="44" t="str">
        <f>IFERROR(VLOOKUP(L182,IF($M$4="TE0714_REV01",RAW_m_TE0714_REV01!$AE:$AJ,IF($M$4="TE0714_REV02",RAW_m_TE0714_REV02!$AE:$AJ,IF($M$4="TE0714_REV03",RAW_m_TE0714_REV03!$AE:$AJ))),6,0),"---")</f>
        <v>---</v>
      </c>
      <c r="O182" s="54" t="str">
        <f>IFERROR(VLOOKUP(L182,IF($M$4="TE0714_REV01",RAW_m_TE0714_REV01!$AD:$AE,IF($M$4="TE0714_REV02",RAW_m_TE0714_REV02!$AD:$AE,IF($M$4="TE0714_REV03",RAW_m_TE0714_REV03!$AD:$AE))),2,0),"---")</f>
        <v>---</v>
      </c>
      <c r="P182" s="44" t="str">
        <f>IFERROR(VLOOKUP(O182,IF($M$4="TE0714_REV01",RAW_m_TE0714_REV01!$AJ:$AK,IF($M$4="TE0714_REV02",RAW_m_TE0714_REV02!$AJ:$AK,IF($M$4="TE0714_REV03",RAW_m_TE0714_REV03!$AJ:$AK))),2,0),"---")</f>
        <v>---</v>
      </c>
      <c r="Q182" s="44" t="str">
        <f>IFERROR(VLOOKUP(L182,IF($M$4="TE0714_REV01",RAW_m_TE0714_REV01!$AD:$AF,IF($M$4="TE0714_REV02",RAW_m_TE0714_REV02!$AD:$AF,IF($M$4="TE0714_REV03",RAW_m_TE0714_REV03!$AD:$AF))),3,0),"---")</f>
        <v>---</v>
      </c>
      <c r="R182" s="44" t="str">
        <f>IFERROR(VLOOKUP(O182,IF($M$4="TE0714_REV01",RAW_m_TE0714_REV01!$AE:$AG,IF($M$4="TE0714_REV02",RAW_m_TE0714_REV02!$AE:$AG,IF($M$4="TE0714_REV03",RAW_m_TE0714_REV03!$AE:$AG))),3,0),"---")</f>
        <v>---</v>
      </c>
      <c r="S182" s="44" t="str">
        <f t="shared" si="5"/>
        <v>---</v>
      </c>
    </row>
    <row r="183" spans="2:19" ht="15" customHeight="1" x14ac:dyDescent="0.25">
      <c r="B183" s="41">
        <f t="shared" si="4"/>
        <v>178</v>
      </c>
      <c r="C183" s="42">
        <f>IFERROR(IF($C$4="TEBT0714_REV01",CALC_CONN_TEBT0714_REV01!U183,IF($C$4="TEBB0714_REV01",CALC_CONN_TEBB0714_REV01!U183,IF($C$4="TEBA0714_REV01",CALC_CONN_TEBA0714_REV01!U183,))),"---")</f>
        <v>0</v>
      </c>
      <c r="D183" s="43">
        <f>IFERROR(IF($C$4="TEBT0714_REV01",CALC_CONN_TEBT0714_REV01!D183,IF($C$4="TEBB0714_REV01",CALC_CONN_TEBB0714_REV01!D183,IF($C$4="TEBA0714_REV01",CALC_CONN_TEBA0714_REV01!D183,))),"---")</f>
        <v>0</v>
      </c>
      <c r="E183" s="43">
        <f>IFERROR(IF($C$4="TEBT0714_REV01",CALC_CONN_TEBT0714_REV01!E183,IF($C$4="TEBB0714_REV01",CALC_CONN_TEBB0714_REV01!E183,IF($C$4="TEBA0714_REV01",CALC_CONN_TEBA0714_REV01!E183,))),"---")</f>
        <v>0</v>
      </c>
      <c r="F183" s="44" t="str">
        <f>IFERROR(IF(VLOOKUP($D183&amp;"-"&amp;$E183,IF($C$4="TEBA0714_REV01",CALC_CONN_TEBA0714_REV01!$F:$I,IF($C$4="TEBB0714_REV01",CALC_CONN_TEBB0714_REV01!$F:$I,IF($C$4="TEBT0714_REV01",CALC_CONN_TEBT0714_REV01!$F:$I))),4,0)="--","---",IF($C$4="TEBA0714_REV01",CALC_CONN_TEBA0714_REV01!$G183&amp; " --&gt; " &amp;CALC_CONN_TEBA0714_REV01!$I183&amp; " --&gt; ",IF($C$4="TEBB0714_REV01",CALC_CONN_TEBB0714_REV01!$G183&amp; " --&gt; " &amp;CALC_CONN_TEBB0714_REV01!$I183&amp; " --&gt; ",IF($C$4="TEBT0714_REV01",CALC_CONN_TEBT0714_REV01!$G183&amp; " --&gt; " &amp;CALC_CONN_TEBT0714_REV01!$I183&amp; " --&gt; ")))),"---")</f>
        <v>---</v>
      </c>
      <c r="G183" s="44" t="str">
        <f>IFERROR(IF(VLOOKUP($D183&amp;"-"&amp;$E183,IF($C$4="TEBA0714_REV01",CALC_CONN_TEBA0714_REV01!$F:$H,IF($C$4="TEBB0714_REV01",CALC_CONN_TEBB0714_REV01!$F:$H,IF($C$4="TEBT0714_REV01",CALC_CONN_TEBT0714_REV01!$F:$H))),3,0)="--",VLOOKUP($D183&amp;"-"&amp;$E183,IF($C$4="TEBA0714_REV01",CALC_CONN_TEBA0714_REV01!$F:$H,IF($C$4="TEBB0714_REV01",CALC_CONN_TEBB0714_REV01!$F:$H,IF($C$4="TEBT0714_REV01",CALC_CONN_TEBT0714_REV01!$F:$H))),2,0),VLOOKUP($D183&amp;"-"&amp;$E183,IF($C$4="TEBA0714_REV01",CALC_CONN_TEBA0714_REV01!$F:$H,IF($C$4="TEBB0714_REV01",CALC_CONN_TEBB0714_REV01!$F:$H,IF($C$4="TEBT0714_REV01",CALC_CONN_TEBT0714_REV01!$F:$H))),3,0)),"---")</f>
        <v>---</v>
      </c>
      <c r="H183" s="44" t="str">
        <f>IFERROR(VLOOKUP(G183,IF($C$4="TEBT0714_REV01",CALC_CONN_TEBT0714_REV01!$G:$T,IF($C$4="TEBB0714_REV01",CALC_CONN_TEBB0714_REV01!$G:$T,IF($C$4="TEBA0714_REV01",CALC_CONN_TEBA0714_REV01!$G:$T))),14,0),"---")</f>
        <v>---</v>
      </c>
      <c r="I183" s="44" t="str">
        <f>IFERROR(VLOOKUP($D183&amp;"-"&amp;$E183,IF($C$4="TEBA0714_REV01",CALC_CONN_TEBA0714_REV01!$F:$K,IF($C$4="TEBB0714_REV01",CALC_CONN_TEBB0714_REV01!$F:$K,IF($C$4="TEBT0714_REV01",CALC_CONN_TEBT0714_REV01!$F:$K,"???"))),6,0),"---")</f>
        <v>---</v>
      </c>
      <c r="J183" s="45" t="str">
        <f>IFERROR(VLOOKUP($D183&amp;"-"&amp;$E183,IF($C$4="TEBA0714_REV01",CALC_CONN_TEBA0714_REV01!$F:$M,IF($C$4="TEBB0714_REV01",CALC_CONN_TEBB0714_REV01!$F:$M,IF($C$4="TEBT0714_REV01",CALC_CONN_TEBT0714_REV01!$F:$M,"???"))),8,0),"---")</f>
        <v>---</v>
      </c>
      <c r="K183" s="46" t="str">
        <f>IFERROR(VLOOKUP($D183&amp;"-"&amp;$E183,IF($C$4="TEBT0714_REV01",CALC_CONN_TEBT0714_REV01!$F:$N,IF($C$4="TEBB0714_REV01",CALC_CONN_TEBB0714_REV01!$F:$N,IF($C$4="TEBA0714_REV01",CALC_CONN_TEBA0714_REV01!$F:$N))),9,0),"---")</f>
        <v>---</v>
      </c>
      <c r="L183" s="44" t="str">
        <f>IFERROR(VLOOKUP(K183,B2B!$H$3:$I$2000,2,0),"---")</f>
        <v>---</v>
      </c>
      <c r="M183" s="44" t="str">
        <f>IFERROR(VLOOKUP(L183,IF($M$4="TE0714_REV01",RAW_m_TE0714_REV01!$AD:$AH,IF($M$4="TE0714_REV02",RAW_m_TE0714_REV02!$AD:$AH,IF($M$4="TE0714_REV03",RAW_m_TE0714_REV03!$AD:$AH))),5,0),"---")</f>
        <v>---</v>
      </c>
      <c r="N183" s="44" t="str">
        <f>IFERROR(VLOOKUP(L183,IF($M$4="TE0714_REV01",RAW_m_TE0714_REV01!$AE:$AJ,IF($M$4="TE0714_REV02",RAW_m_TE0714_REV02!$AE:$AJ,IF($M$4="TE0714_REV03",RAW_m_TE0714_REV03!$AE:$AJ))),6,0),"---")</f>
        <v>---</v>
      </c>
      <c r="O183" s="54" t="str">
        <f>IFERROR(VLOOKUP(L183,IF($M$4="TE0714_REV01",RAW_m_TE0714_REV01!$AD:$AE,IF($M$4="TE0714_REV02",RAW_m_TE0714_REV02!$AD:$AE,IF($M$4="TE0714_REV03",RAW_m_TE0714_REV03!$AD:$AE))),2,0),"---")</f>
        <v>---</v>
      </c>
      <c r="P183" s="44" t="str">
        <f>IFERROR(VLOOKUP(O183,IF($M$4="TE0714_REV01",RAW_m_TE0714_REV01!$AJ:$AK,IF($M$4="TE0714_REV02",RAW_m_TE0714_REV02!$AJ:$AK,IF($M$4="TE0714_REV03",RAW_m_TE0714_REV03!$AJ:$AK))),2,0),"---")</f>
        <v>---</v>
      </c>
      <c r="Q183" s="44" t="str">
        <f>IFERROR(VLOOKUP(L183,IF($M$4="TE0714_REV01",RAW_m_TE0714_REV01!$AD:$AF,IF($M$4="TE0714_REV02",RAW_m_TE0714_REV02!$AD:$AF,IF($M$4="TE0714_REV03",RAW_m_TE0714_REV03!$AD:$AF))),3,0),"---")</f>
        <v>---</v>
      </c>
      <c r="R183" s="44" t="str">
        <f>IFERROR(VLOOKUP(O183,IF($M$4="TE0714_REV01",RAW_m_TE0714_REV01!$AE:$AG,IF($M$4="TE0714_REV02",RAW_m_TE0714_REV02!$AE:$AG,IF($M$4="TE0714_REV03",RAW_m_TE0714_REV03!$AE:$AG))),3,0),"---")</f>
        <v>---</v>
      </c>
      <c r="S183" s="44" t="str">
        <f t="shared" si="5"/>
        <v>---</v>
      </c>
    </row>
    <row r="184" spans="2:19" ht="15" customHeight="1" x14ac:dyDescent="0.25">
      <c r="B184" s="41">
        <f t="shared" si="4"/>
        <v>179</v>
      </c>
      <c r="C184" s="42">
        <f>IFERROR(IF($C$4="TEBT0714_REV01",CALC_CONN_TEBT0714_REV01!U184,IF($C$4="TEBB0714_REV01",CALC_CONN_TEBB0714_REV01!U184,IF($C$4="TEBA0714_REV01",CALC_CONN_TEBA0714_REV01!U184,))),"---")</f>
        <v>0</v>
      </c>
      <c r="D184" s="43">
        <f>IFERROR(IF($C$4="TEBT0714_REV01",CALC_CONN_TEBT0714_REV01!D184,IF($C$4="TEBB0714_REV01",CALC_CONN_TEBB0714_REV01!D184,IF($C$4="TEBA0714_REV01",CALC_CONN_TEBA0714_REV01!D184,))),"---")</f>
        <v>0</v>
      </c>
      <c r="E184" s="43">
        <f>IFERROR(IF($C$4="TEBT0714_REV01",CALC_CONN_TEBT0714_REV01!E184,IF($C$4="TEBB0714_REV01",CALC_CONN_TEBB0714_REV01!E184,IF($C$4="TEBA0714_REV01",CALC_CONN_TEBA0714_REV01!E184,))),"---")</f>
        <v>0</v>
      </c>
      <c r="F184" s="44" t="str">
        <f>IFERROR(IF(VLOOKUP($D184&amp;"-"&amp;$E184,IF($C$4="TEBA0714_REV01",CALC_CONN_TEBA0714_REV01!$F:$I,IF($C$4="TEBB0714_REV01",CALC_CONN_TEBB0714_REV01!$F:$I,IF($C$4="TEBT0714_REV01",CALC_CONN_TEBT0714_REV01!$F:$I))),4,0)="--","---",IF($C$4="TEBA0714_REV01",CALC_CONN_TEBA0714_REV01!$G184&amp; " --&gt; " &amp;CALC_CONN_TEBA0714_REV01!$I184&amp; " --&gt; ",IF($C$4="TEBB0714_REV01",CALC_CONN_TEBB0714_REV01!$G184&amp; " --&gt; " &amp;CALC_CONN_TEBB0714_REV01!$I184&amp; " --&gt; ",IF($C$4="TEBT0714_REV01",CALC_CONN_TEBT0714_REV01!$G184&amp; " --&gt; " &amp;CALC_CONN_TEBT0714_REV01!$I184&amp; " --&gt; ")))),"---")</f>
        <v>---</v>
      </c>
      <c r="G184" s="44" t="str">
        <f>IFERROR(IF(VLOOKUP($D184&amp;"-"&amp;$E184,IF($C$4="TEBA0714_REV01",CALC_CONN_TEBA0714_REV01!$F:$H,IF($C$4="TEBB0714_REV01",CALC_CONN_TEBB0714_REV01!$F:$H,IF($C$4="TEBT0714_REV01",CALC_CONN_TEBT0714_REV01!$F:$H))),3,0)="--",VLOOKUP($D184&amp;"-"&amp;$E184,IF($C$4="TEBA0714_REV01",CALC_CONN_TEBA0714_REV01!$F:$H,IF($C$4="TEBB0714_REV01",CALC_CONN_TEBB0714_REV01!$F:$H,IF($C$4="TEBT0714_REV01",CALC_CONN_TEBT0714_REV01!$F:$H))),2,0),VLOOKUP($D184&amp;"-"&amp;$E184,IF($C$4="TEBA0714_REV01",CALC_CONN_TEBA0714_REV01!$F:$H,IF($C$4="TEBB0714_REV01",CALC_CONN_TEBB0714_REV01!$F:$H,IF($C$4="TEBT0714_REV01",CALC_CONN_TEBT0714_REV01!$F:$H))),3,0)),"---")</f>
        <v>---</v>
      </c>
      <c r="H184" s="44" t="str">
        <f>IFERROR(VLOOKUP(G184,IF($C$4="TEBT0714_REV01",CALC_CONN_TEBT0714_REV01!$G:$T,IF($C$4="TEBB0714_REV01",CALC_CONN_TEBB0714_REV01!$G:$T,IF($C$4="TEBA0714_REV01",CALC_CONN_TEBA0714_REV01!$G:$T))),14,0),"---")</f>
        <v>---</v>
      </c>
      <c r="I184" s="44" t="str">
        <f>IFERROR(VLOOKUP($D184&amp;"-"&amp;$E184,IF($C$4="TEBA0714_REV01",CALC_CONN_TEBA0714_REV01!$F:$K,IF($C$4="TEBB0714_REV01",CALC_CONN_TEBB0714_REV01!$F:$K,IF($C$4="TEBT0714_REV01",CALC_CONN_TEBT0714_REV01!$F:$K,"???"))),6,0),"---")</f>
        <v>---</v>
      </c>
      <c r="J184" s="45" t="str">
        <f>IFERROR(VLOOKUP($D184&amp;"-"&amp;$E184,IF($C$4="TEBA0714_REV01",CALC_CONN_TEBA0714_REV01!$F:$M,IF($C$4="TEBB0714_REV01",CALC_CONN_TEBB0714_REV01!$F:$M,IF($C$4="TEBT0714_REV01",CALC_CONN_TEBT0714_REV01!$F:$M,"???"))),8,0),"---")</f>
        <v>---</v>
      </c>
      <c r="K184" s="46" t="str">
        <f>IFERROR(VLOOKUP($D184&amp;"-"&amp;$E184,IF($C$4="TEBT0714_REV01",CALC_CONN_TEBT0714_REV01!$F:$N,IF($C$4="TEBB0714_REV01",CALC_CONN_TEBB0714_REV01!$F:$N,IF($C$4="TEBA0714_REV01",CALC_CONN_TEBA0714_REV01!$F:$N))),9,0),"---")</f>
        <v>---</v>
      </c>
      <c r="L184" s="44" t="str">
        <f>IFERROR(VLOOKUP(K184,B2B!$H$3:$I$2000,2,0),"---")</f>
        <v>---</v>
      </c>
      <c r="M184" s="44" t="str">
        <f>IFERROR(VLOOKUP(L184,IF($M$4="TE0714_REV01",RAW_m_TE0714_REV01!$AD:$AH,IF($M$4="TE0714_REV02",RAW_m_TE0714_REV02!$AD:$AH,IF($M$4="TE0714_REV03",RAW_m_TE0714_REV03!$AD:$AH))),5,0),"---")</f>
        <v>---</v>
      </c>
      <c r="N184" s="44" t="str">
        <f>IFERROR(VLOOKUP(L184,IF($M$4="TE0714_REV01",RAW_m_TE0714_REV01!$AE:$AJ,IF($M$4="TE0714_REV02",RAW_m_TE0714_REV02!$AE:$AJ,IF($M$4="TE0714_REV03",RAW_m_TE0714_REV03!$AE:$AJ))),6,0),"---")</f>
        <v>---</v>
      </c>
      <c r="O184" s="54" t="str">
        <f>IFERROR(VLOOKUP(L184,IF($M$4="TE0714_REV01",RAW_m_TE0714_REV01!$AD:$AE,IF($M$4="TE0714_REV02",RAW_m_TE0714_REV02!$AD:$AE,IF($M$4="TE0714_REV03",RAW_m_TE0714_REV03!$AD:$AE))),2,0),"---")</f>
        <v>---</v>
      </c>
      <c r="P184" s="44" t="str">
        <f>IFERROR(VLOOKUP(O184,IF($M$4="TE0714_REV01",RAW_m_TE0714_REV01!$AJ:$AK,IF($M$4="TE0714_REV02",RAW_m_TE0714_REV02!$AJ:$AK,IF($M$4="TE0714_REV03",RAW_m_TE0714_REV03!$AJ:$AK))),2,0),"---")</f>
        <v>---</v>
      </c>
      <c r="Q184" s="44" t="str">
        <f>IFERROR(VLOOKUP(L184,IF($M$4="TE0714_REV01",RAW_m_TE0714_REV01!$AD:$AF,IF($M$4="TE0714_REV02",RAW_m_TE0714_REV02!$AD:$AF,IF($M$4="TE0714_REV03",RAW_m_TE0714_REV03!$AD:$AF))),3,0),"---")</f>
        <v>---</v>
      </c>
      <c r="R184" s="44" t="str">
        <f>IFERROR(VLOOKUP(O184,IF($M$4="TE0714_REV01",RAW_m_TE0714_REV01!$AE:$AG,IF($M$4="TE0714_REV02",RAW_m_TE0714_REV02!$AE:$AG,IF($M$4="TE0714_REV03",RAW_m_TE0714_REV03!$AE:$AG))),3,0),"---")</f>
        <v>---</v>
      </c>
      <c r="S184" s="44" t="str">
        <f t="shared" si="5"/>
        <v>---</v>
      </c>
    </row>
    <row r="185" spans="2:19" ht="15" customHeight="1" x14ac:dyDescent="0.25">
      <c r="B185" s="41">
        <f t="shared" si="4"/>
        <v>180</v>
      </c>
      <c r="C185" s="42">
        <f>IFERROR(IF($C$4="TEBT0714_REV01",CALC_CONN_TEBT0714_REV01!U185,IF($C$4="TEBB0714_REV01",CALC_CONN_TEBB0714_REV01!U185,IF($C$4="TEBA0714_REV01",CALC_CONN_TEBA0714_REV01!U185,))),"---")</f>
        <v>0</v>
      </c>
      <c r="D185" s="43">
        <f>IFERROR(IF($C$4="TEBT0714_REV01",CALC_CONN_TEBT0714_REV01!D185,IF($C$4="TEBB0714_REV01",CALC_CONN_TEBB0714_REV01!D185,IF($C$4="TEBA0714_REV01",CALC_CONN_TEBA0714_REV01!D185,))),"---")</f>
        <v>0</v>
      </c>
      <c r="E185" s="43">
        <f>IFERROR(IF($C$4="TEBT0714_REV01",CALC_CONN_TEBT0714_REV01!E185,IF($C$4="TEBB0714_REV01",CALC_CONN_TEBB0714_REV01!E185,IF($C$4="TEBA0714_REV01",CALC_CONN_TEBA0714_REV01!E185,))),"---")</f>
        <v>0</v>
      </c>
      <c r="F185" s="44" t="str">
        <f>IFERROR(IF(VLOOKUP($D185&amp;"-"&amp;$E185,IF($C$4="TEBA0714_REV01",CALC_CONN_TEBA0714_REV01!$F:$I,IF($C$4="TEBB0714_REV01",CALC_CONN_TEBB0714_REV01!$F:$I,IF($C$4="TEBT0714_REV01",CALC_CONN_TEBT0714_REV01!$F:$I))),4,0)="--","---",IF($C$4="TEBA0714_REV01",CALC_CONN_TEBA0714_REV01!$G185&amp; " --&gt; " &amp;CALC_CONN_TEBA0714_REV01!$I185&amp; " --&gt; ",IF($C$4="TEBB0714_REV01",CALC_CONN_TEBB0714_REV01!$G185&amp; " --&gt; " &amp;CALC_CONN_TEBB0714_REV01!$I185&amp; " --&gt; ",IF($C$4="TEBT0714_REV01",CALC_CONN_TEBT0714_REV01!$G185&amp; " --&gt; " &amp;CALC_CONN_TEBT0714_REV01!$I185&amp; " --&gt; ")))),"---")</f>
        <v>---</v>
      </c>
      <c r="G185" s="44" t="str">
        <f>IFERROR(IF(VLOOKUP($D185&amp;"-"&amp;$E185,IF($C$4="TEBA0714_REV01",CALC_CONN_TEBA0714_REV01!$F:$H,IF($C$4="TEBB0714_REV01",CALC_CONN_TEBB0714_REV01!$F:$H,IF($C$4="TEBT0714_REV01",CALC_CONN_TEBT0714_REV01!$F:$H))),3,0)="--",VLOOKUP($D185&amp;"-"&amp;$E185,IF($C$4="TEBA0714_REV01",CALC_CONN_TEBA0714_REV01!$F:$H,IF($C$4="TEBB0714_REV01",CALC_CONN_TEBB0714_REV01!$F:$H,IF($C$4="TEBT0714_REV01",CALC_CONN_TEBT0714_REV01!$F:$H))),2,0),VLOOKUP($D185&amp;"-"&amp;$E185,IF($C$4="TEBA0714_REV01",CALC_CONN_TEBA0714_REV01!$F:$H,IF($C$4="TEBB0714_REV01",CALC_CONN_TEBB0714_REV01!$F:$H,IF($C$4="TEBT0714_REV01",CALC_CONN_TEBT0714_REV01!$F:$H))),3,0)),"---")</f>
        <v>---</v>
      </c>
      <c r="H185" s="44" t="str">
        <f>IFERROR(VLOOKUP(G185,IF($C$4="TEBT0714_REV01",CALC_CONN_TEBT0714_REV01!$G:$T,IF($C$4="TEBB0714_REV01",CALC_CONN_TEBB0714_REV01!$G:$T,IF($C$4="TEBA0714_REV01",CALC_CONN_TEBA0714_REV01!$G:$T))),14,0),"---")</f>
        <v>---</v>
      </c>
      <c r="I185" s="44" t="str">
        <f>IFERROR(VLOOKUP($D185&amp;"-"&amp;$E185,IF($C$4="TEBA0714_REV01",CALC_CONN_TEBA0714_REV01!$F:$K,IF($C$4="TEBB0714_REV01",CALC_CONN_TEBB0714_REV01!$F:$K,IF($C$4="TEBT0714_REV01",CALC_CONN_TEBT0714_REV01!$F:$K,"???"))),6,0),"---")</f>
        <v>---</v>
      </c>
      <c r="J185" s="45" t="str">
        <f>IFERROR(VLOOKUP($D185&amp;"-"&amp;$E185,IF($C$4="TEBA0714_REV01",CALC_CONN_TEBA0714_REV01!$F:$M,IF($C$4="TEBB0714_REV01",CALC_CONN_TEBB0714_REV01!$F:$M,IF($C$4="TEBT0714_REV01",CALC_CONN_TEBT0714_REV01!$F:$M,"???"))),8,0),"---")</f>
        <v>---</v>
      </c>
      <c r="K185" s="46" t="str">
        <f>IFERROR(VLOOKUP($D185&amp;"-"&amp;$E185,IF($C$4="TEBT0714_REV01",CALC_CONN_TEBT0714_REV01!$F:$N,IF($C$4="TEBB0714_REV01",CALC_CONN_TEBB0714_REV01!$F:$N,IF($C$4="TEBA0714_REV01",CALC_CONN_TEBA0714_REV01!$F:$N))),9,0),"---")</f>
        <v>---</v>
      </c>
      <c r="L185" s="44" t="str">
        <f>IFERROR(VLOOKUP(K185,B2B!$H$3:$I$2000,2,0),"---")</f>
        <v>---</v>
      </c>
      <c r="M185" s="44" t="str">
        <f>IFERROR(VLOOKUP(L185,IF($M$4="TE0714_REV01",RAW_m_TE0714_REV01!$AD:$AH,IF($M$4="TE0714_REV02",RAW_m_TE0714_REV02!$AD:$AH,IF($M$4="TE0714_REV03",RAW_m_TE0714_REV03!$AD:$AH))),5,0),"---")</f>
        <v>---</v>
      </c>
      <c r="N185" s="44" t="str">
        <f>IFERROR(VLOOKUP(L185,IF($M$4="TE0714_REV01",RAW_m_TE0714_REV01!$AE:$AJ,IF($M$4="TE0714_REV02",RAW_m_TE0714_REV02!$AE:$AJ,IF($M$4="TE0714_REV03",RAW_m_TE0714_REV03!$AE:$AJ))),6,0),"---")</f>
        <v>---</v>
      </c>
      <c r="O185" s="54" t="str">
        <f>IFERROR(VLOOKUP(L185,IF($M$4="TE0714_REV01",RAW_m_TE0714_REV01!$AD:$AE,IF($M$4="TE0714_REV02",RAW_m_TE0714_REV02!$AD:$AE,IF($M$4="TE0714_REV03",RAW_m_TE0714_REV03!$AD:$AE))),2,0),"---")</f>
        <v>---</v>
      </c>
      <c r="P185" s="44" t="str">
        <f>IFERROR(VLOOKUP(O185,IF($M$4="TE0714_REV01",RAW_m_TE0714_REV01!$AJ:$AK,IF($M$4="TE0714_REV02",RAW_m_TE0714_REV02!$AJ:$AK,IF($M$4="TE0714_REV03",RAW_m_TE0714_REV03!$AJ:$AK))),2,0),"---")</f>
        <v>---</v>
      </c>
      <c r="Q185" s="44" t="str">
        <f>IFERROR(VLOOKUP(L185,IF($M$4="TE0714_REV01",RAW_m_TE0714_REV01!$AD:$AF,IF($M$4="TE0714_REV02",RAW_m_TE0714_REV02!$AD:$AF,IF($M$4="TE0714_REV03",RAW_m_TE0714_REV03!$AD:$AF))),3,0),"---")</f>
        <v>---</v>
      </c>
      <c r="R185" s="44" t="str">
        <f>IFERROR(VLOOKUP(O185,IF($M$4="TE0714_REV01",RAW_m_TE0714_REV01!$AE:$AG,IF($M$4="TE0714_REV02",RAW_m_TE0714_REV02!$AE:$AG,IF($M$4="TE0714_REV03",RAW_m_TE0714_REV03!$AE:$AG))),3,0),"---")</f>
        <v>---</v>
      </c>
      <c r="S185" s="44" t="str">
        <f t="shared" si="5"/>
        <v>---</v>
      </c>
    </row>
    <row r="186" spans="2:19" ht="15" customHeight="1" x14ac:dyDescent="0.25">
      <c r="B186" s="41">
        <f t="shared" si="4"/>
        <v>181</v>
      </c>
      <c r="C186" s="42">
        <f>IFERROR(IF($C$4="TEBT0714_REV01",CALC_CONN_TEBT0714_REV01!U186,IF($C$4="TEBB0714_REV01",CALC_CONN_TEBB0714_REV01!U186,IF($C$4="TEBA0714_REV01",CALC_CONN_TEBA0714_REV01!U186,))),"---")</f>
        <v>0</v>
      </c>
      <c r="D186" s="43">
        <f>IFERROR(IF($C$4="TEBT0714_REV01",CALC_CONN_TEBT0714_REV01!D186,IF($C$4="TEBB0714_REV01",CALC_CONN_TEBB0714_REV01!D186,IF($C$4="TEBA0714_REV01",CALC_CONN_TEBA0714_REV01!D186,))),"---")</f>
        <v>0</v>
      </c>
      <c r="E186" s="43">
        <f>IFERROR(IF($C$4="TEBT0714_REV01",CALC_CONN_TEBT0714_REV01!E186,IF($C$4="TEBB0714_REV01",CALC_CONN_TEBB0714_REV01!E186,IF($C$4="TEBA0714_REV01",CALC_CONN_TEBA0714_REV01!E186,))),"---")</f>
        <v>0</v>
      </c>
      <c r="F186" s="44" t="str">
        <f>IFERROR(IF(VLOOKUP($D186&amp;"-"&amp;$E186,IF($C$4="TEBA0714_REV01",CALC_CONN_TEBA0714_REV01!$F:$I,IF($C$4="TEBB0714_REV01",CALC_CONN_TEBB0714_REV01!$F:$I,IF($C$4="TEBT0714_REV01",CALC_CONN_TEBT0714_REV01!$F:$I))),4,0)="--","---",IF($C$4="TEBA0714_REV01",CALC_CONN_TEBA0714_REV01!$G186&amp; " --&gt; " &amp;CALC_CONN_TEBA0714_REV01!$I186&amp; " --&gt; ",IF($C$4="TEBB0714_REV01",CALC_CONN_TEBB0714_REV01!$G186&amp; " --&gt; " &amp;CALC_CONN_TEBB0714_REV01!$I186&amp; " --&gt; ",IF($C$4="TEBT0714_REV01",CALC_CONN_TEBT0714_REV01!$G186&amp; " --&gt; " &amp;CALC_CONN_TEBT0714_REV01!$I186&amp; " --&gt; ")))),"---")</f>
        <v>---</v>
      </c>
      <c r="G186" s="44" t="str">
        <f>IFERROR(IF(VLOOKUP($D186&amp;"-"&amp;$E186,IF($C$4="TEBA0714_REV01",CALC_CONN_TEBA0714_REV01!$F:$H,IF($C$4="TEBB0714_REV01",CALC_CONN_TEBB0714_REV01!$F:$H,IF($C$4="TEBT0714_REV01",CALC_CONN_TEBT0714_REV01!$F:$H))),3,0)="--",VLOOKUP($D186&amp;"-"&amp;$E186,IF($C$4="TEBA0714_REV01",CALC_CONN_TEBA0714_REV01!$F:$H,IF($C$4="TEBB0714_REV01",CALC_CONN_TEBB0714_REV01!$F:$H,IF($C$4="TEBT0714_REV01",CALC_CONN_TEBT0714_REV01!$F:$H))),2,0),VLOOKUP($D186&amp;"-"&amp;$E186,IF($C$4="TEBA0714_REV01",CALC_CONN_TEBA0714_REV01!$F:$H,IF($C$4="TEBB0714_REV01",CALC_CONN_TEBB0714_REV01!$F:$H,IF($C$4="TEBT0714_REV01",CALC_CONN_TEBT0714_REV01!$F:$H))),3,0)),"---")</f>
        <v>---</v>
      </c>
      <c r="H186" s="44" t="str">
        <f>IFERROR(VLOOKUP(G186,IF($C$4="TEBT0714_REV01",CALC_CONN_TEBT0714_REV01!$G:$T,IF($C$4="TEBB0714_REV01",CALC_CONN_TEBB0714_REV01!$G:$T,IF($C$4="TEBA0714_REV01",CALC_CONN_TEBA0714_REV01!$G:$T))),14,0),"---")</f>
        <v>---</v>
      </c>
      <c r="I186" s="44" t="str">
        <f>IFERROR(VLOOKUP($D186&amp;"-"&amp;$E186,IF($C$4="TEBA0714_REV01",CALC_CONN_TEBA0714_REV01!$F:$K,IF($C$4="TEBB0714_REV01",CALC_CONN_TEBB0714_REV01!$F:$K,IF($C$4="TEBT0714_REV01",CALC_CONN_TEBT0714_REV01!$F:$K,"???"))),6,0),"---")</f>
        <v>---</v>
      </c>
      <c r="J186" s="45" t="str">
        <f>IFERROR(VLOOKUP($D186&amp;"-"&amp;$E186,IF($C$4="TEBA0714_REV01",CALC_CONN_TEBA0714_REV01!$F:$M,IF($C$4="TEBB0714_REV01",CALC_CONN_TEBB0714_REV01!$F:$M,IF($C$4="TEBT0714_REV01",CALC_CONN_TEBT0714_REV01!$F:$M,"???"))),8,0),"---")</f>
        <v>---</v>
      </c>
      <c r="K186" s="46" t="str">
        <f>IFERROR(VLOOKUP($D186&amp;"-"&amp;$E186,IF($C$4="TEBT0714_REV01",CALC_CONN_TEBT0714_REV01!$F:$N,IF($C$4="TEBB0714_REV01",CALC_CONN_TEBB0714_REV01!$F:$N,IF($C$4="TEBA0714_REV01",CALC_CONN_TEBA0714_REV01!$F:$N))),9,0),"---")</f>
        <v>---</v>
      </c>
      <c r="L186" s="44" t="str">
        <f>IFERROR(VLOOKUP(K186,B2B!$H$3:$I$2000,2,0),"---")</f>
        <v>---</v>
      </c>
      <c r="M186" s="44" t="str">
        <f>IFERROR(VLOOKUP(L186,IF($M$4="TE0714_REV01",RAW_m_TE0714_REV01!$AD:$AH,IF($M$4="TE0714_REV02",RAW_m_TE0714_REV02!$AD:$AH,IF($M$4="TE0714_REV03",RAW_m_TE0714_REV03!$AD:$AH))),5,0),"---")</f>
        <v>---</v>
      </c>
      <c r="N186" s="44" t="str">
        <f>IFERROR(VLOOKUP(L186,IF($M$4="TE0714_REV01",RAW_m_TE0714_REV01!$AE:$AJ,IF($M$4="TE0714_REV02",RAW_m_TE0714_REV02!$AE:$AJ,IF($M$4="TE0714_REV03",RAW_m_TE0714_REV03!$AE:$AJ))),6,0),"---")</f>
        <v>---</v>
      </c>
      <c r="O186" s="54" t="str">
        <f>IFERROR(VLOOKUP(L186,IF($M$4="TE0714_REV01",RAW_m_TE0714_REV01!$AD:$AE,IF($M$4="TE0714_REV02",RAW_m_TE0714_REV02!$AD:$AE,IF($M$4="TE0714_REV03",RAW_m_TE0714_REV03!$AD:$AE))),2,0),"---")</f>
        <v>---</v>
      </c>
      <c r="P186" s="44" t="str">
        <f>IFERROR(VLOOKUP(O186,IF($M$4="TE0714_REV01",RAW_m_TE0714_REV01!$AJ:$AK,IF($M$4="TE0714_REV02",RAW_m_TE0714_REV02!$AJ:$AK,IF($M$4="TE0714_REV03",RAW_m_TE0714_REV03!$AJ:$AK))),2,0),"---")</f>
        <v>---</v>
      </c>
      <c r="Q186" s="44" t="str">
        <f>IFERROR(VLOOKUP(L186,IF($M$4="TE0714_REV01",RAW_m_TE0714_REV01!$AD:$AF,IF($M$4="TE0714_REV02",RAW_m_TE0714_REV02!$AD:$AF,IF($M$4="TE0714_REV03",RAW_m_TE0714_REV03!$AD:$AF))),3,0),"---")</f>
        <v>---</v>
      </c>
      <c r="R186" s="44" t="str">
        <f>IFERROR(VLOOKUP(O186,IF($M$4="TE0714_REV01",RAW_m_TE0714_REV01!$AE:$AG,IF($M$4="TE0714_REV02",RAW_m_TE0714_REV02!$AE:$AG,IF($M$4="TE0714_REV03",RAW_m_TE0714_REV03!$AE:$AG))),3,0),"---")</f>
        <v>---</v>
      </c>
      <c r="S186" s="44" t="str">
        <f t="shared" si="5"/>
        <v>---</v>
      </c>
    </row>
    <row r="187" spans="2:19" ht="15" customHeight="1" x14ac:dyDescent="0.25">
      <c r="B187" s="41">
        <f t="shared" si="4"/>
        <v>182</v>
      </c>
      <c r="C187" s="42">
        <f>IFERROR(IF($C$4="TEBT0714_REV01",CALC_CONN_TEBT0714_REV01!U187,IF($C$4="TEBB0714_REV01",CALC_CONN_TEBB0714_REV01!U187,IF($C$4="TEBA0714_REV01",CALC_CONN_TEBA0714_REV01!U187,))),"---")</f>
        <v>0</v>
      </c>
      <c r="D187" s="43">
        <f>IFERROR(IF($C$4="TEBT0714_REV01",CALC_CONN_TEBT0714_REV01!D187,IF($C$4="TEBB0714_REV01",CALC_CONN_TEBB0714_REV01!D187,IF($C$4="TEBA0714_REV01",CALC_CONN_TEBA0714_REV01!D187,))),"---")</f>
        <v>0</v>
      </c>
      <c r="E187" s="43">
        <f>IFERROR(IF($C$4="TEBT0714_REV01",CALC_CONN_TEBT0714_REV01!E187,IF($C$4="TEBB0714_REV01",CALC_CONN_TEBB0714_REV01!E187,IF($C$4="TEBA0714_REV01",CALC_CONN_TEBA0714_REV01!E187,))),"---")</f>
        <v>0</v>
      </c>
      <c r="F187" s="44" t="str">
        <f>IFERROR(IF(VLOOKUP($D187&amp;"-"&amp;$E187,IF($C$4="TEBA0714_REV01",CALC_CONN_TEBA0714_REV01!$F:$I,IF($C$4="TEBB0714_REV01",CALC_CONN_TEBB0714_REV01!$F:$I,IF($C$4="TEBT0714_REV01",CALC_CONN_TEBT0714_REV01!$F:$I))),4,0)="--","---",IF($C$4="TEBA0714_REV01",CALC_CONN_TEBA0714_REV01!$G187&amp; " --&gt; " &amp;CALC_CONN_TEBA0714_REV01!$I187&amp; " --&gt; ",IF($C$4="TEBB0714_REV01",CALC_CONN_TEBB0714_REV01!$G187&amp; " --&gt; " &amp;CALC_CONN_TEBB0714_REV01!$I187&amp; " --&gt; ",IF($C$4="TEBT0714_REV01",CALC_CONN_TEBT0714_REV01!$G187&amp; " --&gt; " &amp;CALC_CONN_TEBT0714_REV01!$I187&amp; " --&gt; ")))),"---")</f>
        <v>---</v>
      </c>
      <c r="G187" s="44" t="str">
        <f>IFERROR(IF(VLOOKUP($D187&amp;"-"&amp;$E187,IF($C$4="TEBA0714_REV01",CALC_CONN_TEBA0714_REV01!$F:$H,IF($C$4="TEBB0714_REV01",CALC_CONN_TEBB0714_REV01!$F:$H,IF($C$4="TEBT0714_REV01",CALC_CONN_TEBT0714_REV01!$F:$H))),3,0)="--",VLOOKUP($D187&amp;"-"&amp;$E187,IF($C$4="TEBA0714_REV01",CALC_CONN_TEBA0714_REV01!$F:$H,IF($C$4="TEBB0714_REV01",CALC_CONN_TEBB0714_REV01!$F:$H,IF($C$4="TEBT0714_REV01",CALC_CONN_TEBT0714_REV01!$F:$H))),2,0),VLOOKUP($D187&amp;"-"&amp;$E187,IF($C$4="TEBA0714_REV01",CALC_CONN_TEBA0714_REV01!$F:$H,IF($C$4="TEBB0714_REV01",CALC_CONN_TEBB0714_REV01!$F:$H,IF($C$4="TEBT0714_REV01",CALC_CONN_TEBT0714_REV01!$F:$H))),3,0)),"---")</f>
        <v>---</v>
      </c>
      <c r="H187" s="44" t="str">
        <f>IFERROR(VLOOKUP(G187,IF($C$4="TEBT0714_REV01",CALC_CONN_TEBT0714_REV01!$G:$T,IF($C$4="TEBB0714_REV01",CALC_CONN_TEBB0714_REV01!$G:$T,IF($C$4="TEBA0714_REV01",CALC_CONN_TEBA0714_REV01!$G:$T))),14,0),"---")</f>
        <v>---</v>
      </c>
      <c r="I187" s="44" t="str">
        <f>IFERROR(VLOOKUP($D187&amp;"-"&amp;$E187,IF($C$4="TEBA0714_REV01",CALC_CONN_TEBA0714_REV01!$F:$K,IF($C$4="TEBB0714_REV01",CALC_CONN_TEBB0714_REV01!$F:$K,IF($C$4="TEBT0714_REV01",CALC_CONN_TEBT0714_REV01!$F:$K,"???"))),6,0),"---")</f>
        <v>---</v>
      </c>
      <c r="J187" s="45" t="str">
        <f>IFERROR(VLOOKUP($D187&amp;"-"&amp;$E187,IF($C$4="TEBA0714_REV01",CALC_CONN_TEBA0714_REV01!$F:$M,IF($C$4="TEBB0714_REV01",CALC_CONN_TEBB0714_REV01!$F:$M,IF($C$4="TEBT0714_REV01",CALC_CONN_TEBT0714_REV01!$F:$M,"???"))),8,0),"---")</f>
        <v>---</v>
      </c>
      <c r="K187" s="46" t="str">
        <f>IFERROR(VLOOKUP($D187&amp;"-"&amp;$E187,IF($C$4="TEBT0714_REV01",CALC_CONN_TEBT0714_REV01!$F:$N,IF($C$4="TEBB0714_REV01",CALC_CONN_TEBB0714_REV01!$F:$N,IF($C$4="TEBA0714_REV01",CALC_CONN_TEBA0714_REV01!$F:$N))),9,0),"---")</f>
        <v>---</v>
      </c>
      <c r="L187" s="44" t="str">
        <f>IFERROR(VLOOKUP(K187,B2B!$H$3:$I$2000,2,0),"---")</f>
        <v>---</v>
      </c>
      <c r="M187" s="44" t="str">
        <f>IFERROR(VLOOKUP(L187,IF($M$4="TE0714_REV01",RAW_m_TE0714_REV01!$AD:$AH,IF($M$4="TE0714_REV02",RAW_m_TE0714_REV02!$AD:$AH,IF($M$4="TE0714_REV03",RAW_m_TE0714_REV03!$AD:$AH))),5,0),"---")</f>
        <v>---</v>
      </c>
      <c r="N187" s="44" t="str">
        <f>IFERROR(VLOOKUP(L187,IF($M$4="TE0714_REV01",RAW_m_TE0714_REV01!$AE:$AJ,IF($M$4="TE0714_REV02",RAW_m_TE0714_REV02!$AE:$AJ,IF($M$4="TE0714_REV03",RAW_m_TE0714_REV03!$AE:$AJ))),6,0),"---")</f>
        <v>---</v>
      </c>
      <c r="O187" s="54" t="str">
        <f>IFERROR(VLOOKUP(L187,IF($M$4="TE0714_REV01",RAW_m_TE0714_REV01!$AD:$AE,IF($M$4="TE0714_REV02",RAW_m_TE0714_REV02!$AD:$AE,IF($M$4="TE0714_REV03",RAW_m_TE0714_REV03!$AD:$AE))),2,0),"---")</f>
        <v>---</v>
      </c>
      <c r="P187" s="44" t="str">
        <f>IFERROR(VLOOKUP(O187,IF($M$4="TE0714_REV01",RAW_m_TE0714_REV01!$AJ:$AK,IF($M$4="TE0714_REV02",RAW_m_TE0714_REV02!$AJ:$AK,IF($M$4="TE0714_REV03",RAW_m_TE0714_REV03!$AJ:$AK))),2,0),"---")</f>
        <v>---</v>
      </c>
      <c r="Q187" s="44" t="str">
        <f>IFERROR(VLOOKUP(L187,IF($M$4="TE0714_REV01",RAW_m_TE0714_REV01!$AD:$AF,IF($M$4="TE0714_REV02",RAW_m_TE0714_REV02!$AD:$AF,IF($M$4="TE0714_REV03",RAW_m_TE0714_REV03!$AD:$AF))),3,0),"---")</f>
        <v>---</v>
      </c>
      <c r="R187" s="44" t="str">
        <f>IFERROR(VLOOKUP(O187,IF($M$4="TE0714_REV01",RAW_m_TE0714_REV01!$AE:$AG,IF($M$4="TE0714_REV02",RAW_m_TE0714_REV02!$AE:$AG,IF($M$4="TE0714_REV03",RAW_m_TE0714_REV03!$AE:$AG))),3,0),"---")</f>
        <v>---</v>
      </c>
      <c r="S187" s="44" t="str">
        <f t="shared" si="5"/>
        <v>---</v>
      </c>
    </row>
    <row r="188" spans="2:19" ht="15" customHeight="1" x14ac:dyDescent="0.25">
      <c r="B188" s="41">
        <f t="shared" si="4"/>
        <v>183</v>
      </c>
      <c r="C188" s="42">
        <f>IFERROR(IF($C$4="TEBT0714_REV01",CALC_CONN_TEBT0714_REV01!U188,IF($C$4="TEBB0714_REV01",CALC_CONN_TEBB0714_REV01!U188,IF($C$4="TEBA0714_REV01",CALC_CONN_TEBA0714_REV01!U188,))),"---")</f>
        <v>0</v>
      </c>
      <c r="D188" s="43">
        <f>IFERROR(IF($C$4="TEBT0714_REV01",CALC_CONN_TEBT0714_REV01!D188,IF($C$4="TEBB0714_REV01",CALC_CONN_TEBB0714_REV01!D188,IF($C$4="TEBA0714_REV01",CALC_CONN_TEBA0714_REV01!D188,))),"---")</f>
        <v>0</v>
      </c>
      <c r="E188" s="43">
        <f>IFERROR(IF($C$4="TEBT0714_REV01",CALC_CONN_TEBT0714_REV01!E188,IF($C$4="TEBB0714_REV01",CALC_CONN_TEBB0714_REV01!E188,IF($C$4="TEBA0714_REV01",CALC_CONN_TEBA0714_REV01!E188,))),"---")</f>
        <v>0</v>
      </c>
      <c r="F188" s="44" t="str">
        <f>IFERROR(IF(VLOOKUP($D188&amp;"-"&amp;$E188,IF($C$4="TEBA0714_REV01",CALC_CONN_TEBA0714_REV01!$F:$I,IF($C$4="TEBB0714_REV01",CALC_CONN_TEBB0714_REV01!$F:$I,IF($C$4="TEBT0714_REV01",CALC_CONN_TEBT0714_REV01!$F:$I))),4,0)="--","---",IF($C$4="TEBA0714_REV01",CALC_CONN_TEBA0714_REV01!$G188&amp; " --&gt; " &amp;CALC_CONN_TEBA0714_REV01!$I188&amp; " --&gt; ",IF($C$4="TEBB0714_REV01",CALC_CONN_TEBB0714_REV01!$G188&amp; " --&gt; " &amp;CALC_CONN_TEBB0714_REV01!$I188&amp; " --&gt; ",IF($C$4="TEBT0714_REV01",CALC_CONN_TEBT0714_REV01!$G188&amp; " --&gt; " &amp;CALC_CONN_TEBT0714_REV01!$I188&amp; " --&gt; ")))),"---")</f>
        <v>---</v>
      </c>
      <c r="G188" s="44" t="str">
        <f>IFERROR(IF(VLOOKUP($D188&amp;"-"&amp;$E188,IF($C$4="TEBA0714_REV01",CALC_CONN_TEBA0714_REV01!$F:$H,IF($C$4="TEBB0714_REV01",CALC_CONN_TEBB0714_REV01!$F:$H,IF($C$4="TEBT0714_REV01",CALC_CONN_TEBT0714_REV01!$F:$H))),3,0)="--",VLOOKUP($D188&amp;"-"&amp;$E188,IF($C$4="TEBA0714_REV01",CALC_CONN_TEBA0714_REV01!$F:$H,IF($C$4="TEBB0714_REV01",CALC_CONN_TEBB0714_REV01!$F:$H,IF($C$4="TEBT0714_REV01",CALC_CONN_TEBT0714_REV01!$F:$H))),2,0),VLOOKUP($D188&amp;"-"&amp;$E188,IF($C$4="TEBA0714_REV01",CALC_CONN_TEBA0714_REV01!$F:$H,IF($C$4="TEBB0714_REV01",CALC_CONN_TEBB0714_REV01!$F:$H,IF($C$4="TEBT0714_REV01",CALC_CONN_TEBT0714_REV01!$F:$H))),3,0)),"---")</f>
        <v>---</v>
      </c>
      <c r="H188" s="44" t="str">
        <f>IFERROR(VLOOKUP(G188,IF($C$4="TEBT0714_REV01",CALC_CONN_TEBT0714_REV01!$G:$T,IF($C$4="TEBB0714_REV01",CALC_CONN_TEBB0714_REV01!$G:$T,IF($C$4="TEBA0714_REV01",CALC_CONN_TEBA0714_REV01!$G:$T))),14,0),"---")</f>
        <v>---</v>
      </c>
      <c r="I188" s="44" t="str">
        <f>IFERROR(VLOOKUP($D188&amp;"-"&amp;$E188,IF($C$4="TEBA0714_REV01",CALC_CONN_TEBA0714_REV01!$F:$K,IF($C$4="TEBB0714_REV01",CALC_CONN_TEBB0714_REV01!$F:$K,IF($C$4="TEBT0714_REV01",CALC_CONN_TEBT0714_REV01!$F:$K,"???"))),6,0),"---")</f>
        <v>---</v>
      </c>
      <c r="J188" s="45" t="str">
        <f>IFERROR(VLOOKUP($D188&amp;"-"&amp;$E188,IF($C$4="TEBA0714_REV01",CALC_CONN_TEBA0714_REV01!$F:$M,IF($C$4="TEBB0714_REV01",CALC_CONN_TEBB0714_REV01!$F:$M,IF($C$4="TEBT0714_REV01",CALC_CONN_TEBT0714_REV01!$F:$M,"???"))),8,0),"---")</f>
        <v>---</v>
      </c>
      <c r="K188" s="46" t="str">
        <f>IFERROR(VLOOKUP($D188&amp;"-"&amp;$E188,IF($C$4="TEBT0714_REV01",CALC_CONN_TEBT0714_REV01!$F:$N,IF($C$4="TEBB0714_REV01",CALC_CONN_TEBB0714_REV01!$F:$N,IF($C$4="TEBA0714_REV01",CALC_CONN_TEBA0714_REV01!$F:$N))),9,0),"---")</f>
        <v>---</v>
      </c>
      <c r="L188" s="44" t="str">
        <f>IFERROR(VLOOKUP(K188,B2B!$H$3:$I$2000,2,0),"---")</f>
        <v>---</v>
      </c>
      <c r="M188" s="44" t="str">
        <f>IFERROR(VLOOKUP(L188,IF($M$4="TE0714_REV01",RAW_m_TE0714_REV01!$AD:$AH,IF($M$4="TE0714_REV02",RAW_m_TE0714_REV02!$AD:$AH,IF($M$4="TE0714_REV03",RAW_m_TE0714_REV03!$AD:$AH))),5,0),"---")</f>
        <v>---</v>
      </c>
      <c r="N188" s="44" t="str">
        <f>IFERROR(VLOOKUP(L188,IF($M$4="TE0714_REV01",RAW_m_TE0714_REV01!$AE:$AJ,IF($M$4="TE0714_REV02",RAW_m_TE0714_REV02!$AE:$AJ,IF($M$4="TE0714_REV03",RAW_m_TE0714_REV03!$AE:$AJ))),6,0),"---")</f>
        <v>---</v>
      </c>
      <c r="O188" s="54" t="str">
        <f>IFERROR(VLOOKUP(L188,IF($M$4="TE0714_REV01",RAW_m_TE0714_REV01!$AD:$AE,IF($M$4="TE0714_REV02",RAW_m_TE0714_REV02!$AD:$AE,IF($M$4="TE0714_REV03",RAW_m_TE0714_REV03!$AD:$AE))),2,0),"---")</f>
        <v>---</v>
      </c>
      <c r="P188" s="44" t="str">
        <f>IFERROR(VLOOKUP(O188,IF($M$4="TE0714_REV01",RAW_m_TE0714_REV01!$AJ:$AK,IF($M$4="TE0714_REV02",RAW_m_TE0714_REV02!$AJ:$AK,IF($M$4="TE0714_REV03",RAW_m_TE0714_REV03!$AJ:$AK))),2,0),"---")</f>
        <v>---</v>
      </c>
      <c r="Q188" s="44" t="str">
        <f>IFERROR(VLOOKUP(L188,IF($M$4="TE0714_REV01",RAW_m_TE0714_REV01!$AD:$AF,IF($M$4="TE0714_REV02",RAW_m_TE0714_REV02!$AD:$AF,IF($M$4="TE0714_REV03",RAW_m_TE0714_REV03!$AD:$AF))),3,0),"---")</f>
        <v>---</v>
      </c>
      <c r="R188" s="44" t="str">
        <f>IFERROR(VLOOKUP(O188,IF($M$4="TE0714_REV01",RAW_m_TE0714_REV01!$AE:$AG,IF($M$4="TE0714_REV02",RAW_m_TE0714_REV02!$AE:$AG,IF($M$4="TE0714_REV03",RAW_m_TE0714_REV03!$AE:$AG))),3,0),"---")</f>
        <v>---</v>
      </c>
      <c r="S188" s="44" t="str">
        <f t="shared" si="5"/>
        <v>---</v>
      </c>
    </row>
    <row r="189" spans="2:19" ht="15" customHeight="1" x14ac:dyDescent="0.25">
      <c r="B189" s="41">
        <f t="shared" si="4"/>
        <v>184</v>
      </c>
      <c r="C189" s="42">
        <f>IFERROR(IF($C$4="TEBT0714_REV01",CALC_CONN_TEBT0714_REV01!U189,IF($C$4="TEBB0714_REV01",CALC_CONN_TEBB0714_REV01!U189,IF($C$4="TEBA0714_REV01",CALC_CONN_TEBA0714_REV01!U189,))),"---")</f>
        <v>0</v>
      </c>
      <c r="D189" s="43">
        <f>IFERROR(IF($C$4="TEBT0714_REV01",CALC_CONN_TEBT0714_REV01!D189,IF($C$4="TEBB0714_REV01",CALC_CONN_TEBB0714_REV01!D189,IF($C$4="TEBA0714_REV01",CALC_CONN_TEBA0714_REV01!D189,))),"---")</f>
        <v>0</v>
      </c>
      <c r="E189" s="43">
        <f>IFERROR(IF($C$4="TEBT0714_REV01",CALC_CONN_TEBT0714_REV01!E189,IF($C$4="TEBB0714_REV01",CALC_CONN_TEBB0714_REV01!E189,IF($C$4="TEBA0714_REV01",CALC_CONN_TEBA0714_REV01!E189,))),"---")</f>
        <v>0</v>
      </c>
      <c r="F189" s="44" t="str">
        <f>IFERROR(IF(VLOOKUP($D189&amp;"-"&amp;$E189,IF($C$4="TEBA0714_REV01",CALC_CONN_TEBA0714_REV01!$F:$I,IF($C$4="TEBB0714_REV01",CALC_CONN_TEBB0714_REV01!$F:$I,IF($C$4="TEBT0714_REV01",CALC_CONN_TEBT0714_REV01!$F:$I))),4,0)="--","---",IF($C$4="TEBA0714_REV01",CALC_CONN_TEBA0714_REV01!$G189&amp; " --&gt; " &amp;CALC_CONN_TEBA0714_REV01!$I189&amp; " --&gt; ",IF($C$4="TEBB0714_REV01",CALC_CONN_TEBB0714_REV01!$G189&amp; " --&gt; " &amp;CALC_CONN_TEBB0714_REV01!$I189&amp; " --&gt; ",IF($C$4="TEBT0714_REV01",CALC_CONN_TEBT0714_REV01!$G189&amp; " --&gt; " &amp;CALC_CONN_TEBT0714_REV01!$I189&amp; " --&gt; ")))),"---")</f>
        <v>---</v>
      </c>
      <c r="G189" s="44" t="str">
        <f>IFERROR(IF(VLOOKUP($D189&amp;"-"&amp;$E189,IF($C$4="TEBA0714_REV01",CALC_CONN_TEBA0714_REV01!$F:$H,IF($C$4="TEBB0714_REV01",CALC_CONN_TEBB0714_REV01!$F:$H,IF($C$4="TEBT0714_REV01",CALC_CONN_TEBT0714_REV01!$F:$H))),3,0)="--",VLOOKUP($D189&amp;"-"&amp;$E189,IF($C$4="TEBA0714_REV01",CALC_CONN_TEBA0714_REV01!$F:$H,IF($C$4="TEBB0714_REV01",CALC_CONN_TEBB0714_REV01!$F:$H,IF($C$4="TEBT0714_REV01",CALC_CONN_TEBT0714_REV01!$F:$H))),2,0),VLOOKUP($D189&amp;"-"&amp;$E189,IF($C$4="TEBA0714_REV01",CALC_CONN_TEBA0714_REV01!$F:$H,IF($C$4="TEBB0714_REV01",CALC_CONN_TEBB0714_REV01!$F:$H,IF($C$4="TEBT0714_REV01",CALC_CONN_TEBT0714_REV01!$F:$H))),3,0)),"---")</f>
        <v>---</v>
      </c>
      <c r="H189" s="44" t="str">
        <f>IFERROR(VLOOKUP(G189,IF($C$4="TEBT0714_REV01",CALC_CONN_TEBT0714_REV01!$G:$T,IF($C$4="TEBB0714_REV01",CALC_CONN_TEBB0714_REV01!$G:$T,IF($C$4="TEBA0714_REV01",CALC_CONN_TEBA0714_REV01!$G:$T))),14,0),"---")</f>
        <v>---</v>
      </c>
      <c r="I189" s="44" t="str">
        <f>IFERROR(VLOOKUP($D189&amp;"-"&amp;$E189,IF($C$4="TEBA0714_REV01",CALC_CONN_TEBA0714_REV01!$F:$K,IF($C$4="TEBB0714_REV01",CALC_CONN_TEBB0714_REV01!$F:$K,IF($C$4="TEBT0714_REV01",CALC_CONN_TEBT0714_REV01!$F:$K,"???"))),6,0),"---")</f>
        <v>---</v>
      </c>
      <c r="J189" s="45" t="str">
        <f>IFERROR(VLOOKUP($D189&amp;"-"&amp;$E189,IF($C$4="TEBA0714_REV01",CALC_CONN_TEBA0714_REV01!$F:$M,IF($C$4="TEBB0714_REV01",CALC_CONN_TEBB0714_REV01!$F:$M,IF($C$4="TEBT0714_REV01",CALC_CONN_TEBT0714_REV01!$F:$M,"???"))),8,0),"---")</f>
        <v>---</v>
      </c>
      <c r="K189" s="46" t="str">
        <f>IFERROR(VLOOKUP($D189&amp;"-"&amp;$E189,IF($C$4="TEBT0714_REV01",CALC_CONN_TEBT0714_REV01!$F:$N,IF($C$4="TEBB0714_REV01",CALC_CONN_TEBB0714_REV01!$F:$N,IF($C$4="TEBA0714_REV01",CALC_CONN_TEBA0714_REV01!$F:$N))),9,0),"---")</f>
        <v>---</v>
      </c>
      <c r="L189" s="44" t="str">
        <f>IFERROR(VLOOKUP(K189,B2B!$H$3:$I$2000,2,0),"---")</f>
        <v>---</v>
      </c>
      <c r="M189" s="44" t="str">
        <f>IFERROR(VLOOKUP(L189,IF($M$4="TE0714_REV01",RAW_m_TE0714_REV01!$AD:$AH,IF($M$4="TE0714_REV02",RAW_m_TE0714_REV02!$AD:$AH,IF($M$4="TE0714_REV03",RAW_m_TE0714_REV03!$AD:$AH))),5,0),"---")</f>
        <v>---</v>
      </c>
      <c r="N189" s="44" t="str">
        <f>IFERROR(VLOOKUP(L189,IF($M$4="TE0714_REV01",RAW_m_TE0714_REV01!$AE:$AJ,IF($M$4="TE0714_REV02",RAW_m_TE0714_REV02!$AE:$AJ,IF($M$4="TE0714_REV03",RAW_m_TE0714_REV03!$AE:$AJ))),6,0),"---")</f>
        <v>---</v>
      </c>
      <c r="O189" s="54" t="str">
        <f>IFERROR(VLOOKUP(L189,IF($M$4="TE0714_REV01",RAW_m_TE0714_REV01!$AD:$AE,IF($M$4="TE0714_REV02",RAW_m_TE0714_REV02!$AD:$AE,IF($M$4="TE0714_REV03",RAW_m_TE0714_REV03!$AD:$AE))),2,0),"---")</f>
        <v>---</v>
      </c>
      <c r="P189" s="44" t="str">
        <f>IFERROR(VLOOKUP(O189,IF($M$4="TE0714_REV01",RAW_m_TE0714_REV01!$AJ:$AK,IF($M$4="TE0714_REV02",RAW_m_TE0714_REV02!$AJ:$AK,IF($M$4="TE0714_REV03",RAW_m_TE0714_REV03!$AJ:$AK))),2,0),"---")</f>
        <v>---</v>
      </c>
      <c r="Q189" s="44" t="str">
        <f>IFERROR(VLOOKUP(L189,IF($M$4="TE0714_REV01",RAW_m_TE0714_REV01!$AD:$AF,IF($M$4="TE0714_REV02",RAW_m_TE0714_REV02!$AD:$AF,IF($M$4="TE0714_REV03",RAW_m_TE0714_REV03!$AD:$AF))),3,0),"---")</f>
        <v>---</v>
      </c>
      <c r="R189" s="44" t="str">
        <f>IFERROR(VLOOKUP(O189,IF($M$4="TE0714_REV01",RAW_m_TE0714_REV01!$AE:$AG,IF($M$4="TE0714_REV02",RAW_m_TE0714_REV02!$AE:$AG,IF($M$4="TE0714_REV03",RAW_m_TE0714_REV03!$AE:$AG))),3,0),"---")</f>
        <v>---</v>
      </c>
      <c r="S189" s="44" t="str">
        <f t="shared" si="5"/>
        <v>---</v>
      </c>
    </row>
    <row r="190" spans="2:19" ht="15" customHeight="1" x14ac:dyDescent="0.25">
      <c r="B190" s="41">
        <f t="shared" si="4"/>
        <v>185</v>
      </c>
      <c r="C190" s="42">
        <f>IFERROR(IF($C$4="TEBT0714_REV01",CALC_CONN_TEBT0714_REV01!U190,IF($C$4="TEBB0714_REV01",CALC_CONN_TEBB0714_REV01!U190,IF($C$4="TEBA0714_REV01",CALC_CONN_TEBA0714_REV01!U190,))),"---")</f>
        <v>0</v>
      </c>
      <c r="D190" s="43">
        <f>IFERROR(IF($C$4="TEBT0714_REV01",CALC_CONN_TEBT0714_REV01!D190,IF($C$4="TEBB0714_REV01",CALC_CONN_TEBB0714_REV01!D190,IF($C$4="TEBA0714_REV01",CALC_CONN_TEBA0714_REV01!D190,))),"---")</f>
        <v>0</v>
      </c>
      <c r="E190" s="43">
        <f>IFERROR(IF($C$4="TEBT0714_REV01",CALC_CONN_TEBT0714_REV01!E190,IF($C$4="TEBB0714_REV01",CALC_CONN_TEBB0714_REV01!E190,IF($C$4="TEBA0714_REV01",CALC_CONN_TEBA0714_REV01!E190,))),"---")</f>
        <v>0</v>
      </c>
      <c r="F190" s="44" t="str">
        <f>IFERROR(IF(VLOOKUP($D190&amp;"-"&amp;$E190,IF($C$4="TEBA0714_REV01",CALC_CONN_TEBA0714_REV01!$F:$I,IF($C$4="TEBB0714_REV01",CALC_CONN_TEBB0714_REV01!$F:$I,IF($C$4="TEBT0714_REV01",CALC_CONN_TEBT0714_REV01!$F:$I))),4,0)="--","---",IF($C$4="TEBA0714_REV01",CALC_CONN_TEBA0714_REV01!$G190&amp; " --&gt; " &amp;CALC_CONN_TEBA0714_REV01!$I190&amp; " --&gt; ",IF($C$4="TEBB0714_REV01",CALC_CONN_TEBB0714_REV01!$G190&amp; " --&gt; " &amp;CALC_CONN_TEBB0714_REV01!$I190&amp; " --&gt; ",IF($C$4="TEBT0714_REV01",CALC_CONN_TEBT0714_REV01!$G190&amp; " --&gt; " &amp;CALC_CONN_TEBT0714_REV01!$I190&amp; " --&gt; ")))),"---")</f>
        <v>---</v>
      </c>
      <c r="G190" s="44" t="str">
        <f>IFERROR(IF(VLOOKUP($D190&amp;"-"&amp;$E190,IF($C$4="TEBA0714_REV01",CALC_CONN_TEBA0714_REV01!$F:$H,IF($C$4="TEBB0714_REV01",CALC_CONN_TEBB0714_REV01!$F:$H,IF($C$4="TEBT0714_REV01",CALC_CONN_TEBT0714_REV01!$F:$H))),3,0)="--",VLOOKUP($D190&amp;"-"&amp;$E190,IF($C$4="TEBA0714_REV01",CALC_CONN_TEBA0714_REV01!$F:$H,IF($C$4="TEBB0714_REV01",CALC_CONN_TEBB0714_REV01!$F:$H,IF($C$4="TEBT0714_REV01",CALC_CONN_TEBT0714_REV01!$F:$H))),2,0),VLOOKUP($D190&amp;"-"&amp;$E190,IF($C$4="TEBA0714_REV01",CALC_CONN_TEBA0714_REV01!$F:$H,IF($C$4="TEBB0714_REV01",CALC_CONN_TEBB0714_REV01!$F:$H,IF($C$4="TEBT0714_REV01",CALC_CONN_TEBT0714_REV01!$F:$H))),3,0)),"---")</f>
        <v>---</v>
      </c>
      <c r="H190" s="44" t="str">
        <f>IFERROR(VLOOKUP(G190,IF($C$4="TEBT0714_REV01",CALC_CONN_TEBT0714_REV01!$G:$T,IF($C$4="TEBB0714_REV01",CALC_CONN_TEBB0714_REV01!$G:$T,IF($C$4="TEBA0714_REV01",CALC_CONN_TEBA0714_REV01!$G:$T))),14,0),"---")</f>
        <v>---</v>
      </c>
      <c r="I190" s="44" t="str">
        <f>IFERROR(VLOOKUP($D190&amp;"-"&amp;$E190,IF($C$4="TEBA0714_REV01",CALC_CONN_TEBA0714_REV01!$F:$K,IF($C$4="TEBB0714_REV01",CALC_CONN_TEBB0714_REV01!$F:$K,IF($C$4="TEBT0714_REV01",CALC_CONN_TEBT0714_REV01!$F:$K,"???"))),6,0),"---")</f>
        <v>---</v>
      </c>
      <c r="J190" s="45" t="str">
        <f>IFERROR(VLOOKUP($D190&amp;"-"&amp;$E190,IF($C$4="TEBA0714_REV01",CALC_CONN_TEBA0714_REV01!$F:$M,IF($C$4="TEBB0714_REV01",CALC_CONN_TEBB0714_REV01!$F:$M,IF($C$4="TEBT0714_REV01",CALC_CONN_TEBT0714_REV01!$F:$M,"???"))),8,0),"---")</f>
        <v>---</v>
      </c>
      <c r="K190" s="46" t="str">
        <f>IFERROR(VLOOKUP($D190&amp;"-"&amp;$E190,IF($C$4="TEBT0714_REV01",CALC_CONN_TEBT0714_REV01!$F:$N,IF($C$4="TEBB0714_REV01",CALC_CONN_TEBB0714_REV01!$F:$N,IF($C$4="TEBA0714_REV01",CALC_CONN_TEBA0714_REV01!$F:$N))),9,0),"---")</f>
        <v>---</v>
      </c>
      <c r="L190" s="44" t="str">
        <f>IFERROR(VLOOKUP(K190,B2B!$H$3:$I$2000,2,0),"---")</f>
        <v>---</v>
      </c>
      <c r="M190" s="44" t="str">
        <f>IFERROR(VLOOKUP(L190,IF($M$4="TE0714_REV01",RAW_m_TE0714_REV01!$AD:$AH,IF($M$4="TE0714_REV02",RAW_m_TE0714_REV02!$AD:$AH,IF($M$4="TE0714_REV03",RAW_m_TE0714_REV03!$AD:$AH))),5,0),"---")</f>
        <v>---</v>
      </c>
      <c r="N190" s="44" t="str">
        <f>IFERROR(VLOOKUP(L190,IF($M$4="TE0714_REV01",RAW_m_TE0714_REV01!$AE:$AJ,IF($M$4="TE0714_REV02",RAW_m_TE0714_REV02!$AE:$AJ,IF($M$4="TE0714_REV03",RAW_m_TE0714_REV03!$AE:$AJ))),6,0),"---")</f>
        <v>---</v>
      </c>
      <c r="O190" s="54" t="str">
        <f>IFERROR(VLOOKUP(L190,IF($M$4="TE0714_REV01",RAW_m_TE0714_REV01!$AD:$AE,IF($M$4="TE0714_REV02",RAW_m_TE0714_REV02!$AD:$AE,IF($M$4="TE0714_REV03",RAW_m_TE0714_REV03!$AD:$AE))),2,0),"---")</f>
        <v>---</v>
      </c>
      <c r="P190" s="44" t="str">
        <f>IFERROR(VLOOKUP(O190,IF($M$4="TE0714_REV01",RAW_m_TE0714_REV01!$AJ:$AK,IF($M$4="TE0714_REV02",RAW_m_TE0714_REV02!$AJ:$AK,IF($M$4="TE0714_REV03",RAW_m_TE0714_REV03!$AJ:$AK))),2,0),"---")</f>
        <v>---</v>
      </c>
      <c r="Q190" s="44" t="str">
        <f>IFERROR(VLOOKUP(L190,IF($M$4="TE0714_REV01",RAW_m_TE0714_REV01!$AD:$AF,IF($M$4="TE0714_REV02",RAW_m_TE0714_REV02!$AD:$AF,IF($M$4="TE0714_REV03",RAW_m_TE0714_REV03!$AD:$AF))),3,0),"---")</f>
        <v>---</v>
      </c>
      <c r="R190" s="44" t="str">
        <f>IFERROR(VLOOKUP(O190,IF($M$4="TE0714_REV01",RAW_m_TE0714_REV01!$AE:$AG,IF($M$4="TE0714_REV02",RAW_m_TE0714_REV02!$AE:$AG,IF($M$4="TE0714_REV03",RAW_m_TE0714_REV03!$AE:$AG))),3,0),"---")</f>
        <v>---</v>
      </c>
      <c r="S190" s="44" t="str">
        <f t="shared" si="5"/>
        <v>---</v>
      </c>
    </row>
    <row r="191" spans="2:19" ht="15" customHeight="1" x14ac:dyDescent="0.25">
      <c r="B191" s="41">
        <f t="shared" si="4"/>
        <v>186</v>
      </c>
      <c r="C191" s="42">
        <f>IFERROR(IF($C$4="TEBT0714_REV01",CALC_CONN_TEBT0714_REV01!U191,IF($C$4="TEBB0714_REV01",CALC_CONN_TEBB0714_REV01!U191,IF($C$4="TEBA0714_REV01",CALC_CONN_TEBA0714_REV01!U191,))),"---")</f>
        <v>0</v>
      </c>
      <c r="D191" s="43">
        <f>IFERROR(IF($C$4="TEBT0714_REV01",CALC_CONN_TEBT0714_REV01!D191,IF($C$4="TEBB0714_REV01",CALC_CONN_TEBB0714_REV01!D191,IF($C$4="TEBA0714_REV01",CALC_CONN_TEBA0714_REV01!D191,))),"---")</f>
        <v>0</v>
      </c>
      <c r="E191" s="43">
        <f>IFERROR(IF($C$4="TEBT0714_REV01",CALC_CONN_TEBT0714_REV01!E191,IF($C$4="TEBB0714_REV01",CALC_CONN_TEBB0714_REV01!E191,IF($C$4="TEBA0714_REV01",CALC_CONN_TEBA0714_REV01!E191,))),"---")</f>
        <v>0</v>
      </c>
      <c r="F191" s="44" t="str">
        <f>IFERROR(IF(VLOOKUP($D191&amp;"-"&amp;$E191,IF($C$4="TEBA0714_REV01",CALC_CONN_TEBA0714_REV01!$F:$I,IF($C$4="TEBB0714_REV01",CALC_CONN_TEBB0714_REV01!$F:$I,IF($C$4="TEBT0714_REV01",CALC_CONN_TEBT0714_REV01!$F:$I))),4,0)="--","---",IF($C$4="TEBA0714_REV01",CALC_CONN_TEBA0714_REV01!$G191&amp; " --&gt; " &amp;CALC_CONN_TEBA0714_REV01!$I191&amp; " --&gt; ",IF($C$4="TEBB0714_REV01",CALC_CONN_TEBB0714_REV01!$G191&amp; " --&gt; " &amp;CALC_CONN_TEBB0714_REV01!$I191&amp; " --&gt; ",IF($C$4="TEBT0714_REV01",CALC_CONN_TEBT0714_REV01!$G191&amp; " --&gt; " &amp;CALC_CONN_TEBT0714_REV01!$I191&amp; " --&gt; ")))),"---")</f>
        <v>---</v>
      </c>
      <c r="G191" s="44" t="str">
        <f>IFERROR(IF(VLOOKUP($D191&amp;"-"&amp;$E191,IF($C$4="TEBA0714_REV01",CALC_CONN_TEBA0714_REV01!$F:$H,IF($C$4="TEBB0714_REV01",CALC_CONN_TEBB0714_REV01!$F:$H,IF($C$4="TEBT0714_REV01",CALC_CONN_TEBT0714_REV01!$F:$H))),3,0)="--",VLOOKUP($D191&amp;"-"&amp;$E191,IF($C$4="TEBA0714_REV01",CALC_CONN_TEBA0714_REV01!$F:$H,IF($C$4="TEBB0714_REV01",CALC_CONN_TEBB0714_REV01!$F:$H,IF($C$4="TEBT0714_REV01",CALC_CONN_TEBT0714_REV01!$F:$H))),2,0),VLOOKUP($D191&amp;"-"&amp;$E191,IF($C$4="TEBA0714_REV01",CALC_CONN_TEBA0714_REV01!$F:$H,IF($C$4="TEBB0714_REV01",CALC_CONN_TEBB0714_REV01!$F:$H,IF($C$4="TEBT0714_REV01",CALC_CONN_TEBT0714_REV01!$F:$H))),3,0)),"---")</f>
        <v>---</v>
      </c>
      <c r="H191" s="44" t="str">
        <f>IFERROR(VLOOKUP(G191,IF($C$4="TEBT0714_REV01",CALC_CONN_TEBT0714_REV01!$G:$T,IF($C$4="TEBB0714_REV01",CALC_CONN_TEBB0714_REV01!$G:$T,IF($C$4="TEBA0714_REV01",CALC_CONN_TEBA0714_REV01!$G:$T))),14,0),"---")</f>
        <v>---</v>
      </c>
      <c r="I191" s="44" t="str">
        <f>IFERROR(VLOOKUP($D191&amp;"-"&amp;$E191,IF($C$4="TEBA0714_REV01",CALC_CONN_TEBA0714_REV01!$F:$K,IF($C$4="TEBB0714_REV01",CALC_CONN_TEBB0714_REV01!$F:$K,IF($C$4="TEBT0714_REV01",CALC_CONN_TEBT0714_REV01!$F:$K,"???"))),6,0),"---")</f>
        <v>---</v>
      </c>
      <c r="J191" s="45" t="str">
        <f>IFERROR(VLOOKUP($D191&amp;"-"&amp;$E191,IF($C$4="TEBA0714_REV01",CALC_CONN_TEBA0714_REV01!$F:$M,IF($C$4="TEBB0714_REV01",CALC_CONN_TEBB0714_REV01!$F:$M,IF($C$4="TEBT0714_REV01",CALC_CONN_TEBT0714_REV01!$F:$M,"???"))),8,0),"---")</f>
        <v>---</v>
      </c>
      <c r="K191" s="46" t="str">
        <f>IFERROR(VLOOKUP($D191&amp;"-"&amp;$E191,IF($C$4="TEBT0714_REV01",CALC_CONN_TEBT0714_REV01!$F:$N,IF($C$4="TEBB0714_REV01",CALC_CONN_TEBB0714_REV01!$F:$N,IF($C$4="TEBA0714_REV01",CALC_CONN_TEBA0714_REV01!$F:$N))),9,0),"---")</f>
        <v>---</v>
      </c>
      <c r="L191" s="44" t="str">
        <f>IFERROR(VLOOKUP(K191,B2B!$H$3:$I$2000,2,0),"---")</f>
        <v>---</v>
      </c>
      <c r="M191" s="44" t="str">
        <f>IFERROR(VLOOKUP(L191,IF($M$4="TE0714_REV01",RAW_m_TE0714_REV01!$AD:$AH,IF($M$4="TE0714_REV02",RAW_m_TE0714_REV02!$AD:$AH,IF($M$4="TE0714_REV03",RAW_m_TE0714_REV03!$AD:$AH))),5,0),"---")</f>
        <v>---</v>
      </c>
      <c r="N191" s="44" t="str">
        <f>IFERROR(VLOOKUP(L191,IF($M$4="TE0714_REV01",RAW_m_TE0714_REV01!$AE:$AJ,IF($M$4="TE0714_REV02",RAW_m_TE0714_REV02!$AE:$AJ,IF($M$4="TE0714_REV03",RAW_m_TE0714_REV03!$AE:$AJ))),6,0),"---")</f>
        <v>---</v>
      </c>
      <c r="O191" s="54" t="str">
        <f>IFERROR(VLOOKUP(L191,IF($M$4="TE0714_REV01",RAW_m_TE0714_REV01!$AD:$AE,IF($M$4="TE0714_REV02",RAW_m_TE0714_REV02!$AD:$AE,IF($M$4="TE0714_REV03",RAW_m_TE0714_REV03!$AD:$AE))),2,0),"---")</f>
        <v>---</v>
      </c>
      <c r="P191" s="44" t="str">
        <f>IFERROR(VLOOKUP(O191,IF($M$4="TE0714_REV01",RAW_m_TE0714_REV01!$AJ:$AK,IF($M$4="TE0714_REV02",RAW_m_TE0714_REV02!$AJ:$AK,IF($M$4="TE0714_REV03",RAW_m_TE0714_REV03!$AJ:$AK))),2,0),"---")</f>
        <v>---</v>
      </c>
      <c r="Q191" s="44" t="str">
        <f>IFERROR(VLOOKUP(L191,IF($M$4="TE0714_REV01",RAW_m_TE0714_REV01!$AD:$AF,IF($M$4="TE0714_REV02",RAW_m_TE0714_REV02!$AD:$AF,IF($M$4="TE0714_REV03",RAW_m_TE0714_REV03!$AD:$AF))),3,0),"---")</f>
        <v>---</v>
      </c>
      <c r="R191" s="44" t="str">
        <f>IFERROR(VLOOKUP(O191,IF($M$4="TE0714_REV01",RAW_m_TE0714_REV01!$AE:$AG,IF($M$4="TE0714_REV02",RAW_m_TE0714_REV02!$AE:$AG,IF($M$4="TE0714_REV03",RAW_m_TE0714_REV03!$AE:$AG))),3,0),"---")</f>
        <v>---</v>
      </c>
      <c r="S191" s="44" t="str">
        <f t="shared" si="5"/>
        <v>---</v>
      </c>
    </row>
    <row r="192" spans="2:19" ht="15" customHeight="1" x14ac:dyDescent="0.25">
      <c r="B192" s="41">
        <f t="shared" si="4"/>
        <v>187</v>
      </c>
      <c r="C192" s="42">
        <f>IFERROR(IF($C$4="TEBT0714_REV01",CALC_CONN_TEBT0714_REV01!U192,IF($C$4="TEBB0714_REV01",CALC_CONN_TEBB0714_REV01!U192,IF($C$4="TEBA0714_REV01",CALC_CONN_TEBA0714_REV01!U192,))),"---")</f>
        <v>0</v>
      </c>
      <c r="D192" s="43">
        <f>IFERROR(IF($C$4="TEBT0714_REV01",CALC_CONN_TEBT0714_REV01!D192,IF($C$4="TEBB0714_REV01",CALC_CONN_TEBB0714_REV01!D192,IF($C$4="TEBA0714_REV01",CALC_CONN_TEBA0714_REV01!D192,))),"---")</f>
        <v>0</v>
      </c>
      <c r="E192" s="43">
        <f>IFERROR(IF($C$4="TEBT0714_REV01",CALC_CONN_TEBT0714_REV01!E192,IF($C$4="TEBB0714_REV01",CALC_CONN_TEBB0714_REV01!E192,IF($C$4="TEBA0714_REV01",CALC_CONN_TEBA0714_REV01!E192,))),"---")</f>
        <v>0</v>
      </c>
      <c r="F192" s="44" t="str">
        <f>IFERROR(IF(VLOOKUP($D192&amp;"-"&amp;$E192,IF($C$4="TEBA0714_REV01",CALC_CONN_TEBA0714_REV01!$F:$I,IF($C$4="TEBB0714_REV01",CALC_CONN_TEBB0714_REV01!$F:$I,IF($C$4="TEBT0714_REV01",CALC_CONN_TEBT0714_REV01!$F:$I))),4,0)="--","---",IF($C$4="TEBA0714_REV01",CALC_CONN_TEBA0714_REV01!$G192&amp; " --&gt; " &amp;CALC_CONN_TEBA0714_REV01!$I192&amp; " --&gt; ",IF($C$4="TEBB0714_REV01",CALC_CONN_TEBB0714_REV01!$G192&amp; " --&gt; " &amp;CALC_CONN_TEBB0714_REV01!$I192&amp; " --&gt; ",IF($C$4="TEBT0714_REV01",CALC_CONN_TEBT0714_REV01!$G192&amp; " --&gt; " &amp;CALC_CONN_TEBT0714_REV01!$I192&amp; " --&gt; ")))),"---")</f>
        <v>---</v>
      </c>
      <c r="G192" s="44" t="str">
        <f>IFERROR(IF(VLOOKUP($D192&amp;"-"&amp;$E192,IF($C$4="TEBA0714_REV01",CALC_CONN_TEBA0714_REV01!$F:$H,IF($C$4="TEBB0714_REV01",CALC_CONN_TEBB0714_REV01!$F:$H,IF($C$4="TEBT0714_REV01",CALC_CONN_TEBT0714_REV01!$F:$H))),3,0)="--",VLOOKUP($D192&amp;"-"&amp;$E192,IF($C$4="TEBA0714_REV01",CALC_CONN_TEBA0714_REV01!$F:$H,IF($C$4="TEBB0714_REV01",CALC_CONN_TEBB0714_REV01!$F:$H,IF($C$4="TEBT0714_REV01",CALC_CONN_TEBT0714_REV01!$F:$H))),2,0),VLOOKUP($D192&amp;"-"&amp;$E192,IF($C$4="TEBA0714_REV01",CALC_CONN_TEBA0714_REV01!$F:$H,IF($C$4="TEBB0714_REV01",CALC_CONN_TEBB0714_REV01!$F:$H,IF($C$4="TEBT0714_REV01",CALC_CONN_TEBT0714_REV01!$F:$H))),3,0)),"---")</f>
        <v>---</v>
      </c>
      <c r="H192" s="44" t="str">
        <f>IFERROR(VLOOKUP(G192,IF($C$4="TEBT0714_REV01",CALC_CONN_TEBT0714_REV01!$G:$T,IF($C$4="TEBB0714_REV01",CALC_CONN_TEBB0714_REV01!$G:$T,IF($C$4="TEBA0714_REV01",CALC_CONN_TEBA0714_REV01!$G:$T))),14,0),"---")</f>
        <v>---</v>
      </c>
      <c r="I192" s="44" t="str">
        <f>IFERROR(VLOOKUP($D192&amp;"-"&amp;$E192,IF($C$4="TEBA0714_REV01",CALC_CONN_TEBA0714_REV01!$F:$K,IF($C$4="TEBB0714_REV01",CALC_CONN_TEBB0714_REV01!$F:$K,IF($C$4="TEBT0714_REV01",CALC_CONN_TEBT0714_REV01!$F:$K,"???"))),6,0),"---")</f>
        <v>---</v>
      </c>
      <c r="J192" s="45" t="str">
        <f>IFERROR(VLOOKUP($D192&amp;"-"&amp;$E192,IF($C$4="TEBA0714_REV01",CALC_CONN_TEBA0714_REV01!$F:$M,IF($C$4="TEBB0714_REV01",CALC_CONN_TEBB0714_REV01!$F:$M,IF($C$4="TEBT0714_REV01",CALC_CONN_TEBT0714_REV01!$F:$M,"???"))),8,0),"---")</f>
        <v>---</v>
      </c>
      <c r="K192" s="46" t="str">
        <f>IFERROR(VLOOKUP($D192&amp;"-"&amp;$E192,IF($C$4="TEBT0714_REV01",CALC_CONN_TEBT0714_REV01!$F:$N,IF($C$4="TEBB0714_REV01",CALC_CONN_TEBB0714_REV01!$F:$N,IF($C$4="TEBA0714_REV01",CALC_CONN_TEBA0714_REV01!$F:$N))),9,0),"---")</f>
        <v>---</v>
      </c>
      <c r="L192" s="44" t="str">
        <f>IFERROR(VLOOKUP(K192,B2B!$H$3:$I$2000,2,0),"---")</f>
        <v>---</v>
      </c>
      <c r="M192" s="44" t="str">
        <f>IFERROR(VLOOKUP(L192,IF($M$4="TE0714_REV01",RAW_m_TE0714_REV01!$AD:$AH,IF($M$4="TE0714_REV02",RAW_m_TE0714_REV02!$AD:$AH,IF($M$4="TE0714_REV03",RAW_m_TE0714_REV03!$AD:$AH))),5,0),"---")</f>
        <v>---</v>
      </c>
      <c r="N192" s="44" t="str">
        <f>IFERROR(VLOOKUP(L192,IF($M$4="TE0714_REV01",RAW_m_TE0714_REV01!$AE:$AJ,IF($M$4="TE0714_REV02",RAW_m_TE0714_REV02!$AE:$AJ,IF($M$4="TE0714_REV03",RAW_m_TE0714_REV03!$AE:$AJ))),6,0),"---")</f>
        <v>---</v>
      </c>
      <c r="O192" s="54" t="str">
        <f>IFERROR(VLOOKUP(L192,IF($M$4="TE0714_REV01",RAW_m_TE0714_REV01!$AD:$AE,IF($M$4="TE0714_REV02",RAW_m_TE0714_REV02!$AD:$AE,IF($M$4="TE0714_REV03",RAW_m_TE0714_REV03!$AD:$AE))),2,0),"---")</f>
        <v>---</v>
      </c>
      <c r="P192" s="44" t="str">
        <f>IFERROR(VLOOKUP(O192,IF($M$4="TE0714_REV01",RAW_m_TE0714_REV01!$AJ:$AK,IF($M$4="TE0714_REV02",RAW_m_TE0714_REV02!$AJ:$AK,IF($M$4="TE0714_REV03",RAW_m_TE0714_REV03!$AJ:$AK))),2,0),"---")</f>
        <v>---</v>
      </c>
      <c r="Q192" s="44" t="str">
        <f>IFERROR(VLOOKUP(L192,IF($M$4="TE0714_REV01",RAW_m_TE0714_REV01!$AD:$AF,IF($M$4="TE0714_REV02",RAW_m_TE0714_REV02!$AD:$AF,IF($M$4="TE0714_REV03",RAW_m_TE0714_REV03!$AD:$AF))),3,0),"---")</f>
        <v>---</v>
      </c>
      <c r="R192" s="44" t="str">
        <f>IFERROR(VLOOKUP(O192,IF($M$4="TE0714_REV01",RAW_m_TE0714_REV01!$AE:$AG,IF($M$4="TE0714_REV02",RAW_m_TE0714_REV02!$AE:$AG,IF($M$4="TE0714_REV03",RAW_m_TE0714_REV03!$AE:$AG))),3,0),"---")</f>
        <v>---</v>
      </c>
      <c r="S192" s="44" t="str">
        <f t="shared" si="5"/>
        <v>---</v>
      </c>
    </row>
    <row r="193" spans="2:19" ht="15" customHeight="1" x14ac:dyDescent="0.25">
      <c r="B193" s="41">
        <f t="shared" si="4"/>
        <v>188</v>
      </c>
      <c r="C193" s="42">
        <f>IFERROR(IF($C$4="TEBT0714_REV01",CALC_CONN_TEBT0714_REV01!U193,IF($C$4="TEBB0714_REV01",CALC_CONN_TEBB0714_REV01!U193,IF($C$4="TEBA0714_REV01",CALC_CONN_TEBA0714_REV01!U193,))),"---")</f>
        <v>0</v>
      </c>
      <c r="D193" s="43">
        <f>IFERROR(IF($C$4="TEBT0714_REV01",CALC_CONN_TEBT0714_REV01!D193,IF($C$4="TEBB0714_REV01",CALC_CONN_TEBB0714_REV01!D193,IF($C$4="TEBA0714_REV01",CALC_CONN_TEBA0714_REV01!D193,))),"---")</f>
        <v>0</v>
      </c>
      <c r="E193" s="43">
        <f>IFERROR(IF($C$4="TEBT0714_REV01",CALC_CONN_TEBT0714_REV01!E193,IF($C$4="TEBB0714_REV01",CALC_CONN_TEBB0714_REV01!E193,IF($C$4="TEBA0714_REV01",CALC_CONN_TEBA0714_REV01!E193,))),"---")</f>
        <v>0</v>
      </c>
      <c r="F193" s="44" t="str">
        <f>IFERROR(IF(VLOOKUP($D193&amp;"-"&amp;$E193,IF($C$4="TEBA0714_REV01",CALC_CONN_TEBA0714_REV01!$F:$I,IF($C$4="TEBB0714_REV01",CALC_CONN_TEBB0714_REV01!$F:$I,IF($C$4="TEBT0714_REV01",CALC_CONN_TEBT0714_REV01!$F:$I))),4,0)="--","---",IF($C$4="TEBA0714_REV01",CALC_CONN_TEBA0714_REV01!$G193&amp; " --&gt; " &amp;CALC_CONN_TEBA0714_REV01!$I193&amp; " --&gt; ",IF($C$4="TEBB0714_REV01",CALC_CONN_TEBB0714_REV01!$G193&amp; " --&gt; " &amp;CALC_CONN_TEBB0714_REV01!$I193&amp; " --&gt; ",IF($C$4="TEBT0714_REV01",CALC_CONN_TEBT0714_REV01!$G193&amp; " --&gt; " &amp;CALC_CONN_TEBT0714_REV01!$I193&amp; " --&gt; ")))),"---")</f>
        <v>---</v>
      </c>
      <c r="G193" s="44" t="str">
        <f>IFERROR(IF(VLOOKUP($D193&amp;"-"&amp;$E193,IF($C$4="TEBA0714_REV01",CALC_CONN_TEBA0714_REV01!$F:$H,IF($C$4="TEBB0714_REV01",CALC_CONN_TEBB0714_REV01!$F:$H,IF($C$4="TEBT0714_REV01",CALC_CONN_TEBT0714_REV01!$F:$H))),3,0)="--",VLOOKUP($D193&amp;"-"&amp;$E193,IF($C$4="TEBA0714_REV01",CALC_CONN_TEBA0714_REV01!$F:$H,IF($C$4="TEBB0714_REV01",CALC_CONN_TEBB0714_REV01!$F:$H,IF($C$4="TEBT0714_REV01",CALC_CONN_TEBT0714_REV01!$F:$H))),2,0),VLOOKUP($D193&amp;"-"&amp;$E193,IF($C$4="TEBA0714_REV01",CALC_CONN_TEBA0714_REV01!$F:$H,IF($C$4="TEBB0714_REV01",CALC_CONN_TEBB0714_REV01!$F:$H,IF($C$4="TEBT0714_REV01",CALC_CONN_TEBT0714_REV01!$F:$H))),3,0)),"---")</f>
        <v>---</v>
      </c>
      <c r="H193" s="44" t="str">
        <f>IFERROR(VLOOKUP(G193,IF($C$4="TEBT0714_REV01",CALC_CONN_TEBT0714_REV01!$G:$T,IF($C$4="TEBB0714_REV01",CALC_CONN_TEBB0714_REV01!$G:$T,IF($C$4="TEBA0714_REV01",CALC_CONN_TEBA0714_REV01!$G:$T))),14,0),"---")</f>
        <v>---</v>
      </c>
      <c r="I193" s="44" t="str">
        <f>IFERROR(VLOOKUP($D193&amp;"-"&amp;$E193,IF($C$4="TEBA0714_REV01",CALC_CONN_TEBA0714_REV01!$F:$K,IF($C$4="TEBB0714_REV01",CALC_CONN_TEBB0714_REV01!$F:$K,IF($C$4="TEBT0714_REV01",CALC_CONN_TEBT0714_REV01!$F:$K,"???"))),6,0),"---")</f>
        <v>---</v>
      </c>
      <c r="J193" s="45" t="str">
        <f>IFERROR(VLOOKUP($D193&amp;"-"&amp;$E193,IF($C$4="TEBA0714_REV01",CALC_CONN_TEBA0714_REV01!$F:$M,IF($C$4="TEBB0714_REV01",CALC_CONN_TEBB0714_REV01!$F:$M,IF($C$4="TEBT0714_REV01",CALC_CONN_TEBT0714_REV01!$F:$M,"???"))),8,0),"---")</f>
        <v>---</v>
      </c>
      <c r="K193" s="46" t="str">
        <f>IFERROR(VLOOKUP($D193&amp;"-"&amp;$E193,IF($C$4="TEBT0714_REV01",CALC_CONN_TEBT0714_REV01!$F:$N,IF($C$4="TEBB0714_REV01",CALC_CONN_TEBB0714_REV01!$F:$N,IF($C$4="TEBA0714_REV01",CALC_CONN_TEBA0714_REV01!$F:$N))),9,0),"---")</f>
        <v>---</v>
      </c>
      <c r="L193" s="44" t="str">
        <f>IFERROR(VLOOKUP(K193,B2B!$H$3:$I$2000,2,0),"---")</f>
        <v>---</v>
      </c>
      <c r="M193" s="44" t="str">
        <f>IFERROR(VLOOKUP(L193,IF($M$4="TE0714_REV01",RAW_m_TE0714_REV01!$AD:$AH,IF($M$4="TE0714_REV02",RAW_m_TE0714_REV02!$AD:$AH,IF($M$4="TE0714_REV03",RAW_m_TE0714_REV03!$AD:$AH))),5,0),"---")</f>
        <v>---</v>
      </c>
      <c r="N193" s="44" t="str">
        <f>IFERROR(VLOOKUP(L193,IF($M$4="TE0714_REV01",RAW_m_TE0714_REV01!$AE:$AJ,IF($M$4="TE0714_REV02",RAW_m_TE0714_REV02!$AE:$AJ,IF($M$4="TE0714_REV03",RAW_m_TE0714_REV03!$AE:$AJ))),6,0),"---")</f>
        <v>---</v>
      </c>
      <c r="O193" s="54" t="str">
        <f>IFERROR(VLOOKUP(L193,IF($M$4="TE0714_REV01",RAW_m_TE0714_REV01!$AD:$AE,IF($M$4="TE0714_REV02",RAW_m_TE0714_REV02!$AD:$AE,IF($M$4="TE0714_REV03",RAW_m_TE0714_REV03!$AD:$AE))),2,0),"---")</f>
        <v>---</v>
      </c>
      <c r="P193" s="44" t="str">
        <f>IFERROR(VLOOKUP(O193,IF($M$4="TE0714_REV01",RAW_m_TE0714_REV01!$AJ:$AK,IF($M$4="TE0714_REV02",RAW_m_TE0714_REV02!$AJ:$AK,IF($M$4="TE0714_REV03",RAW_m_TE0714_REV03!$AJ:$AK))),2,0),"---")</f>
        <v>---</v>
      </c>
      <c r="Q193" s="44" t="str">
        <f>IFERROR(VLOOKUP(L193,IF($M$4="TE0714_REV01",RAW_m_TE0714_REV01!$AD:$AF,IF($M$4="TE0714_REV02",RAW_m_TE0714_REV02!$AD:$AF,IF($M$4="TE0714_REV03",RAW_m_TE0714_REV03!$AD:$AF))),3,0),"---")</f>
        <v>---</v>
      </c>
      <c r="R193" s="44" t="str">
        <f>IFERROR(VLOOKUP(O193,IF($M$4="TE0714_REV01",RAW_m_TE0714_REV01!$AE:$AG,IF($M$4="TE0714_REV02",RAW_m_TE0714_REV02!$AE:$AG,IF($M$4="TE0714_REV03",RAW_m_TE0714_REV03!$AE:$AG))),3,0),"---")</f>
        <v>---</v>
      </c>
      <c r="S193" s="44" t="str">
        <f t="shared" si="5"/>
        <v>---</v>
      </c>
    </row>
    <row r="194" spans="2:19" ht="15" customHeight="1" x14ac:dyDescent="0.25">
      <c r="B194" s="41">
        <f t="shared" si="4"/>
        <v>189</v>
      </c>
      <c r="C194" s="42">
        <f>IFERROR(IF($C$4="TEBT0714_REV01",CALC_CONN_TEBT0714_REV01!U194,IF($C$4="TEBB0714_REV01",CALC_CONN_TEBB0714_REV01!U194,IF($C$4="TEBA0714_REV01",CALC_CONN_TEBA0714_REV01!U194,))),"---")</f>
        <v>0</v>
      </c>
      <c r="D194" s="43">
        <f>IFERROR(IF($C$4="TEBT0714_REV01",CALC_CONN_TEBT0714_REV01!D194,IF($C$4="TEBB0714_REV01",CALC_CONN_TEBB0714_REV01!D194,IF($C$4="TEBA0714_REV01",CALC_CONN_TEBA0714_REV01!D194,))),"---")</f>
        <v>0</v>
      </c>
      <c r="E194" s="43">
        <f>IFERROR(IF($C$4="TEBT0714_REV01",CALC_CONN_TEBT0714_REV01!E194,IF($C$4="TEBB0714_REV01",CALC_CONN_TEBB0714_REV01!E194,IF($C$4="TEBA0714_REV01",CALC_CONN_TEBA0714_REV01!E194,))),"---")</f>
        <v>0</v>
      </c>
      <c r="F194" s="44" t="str">
        <f>IFERROR(IF(VLOOKUP($D194&amp;"-"&amp;$E194,IF($C$4="TEBA0714_REV01",CALC_CONN_TEBA0714_REV01!$F:$I,IF($C$4="TEBB0714_REV01",CALC_CONN_TEBB0714_REV01!$F:$I,IF($C$4="TEBT0714_REV01",CALC_CONN_TEBT0714_REV01!$F:$I))),4,0)="--","---",IF($C$4="TEBA0714_REV01",CALC_CONN_TEBA0714_REV01!$G194&amp; " --&gt; " &amp;CALC_CONN_TEBA0714_REV01!$I194&amp; " --&gt; ",IF($C$4="TEBB0714_REV01",CALC_CONN_TEBB0714_REV01!$G194&amp; " --&gt; " &amp;CALC_CONN_TEBB0714_REV01!$I194&amp; " --&gt; ",IF($C$4="TEBT0714_REV01",CALC_CONN_TEBT0714_REV01!$G194&amp; " --&gt; " &amp;CALC_CONN_TEBT0714_REV01!$I194&amp; " --&gt; ")))),"---")</f>
        <v>---</v>
      </c>
      <c r="G194" s="44" t="str">
        <f>IFERROR(IF(VLOOKUP($D194&amp;"-"&amp;$E194,IF($C$4="TEBA0714_REV01",CALC_CONN_TEBA0714_REV01!$F:$H,IF($C$4="TEBB0714_REV01",CALC_CONN_TEBB0714_REV01!$F:$H,IF($C$4="TEBT0714_REV01",CALC_CONN_TEBT0714_REV01!$F:$H))),3,0)="--",VLOOKUP($D194&amp;"-"&amp;$E194,IF($C$4="TEBA0714_REV01",CALC_CONN_TEBA0714_REV01!$F:$H,IF($C$4="TEBB0714_REV01",CALC_CONN_TEBB0714_REV01!$F:$H,IF($C$4="TEBT0714_REV01",CALC_CONN_TEBT0714_REV01!$F:$H))),2,0),VLOOKUP($D194&amp;"-"&amp;$E194,IF($C$4="TEBA0714_REV01",CALC_CONN_TEBA0714_REV01!$F:$H,IF($C$4="TEBB0714_REV01",CALC_CONN_TEBB0714_REV01!$F:$H,IF($C$4="TEBT0714_REV01",CALC_CONN_TEBT0714_REV01!$F:$H))),3,0)),"---")</f>
        <v>---</v>
      </c>
      <c r="H194" s="44" t="str">
        <f>IFERROR(VLOOKUP(G194,IF($C$4="TEBT0714_REV01",CALC_CONN_TEBT0714_REV01!$G:$T,IF($C$4="TEBB0714_REV01",CALC_CONN_TEBB0714_REV01!$G:$T,IF($C$4="TEBA0714_REV01",CALC_CONN_TEBA0714_REV01!$G:$T))),14,0),"---")</f>
        <v>---</v>
      </c>
      <c r="I194" s="44" t="str">
        <f>IFERROR(VLOOKUP($D194&amp;"-"&amp;$E194,IF($C$4="TEBA0714_REV01",CALC_CONN_TEBA0714_REV01!$F:$K,IF($C$4="TEBB0714_REV01",CALC_CONN_TEBB0714_REV01!$F:$K,IF($C$4="TEBT0714_REV01",CALC_CONN_TEBT0714_REV01!$F:$K,"???"))),6,0),"---")</f>
        <v>---</v>
      </c>
      <c r="J194" s="45" t="str">
        <f>IFERROR(VLOOKUP($D194&amp;"-"&amp;$E194,IF($C$4="TEBA0714_REV01",CALC_CONN_TEBA0714_REV01!$F:$M,IF($C$4="TEBB0714_REV01",CALC_CONN_TEBB0714_REV01!$F:$M,IF($C$4="TEBT0714_REV01",CALC_CONN_TEBT0714_REV01!$F:$M,"???"))),8,0),"---")</f>
        <v>---</v>
      </c>
      <c r="K194" s="46" t="str">
        <f>IFERROR(VLOOKUP($D194&amp;"-"&amp;$E194,IF($C$4="TEBT0714_REV01",CALC_CONN_TEBT0714_REV01!$F:$N,IF($C$4="TEBB0714_REV01",CALC_CONN_TEBB0714_REV01!$F:$N,IF($C$4="TEBA0714_REV01",CALC_CONN_TEBA0714_REV01!$F:$N))),9,0),"---")</f>
        <v>---</v>
      </c>
      <c r="L194" s="44" t="str">
        <f>IFERROR(VLOOKUP(K194,B2B!$H$3:$I$2000,2,0),"---")</f>
        <v>---</v>
      </c>
      <c r="M194" s="44" t="str">
        <f>IFERROR(VLOOKUP(L194,IF($M$4="TE0714_REV01",RAW_m_TE0714_REV01!$AD:$AH,IF($M$4="TE0714_REV02",RAW_m_TE0714_REV02!$AD:$AH,IF($M$4="TE0714_REV03",RAW_m_TE0714_REV03!$AD:$AH))),5,0),"---")</f>
        <v>---</v>
      </c>
      <c r="N194" s="44" t="str">
        <f>IFERROR(VLOOKUP(L194,IF($M$4="TE0714_REV01",RAW_m_TE0714_REV01!$AE:$AJ,IF($M$4="TE0714_REV02",RAW_m_TE0714_REV02!$AE:$AJ,IF($M$4="TE0714_REV03",RAW_m_TE0714_REV03!$AE:$AJ))),6,0),"---")</f>
        <v>---</v>
      </c>
      <c r="O194" s="54" t="str">
        <f>IFERROR(VLOOKUP(L194,IF($M$4="TE0714_REV01",RAW_m_TE0714_REV01!$AD:$AE,IF($M$4="TE0714_REV02",RAW_m_TE0714_REV02!$AD:$AE,IF($M$4="TE0714_REV03",RAW_m_TE0714_REV03!$AD:$AE))),2,0),"---")</f>
        <v>---</v>
      </c>
      <c r="P194" s="44" t="str">
        <f>IFERROR(VLOOKUP(O194,IF($M$4="TE0714_REV01",RAW_m_TE0714_REV01!$AJ:$AK,IF($M$4="TE0714_REV02",RAW_m_TE0714_REV02!$AJ:$AK,IF($M$4="TE0714_REV03",RAW_m_TE0714_REV03!$AJ:$AK))),2,0),"---")</f>
        <v>---</v>
      </c>
      <c r="Q194" s="44" t="str">
        <f>IFERROR(VLOOKUP(L194,IF($M$4="TE0714_REV01",RAW_m_TE0714_REV01!$AD:$AF,IF($M$4="TE0714_REV02",RAW_m_TE0714_REV02!$AD:$AF,IF($M$4="TE0714_REV03",RAW_m_TE0714_REV03!$AD:$AF))),3,0),"---")</f>
        <v>---</v>
      </c>
      <c r="R194" s="44" t="str">
        <f>IFERROR(VLOOKUP(O194,IF($M$4="TE0714_REV01",RAW_m_TE0714_REV01!$AE:$AG,IF($M$4="TE0714_REV02",RAW_m_TE0714_REV02!$AE:$AG,IF($M$4="TE0714_REV03",RAW_m_TE0714_REV03!$AE:$AG))),3,0),"---")</f>
        <v>---</v>
      </c>
      <c r="S194" s="44" t="str">
        <f t="shared" si="5"/>
        <v>---</v>
      </c>
    </row>
    <row r="195" spans="2:19" ht="15" customHeight="1" x14ac:dyDescent="0.25">
      <c r="B195" s="41">
        <f t="shared" si="4"/>
        <v>190</v>
      </c>
      <c r="C195" s="42">
        <f>IFERROR(IF($C$4="TEBT0714_REV01",CALC_CONN_TEBT0714_REV01!U195,IF($C$4="TEBB0714_REV01",CALC_CONN_TEBB0714_REV01!U195,IF($C$4="TEBA0714_REV01",CALC_CONN_TEBA0714_REV01!U195,))),"---")</f>
        <v>0</v>
      </c>
      <c r="D195" s="43">
        <f>IFERROR(IF($C$4="TEBT0714_REV01",CALC_CONN_TEBT0714_REV01!D195,IF($C$4="TEBB0714_REV01",CALC_CONN_TEBB0714_REV01!D195,IF($C$4="TEBA0714_REV01",CALC_CONN_TEBA0714_REV01!D195,))),"---")</f>
        <v>0</v>
      </c>
      <c r="E195" s="43">
        <f>IFERROR(IF($C$4="TEBT0714_REV01",CALC_CONN_TEBT0714_REV01!E195,IF($C$4="TEBB0714_REV01",CALC_CONN_TEBB0714_REV01!E195,IF($C$4="TEBA0714_REV01",CALC_CONN_TEBA0714_REV01!E195,))),"---")</f>
        <v>0</v>
      </c>
      <c r="F195" s="44" t="str">
        <f>IFERROR(IF(VLOOKUP($D195&amp;"-"&amp;$E195,IF($C$4="TEBA0714_REV01",CALC_CONN_TEBA0714_REV01!$F:$I,IF($C$4="TEBB0714_REV01",CALC_CONN_TEBB0714_REV01!$F:$I,IF($C$4="TEBT0714_REV01",CALC_CONN_TEBT0714_REV01!$F:$I))),4,0)="--","---",IF($C$4="TEBA0714_REV01",CALC_CONN_TEBA0714_REV01!$G195&amp; " --&gt; " &amp;CALC_CONN_TEBA0714_REV01!$I195&amp; " --&gt; ",IF($C$4="TEBB0714_REV01",CALC_CONN_TEBB0714_REV01!$G195&amp; " --&gt; " &amp;CALC_CONN_TEBB0714_REV01!$I195&amp; " --&gt; ",IF($C$4="TEBT0714_REV01",CALC_CONN_TEBT0714_REV01!$G195&amp; " --&gt; " &amp;CALC_CONN_TEBT0714_REV01!$I195&amp; " --&gt; ")))),"---")</f>
        <v>---</v>
      </c>
      <c r="G195" s="44" t="str">
        <f>IFERROR(IF(VLOOKUP($D195&amp;"-"&amp;$E195,IF($C$4="TEBA0714_REV01",CALC_CONN_TEBA0714_REV01!$F:$H,IF($C$4="TEBB0714_REV01",CALC_CONN_TEBB0714_REV01!$F:$H,IF($C$4="TEBT0714_REV01",CALC_CONN_TEBT0714_REV01!$F:$H))),3,0)="--",VLOOKUP($D195&amp;"-"&amp;$E195,IF($C$4="TEBA0714_REV01",CALC_CONN_TEBA0714_REV01!$F:$H,IF($C$4="TEBB0714_REV01",CALC_CONN_TEBB0714_REV01!$F:$H,IF($C$4="TEBT0714_REV01",CALC_CONN_TEBT0714_REV01!$F:$H))),2,0),VLOOKUP($D195&amp;"-"&amp;$E195,IF($C$4="TEBA0714_REV01",CALC_CONN_TEBA0714_REV01!$F:$H,IF($C$4="TEBB0714_REV01",CALC_CONN_TEBB0714_REV01!$F:$H,IF($C$4="TEBT0714_REV01",CALC_CONN_TEBT0714_REV01!$F:$H))),3,0)),"---")</f>
        <v>---</v>
      </c>
      <c r="H195" s="44" t="str">
        <f>IFERROR(VLOOKUP(G195,IF($C$4="TEBT0714_REV01",CALC_CONN_TEBT0714_REV01!$G:$T,IF($C$4="TEBB0714_REV01",CALC_CONN_TEBB0714_REV01!$G:$T,IF($C$4="TEBA0714_REV01",CALC_CONN_TEBA0714_REV01!$G:$T))),14,0),"---")</f>
        <v>---</v>
      </c>
      <c r="I195" s="44" t="str">
        <f>IFERROR(VLOOKUP($D195&amp;"-"&amp;$E195,IF($C$4="TEBA0714_REV01",CALC_CONN_TEBA0714_REV01!$F:$K,IF($C$4="TEBB0714_REV01",CALC_CONN_TEBB0714_REV01!$F:$K,IF($C$4="TEBT0714_REV01",CALC_CONN_TEBT0714_REV01!$F:$K,"???"))),6,0),"---")</f>
        <v>---</v>
      </c>
      <c r="J195" s="45" t="str">
        <f>IFERROR(VLOOKUP($D195&amp;"-"&amp;$E195,IF($C$4="TEBA0714_REV01",CALC_CONN_TEBA0714_REV01!$F:$M,IF($C$4="TEBB0714_REV01",CALC_CONN_TEBB0714_REV01!$F:$M,IF($C$4="TEBT0714_REV01",CALC_CONN_TEBT0714_REV01!$F:$M,"???"))),8,0),"---")</f>
        <v>---</v>
      </c>
      <c r="K195" s="46" t="str">
        <f>IFERROR(VLOOKUP($D195&amp;"-"&amp;$E195,IF($C$4="TEBT0714_REV01",CALC_CONN_TEBT0714_REV01!$F:$N,IF($C$4="TEBB0714_REV01",CALC_CONN_TEBB0714_REV01!$F:$N,IF($C$4="TEBA0714_REV01",CALC_CONN_TEBA0714_REV01!$F:$N))),9,0),"---")</f>
        <v>---</v>
      </c>
      <c r="L195" s="44" t="str">
        <f>IFERROR(VLOOKUP(K195,B2B!$H$3:$I$2000,2,0),"---")</f>
        <v>---</v>
      </c>
      <c r="M195" s="44" t="str">
        <f>IFERROR(VLOOKUP(L195,IF($M$4="TE0714_REV01",RAW_m_TE0714_REV01!$AD:$AH,IF($M$4="TE0714_REV02",RAW_m_TE0714_REV02!$AD:$AH,IF($M$4="TE0714_REV03",RAW_m_TE0714_REV03!$AD:$AH))),5,0),"---")</f>
        <v>---</v>
      </c>
      <c r="N195" s="44" t="str">
        <f>IFERROR(VLOOKUP(L195,IF($M$4="TE0714_REV01",RAW_m_TE0714_REV01!$AE:$AJ,IF($M$4="TE0714_REV02",RAW_m_TE0714_REV02!$AE:$AJ,IF($M$4="TE0714_REV03",RAW_m_TE0714_REV03!$AE:$AJ))),6,0),"---")</f>
        <v>---</v>
      </c>
      <c r="O195" s="54" t="str">
        <f>IFERROR(VLOOKUP(L195,IF($M$4="TE0714_REV01",RAW_m_TE0714_REV01!$AD:$AE,IF($M$4="TE0714_REV02",RAW_m_TE0714_REV02!$AD:$AE,IF($M$4="TE0714_REV03",RAW_m_TE0714_REV03!$AD:$AE))),2,0),"---")</f>
        <v>---</v>
      </c>
      <c r="P195" s="44" t="str">
        <f>IFERROR(VLOOKUP(O195,IF($M$4="TE0714_REV01",RAW_m_TE0714_REV01!$AJ:$AK,IF($M$4="TE0714_REV02",RAW_m_TE0714_REV02!$AJ:$AK,IF($M$4="TE0714_REV03",RAW_m_TE0714_REV03!$AJ:$AK))),2,0),"---")</f>
        <v>---</v>
      </c>
      <c r="Q195" s="44" t="str">
        <f>IFERROR(VLOOKUP(L195,IF($M$4="TE0714_REV01",RAW_m_TE0714_REV01!$AD:$AF,IF($M$4="TE0714_REV02",RAW_m_TE0714_REV02!$AD:$AF,IF($M$4="TE0714_REV03",RAW_m_TE0714_REV03!$AD:$AF))),3,0),"---")</f>
        <v>---</v>
      </c>
      <c r="R195" s="44" t="str">
        <f>IFERROR(VLOOKUP(O195,IF($M$4="TE0714_REV01",RAW_m_TE0714_REV01!$AE:$AG,IF($M$4="TE0714_REV02",RAW_m_TE0714_REV02!$AE:$AG,IF($M$4="TE0714_REV03",RAW_m_TE0714_REV03!$AE:$AG))),3,0),"---")</f>
        <v>---</v>
      </c>
      <c r="S195" s="44" t="str">
        <f t="shared" si="5"/>
        <v>---</v>
      </c>
    </row>
    <row r="196" spans="2:19" ht="15" customHeight="1" x14ac:dyDescent="0.25">
      <c r="B196" s="41">
        <f t="shared" si="4"/>
        <v>191</v>
      </c>
      <c r="C196" s="42">
        <f>IFERROR(IF($C$4="TEBT0714_REV01",CALC_CONN_TEBT0714_REV01!U196,IF($C$4="TEBB0714_REV01",CALC_CONN_TEBB0714_REV01!U196,IF($C$4="TEBA0714_REV01",CALC_CONN_TEBA0714_REV01!U196,))),"---")</f>
        <v>0</v>
      </c>
      <c r="D196" s="43">
        <f>IFERROR(IF($C$4="TEBT0714_REV01",CALC_CONN_TEBT0714_REV01!D196,IF($C$4="TEBB0714_REV01",CALC_CONN_TEBB0714_REV01!D196,IF($C$4="TEBA0714_REV01",CALC_CONN_TEBA0714_REV01!D196,))),"---")</f>
        <v>0</v>
      </c>
      <c r="E196" s="43">
        <f>IFERROR(IF($C$4="TEBT0714_REV01",CALC_CONN_TEBT0714_REV01!E196,IF($C$4="TEBB0714_REV01",CALC_CONN_TEBB0714_REV01!E196,IF($C$4="TEBA0714_REV01",CALC_CONN_TEBA0714_REV01!E196,))),"---")</f>
        <v>0</v>
      </c>
      <c r="F196" s="44" t="str">
        <f>IFERROR(IF(VLOOKUP($D196&amp;"-"&amp;$E196,IF($C$4="TEBA0714_REV01",CALC_CONN_TEBA0714_REV01!$F:$I,IF($C$4="TEBB0714_REV01",CALC_CONN_TEBB0714_REV01!$F:$I,IF($C$4="TEBT0714_REV01",CALC_CONN_TEBT0714_REV01!$F:$I))),4,0)="--","---",IF($C$4="TEBA0714_REV01",CALC_CONN_TEBA0714_REV01!$G196&amp; " --&gt; " &amp;CALC_CONN_TEBA0714_REV01!$I196&amp; " --&gt; ",IF($C$4="TEBB0714_REV01",CALC_CONN_TEBB0714_REV01!$G196&amp; " --&gt; " &amp;CALC_CONN_TEBB0714_REV01!$I196&amp; " --&gt; ",IF($C$4="TEBT0714_REV01",CALC_CONN_TEBT0714_REV01!$G196&amp; " --&gt; " &amp;CALC_CONN_TEBT0714_REV01!$I196&amp; " --&gt; ")))),"---")</f>
        <v>---</v>
      </c>
      <c r="G196" s="44" t="str">
        <f>IFERROR(IF(VLOOKUP($D196&amp;"-"&amp;$E196,IF($C$4="TEBA0714_REV01",CALC_CONN_TEBA0714_REV01!$F:$H,IF($C$4="TEBB0714_REV01",CALC_CONN_TEBB0714_REV01!$F:$H,IF($C$4="TEBT0714_REV01",CALC_CONN_TEBT0714_REV01!$F:$H))),3,0)="--",VLOOKUP($D196&amp;"-"&amp;$E196,IF($C$4="TEBA0714_REV01",CALC_CONN_TEBA0714_REV01!$F:$H,IF($C$4="TEBB0714_REV01",CALC_CONN_TEBB0714_REV01!$F:$H,IF($C$4="TEBT0714_REV01",CALC_CONN_TEBT0714_REV01!$F:$H))),2,0),VLOOKUP($D196&amp;"-"&amp;$E196,IF($C$4="TEBA0714_REV01",CALC_CONN_TEBA0714_REV01!$F:$H,IF($C$4="TEBB0714_REV01",CALC_CONN_TEBB0714_REV01!$F:$H,IF($C$4="TEBT0714_REV01",CALC_CONN_TEBT0714_REV01!$F:$H))),3,0)),"---")</f>
        <v>---</v>
      </c>
      <c r="H196" s="44" t="str">
        <f>IFERROR(VLOOKUP(G196,IF($C$4="TEBT0714_REV01",CALC_CONN_TEBT0714_REV01!$G:$T,IF($C$4="TEBB0714_REV01",CALC_CONN_TEBB0714_REV01!$G:$T,IF($C$4="TEBA0714_REV01",CALC_CONN_TEBA0714_REV01!$G:$T))),14,0),"---")</f>
        <v>---</v>
      </c>
      <c r="I196" s="44" t="str">
        <f>IFERROR(VLOOKUP($D196&amp;"-"&amp;$E196,IF($C$4="TEBA0714_REV01",CALC_CONN_TEBA0714_REV01!$F:$K,IF($C$4="TEBB0714_REV01",CALC_CONN_TEBB0714_REV01!$F:$K,IF($C$4="TEBT0714_REV01",CALC_CONN_TEBT0714_REV01!$F:$K,"???"))),6,0),"---")</f>
        <v>---</v>
      </c>
      <c r="J196" s="45" t="str">
        <f>IFERROR(VLOOKUP($D196&amp;"-"&amp;$E196,IF($C$4="TEBA0714_REV01",CALC_CONN_TEBA0714_REV01!$F:$M,IF($C$4="TEBB0714_REV01",CALC_CONN_TEBB0714_REV01!$F:$M,IF($C$4="TEBT0714_REV01",CALC_CONN_TEBT0714_REV01!$F:$M,"???"))),8,0),"---")</f>
        <v>---</v>
      </c>
      <c r="K196" s="46" t="str">
        <f>IFERROR(VLOOKUP($D196&amp;"-"&amp;$E196,IF($C$4="TEBT0714_REV01",CALC_CONN_TEBT0714_REV01!$F:$N,IF($C$4="TEBB0714_REV01",CALC_CONN_TEBB0714_REV01!$F:$N,IF($C$4="TEBA0714_REV01",CALC_CONN_TEBA0714_REV01!$F:$N))),9,0),"---")</f>
        <v>---</v>
      </c>
      <c r="L196" s="44" t="str">
        <f>IFERROR(VLOOKUP(K196,B2B!$H$3:$I$2000,2,0),"---")</f>
        <v>---</v>
      </c>
      <c r="M196" s="44" t="str">
        <f>IFERROR(VLOOKUP(L196,IF($M$4="TE0714_REV01",RAW_m_TE0714_REV01!$AD:$AH,IF($M$4="TE0714_REV02",RAW_m_TE0714_REV02!$AD:$AH,IF($M$4="TE0714_REV03",RAW_m_TE0714_REV03!$AD:$AH))),5,0),"---")</f>
        <v>---</v>
      </c>
      <c r="N196" s="44" t="str">
        <f>IFERROR(VLOOKUP(L196,IF($M$4="TE0714_REV01",RAW_m_TE0714_REV01!$AE:$AJ,IF($M$4="TE0714_REV02",RAW_m_TE0714_REV02!$AE:$AJ,IF($M$4="TE0714_REV03",RAW_m_TE0714_REV03!$AE:$AJ))),6,0),"---")</f>
        <v>---</v>
      </c>
      <c r="O196" s="54" t="str">
        <f>IFERROR(VLOOKUP(L196,IF($M$4="TE0714_REV01",RAW_m_TE0714_REV01!$AD:$AE,IF($M$4="TE0714_REV02",RAW_m_TE0714_REV02!$AD:$AE,IF($M$4="TE0714_REV03",RAW_m_TE0714_REV03!$AD:$AE))),2,0),"---")</f>
        <v>---</v>
      </c>
      <c r="P196" s="44" t="str">
        <f>IFERROR(VLOOKUP(O196,IF($M$4="TE0714_REV01",RAW_m_TE0714_REV01!$AJ:$AK,IF($M$4="TE0714_REV02",RAW_m_TE0714_REV02!$AJ:$AK,IF($M$4="TE0714_REV03",RAW_m_TE0714_REV03!$AJ:$AK))),2,0),"---")</f>
        <v>---</v>
      </c>
      <c r="Q196" s="44" t="str">
        <f>IFERROR(VLOOKUP(L196,IF($M$4="TE0714_REV01",RAW_m_TE0714_REV01!$AD:$AF,IF($M$4="TE0714_REV02",RAW_m_TE0714_REV02!$AD:$AF,IF($M$4="TE0714_REV03",RAW_m_TE0714_REV03!$AD:$AF))),3,0),"---")</f>
        <v>---</v>
      </c>
      <c r="R196" s="44" t="str">
        <f>IFERROR(VLOOKUP(O196,IF($M$4="TE0714_REV01",RAW_m_TE0714_REV01!$AE:$AG,IF($M$4="TE0714_REV02",RAW_m_TE0714_REV02!$AE:$AG,IF($M$4="TE0714_REV03",RAW_m_TE0714_REV03!$AE:$AG))),3,0),"---")</f>
        <v>---</v>
      </c>
      <c r="S196" s="44" t="str">
        <f t="shared" si="5"/>
        <v>---</v>
      </c>
    </row>
    <row r="197" spans="2:19" ht="15" customHeight="1" x14ac:dyDescent="0.25">
      <c r="B197" s="41">
        <f t="shared" si="4"/>
        <v>192</v>
      </c>
      <c r="C197" s="42">
        <f>IFERROR(IF($C$4="TEBT0714_REV01",CALC_CONN_TEBT0714_REV01!U197,IF($C$4="TEBB0714_REV01",CALC_CONN_TEBB0714_REV01!U197,IF($C$4="TEBA0714_REV01",CALC_CONN_TEBA0714_REV01!U197,))),"---")</f>
        <v>0</v>
      </c>
      <c r="D197" s="43">
        <f>IFERROR(IF($C$4="TEBT0714_REV01",CALC_CONN_TEBT0714_REV01!D197,IF($C$4="TEBB0714_REV01",CALC_CONN_TEBB0714_REV01!D197,IF($C$4="TEBA0714_REV01",CALC_CONN_TEBA0714_REV01!D197,))),"---")</f>
        <v>0</v>
      </c>
      <c r="E197" s="43">
        <f>IFERROR(IF($C$4="TEBT0714_REV01",CALC_CONN_TEBT0714_REV01!E197,IF($C$4="TEBB0714_REV01",CALC_CONN_TEBB0714_REV01!E197,IF($C$4="TEBA0714_REV01",CALC_CONN_TEBA0714_REV01!E197,))),"---")</f>
        <v>0</v>
      </c>
      <c r="F197" s="44" t="str">
        <f>IFERROR(IF(VLOOKUP($D197&amp;"-"&amp;$E197,IF($C$4="TEBA0714_REV01",CALC_CONN_TEBA0714_REV01!$F:$I,IF($C$4="TEBB0714_REV01",CALC_CONN_TEBB0714_REV01!$F:$I,IF($C$4="TEBT0714_REV01",CALC_CONN_TEBT0714_REV01!$F:$I))),4,0)="--","---",IF($C$4="TEBA0714_REV01",CALC_CONN_TEBA0714_REV01!$G197&amp; " --&gt; " &amp;CALC_CONN_TEBA0714_REV01!$I197&amp; " --&gt; ",IF($C$4="TEBB0714_REV01",CALC_CONN_TEBB0714_REV01!$G197&amp; " --&gt; " &amp;CALC_CONN_TEBB0714_REV01!$I197&amp; " --&gt; ",IF($C$4="TEBT0714_REV01",CALC_CONN_TEBT0714_REV01!$G197&amp; " --&gt; " &amp;CALC_CONN_TEBT0714_REV01!$I197&amp; " --&gt; ")))),"---")</f>
        <v>---</v>
      </c>
      <c r="G197" s="44" t="str">
        <f>IFERROR(IF(VLOOKUP($D197&amp;"-"&amp;$E197,IF($C$4="TEBA0714_REV01",CALC_CONN_TEBA0714_REV01!$F:$H,IF($C$4="TEBB0714_REV01",CALC_CONN_TEBB0714_REV01!$F:$H,IF($C$4="TEBT0714_REV01",CALC_CONN_TEBT0714_REV01!$F:$H))),3,0)="--",VLOOKUP($D197&amp;"-"&amp;$E197,IF($C$4="TEBA0714_REV01",CALC_CONN_TEBA0714_REV01!$F:$H,IF($C$4="TEBB0714_REV01",CALC_CONN_TEBB0714_REV01!$F:$H,IF($C$4="TEBT0714_REV01",CALC_CONN_TEBT0714_REV01!$F:$H))),2,0),VLOOKUP($D197&amp;"-"&amp;$E197,IF($C$4="TEBA0714_REV01",CALC_CONN_TEBA0714_REV01!$F:$H,IF($C$4="TEBB0714_REV01",CALC_CONN_TEBB0714_REV01!$F:$H,IF($C$4="TEBT0714_REV01",CALC_CONN_TEBT0714_REV01!$F:$H))),3,0)),"---")</f>
        <v>---</v>
      </c>
      <c r="H197" s="44" t="str">
        <f>IFERROR(VLOOKUP(G197,IF($C$4="TEBT0714_REV01",CALC_CONN_TEBT0714_REV01!$G:$T,IF($C$4="TEBB0714_REV01",CALC_CONN_TEBB0714_REV01!$G:$T,IF($C$4="TEBA0714_REV01",CALC_CONN_TEBA0714_REV01!$G:$T))),14,0),"---")</f>
        <v>---</v>
      </c>
      <c r="I197" s="44" t="str">
        <f>IFERROR(VLOOKUP($D197&amp;"-"&amp;$E197,IF($C$4="TEBA0714_REV01",CALC_CONN_TEBA0714_REV01!$F:$K,IF($C$4="TEBB0714_REV01",CALC_CONN_TEBB0714_REV01!$F:$K,IF($C$4="TEBT0714_REV01",CALC_CONN_TEBT0714_REV01!$F:$K,"???"))),6,0),"---")</f>
        <v>---</v>
      </c>
      <c r="J197" s="45" t="str">
        <f>IFERROR(VLOOKUP($D197&amp;"-"&amp;$E197,IF($C$4="TEBA0714_REV01",CALC_CONN_TEBA0714_REV01!$F:$M,IF($C$4="TEBB0714_REV01",CALC_CONN_TEBB0714_REV01!$F:$M,IF($C$4="TEBT0714_REV01",CALC_CONN_TEBT0714_REV01!$F:$M,"???"))),8,0),"---")</f>
        <v>---</v>
      </c>
      <c r="K197" s="46" t="str">
        <f>IFERROR(VLOOKUP($D197&amp;"-"&amp;$E197,IF($C$4="TEBT0714_REV01",CALC_CONN_TEBT0714_REV01!$F:$N,IF($C$4="TEBB0714_REV01",CALC_CONN_TEBB0714_REV01!$F:$N,IF($C$4="TEBA0714_REV01",CALC_CONN_TEBA0714_REV01!$F:$N))),9,0),"---")</f>
        <v>---</v>
      </c>
      <c r="L197" s="44" t="str">
        <f>IFERROR(VLOOKUP(K197,B2B!$H$3:$I$2000,2,0),"---")</f>
        <v>---</v>
      </c>
      <c r="M197" s="44" t="str">
        <f>IFERROR(VLOOKUP(L197,IF($M$4="TE0714_REV01",RAW_m_TE0714_REV01!$AD:$AH,IF($M$4="TE0714_REV02",RAW_m_TE0714_REV02!$AD:$AH,IF($M$4="TE0714_REV03",RAW_m_TE0714_REV03!$AD:$AH))),5,0),"---")</f>
        <v>---</v>
      </c>
      <c r="N197" s="44" t="str">
        <f>IFERROR(VLOOKUP(L197,IF($M$4="TE0714_REV01",RAW_m_TE0714_REV01!$AE:$AJ,IF($M$4="TE0714_REV02",RAW_m_TE0714_REV02!$AE:$AJ,IF($M$4="TE0714_REV03",RAW_m_TE0714_REV03!$AE:$AJ))),6,0),"---")</f>
        <v>---</v>
      </c>
      <c r="O197" s="54" t="str">
        <f>IFERROR(VLOOKUP(L197,IF($M$4="TE0714_REV01",RAW_m_TE0714_REV01!$AD:$AE,IF($M$4="TE0714_REV02",RAW_m_TE0714_REV02!$AD:$AE,IF($M$4="TE0714_REV03",RAW_m_TE0714_REV03!$AD:$AE))),2,0),"---")</f>
        <v>---</v>
      </c>
      <c r="P197" s="44" t="str">
        <f>IFERROR(VLOOKUP(O197,IF($M$4="TE0714_REV01",RAW_m_TE0714_REV01!$AJ:$AK,IF($M$4="TE0714_REV02",RAW_m_TE0714_REV02!$AJ:$AK,IF($M$4="TE0714_REV03",RAW_m_TE0714_REV03!$AJ:$AK))),2,0),"---")</f>
        <v>---</v>
      </c>
      <c r="Q197" s="44" t="str">
        <f>IFERROR(VLOOKUP(L197,IF($M$4="TE0714_REV01",RAW_m_TE0714_REV01!$AD:$AF,IF($M$4="TE0714_REV02",RAW_m_TE0714_REV02!$AD:$AF,IF($M$4="TE0714_REV03",RAW_m_TE0714_REV03!$AD:$AF))),3,0),"---")</f>
        <v>---</v>
      </c>
      <c r="R197" s="44" t="str">
        <f>IFERROR(VLOOKUP(O197,IF($M$4="TE0714_REV01",RAW_m_TE0714_REV01!$AE:$AG,IF($M$4="TE0714_REV02",RAW_m_TE0714_REV02!$AE:$AG,IF($M$4="TE0714_REV03",RAW_m_TE0714_REV03!$AE:$AG))),3,0),"---")</f>
        <v>---</v>
      </c>
      <c r="S197" s="44" t="str">
        <f t="shared" si="5"/>
        <v>---</v>
      </c>
    </row>
    <row r="198" spans="2:19" ht="15" customHeight="1" x14ac:dyDescent="0.25">
      <c r="B198" s="41">
        <f t="shared" si="4"/>
        <v>193</v>
      </c>
      <c r="C198" s="42">
        <f>IFERROR(IF($C$4="TEBT0714_REV01",CALC_CONN_TEBT0714_REV01!U198,IF($C$4="TEBB0714_REV01",CALC_CONN_TEBB0714_REV01!U198,IF($C$4="TEBA0714_REV01",CALC_CONN_TEBA0714_REV01!U198,))),"---")</f>
        <v>0</v>
      </c>
      <c r="D198" s="43">
        <f>IFERROR(IF($C$4="TEBT0714_REV01",CALC_CONN_TEBT0714_REV01!D198,IF($C$4="TEBB0714_REV01",CALC_CONN_TEBB0714_REV01!D198,IF($C$4="TEBA0714_REV01",CALC_CONN_TEBA0714_REV01!D198,))),"---")</f>
        <v>0</v>
      </c>
      <c r="E198" s="43">
        <f>IFERROR(IF($C$4="TEBT0714_REV01",CALC_CONN_TEBT0714_REV01!E198,IF($C$4="TEBB0714_REV01",CALC_CONN_TEBB0714_REV01!E198,IF($C$4="TEBA0714_REV01",CALC_CONN_TEBA0714_REV01!E198,))),"---")</f>
        <v>0</v>
      </c>
      <c r="F198" s="44" t="str">
        <f>IFERROR(IF(VLOOKUP($D198&amp;"-"&amp;$E198,IF($C$4="TEBA0714_REV01",CALC_CONN_TEBA0714_REV01!$F:$I,IF($C$4="TEBB0714_REV01",CALC_CONN_TEBB0714_REV01!$F:$I,IF($C$4="TEBT0714_REV01",CALC_CONN_TEBT0714_REV01!$F:$I))),4,0)="--","---",IF($C$4="TEBA0714_REV01",CALC_CONN_TEBA0714_REV01!$G198&amp; " --&gt; " &amp;CALC_CONN_TEBA0714_REV01!$I198&amp; " --&gt; ",IF($C$4="TEBB0714_REV01",CALC_CONN_TEBB0714_REV01!$G198&amp; " --&gt; " &amp;CALC_CONN_TEBB0714_REV01!$I198&amp; " --&gt; ",IF($C$4="TEBT0714_REV01",CALC_CONN_TEBT0714_REV01!$G198&amp; " --&gt; " &amp;CALC_CONN_TEBT0714_REV01!$I198&amp; " --&gt; ")))),"---")</f>
        <v>---</v>
      </c>
      <c r="G198" s="44" t="str">
        <f>IFERROR(IF(VLOOKUP($D198&amp;"-"&amp;$E198,IF($C$4="TEBA0714_REV01",CALC_CONN_TEBA0714_REV01!$F:$H,IF($C$4="TEBB0714_REV01",CALC_CONN_TEBB0714_REV01!$F:$H,IF($C$4="TEBT0714_REV01",CALC_CONN_TEBT0714_REV01!$F:$H))),3,0)="--",VLOOKUP($D198&amp;"-"&amp;$E198,IF($C$4="TEBA0714_REV01",CALC_CONN_TEBA0714_REV01!$F:$H,IF($C$4="TEBB0714_REV01",CALC_CONN_TEBB0714_REV01!$F:$H,IF($C$4="TEBT0714_REV01",CALC_CONN_TEBT0714_REV01!$F:$H))),2,0),VLOOKUP($D198&amp;"-"&amp;$E198,IF($C$4="TEBA0714_REV01",CALC_CONN_TEBA0714_REV01!$F:$H,IF($C$4="TEBB0714_REV01",CALC_CONN_TEBB0714_REV01!$F:$H,IF($C$4="TEBT0714_REV01",CALC_CONN_TEBT0714_REV01!$F:$H))),3,0)),"---")</f>
        <v>---</v>
      </c>
      <c r="H198" s="44" t="str">
        <f>IFERROR(VLOOKUP(G198,IF($C$4="TEBT0714_REV01",CALC_CONN_TEBT0714_REV01!$G:$T,IF($C$4="TEBB0714_REV01",CALC_CONN_TEBB0714_REV01!$G:$T,IF($C$4="TEBA0714_REV01",CALC_CONN_TEBA0714_REV01!$G:$T))),14,0),"---")</f>
        <v>---</v>
      </c>
      <c r="I198" s="44" t="str">
        <f>IFERROR(VLOOKUP($D198&amp;"-"&amp;$E198,IF($C$4="TEBA0714_REV01",CALC_CONN_TEBA0714_REV01!$F:$K,IF($C$4="TEBB0714_REV01",CALC_CONN_TEBB0714_REV01!$F:$K,IF($C$4="TEBT0714_REV01",CALC_CONN_TEBT0714_REV01!$F:$K,"???"))),6,0),"---")</f>
        <v>---</v>
      </c>
      <c r="J198" s="45" t="str">
        <f>IFERROR(VLOOKUP($D198&amp;"-"&amp;$E198,IF($C$4="TEBA0714_REV01",CALC_CONN_TEBA0714_REV01!$F:$M,IF($C$4="TEBB0714_REV01",CALC_CONN_TEBB0714_REV01!$F:$M,IF($C$4="TEBT0714_REV01",CALC_CONN_TEBT0714_REV01!$F:$M,"???"))),8,0),"---")</f>
        <v>---</v>
      </c>
      <c r="K198" s="46" t="str">
        <f>IFERROR(VLOOKUP($D198&amp;"-"&amp;$E198,IF($C$4="TEBT0714_REV01",CALC_CONN_TEBT0714_REV01!$F:$N,IF($C$4="TEBB0714_REV01",CALC_CONN_TEBB0714_REV01!$F:$N,IF($C$4="TEBA0714_REV01",CALC_CONN_TEBA0714_REV01!$F:$N))),9,0),"---")</f>
        <v>---</v>
      </c>
      <c r="L198" s="44" t="str">
        <f>IFERROR(VLOOKUP(K198,B2B!$H$3:$I$2000,2,0),"---")</f>
        <v>---</v>
      </c>
      <c r="M198" s="44" t="str">
        <f>IFERROR(VLOOKUP(L198,IF($M$4="TE0714_REV01",RAW_m_TE0714_REV01!$AD:$AH,IF($M$4="TE0714_REV02",RAW_m_TE0714_REV02!$AD:$AH,IF($M$4="TE0714_REV03",RAW_m_TE0714_REV03!$AD:$AH))),5,0),"---")</f>
        <v>---</v>
      </c>
      <c r="N198" s="44" t="str">
        <f>IFERROR(VLOOKUP(L198,IF($M$4="TE0714_REV01",RAW_m_TE0714_REV01!$AE:$AJ,IF($M$4="TE0714_REV02",RAW_m_TE0714_REV02!$AE:$AJ,IF($M$4="TE0714_REV03",RAW_m_TE0714_REV03!$AE:$AJ))),6,0),"---")</f>
        <v>---</v>
      </c>
      <c r="O198" s="54" t="str">
        <f>IFERROR(VLOOKUP(L198,IF($M$4="TE0714_REV01",RAW_m_TE0714_REV01!$AD:$AE,IF($M$4="TE0714_REV02",RAW_m_TE0714_REV02!$AD:$AE,IF($M$4="TE0714_REV03",RAW_m_TE0714_REV03!$AD:$AE))),2,0),"---")</f>
        <v>---</v>
      </c>
      <c r="P198" s="44" t="str">
        <f>IFERROR(VLOOKUP(O198,IF($M$4="TE0714_REV01",RAW_m_TE0714_REV01!$AJ:$AK,IF($M$4="TE0714_REV02",RAW_m_TE0714_REV02!$AJ:$AK,IF($M$4="TE0714_REV03",RAW_m_TE0714_REV03!$AJ:$AK))),2,0),"---")</f>
        <v>---</v>
      </c>
      <c r="Q198" s="44" t="str">
        <f>IFERROR(VLOOKUP(L198,IF($M$4="TE0714_REV01",RAW_m_TE0714_REV01!$AD:$AF,IF($M$4="TE0714_REV02",RAW_m_TE0714_REV02!$AD:$AF,IF($M$4="TE0714_REV03",RAW_m_TE0714_REV03!$AD:$AF))),3,0),"---")</f>
        <v>---</v>
      </c>
      <c r="R198" s="44" t="str">
        <f>IFERROR(VLOOKUP(O198,IF($M$4="TE0714_REV01",RAW_m_TE0714_REV01!$AE:$AG,IF($M$4="TE0714_REV02",RAW_m_TE0714_REV02!$AE:$AG,IF($M$4="TE0714_REV03",RAW_m_TE0714_REV03!$AE:$AG))),3,0),"---")</f>
        <v>---</v>
      </c>
      <c r="S198" s="44" t="str">
        <f t="shared" si="5"/>
        <v>---</v>
      </c>
    </row>
    <row r="199" spans="2:19" ht="15" customHeight="1" x14ac:dyDescent="0.25">
      <c r="B199" s="41">
        <f t="shared" si="4"/>
        <v>194</v>
      </c>
      <c r="C199" s="42">
        <f>IFERROR(IF($C$4="TEBT0714_REV01",CALC_CONN_TEBT0714_REV01!U199,IF($C$4="TEBB0714_REV01",CALC_CONN_TEBB0714_REV01!U199,IF($C$4="TEBA0714_REV01",CALC_CONN_TEBA0714_REV01!U199,))),"---")</f>
        <v>0</v>
      </c>
      <c r="D199" s="43">
        <f>IFERROR(IF($C$4="TEBT0714_REV01",CALC_CONN_TEBT0714_REV01!D199,IF($C$4="TEBB0714_REV01",CALC_CONN_TEBB0714_REV01!D199,IF($C$4="TEBA0714_REV01",CALC_CONN_TEBA0714_REV01!D199,))),"---")</f>
        <v>0</v>
      </c>
      <c r="E199" s="43">
        <f>IFERROR(IF($C$4="TEBT0714_REV01",CALC_CONN_TEBT0714_REV01!E199,IF($C$4="TEBB0714_REV01",CALC_CONN_TEBB0714_REV01!E199,IF($C$4="TEBA0714_REV01",CALC_CONN_TEBA0714_REV01!E199,))),"---")</f>
        <v>0</v>
      </c>
      <c r="F199" s="44" t="str">
        <f>IFERROR(IF(VLOOKUP($D199&amp;"-"&amp;$E199,IF($C$4="TEBA0714_REV01",CALC_CONN_TEBA0714_REV01!$F:$I,IF($C$4="TEBB0714_REV01",CALC_CONN_TEBB0714_REV01!$F:$I,IF($C$4="TEBT0714_REV01",CALC_CONN_TEBT0714_REV01!$F:$I))),4,0)="--","---",IF($C$4="TEBA0714_REV01",CALC_CONN_TEBA0714_REV01!$G199&amp; " --&gt; " &amp;CALC_CONN_TEBA0714_REV01!$I199&amp; " --&gt; ",IF($C$4="TEBB0714_REV01",CALC_CONN_TEBB0714_REV01!$G199&amp; " --&gt; " &amp;CALC_CONN_TEBB0714_REV01!$I199&amp; " --&gt; ",IF($C$4="TEBT0714_REV01",CALC_CONN_TEBT0714_REV01!$G199&amp; " --&gt; " &amp;CALC_CONN_TEBT0714_REV01!$I199&amp; " --&gt; ")))),"---")</f>
        <v>---</v>
      </c>
      <c r="G199" s="44" t="str">
        <f>IFERROR(IF(VLOOKUP($D199&amp;"-"&amp;$E199,IF($C$4="TEBA0714_REV01",CALC_CONN_TEBA0714_REV01!$F:$H,IF($C$4="TEBB0714_REV01",CALC_CONN_TEBB0714_REV01!$F:$H,IF($C$4="TEBT0714_REV01",CALC_CONN_TEBT0714_REV01!$F:$H))),3,0)="--",VLOOKUP($D199&amp;"-"&amp;$E199,IF($C$4="TEBA0714_REV01",CALC_CONN_TEBA0714_REV01!$F:$H,IF($C$4="TEBB0714_REV01",CALC_CONN_TEBB0714_REV01!$F:$H,IF($C$4="TEBT0714_REV01",CALC_CONN_TEBT0714_REV01!$F:$H))),2,0),VLOOKUP($D199&amp;"-"&amp;$E199,IF($C$4="TEBA0714_REV01",CALC_CONN_TEBA0714_REV01!$F:$H,IF($C$4="TEBB0714_REV01",CALC_CONN_TEBB0714_REV01!$F:$H,IF($C$4="TEBT0714_REV01",CALC_CONN_TEBT0714_REV01!$F:$H))),3,0)),"---")</f>
        <v>---</v>
      </c>
      <c r="H199" s="44" t="str">
        <f>IFERROR(VLOOKUP(G199,IF($C$4="TEBT0714_REV01",CALC_CONN_TEBT0714_REV01!$G:$T,IF($C$4="TEBB0714_REV01",CALC_CONN_TEBB0714_REV01!$G:$T,IF($C$4="TEBA0714_REV01",CALC_CONN_TEBA0714_REV01!$G:$T))),14,0),"---")</f>
        <v>---</v>
      </c>
      <c r="I199" s="44" t="str">
        <f>IFERROR(VLOOKUP($D199&amp;"-"&amp;$E199,IF($C$4="TEBA0714_REV01",CALC_CONN_TEBA0714_REV01!$F:$K,IF($C$4="TEBB0714_REV01",CALC_CONN_TEBB0714_REV01!$F:$K,IF($C$4="TEBT0714_REV01",CALC_CONN_TEBT0714_REV01!$F:$K,"???"))),6,0),"---")</f>
        <v>---</v>
      </c>
      <c r="J199" s="45" t="str">
        <f>IFERROR(VLOOKUP($D199&amp;"-"&amp;$E199,IF($C$4="TEBA0714_REV01",CALC_CONN_TEBA0714_REV01!$F:$M,IF($C$4="TEBB0714_REV01",CALC_CONN_TEBB0714_REV01!$F:$M,IF($C$4="TEBT0714_REV01",CALC_CONN_TEBT0714_REV01!$F:$M,"???"))),8,0),"---")</f>
        <v>---</v>
      </c>
      <c r="K199" s="46" t="str">
        <f>IFERROR(VLOOKUP($D199&amp;"-"&amp;$E199,IF($C$4="TEBT0714_REV01",CALC_CONN_TEBT0714_REV01!$F:$N,IF($C$4="TEBB0714_REV01",CALC_CONN_TEBB0714_REV01!$F:$N,IF($C$4="TEBA0714_REV01",CALC_CONN_TEBA0714_REV01!$F:$N))),9,0),"---")</f>
        <v>---</v>
      </c>
      <c r="L199" s="44" t="str">
        <f>IFERROR(VLOOKUP(K199,B2B!$H$3:$I$2000,2,0),"---")</f>
        <v>---</v>
      </c>
      <c r="M199" s="44" t="str">
        <f>IFERROR(VLOOKUP(L199,IF($M$4="TE0714_REV01",RAW_m_TE0714_REV01!$AD:$AH,IF($M$4="TE0714_REV02",RAW_m_TE0714_REV02!$AD:$AH,IF($M$4="TE0714_REV03",RAW_m_TE0714_REV03!$AD:$AH))),5,0),"---")</f>
        <v>---</v>
      </c>
      <c r="N199" s="44" t="str">
        <f>IFERROR(VLOOKUP(L199,IF($M$4="TE0714_REV01",RAW_m_TE0714_REV01!$AE:$AJ,IF($M$4="TE0714_REV02",RAW_m_TE0714_REV02!$AE:$AJ,IF($M$4="TE0714_REV03",RAW_m_TE0714_REV03!$AE:$AJ))),6,0),"---")</f>
        <v>---</v>
      </c>
      <c r="O199" s="54" t="str">
        <f>IFERROR(VLOOKUP(L199,IF($M$4="TE0714_REV01",RAW_m_TE0714_REV01!$AD:$AE,IF($M$4="TE0714_REV02",RAW_m_TE0714_REV02!$AD:$AE,IF($M$4="TE0714_REV03",RAW_m_TE0714_REV03!$AD:$AE))),2,0),"---")</f>
        <v>---</v>
      </c>
      <c r="P199" s="44" t="str">
        <f>IFERROR(VLOOKUP(O199,IF($M$4="TE0714_REV01",RAW_m_TE0714_REV01!$AJ:$AK,IF($M$4="TE0714_REV02",RAW_m_TE0714_REV02!$AJ:$AK,IF($M$4="TE0714_REV03",RAW_m_TE0714_REV03!$AJ:$AK))),2,0),"---")</f>
        <v>---</v>
      </c>
      <c r="Q199" s="44" t="str">
        <f>IFERROR(VLOOKUP(L199,IF($M$4="TE0714_REV01",RAW_m_TE0714_REV01!$AD:$AF,IF($M$4="TE0714_REV02",RAW_m_TE0714_REV02!$AD:$AF,IF($M$4="TE0714_REV03",RAW_m_TE0714_REV03!$AD:$AF))),3,0),"---")</f>
        <v>---</v>
      </c>
      <c r="R199" s="44" t="str">
        <f>IFERROR(VLOOKUP(O199,IF($M$4="TE0714_REV01",RAW_m_TE0714_REV01!$AE:$AG,IF($M$4="TE0714_REV02",RAW_m_TE0714_REV02!$AE:$AG,IF($M$4="TE0714_REV03",RAW_m_TE0714_REV03!$AE:$AG))),3,0),"---")</f>
        <v>---</v>
      </c>
      <c r="S199" s="44" t="str">
        <f t="shared" si="5"/>
        <v>---</v>
      </c>
    </row>
    <row r="200" spans="2:19" ht="15" customHeight="1" x14ac:dyDescent="0.25">
      <c r="B200" s="41">
        <f t="shared" ref="B200:B263" si="6">B199+1</f>
        <v>195</v>
      </c>
      <c r="C200" s="42">
        <f>IFERROR(IF($C$4="TEBT0714_REV01",CALC_CONN_TEBT0714_REV01!U200,IF($C$4="TEBB0714_REV01",CALC_CONN_TEBB0714_REV01!U200,IF($C$4="TEBA0714_REV01",CALC_CONN_TEBA0714_REV01!U200,))),"---")</f>
        <v>0</v>
      </c>
      <c r="D200" s="43">
        <f>IFERROR(IF($C$4="TEBT0714_REV01",CALC_CONN_TEBT0714_REV01!D200,IF($C$4="TEBB0714_REV01",CALC_CONN_TEBB0714_REV01!D200,IF($C$4="TEBA0714_REV01",CALC_CONN_TEBA0714_REV01!D200,))),"---")</f>
        <v>0</v>
      </c>
      <c r="E200" s="43">
        <f>IFERROR(IF($C$4="TEBT0714_REV01",CALC_CONN_TEBT0714_REV01!E200,IF($C$4="TEBB0714_REV01",CALC_CONN_TEBB0714_REV01!E200,IF($C$4="TEBA0714_REV01",CALC_CONN_TEBA0714_REV01!E200,))),"---")</f>
        <v>0</v>
      </c>
      <c r="F200" s="44" t="str">
        <f>IFERROR(IF(VLOOKUP($D200&amp;"-"&amp;$E200,IF($C$4="TEBA0714_REV01",CALC_CONN_TEBA0714_REV01!$F:$I,IF($C$4="TEBB0714_REV01",CALC_CONN_TEBB0714_REV01!$F:$I,IF($C$4="TEBT0714_REV01",CALC_CONN_TEBT0714_REV01!$F:$I))),4,0)="--","---",IF($C$4="TEBA0714_REV01",CALC_CONN_TEBA0714_REV01!$G200&amp; " --&gt; " &amp;CALC_CONN_TEBA0714_REV01!$I200&amp; " --&gt; ",IF($C$4="TEBB0714_REV01",CALC_CONN_TEBB0714_REV01!$G200&amp; " --&gt; " &amp;CALC_CONN_TEBB0714_REV01!$I200&amp; " --&gt; ",IF($C$4="TEBT0714_REV01",CALC_CONN_TEBT0714_REV01!$G200&amp; " --&gt; " &amp;CALC_CONN_TEBT0714_REV01!$I200&amp; " --&gt; ")))),"---")</f>
        <v>---</v>
      </c>
      <c r="G200" s="44" t="str">
        <f>IFERROR(IF(VLOOKUP($D200&amp;"-"&amp;$E200,IF($C$4="TEBA0714_REV01",CALC_CONN_TEBA0714_REV01!$F:$H,IF($C$4="TEBB0714_REV01",CALC_CONN_TEBB0714_REV01!$F:$H,IF($C$4="TEBT0714_REV01",CALC_CONN_TEBT0714_REV01!$F:$H))),3,0)="--",VLOOKUP($D200&amp;"-"&amp;$E200,IF($C$4="TEBA0714_REV01",CALC_CONN_TEBA0714_REV01!$F:$H,IF($C$4="TEBB0714_REV01",CALC_CONN_TEBB0714_REV01!$F:$H,IF($C$4="TEBT0714_REV01",CALC_CONN_TEBT0714_REV01!$F:$H))),2,0),VLOOKUP($D200&amp;"-"&amp;$E200,IF($C$4="TEBA0714_REV01",CALC_CONN_TEBA0714_REV01!$F:$H,IF($C$4="TEBB0714_REV01",CALC_CONN_TEBB0714_REV01!$F:$H,IF($C$4="TEBT0714_REV01",CALC_CONN_TEBT0714_REV01!$F:$H))),3,0)),"---")</f>
        <v>---</v>
      </c>
      <c r="H200" s="44" t="str">
        <f>IFERROR(VLOOKUP(G200,IF($C$4="TEBT0714_REV01",CALC_CONN_TEBT0714_REV01!$G:$T,IF($C$4="TEBB0714_REV01",CALC_CONN_TEBB0714_REV01!$G:$T,IF($C$4="TEBA0714_REV01",CALC_CONN_TEBA0714_REV01!$G:$T))),14,0),"---")</f>
        <v>---</v>
      </c>
      <c r="I200" s="44" t="str">
        <f>IFERROR(VLOOKUP($D200&amp;"-"&amp;$E200,IF($C$4="TEBA0714_REV01",CALC_CONN_TEBA0714_REV01!$F:$K,IF($C$4="TEBB0714_REV01",CALC_CONN_TEBB0714_REV01!$F:$K,IF($C$4="TEBT0714_REV01",CALC_CONN_TEBT0714_REV01!$F:$K,"???"))),6,0),"---")</f>
        <v>---</v>
      </c>
      <c r="J200" s="45" t="str">
        <f>IFERROR(VLOOKUP($D200&amp;"-"&amp;$E200,IF($C$4="TEBA0714_REV01",CALC_CONN_TEBA0714_REV01!$F:$M,IF($C$4="TEBB0714_REV01",CALC_CONN_TEBB0714_REV01!$F:$M,IF($C$4="TEBT0714_REV01",CALC_CONN_TEBT0714_REV01!$F:$M,"???"))),8,0),"---")</f>
        <v>---</v>
      </c>
      <c r="K200" s="46" t="str">
        <f>IFERROR(VLOOKUP($D200&amp;"-"&amp;$E200,IF($C$4="TEBT0714_REV01",CALC_CONN_TEBT0714_REV01!$F:$N,IF($C$4="TEBB0714_REV01",CALC_CONN_TEBB0714_REV01!$F:$N,IF($C$4="TEBA0714_REV01",CALC_CONN_TEBA0714_REV01!$F:$N))),9,0),"---")</f>
        <v>---</v>
      </c>
      <c r="L200" s="44" t="str">
        <f>IFERROR(VLOOKUP(K200,B2B!$H$3:$I$2000,2,0),"---")</f>
        <v>---</v>
      </c>
      <c r="M200" s="44" t="str">
        <f>IFERROR(VLOOKUP(L200,IF($M$4="TE0714_REV01",RAW_m_TE0714_REV01!$AD:$AH,IF($M$4="TE0714_REV02",RAW_m_TE0714_REV02!$AD:$AH,IF($M$4="TE0714_REV03",RAW_m_TE0714_REV03!$AD:$AH))),5,0),"---")</f>
        <v>---</v>
      </c>
      <c r="N200" s="44" t="str">
        <f>IFERROR(VLOOKUP(L200,IF($M$4="TE0714_REV01",RAW_m_TE0714_REV01!$AE:$AJ,IF($M$4="TE0714_REV02",RAW_m_TE0714_REV02!$AE:$AJ,IF($M$4="TE0714_REV03",RAW_m_TE0714_REV03!$AE:$AJ))),6,0),"---")</f>
        <v>---</v>
      </c>
      <c r="O200" s="54" t="str">
        <f>IFERROR(VLOOKUP(L200,IF($M$4="TE0714_REV01",RAW_m_TE0714_REV01!$AD:$AE,IF($M$4="TE0714_REV02",RAW_m_TE0714_REV02!$AD:$AE,IF($M$4="TE0714_REV03",RAW_m_TE0714_REV03!$AD:$AE))),2,0),"---")</f>
        <v>---</v>
      </c>
      <c r="P200" s="44" t="str">
        <f>IFERROR(VLOOKUP(O200,IF($M$4="TE0714_REV01",RAW_m_TE0714_REV01!$AJ:$AK,IF($M$4="TE0714_REV02",RAW_m_TE0714_REV02!$AJ:$AK,IF($M$4="TE0714_REV03",RAW_m_TE0714_REV03!$AJ:$AK))),2,0),"---")</f>
        <v>---</v>
      </c>
      <c r="Q200" s="44" t="str">
        <f>IFERROR(VLOOKUP(L200,IF($M$4="TE0714_REV01",RAW_m_TE0714_REV01!$AD:$AF,IF($M$4="TE0714_REV02",RAW_m_TE0714_REV02!$AD:$AF,IF($M$4="TE0714_REV03",RAW_m_TE0714_REV03!$AD:$AF))),3,0),"---")</f>
        <v>---</v>
      </c>
      <c r="R200" s="44" t="str">
        <f>IFERROR(VLOOKUP(O200,IF($M$4="TE0714_REV01",RAW_m_TE0714_REV01!$AE:$AG,IF($M$4="TE0714_REV02",RAW_m_TE0714_REV02!$AE:$AG,IF($M$4="TE0714_REV03",RAW_m_TE0714_REV03!$AE:$AG))),3,0),"---")</f>
        <v>---</v>
      </c>
      <c r="S200" s="44" t="str">
        <f t="shared" ref="S200:S263" si="7">IFERROR(SUBSTITUTE(I200,"mm","")+SUBSTITUTE(R200,"mm",""),"---")</f>
        <v>---</v>
      </c>
    </row>
    <row r="201" spans="2:19" ht="15" customHeight="1" x14ac:dyDescent="0.25">
      <c r="B201" s="41">
        <f t="shared" si="6"/>
        <v>196</v>
      </c>
      <c r="C201" s="42">
        <f>IFERROR(IF($C$4="TEBT0714_REV01",CALC_CONN_TEBT0714_REV01!U201,IF($C$4="TEBB0714_REV01",CALC_CONN_TEBB0714_REV01!U201,IF($C$4="TEBA0714_REV01",CALC_CONN_TEBA0714_REV01!U201,))),"---")</f>
        <v>0</v>
      </c>
      <c r="D201" s="43">
        <f>IFERROR(IF($C$4="TEBT0714_REV01",CALC_CONN_TEBT0714_REV01!D201,IF($C$4="TEBB0714_REV01",CALC_CONN_TEBB0714_REV01!D201,IF($C$4="TEBA0714_REV01",CALC_CONN_TEBA0714_REV01!D201,))),"---")</f>
        <v>0</v>
      </c>
      <c r="E201" s="43">
        <f>IFERROR(IF($C$4="TEBT0714_REV01",CALC_CONN_TEBT0714_REV01!E201,IF($C$4="TEBB0714_REV01",CALC_CONN_TEBB0714_REV01!E201,IF($C$4="TEBA0714_REV01",CALC_CONN_TEBA0714_REV01!E201,))),"---")</f>
        <v>0</v>
      </c>
      <c r="F201" s="44" t="str">
        <f>IFERROR(IF(VLOOKUP($D201&amp;"-"&amp;$E201,IF($C$4="TEBA0714_REV01",CALC_CONN_TEBA0714_REV01!$F:$I,IF($C$4="TEBB0714_REV01",CALC_CONN_TEBB0714_REV01!$F:$I,IF($C$4="TEBT0714_REV01",CALC_CONN_TEBT0714_REV01!$F:$I))),4,0)="--","---",IF($C$4="TEBA0714_REV01",CALC_CONN_TEBA0714_REV01!$G201&amp; " --&gt; " &amp;CALC_CONN_TEBA0714_REV01!$I201&amp; " --&gt; ",IF($C$4="TEBB0714_REV01",CALC_CONN_TEBB0714_REV01!$G201&amp; " --&gt; " &amp;CALC_CONN_TEBB0714_REV01!$I201&amp; " --&gt; ",IF($C$4="TEBT0714_REV01",CALC_CONN_TEBT0714_REV01!$G201&amp; " --&gt; " &amp;CALC_CONN_TEBT0714_REV01!$I201&amp; " --&gt; ")))),"---")</f>
        <v>---</v>
      </c>
      <c r="G201" s="44" t="str">
        <f>IFERROR(IF(VLOOKUP($D201&amp;"-"&amp;$E201,IF($C$4="TEBA0714_REV01",CALC_CONN_TEBA0714_REV01!$F:$H,IF($C$4="TEBB0714_REV01",CALC_CONN_TEBB0714_REV01!$F:$H,IF($C$4="TEBT0714_REV01",CALC_CONN_TEBT0714_REV01!$F:$H))),3,0)="--",VLOOKUP($D201&amp;"-"&amp;$E201,IF($C$4="TEBA0714_REV01",CALC_CONN_TEBA0714_REV01!$F:$H,IF($C$4="TEBB0714_REV01",CALC_CONN_TEBB0714_REV01!$F:$H,IF($C$4="TEBT0714_REV01",CALC_CONN_TEBT0714_REV01!$F:$H))),2,0),VLOOKUP($D201&amp;"-"&amp;$E201,IF($C$4="TEBA0714_REV01",CALC_CONN_TEBA0714_REV01!$F:$H,IF($C$4="TEBB0714_REV01",CALC_CONN_TEBB0714_REV01!$F:$H,IF($C$4="TEBT0714_REV01",CALC_CONN_TEBT0714_REV01!$F:$H))),3,0)),"---")</f>
        <v>---</v>
      </c>
      <c r="H201" s="44" t="str">
        <f>IFERROR(VLOOKUP(G201,IF($C$4="TEBT0714_REV01",CALC_CONN_TEBT0714_REV01!$G:$T,IF($C$4="TEBB0714_REV01",CALC_CONN_TEBB0714_REV01!$G:$T,IF($C$4="TEBA0714_REV01",CALC_CONN_TEBA0714_REV01!$G:$T))),14,0),"---")</f>
        <v>---</v>
      </c>
      <c r="I201" s="44" t="str">
        <f>IFERROR(VLOOKUP($D201&amp;"-"&amp;$E201,IF($C$4="TEBA0714_REV01",CALC_CONN_TEBA0714_REV01!$F:$K,IF($C$4="TEBB0714_REV01",CALC_CONN_TEBB0714_REV01!$F:$K,IF($C$4="TEBT0714_REV01",CALC_CONN_TEBT0714_REV01!$F:$K,"???"))),6,0),"---")</f>
        <v>---</v>
      </c>
      <c r="J201" s="45" t="str">
        <f>IFERROR(VLOOKUP($D201&amp;"-"&amp;$E201,IF($C$4="TEBA0714_REV01",CALC_CONN_TEBA0714_REV01!$F:$M,IF($C$4="TEBB0714_REV01",CALC_CONN_TEBB0714_REV01!$F:$M,IF($C$4="TEBT0714_REV01",CALC_CONN_TEBT0714_REV01!$F:$M,"???"))),8,0),"---")</f>
        <v>---</v>
      </c>
      <c r="K201" s="46" t="str">
        <f>IFERROR(VLOOKUP($D201&amp;"-"&amp;$E201,IF($C$4="TEBT0714_REV01",CALC_CONN_TEBT0714_REV01!$F:$N,IF($C$4="TEBB0714_REV01",CALC_CONN_TEBB0714_REV01!$F:$N,IF($C$4="TEBA0714_REV01",CALC_CONN_TEBA0714_REV01!$F:$N))),9,0),"---")</f>
        <v>---</v>
      </c>
      <c r="L201" s="44" t="str">
        <f>IFERROR(VLOOKUP(K201,B2B!$H$3:$I$2000,2,0),"---")</f>
        <v>---</v>
      </c>
      <c r="M201" s="44" t="str">
        <f>IFERROR(VLOOKUP(L201,IF($M$4="TE0714_REV01",RAW_m_TE0714_REV01!$AD:$AH,IF($M$4="TE0714_REV02",RAW_m_TE0714_REV02!$AD:$AH,IF($M$4="TE0714_REV03",RAW_m_TE0714_REV03!$AD:$AH))),5,0),"---")</f>
        <v>---</v>
      </c>
      <c r="N201" s="44" t="str">
        <f>IFERROR(VLOOKUP(L201,IF($M$4="TE0714_REV01",RAW_m_TE0714_REV01!$AE:$AJ,IF($M$4="TE0714_REV02",RAW_m_TE0714_REV02!$AE:$AJ,IF($M$4="TE0714_REV03",RAW_m_TE0714_REV03!$AE:$AJ))),6,0),"---")</f>
        <v>---</v>
      </c>
      <c r="O201" s="54" t="str">
        <f>IFERROR(VLOOKUP(L201,IF($M$4="TE0714_REV01",RAW_m_TE0714_REV01!$AD:$AE,IF($M$4="TE0714_REV02",RAW_m_TE0714_REV02!$AD:$AE,IF($M$4="TE0714_REV03",RAW_m_TE0714_REV03!$AD:$AE))),2,0),"---")</f>
        <v>---</v>
      </c>
      <c r="P201" s="44" t="str">
        <f>IFERROR(VLOOKUP(O201,IF($M$4="TE0714_REV01",RAW_m_TE0714_REV01!$AJ:$AK,IF($M$4="TE0714_REV02",RAW_m_TE0714_REV02!$AJ:$AK,IF($M$4="TE0714_REV03",RAW_m_TE0714_REV03!$AJ:$AK))),2,0),"---")</f>
        <v>---</v>
      </c>
      <c r="Q201" s="44" t="str">
        <f>IFERROR(VLOOKUP(L201,IF($M$4="TE0714_REV01",RAW_m_TE0714_REV01!$AD:$AF,IF($M$4="TE0714_REV02",RAW_m_TE0714_REV02!$AD:$AF,IF($M$4="TE0714_REV03",RAW_m_TE0714_REV03!$AD:$AF))),3,0),"---")</f>
        <v>---</v>
      </c>
      <c r="R201" s="44" t="str">
        <f>IFERROR(VLOOKUP(O201,IF($M$4="TE0714_REV01",RAW_m_TE0714_REV01!$AE:$AG,IF($M$4="TE0714_REV02",RAW_m_TE0714_REV02!$AE:$AG,IF($M$4="TE0714_REV03",RAW_m_TE0714_REV03!$AE:$AG))),3,0),"---")</f>
        <v>---</v>
      </c>
      <c r="S201" s="44" t="str">
        <f t="shared" si="7"/>
        <v>---</v>
      </c>
    </row>
    <row r="202" spans="2:19" ht="15" customHeight="1" x14ac:dyDescent="0.25">
      <c r="B202" s="41">
        <f t="shared" si="6"/>
        <v>197</v>
      </c>
      <c r="C202" s="42">
        <f>IFERROR(IF($C$4="TEBT0714_REV01",CALC_CONN_TEBT0714_REV01!U202,IF($C$4="TEBB0714_REV01",CALC_CONN_TEBB0714_REV01!U202,IF($C$4="TEBA0714_REV01",CALC_CONN_TEBA0714_REV01!U202,))),"---")</f>
        <v>0</v>
      </c>
      <c r="D202" s="43">
        <f>IFERROR(IF($C$4="TEBT0714_REV01",CALC_CONN_TEBT0714_REV01!D202,IF($C$4="TEBB0714_REV01",CALC_CONN_TEBB0714_REV01!D202,IF($C$4="TEBA0714_REV01",CALC_CONN_TEBA0714_REV01!D202,))),"---")</f>
        <v>0</v>
      </c>
      <c r="E202" s="43">
        <f>IFERROR(IF($C$4="TEBT0714_REV01",CALC_CONN_TEBT0714_REV01!E202,IF($C$4="TEBB0714_REV01",CALC_CONN_TEBB0714_REV01!E202,IF($C$4="TEBA0714_REV01",CALC_CONN_TEBA0714_REV01!E202,))),"---")</f>
        <v>0</v>
      </c>
      <c r="F202" s="44" t="str">
        <f>IFERROR(IF(VLOOKUP($D202&amp;"-"&amp;$E202,IF($C$4="TEBA0714_REV01",CALC_CONN_TEBA0714_REV01!$F:$I,IF($C$4="TEBB0714_REV01",CALC_CONN_TEBB0714_REV01!$F:$I,IF($C$4="TEBT0714_REV01",CALC_CONN_TEBT0714_REV01!$F:$I))),4,0)="--","---",IF($C$4="TEBA0714_REV01",CALC_CONN_TEBA0714_REV01!$G202&amp; " --&gt; " &amp;CALC_CONN_TEBA0714_REV01!$I202&amp; " --&gt; ",IF($C$4="TEBB0714_REV01",CALC_CONN_TEBB0714_REV01!$G202&amp; " --&gt; " &amp;CALC_CONN_TEBB0714_REV01!$I202&amp; " --&gt; ",IF($C$4="TEBT0714_REV01",CALC_CONN_TEBT0714_REV01!$G202&amp; " --&gt; " &amp;CALC_CONN_TEBT0714_REV01!$I202&amp; " --&gt; ")))),"---")</f>
        <v>---</v>
      </c>
      <c r="G202" s="44" t="str">
        <f>IFERROR(IF(VLOOKUP($D202&amp;"-"&amp;$E202,IF($C$4="TEBA0714_REV01",CALC_CONN_TEBA0714_REV01!$F:$H,IF($C$4="TEBB0714_REV01",CALC_CONN_TEBB0714_REV01!$F:$H,IF($C$4="TEBT0714_REV01",CALC_CONN_TEBT0714_REV01!$F:$H))),3,0)="--",VLOOKUP($D202&amp;"-"&amp;$E202,IF($C$4="TEBA0714_REV01",CALC_CONN_TEBA0714_REV01!$F:$H,IF($C$4="TEBB0714_REV01",CALC_CONN_TEBB0714_REV01!$F:$H,IF($C$4="TEBT0714_REV01",CALC_CONN_TEBT0714_REV01!$F:$H))),2,0),VLOOKUP($D202&amp;"-"&amp;$E202,IF($C$4="TEBA0714_REV01",CALC_CONN_TEBA0714_REV01!$F:$H,IF($C$4="TEBB0714_REV01",CALC_CONN_TEBB0714_REV01!$F:$H,IF($C$4="TEBT0714_REV01",CALC_CONN_TEBT0714_REV01!$F:$H))),3,0)),"---")</f>
        <v>---</v>
      </c>
      <c r="H202" s="44" t="str">
        <f>IFERROR(VLOOKUP(G202,IF($C$4="TEBT0714_REV01",CALC_CONN_TEBT0714_REV01!$G:$T,IF($C$4="TEBB0714_REV01",CALC_CONN_TEBB0714_REV01!$G:$T,IF($C$4="TEBA0714_REV01",CALC_CONN_TEBA0714_REV01!$G:$T))),14,0),"---")</f>
        <v>---</v>
      </c>
      <c r="I202" s="44" t="str">
        <f>IFERROR(VLOOKUP($D202&amp;"-"&amp;$E202,IF($C$4="TEBA0714_REV01",CALC_CONN_TEBA0714_REV01!$F:$K,IF($C$4="TEBB0714_REV01",CALC_CONN_TEBB0714_REV01!$F:$K,IF($C$4="TEBT0714_REV01",CALC_CONN_TEBT0714_REV01!$F:$K,"???"))),6,0),"---")</f>
        <v>---</v>
      </c>
      <c r="J202" s="45" t="str">
        <f>IFERROR(VLOOKUP($D202&amp;"-"&amp;$E202,IF($C$4="TEBA0714_REV01",CALC_CONN_TEBA0714_REV01!$F:$M,IF($C$4="TEBB0714_REV01",CALC_CONN_TEBB0714_REV01!$F:$M,IF($C$4="TEBT0714_REV01",CALC_CONN_TEBT0714_REV01!$F:$M,"???"))),8,0),"---")</f>
        <v>---</v>
      </c>
      <c r="K202" s="46" t="str">
        <f>IFERROR(VLOOKUP($D202&amp;"-"&amp;$E202,IF($C$4="TEBT0714_REV01",CALC_CONN_TEBT0714_REV01!$F:$N,IF($C$4="TEBB0714_REV01",CALC_CONN_TEBB0714_REV01!$F:$N,IF($C$4="TEBA0714_REV01",CALC_CONN_TEBA0714_REV01!$F:$N))),9,0),"---")</f>
        <v>---</v>
      </c>
      <c r="L202" s="44" t="str">
        <f>IFERROR(VLOOKUP(K202,B2B!$H$3:$I$2000,2,0),"---")</f>
        <v>---</v>
      </c>
      <c r="M202" s="44" t="str">
        <f>IFERROR(VLOOKUP(L202,IF($M$4="TE0714_REV01",RAW_m_TE0714_REV01!$AD:$AH,IF($M$4="TE0714_REV02",RAW_m_TE0714_REV02!$AD:$AH,IF($M$4="TE0714_REV03",RAW_m_TE0714_REV03!$AD:$AH))),5,0),"---")</f>
        <v>---</v>
      </c>
      <c r="N202" s="44" t="str">
        <f>IFERROR(VLOOKUP(L202,IF($M$4="TE0714_REV01",RAW_m_TE0714_REV01!$AE:$AJ,IF($M$4="TE0714_REV02",RAW_m_TE0714_REV02!$AE:$AJ,IF($M$4="TE0714_REV03",RAW_m_TE0714_REV03!$AE:$AJ))),6,0),"---")</f>
        <v>---</v>
      </c>
      <c r="O202" s="54" t="str">
        <f>IFERROR(VLOOKUP(L202,IF($M$4="TE0714_REV01",RAW_m_TE0714_REV01!$AD:$AE,IF($M$4="TE0714_REV02",RAW_m_TE0714_REV02!$AD:$AE,IF($M$4="TE0714_REV03",RAW_m_TE0714_REV03!$AD:$AE))),2,0),"---")</f>
        <v>---</v>
      </c>
      <c r="P202" s="44" t="str">
        <f>IFERROR(VLOOKUP(O202,IF($M$4="TE0714_REV01",RAW_m_TE0714_REV01!$AJ:$AK,IF($M$4="TE0714_REV02",RAW_m_TE0714_REV02!$AJ:$AK,IF($M$4="TE0714_REV03",RAW_m_TE0714_REV03!$AJ:$AK))),2,0),"---")</f>
        <v>---</v>
      </c>
      <c r="Q202" s="44" t="str">
        <f>IFERROR(VLOOKUP(L202,IF($M$4="TE0714_REV01",RAW_m_TE0714_REV01!$AD:$AF,IF($M$4="TE0714_REV02",RAW_m_TE0714_REV02!$AD:$AF,IF($M$4="TE0714_REV03",RAW_m_TE0714_REV03!$AD:$AF))),3,0),"---")</f>
        <v>---</v>
      </c>
      <c r="R202" s="44" t="str">
        <f>IFERROR(VLOOKUP(O202,IF($M$4="TE0714_REV01",RAW_m_TE0714_REV01!$AE:$AG,IF($M$4="TE0714_REV02",RAW_m_TE0714_REV02!$AE:$AG,IF($M$4="TE0714_REV03",RAW_m_TE0714_REV03!$AE:$AG))),3,0),"---")</f>
        <v>---</v>
      </c>
      <c r="S202" s="44" t="str">
        <f t="shared" si="7"/>
        <v>---</v>
      </c>
    </row>
    <row r="203" spans="2:19" ht="15" customHeight="1" x14ac:dyDescent="0.25">
      <c r="B203" s="41">
        <f t="shared" si="6"/>
        <v>198</v>
      </c>
      <c r="C203" s="42">
        <f>IFERROR(IF($C$4="TEBT0714_REV01",CALC_CONN_TEBT0714_REV01!U203,IF($C$4="TEBB0714_REV01",CALC_CONN_TEBB0714_REV01!U203,IF($C$4="TEBA0714_REV01",CALC_CONN_TEBA0714_REV01!U203,))),"---")</f>
        <v>0</v>
      </c>
      <c r="D203" s="43">
        <f>IFERROR(IF($C$4="TEBT0714_REV01",CALC_CONN_TEBT0714_REV01!D203,IF($C$4="TEBB0714_REV01",CALC_CONN_TEBB0714_REV01!D203,IF($C$4="TEBA0714_REV01",CALC_CONN_TEBA0714_REV01!D203,))),"---")</f>
        <v>0</v>
      </c>
      <c r="E203" s="43">
        <f>IFERROR(IF($C$4="TEBT0714_REV01",CALC_CONN_TEBT0714_REV01!E203,IF($C$4="TEBB0714_REV01",CALC_CONN_TEBB0714_REV01!E203,IF($C$4="TEBA0714_REV01",CALC_CONN_TEBA0714_REV01!E203,))),"---")</f>
        <v>0</v>
      </c>
      <c r="F203" s="44" t="str">
        <f>IFERROR(IF(VLOOKUP($D203&amp;"-"&amp;$E203,IF($C$4="TEBA0714_REV01",CALC_CONN_TEBA0714_REV01!$F:$I,IF($C$4="TEBB0714_REV01",CALC_CONN_TEBB0714_REV01!$F:$I,IF($C$4="TEBT0714_REV01",CALC_CONN_TEBT0714_REV01!$F:$I))),4,0)="--","---",IF($C$4="TEBA0714_REV01",CALC_CONN_TEBA0714_REV01!$G203&amp; " --&gt; " &amp;CALC_CONN_TEBA0714_REV01!$I203&amp; " --&gt; ",IF($C$4="TEBB0714_REV01",CALC_CONN_TEBB0714_REV01!$G203&amp; " --&gt; " &amp;CALC_CONN_TEBB0714_REV01!$I203&amp; " --&gt; ",IF($C$4="TEBT0714_REV01",CALC_CONN_TEBT0714_REV01!$G203&amp; " --&gt; " &amp;CALC_CONN_TEBT0714_REV01!$I203&amp; " --&gt; ")))),"---")</f>
        <v>---</v>
      </c>
      <c r="G203" s="44" t="str">
        <f>IFERROR(IF(VLOOKUP($D203&amp;"-"&amp;$E203,IF($C$4="TEBA0714_REV01",CALC_CONN_TEBA0714_REV01!$F:$H,IF($C$4="TEBB0714_REV01",CALC_CONN_TEBB0714_REV01!$F:$H,IF($C$4="TEBT0714_REV01",CALC_CONN_TEBT0714_REV01!$F:$H))),3,0)="--",VLOOKUP($D203&amp;"-"&amp;$E203,IF($C$4="TEBA0714_REV01",CALC_CONN_TEBA0714_REV01!$F:$H,IF($C$4="TEBB0714_REV01",CALC_CONN_TEBB0714_REV01!$F:$H,IF($C$4="TEBT0714_REV01",CALC_CONN_TEBT0714_REV01!$F:$H))),2,0),VLOOKUP($D203&amp;"-"&amp;$E203,IF($C$4="TEBA0714_REV01",CALC_CONN_TEBA0714_REV01!$F:$H,IF($C$4="TEBB0714_REV01",CALC_CONN_TEBB0714_REV01!$F:$H,IF($C$4="TEBT0714_REV01",CALC_CONN_TEBT0714_REV01!$F:$H))),3,0)),"---")</f>
        <v>---</v>
      </c>
      <c r="H203" s="44" t="str">
        <f>IFERROR(VLOOKUP(G203,IF($C$4="TEBT0714_REV01",CALC_CONN_TEBT0714_REV01!$G:$T,IF($C$4="TEBB0714_REV01",CALC_CONN_TEBB0714_REV01!$G:$T,IF($C$4="TEBA0714_REV01",CALC_CONN_TEBA0714_REV01!$G:$T))),14,0),"---")</f>
        <v>---</v>
      </c>
      <c r="I203" s="44" t="str">
        <f>IFERROR(VLOOKUP($D203&amp;"-"&amp;$E203,IF($C$4="TEBA0714_REV01",CALC_CONN_TEBA0714_REV01!$F:$K,IF($C$4="TEBB0714_REV01",CALC_CONN_TEBB0714_REV01!$F:$K,IF($C$4="TEBT0714_REV01",CALC_CONN_TEBT0714_REV01!$F:$K,"???"))),6,0),"---")</f>
        <v>---</v>
      </c>
      <c r="J203" s="45" t="str">
        <f>IFERROR(VLOOKUP($D203&amp;"-"&amp;$E203,IF($C$4="TEBA0714_REV01",CALC_CONN_TEBA0714_REV01!$F:$M,IF($C$4="TEBB0714_REV01",CALC_CONN_TEBB0714_REV01!$F:$M,IF($C$4="TEBT0714_REV01",CALC_CONN_TEBT0714_REV01!$F:$M,"???"))),8,0),"---")</f>
        <v>---</v>
      </c>
      <c r="K203" s="46" t="str">
        <f>IFERROR(VLOOKUP($D203&amp;"-"&amp;$E203,IF($C$4="TEBT0714_REV01",CALC_CONN_TEBT0714_REV01!$F:$N,IF($C$4="TEBB0714_REV01",CALC_CONN_TEBB0714_REV01!$F:$N,IF($C$4="TEBA0714_REV01",CALC_CONN_TEBA0714_REV01!$F:$N))),9,0),"---")</f>
        <v>---</v>
      </c>
      <c r="L203" s="44" t="str">
        <f>IFERROR(VLOOKUP(K203,B2B!$H$3:$I$2000,2,0),"---")</f>
        <v>---</v>
      </c>
      <c r="M203" s="44" t="str">
        <f>IFERROR(VLOOKUP(L203,IF($M$4="TE0714_REV01",RAW_m_TE0714_REV01!$AD:$AH,IF($M$4="TE0714_REV02",RAW_m_TE0714_REV02!$AD:$AH,IF($M$4="TE0714_REV03",RAW_m_TE0714_REV03!$AD:$AH))),5,0),"---")</f>
        <v>---</v>
      </c>
      <c r="N203" s="44" t="str">
        <f>IFERROR(VLOOKUP(L203,IF($M$4="TE0714_REV01",RAW_m_TE0714_REV01!$AE:$AJ,IF($M$4="TE0714_REV02",RAW_m_TE0714_REV02!$AE:$AJ,IF($M$4="TE0714_REV03",RAW_m_TE0714_REV03!$AE:$AJ))),6,0),"---")</f>
        <v>---</v>
      </c>
      <c r="O203" s="54" t="str">
        <f>IFERROR(VLOOKUP(L203,IF($M$4="TE0714_REV01",RAW_m_TE0714_REV01!$AD:$AE,IF($M$4="TE0714_REV02",RAW_m_TE0714_REV02!$AD:$AE,IF($M$4="TE0714_REV03",RAW_m_TE0714_REV03!$AD:$AE))),2,0),"---")</f>
        <v>---</v>
      </c>
      <c r="P203" s="44" t="str">
        <f>IFERROR(VLOOKUP(O203,IF($M$4="TE0714_REV01",RAW_m_TE0714_REV01!$AJ:$AK,IF($M$4="TE0714_REV02",RAW_m_TE0714_REV02!$AJ:$AK,IF($M$4="TE0714_REV03",RAW_m_TE0714_REV03!$AJ:$AK))),2,0),"---")</f>
        <v>---</v>
      </c>
      <c r="Q203" s="44" t="str">
        <f>IFERROR(VLOOKUP(L203,IF($M$4="TE0714_REV01",RAW_m_TE0714_REV01!$AD:$AF,IF($M$4="TE0714_REV02",RAW_m_TE0714_REV02!$AD:$AF,IF($M$4="TE0714_REV03",RAW_m_TE0714_REV03!$AD:$AF))),3,0),"---")</f>
        <v>---</v>
      </c>
      <c r="R203" s="44" t="str">
        <f>IFERROR(VLOOKUP(O203,IF($M$4="TE0714_REV01",RAW_m_TE0714_REV01!$AE:$AG,IF($M$4="TE0714_REV02",RAW_m_TE0714_REV02!$AE:$AG,IF($M$4="TE0714_REV03",RAW_m_TE0714_REV03!$AE:$AG))),3,0),"---")</f>
        <v>---</v>
      </c>
      <c r="S203" s="44" t="str">
        <f t="shared" si="7"/>
        <v>---</v>
      </c>
    </row>
    <row r="204" spans="2:19" ht="15" customHeight="1" x14ac:dyDescent="0.25">
      <c r="B204" s="41">
        <f t="shared" si="6"/>
        <v>199</v>
      </c>
      <c r="C204" s="42">
        <f>IFERROR(IF($C$4="TEBT0714_REV01",CALC_CONN_TEBT0714_REV01!U204,IF($C$4="TEBB0714_REV01",CALC_CONN_TEBB0714_REV01!U204,IF($C$4="TEBA0714_REV01",CALC_CONN_TEBA0714_REV01!U204,))),"---")</f>
        <v>0</v>
      </c>
      <c r="D204" s="43">
        <f>IFERROR(IF($C$4="TEBT0714_REV01",CALC_CONN_TEBT0714_REV01!D204,IF($C$4="TEBB0714_REV01",CALC_CONN_TEBB0714_REV01!D204,IF($C$4="TEBA0714_REV01",CALC_CONN_TEBA0714_REV01!D204,))),"---")</f>
        <v>0</v>
      </c>
      <c r="E204" s="43">
        <f>IFERROR(IF($C$4="TEBT0714_REV01",CALC_CONN_TEBT0714_REV01!E204,IF($C$4="TEBB0714_REV01",CALC_CONN_TEBB0714_REV01!E204,IF($C$4="TEBA0714_REV01",CALC_CONN_TEBA0714_REV01!E204,))),"---")</f>
        <v>0</v>
      </c>
      <c r="F204" s="44" t="str">
        <f>IFERROR(IF(VLOOKUP($D204&amp;"-"&amp;$E204,IF($C$4="TEBA0714_REV01",CALC_CONN_TEBA0714_REV01!$F:$I,IF($C$4="TEBB0714_REV01",CALC_CONN_TEBB0714_REV01!$F:$I,IF($C$4="TEBT0714_REV01",CALC_CONN_TEBT0714_REV01!$F:$I))),4,0)="--","---",IF($C$4="TEBA0714_REV01",CALC_CONN_TEBA0714_REV01!$G204&amp; " --&gt; " &amp;CALC_CONN_TEBA0714_REV01!$I204&amp; " --&gt; ",IF($C$4="TEBB0714_REV01",CALC_CONN_TEBB0714_REV01!$G204&amp; " --&gt; " &amp;CALC_CONN_TEBB0714_REV01!$I204&amp; " --&gt; ",IF($C$4="TEBT0714_REV01",CALC_CONN_TEBT0714_REV01!$G204&amp; " --&gt; " &amp;CALC_CONN_TEBT0714_REV01!$I204&amp; " --&gt; ")))),"---")</f>
        <v>---</v>
      </c>
      <c r="G204" s="44" t="str">
        <f>IFERROR(IF(VLOOKUP($D204&amp;"-"&amp;$E204,IF($C$4="TEBA0714_REV01",CALC_CONN_TEBA0714_REV01!$F:$H,IF($C$4="TEBB0714_REV01",CALC_CONN_TEBB0714_REV01!$F:$H,IF($C$4="TEBT0714_REV01",CALC_CONN_TEBT0714_REV01!$F:$H))),3,0)="--",VLOOKUP($D204&amp;"-"&amp;$E204,IF($C$4="TEBA0714_REV01",CALC_CONN_TEBA0714_REV01!$F:$H,IF($C$4="TEBB0714_REV01",CALC_CONN_TEBB0714_REV01!$F:$H,IF($C$4="TEBT0714_REV01",CALC_CONN_TEBT0714_REV01!$F:$H))),2,0),VLOOKUP($D204&amp;"-"&amp;$E204,IF($C$4="TEBA0714_REV01",CALC_CONN_TEBA0714_REV01!$F:$H,IF($C$4="TEBB0714_REV01",CALC_CONN_TEBB0714_REV01!$F:$H,IF($C$4="TEBT0714_REV01",CALC_CONN_TEBT0714_REV01!$F:$H))),3,0)),"---")</f>
        <v>---</v>
      </c>
      <c r="H204" s="44" t="str">
        <f>IFERROR(VLOOKUP(G204,IF($C$4="TEBT0714_REV01",CALC_CONN_TEBT0714_REV01!$G:$T,IF($C$4="TEBB0714_REV01",CALC_CONN_TEBB0714_REV01!$G:$T,IF($C$4="TEBA0714_REV01",CALC_CONN_TEBA0714_REV01!$G:$T))),14,0),"---")</f>
        <v>---</v>
      </c>
      <c r="I204" s="44" t="str">
        <f>IFERROR(VLOOKUP($D204&amp;"-"&amp;$E204,IF($C$4="TEBA0714_REV01",CALC_CONN_TEBA0714_REV01!$F:$K,IF($C$4="TEBB0714_REV01",CALC_CONN_TEBB0714_REV01!$F:$K,IF($C$4="TEBT0714_REV01",CALC_CONN_TEBT0714_REV01!$F:$K,"???"))),6,0),"---")</f>
        <v>---</v>
      </c>
      <c r="J204" s="45" t="str">
        <f>IFERROR(VLOOKUP($D204&amp;"-"&amp;$E204,IF($C$4="TEBA0714_REV01",CALC_CONN_TEBA0714_REV01!$F:$M,IF($C$4="TEBB0714_REV01",CALC_CONN_TEBB0714_REV01!$F:$M,IF($C$4="TEBT0714_REV01",CALC_CONN_TEBT0714_REV01!$F:$M,"???"))),8,0),"---")</f>
        <v>---</v>
      </c>
      <c r="K204" s="46" t="str">
        <f>IFERROR(VLOOKUP($D204&amp;"-"&amp;$E204,IF($C$4="TEBT0714_REV01",CALC_CONN_TEBT0714_REV01!$F:$N,IF($C$4="TEBB0714_REV01",CALC_CONN_TEBB0714_REV01!$F:$N,IF($C$4="TEBA0714_REV01",CALC_CONN_TEBA0714_REV01!$F:$N))),9,0),"---")</f>
        <v>---</v>
      </c>
      <c r="L204" s="44" t="str">
        <f>IFERROR(VLOOKUP(K204,B2B!$H$3:$I$2000,2,0),"---")</f>
        <v>---</v>
      </c>
      <c r="M204" s="44" t="str">
        <f>IFERROR(VLOOKUP(L204,IF($M$4="TE0714_REV01",RAW_m_TE0714_REV01!$AD:$AH,IF($M$4="TE0714_REV02",RAW_m_TE0714_REV02!$AD:$AH,IF($M$4="TE0714_REV03",RAW_m_TE0714_REV03!$AD:$AH))),5,0),"---")</f>
        <v>---</v>
      </c>
      <c r="N204" s="44" t="str">
        <f>IFERROR(VLOOKUP(L204,IF($M$4="TE0714_REV01",RAW_m_TE0714_REV01!$AE:$AJ,IF($M$4="TE0714_REV02",RAW_m_TE0714_REV02!$AE:$AJ,IF($M$4="TE0714_REV03",RAW_m_TE0714_REV03!$AE:$AJ))),6,0),"---")</f>
        <v>---</v>
      </c>
      <c r="O204" s="54" t="str">
        <f>IFERROR(VLOOKUP(L204,IF($M$4="TE0714_REV01",RAW_m_TE0714_REV01!$AD:$AE,IF($M$4="TE0714_REV02",RAW_m_TE0714_REV02!$AD:$AE,IF($M$4="TE0714_REV03",RAW_m_TE0714_REV03!$AD:$AE))),2,0),"---")</f>
        <v>---</v>
      </c>
      <c r="P204" s="44" t="str">
        <f>IFERROR(VLOOKUP(O204,IF($M$4="TE0714_REV01",RAW_m_TE0714_REV01!$AJ:$AK,IF($M$4="TE0714_REV02",RAW_m_TE0714_REV02!$AJ:$AK,IF($M$4="TE0714_REV03",RAW_m_TE0714_REV03!$AJ:$AK))),2,0),"---")</f>
        <v>---</v>
      </c>
      <c r="Q204" s="44" t="str">
        <f>IFERROR(VLOOKUP(L204,IF($M$4="TE0714_REV01",RAW_m_TE0714_REV01!$AD:$AF,IF($M$4="TE0714_REV02",RAW_m_TE0714_REV02!$AD:$AF,IF($M$4="TE0714_REV03",RAW_m_TE0714_REV03!$AD:$AF))),3,0),"---")</f>
        <v>---</v>
      </c>
      <c r="R204" s="44" t="str">
        <f>IFERROR(VLOOKUP(O204,IF($M$4="TE0714_REV01",RAW_m_TE0714_REV01!$AE:$AG,IF($M$4="TE0714_REV02",RAW_m_TE0714_REV02!$AE:$AG,IF($M$4="TE0714_REV03",RAW_m_TE0714_REV03!$AE:$AG))),3,0),"---")</f>
        <v>---</v>
      </c>
      <c r="S204" s="44" t="str">
        <f t="shared" si="7"/>
        <v>---</v>
      </c>
    </row>
    <row r="205" spans="2:19" ht="15" customHeight="1" x14ac:dyDescent="0.25">
      <c r="B205" s="41">
        <f t="shared" si="6"/>
        <v>200</v>
      </c>
      <c r="C205" s="42">
        <f>IFERROR(IF($C$4="TEBT0714_REV01",CALC_CONN_TEBT0714_REV01!U205,IF($C$4="TEBB0714_REV01",CALC_CONN_TEBB0714_REV01!U205,IF($C$4="TEBA0714_REV01",CALC_CONN_TEBA0714_REV01!U205,))),"---")</f>
        <v>0</v>
      </c>
      <c r="D205" s="43">
        <f>IFERROR(IF($C$4="TEBT0714_REV01",CALC_CONN_TEBT0714_REV01!D205,IF($C$4="TEBB0714_REV01",CALC_CONN_TEBB0714_REV01!D205,IF($C$4="TEBA0714_REV01",CALC_CONN_TEBA0714_REV01!D205,))),"---")</f>
        <v>0</v>
      </c>
      <c r="E205" s="43">
        <f>IFERROR(IF($C$4="TEBT0714_REV01",CALC_CONN_TEBT0714_REV01!E205,IF($C$4="TEBB0714_REV01",CALC_CONN_TEBB0714_REV01!E205,IF($C$4="TEBA0714_REV01",CALC_CONN_TEBA0714_REV01!E205,))),"---")</f>
        <v>0</v>
      </c>
      <c r="F205" s="44" t="str">
        <f>IFERROR(IF(VLOOKUP($D205&amp;"-"&amp;$E205,IF($C$4="TEBA0714_REV01",CALC_CONN_TEBA0714_REV01!$F:$I,IF($C$4="TEBB0714_REV01",CALC_CONN_TEBB0714_REV01!$F:$I,IF($C$4="TEBT0714_REV01",CALC_CONN_TEBT0714_REV01!$F:$I))),4,0)="--","---",IF($C$4="TEBA0714_REV01",CALC_CONN_TEBA0714_REV01!$G205&amp; " --&gt; " &amp;CALC_CONN_TEBA0714_REV01!$I205&amp; " --&gt; ",IF($C$4="TEBB0714_REV01",CALC_CONN_TEBB0714_REV01!$G205&amp; " --&gt; " &amp;CALC_CONN_TEBB0714_REV01!$I205&amp; " --&gt; ",IF($C$4="TEBT0714_REV01",CALC_CONN_TEBT0714_REV01!$G205&amp; " --&gt; " &amp;CALC_CONN_TEBT0714_REV01!$I205&amp; " --&gt; ")))),"---")</f>
        <v>---</v>
      </c>
      <c r="G205" s="44" t="str">
        <f>IFERROR(IF(VLOOKUP($D205&amp;"-"&amp;$E205,IF($C$4="TEBA0714_REV01",CALC_CONN_TEBA0714_REV01!$F:$H,IF($C$4="TEBB0714_REV01",CALC_CONN_TEBB0714_REV01!$F:$H,IF($C$4="TEBT0714_REV01",CALC_CONN_TEBT0714_REV01!$F:$H))),3,0)="--",VLOOKUP($D205&amp;"-"&amp;$E205,IF($C$4="TEBA0714_REV01",CALC_CONN_TEBA0714_REV01!$F:$H,IF($C$4="TEBB0714_REV01",CALC_CONN_TEBB0714_REV01!$F:$H,IF($C$4="TEBT0714_REV01",CALC_CONN_TEBT0714_REV01!$F:$H))),2,0),VLOOKUP($D205&amp;"-"&amp;$E205,IF($C$4="TEBA0714_REV01",CALC_CONN_TEBA0714_REV01!$F:$H,IF($C$4="TEBB0714_REV01",CALC_CONN_TEBB0714_REV01!$F:$H,IF($C$4="TEBT0714_REV01",CALC_CONN_TEBT0714_REV01!$F:$H))),3,0)),"---")</f>
        <v>---</v>
      </c>
      <c r="H205" s="44" t="str">
        <f>IFERROR(VLOOKUP(G205,IF($C$4="TEBT0714_REV01",CALC_CONN_TEBT0714_REV01!$G:$T,IF($C$4="TEBB0714_REV01",CALC_CONN_TEBB0714_REV01!$G:$T,IF($C$4="TEBA0714_REV01",CALC_CONN_TEBA0714_REV01!$G:$T))),14,0),"---")</f>
        <v>---</v>
      </c>
      <c r="I205" s="44" t="str">
        <f>IFERROR(VLOOKUP($D205&amp;"-"&amp;$E205,IF($C$4="TEBA0714_REV01",CALC_CONN_TEBA0714_REV01!$F:$K,IF($C$4="TEBB0714_REV01",CALC_CONN_TEBB0714_REV01!$F:$K,IF($C$4="TEBT0714_REV01",CALC_CONN_TEBT0714_REV01!$F:$K,"???"))),6,0),"---")</f>
        <v>---</v>
      </c>
      <c r="J205" s="45" t="str">
        <f>IFERROR(VLOOKUP($D205&amp;"-"&amp;$E205,IF($C$4="TEBA0714_REV01",CALC_CONN_TEBA0714_REV01!$F:$M,IF($C$4="TEBB0714_REV01",CALC_CONN_TEBB0714_REV01!$F:$M,IF($C$4="TEBT0714_REV01",CALC_CONN_TEBT0714_REV01!$F:$M,"???"))),8,0),"---")</f>
        <v>---</v>
      </c>
      <c r="K205" s="46" t="str">
        <f>IFERROR(VLOOKUP($D205&amp;"-"&amp;$E205,IF($C$4="TEBT0714_REV01",CALC_CONN_TEBT0714_REV01!$F:$N,IF($C$4="TEBB0714_REV01",CALC_CONN_TEBB0714_REV01!$F:$N,IF($C$4="TEBA0714_REV01",CALC_CONN_TEBA0714_REV01!$F:$N))),9,0),"---")</f>
        <v>---</v>
      </c>
      <c r="L205" s="44" t="str">
        <f>IFERROR(VLOOKUP(K205,B2B!$H$3:$I$2000,2,0),"---")</f>
        <v>---</v>
      </c>
      <c r="M205" s="44" t="str">
        <f>IFERROR(VLOOKUP(L205,IF($M$4="TE0714_REV01",RAW_m_TE0714_REV01!$AD:$AH,IF($M$4="TE0714_REV02",RAW_m_TE0714_REV02!$AD:$AH,IF($M$4="TE0714_REV03",RAW_m_TE0714_REV03!$AD:$AH))),5,0),"---")</f>
        <v>---</v>
      </c>
      <c r="N205" s="44" t="str">
        <f>IFERROR(VLOOKUP(L205,IF($M$4="TE0714_REV01",RAW_m_TE0714_REV01!$AE:$AJ,IF($M$4="TE0714_REV02",RAW_m_TE0714_REV02!$AE:$AJ,IF($M$4="TE0714_REV03",RAW_m_TE0714_REV03!$AE:$AJ))),6,0),"---")</f>
        <v>---</v>
      </c>
      <c r="O205" s="54" t="str">
        <f>IFERROR(VLOOKUP(L205,IF($M$4="TE0714_REV01",RAW_m_TE0714_REV01!$AD:$AE,IF($M$4="TE0714_REV02",RAW_m_TE0714_REV02!$AD:$AE,IF($M$4="TE0714_REV03",RAW_m_TE0714_REV03!$AD:$AE))),2,0),"---")</f>
        <v>---</v>
      </c>
      <c r="P205" s="44" t="str">
        <f>IFERROR(VLOOKUP(O205,IF($M$4="TE0714_REV01",RAW_m_TE0714_REV01!$AJ:$AK,IF($M$4="TE0714_REV02",RAW_m_TE0714_REV02!$AJ:$AK,IF($M$4="TE0714_REV03",RAW_m_TE0714_REV03!$AJ:$AK))),2,0),"---")</f>
        <v>---</v>
      </c>
      <c r="Q205" s="44" t="str">
        <f>IFERROR(VLOOKUP(L205,IF($M$4="TE0714_REV01",RAW_m_TE0714_REV01!$AD:$AF,IF($M$4="TE0714_REV02",RAW_m_TE0714_REV02!$AD:$AF,IF($M$4="TE0714_REV03",RAW_m_TE0714_REV03!$AD:$AF))),3,0),"---")</f>
        <v>---</v>
      </c>
      <c r="R205" s="44" t="str">
        <f>IFERROR(VLOOKUP(O205,IF($M$4="TE0714_REV01",RAW_m_TE0714_REV01!$AE:$AG,IF($M$4="TE0714_REV02",RAW_m_TE0714_REV02!$AE:$AG,IF($M$4="TE0714_REV03",RAW_m_TE0714_REV03!$AE:$AG))),3,0),"---")</f>
        <v>---</v>
      </c>
      <c r="S205" s="44" t="str">
        <f t="shared" si="7"/>
        <v>---</v>
      </c>
    </row>
    <row r="206" spans="2:19" ht="15" customHeight="1" x14ac:dyDescent="0.25">
      <c r="B206" s="41">
        <f t="shared" si="6"/>
        <v>201</v>
      </c>
      <c r="C206" s="42">
        <f>IFERROR(IF($C$4="TEBT0714_REV01",CALC_CONN_TEBT0714_REV01!U206,IF($C$4="TEBB0714_REV01",CALC_CONN_TEBB0714_REV01!U206,IF($C$4="TEBA0714_REV01",CALC_CONN_TEBA0714_REV01!U206,))),"---")</f>
        <v>0</v>
      </c>
      <c r="D206" s="43">
        <f>IFERROR(IF($C$4="TEBT0714_REV01",CALC_CONN_TEBT0714_REV01!D206,IF($C$4="TEBB0714_REV01",CALC_CONN_TEBB0714_REV01!D206,IF($C$4="TEBA0714_REV01",CALC_CONN_TEBA0714_REV01!D206,))),"---")</f>
        <v>0</v>
      </c>
      <c r="E206" s="43">
        <f>IFERROR(IF($C$4="TEBT0714_REV01",CALC_CONN_TEBT0714_REV01!E206,IF($C$4="TEBB0714_REV01",CALC_CONN_TEBB0714_REV01!E206,IF($C$4="TEBA0714_REV01",CALC_CONN_TEBA0714_REV01!E206,))),"---")</f>
        <v>0</v>
      </c>
      <c r="F206" s="44" t="str">
        <f>IFERROR(IF(VLOOKUP($D206&amp;"-"&amp;$E206,IF($C$4="TEBA0714_REV01",CALC_CONN_TEBA0714_REV01!$F:$I,IF($C$4="TEBB0714_REV01",CALC_CONN_TEBB0714_REV01!$F:$I,IF($C$4="TEBT0714_REV01",CALC_CONN_TEBT0714_REV01!$F:$I))),4,0)="--","---",IF($C$4="TEBA0714_REV01",CALC_CONN_TEBA0714_REV01!$G206&amp; " --&gt; " &amp;CALC_CONN_TEBA0714_REV01!$I206&amp; " --&gt; ",IF($C$4="TEBB0714_REV01",CALC_CONN_TEBB0714_REV01!$G206&amp; " --&gt; " &amp;CALC_CONN_TEBB0714_REV01!$I206&amp; " --&gt; ",IF($C$4="TEBT0714_REV01",CALC_CONN_TEBT0714_REV01!$G206&amp; " --&gt; " &amp;CALC_CONN_TEBT0714_REV01!$I206&amp; " --&gt; ")))),"---")</f>
        <v>---</v>
      </c>
      <c r="G206" s="44" t="str">
        <f>IFERROR(IF(VLOOKUP($D206&amp;"-"&amp;$E206,IF($C$4="TEBA0714_REV01",CALC_CONN_TEBA0714_REV01!$F:$H,IF($C$4="TEBB0714_REV01",CALC_CONN_TEBB0714_REV01!$F:$H,IF($C$4="TEBT0714_REV01",CALC_CONN_TEBT0714_REV01!$F:$H))),3,0)="--",VLOOKUP($D206&amp;"-"&amp;$E206,IF($C$4="TEBA0714_REV01",CALC_CONN_TEBA0714_REV01!$F:$H,IF($C$4="TEBB0714_REV01",CALC_CONN_TEBB0714_REV01!$F:$H,IF($C$4="TEBT0714_REV01",CALC_CONN_TEBT0714_REV01!$F:$H))),2,0),VLOOKUP($D206&amp;"-"&amp;$E206,IF($C$4="TEBA0714_REV01",CALC_CONN_TEBA0714_REV01!$F:$H,IF($C$4="TEBB0714_REV01",CALC_CONN_TEBB0714_REV01!$F:$H,IF($C$4="TEBT0714_REV01",CALC_CONN_TEBT0714_REV01!$F:$H))),3,0)),"---")</f>
        <v>---</v>
      </c>
      <c r="H206" s="44" t="str">
        <f>IFERROR(VLOOKUP(G206,IF($C$4="TEBT0714_REV01",CALC_CONN_TEBT0714_REV01!$G:$T,IF($C$4="TEBB0714_REV01",CALC_CONN_TEBB0714_REV01!$G:$T,IF($C$4="TEBA0714_REV01",CALC_CONN_TEBA0714_REV01!$G:$T))),14,0),"---")</f>
        <v>---</v>
      </c>
      <c r="I206" s="44" t="str">
        <f>IFERROR(VLOOKUP($D206&amp;"-"&amp;$E206,IF($C$4="TEBA0714_REV01",CALC_CONN_TEBA0714_REV01!$F:$K,IF($C$4="TEBB0714_REV01",CALC_CONN_TEBB0714_REV01!$F:$K,IF($C$4="TEBT0714_REV01",CALC_CONN_TEBT0714_REV01!$F:$K,"???"))),6,0),"---")</f>
        <v>---</v>
      </c>
      <c r="J206" s="45" t="str">
        <f>IFERROR(VLOOKUP($D206&amp;"-"&amp;$E206,IF($C$4="TEBA0714_REV01",CALC_CONN_TEBA0714_REV01!$F:$M,IF($C$4="TEBB0714_REV01",CALC_CONN_TEBB0714_REV01!$F:$M,IF($C$4="TEBT0714_REV01",CALC_CONN_TEBT0714_REV01!$F:$M,"???"))),8,0),"---")</f>
        <v>---</v>
      </c>
      <c r="K206" s="46" t="str">
        <f>IFERROR(VLOOKUP($D206&amp;"-"&amp;$E206,IF($C$4="TEBT0714_REV01",CALC_CONN_TEBT0714_REV01!$F:$N,IF($C$4="TEBB0714_REV01",CALC_CONN_TEBB0714_REV01!$F:$N,IF($C$4="TEBA0714_REV01",CALC_CONN_TEBA0714_REV01!$F:$N))),9,0),"---")</f>
        <v>---</v>
      </c>
      <c r="L206" s="44" t="str">
        <f>IFERROR(VLOOKUP(K206,B2B!$H$3:$I$2000,2,0),"---")</f>
        <v>---</v>
      </c>
      <c r="M206" s="44" t="str">
        <f>IFERROR(VLOOKUP(L206,IF($M$4="TE0714_REV01",RAW_m_TE0714_REV01!$AD:$AH,IF($M$4="TE0714_REV02",RAW_m_TE0714_REV02!$AD:$AH,IF($M$4="TE0714_REV03",RAW_m_TE0714_REV03!$AD:$AH))),5,0),"---")</f>
        <v>---</v>
      </c>
      <c r="N206" s="44" t="str">
        <f>IFERROR(VLOOKUP(L206,IF($M$4="TE0714_REV01",RAW_m_TE0714_REV01!$AE:$AJ,IF($M$4="TE0714_REV02",RAW_m_TE0714_REV02!$AE:$AJ,IF($M$4="TE0714_REV03",RAW_m_TE0714_REV03!$AE:$AJ))),6,0),"---")</f>
        <v>---</v>
      </c>
      <c r="O206" s="54" t="str">
        <f>IFERROR(VLOOKUP(L206,IF($M$4="TE0714_REV01",RAW_m_TE0714_REV01!$AD:$AE,IF($M$4="TE0714_REV02",RAW_m_TE0714_REV02!$AD:$AE,IF($M$4="TE0714_REV03",RAW_m_TE0714_REV03!$AD:$AE))),2,0),"---")</f>
        <v>---</v>
      </c>
      <c r="P206" s="44" t="str">
        <f>IFERROR(VLOOKUP(O206,IF($M$4="TE0714_REV01",RAW_m_TE0714_REV01!$AJ:$AK,IF($M$4="TE0714_REV02",RAW_m_TE0714_REV02!$AJ:$AK,IF($M$4="TE0714_REV03",RAW_m_TE0714_REV03!$AJ:$AK))),2,0),"---")</f>
        <v>---</v>
      </c>
      <c r="Q206" s="44" t="str">
        <f>IFERROR(VLOOKUP(L206,IF($M$4="TE0714_REV01",RAW_m_TE0714_REV01!$AD:$AF,IF($M$4="TE0714_REV02",RAW_m_TE0714_REV02!$AD:$AF,IF($M$4="TE0714_REV03",RAW_m_TE0714_REV03!$AD:$AF))),3,0),"---")</f>
        <v>---</v>
      </c>
      <c r="R206" s="44" t="str">
        <f>IFERROR(VLOOKUP(O206,IF($M$4="TE0714_REV01",RAW_m_TE0714_REV01!$AE:$AG,IF($M$4="TE0714_REV02",RAW_m_TE0714_REV02!$AE:$AG,IF($M$4="TE0714_REV03",RAW_m_TE0714_REV03!$AE:$AG))),3,0),"---")</f>
        <v>---</v>
      </c>
      <c r="S206" s="44" t="str">
        <f t="shared" si="7"/>
        <v>---</v>
      </c>
    </row>
    <row r="207" spans="2:19" ht="15" customHeight="1" x14ac:dyDescent="0.25">
      <c r="B207" s="41">
        <f t="shared" si="6"/>
        <v>202</v>
      </c>
      <c r="C207" s="42">
        <f>IFERROR(IF($C$4="TEBT0714_REV01",CALC_CONN_TEBT0714_REV01!U207,IF($C$4="TEBB0714_REV01",CALC_CONN_TEBB0714_REV01!U207,IF($C$4="TEBA0714_REV01",CALC_CONN_TEBA0714_REV01!U207,))),"---")</f>
        <v>0</v>
      </c>
      <c r="D207" s="43">
        <f>IFERROR(IF($C$4="TEBT0714_REV01",CALC_CONN_TEBT0714_REV01!D207,IF($C$4="TEBB0714_REV01",CALC_CONN_TEBB0714_REV01!D207,IF($C$4="TEBA0714_REV01",CALC_CONN_TEBA0714_REV01!D207,))),"---")</f>
        <v>0</v>
      </c>
      <c r="E207" s="43">
        <f>IFERROR(IF($C$4="TEBT0714_REV01",CALC_CONN_TEBT0714_REV01!E207,IF($C$4="TEBB0714_REV01",CALC_CONN_TEBB0714_REV01!E207,IF($C$4="TEBA0714_REV01",CALC_CONN_TEBA0714_REV01!E207,))),"---")</f>
        <v>0</v>
      </c>
      <c r="F207" s="44" t="str">
        <f>IFERROR(IF(VLOOKUP($D207&amp;"-"&amp;$E207,IF($C$4="TEBA0714_REV01",CALC_CONN_TEBA0714_REV01!$F:$I,IF($C$4="TEBB0714_REV01",CALC_CONN_TEBB0714_REV01!$F:$I,IF($C$4="TEBT0714_REV01",CALC_CONN_TEBT0714_REV01!$F:$I))),4,0)="--","---",IF($C$4="TEBA0714_REV01",CALC_CONN_TEBA0714_REV01!$G207&amp; " --&gt; " &amp;CALC_CONN_TEBA0714_REV01!$I207&amp; " --&gt; ",IF($C$4="TEBB0714_REV01",CALC_CONN_TEBB0714_REV01!$G207&amp; " --&gt; " &amp;CALC_CONN_TEBB0714_REV01!$I207&amp; " --&gt; ",IF($C$4="TEBT0714_REV01",CALC_CONN_TEBT0714_REV01!$G207&amp; " --&gt; " &amp;CALC_CONN_TEBT0714_REV01!$I207&amp; " --&gt; ")))),"---")</f>
        <v>---</v>
      </c>
      <c r="G207" s="44" t="str">
        <f>IFERROR(IF(VLOOKUP($D207&amp;"-"&amp;$E207,IF($C$4="TEBA0714_REV01",CALC_CONN_TEBA0714_REV01!$F:$H,IF($C$4="TEBB0714_REV01",CALC_CONN_TEBB0714_REV01!$F:$H,IF($C$4="TEBT0714_REV01",CALC_CONN_TEBT0714_REV01!$F:$H))),3,0)="--",VLOOKUP($D207&amp;"-"&amp;$E207,IF($C$4="TEBA0714_REV01",CALC_CONN_TEBA0714_REV01!$F:$H,IF($C$4="TEBB0714_REV01",CALC_CONN_TEBB0714_REV01!$F:$H,IF($C$4="TEBT0714_REV01",CALC_CONN_TEBT0714_REV01!$F:$H))),2,0),VLOOKUP($D207&amp;"-"&amp;$E207,IF($C$4="TEBA0714_REV01",CALC_CONN_TEBA0714_REV01!$F:$H,IF($C$4="TEBB0714_REV01",CALC_CONN_TEBB0714_REV01!$F:$H,IF($C$4="TEBT0714_REV01",CALC_CONN_TEBT0714_REV01!$F:$H))),3,0)),"---")</f>
        <v>---</v>
      </c>
      <c r="H207" s="44" t="str">
        <f>IFERROR(VLOOKUP(G207,IF($C$4="TEBT0714_REV01",CALC_CONN_TEBT0714_REV01!$G:$T,IF($C$4="TEBB0714_REV01",CALC_CONN_TEBB0714_REV01!$G:$T,IF($C$4="TEBA0714_REV01",CALC_CONN_TEBA0714_REV01!$G:$T))),14,0),"---")</f>
        <v>---</v>
      </c>
      <c r="I207" s="44" t="str">
        <f>IFERROR(VLOOKUP($D207&amp;"-"&amp;$E207,IF($C$4="TEBA0714_REV01",CALC_CONN_TEBA0714_REV01!$F:$K,IF($C$4="TEBB0714_REV01",CALC_CONN_TEBB0714_REV01!$F:$K,IF($C$4="TEBT0714_REV01",CALC_CONN_TEBT0714_REV01!$F:$K,"???"))),6,0),"---")</f>
        <v>---</v>
      </c>
      <c r="J207" s="45" t="str">
        <f>IFERROR(VLOOKUP($D207&amp;"-"&amp;$E207,IF($C$4="TEBA0714_REV01",CALC_CONN_TEBA0714_REV01!$F:$M,IF($C$4="TEBB0714_REV01",CALC_CONN_TEBB0714_REV01!$F:$M,IF($C$4="TEBT0714_REV01",CALC_CONN_TEBT0714_REV01!$F:$M,"???"))),8,0),"---")</f>
        <v>---</v>
      </c>
      <c r="K207" s="46" t="str">
        <f>IFERROR(VLOOKUP($D207&amp;"-"&amp;$E207,IF($C$4="TEBT0714_REV01",CALC_CONN_TEBT0714_REV01!$F:$N,IF($C$4="TEBB0714_REV01",CALC_CONN_TEBB0714_REV01!$F:$N,IF($C$4="TEBA0714_REV01",CALC_CONN_TEBA0714_REV01!$F:$N))),9,0),"---")</f>
        <v>---</v>
      </c>
      <c r="L207" s="44" t="str">
        <f>IFERROR(VLOOKUP(K207,B2B!$H$3:$I$2000,2,0),"---")</f>
        <v>---</v>
      </c>
      <c r="M207" s="44" t="str">
        <f>IFERROR(VLOOKUP(L207,IF($M$4="TE0714_REV01",RAW_m_TE0714_REV01!$AD:$AH,IF($M$4="TE0714_REV02",RAW_m_TE0714_REV02!$AD:$AH,IF($M$4="TE0714_REV03",RAW_m_TE0714_REV03!$AD:$AH))),5,0),"---")</f>
        <v>---</v>
      </c>
      <c r="N207" s="44" t="str">
        <f>IFERROR(VLOOKUP(L207,IF($M$4="TE0714_REV01",RAW_m_TE0714_REV01!$AE:$AJ,IF($M$4="TE0714_REV02",RAW_m_TE0714_REV02!$AE:$AJ,IF($M$4="TE0714_REV03",RAW_m_TE0714_REV03!$AE:$AJ))),6,0),"---")</f>
        <v>---</v>
      </c>
      <c r="O207" s="54" t="str">
        <f>IFERROR(VLOOKUP(L207,IF($M$4="TE0714_REV01",RAW_m_TE0714_REV01!$AD:$AE,IF($M$4="TE0714_REV02",RAW_m_TE0714_REV02!$AD:$AE,IF($M$4="TE0714_REV03",RAW_m_TE0714_REV03!$AD:$AE))),2,0),"---")</f>
        <v>---</v>
      </c>
      <c r="P207" s="44" t="str">
        <f>IFERROR(VLOOKUP(O207,IF($M$4="TE0714_REV01",RAW_m_TE0714_REV01!$AJ:$AK,IF($M$4="TE0714_REV02",RAW_m_TE0714_REV02!$AJ:$AK,IF($M$4="TE0714_REV03",RAW_m_TE0714_REV03!$AJ:$AK))),2,0),"---")</f>
        <v>---</v>
      </c>
      <c r="Q207" s="44" t="str">
        <f>IFERROR(VLOOKUP(L207,IF($M$4="TE0714_REV01",RAW_m_TE0714_REV01!$AD:$AF,IF($M$4="TE0714_REV02",RAW_m_TE0714_REV02!$AD:$AF,IF($M$4="TE0714_REV03",RAW_m_TE0714_REV03!$AD:$AF))),3,0),"---")</f>
        <v>---</v>
      </c>
      <c r="R207" s="44" t="str">
        <f>IFERROR(VLOOKUP(O207,IF($M$4="TE0714_REV01",RAW_m_TE0714_REV01!$AE:$AG,IF($M$4="TE0714_REV02",RAW_m_TE0714_REV02!$AE:$AG,IF($M$4="TE0714_REV03",RAW_m_TE0714_REV03!$AE:$AG))),3,0),"---")</f>
        <v>---</v>
      </c>
      <c r="S207" s="44" t="str">
        <f t="shared" si="7"/>
        <v>---</v>
      </c>
    </row>
    <row r="208" spans="2:19" ht="15" customHeight="1" x14ac:dyDescent="0.25">
      <c r="B208" s="41">
        <f t="shared" si="6"/>
        <v>203</v>
      </c>
      <c r="C208" s="42">
        <f>IFERROR(IF($C$4="TEBT0714_REV01",CALC_CONN_TEBT0714_REV01!U208,IF($C$4="TEBB0714_REV01",CALC_CONN_TEBB0714_REV01!U208,IF($C$4="TEBA0714_REV01",CALC_CONN_TEBA0714_REV01!U208,))),"---")</f>
        <v>0</v>
      </c>
      <c r="D208" s="43">
        <f>IFERROR(IF($C$4="TEBT0714_REV01",CALC_CONN_TEBT0714_REV01!D208,IF($C$4="TEBB0714_REV01",CALC_CONN_TEBB0714_REV01!D208,IF($C$4="TEBA0714_REV01",CALC_CONN_TEBA0714_REV01!D208,))),"---")</f>
        <v>0</v>
      </c>
      <c r="E208" s="43">
        <f>IFERROR(IF($C$4="TEBT0714_REV01",CALC_CONN_TEBT0714_REV01!E208,IF($C$4="TEBB0714_REV01",CALC_CONN_TEBB0714_REV01!E208,IF($C$4="TEBA0714_REV01",CALC_CONN_TEBA0714_REV01!E208,))),"---")</f>
        <v>0</v>
      </c>
      <c r="F208" s="44" t="str">
        <f>IFERROR(IF(VLOOKUP($D208&amp;"-"&amp;$E208,IF($C$4="TEBA0714_REV01",CALC_CONN_TEBA0714_REV01!$F:$I,IF($C$4="TEBB0714_REV01",CALC_CONN_TEBB0714_REV01!$F:$I,IF($C$4="TEBT0714_REV01",CALC_CONN_TEBT0714_REV01!$F:$I))),4,0)="--","---",IF($C$4="TEBA0714_REV01",CALC_CONN_TEBA0714_REV01!$G208&amp; " --&gt; " &amp;CALC_CONN_TEBA0714_REV01!$I208&amp; " --&gt; ",IF($C$4="TEBB0714_REV01",CALC_CONN_TEBB0714_REV01!$G208&amp; " --&gt; " &amp;CALC_CONN_TEBB0714_REV01!$I208&amp; " --&gt; ",IF($C$4="TEBT0714_REV01",CALC_CONN_TEBT0714_REV01!$G208&amp; " --&gt; " &amp;CALC_CONN_TEBT0714_REV01!$I208&amp; " --&gt; ")))),"---")</f>
        <v>---</v>
      </c>
      <c r="G208" s="44" t="str">
        <f>IFERROR(IF(VLOOKUP($D208&amp;"-"&amp;$E208,IF($C$4="TEBA0714_REV01",CALC_CONN_TEBA0714_REV01!$F:$H,IF($C$4="TEBB0714_REV01",CALC_CONN_TEBB0714_REV01!$F:$H,IF($C$4="TEBT0714_REV01",CALC_CONN_TEBT0714_REV01!$F:$H))),3,0)="--",VLOOKUP($D208&amp;"-"&amp;$E208,IF($C$4="TEBA0714_REV01",CALC_CONN_TEBA0714_REV01!$F:$H,IF($C$4="TEBB0714_REV01",CALC_CONN_TEBB0714_REV01!$F:$H,IF($C$4="TEBT0714_REV01",CALC_CONN_TEBT0714_REV01!$F:$H))),2,0),VLOOKUP($D208&amp;"-"&amp;$E208,IF($C$4="TEBA0714_REV01",CALC_CONN_TEBA0714_REV01!$F:$H,IF($C$4="TEBB0714_REV01",CALC_CONN_TEBB0714_REV01!$F:$H,IF($C$4="TEBT0714_REV01",CALC_CONN_TEBT0714_REV01!$F:$H))),3,0)),"---")</f>
        <v>---</v>
      </c>
      <c r="H208" s="44" t="str">
        <f>IFERROR(VLOOKUP(G208,IF($C$4="TEBT0714_REV01",CALC_CONN_TEBT0714_REV01!$G:$T,IF($C$4="TEBB0714_REV01",CALC_CONN_TEBB0714_REV01!$G:$T,IF($C$4="TEBA0714_REV01",CALC_CONN_TEBA0714_REV01!$G:$T))),14,0),"---")</f>
        <v>---</v>
      </c>
      <c r="I208" s="44" t="str">
        <f>IFERROR(VLOOKUP($D208&amp;"-"&amp;$E208,IF($C$4="TEBA0714_REV01",CALC_CONN_TEBA0714_REV01!$F:$K,IF($C$4="TEBB0714_REV01",CALC_CONN_TEBB0714_REV01!$F:$K,IF($C$4="TEBT0714_REV01",CALC_CONN_TEBT0714_REV01!$F:$K,"???"))),6,0),"---")</f>
        <v>---</v>
      </c>
      <c r="J208" s="45" t="str">
        <f>IFERROR(VLOOKUP($D208&amp;"-"&amp;$E208,IF($C$4="TEBA0714_REV01",CALC_CONN_TEBA0714_REV01!$F:$M,IF($C$4="TEBB0714_REV01",CALC_CONN_TEBB0714_REV01!$F:$M,IF($C$4="TEBT0714_REV01",CALC_CONN_TEBT0714_REV01!$F:$M,"???"))),8,0),"---")</f>
        <v>---</v>
      </c>
      <c r="K208" s="46" t="str">
        <f>IFERROR(VLOOKUP($D208&amp;"-"&amp;$E208,IF($C$4="TEBT0714_REV01",CALC_CONN_TEBT0714_REV01!$F:$N,IF($C$4="TEBB0714_REV01",CALC_CONN_TEBB0714_REV01!$F:$N,IF($C$4="TEBA0714_REV01",CALC_CONN_TEBA0714_REV01!$F:$N))),9,0),"---")</f>
        <v>---</v>
      </c>
      <c r="L208" s="44" t="str">
        <f>IFERROR(VLOOKUP(K208,B2B!$H$3:$I$2000,2,0),"---")</f>
        <v>---</v>
      </c>
      <c r="M208" s="44" t="str">
        <f>IFERROR(VLOOKUP(L208,IF($M$4="TE0714_REV01",RAW_m_TE0714_REV01!$AD:$AH,IF($M$4="TE0714_REV02",RAW_m_TE0714_REV02!$AD:$AH,IF($M$4="TE0714_REV03",RAW_m_TE0714_REV03!$AD:$AH))),5,0),"---")</f>
        <v>---</v>
      </c>
      <c r="N208" s="44" t="str">
        <f>IFERROR(VLOOKUP(L208,IF($M$4="TE0714_REV01",RAW_m_TE0714_REV01!$AE:$AJ,IF($M$4="TE0714_REV02",RAW_m_TE0714_REV02!$AE:$AJ,IF($M$4="TE0714_REV03",RAW_m_TE0714_REV03!$AE:$AJ))),6,0),"---")</f>
        <v>---</v>
      </c>
      <c r="O208" s="54" t="str">
        <f>IFERROR(VLOOKUP(L208,IF($M$4="TE0714_REV01",RAW_m_TE0714_REV01!$AD:$AE,IF($M$4="TE0714_REV02",RAW_m_TE0714_REV02!$AD:$AE,IF($M$4="TE0714_REV03",RAW_m_TE0714_REV03!$AD:$AE))),2,0),"---")</f>
        <v>---</v>
      </c>
      <c r="P208" s="44" t="str">
        <f>IFERROR(VLOOKUP(O208,IF($M$4="TE0714_REV01",RAW_m_TE0714_REV01!$AJ:$AK,IF($M$4="TE0714_REV02",RAW_m_TE0714_REV02!$AJ:$AK,IF($M$4="TE0714_REV03",RAW_m_TE0714_REV03!$AJ:$AK))),2,0),"---")</f>
        <v>---</v>
      </c>
      <c r="Q208" s="44" t="str">
        <f>IFERROR(VLOOKUP(L208,IF($M$4="TE0714_REV01",RAW_m_TE0714_REV01!$AD:$AF,IF($M$4="TE0714_REV02",RAW_m_TE0714_REV02!$AD:$AF,IF($M$4="TE0714_REV03",RAW_m_TE0714_REV03!$AD:$AF))),3,0),"---")</f>
        <v>---</v>
      </c>
      <c r="R208" s="44" t="str">
        <f>IFERROR(VLOOKUP(O208,IF($M$4="TE0714_REV01",RAW_m_TE0714_REV01!$AE:$AG,IF($M$4="TE0714_REV02",RAW_m_TE0714_REV02!$AE:$AG,IF($M$4="TE0714_REV03",RAW_m_TE0714_REV03!$AE:$AG))),3,0),"---")</f>
        <v>---</v>
      </c>
      <c r="S208" s="44" t="str">
        <f t="shared" si="7"/>
        <v>---</v>
      </c>
    </row>
    <row r="209" spans="2:19" ht="15" customHeight="1" x14ac:dyDescent="0.25">
      <c r="B209" s="41">
        <f t="shared" si="6"/>
        <v>204</v>
      </c>
      <c r="C209" s="42">
        <f>IFERROR(IF($C$4="TEBT0714_REV01",CALC_CONN_TEBT0714_REV01!U209,IF($C$4="TEBB0714_REV01",CALC_CONN_TEBB0714_REV01!U209,IF($C$4="TEBA0714_REV01",CALC_CONN_TEBA0714_REV01!U209,))),"---")</f>
        <v>0</v>
      </c>
      <c r="D209" s="43">
        <f>IFERROR(IF($C$4="TEBT0714_REV01",CALC_CONN_TEBT0714_REV01!D209,IF($C$4="TEBB0714_REV01",CALC_CONN_TEBB0714_REV01!D209,IF($C$4="TEBA0714_REV01",CALC_CONN_TEBA0714_REV01!D209,))),"---")</f>
        <v>0</v>
      </c>
      <c r="E209" s="43">
        <f>IFERROR(IF($C$4="TEBT0714_REV01",CALC_CONN_TEBT0714_REV01!E209,IF($C$4="TEBB0714_REV01",CALC_CONN_TEBB0714_REV01!E209,IF($C$4="TEBA0714_REV01",CALC_CONN_TEBA0714_REV01!E209,))),"---")</f>
        <v>0</v>
      </c>
      <c r="F209" s="44" t="str">
        <f>IFERROR(IF(VLOOKUP($D209&amp;"-"&amp;$E209,IF($C$4="TEBA0714_REV01",CALC_CONN_TEBA0714_REV01!$F:$I,IF($C$4="TEBB0714_REV01",CALC_CONN_TEBB0714_REV01!$F:$I,IF($C$4="TEBT0714_REV01",CALC_CONN_TEBT0714_REV01!$F:$I))),4,0)="--","---",IF($C$4="TEBA0714_REV01",CALC_CONN_TEBA0714_REV01!$G209&amp; " --&gt; " &amp;CALC_CONN_TEBA0714_REV01!$I209&amp; " --&gt; ",IF($C$4="TEBB0714_REV01",CALC_CONN_TEBB0714_REV01!$G209&amp; " --&gt; " &amp;CALC_CONN_TEBB0714_REV01!$I209&amp; " --&gt; ",IF($C$4="TEBT0714_REV01",CALC_CONN_TEBT0714_REV01!$G209&amp; " --&gt; " &amp;CALC_CONN_TEBT0714_REV01!$I209&amp; " --&gt; ")))),"---")</f>
        <v>---</v>
      </c>
      <c r="G209" s="44" t="str">
        <f>IFERROR(IF(VLOOKUP($D209&amp;"-"&amp;$E209,IF($C$4="TEBA0714_REV01",CALC_CONN_TEBA0714_REV01!$F:$H,IF($C$4="TEBB0714_REV01",CALC_CONN_TEBB0714_REV01!$F:$H,IF($C$4="TEBT0714_REV01",CALC_CONN_TEBT0714_REV01!$F:$H))),3,0)="--",VLOOKUP($D209&amp;"-"&amp;$E209,IF($C$4="TEBA0714_REV01",CALC_CONN_TEBA0714_REV01!$F:$H,IF($C$4="TEBB0714_REV01",CALC_CONN_TEBB0714_REV01!$F:$H,IF($C$4="TEBT0714_REV01",CALC_CONN_TEBT0714_REV01!$F:$H))),2,0),VLOOKUP($D209&amp;"-"&amp;$E209,IF($C$4="TEBA0714_REV01",CALC_CONN_TEBA0714_REV01!$F:$H,IF($C$4="TEBB0714_REV01",CALC_CONN_TEBB0714_REV01!$F:$H,IF($C$4="TEBT0714_REV01",CALC_CONN_TEBT0714_REV01!$F:$H))),3,0)),"---")</f>
        <v>---</v>
      </c>
      <c r="H209" s="44" t="str">
        <f>IFERROR(VLOOKUP(G209,IF($C$4="TEBT0714_REV01",CALC_CONN_TEBT0714_REV01!$G:$T,IF($C$4="TEBB0714_REV01",CALC_CONN_TEBB0714_REV01!$G:$T,IF($C$4="TEBA0714_REV01",CALC_CONN_TEBA0714_REV01!$G:$T))),14,0),"---")</f>
        <v>---</v>
      </c>
      <c r="I209" s="44" t="str">
        <f>IFERROR(VLOOKUP($D209&amp;"-"&amp;$E209,IF($C$4="TEBA0714_REV01",CALC_CONN_TEBA0714_REV01!$F:$K,IF($C$4="TEBB0714_REV01",CALC_CONN_TEBB0714_REV01!$F:$K,IF($C$4="TEBT0714_REV01",CALC_CONN_TEBT0714_REV01!$F:$K,"???"))),6,0),"---")</f>
        <v>---</v>
      </c>
      <c r="J209" s="45" t="str">
        <f>IFERROR(VLOOKUP($D209&amp;"-"&amp;$E209,IF($C$4="TEBA0714_REV01",CALC_CONN_TEBA0714_REV01!$F:$M,IF($C$4="TEBB0714_REV01",CALC_CONN_TEBB0714_REV01!$F:$M,IF($C$4="TEBT0714_REV01",CALC_CONN_TEBT0714_REV01!$F:$M,"???"))),8,0),"---")</f>
        <v>---</v>
      </c>
      <c r="K209" s="46" t="str">
        <f>IFERROR(VLOOKUP($D209&amp;"-"&amp;$E209,IF($C$4="TEBT0714_REV01",CALC_CONN_TEBT0714_REV01!$F:$N,IF($C$4="TEBB0714_REV01",CALC_CONN_TEBB0714_REV01!$F:$N,IF($C$4="TEBA0714_REV01",CALC_CONN_TEBA0714_REV01!$F:$N))),9,0),"---")</f>
        <v>---</v>
      </c>
      <c r="L209" s="44" t="str">
        <f>IFERROR(VLOOKUP(K209,B2B!$H$3:$I$2000,2,0),"---")</f>
        <v>---</v>
      </c>
      <c r="M209" s="44" t="str">
        <f>IFERROR(VLOOKUP(L209,IF($M$4="TE0714_REV01",RAW_m_TE0714_REV01!$AD:$AH,IF($M$4="TE0714_REV02",RAW_m_TE0714_REV02!$AD:$AH,IF($M$4="TE0714_REV03",RAW_m_TE0714_REV03!$AD:$AH))),5,0),"---")</f>
        <v>---</v>
      </c>
      <c r="N209" s="44" t="str">
        <f>IFERROR(VLOOKUP(L209,IF($M$4="TE0714_REV01",RAW_m_TE0714_REV01!$AE:$AJ,IF($M$4="TE0714_REV02",RAW_m_TE0714_REV02!$AE:$AJ,IF($M$4="TE0714_REV03",RAW_m_TE0714_REV03!$AE:$AJ))),6,0),"---")</f>
        <v>---</v>
      </c>
      <c r="O209" s="54" t="str">
        <f>IFERROR(VLOOKUP(L209,IF($M$4="TE0714_REV01",RAW_m_TE0714_REV01!$AD:$AE,IF($M$4="TE0714_REV02",RAW_m_TE0714_REV02!$AD:$AE,IF($M$4="TE0714_REV03",RAW_m_TE0714_REV03!$AD:$AE))),2,0),"---")</f>
        <v>---</v>
      </c>
      <c r="P209" s="44" t="str">
        <f>IFERROR(VLOOKUP(O209,IF($M$4="TE0714_REV01",RAW_m_TE0714_REV01!$AJ:$AK,IF($M$4="TE0714_REV02",RAW_m_TE0714_REV02!$AJ:$AK,IF($M$4="TE0714_REV03",RAW_m_TE0714_REV03!$AJ:$AK))),2,0),"---")</f>
        <v>---</v>
      </c>
      <c r="Q209" s="44" t="str">
        <f>IFERROR(VLOOKUP(L209,IF($M$4="TE0714_REV01",RAW_m_TE0714_REV01!$AD:$AF,IF($M$4="TE0714_REV02",RAW_m_TE0714_REV02!$AD:$AF,IF($M$4="TE0714_REV03",RAW_m_TE0714_REV03!$AD:$AF))),3,0),"---")</f>
        <v>---</v>
      </c>
      <c r="R209" s="44" t="str">
        <f>IFERROR(VLOOKUP(O209,IF($M$4="TE0714_REV01",RAW_m_TE0714_REV01!$AE:$AG,IF($M$4="TE0714_REV02",RAW_m_TE0714_REV02!$AE:$AG,IF($M$4="TE0714_REV03",RAW_m_TE0714_REV03!$AE:$AG))),3,0),"---")</f>
        <v>---</v>
      </c>
      <c r="S209" s="44" t="str">
        <f t="shared" si="7"/>
        <v>---</v>
      </c>
    </row>
    <row r="210" spans="2:19" ht="15" customHeight="1" x14ac:dyDescent="0.25">
      <c r="B210" s="41">
        <f t="shared" si="6"/>
        <v>205</v>
      </c>
      <c r="C210" s="42">
        <f>IFERROR(IF($C$4="TEBT0714_REV01",CALC_CONN_TEBT0714_REV01!U210,IF($C$4="TEBB0714_REV01",CALC_CONN_TEBB0714_REV01!U210,IF($C$4="TEBA0714_REV01",CALC_CONN_TEBA0714_REV01!U210,))),"---")</f>
        <v>0</v>
      </c>
      <c r="D210" s="43">
        <f>IFERROR(IF($C$4="TEBT0714_REV01",CALC_CONN_TEBT0714_REV01!D210,IF($C$4="TEBB0714_REV01",CALC_CONN_TEBB0714_REV01!D210,IF($C$4="TEBA0714_REV01",CALC_CONN_TEBA0714_REV01!D210,))),"---")</f>
        <v>0</v>
      </c>
      <c r="E210" s="43">
        <f>IFERROR(IF($C$4="TEBT0714_REV01",CALC_CONN_TEBT0714_REV01!E210,IF($C$4="TEBB0714_REV01",CALC_CONN_TEBB0714_REV01!E210,IF($C$4="TEBA0714_REV01",CALC_CONN_TEBA0714_REV01!E210,))),"---")</f>
        <v>0</v>
      </c>
      <c r="F210" s="44" t="str">
        <f>IFERROR(IF(VLOOKUP($D210&amp;"-"&amp;$E210,IF($C$4="TEBA0714_REV01",CALC_CONN_TEBA0714_REV01!$F:$I,IF($C$4="TEBB0714_REV01",CALC_CONN_TEBB0714_REV01!$F:$I,IF($C$4="TEBT0714_REV01",CALC_CONN_TEBT0714_REV01!$F:$I))),4,0)="--","---",IF($C$4="TEBA0714_REV01",CALC_CONN_TEBA0714_REV01!$G210&amp; " --&gt; " &amp;CALC_CONN_TEBA0714_REV01!$I210&amp; " --&gt; ",IF($C$4="TEBB0714_REV01",CALC_CONN_TEBB0714_REV01!$G210&amp; " --&gt; " &amp;CALC_CONN_TEBB0714_REV01!$I210&amp; " --&gt; ",IF($C$4="TEBT0714_REV01",CALC_CONN_TEBT0714_REV01!$G210&amp; " --&gt; " &amp;CALC_CONN_TEBT0714_REV01!$I210&amp; " --&gt; ")))),"---")</f>
        <v>---</v>
      </c>
      <c r="G210" s="44" t="str">
        <f>IFERROR(IF(VLOOKUP($D210&amp;"-"&amp;$E210,IF($C$4="TEBA0714_REV01",CALC_CONN_TEBA0714_REV01!$F:$H,IF($C$4="TEBB0714_REV01",CALC_CONN_TEBB0714_REV01!$F:$H,IF($C$4="TEBT0714_REV01",CALC_CONN_TEBT0714_REV01!$F:$H))),3,0)="--",VLOOKUP($D210&amp;"-"&amp;$E210,IF($C$4="TEBA0714_REV01",CALC_CONN_TEBA0714_REV01!$F:$H,IF($C$4="TEBB0714_REV01",CALC_CONN_TEBB0714_REV01!$F:$H,IF($C$4="TEBT0714_REV01",CALC_CONN_TEBT0714_REV01!$F:$H))),2,0),VLOOKUP($D210&amp;"-"&amp;$E210,IF($C$4="TEBA0714_REV01",CALC_CONN_TEBA0714_REV01!$F:$H,IF($C$4="TEBB0714_REV01",CALC_CONN_TEBB0714_REV01!$F:$H,IF($C$4="TEBT0714_REV01",CALC_CONN_TEBT0714_REV01!$F:$H))),3,0)),"---")</f>
        <v>---</v>
      </c>
      <c r="H210" s="44" t="str">
        <f>IFERROR(VLOOKUP(G210,IF($C$4="TEBT0714_REV01",CALC_CONN_TEBT0714_REV01!$G:$T,IF($C$4="TEBB0714_REV01",CALC_CONN_TEBB0714_REV01!$G:$T,IF($C$4="TEBA0714_REV01",CALC_CONN_TEBA0714_REV01!$G:$T))),14,0),"---")</f>
        <v>---</v>
      </c>
      <c r="I210" s="44" t="str">
        <f>IFERROR(VLOOKUP($D210&amp;"-"&amp;$E210,IF($C$4="TEBA0714_REV01",CALC_CONN_TEBA0714_REV01!$F:$K,IF($C$4="TEBB0714_REV01",CALC_CONN_TEBB0714_REV01!$F:$K,IF($C$4="TEBT0714_REV01",CALC_CONN_TEBT0714_REV01!$F:$K,"???"))),6,0),"---")</f>
        <v>---</v>
      </c>
      <c r="J210" s="45" t="str">
        <f>IFERROR(VLOOKUP($D210&amp;"-"&amp;$E210,IF($C$4="TEBA0714_REV01",CALC_CONN_TEBA0714_REV01!$F:$M,IF($C$4="TEBB0714_REV01",CALC_CONN_TEBB0714_REV01!$F:$M,IF($C$4="TEBT0714_REV01",CALC_CONN_TEBT0714_REV01!$F:$M,"???"))),8,0),"---")</f>
        <v>---</v>
      </c>
      <c r="K210" s="46" t="str">
        <f>IFERROR(VLOOKUP($D210&amp;"-"&amp;$E210,IF($C$4="TEBT0714_REV01",CALC_CONN_TEBT0714_REV01!$F:$N,IF($C$4="TEBB0714_REV01",CALC_CONN_TEBB0714_REV01!$F:$N,IF($C$4="TEBA0714_REV01",CALC_CONN_TEBA0714_REV01!$F:$N))),9,0),"---")</f>
        <v>---</v>
      </c>
      <c r="L210" s="44" t="str">
        <f>IFERROR(VLOOKUP(K210,B2B!$H$3:$I$2000,2,0),"---")</f>
        <v>---</v>
      </c>
      <c r="M210" s="44" t="str">
        <f>IFERROR(VLOOKUP(L210,IF($M$4="TE0714_REV01",RAW_m_TE0714_REV01!$AD:$AH,IF($M$4="TE0714_REV02",RAW_m_TE0714_REV02!$AD:$AH,IF($M$4="TE0714_REV03",RAW_m_TE0714_REV03!$AD:$AH))),5,0),"---")</f>
        <v>---</v>
      </c>
      <c r="N210" s="44" t="str">
        <f>IFERROR(VLOOKUP(L210,IF($M$4="TE0714_REV01",RAW_m_TE0714_REV01!$AE:$AJ,IF($M$4="TE0714_REV02",RAW_m_TE0714_REV02!$AE:$AJ,IF($M$4="TE0714_REV03",RAW_m_TE0714_REV03!$AE:$AJ))),6,0),"---")</f>
        <v>---</v>
      </c>
      <c r="O210" s="54" t="str">
        <f>IFERROR(VLOOKUP(L210,IF($M$4="TE0714_REV01",RAW_m_TE0714_REV01!$AD:$AE,IF($M$4="TE0714_REV02",RAW_m_TE0714_REV02!$AD:$AE,IF($M$4="TE0714_REV03",RAW_m_TE0714_REV03!$AD:$AE))),2,0),"---")</f>
        <v>---</v>
      </c>
      <c r="P210" s="44" t="str">
        <f>IFERROR(VLOOKUP(O210,IF($M$4="TE0714_REV01",RAW_m_TE0714_REV01!$AJ:$AK,IF($M$4="TE0714_REV02",RAW_m_TE0714_REV02!$AJ:$AK,IF($M$4="TE0714_REV03",RAW_m_TE0714_REV03!$AJ:$AK))),2,0),"---")</f>
        <v>---</v>
      </c>
      <c r="Q210" s="44" t="str">
        <f>IFERROR(VLOOKUP(L210,IF($M$4="TE0714_REV01",RAW_m_TE0714_REV01!$AD:$AF,IF($M$4="TE0714_REV02",RAW_m_TE0714_REV02!$AD:$AF,IF($M$4="TE0714_REV03",RAW_m_TE0714_REV03!$AD:$AF))),3,0),"---")</f>
        <v>---</v>
      </c>
      <c r="R210" s="44" t="str">
        <f>IFERROR(VLOOKUP(O210,IF($M$4="TE0714_REV01",RAW_m_TE0714_REV01!$AE:$AG,IF($M$4="TE0714_REV02",RAW_m_TE0714_REV02!$AE:$AG,IF($M$4="TE0714_REV03",RAW_m_TE0714_REV03!$AE:$AG))),3,0),"---")</f>
        <v>---</v>
      </c>
      <c r="S210" s="44" t="str">
        <f t="shared" si="7"/>
        <v>---</v>
      </c>
    </row>
    <row r="211" spans="2:19" ht="15" customHeight="1" x14ac:dyDescent="0.25">
      <c r="B211" s="41">
        <f t="shared" si="6"/>
        <v>206</v>
      </c>
      <c r="C211" s="42">
        <f>IFERROR(IF($C$4="TEBT0714_REV01",CALC_CONN_TEBT0714_REV01!U211,IF($C$4="TEBB0714_REV01",CALC_CONN_TEBB0714_REV01!U211,IF($C$4="TEBA0714_REV01",CALC_CONN_TEBA0714_REV01!U211,))),"---")</f>
        <v>0</v>
      </c>
      <c r="D211" s="43">
        <f>IFERROR(IF($C$4="TEBT0714_REV01",CALC_CONN_TEBT0714_REV01!D211,IF($C$4="TEBB0714_REV01",CALC_CONN_TEBB0714_REV01!D211,IF($C$4="TEBA0714_REV01",CALC_CONN_TEBA0714_REV01!D211,))),"---")</f>
        <v>0</v>
      </c>
      <c r="E211" s="43">
        <f>IFERROR(IF($C$4="TEBT0714_REV01",CALC_CONN_TEBT0714_REV01!E211,IF($C$4="TEBB0714_REV01",CALC_CONN_TEBB0714_REV01!E211,IF($C$4="TEBA0714_REV01",CALC_CONN_TEBA0714_REV01!E211,))),"---")</f>
        <v>0</v>
      </c>
      <c r="F211" s="44" t="str">
        <f>IFERROR(IF(VLOOKUP($D211&amp;"-"&amp;$E211,IF($C$4="TEBA0714_REV01",CALC_CONN_TEBA0714_REV01!$F:$I,IF($C$4="TEBB0714_REV01",CALC_CONN_TEBB0714_REV01!$F:$I,IF($C$4="TEBT0714_REV01",CALC_CONN_TEBT0714_REV01!$F:$I))),4,0)="--","---",IF($C$4="TEBA0714_REV01",CALC_CONN_TEBA0714_REV01!$G211&amp; " --&gt; " &amp;CALC_CONN_TEBA0714_REV01!$I211&amp; " --&gt; ",IF($C$4="TEBB0714_REV01",CALC_CONN_TEBB0714_REV01!$G211&amp; " --&gt; " &amp;CALC_CONN_TEBB0714_REV01!$I211&amp; " --&gt; ",IF($C$4="TEBT0714_REV01",CALC_CONN_TEBT0714_REV01!$G211&amp; " --&gt; " &amp;CALC_CONN_TEBT0714_REV01!$I211&amp; " --&gt; ")))),"---")</f>
        <v>---</v>
      </c>
      <c r="G211" s="44" t="str">
        <f>IFERROR(IF(VLOOKUP($D211&amp;"-"&amp;$E211,IF($C$4="TEBA0714_REV01",CALC_CONN_TEBA0714_REV01!$F:$H,IF($C$4="TEBB0714_REV01",CALC_CONN_TEBB0714_REV01!$F:$H,IF($C$4="TEBT0714_REV01",CALC_CONN_TEBT0714_REV01!$F:$H))),3,0)="--",VLOOKUP($D211&amp;"-"&amp;$E211,IF($C$4="TEBA0714_REV01",CALC_CONN_TEBA0714_REV01!$F:$H,IF($C$4="TEBB0714_REV01",CALC_CONN_TEBB0714_REV01!$F:$H,IF($C$4="TEBT0714_REV01",CALC_CONN_TEBT0714_REV01!$F:$H))),2,0),VLOOKUP($D211&amp;"-"&amp;$E211,IF($C$4="TEBA0714_REV01",CALC_CONN_TEBA0714_REV01!$F:$H,IF($C$4="TEBB0714_REV01",CALC_CONN_TEBB0714_REV01!$F:$H,IF($C$4="TEBT0714_REV01",CALC_CONN_TEBT0714_REV01!$F:$H))),3,0)),"---")</f>
        <v>---</v>
      </c>
      <c r="H211" s="44" t="str">
        <f>IFERROR(VLOOKUP(G211,IF($C$4="TEBT0714_REV01",CALC_CONN_TEBT0714_REV01!$G:$T,IF($C$4="TEBB0714_REV01",CALC_CONN_TEBB0714_REV01!$G:$T,IF($C$4="TEBA0714_REV01",CALC_CONN_TEBA0714_REV01!$G:$T))),14,0),"---")</f>
        <v>---</v>
      </c>
      <c r="I211" s="44" t="str">
        <f>IFERROR(VLOOKUP($D211&amp;"-"&amp;$E211,IF($C$4="TEBA0714_REV01",CALC_CONN_TEBA0714_REV01!$F:$K,IF($C$4="TEBB0714_REV01",CALC_CONN_TEBB0714_REV01!$F:$K,IF($C$4="TEBT0714_REV01",CALC_CONN_TEBT0714_REV01!$F:$K,"???"))),6,0),"---")</f>
        <v>---</v>
      </c>
      <c r="J211" s="45" t="str">
        <f>IFERROR(VLOOKUP($D211&amp;"-"&amp;$E211,IF($C$4="TEBA0714_REV01",CALC_CONN_TEBA0714_REV01!$F:$M,IF($C$4="TEBB0714_REV01",CALC_CONN_TEBB0714_REV01!$F:$M,IF($C$4="TEBT0714_REV01",CALC_CONN_TEBT0714_REV01!$F:$M,"???"))),8,0),"---")</f>
        <v>---</v>
      </c>
      <c r="K211" s="46" t="str">
        <f>IFERROR(VLOOKUP($D211&amp;"-"&amp;$E211,IF($C$4="TEBT0714_REV01",CALC_CONN_TEBT0714_REV01!$F:$N,IF($C$4="TEBB0714_REV01",CALC_CONN_TEBB0714_REV01!$F:$N,IF($C$4="TEBA0714_REV01",CALC_CONN_TEBA0714_REV01!$F:$N))),9,0),"---")</f>
        <v>---</v>
      </c>
      <c r="L211" s="44" t="str">
        <f>IFERROR(VLOOKUP(K211,B2B!$H$3:$I$2000,2,0),"---")</f>
        <v>---</v>
      </c>
      <c r="M211" s="44" t="str">
        <f>IFERROR(VLOOKUP(L211,IF($M$4="TE0714_REV01",RAW_m_TE0714_REV01!$AD:$AH,IF($M$4="TE0714_REV02",RAW_m_TE0714_REV02!$AD:$AH,IF($M$4="TE0714_REV03",RAW_m_TE0714_REV03!$AD:$AH))),5,0),"---")</f>
        <v>---</v>
      </c>
      <c r="N211" s="44" t="str">
        <f>IFERROR(VLOOKUP(L211,IF($M$4="TE0714_REV01",RAW_m_TE0714_REV01!$AE:$AJ,IF($M$4="TE0714_REV02",RAW_m_TE0714_REV02!$AE:$AJ,IF($M$4="TE0714_REV03",RAW_m_TE0714_REV03!$AE:$AJ))),6,0),"---")</f>
        <v>---</v>
      </c>
      <c r="O211" s="54" t="str">
        <f>IFERROR(VLOOKUP(L211,IF($M$4="TE0714_REV01",RAW_m_TE0714_REV01!$AD:$AE,IF($M$4="TE0714_REV02",RAW_m_TE0714_REV02!$AD:$AE,IF($M$4="TE0714_REV03",RAW_m_TE0714_REV03!$AD:$AE))),2,0),"---")</f>
        <v>---</v>
      </c>
      <c r="P211" s="44" t="str">
        <f>IFERROR(VLOOKUP(O211,IF($M$4="TE0714_REV01",RAW_m_TE0714_REV01!$AJ:$AK,IF($M$4="TE0714_REV02",RAW_m_TE0714_REV02!$AJ:$AK,IF($M$4="TE0714_REV03",RAW_m_TE0714_REV03!$AJ:$AK))),2,0),"---")</f>
        <v>---</v>
      </c>
      <c r="Q211" s="44" t="str">
        <f>IFERROR(VLOOKUP(L211,IF($M$4="TE0714_REV01",RAW_m_TE0714_REV01!$AD:$AF,IF($M$4="TE0714_REV02",RAW_m_TE0714_REV02!$AD:$AF,IF($M$4="TE0714_REV03",RAW_m_TE0714_REV03!$AD:$AF))),3,0),"---")</f>
        <v>---</v>
      </c>
      <c r="R211" s="44" t="str">
        <f>IFERROR(VLOOKUP(O211,IF($M$4="TE0714_REV01",RAW_m_TE0714_REV01!$AE:$AG,IF($M$4="TE0714_REV02",RAW_m_TE0714_REV02!$AE:$AG,IF($M$4="TE0714_REV03",RAW_m_TE0714_REV03!$AE:$AG))),3,0),"---")</f>
        <v>---</v>
      </c>
      <c r="S211" s="44" t="str">
        <f t="shared" si="7"/>
        <v>---</v>
      </c>
    </row>
    <row r="212" spans="2:19" ht="15" customHeight="1" x14ac:dyDescent="0.25">
      <c r="B212" s="41">
        <f t="shared" si="6"/>
        <v>207</v>
      </c>
      <c r="C212" s="42">
        <f>IFERROR(IF($C$4="TEBT0714_REV01",CALC_CONN_TEBT0714_REV01!U212,IF($C$4="TEBB0714_REV01",CALC_CONN_TEBB0714_REV01!U212,IF($C$4="TEBA0714_REV01",CALC_CONN_TEBA0714_REV01!U212,))),"---")</f>
        <v>0</v>
      </c>
      <c r="D212" s="43">
        <f>IFERROR(IF($C$4="TEBT0714_REV01",CALC_CONN_TEBT0714_REV01!D212,IF($C$4="TEBB0714_REV01",CALC_CONN_TEBB0714_REV01!D212,IF($C$4="TEBA0714_REV01",CALC_CONN_TEBA0714_REV01!D212,))),"---")</f>
        <v>0</v>
      </c>
      <c r="E212" s="43">
        <f>IFERROR(IF($C$4="TEBT0714_REV01",CALC_CONN_TEBT0714_REV01!E212,IF($C$4="TEBB0714_REV01",CALC_CONN_TEBB0714_REV01!E212,IF($C$4="TEBA0714_REV01",CALC_CONN_TEBA0714_REV01!E212,))),"---")</f>
        <v>0</v>
      </c>
      <c r="F212" s="44" t="str">
        <f>IFERROR(IF(VLOOKUP($D212&amp;"-"&amp;$E212,IF($C$4="TEBA0714_REV01",CALC_CONN_TEBA0714_REV01!$F:$I,IF($C$4="TEBB0714_REV01",CALC_CONN_TEBB0714_REV01!$F:$I,IF($C$4="TEBT0714_REV01",CALC_CONN_TEBT0714_REV01!$F:$I))),4,0)="--","---",IF($C$4="TEBA0714_REV01",CALC_CONN_TEBA0714_REV01!$G212&amp; " --&gt; " &amp;CALC_CONN_TEBA0714_REV01!$I212&amp; " --&gt; ",IF($C$4="TEBB0714_REV01",CALC_CONN_TEBB0714_REV01!$G212&amp; " --&gt; " &amp;CALC_CONN_TEBB0714_REV01!$I212&amp; " --&gt; ",IF($C$4="TEBT0714_REV01",CALC_CONN_TEBT0714_REV01!$G212&amp; " --&gt; " &amp;CALC_CONN_TEBT0714_REV01!$I212&amp; " --&gt; ")))),"---")</f>
        <v>---</v>
      </c>
      <c r="G212" s="44" t="str">
        <f>IFERROR(IF(VLOOKUP($D212&amp;"-"&amp;$E212,IF($C$4="TEBA0714_REV01",CALC_CONN_TEBA0714_REV01!$F:$H,IF($C$4="TEBB0714_REV01",CALC_CONN_TEBB0714_REV01!$F:$H,IF($C$4="TEBT0714_REV01",CALC_CONN_TEBT0714_REV01!$F:$H))),3,0)="--",VLOOKUP($D212&amp;"-"&amp;$E212,IF($C$4="TEBA0714_REV01",CALC_CONN_TEBA0714_REV01!$F:$H,IF($C$4="TEBB0714_REV01",CALC_CONN_TEBB0714_REV01!$F:$H,IF($C$4="TEBT0714_REV01",CALC_CONN_TEBT0714_REV01!$F:$H))),2,0),VLOOKUP($D212&amp;"-"&amp;$E212,IF($C$4="TEBA0714_REV01",CALC_CONN_TEBA0714_REV01!$F:$H,IF($C$4="TEBB0714_REV01",CALC_CONN_TEBB0714_REV01!$F:$H,IF($C$4="TEBT0714_REV01",CALC_CONN_TEBT0714_REV01!$F:$H))),3,0)),"---")</f>
        <v>---</v>
      </c>
      <c r="H212" s="44" t="str">
        <f>IFERROR(VLOOKUP(G212,IF($C$4="TEBT0714_REV01",CALC_CONN_TEBT0714_REV01!$G:$T,IF($C$4="TEBB0714_REV01",CALC_CONN_TEBB0714_REV01!$G:$T,IF($C$4="TEBA0714_REV01",CALC_CONN_TEBA0714_REV01!$G:$T))),14,0),"---")</f>
        <v>---</v>
      </c>
      <c r="I212" s="44" t="str">
        <f>IFERROR(VLOOKUP($D212&amp;"-"&amp;$E212,IF($C$4="TEBA0714_REV01",CALC_CONN_TEBA0714_REV01!$F:$K,IF($C$4="TEBB0714_REV01",CALC_CONN_TEBB0714_REV01!$F:$K,IF($C$4="TEBT0714_REV01",CALC_CONN_TEBT0714_REV01!$F:$K,"???"))),6,0),"---")</f>
        <v>---</v>
      </c>
      <c r="J212" s="45" t="str">
        <f>IFERROR(VLOOKUP($D212&amp;"-"&amp;$E212,IF($C$4="TEBA0714_REV01",CALC_CONN_TEBA0714_REV01!$F:$M,IF($C$4="TEBB0714_REV01",CALC_CONN_TEBB0714_REV01!$F:$M,IF($C$4="TEBT0714_REV01",CALC_CONN_TEBT0714_REV01!$F:$M,"???"))),8,0),"---")</f>
        <v>---</v>
      </c>
      <c r="K212" s="46" t="str">
        <f>IFERROR(VLOOKUP($D212&amp;"-"&amp;$E212,IF($C$4="TEBT0714_REV01",CALC_CONN_TEBT0714_REV01!$F:$N,IF($C$4="TEBB0714_REV01",CALC_CONN_TEBB0714_REV01!$F:$N,IF($C$4="TEBA0714_REV01",CALC_CONN_TEBA0714_REV01!$F:$N))),9,0),"---")</f>
        <v>---</v>
      </c>
      <c r="L212" s="44" t="str">
        <f>IFERROR(VLOOKUP(K212,B2B!$H$3:$I$2000,2,0),"---")</f>
        <v>---</v>
      </c>
      <c r="M212" s="44" t="str">
        <f>IFERROR(VLOOKUP(L212,IF($M$4="TE0714_REV01",RAW_m_TE0714_REV01!$AD:$AH,IF($M$4="TE0714_REV02",RAW_m_TE0714_REV02!$AD:$AH,IF($M$4="TE0714_REV03",RAW_m_TE0714_REV03!$AD:$AH))),5,0),"---")</f>
        <v>---</v>
      </c>
      <c r="N212" s="44" t="str">
        <f>IFERROR(VLOOKUP(L212,IF($M$4="TE0714_REV01",RAW_m_TE0714_REV01!$AE:$AJ,IF($M$4="TE0714_REV02",RAW_m_TE0714_REV02!$AE:$AJ,IF($M$4="TE0714_REV03",RAW_m_TE0714_REV03!$AE:$AJ))),6,0),"---")</f>
        <v>---</v>
      </c>
      <c r="O212" s="54" t="str">
        <f>IFERROR(VLOOKUP(L212,IF($M$4="TE0714_REV01",RAW_m_TE0714_REV01!$AD:$AE,IF($M$4="TE0714_REV02",RAW_m_TE0714_REV02!$AD:$AE,IF($M$4="TE0714_REV03",RAW_m_TE0714_REV03!$AD:$AE))),2,0),"---")</f>
        <v>---</v>
      </c>
      <c r="P212" s="44" t="str">
        <f>IFERROR(VLOOKUP(O212,IF($M$4="TE0714_REV01",RAW_m_TE0714_REV01!$AJ:$AK,IF($M$4="TE0714_REV02",RAW_m_TE0714_REV02!$AJ:$AK,IF($M$4="TE0714_REV03",RAW_m_TE0714_REV03!$AJ:$AK))),2,0),"---")</f>
        <v>---</v>
      </c>
      <c r="Q212" s="44" t="str">
        <f>IFERROR(VLOOKUP(L212,IF($M$4="TE0714_REV01",RAW_m_TE0714_REV01!$AD:$AF,IF($M$4="TE0714_REV02",RAW_m_TE0714_REV02!$AD:$AF,IF($M$4="TE0714_REV03",RAW_m_TE0714_REV03!$AD:$AF))),3,0),"---")</f>
        <v>---</v>
      </c>
      <c r="R212" s="44" t="str">
        <f>IFERROR(VLOOKUP(O212,IF($M$4="TE0714_REV01",RAW_m_TE0714_REV01!$AE:$AG,IF($M$4="TE0714_REV02",RAW_m_TE0714_REV02!$AE:$AG,IF($M$4="TE0714_REV03",RAW_m_TE0714_REV03!$AE:$AG))),3,0),"---")</f>
        <v>---</v>
      </c>
      <c r="S212" s="44" t="str">
        <f t="shared" si="7"/>
        <v>---</v>
      </c>
    </row>
    <row r="213" spans="2:19" ht="15" customHeight="1" x14ac:dyDescent="0.25">
      <c r="B213" s="41">
        <f t="shared" si="6"/>
        <v>208</v>
      </c>
      <c r="C213" s="42">
        <f>IFERROR(IF($C$4="TEBT0714_REV01",CALC_CONN_TEBT0714_REV01!U213,IF($C$4="TEBB0714_REV01",CALC_CONN_TEBB0714_REV01!U213,IF($C$4="TEBA0714_REV01",CALC_CONN_TEBA0714_REV01!U213,))),"---")</f>
        <v>0</v>
      </c>
      <c r="D213" s="43">
        <f>IFERROR(IF($C$4="TEBT0714_REV01",CALC_CONN_TEBT0714_REV01!D213,IF($C$4="TEBB0714_REV01",CALC_CONN_TEBB0714_REV01!D213,IF($C$4="TEBA0714_REV01",CALC_CONN_TEBA0714_REV01!D213,))),"---")</f>
        <v>0</v>
      </c>
      <c r="E213" s="43">
        <f>IFERROR(IF($C$4="TEBT0714_REV01",CALC_CONN_TEBT0714_REV01!E213,IF($C$4="TEBB0714_REV01",CALC_CONN_TEBB0714_REV01!E213,IF($C$4="TEBA0714_REV01",CALC_CONN_TEBA0714_REV01!E213,))),"---")</f>
        <v>0</v>
      </c>
      <c r="F213" s="44" t="str">
        <f>IFERROR(IF(VLOOKUP($D213&amp;"-"&amp;$E213,IF($C$4="TEBA0714_REV01",CALC_CONN_TEBA0714_REV01!$F:$I,IF($C$4="TEBB0714_REV01",CALC_CONN_TEBB0714_REV01!$F:$I,IF($C$4="TEBT0714_REV01",CALC_CONN_TEBT0714_REV01!$F:$I))),4,0)="--","---",IF($C$4="TEBA0714_REV01",CALC_CONN_TEBA0714_REV01!$G213&amp; " --&gt; " &amp;CALC_CONN_TEBA0714_REV01!$I213&amp; " --&gt; ",IF($C$4="TEBB0714_REV01",CALC_CONN_TEBB0714_REV01!$G213&amp; " --&gt; " &amp;CALC_CONN_TEBB0714_REV01!$I213&amp; " --&gt; ",IF($C$4="TEBT0714_REV01",CALC_CONN_TEBT0714_REV01!$G213&amp; " --&gt; " &amp;CALC_CONN_TEBT0714_REV01!$I213&amp; " --&gt; ")))),"---")</f>
        <v>---</v>
      </c>
      <c r="G213" s="44" t="str">
        <f>IFERROR(IF(VLOOKUP($D213&amp;"-"&amp;$E213,IF($C$4="TEBA0714_REV01",CALC_CONN_TEBA0714_REV01!$F:$H,IF($C$4="TEBB0714_REV01",CALC_CONN_TEBB0714_REV01!$F:$H,IF($C$4="TEBT0714_REV01",CALC_CONN_TEBT0714_REV01!$F:$H))),3,0)="--",VLOOKUP($D213&amp;"-"&amp;$E213,IF($C$4="TEBA0714_REV01",CALC_CONN_TEBA0714_REV01!$F:$H,IF($C$4="TEBB0714_REV01",CALC_CONN_TEBB0714_REV01!$F:$H,IF($C$4="TEBT0714_REV01",CALC_CONN_TEBT0714_REV01!$F:$H))),2,0),VLOOKUP($D213&amp;"-"&amp;$E213,IF($C$4="TEBA0714_REV01",CALC_CONN_TEBA0714_REV01!$F:$H,IF($C$4="TEBB0714_REV01",CALC_CONN_TEBB0714_REV01!$F:$H,IF($C$4="TEBT0714_REV01",CALC_CONN_TEBT0714_REV01!$F:$H))),3,0)),"---")</f>
        <v>---</v>
      </c>
      <c r="H213" s="44" t="str">
        <f>IFERROR(VLOOKUP(G213,IF($C$4="TEBT0714_REV01",CALC_CONN_TEBT0714_REV01!$G:$T,IF($C$4="TEBB0714_REV01",CALC_CONN_TEBB0714_REV01!$G:$T,IF($C$4="TEBA0714_REV01",CALC_CONN_TEBA0714_REV01!$G:$T))),14,0),"---")</f>
        <v>---</v>
      </c>
      <c r="I213" s="44" t="str">
        <f>IFERROR(VLOOKUP($D213&amp;"-"&amp;$E213,IF($C$4="TEBA0714_REV01",CALC_CONN_TEBA0714_REV01!$F:$K,IF($C$4="TEBB0714_REV01",CALC_CONN_TEBB0714_REV01!$F:$K,IF($C$4="TEBT0714_REV01",CALC_CONN_TEBT0714_REV01!$F:$K,"???"))),6,0),"---")</f>
        <v>---</v>
      </c>
      <c r="J213" s="45" t="str">
        <f>IFERROR(VLOOKUP($D213&amp;"-"&amp;$E213,IF($C$4="TEBA0714_REV01",CALC_CONN_TEBA0714_REV01!$F:$M,IF($C$4="TEBB0714_REV01",CALC_CONN_TEBB0714_REV01!$F:$M,IF($C$4="TEBT0714_REV01",CALC_CONN_TEBT0714_REV01!$F:$M,"???"))),8,0),"---")</f>
        <v>---</v>
      </c>
      <c r="K213" s="46" t="str">
        <f>IFERROR(VLOOKUP($D213&amp;"-"&amp;$E213,IF($C$4="TEBT0714_REV01",CALC_CONN_TEBT0714_REV01!$F:$N,IF($C$4="TEBB0714_REV01",CALC_CONN_TEBB0714_REV01!$F:$N,IF($C$4="TEBA0714_REV01",CALC_CONN_TEBA0714_REV01!$F:$N))),9,0),"---")</f>
        <v>---</v>
      </c>
      <c r="L213" s="44" t="str">
        <f>IFERROR(VLOOKUP(K213,B2B!$H$3:$I$2000,2,0),"---")</f>
        <v>---</v>
      </c>
      <c r="M213" s="44" t="str">
        <f>IFERROR(VLOOKUP(L213,IF($M$4="TE0714_REV01",RAW_m_TE0714_REV01!$AD:$AH,IF($M$4="TE0714_REV02",RAW_m_TE0714_REV02!$AD:$AH,IF($M$4="TE0714_REV03",RAW_m_TE0714_REV03!$AD:$AH))),5,0),"---")</f>
        <v>---</v>
      </c>
      <c r="N213" s="44" t="str">
        <f>IFERROR(VLOOKUP(L213,IF($M$4="TE0714_REV01",RAW_m_TE0714_REV01!$AE:$AJ,IF($M$4="TE0714_REV02",RAW_m_TE0714_REV02!$AE:$AJ,IF($M$4="TE0714_REV03",RAW_m_TE0714_REV03!$AE:$AJ))),6,0),"---")</f>
        <v>---</v>
      </c>
      <c r="O213" s="54" t="str">
        <f>IFERROR(VLOOKUP(L213,IF($M$4="TE0714_REV01",RAW_m_TE0714_REV01!$AD:$AE,IF($M$4="TE0714_REV02",RAW_m_TE0714_REV02!$AD:$AE,IF($M$4="TE0714_REV03",RAW_m_TE0714_REV03!$AD:$AE))),2,0),"---")</f>
        <v>---</v>
      </c>
      <c r="P213" s="44" t="str">
        <f>IFERROR(VLOOKUP(O213,IF($M$4="TE0714_REV01",RAW_m_TE0714_REV01!$AJ:$AK,IF($M$4="TE0714_REV02",RAW_m_TE0714_REV02!$AJ:$AK,IF($M$4="TE0714_REV03",RAW_m_TE0714_REV03!$AJ:$AK))),2,0),"---")</f>
        <v>---</v>
      </c>
      <c r="Q213" s="44" t="str">
        <f>IFERROR(VLOOKUP(L213,IF($M$4="TE0714_REV01",RAW_m_TE0714_REV01!$AD:$AF,IF($M$4="TE0714_REV02",RAW_m_TE0714_REV02!$AD:$AF,IF($M$4="TE0714_REV03",RAW_m_TE0714_REV03!$AD:$AF))),3,0),"---")</f>
        <v>---</v>
      </c>
      <c r="R213" s="44" t="str">
        <f>IFERROR(VLOOKUP(O213,IF($M$4="TE0714_REV01",RAW_m_TE0714_REV01!$AE:$AG,IF($M$4="TE0714_REV02",RAW_m_TE0714_REV02!$AE:$AG,IF($M$4="TE0714_REV03",RAW_m_TE0714_REV03!$AE:$AG))),3,0),"---")</f>
        <v>---</v>
      </c>
      <c r="S213" s="44" t="str">
        <f t="shared" si="7"/>
        <v>---</v>
      </c>
    </row>
    <row r="214" spans="2:19" ht="15" customHeight="1" x14ac:dyDescent="0.25">
      <c r="B214" s="41">
        <f t="shared" si="6"/>
        <v>209</v>
      </c>
      <c r="C214" s="42">
        <f>IFERROR(IF($C$4="TEBT0714_REV01",CALC_CONN_TEBT0714_REV01!U214,IF($C$4="TEBB0714_REV01",CALC_CONN_TEBB0714_REV01!U214,IF($C$4="TEBA0714_REV01",CALC_CONN_TEBA0714_REV01!U214,))),"---")</f>
        <v>0</v>
      </c>
      <c r="D214" s="43">
        <f>IFERROR(IF($C$4="TEBT0714_REV01",CALC_CONN_TEBT0714_REV01!D214,IF($C$4="TEBB0714_REV01",CALC_CONN_TEBB0714_REV01!D214,IF($C$4="TEBA0714_REV01",CALC_CONN_TEBA0714_REV01!D214,))),"---")</f>
        <v>0</v>
      </c>
      <c r="E214" s="43">
        <f>IFERROR(IF($C$4="TEBT0714_REV01",CALC_CONN_TEBT0714_REV01!E214,IF($C$4="TEBB0714_REV01",CALC_CONN_TEBB0714_REV01!E214,IF($C$4="TEBA0714_REV01",CALC_CONN_TEBA0714_REV01!E214,))),"---")</f>
        <v>0</v>
      </c>
      <c r="F214" s="44" t="str">
        <f>IFERROR(IF(VLOOKUP($D214&amp;"-"&amp;$E214,IF($C$4="TEBA0714_REV01",CALC_CONN_TEBA0714_REV01!$F:$I,IF($C$4="TEBB0714_REV01",CALC_CONN_TEBB0714_REV01!$F:$I,IF($C$4="TEBT0714_REV01",CALC_CONN_TEBT0714_REV01!$F:$I))),4,0)="--","---",IF($C$4="TEBA0714_REV01",CALC_CONN_TEBA0714_REV01!$G214&amp; " --&gt; " &amp;CALC_CONN_TEBA0714_REV01!$I214&amp; " --&gt; ",IF($C$4="TEBB0714_REV01",CALC_CONN_TEBB0714_REV01!$G214&amp; " --&gt; " &amp;CALC_CONN_TEBB0714_REV01!$I214&amp; " --&gt; ",IF($C$4="TEBT0714_REV01",CALC_CONN_TEBT0714_REV01!$G214&amp; " --&gt; " &amp;CALC_CONN_TEBT0714_REV01!$I214&amp; " --&gt; ")))),"---")</f>
        <v>---</v>
      </c>
      <c r="G214" s="44" t="str">
        <f>IFERROR(IF(VLOOKUP($D214&amp;"-"&amp;$E214,IF($C$4="TEBA0714_REV01",CALC_CONN_TEBA0714_REV01!$F:$H,IF($C$4="TEBB0714_REV01",CALC_CONN_TEBB0714_REV01!$F:$H,IF($C$4="TEBT0714_REV01",CALC_CONN_TEBT0714_REV01!$F:$H))),3,0)="--",VLOOKUP($D214&amp;"-"&amp;$E214,IF($C$4="TEBA0714_REV01",CALC_CONN_TEBA0714_REV01!$F:$H,IF($C$4="TEBB0714_REV01",CALC_CONN_TEBB0714_REV01!$F:$H,IF($C$4="TEBT0714_REV01",CALC_CONN_TEBT0714_REV01!$F:$H))),2,0),VLOOKUP($D214&amp;"-"&amp;$E214,IF($C$4="TEBA0714_REV01",CALC_CONN_TEBA0714_REV01!$F:$H,IF($C$4="TEBB0714_REV01",CALC_CONN_TEBB0714_REV01!$F:$H,IF($C$4="TEBT0714_REV01",CALC_CONN_TEBT0714_REV01!$F:$H))),3,0)),"---")</f>
        <v>---</v>
      </c>
      <c r="H214" s="44" t="str">
        <f>IFERROR(VLOOKUP(G214,IF($C$4="TEBT0714_REV01",CALC_CONN_TEBT0714_REV01!$G:$T,IF($C$4="TEBB0714_REV01",CALC_CONN_TEBB0714_REV01!$G:$T,IF($C$4="TEBA0714_REV01",CALC_CONN_TEBA0714_REV01!$G:$T))),14,0),"---")</f>
        <v>---</v>
      </c>
      <c r="I214" s="44" t="str">
        <f>IFERROR(VLOOKUP($D214&amp;"-"&amp;$E214,IF($C$4="TEBA0714_REV01",CALC_CONN_TEBA0714_REV01!$F:$K,IF($C$4="TEBB0714_REV01",CALC_CONN_TEBB0714_REV01!$F:$K,IF($C$4="TEBT0714_REV01",CALC_CONN_TEBT0714_REV01!$F:$K,"???"))),6,0),"---")</f>
        <v>---</v>
      </c>
      <c r="J214" s="45" t="str">
        <f>IFERROR(VLOOKUP($D214&amp;"-"&amp;$E214,IF($C$4="TEBA0714_REV01",CALC_CONN_TEBA0714_REV01!$F:$M,IF($C$4="TEBB0714_REV01",CALC_CONN_TEBB0714_REV01!$F:$M,IF($C$4="TEBT0714_REV01",CALC_CONN_TEBT0714_REV01!$F:$M,"???"))),8,0),"---")</f>
        <v>---</v>
      </c>
      <c r="K214" s="46" t="str">
        <f>IFERROR(VLOOKUP($D214&amp;"-"&amp;$E214,IF($C$4="TEBT0714_REV01",CALC_CONN_TEBT0714_REV01!$F:$N,IF($C$4="TEBB0714_REV01",CALC_CONN_TEBB0714_REV01!$F:$N,IF($C$4="TEBA0714_REV01",CALC_CONN_TEBA0714_REV01!$F:$N))),9,0),"---")</f>
        <v>---</v>
      </c>
      <c r="L214" s="44" t="str">
        <f>IFERROR(VLOOKUP(K214,B2B!$H$3:$I$2000,2,0),"---")</f>
        <v>---</v>
      </c>
      <c r="M214" s="44" t="str">
        <f>IFERROR(VLOOKUP(L214,IF($M$4="TE0714_REV01",RAW_m_TE0714_REV01!$AD:$AH,IF($M$4="TE0714_REV02",RAW_m_TE0714_REV02!$AD:$AH,IF($M$4="TE0714_REV03",RAW_m_TE0714_REV03!$AD:$AH))),5,0),"---")</f>
        <v>---</v>
      </c>
      <c r="N214" s="44" t="str">
        <f>IFERROR(VLOOKUP(L214,IF($M$4="TE0714_REV01",RAW_m_TE0714_REV01!$AE:$AJ,IF($M$4="TE0714_REV02",RAW_m_TE0714_REV02!$AE:$AJ,IF($M$4="TE0714_REV03",RAW_m_TE0714_REV03!$AE:$AJ))),6,0),"---")</f>
        <v>---</v>
      </c>
      <c r="O214" s="54" t="str">
        <f>IFERROR(VLOOKUP(L214,IF($M$4="TE0714_REV01",RAW_m_TE0714_REV01!$AD:$AE,IF($M$4="TE0714_REV02",RAW_m_TE0714_REV02!$AD:$AE,IF($M$4="TE0714_REV03",RAW_m_TE0714_REV03!$AD:$AE))),2,0),"---")</f>
        <v>---</v>
      </c>
      <c r="P214" s="44" t="str">
        <f>IFERROR(VLOOKUP(O214,IF($M$4="TE0714_REV01",RAW_m_TE0714_REV01!$AJ:$AK,IF($M$4="TE0714_REV02",RAW_m_TE0714_REV02!$AJ:$AK,IF($M$4="TE0714_REV03",RAW_m_TE0714_REV03!$AJ:$AK))),2,0),"---")</f>
        <v>---</v>
      </c>
      <c r="Q214" s="44" t="str">
        <f>IFERROR(VLOOKUP(L214,IF($M$4="TE0714_REV01",RAW_m_TE0714_REV01!$AD:$AF,IF($M$4="TE0714_REV02",RAW_m_TE0714_REV02!$AD:$AF,IF($M$4="TE0714_REV03",RAW_m_TE0714_REV03!$AD:$AF))),3,0),"---")</f>
        <v>---</v>
      </c>
      <c r="R214" s="44" t="str">
        <f>IFERROR(VLOOKUP(O214,IF($M$4="TE0714_REV01",RAW_m_TE0714_REV01!$AE:$AG,IF($M$4="TE0714_REV02",RAW_m_TE0714_REV02!$AE:$AG,IF($M$4="TE0714_REV03",RAW_m_TE0714_REV03!$AE:$AG))),3,0),"---")</f>
        <v>---</v>
      </c>
      <c r="S214" s="44" t="str">
        <f t="shared" si="7"/>
        <v>---</v>
      </c>
    </row>
    <row r="215" spans="2:19" ht="15" customHeight="1" x14ac:dyDescent="0.25">
      <c r="B215" s="41">
        <f t="shared" si="6"/>
        <v>210</v>
      </c>
      <c r="C215" s="42">
        <f>IFERROR(IF($C$4="TEBT0714_REV01",CALC_CONN_TEBT0714_REV01!U215,IF($C$4="TEBB0714_REV01",CALC_CONN_TEBB0714_REV01!U215,IF($C$4="TEBA0714_REV01",CALC_CONN_TEBA0714_REV01!U215,))),"---")</f>
        <v>0</v>
      </c>
      <c r="D215" s="43">
        <f>IFERROR(IF($C$4="TEBT0714_REV01",CALC_CONN_TEBT0714_REV01!D215,IF($C$4="TEBB0714_REV01",CALC_CONN_TEBB0714_REV01!D215,IF($C$4="TEBA0714_REV01",CALC_CONN_TEBA0714_REV01!D215,))),"---")</f>
        <v>0</v>
      </c>
      <c r="E215" s="43">
        <f>IFERROR(IF($C$4="TEBT0714_REV01",CALC_CONN_TEBT0714_REV01!E215,IF($C$4="TEBB0714_REV01",CALC_CONN_TEBB0714_REV01!E215,IF($C$4="TEBA0714_REV01",CALC_CONN_TEBA0714_REV01!E215,))),"---")</f>
        <v>0</v>
      </c>
      <c r="F215" s="44" t="str">
        <f>IFERROR(IF(VLOOKUP($D215&amp;"-"&amp;$E215,IF($C$4="TEBA0714_REV01",CALC_CONN_TEBA0714_REV01!$F:$I,IF($C$4="TEBB0714_REV01",CALC_CONN_TEBB0714_REV01!$F:$I,IF($C$4="TEBT0714_REV01",CALC_CONN_TEBT0714_REV01!$F:$I))),4,0)="--","---",IF($C$4="TEBA0714_REV01",CALC_CONN_TEBA0714_REV01!$G215&amp; " --&gt; " &amp;CALC_CONN_TEBA0714_REV01!$I215&amp; " --&gt; ",IF($C$4="TEBB0714_REV01",CALC_CONN_TEBB0714_REV01!$G215&amp; " --&gt; " &amp;CALC_CONN_TEBB0714_REV01!$I215&amp; " --&gt; ",IF($C$4="TEBT0714_REV01",CALC_CONN_TEBT0714_REV01!$G215&amp; " --&gt; " &amp;CALC_CONN_TEBT0714_REV01!$I215&amp; " --&gt; ")))),"---")</f>
        <v>---</v>
      </c>
      <c r="G215" s="44" t="str">
        <f>IFERROR(IF(VLOOKUP($D215&amp;"-"&amp;$E215,IF($C$4="TEBA0714_REV01",CALC_CONN_TEBA0714_REV01!$F:$H,IF($C$4="TEBB0714_REV01",CALC_CONN_TEBB0714_REV01!$F:$H,IF($C$4="TEBT0714_REV01",CALC_CONN_TEBT0714_REV01!$F:$H))),3,0)="--",VLOOKUP($D215&amp;"-"&amp;$E215,IF($C$4="TEBA0714_REV01",CALC_CONN_TEBA0714_REV01!$F:$H,IF($C$4="TEBB0714_REV01",CALC_CONN_TEBB0714_REV01!$F:$H,IF($C$4="TEBT0714_REV01",CALC_CONN_TEBT0714_REV01!$F:$H))),2,0),VLOOKUP($D215&amp;"-"&amp;$E215,IF($C$4="TEBA0714_REV01",CALC_CONN_TEBA0714_REV01!$F:$H,IF($C$4="TEBB0714_REV01",CALC_CONN_TEBB0714_REV01!$F:$H,IF($C$4="TEBT0714_REV01",CALC_CONN_TEBT0714_REV01!$F:$H))),3,0)),"---")</f>
        <v>---</v>
      </c>
      <c r="H215" s="44" t="str">
        <f>IFERROR(VLOOKUP(G215,IF($C$4="TEBT0714_REV01",CALC_CONN_TEBT0714_REV01!$G:$T,IF($C$4="TEBB0714_REV01",CALC_CONN_TEBB0714_REV01!$G:$T,IF($C$4="TEBA0714_REV01",CALC_CONN_TEBA0714_REV01!$G:$T))),14,0),"---")</f>
        <v>---</v>
      </c>
      <c r="I215" s="44" t="str">
        <f>IFERROR(VLOOKUP($D215&amp;"-"&amp;$E215,IF($C$4="TEBA0714_REV01",CALC_CONN_TEBA0714_REV01!$F:$K,IF($C$4="TEBB0714_REV01",CALC_CONN_TEBB0714_REV01!$F:$K,IF($C$4="TEBT0714_REV01",CALC_CONN_TEBT0714_REV01!$F:$K,"???"))),6,0),"---")</f>
        <v>---</v>
      </c>
      <c r="J215" s="45" t="str">
        <f>IFERROR(VLOOKUP($D215&amp;"-"&amp;$E215,IF($C$4="TEBA0714_REV01",CALC_CONN_TEBA0714_REV01!$F:$M,IF($C$4="TEBB0714_REV01",CALC_CONN_TEBB0714_REV01!$F:$M,IF($C$4="TEBT0714_REV01",CALC_CONN_TEBT0714_REV01!$F:$M,"???"))),8,0),"---")</f>
        <v>---</v>
      </c>
      <c r="K215" s="46" t="str">
        <f>IFERROR(VLOOKUP($D215&amp;"-"&amp;$E215,IF($C$4="TEBT0714_REV01",CALC_CONN_TEBT0714_REV01!$F:$N,IF($C$4="TEBB0714_REV01",CALC_CONN_TEBB0714_REV01!$F:$N,IF($C$4="TEBA0714_REV01",CALC_CONN_TEBA0714_REV01!$F:$N))),9,0),"---")</f>
        <v>---</v>
      </c>
      <c r="L215" s="44" t="str">
        <f>IFERROR(VLOOKUP(K215,B2B!$H$3:$I$2000,2,0),"---")</f>
        <v>---</v>
      </c>
      <c r="M215" s="44" t="str">
        <f>IFERROR(VLOOKUP(L215,IF($M$4="TE0714_REV01",RAW_m_TE0714_REV01!$AD:$AH,IF($M$4="TE0714_REV02",RAW_m_TE0714_REV02!$AD:$AH,IF($M$4="TE0714_REV03",RAW_m_TE0714_REV03!$AD:$AH))),5,0),"---")</f>
        <v>---</v>
      </c>
      <c r="N215" s="44" t="str">
        <f>IFERROR(VLOOKUP(L215,IF($M$4="TE0714_REV01",RAW_m_TE0714_REV01!$AE:$AJ,IF($M$4="TE0714_REV02",RAW_m_TE0714_REV02!$AE:$AJ,IF($M$4="TE0714_REV03",RAW_m_TE0714_REV03!$AE:$AJ))),6,0),"---")</f>
        <v>---</v>
      </c>
      <c r="O215" s="54" t="str">
        <f>IFERROR(VLOOKUP(L215,IF($M$4="TE0714_REV01",RAW_m_TE0714_REV01!$AD:$AE,IF($M$4="TE0714_REV02",RAW_m_TE0714_REV02!$AD:$AE,IF($M$4="TE0714_REV03",RAW_m_TE0714_REV03!$AD:$AE))),2,0),"---")</f>
        <v>---</v>
      </c>
      <c r="P215" s="44" t="str">
        <f>IFERROR(VLOOKUP(O215,IF($M$4="TE0714_REV01",RAW_m_TE0714_REV01!$AJ:$AK,IF($M$4="TE0714_REV02",RAW_m_TE0714_REV02!$AJ:$AK,IF($M$4="TE0714_REV03",RAW_m_TE0714_REV03!$AJ:$AK))),2,0),"---")</f>
        <v>---</v>
      </c>
      <c r="Q215" s="44" t="str">
        <f>IFERROR(VLOOKUP(L215,IF($M$4="TE0714_REV01",RAW_m_TE0714_REV01!$AD:$AF,IF($M$4="TE0714_REV02",RAW_m_TE0714_REV02!$AD:$AF,IF($M$4="TE0714_REV03",RAW_m_TE0714_REV03!$AD:$AF))),3,0),"---")</f>
        <v>---</v>
      </c>
      <c r="R215" s="44" t="str">
        <f>IFERROR(VLOOKUP(O215,IF($M$4="TE0714_REV01",RAW_m_TE0714_REV01!$AE:$AG,IF($M$4="TE0714_REV02",RAW_m_TE0714_REV02!$AE:$AG,IF($M$4="TE0714_REV03",RAW_m_TE0714_REV03!$AE:$AG))),3,0),"---")</f>
        <v>---</v>
      </c>
      <c r="S215" s="44" t="str">
        <f t="shared" si="7"/>
        <v>---</v>
      </c>
    </row>
    <row r="216" spans="2:19" ht="15" customHeight="1" x14ac:dyDescent="0.25">
      <c r="B216" s="41">
        <f t="shared" si="6"/>
        <v>211</v>
      </c>
      <c r="C216" s="42">
        <f>IFERROR(IF($C$4="TEBT0714_REV01",CALC_CONN_TEBT0714_REV01!U216,IF($C$4="TEBB0714_REV01",CALC_CONN_TEBB0714_REV01!U216,IF($C$4="TEBA0714_REV01",CALC_CONN_TEBA0714_REV01!U216,))),"---")</f>
        <v>0</v>
      </c>
      <c r="D216" s="43">
        <f>IFERROR(IF($C$4="TEBT0714_REV01",CALC_CONN_TEBT0714_REV01!D216,IF($C$4="TEBB0714_REV01",CALC_CONN_TEBB0714_REV01!D216,IF($C$4="TEBA0714_REV01",CALC_CONN_TEBA0714_REV01!D216,))),"---")</f>
        <v>0</v>
      </c>
      <c r="E216" s="43">
        <f>IFERROR(IF($C$4="TEBT0714_REV01",CALC_CONN_TEBT0714_REV01!E216,IF($C$4="TEBB0714_REV01",CALC_CONN_TEBB0714_REV01!E216,IF($C$4="TEBA0714_REV01",CALC_CONN_TEBA0714_REV01!E216,))),"---")</f>
        <v>0</v>
      </c>
      <c r="F216" s="44" t="str">
        <f>IFERROR(IF(VLOOKUP($D216&amp;"-"&amp;$E216,IF($C$4="TEBA0714_REV01",CALC_CONN_TEBA0714_REV01!$F:$I,IF($C$4="TEBB0714_REV01",CALC_CONN_TEBB0714_REV01!$F:$I,IF($C$4="TEBT0714_REV01",CALC_CONN_TEBT0714_REV01!$F:$I))),4,0)="--","---",IF($C$4="TEBA0714_REV01",CALC_CONN_TEBA0714_REV01!$G216&amp; " --&gt; " &amp;CALC_CONN_TEBA0714_REV01!$I216&amp; " --&gt; ",IF($C$4="TEBB0714_REV01",CALC_CONN_TEBB0714_REV01!$G216&amp; " --&gt; " &amp;CALC_CONN_TEBB0714_REV01!$I216&amp; " --&gt; ",IF($C$4="TEBT0714_REV01",CALC_CONN_TEBT0714_REV01!$G216&amp; " --&gt; " &amp;CALC_CONN_TEBT0714_REV01!$I216&amp; " --&gt; ")))),"---")</f>
        <v>---</v>
      </c>
      <c r="G216" s="44" t="str">
        <f>IFERROR(IF(VLOOKUP($D216&amp;"-"&amp;$E216,IF($C$4="TEBA0714_REV01",CALC_CONN_TEBA0714_REV01!$F:$H,IF($C$4="TEBB0714_REV01",CALC_CONN_TEBB0714_REV01!$F:$H,IF($C$4="TEBT0714_REV01",CALC_CONN_TEBT0714_REV01!$F:$H))),3,0)="--",VLOOKUP($D216&amp;"-"&amp;$E216,IF($C$4="TEBA0714_REV01",CALC_CONN_TEBA0714_REV01!$F:$H,IF($C$4="TEBB0714_REV01",CALC_CONN_TEBB0714_REV01!$F:$H,IF($C$4="TEBT0714_REV01",CALC_CONN_TEBT0714_REV01!$F:$H))),2,0),VLOOKUP($D216&amp;"-"&amp;$E216,IF($C$4="TEBA0714_REV01",CALC_CONN_TEBA0714_REV01!$F:$H,IF($C$4="TEBB0714_REV01",CALC_CONN_TEBB0714_REV01!$F:$H,IF($C$4="TEBT0714_REV01",CALC_CONN_TEBT0714_REV01!$F:$H))),3,0)),"---")</f>
        <v>---</v>
      </c>
      <c r="H216" s="44" t="str">
        <f>IFERROR(VLOOKUP(G216,IF($C$4="TEBT0714_REV01",CALC_CONN_TEBT0714_REV01!$G:$T,IF($C$4="TEBB0714_REV01",CALC_CONN_TEBB0714_REV01!$G:$T,IF($C$4="TEBA0714_REV01",CALC_CONN_TEBA0714_REV01!$G:$T))),14,0),"---")</f>
        <v>---</v>
      </c>
      <c r="I216" s="44" t="str">
        <f>IFERROR(VLOOKUP($D216&amp;"-"&amp;$E216,IF($C$4="TEBA0714_REV01",CALC_CONN_TEBA0714_REV01!$F:$K,IF($C$4="TEBB0714_REV01",CALC_CONN_TEBB0714_REV01!$F:$K,IF($C$4="TEBT0714_REV01",CALC_CONN_TEBT0714_REV01!$F:$K,"???"))),6,0),"---")</f>
        <v>---</v>
      </c>
      <c r="J216" s="45" t="str">
        <f>IFERROR(VLOOKUP($D216&amp;"-"&amp;$E216,IF($C$4="TEBA0714_REV01",CALC_CONN_TEBA0714_REV01!$F:$M,IF($C$4="TEBB0714_REV01",CALC_CONN_TEBB0714_REV01!$F:$M,IF($C$4="TEBT0714_REV01",CALC_CONN_TEBT0714_REV01!$F:$M,"???"))),8,0),"---")</f>
        <v>---</v>
      </c>
      <c r="K216" s="46" t="str">
        <f>IFERROR(VLOOKUP($D216&amp;"-"&amp;$E216,IF($C$4="TEBT0714_REV01",CALC_CONN_TEBT0714_REV01!$F:$N,IF($C$4="TEBB0714_REV01",CALC_CONN_TEBB0714_REV01!$F:$N,IF($C$4="TEBA0714_REV01",CALC_CONN_TEBA0714_REV01!$F:$N))),9,0),"---")</f>
        <v>---</v>
      </c>
      <c r="L216" s="44" t="str">
        <f>IFERROR(VLOOKUP(K216,B2B!$H$3:$I$2000,2,0),"---")</f>
        <v>---</v>
      </c>
      <c r="M216" s="44" t="str">
        <f>IFERROR(VLOOKUP(L216,IF($M$4="TE0714_REV01",RAW_m_TE0714_REV01!$AD:$AH,IF($M$4="TE0714_REV02",RAW_m_TE0714_REV02!$AD:$AH,IF($M$4="TE0714_REV03",RAW_m_TE0714_REV03!$AD:$AH))),5,0),"---")</f>
        <v>---</v>
      </c>
      <c r="N216" s="44" t="str">
        <f>IFERROR(VLOOKUP(L216,IF($M$4="TE0714_REV01",RAW_m_TE0714_REV01!$AE:$AJ,IF($M$4="TE0714_REV02",RAW_m_TE0714_REV02!$AE:$AJ,IF($M$4="TE0714_REV03",RAW_m_TE0714_REV03!$AE:$AJ))),6,0),"---")</f>
        <v>---</v>
      </c>
      <c r="O216" s="54" t="str">
        <f>IFERROR(VLOOKUP(L216,IF($M$4="TE0714_REV01",RAW_m_TE0714_REV01!$AD:$AE,IF($M$4="TE0714_REV02",RAW_m_TE0714_REV02!$AD:$AE,IF($M$4="TE0714_REV03",RAW_m_TE0714_REV03!$AD:$AE))),2,0),"---")</f>
        <v>---</v>
      </c>
      <c r="P216" s="44" t="str">
        <f>IFERROR(VLOOKUP(O216,IF($M$4="TE0714_REV01",RAW_m_TE0714_REV01!$AJ:$AK,IF($M$4="TE0714_REV02",RAW_m_TE0714_REV02!$AJ:$AK,IF($M$4="TE0714_REV03",RAW_m_TE0714_REV03!$AJ:$AK))),2,0),"---")</f>
        <v>---</v>
      </c>
      <c r="Q216" s="44" t="str">
        <f>IFERROR(VLOOKUP(L216,IF($M$4="TE0714_REV01",RAW_m_TE0714_REV01!$AD:$AF,IF($M$4="TE0714_REV02",RAW_m_TE0714_REV02!$AD:$AF,IF($M$4="TE0714_REV03",RAW_m_TE0714_REV03!$AD:$AF))),3,0),"---")</f>
        <v>---</v>
      </c>
      <c r="R216" s="44" t="str">
        <f>IFERROR(VLOOKUP(O216,IF($M$4="TE0714_REV01",RAW_m_TE0714_REV01!$AE:$AG,IF($M$4="TE0714_REV02",RAW_m_TE0714_REV02!$AE:$AG,IF($M$4="TE0714_REV03",RAW_m_TE0714_REV03!$AE:$AG))),3,0),"---")</f>
        <v>---</v>
      </c>
      <c r="S216" s="44" t="str">
        <f t="shared" si="7"/>
        <v>---</v>
      </c>
    </row>
    <row r="217" spans="2:19" ht="15" customHeight="1" x14ac:dyDescent="0.25">
      <c r="B217" s="41">
        <f t="shared" si="6"/>
        <v>212</v>
      </c>
      <c r="C217" s="42">
        <f>IFERROR(IF($C$4="TEBT0714_REV01",CALC_CONN_TEBT0714_REV01!U217,IF($C$4="TEBB0714_REV01",CALC_CONN_TEBB0714_REV01!U217,IF($C$4="TEBA0714_REV01",CALC_CONN_TEBA0714_REV01!U217,))),"---")</f>
        <v>0</v>
      </c>
      <c r="D217" s="43">
        <f>IFERROR(IF($C$4="TEBT0714_REV01",CALC_CONN_TEBT0714_REV01!D217,IF($C$4="TEBB0714_REV01",CALC_CONN_TEBB0714_REV01!D217,IF($C$4="TEBA0714_REV01",CALC_CONN_TEBA0714_REV01!D217,))),"---")</f>
        <v>0</v>
      </c>
      <c r="E217" s="43">
        <f>IFERROR(IF($C$4="TEBT0714_REV01",CALC_CONN_TEBT0714_REV01!E217,IF($C$4="TEBB0714_REV01",CALC_CONN_TEBB0714_REV01!E217,IF($C$4="TEBA0714_REV01",CALC_CONN_TEBA0714_REV01!E217,))),"---")</f>
        <v>0</v>
      </c>
      <c r="F217" s="44" t="str">
        <f>IFERROR(IF(VLOOKUP($D217&amp;"-"&amp;$E217,IF($C$4="TEBA0714_REV01",CALC_CONN_TEBA0714_REV01!$F:$I,IF($C$4="TEBB0714_REV01",CALC_CONN_TEBB0714_REV01!$F:$I,IF($C$4="TEBT0714_REV01",CALC_CONN_TEBT0714_REV01!$F:$I))),4,0)="--","---",IF($C$4="TEBA0714_REV01",CALC_CONN_TEBA0714_REV01!$G217&amp; " --&gt; " &amp;CALC_CONN_TEBA0714_REV01!$I217&amp; " --&gt; ",IF($C$4="TEBB0714_REV01",CALC_CONN_TEBB0714_REV01!$G217&amp; " --&gt; " &amp;CALC_CONN_TEBB0714_REV01!$I217&amp; " --&gt; ",IF($C$4="TEBT0714_REV01",CALC_CONN_TEBT0714_REV01!$G217&amp; " --&gt; " &amp;CALC_CONN_TEBT0714_REV01!$I217&amp; " --&gt; ")))),"---")</f>
        <v>---</v>
      </c>
      <c r="G217" s="44" t="str">
        <f>IFERROR(IF(VLOOKUP($D217&amp;"-"&amp;$E217,IF($C$4="TEBA0714_REV01",CALC_CONN_TEBA0714_REV01!$F:$H,IF($C$4="TEBB0714_REV01",CALC_CONN_TEBB0714_REV01!$F:$H,IF($C$4="TEBT0714_REV01",CALC_CONN_TEBT0714_REV01!$F:$H))),3,0)="--",VLOOKUP($D217&amp;"-"&amp;$E217,IF($C$4="TEBA0714_REV01",CALC_CONN_TEBA0714_REV01!$F:$H,IF($C$4="TEBB0714_REV01",CALC_CONN_TEBB0714_REV01!$F:$H,IF($C$4="TEBT0714_REV01",CALC_CONN_TEBT0714_REV01!$F:$H))),2,0),VLOOKUP($D217&amp;"-"&amp;$E217,IF($C$4="TEBA0714_REV01",CALC_CONN_TEBA0714_REV01!$F:$H,IF($C$4="TEBB0714_REV01",CALC_CONN_TEBB0714_REV01!$F:$H,IF($C$4="TEBT0714_REV01",CALC_CONN_TEBT0714_REV01!$F:$H))),3,0)),"---")</f>
        <v>---</v>
      </c>
      <c r="H217" s="44" t="str">
        <f>IFERROR(VLOOKUP(G217,IF($C$4="TEBT0714_REV01",CALC_CONN_TEBT0714_REV01!$G:$T,IF($C$4="TEBB0714_REV01",CALC_CONN_TEBB0714_REV01!$G:$T,IF($C$4="TEBA0714_REV01",CALC_CONN_TEBA0714_REV01!$G:$T))),14,0),"---")</f>
        <v>---</v>
      </c>
      <c r="I217" s="44" t="str">
        <f>IFERROR(VLOOKUP($D217&amp;"-"&amp;$E217,IF($C$4="TEBA0714_REV01",CALC_CONN_TEBA0714_REV01!$F:$K,IF($C$4="TEBB0714_REV01",CALC_CONN_TEBB0714_REV01!$F:$K,IF($C$4="TEBT0714_REV01",CALC_CONN_TEBT0714_REV01!$F:$K,"???"))),6,0),"---")</f>
        <v>---</v>
      </c>
      <c r="J217" s="45" t="str">
        <f>IFERROR(VLOOKUP($D217&amp;"-"&amp;$E217,IF($C$4="TEBA0714_REV01",CALC_CONN_TEBA0714_REV01!$F:$M,IF($C$4="TEBB0714_REV01",CALC_CONN_TEBB0714_REV01!$F:$M,IF($C$4="TEBT0714_REV01",CALC_CONN_TEBT0714_REV01!$F:$M,"???"))),8,0),"---")</f>
        <v>---</v>
      </c>
      <c r="K217" s="46" t="str">
        <f>IFERROR(VLOOKUP($D217&amp;"-"&amp;$E217,IF($C$4="TEBT0714_REV01",CALC_CONN_TEBT0714_REV01!$F:$N,IF($C$4="TEBB0714_REV01",CALC_CONN_TEBB0714_REV01!$F:$N,IF($C$4="TEBA0714_REV01",CALC_CONN_TEBA0714_REV01!$F:$N))),9,0),"---")</f>
        <v>---</v>
      </c>
      <c r="L217" s="44" t="str">
        <f>IFERROR(VLOOKUP(K217,B2B!$H$3:$I$2000,2,0),"---")</f>
        <v>---</v>
      </c>
      <c r="M217" s="44" t="str">
        <f>IFERROR(VLOOKUP(L217,IF($M$4="TE0714_REV01",RAW_m_TE0714_REV01!$AD:$AH,IF($M$4="TE0714_REV02",RAW_m_TE0714_REV02!$AD:$AH,IF($M$4="TE0714_REV03",RAW_m_TE0714_REV03!$AD:$AH))),5,0),"---")</f>
        <v>---</v>
      </c>
      <c r="N217" s="44" t="str">
        <f>IFERROR(VLOOKUP(L217,IF($M$4="TE0714_REV01",RAW_m_TE0714_REV01!$AE:$AJ,IF($M$4="TE0714_REV02",RAW_m_TE0714_REV02!$AE:$AJ,IF($M$4="TE0714_REV03",RAW_m_TE0714_REV03!$AE:$AJ))),6,0),"---")</f>
        <v>---</v>
      </c>
      <c r="O217" s="54" t="str">
        <f>IFERROR(VLOOKUP(L217,IF($M$4="TE0714_REV01",RAW_m_TE0714_REV01!$AD:$AE,IF($M$4="TE0714_REV02",RAW_m_TE0714_REV02!$AD:$AE,IF($M$4="TE0714_REV03",RAW_m_TE0714_REV03!$AD:$AE))),2,0),"---")</f>
        <v>---</v>
      </c>
      <c r="P217" s="44" t="str">
        <f>IFERROR(VLOOKUP(O217,IF($M$4="TE0714_REV01",RAW_m_TE0714_REV01!$AJ:$AK,IF($M$4="TE0714_REV02",RAW_m_TE0714_REV02!$AJ:$AK,IF($M$4="TE0714_REV03",RAW_m_TE0714_REV03!$AJ:$AK))),2,0),"---")</f>
        <v>---</v>
      </c>
      <c r="Q217" s="44" t="str">
        <f>IFERROR(VLOOKUP(L217,IF($M$4="TE0714_REV01",RAW_m_TE0714_REV01!$AD:$AF,IF($M$4="TE0714_REV02",RAW_m_TE0714_REV02!$AD:$AF,IF($M$4="TE0714_REV03",RAW_m_TE0714_REV03!$AD:$AF))),3,0),"---")</f>
        <v>---</v>
      </c>
      <c r="R217" s="44" t="str">
        <f>IFERROR(VLOOKUP(O217,IF($M$4="TE0714_REV01",RAW_m_TE0714_REV01!$AE:$AG,IF($M$4="TE0714_REV02",RAW_m_TE0714_REV02!$AE:$AG,IF($M$4="TE0714_REV03",RAW_m_TE0714_REV03!$AE:$AG))),3,0),"---")</f>
        <v>---</v>
      </c>
      <c r="S217" s="44" t="str">
        <f t="shared" si="7"/>
        <v>---</v>
      </c>
    </row>
    <row r="218" spans="2:19" ht="15" customHeight="1" x14ac:dyDescent="0.25">
      <c r="B218" s="41">
        <f t="shared" si="6"/>
        <v>213</v>
      </c>
      <c r="C218" s="42">
        <f>IFERROR(IF($C$4="TEBT0714_REV01",CALC_CONN_TEBT0714_REV01!U218,IF($C$4="TEBB0714_REV01",CALC_CONN_TEBB0714_REV01!U218,IF($C$4="TEBA0714_REV01",CALC_CONN_TEBA0714_REV01!U218,))),"---")</f>
        <v>0</v>
      </c>
      <c r="D218" s="43">
        <f>IFERROR(IF($C$4="TEBT0714_REV01",CALC_CONN_TEBT0714_REV01!D218,IF($C$4="TEBB0714_REV01",CALC_CONN_TEBB0714_REV01!D218,IF($C$4="TEBA0714_REV01",CALC_CONN_TEBA0714_REV01!D218,))),"---")</f>
        <v>0</v>
      </c>
      <c r="E218" s="43">
        <f>IFERROR(IF($C$4="TEBT0714_REV01",CALC_CONN_TEBT0714_REV01!E218,IF($C$4="TEBB0714_REV01",CALC_CONN_TEBB0714_REV01!E218,IF($C$4="TEBA0714_REV01",CALC_CONN_TEBA0714_REV01!E218,))),"---")</f>
        <v>0</v>
      </c>
      <c r="F218" s="44" t="str">
        <f>IFERROR(IF(VLOOKUP($D218&amp;"-"&amp;$E218,IF($C$4="TEBA0714_REV01",CALC_CONN_TEBA0714_REV01!$F:$I,IF($C$4="TEBB0714_REV01",CALC_CONN_TEBB0714_REV01!$F:$I,IF($C$4="TEBT0714_REV01",CALC_CONN_TEBT0714_REV01!$F:$I))),4,0)="--","---",IF($C$4="TEBA0714_REV01",CALC_CONN_TEBA0714_REV01!$G218&amp; " --&gt; " &amp;CALC_CONN_TEBA0714_REV01!$I218&amp; " --&gt; ",IF($C$4="TEBB0714_REV01",CALC_CONN_TEBB0714_REV01!$G218&amp; " --&gt; " &amp;CALC_CONN_TEBB0714_REV01!$I218&amp; " --&gt; ",IF($C$4="TEBT0714_REV01",CALC_CONN_TEBT0714_REV01!$G218&amp; " --&gt; " &amp;CALC_CONN_TEBT0714_REV01!$I218&amp; " --&gt; ")))),"---")</f>
        <v>---</v>
      </c>
      <c r="G218" s="44" t="str">
        <f>IFERROR(IF(VLOOKUP($D218&amp;"-"&amp;$E218,IF($C$4="TEBA0714_REV01",CALC_CONN_TEBA0714_REV01!$F:$H,IF($C$4="TEBB0714_REV01",CALC_CONN_TEBB0714_REV01!$F:$H,IF($C$4="TEBT0714_REV01",CALC_CONN_TEBT0714_REV01!$F:$H))),3,0)="--",VLOOKUP($D218&amp;"-"&amp;$E218,IF($C$4="TEBA0714_REV01",CALC_CONN_TEBA0714_REV01!$F:$H,IF($C$4="TEBB0714_REV01",CALC_CONN_TEBB0714_REV01!$F:$H,IF($C$4="TEBT0714_REV01",CALC_CONN_TEBT0714_REV01!$F:$H))),2,0),VLOOKUP($D218&amp;"-"&amp;$E218,IF($C$4="TEBA0714_REV01",CALC_CONN_TEBA0714_REV01!$F:$H,IF($C$4="TEBB0714_REV01",CALC_CONN_TEBB0714_REV01!$F:$H,IF($C$4="TEBT0714_REV01",CALC_CONN_TEBT0714_REV01!$F:$H))),3,0)),"---")</f>
        <v>---</v>
      </c>
      <c r="H218" s="44" t="str">
        <f>IFERROR(VLOOKUP(G218,IF($C$4="TEBT0714_REV01",CALC_CONN_TEBT0714_REV01!$G:$T,IF($C$4="TEBB0714_REV01",CALC_CONN_TEBB0714_REV01!$G:$T,IF($C$4="TEBA0714_REV01",CALC_CONN_TEBA0714_REV01!$G:$T))),14,0),"---")</f>
        <v>---</v>
      </c>
      <c r="I218" s="44" t="str">
        <f>IFERROR(VLOOKUP($D218&amp;"-"&amp;$E218,IF($C$4="TEBA0714_REV01",CALC_CONN_TEBA0714_REV01!$F:$K,IF($C$4="TEBB0714_REV01",CALC_CONN_TEBB0714_REV01!$F:$K,IF($C$4="TEBT0714_REV01",CALC_CONN_TEBT0714_REV01!$F:$K,"???"))),6,0),"---")</f>
        <v>---</v>
      </c>
      <c r="J218" s="45" t="str">
        <f>IFERROR(VLOOKUP($D218&amp;"-"&amp;$E218,IF($C$4="TEBA0714_REV01",CALC_CONN_TEBA0714_REV01!$F:$M,IF($C$4="TEBB0714_REV01",CALC_CONN_TEBB0714_REV01!$F:$M,IF($C$4="TEBT0714_REV01",CALC_CONN_TEBT0714_REV01!$F:$M,"???"))),8,0),"---")</f>
        <v>---</v>
      </c>
      <c r="K218" s="46" t="str">
        <f>IFERROR(VLOOKUP($D218&amp;"-"&amp;$E218,IF($C$4="TEBT0714_REV01",CALC_CONN_TEBT0714_REV01!$F:$N,IF($C$4="TEBB0714_REV01",CALC_CONN_TEBB0714_REV01!$F:$N,IF($C$4="TEBA0714_REV01",CALC_CONN_TEBA0714_REV01!$F:$N))),9,0),"---")</f>
        <v>---</v>
      </c>
      <c r="L218" s="44" t="str">
        <f>IFERROR(VLOOKUP(K218,B2B!$H$3:$I$2000,2,0),"---")</f>
        <v>---</v>
      </c>
      <c r="M218" s="44" t="str">
        <f>IFERROR(VLOOKUP(L218,IF($M$4="TE0714_REV01",RAW_m_TE0714_REV01!$AD:$AH,IF($M$4="TE0714_REV02",RAW_m_TE0714_REV02!$AD:$AH,IF($M$4="TE0714_REV03",RAW_m_TE0714_REV03!$AD:$AH))),5,0),"---")</f>
        <v>---</v>
      </c>
      <c r="N218" s="44" t="str">
        <f>IFERROR(VLOOKUP(L218,IF($M$4="TE0714_REV01",RAW_m_TE0714_REV01!$AE:$AJ,IF($M$4="TE0714_REV02",RAW_m_TE0714_REV02!$AE:$AJ,IF($M$4="TE0714_REV03",RAW_m_TE0714_REV03!$AE:$AJ))),6,0),"---")</f>
        <v>---</v>
      </c>
      <c r="O218" s="54" t="str">
        <f>IFERROR(VLOOKUP(L218,IF($M$4="TE0714_REV01",RAW_m_TE0714_REV01!$AD:$AE,IF($M$4="TE0714_REV02",RAW_m_TE0714_REV02!$AD:$AE,IF($M$4="TE0714_REV03",RAW_m_TE0714_REV03!$AD:$AE))),2,0),"---")</f>
        <v>---</v>
      </c>
      <c r="P218" s="44" t="str">
        <f>IFERROR(VLOOKUP(O218,IF($M$4="TE0714_REV01",RAW_m_TE0714_REV01!$AJ:$AK,IF($M$4="TE0714_REV02",RAW_m_TE0714_REV02!$AJ:$AK,IF($M$4="TE0714_REV03",RAW_m_TE0714_REV03!$AJ:$AK))),2,0),"---")</f>
        <v>---</v>
      </c>
      <c r="Q218" s="44" t="str">
        <f>IFERROR(VLOOKUP(L218,IF($M$4="TE0714_REV01",RAW_m_TE0714_REV01!$AD:$AF,IF($M$4="TE0714_REV02",RAW_m_TE0714_REV02!$AD:$AF,IF($M$4="TE0714_REV03",RAW_m_TE0714_REV03!$AD:$AF))),3,0),"---")</f>
        <v>---</v>
      </c>
      <c r="R218" s="44" t="str">
        <f>IFERROR(VLOOKUP(O218,IF($M$4="TE0714_REV01",RAW_m_TE0714_REV01!$AE:$AG,IF($M$4="TE0714_REV02",RAW_m_TE0714_REV02!$AE:$AG,IF($M$4="TE0714_REV03",RAW_m_TE0714_REV03!$AE:$AG))),3,0),"---")</f>
        <v>---</v>
      </c>
      <c r="S218" s="44" t="str">
        <f t="shared" si="7"/>
        <v>---</v>
      </c>
    </row>
    <row r="219" spans="2:19" ht="15" customHeight="1" x14ac:dyDescent="0.25">
      <c r="B219" s="41">
        <f t="shared" si="6"/>
        <v>214</v>
      </c>
      <c r="C219" s="42">
        <f>IFERROR(IF($C$4="TEBT0714_REV01",CALC_CONN_TEBT0714_REV01!U219,IF($C$4="TEBB0714_REV01",CALC_CONN_TEBB0714_REV01!U219,IF($C$4="TEBA0714_REV01",CALC_CONN_TEBA0714_REV01!U219,))),"---")</f>
        <v>0</v>
      </c>
      <c r="D219" s="43">
        <f>IFERROR(IF($C$4="TEBT0714_REV01",CALC_CONN_TEBT0714_REV01!D219,IF($C$4="TEBB0714_REV01",CALC_CONN_TEBB0714_REV01!D219,IF($C$4="TEBA0714_REV01",CALC_CONN_TEBA0714_REV01!D219,))),"---")</f>
        <v>0</v>
      </c>
      <c r="E219" s="43">
        <f>IFERROR(IF($C$4="TEBT0714_REV01",CALC_CONN_TEBT0714_REV01!E219,IF($C$4="TEBB0714_REV01",CALC_CONN_TEBB0714_REV01!E219,IF($C$4="TEBA0714_REV01",CALC_CONN_TEBA0714_REV01!E219,))),"---")</f>
        <v>0</v>
      </c>
      <c r="F219" s="44" t="str">
        <f>IFERROR(IF(VLOOKUP($D219&amp;"-"&amp;$E219,IF($C$4="TEBA0714_REV01",CALC_CONN_TEBA0714_REV01!$F:$I,IF($C$4="TEBB0714_REV01",CALC_CONN_TEBB0714_REV01!$F:$I,IF($C$4="TEBT0714_REV01",CALC_CONN_TEBT0714_REV01!$F:$I))),4,0)="--","---",IF($C$4="TEBA0714_REV01",CALC_CONN_TEBA0714_REV01!$G219&amp; " --&gt; " &amp;CALC_CONN_TEBA0714_REV01!$I219&amp; " --&gt; ",IF($C$4="TEBB0714_REV01",CALC_CONN_TEBB0714_REV01!$G219&amp; " --&gt; " &amp;CALC_CONN_TEBB0714_REV01!$I219&amp; " --&gt; ",IF($C$4="TEBT0714_REV01",CALC_CONN_TEBT0714_REV01!$G219&amp; " --&gt; " &amp;CALC_CONN_TEBT0714_REV01!$I219&amp; " --&gt; ")))),"---")</f>
        <v>---</v>
      </c>
      <c r="G219" s="44" t="str">
        <f>IFERROR(IF(VLOOKUP($D219&amp;"-"&amp;$E219,IF($C$4="TEBA0714_REV01",CALC_CONN_TEBA0714_REV01!$F:$H,IF($C$4="TEBB0714_REV01",CALC_CONN_TEBB0714_REV01!$F:$H,IF($C$4="TEBT0714_REV01",CALC_CONN_TEBT0714_REV01!$F:$H))),3,0)="--",VLOOKUP($D219&amp;"-"&amp;$E219,IF($C$4="TEBA0714_REV01",CALC_CONN_TEBA0714_REV01!$F:$H,IF($C$4="TEBB0714_REV01",CALC_CONN_TEBB0714_REV01!$F:$H,IF($C$4="TEBT0714_REV01",CALC_CONN_TEBT0714_REV01!$F:$H))),2,0),VLOOKUP($D219&amp;"-"&amp;$E219,IF($C$4="TEBA0714_REV01",CALC_CONN_TEBA0714_REV01!$F:$H,IF($C$4="TEBB0714_REV01",CALC_CONN_TEBB0714_REV01!$F:$H,IF($C$4="TEBT0714_REV01",CALC_CONN_TEBT0714_REV01!$F:$H))),3,0)),"---")</f>
        <v>---</v>
      </c>
      <c r="H219" s="44" t="str">
        <f>IFERROR(VLOOKUP(G219,IF($C$4="TEBT0714_REV01",CALC_CONN_TEBT0714_REV01!$G:$T,IF($C$4="TEBB0714_REV01",CALC_CONN_TEBB0714_REV01!$G:$T,IF($C$4="TEBA0714_REV01",CALC_CONN_TEBA0714_REV01!$G:$T))),14,0),"---")</f>
        <v>---</v>
      </c>
      <c r="I219" s="44" t="str">
        <f>IFERROR(VLOOKUP($D219&amp;"-"&amp;$E219,IF($C$4="TEBA0714_REV01",CALC_CONN_TEBA0714_REV01!$F:$K,IF($C$4="TEBB0714_REV01",CALC_CONN_TEBB0714_REV01!$F:$K,IF($C$4="TEBT0714_REV01",CALC_CONN_TEBT0714_REV01!$F:$K,"???"))),6,0),"---")</f>
        <v>---</v>
      </c>
      <c r="J219" s="45" t="str">
        <f>IFERROR(VLOOKUP($D219&amp;"-"&amp;$E219,IF($C$4="TEBA0714_REV01",CALC_CONN_TEBA0714_REV01!$F:$M,IF($C$4="TEBB0714_REV01",CALC_CONN_TEBB0714_REV01!$F:$M,IF($C$4="TEBT0714_REV01",CALC_CONN_TEBT0714_REV01!$F:$M,"???"))),8,0),"---")</f>
        <v>---</v>
      </c>
      <c r="K219" s="46" t="str">
        <f>IFERROR(VLOOKUP($D219&amp;"-"&amp;$E219,IF($C$4="TEBT0714_REV01",CALC_CONN_TEBT0714_REV01!$F:$N,IF($C$4="TEBB0714_REV01",CALC_CONN_TEBB0714_REV01!$F:$N,IF($C$4="TEBA0714_REV01",CALC_CONN_TEBA0714_REV01!$F:$N))),9,0),"---")</f>
        <v>---</v>
      </c>
      <c r="L219" s="44" t="str">
        <f>IFERROR(VLOOKUP(K219,B2B!$H$3:$I$2000,2,0),"---")</f>
        <v>---</v>
      </c>
      <c r="M219" s="44" t="str">
        <f>IFERROR(VLOOKUP(L219,IF($M$4="TE0714_REV01",RAW_m_TE0714_REV01!$AD:$AH,IF($M$4="TE0714_REV02",RAW_m_TE0714_REV02!$AD:$AH,IF($M$4="TE0714_REV03",RAW_m_TE0714_REV03!$AD:$AH))),5,0),"---")</f>
        <v>---</v>
      </c>
      <c r="N219" s="44" t="str">
        <f>IFERROR(VLOOKUP(L219,IF($M$4="TE0714_REV01",RAW_m_TE0714_REV01!$AE:$AJ,IF($M$4="TE0714_REV02",RAW_m_TE0714_REV02!$AE:$AJ,IF($M$4="TE0714_REV03",RAW_m_TE0714_REV03!$AE:$AJ))),6,0),"---")</f>
        <v>---</v>
      </c>
      <c r="O219" s="54" t="str">
        <f>IFERROR(VLOOKUP(L219,IF($M$4="TE0714_REV01",RAW_m_TE0714_REV01!$AD:$AE,IF($M$4="TE0714_REV02",RAW_m_TE0714_REV02!$AD:$AE,IF($M$4="TE0714_REV03",RAW_m_TE0714_REV03!$AD:$AE))),2,0),"---")</f>
        <v>---</v>
      </c>
      <c r="P219" s="44" t="str">
        <f>IFERROR(VLOOKUP(O219,IF($M$4="TE0714_REV01",RAW_m_TE0714_REV01!$AJ:$AK,IF($M$4="TE0714_REV02",RAW_m_TE0714_REV02!$AJ:$AK,IF($M$4="TE0714_REV03",RAW_m_TE0714_REV03!$AJ:$AK))),2,0),"---")</f>
        <v>---</v>
      </c>
      <c r="Q219" s="44" t="str">
        <f>IFERROR(VLOOKUP(L219,IF($M$4="TE0714_REV01",RAW_m_TE0714_REV01!$AD:$AF,IF($M$4="TE0714_REV02",RAW_m_TE0714_REV02!$AD:$AF,IF($M$4="TE0714_REV03",RAW_m_TE0714_REV03!$AD:$AF))),3,0),"---")</f>
        <v>---</v>
      </c>
      <c r="R219" s="44" t="str">
        <f>IFERROR(VLOOKUP(O219,IF($M$4="TE0714_REV01",RAW_m_TE0714_REV01!$AE:$AG,IF($M$4="TE0714_REV02",RAW_m_TE0714_REV02!$AE:$AG,IF($M$4="TE0714_REV03",RAW_m_TE0714_REV03!$AE:$AG))),3,0),"---")</f>
        <v>---</v>
      </c>
      <c r="S219" s="44" t="str">
        <f t="shared" si="7"/>
        <v>---</v>
      </c>
    </row>
    <row r="220" spans="2:19" ht="15" customHeight="1" x14ac:dyDescent="0.25">
      <c r="B220" s="41">
        <f t="shared" si="6"/>
        <v>215</v>
      </c>
      <c r="C220" s="42">
        <f>IFERROR(IF($C$4="TEBT0714_REV01",CALC_CONN_TEBT0714_REV01!U220,IF($C$4="TEBB0714_REV01",CALC_CONN_TEBB0714_REV01!U220,IF($C$4="TEBA0714_REV01",CALC_CONN_TEBA0714_REV01!U220,))),"---")</f>
        <v>0</v>
      </c>
      <c r="D220" s="43">
        <f>IFERROR(IF($C$4="TEBT0714_REV01",CALC_CONN_TEBT0714_REV01!D220,IF($C$4="TEBB0714_REV01",CALC_CONN_TEBB0714_REV01!D220,IF($C$4="TEBA0714_REV01",CALC_CONN_TEBA0714_REV01!D220,))),"---")</f>
        <v>0</v>
      </c>
      <c r="E220" s="43">
        <f>IFERROR(IF($C$4="TEBT0714_REV01",CALC_CONN_TEBT0714_REV01!E220,IF($C$4="TEBB0714_REV01",CALC_CONN_TEBB0714_REV01!E220,IF($C$4="TEBA0714_REV01",CALC_CONN_TEBA0714_REV01!E220,))),"---")</f>
        <v>0</v>
      </c>
      <c r="F220" s="44" t="str">
        <f>IFERROR(IF(VLOOKUP($D220&amp;"-"&amp;$E220,IF($C$4="TEBA0714_REV01",CALC_CONN_TEBA0714_REV01!$F:$I,IF($C$4="TEBB0714_REV01",CALC_CONN_TEBB0714_REV01!$F:$I,IF($C$4="TEBT0714_REV01",CALC_CONN_TEBT0714_REV01!$F:$I))),4,0)="--","---",IF($C$4="TEBA0714_REV01",CALC_CONN_TEBA0714_REV01!$G220&amp; " --&gt; " &amp;CALC_CONN_TEBA0714_REV01!$I220&amp; " --&gt; ",IF($C$4="TEBB0714_REV01",CALC_CONN_TEBB0714_REV01!$G220&amp; " --&gt; " &amp;CALC_CONN_TEBB0714_REV01!$I220&amp; " --&gt; ",IF($C$4="TEBT0714_REV01",CALC_CONN_TEBT0714_REV01!$G220&amp; " --&gt; " &amp;CALC_CONN_TEBT0714_REV01!$I220&amp; " --&gt; ")))),"---")</f>
        <v>---</v>
      </c>
      <c r="G220" s="44" t="str">
        <f>IFERROR(IF(VLOOKUP($D220&amp;"-"&amp;$E220,IF($C$4="TEBA0714_REV01",CALC_CONN_TEBA0714_REV01!$F:$H,IF($C$4="TEBB0714_REV01",CALC_CONN_TEBB0714_REV01!$F:$H,IF($C$4="TEBT0714_REV01",CALC_CONN_TEBT0714_REV01!$F:$H))),3,0)="--",VLOOKUP($D220&amp;"-"&amp;$E220,IF($C$4="TEBA0714_REV01",CALC_CONN_TEBA0714_REV01!$F:$H,IF($C$4="TEBB0714_REV01",CALC_CONN_TEBB0714_REV01!$F:$H,IF($C$4="TEBT0714_REV01",CALC_CONN_TEBT0714_REV01!$F:$H))),2,0),VLOOKUP($D220&amp;"-"&amp;$E220,IF($C$4="TEBA0714_REV01",CALC_CONN_TEBA0714_REV01!$F:$H,IF($C$4="TEBB0714_REV01",CALC_CONN_TEBB0714_REV01!$F:$H,IF($C$4="TEBT0714_REV01",CALC_CONN_TEBT0714_REV01!$F:$H))),3,0)),"---")</f>
        <v>---</v>
      </c>
      <c r="H220" s="44" t="str">
        <f>IFERROR(VLOOKUP(G220,IF($C$4="TEBT0714_REV01",CALC_CONN_TEBT0714_REV01!$G:$T,IF($C$4="TEBB0714_REV01",CALC_CONN_TEBB0714_REV01!$G:$T,IF($C$4="TEBA0714_REV01",CALC_CONN_TEBA0714_REV01!$G:$T))),14,0),"---")</f>
        <v>---</v>
      </c>
      <c r="I220" s="44" t="str">
        <f>IFERROR(VLOOKUP($D220&amp;"-"&amp;$E220,IF($C$4="TEBA0714_REV01",CALC_CONN_TEBA0714_REV01!$F:$K,IF($C$4="TEBB0714_REV01",CALC_CONN_TEBB0714_REV01!$F:$K,IF($C$4="TEBT0714_REV01",CALC_CONN_TEBT0714_REV01!$F:$K,"???"))),6,0),"---")</f>
        <v>---</v>
      </c>
      <c r="J220" s="45" t="str">
        <f>IFERROR(VLOOKUP($D220&amp;"-"&amp;$E220,IF($C$4="TEBA0714_REV01",CALC_CONN_TEBA0714_REV01!$F:$M,IF($C$4="TEBB0714_REV01",CALC_CONN_TEBB0714_REV01!$F:$M,IF($C$4="TEBT0714_REV01",CALC_CONN_TEBT0714_REV01!$F:$M,"???"))),8,0),"---")</f>
        <v>---</v>
      </c>
      <c r="K220" s="46" t="str">
        <f>IFERROR(VLOOKUP($D220&amp;"-"&amp;$E220,IF($C$4="TEBT0714_REV01",CALC_CONN_TEBT0714_REV01!$F:$N,IF($C$4="TEBB0714_REV01",CALC_CONN_TEBB0714_REV01!$F:$N,IF($C$4="TEBA0714_REV01",CALC_CONN_TEBA0714_REV01!$F:$N))),9,0),"---")</f>
        <v>---</v>
      </c>
      <c r="L220" s="44" t="str">
        <f>IFERROR(VLOOKUP(K220,B2B!$H$3:$I$2000,2,0),"---")</f>
        <v>---</v>
      </c>
      <c r="M220" s="44" t="str">
        <f>IFERROR(VLOOKUP(L220,IF($M$4="TE0714_REV01",RAW_m_TE0714_REV01!$AD:$AH,IF($M$4="TE0714_REV02",RAW_m_TE0714_REV02!$AD:$AH,IF($M$4="TE0714_REV03",RAW_m_TE0714_REV03!$AD:$AH))),5,0),"---")</f>
        <v>---</v>
      </c>
      <c r="N220" s="44" t="str">
        <f>IFERROR(VLOOKUP(L220,IF($M$4="TE0714_REV01",RAW_m_TE0714_REV01!$AE:$AJ,IF($M$4="TE0714_REV02",RAW_m_TE0714_REV02!$AE:$AJ,IF($M$4="TE0714_REV03",RAW_m_TE0714_REV03!$AE:$AJ))),6,0),"---")</f>
        <v>---</v>
      </c>
      <c r="O220" s="54" t="str">
        <f>IFERROR(VLOOKUP(L220,IF($M$4="TE0714_REV01",RAW_m_TE0714_REV01!$AD:$AE,IF($M$4="TE0714_REV02",RAW_m_TE0714_REV02!$AD:$AE,IF($M$4="TE0714_REV03",RAW_m_TE0714_REV03!$AD:$AE))),2,0),"---")</f>
        <v>---</v>
      </c>
      <c r="P220" s="44" t="str">
        <f>IFERROR(VLOOKUP(O220,IF($M$4="TE0714_REV01",RAW_m_TE0714_REV01!$AJ:$AK,IF($M$4="TE0714_REV02",RAW_m_TE0714_REV02!$AJ:$AK,IF($M$4="TE0714_REV03",RAW_m_TE0714_REV03!$AJ:$AK))),2,0),"---")</f>
        <v>---</v>
      </c>
      <c r="Q220" s="44" t="str">
        <f>IFERROR(VLOOKUP(L220,IF($M$4="TE0714_REV01",RAW_m_TE0714_REV01!$AD:$AF,IF($M$4="TE0714_REV02",RAW_m_TE0714_REV02!$AD:$AF,IF($M$4="TE0714_REV03",RAW_m_TE0714_REV03!$AD:$AF))),3,0),"---")</f>
        <v>---</v>
      </c>
      <c r="R220" s="44" t="str">
        <f>IFERROR(VLOOKUP(O220,IF($M$4="TE0714_REV01",RAW_m_TE0714_REV01!$AE:$AG,IF($M$4="TE0714_REV02",RAW_m_TE0714_REV02!$AE:$AG,IF($M$4="TE0714_REV03",RAW_m_TE0714_REV03!$AE:$AG))),3,0),"---")</f>
        <v>---</v>
      </c>
      <c r="S220" s="44" t="str">
        <f t="shared" si="7"/>
        <v>---</v>
      </c>
    </row>
    <row r="221" spans="2:19" ht="15" customHeight="1" x14ac:dyDescent="0.25">
      <c r="B221" s="41">
        <f t="shared" si="6"/>
        <v>216</v>
      </c>
      <c r="C221" s="42">
        <f>IFERROR(IF($C$4="TEBT0714_REV01",CALC_CONN_TEBT0714_REV01!U221,IF($C$4="TEBB0714_REV01",CALC_CONN_TEBB0714_REV01!U221,IF($C$4="TEBA0714_REV01",CALC_CONN_TEBA0714_REV01!U221,))),"---")</f>
        <v>0</v>
      </c>
      <c r="D221" s="43">
        <f>IFERROR(IF($C$4="TEBT0714_REV01",CALC_CONN_TEBT0714_REV01!D221,IF($C$4="TEBB0714_REV01",CALC_CONN_TEBB0714_REV01!D221,IF($C$4="TEBA0714_REV01",CALC_CONN_TEBA0714_REV01!D221,))),"---")</f>
        <v>0</v>
      </c>
      <c r="E221" s="43">
        <f>IFERROR(IF($C$4="TEBT0714_REV01",CALC_CONN_TEBT0714_REV01!E221,IF($C$4="TEBB0714_REV01",CALC_CONN_TEBB0714_REV01!E221,IF($C$4="TEBA0714_REV01",CALC_CONN_TEBA0714_REV01!E221,))),"---")</f>
        <v>0</v>
      </c>
      <c r="F221" s="44" t="str">
        <f>IFERROR(IF(VLOOKUP($D221&amp;"-"&amp;$E221,IF($C$4="TEBA0714_REV01",CALC_CONN_TEBA0714_REV01!$F:$I,IF($C$4="TEBB0714_REV01",CALC_CONN_TEBB0714_REV01!$F:$I,IF($C$4="TEBT0714_REV01",CALC_CONN_TEBT0714_REV01!$F:$I))),4,0)="--","---",IF($C$4="TEBA0714_REV01",CALC_CONN_TEBA0714_REV01!$G221&amp; " --&gt; " &amp;CALC_CONN_TEBA0714_REV01!$I221&amp; " --&gt; ",IF($C$4="TEBB0714_REV01",CALC_CONN_TEBB0714_REV01!$G221&amp; " --&gt; " &amp;CALC_CONN_TEBB0714_REV01!$I221&amp; " --&gt; ",IF($C$4="TEBT0714_REV01",CALC_CONN_TEBT0714_REV01!$G221&amp; " --&gt; " &amp;CALC_CONN_TEBT0714_REV01!$I221&amp; " --&gt; ")))),"---")</f>
        <v>---</v>
      </c>
      <c r="G221" s="44" t="str">
        <f>IFERROR(IF(VLOOKUP($D221&amp;"-"&amp;$E221,IF($C$4="TEBA0714_REV01",CALC_CONN_TEBA0714_REV01!$F:$H,IF($C$4="TEBB0714_REV01",CALC_CONN_TEBB0714_REV01!$F:$H,IF($C$4="TEBT0714_REV01",CALC_CONN_TEBT0714_REV01!$F:$H))),3,0)="--",VLOOKUP($D221&amp;"-"&amp;$E221,IF($C$4="TEBA0714_REV01",CALC_CONN_TEBA0714_REV01!$F:$H,IF($C$4="TEBB0714_REV01",CALC_CONN_TEBB0714_REV01!$F:$H,IF($C$4="TEBT0714_REV01",CALC_CONN_TEBT0714_REV01!$F:$H))),2,0),VLOOKUP($D221&amp;"-"&amp;$E221,IF($C$4="TEBA0714_REV01",CALC_CONN_TEBA0714_REV01!$F:$H,IF($C$4="TEBB0714_REV01",CALC_CONN_TEBB0714_REV01!$F:$H,IF($C$4="TEBT0714_REV01",CALC_CONN_TEBT0714_REV01!$F:$H))),3,0)),"---")</f>
        <v>---</v>
      </c>
      <c r="H221" s="44" t="str">
        <f>IFERROR(VLOOKUP(G221,IF($C$4="TEBT0714_REV01",CALC_CONN_TEBT0714_REV01!$G:$T,IF($C$4="TEBB0714_REV01",CALC_CONN_TEBB0714_REV01!$G:$T,IF($C$4="TEBA0714_REV01",CALC_CONN_TEBA0714_REV01!$G:$T))),14,0),"---")</f>
        <v>---</v>
      </c>
      <c r="I221" s="44" t="str">
        <f>IFERROR(VLOOKUP($D221&amp;"-"&amp;$E221,IF($C$4="TEBA0714_REV01",CALC_CONN_TEBA0714_REV01!$F:$K,IF($C$4="TEBB0714_REV01",CALC_CONN_TEBB0714_REV01!$F:$K,IF($C$4="TEBT0714_REV01",CALC_CONN_TEBT0714_REV01!$F:$K,"???"))),6,0),"---")</f>
        <v>---</v>
      </c>
      <c r="J221" s="45" t="str">
        <f>IFERROR(VLOOKUP($D221&amp;"-"&amp;$E221,IF($C$4="TEBA0714_REV01",CALC_CONN_TEBA0714_REV01!$F:$M,IF($C$4="TEBB0714_REV01",CALC_CONN_TEBB0714_REV01!$F:$M,IF($C$4="TEBT0714_REV01",CALC_CONN_TEBT0714_REV01!$F:$M,"???"))),8,0),"---")</f>
        <v>---</v>
      </c>
      <c r="K221" s="46" t="str">
        <f>IFERROR(VLOOKUP($D221&amp;"-"&amp;$E221,IF($C$4="TEBT0714_REV01",CALC_CONN_TEBT0714_REV01!$F:$N,IF($C$4="TEBB0714_REV01",CALC_CONN_TEBB0714_REV01!$F:$N,IF($C$4="TEBA0714_REV01",CALC_CONN_TEBA0714_REV01!$F:$N))),9,0),"---")</f>
        <v>---</v>
      </c>
      <c r="L221" s="44" t="str">
        <f>IFERROR(VLOOKUP(K221,B2B!$H$3:$I$2000,2,0),"---")</f>
        <v>---</v>
      </c>
      <c r="M221" s="44" t="str">
        <f>IFERROR(VLOOKUP(L221,IF($M$4="TE0714_REV01",RAW_m_TE0714_REV01!$AD:$AH,IF($M$4="TE0714_REV02",RAW_m_TE0714_REV02!$AD:$AH,IF($M$4="TE0714_REV03",RAW_m_TE0714_REV03!$AD:$AH))),5,0),"---")</f>
        <v>---</v>
      </c>
      <c r="N221" s="44" t="str">
        <f>IFERROR(VLOOKUP(L221,IF($M$4="TE0714_REV01",RAW_m_TE0714_REV01!$AE:$AJ,IF($M$4="TE0714_REV02",RAW_m_TE0714_REV02!$AE:$AJ,IF($M$4="TE0714_REV03",RAW_m_TE0714_REV03!$AE:$AJ))),6,0),"---")</f>
        <v>---</v>
      </c>
      <c r="O221" s="54" t="str">
        <f>IFERROR(VLOOKUP(L221,IF($M$4="TE0714_REV01",RAW_m_TE0714_REV01!$AD:$AE,IF($M$4="TE0714_REV02",RAW_m_TE0714_REV02!$AD:$AE,IF($M$4="TE0714_REV03",RAW_m_TE0714_REV03!$AD:$AE))),2,0),"---")</f>
        <v>---</v>
      </c>
      <c r="P221" s="44" t="str">
        <f>IFERROR(VLOOKUP(O221,IF($M$4="TE0714_REV01",RAW_m_TE0714_REV01!$AJ:$AK,IF($M$4="TE0714_REV02",RAW_m_TE0714_REV02!$AJ:$AK,IF($M$4="TE0714_REV03",RAW_m_TE0714_REV03!$AJ:$AK))),2,0),"---")</f>
        <v>---</v>
      </c>
      <c r="Q221" s="44" t="str">
        <f>IFERROR(VLOOKUP(L221,IF($M$4="TE0714_REV01",RAW_m_TE0714_REV01!$AD:$AF,IF($M$4="TE0714_REV02",RAW_m_TE0714_REV02!$AD:$AF,IF($M$4="TE0714_REV03",RAW_m_TE0714_REV03!$AD:$AF))),3,0),"---")</f>
        <v>---</v>
      </c>
      <c r="R221" s="44" t="str">
        <f>IFERROR(VLOOKUP(O221,IF($M$4="TE0714_REV01",RAW_m_TE0714_REV01!$AE:$AG,IF($M$4="TE0714_REV02",RAW_m_TE0714_REV02!$AE:$AG,IF($M$4="TE0714_REV03",RAW_m_TE0714_REV03!$AE:$AG))),3,0),"---")</f>
        <v>---</v>
      </c>
      <c r="S221" s="44" t="str">
        <f t="shared" si="7"/>
        <v>---</v>
      </c>
    </row>
    <row r="222" spans="2:19" ht="15" customHeight="1" x14ac:dyDescent="0.25">
      <c r="B222" s="41">
        <f t="shared" si="6"/>
        <v>217</v>
      </c>
      <c r="C222" s="42">
        <f>IFERROR(IF($C$4="TEBT0714_REV01",CALC_CONN_TEBT0714_REV01!U222,IF($C$4="TEBB0714_REV01",CALC_CONN_TEBB0714_REV01!U222,IF($C$4="TEBA0714_REV01",CALC_CONN_TEBA0714_REV01!U222,))),"---")</f>
        <v>0</v>
      </c>
      <c r="D222" s="43">
        <f>IFERROR(IF($C$4="TEBT0714_REV01",CALC_CONN_TEBT0714_REV01!D222,IF($C$4="TEBB0714_REV01",CALC_CONN_TEBB0714_REV01!D222,IF($C$4="TEBA0714_REV01",CALC_CONN_TEBA0714_REV01!D222,))),"---")</f>
        <v>0</v>
      </c>
      <c r="E222" s="43">
        <f>IFERROR(IF($C$4="TEBT0714_REV01",CALC_CONN_TEBT0714_REV01!E222,IF($C$4="TEBB0714_REV01",CALC_CONN_TEBB0714_REV01!E222,IF($C$4="TEBA0714_REV01",CALC_CONN_TEBA0714_REV01!E222,))),"---")</f>
        <v>0</v>
      </c>
      <c r="F222" s="44" t="str">
        <f>IFERROR(IF(VLOOKUP($D222&amp;"-"&amp;$E222,IF($C$4="TEBA0714_REV01",CALC_CONN_TEBA0714_REV01!$F:$I,IF($C$4="TEBB0714_REV01",CALC_CONN_TEBB0714_REV01!$F:$I,IF($C$4="TEBT0714_REV01",CALC_CONN_TEBT0714_REV01!$F:$I))),4,0)="--","---",IF($C$4="TEBA0714_REV01",CALC_CONN_TEBA0714_REV01!$G222&amp; " --&gt; " &amp;CALC_CONN_TEBA0714_REV01!$I222&amp; " --&gt; ",IF($C$4="TEBB0714_REV01",CALC_CONN_TEBB0714_REV01!$G222&amp; " --&gt; " &amp;CALC_CONN_TEBB0714_REV01!$I222&amp; " --&gt; ",IF($C$4="TEBT0714_REV01",CALC_CONN_TEBT0714_REV01!$G222&amp; " --&gt; " &amp;CALC_CONN_TEBT0714_REV01!$I222&amp; " --&gt; ")))),"---")</f>
        <v>---</v>
      </c>
      <c r="G222" s="44" t="str">
        <f>IFERROR(IF(VLOOKUP($D222&amp;"-"&amp;$E222,IF($C$4="TEBA0714_REV01",CALC_CONN_TEBA0714_REV01!$F:$H,IF($C$4="TEBB0714_REV01",CALC_CONN_TEBB0714_REV01!$F:$H,IF($C$4="TEBT0714_REV01",CALC_CONN_TEBT0714_REV01!$F:$H))),3,0)="--",VLOOKUP($D222&amp;"-"&amp;$E222,IF($C$4="TEBA0714_REV01",CALC_CONN_TEBA0714_REV01!$F:$H,IF($C$4="TEBB0714_REV01",CALC_CONN_TEBB0714_REV01!$F:$H,IF($C$4="TEBT0714_REV01",CALC_CONN_TEBT0714_REV01!$F:$H))),2,0),VLOOKUP($D222&amp;"-"&amp;$E222,IF($C$4="TEBA0714_REV01",CALC_CONN_TEBA0714_REV01!$F:$H,IF($C$4="TEBB0714_REV01",CALC_CONN_TEBB0714_REV01!$F:$H,IF($C$4="TEBT0714_REV01",CALC_CONN_TEBT0714_REV01!$F:$H))),3,0)),"---")</f>
        <v>---</v>
      </c>
      <c r="H222" s="44" t="str">
        <f>IFERROR(VLOOKUP(G222,IF($C$4="TEBT0714_REV01",CALC_CONN_TEBT0714_REV01!$G:$T,IF($C$4="TEBB0714_REV01",CALC_CONN_TEBB0714_REV01!$G:$T,IF($C$4="TEBA0714_REV01",CALC_CONN_TEBA0714_REV01!$G:$T))),14,0),"---")</f>
        <v>---</v>
      </c>
      <c r="I222" s="44" t="str">
        <f>IFERROR(VLOOKUP($D222&amp;"-"&amp;$E222,IF($C$4="TEBA0714_REV01",CALC_CONN_TEBA0714_REV01!$F:$K,IF($C$4="TEBB0714_REV01",CALC_CONN_TEBB0714_REV01!$F:$K,IF($C$4="TEBT0714_REV01",CALC_CONN_TEBT0714_REV01!$F:$K,"???"))),6,0),"---")</f>
        <v>---</v>
      </c>
      <c r="J222" s="45" t="str">
        <f>IFERROR(VLOOKUP($D222&amp;"-"&amp;$E222,IF($C$4="TEBA0714_REV01",CALC_CONN_TEBA0714_REV01!$F:$M,IF($C$4="TEBB0714_REV01",CALC_CONN_TEBB0714_REV01!$F:$M,IF($C$4="TEBT0714_REV01",CALC_CONN_TEBT0714_REV01!$F:$M,"???"))),8,0),"---")</f>
        <v>---</v>
      </c>
      <c r="K222" s="46" t="str">
        <f>IFERROR(VLOOKUP($D222&amp;"-"&amp;$E222,IF($C$4="TEBT0714_REV01",CALC_CONN_TEBT0714_REV01!$F:$N,IF($C$4="TEBB0714_REV01",CALC_CONN_TEBB0714_REV01!$F:$N,IF($C$4="TEBA0714_REV01",CALC_CONN_TEBA0714_REV01!$F:$N))),9,0),"---")</f>
        <v>---</v>
      </c>
      <c r="L222" s="44" t="str">
        <f>IFERROR(VLOOKUP(K222,B2B!$H$3:$I$2000,2,0),"---")</f>
        <v>---</v>
      </c>
      <c r="M222" s="44" t="str">
        <f>IFERROR(VLOOKUP(L222,IF($M$4="TE0714_REV01",RAW_m_TE0714_REV01!$AD:$AH,IF($M$4="TE0714_REV02",RAW_m_TE0714_REV02!$AD:$AH,IF($M$4="TE0714_REV03",RAW_m_TE0714_REV03!$AD:$AH))),5,0),"---")</f>
        <v>---</v>
      </c>
      <c r="N222" s="44" t="str">
        <f>IFERROR(VLOOKUP(L222,IF($M$4="TE0714_REV01",RAW_m_TE0714_REV01!$AE:$AJ,IF($M$4="TE0714_REV02",RAW_m_TE0714_REV02!$AE:$AJ,IF($M$4="TE0714_REV03",RAW_m_TE0714_REV03!$AE:$AJ))),6,0),"---")</f>
        <v>---</v>
      </c>
      <c r="O222" s="54" t="str">
        <f>IFERROR(VLOOKUP(L222,IF($M$4="TE0714_REV01",RAW_m_TE0714_REV01!$AD:$AE,IF($M$4="TE0714_REV02",RAW_m_TE0714_REV02!$AD:$AE,IF($M$4="TE0714_REV03",RAW_m_TE0714_REV03!$AD:$AE))),2,0),"---")</f>
        <v>---</v>
      </c>
      <c r="P222" s="44" t="str">
        <f>IFERROR(VLOOKUP(O222,IF($M$4="TE0714_REV01",RAW_m_TE0714_REV01!$AJ:$AK,IF($M$4="TE0714_REV02",RAW_m_TE0714_REV02!$AJ:$AK,IF($M$4="TE0714_REV03",RAW_m_TE0714_REV03!$AJ:$AK))),2,0),"---")</f>
        <v>---</v>
      </c>
      <c r="Q222" s="44" t="str">
        <f>IFERROR(VLOOKUP(L222,IF($M$4="TE0714_REV01",RAW_m_TE0714_REV01!$AD:$AF,IF($M$4="TE0714_REV02",RAW_m_TE0714_REV02!$AD:$AF,IF($M$4="TE0714_REV03",RAW_m_TE0714_REV03!$AD:$AF))),3,0),"---")</f>
        <v>---</v>
      </c>
      <c r="R222" s="44" t="str">
        <f>IFERROR(VLOOKUP(O222,IF($M$4="TE0714_REV01",RAW_m_TE0714_REV01!$AE:$AG,IF($M$4="TE0714_REV02",RAW_m_TE0714_REV02!$AE:$AG,IF($M$4="TE0714_REV03",RAW_m_TE0714_REV03!$AE:$AG))),3,0),"---")</f>
        <v>---</v>
      </c>
      <c r="S222" s="44" t="str">
        <f t="shared" si="7"/>
        <v>---</v>
      </c>
    </row>
    <row r="223" spans="2:19" ht="15" customHeight="1" x14ac:dyDescent="0.25">
      <c r="B223" s="41">
        <f t="shared" si="6"/>
        <v>218</v>
      </c>
      <c r="C223" s="42">
        <f>IFERROR(IF($C$4="TEBT0714_REV01",CALC_CONN_TEBT0714_REV01!U223,IF($C$4="TEBB0714_REV01",CALC_CONN_TEBB0714_REV01!U223,IF($C$4="TEBA0714_REV01",CALC_CONN_TEBA0714_REV01!U223,))),"---")</f>
        <v>0</v>
      </c>
      <c r="D223" s="43">
        <f>IFERROR(IF($C$4="TEBT0714_REV01",CALC_CONN_TEBT0714_REV01!D223,IF($C$4="TEBB0714_REV01",CALC_CONN_TEBB0714_REV01!D223,IF($C$4="TEBA0714_REV01",CALC_CONN_TEBA0714_REV01!D223,))),"---")</f>
        <v>0</v>
      </c>
      <c r="E223" s="43">
        <f>IFERROR(IF($C$4="TEBT0714_REV01",CALC_CONN_TEBT0714_REV01!E223,IF($C$4="TEBB0714_REV01",CALC_CONN_TEBB0714_REV01!E223,IF($C$4="TEBA0714_REV01",CALC_CONN_TEBA0714_REV01!E223,))),"---")</f>
        <v>0</v>
      </c>
      <c r="F223" s="44" t="str">
        <f>IFERROR(IF(VLOOKUP($D223&amp;"-"&amp;$E223,IF($C$4="TEBA0714_REV01",CALC_CONN_TEBA0714_REV01!$F:$I,IF($C$4="TEBB0714_REV01",CALC_CONN_TEBB0714_REV01!$F:$I,IF($C$4="TEBT0714_REV01",CALC_CONN_TEBT0714_REV01!$F:$I))),4,0)="--","---",IF($C$4="TEBA0714_REV01",CALC_CONN_TEBA0714_REV01!$G223&amp; " --&gt; " &amp;CALC_CONN_TEBA0714_REV01!$I223&amp; " --&gt; ",IF($C$4="TEBB0714_REV01",CALC_CONN_TEBB0714_REV01!$G223&amp; " --&gt; " &amp;CALC_CONN_TEBB0714_REV01!$I223&amp; " --&gt; ",IF($C$4="TEBT0714_REV01",CALC_CONN_TEBT0714_REV01!$G223&amp; " --&gt; " &amp;CALC_CONN_TEBT0714_REV01!$I223&amp; " --&gt; ")))),"---")</f>
        <v>---</v>
      </c>
      <c r="G223" s="44" t="str">
        <f>IFERROR(IF(VLOOKUP($D223&amp;"-"&amp;$E223,IF($C$4="TEBA0714_REV01",CALC_CONN_TEBA0714_REV01!$F:$H,IF($C$4="TEBB0714_REV01",CALC_CONN_TEBB0714_REV01!$F:$H,IF($C$4="TEBT0714_REV01",CALC_CONN_TEBT0714_REV01!$F:$H))),3,0)="--",VLOOKUP($D223&amp;"-"&amp;$E223,IF($C$4="TEBA0714_REV01",CALC_CONN_TEBA0714_REV01!$F:$H,IF($C$4="TEBB0714_REV01",CALC_CONN_TEBB0714_REV01!$F:$H,IF($C$4="TEBT0714_REV01",CALC_CONN_TEBT0714_REV01!$F:$H))),2,0),VLOOKUP($D223&amp;"-"&amp;$E223,IF($C$4="TEBA0714_REV01",CALC_CONN_TEBA0714_REV01!$F:$H,IF($C$4="TEBB0714_REV01",CALC_CONN_TEBB0714_REV01!$F:$H,IF($C$4="TEBT0714_REV01",CALC_CONN_TEBT0714_REV01!$F:$H))),3,0)),"---")</f>
        <v>---</v>
      </c>
      <c r="H223" s="44" t="str">
        <f>IFERROR(VLOOKUP(G223,IF($C$4="TEBT0714_REV01",CALC_CONN_TEBT0714_REV01!$G:$T,IF($C$4="TEBB0714_REV01",CALC_CONN_TEBB0714_REV01!$G:$T,IF($C$4="TEBA0714_REV01",CALC_CONN_TEBA0714_REV01!$G:$T))),14,0),"---")</f>
        <v>---</v>
      </c>
      <c r="I223" s="44" t="str">
        <f>IFERROR(VLOOKUP($D223&amp;"-"&amp;$E223,IF($C$4="TEBA0714_REV01",CALC_CONN_TEBA0714_REV01!$F:$K,IF($C$4="TEBB0714_REV01",CALC_CONN_TEBB0714_REV01!$F:$K,IF($C$4="TEBT0714_REV01",CALC_CONN_TEBT0714_REV01!$F:$K,"???"))),6,0),"---")</f>
        <v>---</v>
      </c>
      <c r="J223" s="45" t="str">
        <f>IFERROR(VLOOKUP($D223&amp;"-"&amp;$E223,IF($C$4="TEBA0714_REV01",CALC_CONN_TEBA0714_REV01!$F:$M,IF($C$4="TEBB0714_REV01",CALC_CONN_TEBB0714_REV01!$F:$M,IF($C$4="TEBT0714_REV01",CALC_CONN_TEBT0714_REV01!$F:$M,"???"))),8,0),"---")</f>
        <v>---</v>
      </c>
      <c r="K223" s="46" t="str">
        <f>IFERROR(VLOOKUP($D223&amp;"-"&amp;$E223,IF($C$4="TEBT0714_REV01",CALC_CONN_TEBT0714_REV01!$F:$N,IF($C$4="TEBB0714_REV01",CALC_CONN_TEBB0714_REV01!$F:$N,IF($C$4="TEBA0714_REV01",CALC_CONN_TEBA0714_REV01!$F:$N))),9,0),"---")</f>
        <v>---</v>
      </c>
      <c r="L223" s="44" t="str">
        <f>IFERROR(VLOOKUP(K223,B2B!$H$3:$I$2000,2,0),"---")</f>
        <v>---</v>
      </c>
      <c r="M223" s="44" t="str">
        <f>IFERROR(VLOOKUP(L223,IF($M$4="TE0714_REV01",RAW_m_TE0714_REV01!$AD:$AH,IF($M$4="TE0714_REV02",RAW_m_TE0714_REV02!$AD:$AH,IF($M$4="TE0714_REV03",RAW_m_TE0714_REV03!$AD:$AH))),5,0),"---")</f>
        <v>---</v>
      </c>
      <c r="N223" s="44" t="str">
        <f>IFERROR(VLOOKUP(L223,IF($M$4="TE0714_REV01",RAW_m_TE0714_REV01!$AE:$AJ,IF($M$4="TE0714_REV02",RAW_m_TE0714_REV02!$AE:$AJ,IF($M$4="TE0714_REV03",RAW_m_TE0714_REV03!$AE:$AJ))),6,0),"---")</f>
        <v>---</v>
      </c>
      <c r="O223" s="54" t="str">
        <f>IFERROR(VLOOKUP(L223,IF($M$4="TE0714_REV01",RAW_m_TE0714_REV01!$AD:$AE,IF($M$4="TE0714_REV02",RAW_m_TE0714_REV02!$AD:$AE,IF($M$4="TE0714_REV03",RAW_m_TE0714_REV03!$AD:$AE))),2,0),"---")</f>
        <v>---</v>
      </c>
      <c r="P223" s="44" t="str">
        <f>IFERROR(VLOOKUP(O223,IF($M$4="TE0714_REV01",RAW_m_TE0714_REV01!$AJ:$AK,IF($M$4="TE0714_REV02",RAW_m_TE0714_REV02!$AJ:$AK,IF($M$4="TE0714_REV03",RAW_m_TE0714_REV03!$AJ:$AK))),2,0),"---")</f>
        <v>---</v>
      </c>
      <c r="Q223" s="44" t="str">
        <f>IFERROR(VLOOKUP(L223,IF($M$4="TE0714_REV01",RAW_m_TE0714_REV01!$AD:$AF,IF($M$4="TE0714_REV02",RAW_m_TE0714_REV02!$AD:$AF,IF($M$4="TE0714_REV03",RAW_m_TE0714_REV03!$AD:$AF))),3,0),"---")</f>
        <v>---</v>
      </c>
      <c r="R223" s="44" t="str">
        <f>IFERROR(VLOOKUP(O223,IF($M$4="TE0714_REV01",RAW_m_TE0714_REV01!$AE:$AG,IF($M$4="TE0714_REV02",RAW_m_TE0714_REV02!$AE:$AG,IF($M$4="TE0714_REV03",RAW_m_TE0714_REV03!$AE:$AG))),3,0),"---")</f>
        <v>---</v>
      </c>
      <c r="S223" s="44" t="str">
        <f t="shared" si="7"/>
        <v>---</v>
      </c>
    </row>
    <row r="224" spans="2:19" ht="15" customHeight="1" x14ac:dyDescent="0.25">
      <c r="B224" s="41">
        <f t="shared" si="6"/>
        <v>219</v>
      </c>
      <c r="C224" s="42">
        <f>IFERROR(IF($C$4="TEBT0714_REV01",CALC_CONN_TEBT0714_REV01!U224,IF($C$4="TEBB0714_REV01",CALC_CONN_TEBB0714_REV01!U224,IF($C$4="TEBA0714_REV01",CALC_CONN_TEBA0714_REV01!U224,))),"---")</f>
        <v>0</v>
      </c>
      <c r="D224" s="43">
        <f>IFERROR(IF($C$4="TEBT0714_REV01",CALC_CONN_TEBT0714_REV01!D224,IF($C$4="TEBB0714_REV01",CALC_CONN_TEBB0714_REV01!D224,IF($C$4="TEBA0714_REV01",CALC_CONN_TEBA0714_REV01!D224,))),"---")</f>
        <v>0</v>
      </c>
      <c r="E224" s="43">
        <f>IFERROR(IF($C$4="TEBT0714_REV01",CALC_CONN_TEBT0714_REV01!E224,IF($C$4="TEBB0714_REV01",CALC_CONN_TEBB0714_REV01!E224,IF($C$4="TEBA0714_REV01",CALC_CONN_TEBA0714_REV01!E224,))),"---")</f>
        <v>0</v>
      </c>
      <c r="F224" s="44" t="str">
        <f>IFERROR(IF(VLOOKUP($D224&amp;"-"&amp;$E224,IF($C$4="TEBA0714_REV01",CALC_CONN_TEBA0714_REV01!$F:$I,IF($C$4="TEBB0714_REV01",CALC_CONN_TEBB0714_REV01!$F:$I,IF($C$4="TEBT0714_REV01",CALC_CONN_TEBT0714_REV01!$F:$I))),4,0)="--","---",IF($C$4="TEBA0714_REV01",CALC_CONN_TEBA0714_REV01!$G224&amp; " --&gt; " &amp;CALC_CONN_TEBA0714_REV01!$I224&amp; " --&gt; ",IF($C$4="TEBB0714_REV01",CALC_CONN_TEBB0714_REV01!$G224&amp; " --&gt; " &amp;CALC_CONN_TEBB0714_REV01!$I224&amp; " --&gt; ",IF($C$4="TEBT0714_REV01",CALC_CONN_TEBT0714_REV01!$G224&amp; " --&gt; " &amp;CALC_CONN_TEBT0714_REV01!$I224&amp; " --&gt; ")))),"---")</f>
        <v>---</v>
      </c>
      <c r="G224" s="44" t="str">
        <f>IFERROR(IF(VLOOKUP($D224&amp;"-"&amp;$E224,IF($C$4="TEBA0714_REV01",CALC_CONN_TEBA0714_REV01!$F:$H,IF($C$4="TEBB0714_REV01",CALC_CONN_TEBB0714_REV01!$F:$H,IF($C$4="TEBT0714_REV01",CALC_CONN_TEBT0714_REV01!$F:$H))),3,0)="--",VLOOKUP($D224&amp;"-"&amp;$E224,IF($C$4="TEBA0714_REV01",CALC_CONN_TEBA0714_REV01!$F:$H,IF($C$4="TEBB0714_REV01",CALC_CONN_TEBB0714_REV01!$F:$H,IF($C$4="TEBT0714_REV01",CALC_CONN_TEBT0714_REV01!$F:$H))),2,0),VLOOKUP($D224&amp;"-"&amp;$E224,IF($C$4="TEBA0714_REV01",CALC_CONN_TEBA0714_REV01!$F:$H,IF($C$4="TEBB0714_REV01",CALC_CONN_TEBB0714_REV01!$F:$H,IF($C$4="TEBT0714_REV01",CALC_CONN_TEBT0714_REV01!$F:$H))),3,0)),"---")</f>
        <v>---</v>
      </c>
      <c r="H224" s="44" t="str">
        <f>IFERROR(VLOOKUP(G224,IF($C$4="TEBT0714_REV01",CALC_CONN_TEBT0714_REV01!$G:$T,IF($C$4="TEBB0714_REV01",CALC_CONN_TEBB0714_REV01!$G:$T,IF($C$4="TEBA0714_REV01",CALC_CONN_TEBA0714_REV01!$G:$T))),14,0),"---")</f>
        <v>---</v>
      </c>
      <c r="I224" s="44" t="str">
        <f>IFERROR(VLOOKUP($D224&amp;"-"&amp;$E224,IF($C$4="TEBA0714_REV01",CALC_CONN_TEBA0714_REV01!$F:$K,IF($C$4="TEBB0714_REV01",CALC_CONN_TEBB0714_REV01!$F:$K,IF($C$4="TEBT0714_REV01",CALC_CONN_TEBT0714_REV01!$F:$K,"???"))),6,0),"---")</f>
        <v>---</v>
      </c>
      <c r="J224" s="45" t="str">
        <f>IFERROR(VLOOKUP($D224&amp;"-"&amp;$E224,IF($C$4="TEBA0714_REV01",CALC_CONN_TEBA0714_REV01!$F:$M,IF($C$4="TEBB0714_REV01",CALC_CONN_TEBB0714_REV01!$F:$M,IF($C$4="TEBT0714_REV01",CALC_CONN_TEBT0714_REV01!$F:$M,"???"))),8,0),"---")</f>
        <v>---</v>
      </c>
      <c r="K224" s="46" t="str">
        <f>IFERROR(VLOOKUP($D224&amp;"-"&amp;$E224,IF($C$4="TEBT0714_REV01",CALC_CONN_TEBT0714_REV01!$F:$N,IF($C$4="TEBB0714_REV01",CALC_CONN_TEBB0714_REV01!$F:$N,IF($C$4="TEBA0714_REV01",CALC_CONN_TEBA0714_REV01!$F:$N))),9,0),"---")</f>
        <v>---</v>
      </c>
      <c r="L224" s="44" t="str">
        <f>IFERROR(VLOOKUP(K224,B2B!$H$3:$I$2000,2,0),"---")</f>
        <v>---</v>
      </c>
      <c r="M224" s="44" t="str">
        <f>IFERROR(VLOOKUP(L224,IF($M$4="TE0714_REV01",RAW_m_TE0714_REV01!$AD:$AH,IF($M$4="TE0714_REV02",RAW_m_TE0714_REV02!$AD:$AH,IF($M$4="TE0714_REV03",RAW_m_TE0714_REV03!$AD:$AH))),5,0),"---")</f>
        <v>---</v>
      </c>
      <c r="N224" s="44" t="str">
        <f>IFERROR(VLOOKUP(L224,IF($M$4="TE0714_REV01",RAW_m_TE0714_REV01!$AE:$AJ,IF($M$4="TE0714_REV02",RAW_m_TE0714_REV02!$AE:$AJ,IF($M$4="TE0714_REV03",RAW_m_TE0714_REV03!$AE:$AJ))),6,0),"---")</f>
        <v>---</v>
      </c>
      <c r="O224" s="54" t="str">
        <f>IFERROR(VLOOKUP(L224,IF($M$4="TE0714_REV01",RAW_m_TE0714_REV01!$AD:$AE,IF($M$4="TE0714_REV02",RAW_m_TE0714_REV02!$AD:$AE,IF($M$4="TE0714_REV03",RAW_m_TE0714_REV03!$AD:$AE))),2,0),"---")</f>
        <v>---</v>
      </c>
      <c r="P224" s="44" t="str">
        <f>IFERROR(VLOOKUP(O224,IF($M$4="TE0714_REV01",RAW_m_TE0714_REV01!$AJ:$AK,IF($M$4="TE0714_REV02",RAW_m_TE0714_REV02!$AJ:$AK,IF($M$4="TE0714_REV03",RAW_m_TE0714_REV03!$AJ:$AK))),2,0),"---")</f>
        <v>---</v>
      </c>
      <c r="Q224" s="44" t="str">
        <f>IFERROR(VLOOKUP(L224,IF($M$4="TE0714_REV01",RAW_m_TE0714_REV01!$AD:$AF,IF($M$4="TE0714_REV02",RAW_m_TE0714_REV02!$AD:$AF,IF($M$4="TE0714_REV03",RAW_m_TE0714_REV03!$AD:$AF))),3,0),"---")</f>
        <v>---</v>
      </c>
      <c r="R224" s="44" t="str">
        <f>IFERROR(VLOOKUP(O224,IF($M$4="TE0714_REV01",RAW_m_TE0714_REV01!$AE:$AG,IF($M$4="TE0714_REV02",RAW_m_TE0714_REV02!$AE:$AG,IF($M$4="TE0714_REV03",RAW_m_TE0714_REV03!$AE:$AG))),3,0),"---")</f>
        <v>---</v>
      </c>
      <c r="S224" s="44" t="str">
        <f t="shared" si="7"/>
        <v>---</v>
      </c>
    </row>
    <row r="225" spans="2:19" ht="15" customHeight="1" x14ac:dyDescent="0.25">
      <c r="B225" s="41">
        <f t="shared" si="6"/>
        <v>220</v>
      </c>
      <c r="C225" s="42">
        <f>IFERROR(IF($C$4="TEBT0714_REV01",CALC_CONN_TEBT0714_REV01!U225,IF($C$4="TEBB0714_REV01",CALC_CONN_TEBB0714_REV01!U225,IF($C$4="TEBA0714_REV01",CALC_CONN_TEBA0714_REV01!U225,))),"---")</f>
        <v>0</v>
      </c>
      <c r="D225" s="43">
        <f>IFERROR(IF($C$4="TEBT0714_REV01",CALC_CONN_TEBT0714_REV01!D225,IF($C$4="TEBB0714_REV01",CALC_CONN_TEBB0714_REV01!D225,IF($C$4="TEBA0714_REV01",CALC_CONN_TEBA0714_REV01!D225,))),"---")</f>
        <v>0</v>
      </c>
      <c r="E225" s="43">
        <f>IFERROR(IF($C$4="TEBT0714_REV01",CALC_CONN_TEBT0714_REV01!E225,IF($C$4="TEBB0714_REV01",CALC_CONN_TEBB0714_REV01!E225,IF($C$4="TEBA0714_REV01",CALC_CONN_TEBA0714_REV01!E225,))),"---")</f>
        <v>0</v>
      </c>
      <c r="F225" s="44" t="str">
        <f>IFERROR(IF(VLOOKUP($D225&amp;"-"&amp;$E225,IF($C$4="TEBA0714_REV01",CALC_CONN_TEBA0714_REV01!$F:$I,IF($C$4="TEBB0714_REV01",CALC_CONN_TEBB0714_REV01!$F:$I,IF($C$4="TEBT0714_REV01",CALC_CONN_TEBT0714_REV01!$F:$I))),4,0)="--","---",IF($C$4="TEBA0714_REV01",CALC_CONN_TEBA0714_REV01!$G225&amp; " --&gt; " &amp;CALC_CONN_TEBA0714_REV01!$I225&amp; " --&gt; ",IF($C$4="TEBB0714_REV01",CALC_CONN_TEBB0714_REV01!$G225&amp; " --&gt; " &amp;CALC_CONN_TEBB0714_REV01!$I225&amp; " --&gt; ",IF($C$4="TEBT0714_REV01",CALC_CONN_TEBT0714_REV01!$G225&amp; " --&gt; " &amp;CALC_CONN_TEBT0714_REV01!$I225&amp; " --&gt; ")))),"---")</f>
        <v>---</v>
      </c>
      <c r="G225" s="44" t="str">
        <f>IFERROR(IF(VLOOKUP($D225&amp;"-"&amp;$E225,IF($C$4="TEBA0714_REV01",CALC_CONN_TEBA0714_REV01!$F:$H,IF($C$4="TEBB0714_REV01",CALC_CONN_TEBB0714_REV01!$F:$H,IF($C$4="TEBT0714_REV01",CALC_CONN_TEBT0714_REV01!$F:$H))),3,0)="--",VLOOKUP($D225&amp;"-"&amp;$E225,IF($C$4="TEBA0714_REV01",CALC_CONN_TEBA0714_REV01!$F:$H,IF($C$4="TEBB0714_REV01",CALC_CONN_TEBB0714_REV01!$F:$H,IF($C$4="TEBT0714_REV01",CALC_CONN_TEBT0714_REV01!$F:$H))),2,0),VLOOKUP($D225&amp;"-"&amp;$E225,IF($C$4="TEBA0714_REV01",CALC_CONN_TEBA0714_REV01!$F:$H,IF($C$4="TEBB0714_REV01",CALC_CONN_TEBB0714_REV01!$F:$H,IF($C$4="TEBT0714_REV01",CALC_CONN_TEBT0714_REV01!$F:$H))),3,0)),"---")</f>
        <v>---</v>
      </c>
      <c r="H225" s="44" t="str">
        <f>IFERROR(VLOOKUP(G225,IF($C$4="TEBT0714_REV01",CALC_CONN_TEBT0714_REV01!$G:$T,IF($C$4="TEBB0714_REV01",CALC_CONN_TEBB0714_REV01!$G:$T,IF($C$4="TEBA0714_REV01",CALC_CONN_TEBA0714_REV01!$G:$T))),14,0),"---")</f>
        <v>---</v>
      </c>
      <c r="I225" s="44" t="str">
        <f>IFERROR(VLOOKUP($D225&amp;"-"&amp;$E225,IF($C$4="TEBA0714_REV01",CALC_CONN_TEBA0714_REV01!$F:$K,IF($C$4="TEBB0714_REV01",CALC_CONN_TEBB0714_REV01!$F:$K,IF($C$4="TEBT0714_REV01",CALC_CONN_TEBT0714_REV01!$F:$K,"???"))),6,0),"---")</f>
        <v>---</v>
      </c>
      <c r="J225" s="45" t="str">
        <f>IFERROR(VLOOKUP($D225&amp;"-"&amp;$E225,IF($C$4="TEBA0714_REV01",CALC_CONN_TEBA0714_REV01!$F:$M,IF($C$4="TEBB0714_REV01",CALC_CONN_TEBB0714_REV01!$F:$M,IF($C$4="TEBT0714_REV01",CALC_CONN_TEBT0714_REV01!$F:$M,"???"))),8,0),"---")</f>
        <v>---</v>
      </c>
      <c r="K225" s="46" t="str">
        <f>IFERROR(VLOOKUP($D225&amp;"-"&amp;$E225,IF($C$4="TEBT0714_REV01",CALC_CONN_TEBT0714_REV01!$F:$N,IF($C$4="TEBB0714_REV01",CALC_CONN_TEBB0714_REV01!$F:$N,IF($C$4="TEBA0714_REV01",CALC_CONN_TEBA0714_REV01!$F:$N))),9,0),"---")</f>
        <v>---</v>
      </c>
      <c r="L225" s="44" t="str">
        <f>IFERROR(VLOOKUP(K225,B2B!$H$3:$I$2000,2,0),"---")</f>
        <v>---</v>
      </c>
      <c r="M225" s="44" t="str">
        <f>IFERROR(VLOOKUP(L225,IF($M$4="TE0714_REV01",RAW_m_TE0714_REV01!$AD:$AH,IF($M$4="TE0714_REV02",RAW_m_TE0714_REV02!$AD:$AH,IF($M$4="TE0714_REV03",RAW_m_TE0714_REV03!$AD:$AH))),5,0),"---")</f>
        <v>---</v>
      </c>
      <c r="N225" s="44" t="str">
        <f>IFERROR(VLOOKUP(L225,IF($M$4="TE0714_REV01",RAW_m_TE0714_REV01!$AE:$AJ,IF($M$4="TE0714_REV02",RAW_m_TE0714_REV02!$AE:$AJ,IF($M$4="TE0714_REV03",RAW_m_TE0714_REV03!$AE:$AJ))),6,0),"---")</f>
        <v>---</v>
      </c>
      <c r="O225" s="54" t="str">
        <f>IFERROR(VLOOKUP(L225,IF($M$4="TE0714_REV01",RAW_m_TE0714_REV01!$AD:$AE,IF($M$4="TE0714_REV02",RAW_m_TE0714_REV02!$AD:$AE,IF($M$4="TE0714_REV03",RAW_m_TE0714_REV03!$AD:$AE))),2,0),"---")</f>
        <v>---</v>
      </c>
      <c r="P225" s="44" t="str">
        <f>IFERROR(VLOOKUP(O225,IF($M$4="TE0714_REV01",RAW_m_TE0714_REV01!$AJ:$AK,IF($M$4="TE0714_REV02",RAW_m_TE0714_REV02!$AJ:$AK,IF($M$4="TE0714_REV03",RAW_m_TE0714_REV03!$AJ:$AK))),2,0),"---")</f>
        <v>---</v>
      </c>
      <c r="Q225" s="44" t="str">
        <f>IFERROR(VLOOKUP(L225,IF($M$4="TE0714_REV01",RAW_m_TE0714_REV01!$AD:$AF,IF($M$4="TE0714_REV02",RAW_m_TE0714_REV02!$AD:$AF,IF($M$4="TE0714_REV03",RAW_m_TE0714_REV03!$AD:$AF))),3,0),"---")</f>
        <v>---</v>
      </c>
      <c r="R225" s="44" t="str">
        <f>IFERROR(VLOOKUP(O225,IF($M$4="TE0714_REV01",RAW_m_TE0714_REV01!$AE:$AG,IF($M$4="TE0714_REV02",RAW_m_TE0714_REV02!$AE:$AG,IF($M$4="TE0714_REV03",RAW_m_TE0714_REV03!$AE:$AG))),3,0),"---")</f>
        <v>---</v>
      </c>
      <c r="S225" s="44" t="str">
        <f t="shared" si="7"/>
        <v>---</v>
      </c>
    </row>
    <row r="226" spans="2:19" ht="15" customHeight="1" x14ac:dyDescent="0.25">
      <c r="B226" s="41">
        <f t="shared" si="6"/>
        <v>221</v>
      </c>
      <c r="C226" s="42">
        <f>IFERROR(IF($C$4="TEBT0714_REV01",CALC_CONN_TEBT0714_REV01!U226,IF($C$4="TEBB0714_REV01",CALC_CONN_TEBB0714_REV01!U226,IF($C$4="TEBA0714_REV01",CALC_CONN_TEBA0714_REV01!U226,))),"---")</f>
        <v>0</v>
      </c>
      <c r="D226" s="43">
        <f>IFERROR(IF($C$4="TEBT0714_REV01",CALC_CONN_TEBT0714_REV01!D226,IF($C$4="TEBB0714_REV01",CALC_CONN_TEBB0714_REV01!D226,IF($C$4="TEBA0714_REV01",CALC_CONN_TEBA0714_REV01!D226,))),"---")</f>
        <v>0</v>
      </c>
      <c r="E226" s="43">
        <f>IFERROR(IF($C$4="TEBT0714_REV01",CALC_CONN_TEBT0714_REV01!E226,IF($C$4="TEBB0714_REV01",CALC_CONN_TEBB0714_REV01!E226,IF($C$4="TEBA0714_REV01",CALC_CONN_TEBA0714_REV01!E226,))),"---")</f>
        <v>0</v>
      </c>
      <c r="F226" s="44" t="str">
        <f>IFERROR(IF(VLOOKUP($D226&amp;"-"&amp;$E226,IF($C$4="TEBA0714_REV01",CALC_CONN_TEBA0714_REV01!$F:$I,IF($C$4="TEBB0714_REV01",CALC_CONN_TEBB0714_REV01!$F:$I,IF($C$4="TEBT0714_REV01",CALC_CONN_TEBT0714_REV01!$F:$I))),4,0)="--","---",IF($C$4="TEBA0714_REV01",CALC_CONN_TEBA0714_REV01!$G226&amp; " --&gt; " &amp;CALC_CONN_TEBA0714_REV01!$I226&amp; " --&gt; ",IF($C$4="TEBB0714_REV01",CALC_CONN_TEBB0714_REV01!$G226&amp; " --&gt; " &amp;CALC_CONN_TEBB0714_REV01!$I226&amp; " --&gt; ",IF($C$4="TEBT0714_REV01",CALC_CONN_TEBT0714_REV01!$G226&amp; " --&gt; " &amp;CALC_CONN_TEBT0714_REV01!$I226&amp; " --&gt; ")))),"---")</f>
        <v>---</v>
      </c>
      <c r="G226" s="44" t="str">
        <f>IFERROR(IF(VLOOKUP($D226&amp;"-"&amp;$E226,IF($C$4="TEBA0714_REV01",CALC_CONN_TEBA0714_REV01!$F:$H,IF($C$4="TEBB0714_REV01",CALC_CONN_TEBB0714_REV01!$F:$H,IF($C$4="TEBT0714_REV01",CALC_CONN_TEBT0714_REV01!$F:$H))),3,0)="--",VLOOKUP($D226&amp;"-"&amp;$E226,IF($C$4="TEBA0714_REV01",CALC_CONN_TEBA0714_REV01!$F:$H,IF($C$4="TEBB0714_REV01",CALC_CONN_TEBB0714_REV01!$F:$H,IF($C$4="TEBT0714_REV01",CALC_CONN_TEBT0714_REV01!$F:$H))),2,0),VLOOKUP($D226&amp;"-"&amp;$E226,IF($C$4="TEBA0714_REV01",CALC_CONN_TEBA0714_REV01!$F:$H,IF($C$4="TEBB0714_REV01",CALC_CONN_TEBB0714_REV01!$F:$H,IF($C$4="TEBT0714_REV01",CALC_CONN_TEBT0714_REV01!$F:$H))),3,0)),"---")</f>
        <v>---</v>
      </c>
      <c r="H226" s="44" t="str">
        <f>IFERROR(VLOOKUP(G226,IF($C$4="TEBT0714_REV01",CALC_CONN_TEBT0714_REV01!$G:$T,IF($C$4="TEBB0714_REV01",CALC_CONN_TEBB0714_REV01!$G:$T,IF($C$4="TEBA0714_REV01",CALC_CONN_TEBA0714_REV01!$G:$T))),14,0),"---")</f>
        <v>---</v>
      </c>
      <c r="I226" s="44" t="str">
        <f>IFERROR(VLOOKUP($D226&amp;"-"&amp;$E226,IF($C$4="TEBA0714_REV01",CALC_CONN_TEBA0714_REV01!$F:$K,IF($C$4="TEBB0714_REV01",CALC_CONN_TEBB0714_REV01!$F:$K,IF($C$4="TEBT0714_REV01",CALC_CONN_TEBT0714_REV01!$F:$K,"???"))),6,0),"---")</f>
        <v>---</v>
      </c>
      <c r="J226" s="45" t="str">
        <f>IFERROR(VLOOKUP($D226&amp;"-"&amp;$E226,IF($C$4="TEBA0714_REV01",CALC_CONN_TEBA0714_REV01!$F:$M,IF($C$4="TEBB0714_REV01",CALC_CONN_TEBB0714_REV01!$F:$M,IF($C$4="TEBT0714_REV01",CALC_CONN_TEBT0714_REV01!$F:$M,"???"))),8,0),"---")</f>
        <v>---</v>
      </c>
      <c r="K226" s="46" t="str">
        <f>IFERROR(VLOOKUP($D226&amp;"-"&amp;$E226,IF($C$4="TEBT0714_REV01",CALC_CONN_TEBT0714_REV01!$F:$N,IF($C$4="TEBB0714_REV01",CALC_CONN_TEBB0714_REV01!$F:$N,IF($C$4="TEBA0714_REV01",CALC_CONN_TEBA0714_REV01!$F:$N))),9,0),"---")</f>
        <v>---</v>
      </c>
      <c r="L226" s="44" t="str">
        <f>IFERROR(VLOOKUP(K226,B2B!$H$3:$I$2000,2,0),"---")</f>
        <v>---</v>
      </c>
      <c r="M226" s="44" t="str">
        <f>IFERROR(VLOOKUP(L226,IF($M$4="TE0714_REV01",RAW_m_TE0714_REV01!$AD:$AH,IF($M$4="TE0714_REV02",RAW_m_TE0714_REV02!$AD:$AH,IF($M$4="TE0714_REV03",RAW_m_TE0714_REV03!$AD:$AH))),5,0),"---")</f>
        <v>---</v>
      </c>
      <c r="N226" s="44" t="str">
        <f>IFERROR(VLOOKUP(L226,IF($M$4="TE0714_REV01",RAW_m_TE0714_REV01!$AE:$AJ,IF($M$4="TE0714_REV02",RAW_m_TE0714_REV02!$AE:$AJ,IF($M$4="TE0714_REV03",RAW_m_TE0714_REV03!$AE:$AJ))),6,0),"---")</f>
        <v>---</v>
      </c>
      <c r="O226" s="54" t="str">
        <f>IFERROR(VLOOKUP(L226,IF($M$4="TE0714_REV01",RAW_m_TE0714_REV01!$AD:$AE,IF($M$4="TE0714_REV02",RAW_m_TE0714_REV02!$AD:$AE,IF($M$4="TE0714_REV03",RAW_m_TE0714_REV03!$AD:$AE))),2,0),"---")</f>
        <v>---</v>
      </c>
      <c r="P226" s="44" t="str">
        <f>IFERROR(VLOOKUP(O226,IF($M$4="TE0714_REV01",RAW_m_TE0714_REV01!$AJ:$AK,IF($M$4="TE0714_REV02",RAW_m_TE0714_REV02!$AJ:$AK,IF($M$4="TE0714_REV03",RAW_m_TE0714_REV03!$AJ:$AK))),2,0),"---")</f>
        <v>---</v>
      </c>
      <c r="Q226" s="44" t="str">
        <f>IFERROR(VLOOKUP(L226,IF($M$4="TE0714_REV01",RAW_m_TE0714_REV01!$AD:$AF,IF($M$4="TE0714_REV02",RAW_m_TE0714_REV02!$AD:$AF,IF($M$4="TE0714_REV03",RAW_m_TE0714_REV03!$AD:$AF))),3,0),"---")</f>
        <v>---</v>
      </c>
      <c r="R226" s="44" t="str">
        <f>IFERROR(VLOOKUP(O226,IF($M$4="TE0714_REV01",RAW_m_TE0714_REV01!$AE:$AG,IF($M$4="TE0714_REV02",RAW_m_TE0714_REV02!$AE:$AG,IF($M$4="TE0714_REV03",RAW_m_TE0714_REV03!$AE:$AG))),3,0),"---")</f>
        <v>---</v>
      </c>
      <c r="S226" s="44" t="str">
        <f t="shared" si="7"/>
        <v>---</v>
      </c>
    </row>
    <row r="227" spans="2:19" ht="15" customHeight="1" x14ac:dyDescent="0.25">
      <c r="B227" s="41">
        <f t="shared" si="6"/>
        <v>222</v>
      </c>
      <c r="C227" s="42">
        <f>IFERROR(IF($C$4="TEBT0714_REV01",CALC_CONN_TEBT0714_REV01!U227,IF($C$4="TEBB0714_REV01",CALC_CONN_TEBB0714_REV01!U227,IF($C$4="TEBA0714_REV01",CALC_CONN_TEBA0714_REV01!U227,))),"---")</f>
        <v>0</v>
      </c>
      <c r="D227" s="43">
        <f>IFERROR(IF($C$4="TEBT0714_REV01",CALC_CONN_TEBT0714_REV01!D227,IF($C$4="TEBB0714_REV01",CALC_CONN_TEBB0714_REV01!D227,IF($C$4="TEBA0714_REV01",CALC_CONN_TEBA0714_REV01!D227,))),"---")</f>
        <v>0</v>
      </c>
      <c r="E227" s="43">
        <f>IFERROR(IF($C$4="TEBT0714_REV01",CALC_CONN_TEBT0714_REV01!E227,IF($C$4="TEBB0714_REV01",CALC_CONN_TEBB0714_REV01!E227,IF($C$4="TEBA0714_REV01",CALC_CONN_TEBA0714_REV01!E227,))),"---")</f>
        <v>0</v>
      </c>
      <c r="F227" s="44" t="str">
        <f>IFERROR(IF(VLOOKUP($D227&amp;"-"&amp;$E227,IF($C$4="TEBA0714_REV01",CALC_CONN_TEBA0714_REV01!$F:$I,IF($C$4="TEBB0714_REV01",CALC_CONN_TEBB0714_REV01!$F:$I,IF($C$4="TEBT0714_REV01",CALC_CONN_TEBT0714_REV01!$F:$I))),4,0)="--","---",IF($C$4="TEBA0714_REV01",CALC_CONN_TEBA0714_REV01!$G227&amp; " --&gt; " &amp;CALC_CONN_TEBA0714_REV01!$I227&amp; " --&gt; ",IF($C$4="TEBB0714_REV01",CALC_CONN_TEBB0714_REV01!$G227&amp; " --&gt; " &amp;CALC_CONN_TEBB0714_REV01!$I227&amp; " --&gt; ",IF($C$4="TEBT0714_REV01",CALC_CONN_TEBT0714_REV01!$G227&amp; " --&gt; " &amp;CALC_CONN_TEBT0714_REV01!$I227&amp; " --&gt; ")))),"---")</f>
        <v>---</v>
      </c>
      <c r="G227" s="44" t="str">
        <f>IFERROR(IF(VLOOKUP($D227&amp;"-"&amp;$E227,IF($C$4="TEBA0714_REV01",CALC_CONN_TEBA0714_REV01!$F:$H,IF($C$4="TEBB0714_REV01",CALC_CONN_TEBB0714_REV01!$F:$H,IF($C$4="TEBT0714_REV01",CALC_CONN_TEBT0714_REV01!$F:$H))),3,0)="--",VLOOKUP($D227&amp;"-"&amp;$E227,IF($C$4="TEBA0714_REV01",CALC_CONN_TEBA0714_REV01!$F:$H,IF($C$4="TEBB0714_REV01",CALC_CONN_TEBB0714_REV01!$F:$H,IF($C$4="TEBT0714_REV01",CALC_CONN_TEBT0714_REV01!$F:$H))),2,0),VLOOKUP($D227&amp;"-"&amp;$E227,IF($C$4="TEBA0714_REV01",CALC_CONN_TEBA0714_REV01!$F:$H,IF($C$4="TEBB0714_REV01",CALC_CONN_TEBB0714_REV01!$F:$H,IF($C$4="TEBT0714_REV01",CALC_CONN_TEBT0714_REV01!$F:$H))),3,0)),"---")</f>
        <v>---</v>
      </c>
      <c r="H227" s="44" t="str">
        <f>IFERROR(VLOOKUP(G227,IF($C$4="TEBT0714_REV01",CALC_CONN_TEBT0714_REV01!$G:$T,IF($C$4="TEBB0714_REV01",CALC_CONN_TEBB0714_REV01!$G:$T,IF($C$4="TEBA0714_REV01",CALC_CONN_TEBA0714_REV01!$G:$T))),14,0),"---")</f>
        <v>---</v>
      </c>
      <c r="I227" s="44" t="str">
        <f>IFERROR(VLOOKUP($D227&amp;"-"&amp;$E227,IF($C$4="TEBA0714_REV01",CALC_CONN_TEBA0714_REV01!$F:$K,IF($C$4="TEBB0714_REV01",CALC_CONN_TEBB0714_REV01!$F:$K,IF($C$4="TEBT0714_REV01",CALC_CONN_TEBT0714_REV01!$F:$K,"???"))),6,0),"---")</f>
        <v>---</v>
      </c>
      <c r="J227" s="45" t="str">
        <f>IFERROR(VLOOKUP($D227&amp;"-"&amp;$E227,IF($C$4="TEBA0714_REV01",CALC_CONN_TEBA0714_REV01!$F:$M,IF($C$4="TEBB0714_REV01",CALC_CONN_TEBB0714_REV01!$F:$M,IF($C$4="TEBT0714_REV01",CALC_CONN_TEBT0714_REV01!$F:$M,"???"))),8,0),"---")</f>
        <v>---</v>
      </c>
      <c r="K227" s="46" t="str">
        <f>IFERROR(VLOOKUP($D227&amp;"-"&amp;$E227,IF($C$4="TEBT0714_REV01",CALC_CONN_TEBT0714_REV01!$F:$N,IF($C$4="TEBB0714_REV01",CALC_CONN_TEBB0714_REV01!$F:$N,IF($C$4="TEBA0714_REV01",CALC_CONN_TEBA0714_REV01!$F:$N))),9,0),"---")</f>
        <v>---</v>
      </c>
      <c r="L227" s="44" t="str">
        <f>IFERROR(VLOOKUP(K227,B2B!$H$3:$I$2000,2,0),"---")</f>
        <v>---</v>
      </c>
      <c r="M227" s="44" t="str">
        <f>IFERROR(VLOOKUP(L227,IF($M$4="TE0714_REV01",RAW_m_TE0714_REV01!$AD:$AH,IF($M$4="TE0714_REV02",RAW_m_TE0714_REV02!$AD:$AH,IF($M$4="TE0714_REV03",RAW_m_TE0714_REV03!$AD:$AH))),5,0),"---")</f>
        <v>---</v>
      </c>
      <c r="N227" s="44" t="str">
        <f>IFERROR(VLOOKUP(L227,IF($M$4="TE0714_REV01",RAW_m_TE0714_REV01!$AE:$AJ,IF($M$4="TE0714_REV02",RAW_m_TE0714_REV02!$AE:$AJ,IF($M$4="TE0714_REV03",RAW_m_TE0714_REV03!$AE:$AJ))),6,0),"---")</f>
        <v>---</v>
      </c>
      <c r="O227" s="54" t="str">
        <f>IFERROR(VLOOKUP(L227,IF($M$4="TE0714_REV01",RAW_m_TE0714_REV01!$AD:$AE,IF($M$4="TE0714_REV02",RAW_m_TE0714_REV02!$AD:$AE,IF($M$4="TE0714_REV03",RAW_m_TE0714_REV03!$AD:$AE))),2,0),"---")</f>
        <v>---</v>
      </c>
      <c r="P227" s="44" t="str">
        <f>IFERROR(VLOOKUP(O227,IF($M$4="TE0714_REV01",RAW_m_TE0714_REV01!$AJ:$AK,IF($M$4="TE0714_REV02",RAW_m_TE0714_REV02!$AJ:$AK,IF($M$4="TE0714_REV03",RAW_m_TE0714_REV03!$AJ:$AK))),2,0),"---")</f>
        <v>---</v>
      </c>
      <c r="Q227" s="44" t="str">
        <f>IFERROR(VLOOKUP(L227,IF($M$4="TE0714_REV01",RAW_m_TE0714_REV01!$AD:$AF,IF($M$4="TE0714_REV02",RAW_m_TE0714_REV02!$AD:$AF,IF($M$4="TE0714_REV03",RAW_m_TE0714_REV03!$AD:$AF))),3,0),"---")</f>
        <v>---</v>
      </c>
      <c r="R227" s="44" t="str">
        <f>IFERROR(VLOOKUP(O227,IF($M$4="TE0714_REV01",RAW_m_TE0714_REV01!$AE:$AG,IF($M$4="TE0714_REV02",RAW_m_TE0714_REV02!$AE:$AG,IF($M$4="TE0714_REV03",RAW_m_TE0714_REV03!$AE:$AG))),3,0),"---")</f>
        <v>---</v>
      </c>
      <c r="S227" s="44" t="str">
        <f t="shared" si="7"/>
        <v>---</v>
      </c>
    </row>
    <row r="228" spans="2:19" ht="15" customHeight="1" x14ac:dyDescent="0.25">
      <c r="B228" s="41">
        <f t="shared" si="6"/>
        <v>223</v>
      </c>
      <c r="C228" s="42">
        <f>IFERROR(IF($C$4="TEBT0714_REV01",CALC_CONN_TEBT0714_REV01!U228,IF($C$4="TEBB0714_REV01",CALC_CONN_TEBB0714_REV01!U228,IF($C$4="TEBA0714_REV01",CALC_CONN_TEBA0714_REV01!U228,))),"---")</f>
        <v>0</v>
      </c>
      <c r="D228" s="43">
        <f>IFERROR(IF($C$4="TEBT0714_REV01",CALC_CONN_TEBT0714_REV01!D228,IF($C$4="TEBB0714_REV01",CALC_CONN_TEBB0714_REV01!D228,IF($C$4="TEBA0714_REV01",CALC_CONN_TEBA0714_REV01!D228,))),"---")</f>
        <v>0</v>
      </c>
      <c r="E228" s="43">
        <f>IFERROR(IF($C$4="TEBT0714_REV01",CALC_CONN_TEBT0714_REV01!E228,IF($C$4="TEBB0714_REV01",CALC_CONN_TEBB0714_REV01!E228,IF($C$4="TEBA0714_REV01",CALC_CONN_TEBA0714_REV01!E228,))),"---")</f>
        <v>0</v>
      </c>
      <c r="F228" s="44" t="str">
        <f>IFERROR(IF(VLOOKUP($D228&amp;"-"&amp;$E228,IF($C$4="TEBA0714_REV01",CALC_CONN_TEBA0714_REV01!$F:$I,IF($C$4="TEBB0714_REV01",CALC_CONN_TEBB0714_REV01!$F:$I,IF($C$4="TEBT0714_REV01",CALC_CONN_TEBT0714_REV01!$F:$I))),4,0)="--","---",IF($C$4="TEBA0714_REV01",CALC_CONN_TEBA0714_REV01!$G228&amp; " --&gt; " &amp;CALC_CONN_TEBA0714_REV01!$I228&amp; " --&gt; ",IF($C$4="TEBB0714_REV01",CALC_CONN_TEBB0714_REV01!$G228&amp; " --&gt; " &amp;CALC_CONN_TEBB0714_REV01!$I228&amp; " --&gt; ",IF($C$4="TEBT0714_REV01",CALC_CONN_TEBT0714_REV01!$G228&amp; " --&gt; " &amp;CALC_CONN_TEBT0714_REV01!$I228&amp; " --&gt; ")))),"---")</f>
        <v>---</v>
      </c>
      <c r="G228" s="44" t="str">
        <f>IFERROR(IF(VLOOKUP($D228&amp;"-"&amp;$E228,IF($C$4="TEBA0714_REV01",CALC_CONN_TEBA0714_REV01!$F:$H,IF($C$4="TEBB0714_REV01",CALC_CONN_TEBB0714_REV01!$F:$H,IF($C$4="TEBT0714_REV01",CALC_CONN_TEBT0714_REV01!$F:$H))),3,0)="--",VLOOKUP($D228&amp;"-"&amp;$E228,IF($C$4="TEBA0714_REV01",CALC_CONN_TEBA0714_REV01!$F:$H,IF($C$4="TEBB0714_REV01",CALC_CONN_TEBB0714_REV01!$F:$H,IF($C$4="TEBT0714_REV01",CALC_CONN_TEBT0714_REV01!$F:$H))),2,0),VLOOKUP($D228&amp;"-"&amp;$E228,IF($C$4="TEBA0714_REV01",CALC_CONN_TEBA0714_REV01!$F:$H,IF($C$4="TEBB0714_REV01",CALC_CONN_TEBB0714_REV01!$F:$H,IF($C$4="TEBT0714_REV01",CALC_CONN_TEBT0714_REV01!$F:$H))),3,0)),"---")</f>
        <v>---</v>
      </c>
      <c r="H228" s="44" t="str">
        <f>IFERROR(VLOOKUP(G228,IF($C$4="TEBT0714_REV01",CALC_CONN_TEBT0714_REV01!$G:$T,IF($C$4="TEBB0714_REV01",CALC_CONN_TEBB0714_REV01!$G:$T,IF($C$4="TEBA0714_REV01",CALC_CONN_TEBA0714_REV01!$G:$T))),14,0),"---")</f>
        <v>---</v>
      </c>
      <c r="I228" s="44" t="str">
        <f>IFERROR(VLOOKUP($D228&amp;"-"&amp;$E228,IF($C$4="TEBA0714_REV01",CALC_CONN_TEBA0714_REV01!$F:$K,IF($C$4="TEBB0714_REV01",CALC_CONN_TEBB0714_REV01!$F:$K,IF($C$4="TEBT0714_REV01",CALC_CONN_TEBT0714_REV01!$F:$K,"???"))),6,0),"---")</f>
        <v>---</v>
      </c>
      <c r="J228" s="45" t="str">
        <f>IFERROR(VLOOKUP($D228&amp;"-"&amp;$E228,IF($C$4="TEBA0714_REV01",CALC_CONN_TEBA0714_REV01!$F:$M,IF($C$4="TEBB0714_REV01",CALC_CONN_TEBB0714_REV01!$F:$M,IF($C$4="TEBT0714_REV01",CALC_CONN_TEBT0714_REV01!$F:$M,"???"))),8,0),"---")</f>
        <v>---</v>
      </c>
      <c r="K228" s="46" t="str">
        <f>IFERROR(VLOOKUP($D228&amp;"-"&amp;$E228,IF($C$4="TEBT0714_REV01",CALC_CONN_TEBT0714_REV01!$F:$N,IF($C$4="TEBB0714_REV01",CALC_CONN_TEBB0714_REV01!$F:$N,IF($C$4="TEBA0714_REV01",CALC_CONN_TEBA0714_REV01!$F:$N))),9,0),"---")</f>
        <v>---</v>
      </c>
      <c r="L228" s="44" t="str">
        <f>IFERROR(VLOOKUP(K228,B2B!$H$3:$I$2000,2,0),"---")</f>
        <v>---</v>
      </c>
      <c r="M228" s="44" t="str">
        <f>IFERROR(VLOOKUP(L228,IF($M$4="TE0714_REV01",RAW_m_TE0714_REV01!$AD:$AH,IF($M$4="TE0714_REV02",RAW_m_TE0714_REV02!$AD:$AH,IF($M$4="TE0714_REV03",RAW_m_TE0714_REV03!$AD:$AH))),5,0),"---")</f>
        <v>---</v>
      </c>
      <c r="N228" s="44" t="str">
        <f>IFERROR(VLOOKUP(L228,IF($M$4="TE0714_REV01",RAW_m_TE0714_REV01!$AE:$AJ,IF($M$4="TE0714_REV02",RAW_m_TE0714_REV02!$AE:$AJ,IF($M$4="TE0714_REV03",RAW_m_TE0714_REV03!$AE:$AJ))),6,0),"---")</f>
        <v>---</v>
      </c>
      <c r="O228" s="54" t="str">
        <f>IFERROR(VLOOKUP(L228,IF($M$4="TE0714_REV01",RAW_m_TE0714_REV01!$AD:$AE,IF($M$4="TE0714_REV02",RAW_m_TE0714_REV02!$AD:$AE,IF($M$4="TE0714_REV03",RAW_m_TE0714_REV03!$AD:$AE))),2,0),"---")</f>
        <v>---</v>
      </c>
      <c r="P228" s="44" t="str">
        <f>IFERROR(VLOOKUP(O228,IF($M$4="TE0714_REV01",RAW_m_TE0714_REV01!$AJ:$AK,IF($M$4="TE0714_REV02",RAW_m_TE0714_REV02!$AJ:$AK,IF($M$4="TE0714_REV03",RAW_m_TE0714_REV03!$AJ:$AK))),2,0),"---")</f>
        <v>---</v>
      </c>
      <c r="Q228" s="44" t="str">
        <f>IFERROR(VLOOKUP(L228,IF($M$4="TE0714_REV01",RAW_m_TE0714_REV01!$AD:$AF,IF($M$4="TE0714_REV02",RAW_m_TE0714_REV02!$AD:$AF,IF($M$4="TE0714_REV03",RAW_m_TE0714_REV03!$AD:$AF))),3,0),"---")</f>
        <v>---</v>
      </c>
      <c r="R228" s="44" t="str">
        <f>IFERROR(VLOOKUP(O228,IF($M$4="TE0714_REV01",RAW_m_TE0714_REV01!$AE:$AG,IF($M$4="TE0714_REV02",RAW_m_TE0714_REV02!$AE:$AG,IF($M$4="TE0714_REV03",RAW_m_TE0714_REV03!$AE:$AG))),3,0),"---")</f>
        <v>---</v>
      </c>
      <c r="S228" s="44" t="str">
        <f t="shared" si="7"/>
        <v>---</v>
      </c>
    </row>
    <row r="229" spans="2:19" ht="15" customHeight="1" x14ac:dyDescent="0.25">
      <c r="B229" s="41">
        <f t="shared" si="6"/>
        <v>224</v>
      </c>
      <c r="C229" s="42">
        <f>IFERROR(IF($C$4="TEBT0714_REV01",CALC_CONN_TEBT0714_REV01!U229,IF($C$4="TEBB0714_REV01",CALC_CONN_TEBB0714_REV01!U229,IF($C$4="TEBA0714_REV01",CALC_CONN_TEBA0714_REV01!U229,))),"---")</f>
        <v>0</v>
      </c>
      <c r="D229" s="43">
        <f>IFERROR(IF($C$4="TEBT0714_REV01",CALC_CONN_TEBT0714_REV01!D229,IF($C$4="TEBB0714_REV01",CALC_CONN_TEBB0714_REV01!D229,IF($C$4="TEBA0714_REV01",CALC_CONN_TEBA0714_REV01!D229,))),"---")</f>
        <v>0</v>
      </c>
      <c r="E229" s="43">
        <f>IFERROR(IF($C$4="TEBT0714_REV01",CALC_CONN_TEBT0714_REV01!E229,IF($C$4="TEBB0714_REV01",CALC_CONN_TEBB0714_REV01!E229,IF($C$4="TEBA0714_REV01",CALC_CONN_TEBA0714_REV01!E229,))),"---")</f>
        <v>0</v>
      </c>
      <c r="F229" s="44" t="str">
        <f>IFERROR(IF(VLOOKUP($D229&amp;"-"&amp;$E229,IF($C$4="TEBA0714_REV01",CALC_CONN_TEBA0714_REV01!$F:$I,IF($C$4="TEBB0714_REV01",CALC_CONN_TEBB0714_REV01!$F:$I,IF($C$4="TEBT0714_REV01",CALC_CONN_TEBT0714_REV01!$F:$I))),4,0)="--","---",IF($C$4="TEBA0714_REV01",CALC_CONN_TEBA0714_REV01!$G229&amp; " --&gt; " &amp;CALC_CONN_TEBA0714_REV01!$I229&amp; " --&gt; ",IF($C$4="TEBB0714_REV01",CALC_CONN_TEBB0714_REV01!$G229&amp; " --&gt; " &amp;CALC_CONN_TEBB0714_REV01!$I229&amp; " --&gt; ",IF($C$4="TEBT0714_REV01",CALC_CONN_TEBT0714_REV01!$G229&amp; " --&gt; " &amp;CALC_CONN_TEBT0714_REV01!$I229&amp; " --&gt; ")))),"---")</f>
        <v>---</v>
      </c>
      <c r="G229" s="44" t="str">
        <f>IFERROR(IF(VLOOKUP($D229&amp;"-"&amp;$E229,IF($C$4="TEBA0714_REV01",CALC_CONN_TEBA0714_REV01!$F:$H,IF($C$4="TEBB0714_REV01",CALC_CONN_TEBB0714_REV01!$F:$H,IF($C$4="TEBT0714_REV01",CALC_CONN_TEBT0714_REV01!$F:$H))),3,0)="--",VLOOKUP($D229&amp;"-"&amp;$E229,IF($C$4="TEBA0714_REV01",CALC_CONN_TEBA0714_REV01!$F:$H,IF($C$4="TEBB0714_REV01",CALC_CONN_TEBB0714_REV01!$F:$H,IF($C$4="TEBT0714_REV01",CALC_CONN_TEBT0714_REV01!$F:$H))),2,0),VLOOKUP($D229&amp;"-"&amp;$E229,IF($C$4="TEBA0714_REV01",CALC_CONN_TEBA0714_REV01!$F:$H,IF($C$4="TEBB0714_REV01",CALC_CONN_TEBB0714_REV01!$F:$H,IF($C$4="TEBT0714_REV01",CALC_CONN_TEBT0714_REV01!$F:$H))),3,0)),"---")</f>
        <v>---</v>
      </c>
      <c r="H229" s="44" t="str">
        <f>IFERROR(VLOOKUP(G229,IF($C$4="TEBT0714_REV01",CALC_CONN_TEBT0714_REV01!$G:$T,IF($C$4="TEBB0714_REV01",CALC_CONN_TEBB0714_REV01!$G:$T,IF($C$4="TEBA0714_REV01",CALC_CONN_TEBA0714_REV01!$G:$T))),14,0),"---")</f>
        <v>---</v>
      </c>
      <c r="I229" s="44" t="str">
        <f>IFERROR(VLOOKUP($D229&amp;"-"&amp;$E229,IF($C$4="TEBA0714_REV01",CALC_CONN_TEBA0714_REV01!$F:$K,IF($C$4="TEBB0714_REV01",CALC_CONN_TEBB0714_REV01!$F:$K,IF($C$4="TEBT0714_REV01",CALC_CONN_TEBT0714_REV01!$F:$K,"???"))),6,0),"---")</f>
        <v>---</v>
      </c>
      <c r="J229" s="45" t="str">
        <f>IFERROR(VLOOKUP($D229&amp;"-"&amp;$E229,IF($C$4="TEBA0714_REV01",CALC_CONN_TEBA0714_REV01!$F:$M,IF($C$4="TEBB0714_REV01",CALC_CONN_TEBB0714_REV01!$F:$M,IF($C$4="TEBT0714_REV01",CALC_CONN_TEBT0714_REV01!$F:$M,"???"))),8,0),"---")</f>
        <v>---</v>
      </c>
      <c r="K229" s="46" t="str">
        <f>IFERROR(VLOOKUP($D229&amp;"-"&amp;$E229,IF($C$4="TEBT0714_REV01",CALC_CONN_TEBT0714_REV01!$F:$N,IF($C$4="TEBB0714_REV01",CALC_CONN_TEBB0714_REV01!$F:$N,IF($C$4="TEBA0714_REV01",CALC_CONN_TEBA0714_REV01!$F:$N))),9,0),"---")</f>
        <v>---</v>
      </c>
      <c r="L229" s="44" t="str">
        <f>IFERROR(VLOOKUP(K229,B2B!$H$3:$I$2000,2,0),"---")</f>
        <v>---</v>
      </c>
      <c r="M229" s="44" t="str">
        <f>IFERROR(VLOOKUP(L229,IF($M$4="TE0714_REV01",RAW_m_TE0714_REV01!$AD:$AH,IF($M$4="TE0714_REV02",RAW_m_TE0714_REV02!$AD:$AH,IF($M$4="TE0714_REV03",RAW_m_TE0714_REV03!$AD:$AH))),5,0),"---")</f>
        <v>---</v>
      </c>
      <c r="N229" s="44" t="str">
        <f>IFERROR(VLOOKUP(L229,IF($M$4="TE0714_REV01",RAW_m_TE0714_REV01!$AE:$AJ,IF($M$4="TE0714_REV02",RAW_m_TE0714_REV02!$AE:$AJ,IF($M$4="TE0714_REV03",RAW_m_TE0714_REV03!$AE:$AJ))),6,0),"---")</f>
        <v>---</v>
      </c>
      <c r="O229" s="54" t="str">
        <f>IFERROR(VLOOKUP(L229,IF($M$4="TE0714_REV01",RAW_m_TE0714_REV01!$AD:$AE,IF($M$4="TE0714_REV02",RAW_m_TE0714_REV02!$AD:$AE,IF($M$4="TE0714_REV03",RAW_m_TE0714_REV03!$AD:$AE))),2,0),"---")</f>
        <v>---</v>
      </c>
      <c r="P229" s="44" t="str">
        <f>IFERROR(VLOOKUP(O229,IF($M$4="TE0714_REV01",RAW_m_TE0714_REV01!$AJ:$AK,IF($M$4="TE0714_REV02",RAW_m_TE0714_REV02!$AJ:$AK,IF($M$4="TE0714_REV03",RAW_m_TE0714_REV03!$AJ:$AK))),2,0),"---")</f>
        <v>---</v>
      </c>
      <c r="Q229" s="44" t="str">
        <f>IFERROR(VLOOKUP(L229,IF($M$4="TE0714_REV01",RAW_m_TE0714_REV01!$AD:$AF,IF($M$4="TE0714_REV02",RAW_m_TE0714_REV02!$AD:$AF,IF($M$4="TE0714_REV03",RAW_m_TE0714_REV03!$AD:$AF))),3,0),"---")</f>
        <v>---</v>
      </c>
      <c r="R229" s="44" t="str">
        <f>IFERROR(VLOOKUP(O229,IF($M$4="TE0714_REV01",RAW_m_TE0714_REV01!$AE:$AG,IF($M$4="TE0714_REV02",RAW_m_TE0714_REV02!$AE:$AG,IF($M$4="TE0714_REV03",RAW_m_TE0714_REV03!$AE:$AG))),3,0),"---")</f>
        <v>---</v>
      </c>
      <c r="S229" s="44" t="str">
        <f t="shared" si="7"/>
        <v>---</v>
      </c>
    </row>
    <row r="230" spans="2:19" ht="15" customHeight="1" x14ac:dyDescent="0.25">
      <c r="B230" s="41">
        <f t="shared" si="6"/>
        <v>225</v>
      </c>
      <c r="C230" s="42">
        <f>IFERROR(IF($C$4="TEBT0714_REV01",CALC_CONN_TEBT0714_REV01!U230,IF($C$4="TEBB0714_REV01",CALC_CONN_TEBB0714_REV01!U230,IF($C$4="TEBA0714_REV01",CALC_CONN_TEBA0714_REV01!U230,))),"---")</f>
        <v>0</v>
      </c>
      <c r="D230" s="43">
        <f>IFERROR(IF($C$4="TEBT0714_REV01",CALC_CONN_TEBT0714_REV01!D230,IF($C$4="TEBB0714_REV01",CALC_CONN_TEBB0714_REV01!D230,IF($C$4="TEBA0714_REV01",CALC_CONN_TEBA0714_REV01!D230,))),"---")</f>
        <v>0</v>
      </c>
      <c r="E230" s="43">
        <f>IFERROR(IF($C$4="TEBT0714_REV01",CALC_CONN_TEBT0714_REV01!E230,IF($C$4="TEBB0714_REV01",CALC_CONN_TEBB0714_REV01!E230,IF($C$4="TEBA0714_REV01",CALC_CONN_TEBA0714_REV01!E230,))),"---")</f>
        <v>0</v>
      </c>
      <c r="F230" s="44" t="str">
        <f>IFERROR(IF(VLOOKUP($D230&amp;"-"&amp;$E230,IF($C$4="TEBA0714_REV01",CALC_CONN_TEBA0714_REV01!$F:$I,IF($C$4="TEBB0714_REV01",CALC_CONN_TEBB0714_REV01!$F:$I,IF($C$4="TEBT0714_REV01",CALC_CONN_TEBT0714_REV01!$F:$I))),4,0)="--","---",IF($C$4="TEBA0714_REV01",CALC_CONN_TEBA0714_REV01!$G230&amp; " --&gt; " &amp;CALC_CONN_TEBA0714_REV01!$I230&amp; " --&gt; ",IF($C$4="TEBB0714_REV01",CALC_CONN_TEBB0714_REV01!$G230&amp; " --&gt; " &amp;CALC_CONN_TEBB0714_REV01!$I230&amp; " --&gt; ",IF($C$4="TEBT0714_REV01",CALC_CONN_TEBT0714_REV01!$G230&amp; " --&gt; " &amp;CALC_CONN_TEBT0714_REV01!$I230&amp; " --&gt; ")))),"---")</f>
        <v>---</v>
      </c>
      <c r="G230" s="44" t="str">
        <f>IFERROR(IF(VLOOKUP($D230&amp;"-"&amp;$E230,IF($C$4="TEBA0714_REV01",CALC_CONN_TEBA0714_REV01!$F:$H,IF($C$4="TEBB0714_REV01",CALC_CONN_TEBB0714_REV01!$F:$H,IF($C$4="TEBT0714_REV01",CALC_CONN_TEBT0714_REV01!$F:$H))),3,0)="--",VLOOKUP($D230&amp;"-"&amp;$E230,IF($C$4="TEBA0714_REV01",CALC_CONN_TEBA0714_REV01!$F:$H,IF($C$4="TEBB0714_REV01",CALC_CONN_TEBB0714_REV01!$F:$H,IF($C$4="TEBT0714_REV01",CALC_CONN_TEBT0714_REV01!$F:$H))),2,0),VLOOKUP($D230&amp;"-"&amp;$E230,IF($C$4="TEBA0714_REV01",CALC_CONN_TEBA0714_REV01!$F:$H,IF($C$4="TEBB0714_REV01",CALC_CONN_TEBB0714_REV01!$F:$H,IF($C$4="TEBT0714_REV01",CALC_CONN_TEBT0714_REV01!$F:$H))),3,0)),"---")</f>
        <v>---</v>
      </c>
      <c r="H230" s="44" t="str">
        <f>IFERROR(VLOOKUP(G230,IF($C$4="TEBT0714_REV01",CALC_CONN_TEBT0714_REV01!$G:$T,IF($C$4="TEBB0714_REV01",CALC_CONN_TEBB0714_REV01!$G:$T,IF($C$4="TEBA0714_REV01",CALC_CONN_TEBA0714_REV01!$G:$T))),14,0),"---")</f>
        <v>---</v>
      </c>
      <c r="I230" s="44" t="str">
        <f>IFERROR(VLOOKUP($D230&amp;"-"&amp;$E230,IF($C$4="TEBA0714_REV01",CALC_CONN_TEBA0714_REV01!$F:$K,IF($C$4="TEBB0714_REV01",CALC_CONN_TEBB0714_REV01!$F:$K,IF($C$4="TEBT0714_REV01",CALC_CONN_TEBT0714_REV01!$F:$K,"???"))),6,0),"---")</f>
        <v>---</v>
      </c>
      <c r="J230" s="45" t="str">
        <f>IFERROR(VLOOKUP($D230&amp;"-"&amp;$E230,IF($C$4="TEBA0714_REV01",CALC_CONN_TEBA0714_REV01!$F:$M,IF($C$4="TEBB0714_REV01",CALC_CONN_TEBB0714_REV01!$F:$M,IF($C$4="TEBT0714_REV01",CALC_CONN_TEBT0714_REV01!$F:$M,"???"))),8,0),"---")</f>
        <v>---</v>
      </c>
      <c r="K230" s="46" t="str">
        <f>IFERROR(VLOOKUP($D230&amp;"-"&amp;$E230,IF($C$4="TEBT0714_REV01",CALC_CONN_TEBT0714_REV01!$F:$N,IF($C$4="TEBB0714_REV01",CALC_CONN_TEBB0714_REV01!$F:$N,IF($C$4="TEBA0714_REV01",CALC_CONN_TEBA0714_REV01!$F:$N))),9,0),"---")</f>
        <v>---</v>
      </c>
      <c r="L230" s="44" t="str">
        <f>IFERROR(VLOOKUP(K230,B2B!$H$3:$I$2000,2,0),"---")</f>
        <v>---</v>
      </c>
      <c r="M230" s="44" t="str">
        <f>IFERROR(VLOOKUP(L230,IF($M$4="TE0714_REV01",RAW_m_TE0714_REV01!$AD:$AH,IF($M$4="TE0714_REV02",RAW_m_TE0714_REV02!$AD:$AH,IF($M$4="TE0714_REV03",RAW_m_TE0714_REV03!$AD:$AH))),5,0),"---")</f>
        <v>---</v>
      </c>
      <c r="N230" s="44" t="str">
        <f>IFERROR(VLOOKUP(L230,IF($M$4="TE0714_REV01",RAW_m_TE0714_REV01!$AE:$AJ,IF($M$4="TE0714_REV02",RAW_m_TE0714_REV02!$AE:$AJ,IF($M$4="TE0714_REV03",RAW_m_TE0714_REV03!$AE:$AJ))),6,0),"---")</f>
        <v>---</v>
      </c>
      <c r="O230" s="54" t="str">
        <f>IFERROR(VLOOKUP(L230,IF($M$4="TE0714_REV01",RAW_m_TE0714_REV01!$AD:$AE,IF($M$4="TE0714_REV02",RAW_m_TE0714_REV02!$AD:$AE,IF($M$4="TE0714_REV03",RAW_m_TE0714_REV03!$AD:$AE))),2,0),"---")</f>
        <v>---</v>
      </c>
      <c r="P230" s="44" t="str">
        <f>IFERROR(VLOOKUP(O230,IF($M$4="TE0714_REV01",RAW_m_TE0714_REV01!$AJ:$AK,IF($M$4="TE0714_REV02",RAW_m_TE0714_REV02!$AJ:$AK,IF($M$4="TE0714_REV03",RAW_m_TE0714_REV03!$AJ:$AK))),2,0),"---")</f>
        <v>---</v>
      </c>
      <c r="Q230" s="44" t="str">
        <f>IFERROR(VLOOKUP(L230,IF($M$4="TE0714_REV01",RAW_m_TE0714_REV01!$AD:$AF,IF($M$4="TE0714_REV02",RAW_m_TE0714_REV02!$AD:$AF,IF($M$4="TE0714_REV03",RAW_m_TE0714_REV03!$AD:$AF))),3,0),"---")</f>
        <v>---</v>
      </c>
      <c r="R230" s="44" t="str">
        <f>IFERROR(VLOOKUP(O230,IF($M$4="TE0714_REV01",RAW_m_TE0714_REV01!$AE:$AG,IF($M$4="TE0714_REV02",RAW_m_TE0714_REV02!$AE:$AG,IF($M$4="TE0714_REV03",RAW_m_TE0714_REV03!$AE:$AG))),3,0),"---")</f>
        <v>---</v>
      </c>
      <c r="S230" s="44" t="str">
        <f t="shared" si="7"/>
        <v>---</v>
      </c>
    </row>
    <row r="231" spans="2:19" ht="15" customHeight="1" x14ac:dyDescent="0.25">
      <c r="B231" s="41">
        <f t="shared" si="6"/>
        <v>226</v>
      </c>
      <c r="C231" s="42">
        <f>IFERROR(IF($C$4="TEBT0714_REV01",CALC_CONN_TEBT0714_REV01!U231,IF($C$4="TEBB0714_REV01",CALC_CONN_TEBB0714_REV01!U231,IF($C$4="TEBA0714_REV01",CALC_CONN_TEBA0714_REV01!U231,))),"---")</f>
        <v>0</v>
      </c>
      <c r="D231" s="43">
        <f>IFERROR(IF($C$4="TEBT0714_REV01",CALC_CONN_TEBT0714_REV01!D231,IF($C$4="TEBB0714_REV01",CALC_CONN_TEBB0714_REV01!D231,IF($C$4="TEBA0714_REV01",CALC_CONN_TEBA0714_REV01!D231,))),"---")</f>
        <v>0</v>
      </c>
      <c r="E231" s="43">
        <f>IFERROR(IF($C$4="TEBT0714_REV01",CALC_CONN_TEBT0714_REV01!E231,IF($C$4="TEBB0714_REV01",CALC_CONN_TEBB0714_REV01!E231,IF($C$4="TEBA0714_REV01",CALC_CONN_TEBA0714_REV01!E231,))),"---")</f>
        <v>0</v>
      </c>
      <c r="F231" s="44" t="str">
        <f>IFERROR(IF(VLOOKUP($D231&amp;"-"&amp;$E231,IF($C$4="TEBA0714_REV01",CALC_CONN_TEBA0714_REV01!$F:$I,IF($C$4="TEBB0714_REV01",CALC_CONN_TEBB0714_REV01!$F:$I,IF($C$4="TEBT0714_REV01",CALC_CONN_TEBT0714_REV01!$F:$I))),4,0)="--","---",IF($C$4="TEBA0714_REV01",CALC_CONN_TEBA0714_REV01!$G231&amp; " --&gt; " &amp;CALC_CONN_TEBA0714_REV01!$I231&amp; " --&gt; ",IF($C$4="TEBB0714_REV01",CALC_CONN_TEBB0714_REV01!$G231&amp; " --&gt; " &amp;CALC_CONN_TEBB0714_REV01!$I231&amp; " --&gt; ",IF($C$4="TEBT0714_REV01",CALC_CONN_TEBT0714_REV01!$G231&amp; " --&gt; " &amp;CALC_CONN_TEBT0714_REV01!$I231&amp; " --&gt; ")))),"---")</f>
        <v>---</v>
      </c>
      <c r="G231" s="44" t="str">
        <f>IFERROR(IF(VLOOKUP($D231&amp;"-"&amp;$E231,IF($C$4="TEBA0714_REV01",CALC_CONN_TEBA0714_REV01!$F:$H,IF($C$4="TEBB0714_REV01",CALC_CONN_TEBB0714_REV01!$F:$H,IF($C$4="TEBT0714_REV01",CALC_CONN_TEBT0714_REV01!$F:$H))),3,0)="--",VLOOKUP($D231&amp;"-"&amp;$E231,IF($C$4="TEBA0714_REV01",CALC_CONN_TEBA0714_REV01!$F:$H,IF($C$4="TEBB0714_REV01",CALC_CONN_TEBB0714_REV01!$F:$H,IF($C$4="TEBT0714_REV01",CALC_CONN_TEBT0714_REV01!$F:$H))),2,0),VLOOKUP($D231&amp;"-"&amp;$E231,IF($C$4="TEBA0714_REV01",CALC_CONN_TEBA0714_REV01!$F:$H,IF($C$4="TEBB0714_REV01",CALC_CONN_TEBB0714_REV01!$F:$H,IF($C$4="TEBT0714_REV01",CALC_CONN_TEBT0714_REV01!$F:$H))),3,0)),"---")</f>
        <v>---</v>
      </c>
      <c r="H231" s="44" t="str">
        <f>IFERROR(VLOOKUP(G231,IF($C$4="TEBT0714_REV01",CALC_CONN_TEBT0714_REV01!$G:$T,IF($C$4="TEBB0714_REV01",CALC_CONN_TEBB0714_REV01!$G:$T,IF($C$4="TEBA0714_REV01",CALC_CONN_TEBA0714_REV01!$G:$T))),14,0),"---")</f>
        <v>---</v>
      </c>
      <c r="I231" s="44" t="str">
        <f>IFERROR(VLOOKUP($D231&amp;"-"&amp;$E231,IF($C$4="TEBA0714_REV01",CALC_CONN_TEBA0714_REV01!$F:$K,IF($C$4="TEBB0714_REV01",CALC_CONN_TEBB0714_REV01!$F:$K,IF($C$4="TEBT0714_REV01",CALC_CONN_TEBT0714_REV01!$F:$K,"???"))),6,0),"---")</f>
        <v>---</v>
      </c>
      <c r="J231" s="45" t="str">
        <f>IFERROR(VLOOKUP($D231&amp;"-"&amp;$E231,IF($C$4="TEBA0714_REV01",CALC_CONN_TEBA0714_REV01!$F:$M,IF($C$4="TEBB0714_REV01",CALC_CONN_TEBB0714_REV01!$F:$M,IF($C$4="TEBT0714_REV01",CALC_CONN_TEBT0714_REV01!$F:$M,"???"))),8,0),"---")</f>
        <v>---</v>
      </c>
      <c r="K231" s="46" t="str">
        <f>IFERROR(VLOOKUP($D231&amp;"-"&amp;$E231,IF($C$4="TEBT0714_REV01",CALC_CONN_TEBT0714_REV01!$F:$N,IF($C$4="TEBB0714_REV01",CALC_CONN_TEBB0714_REV01!$F:$N,IF($C$4="TEBA0714_REV01",CALC_CONN_TEBA0714_REV01!$F:$N))),9,0),"---")</f>
        <v>---</v>
      </c>
      <c r="L231" s="44" t="str">
        <f>IFERROR(VLOOKUP(K231,B2B!$H$3:$I$2000,2,0),"---")</f>
        <v>---</v>
      </c>
      <c r="M231" s="44" t="str">
        <f>IFERROR(VLOOKUP(L231,IF($M$4="TE0714_REV01",RAW_m_TE0714_REV01!$AD:$AH,IF($M$4="TE0714_REV02",RAW_m_TE0714_REV02!$AD:$AH,IF($M$4="TE0714_REV03",RAW_m_TE0714_REV03!$AD:$AH))),5,0),"---")</f>
        <v>---</v>
      </c>
      <c r="N231" s="44" t="str">
        <f>IFERROR(VLOOKUP(L231,IF($M$4="TE0714_REV01",RAW_m_TE0714_REV01!$AE:$AJ,IF($M$4="TE0714_REV02",RAW_m_TE0714_REV02!$AE:$AJ,IF($M$4="TE0714_REV03",RAW_m_TE0714_REV03!$AE:$AJ))),6,0),"---")</f>
        <v>---</v>
      </c>
      <c r="O231" s="54" t="str">
        <f>IFERROR(VLOOKUP(L231,IF($M$4="TE0714_REV01",RAW_m_TE0714_REV01!$AD:$AE,IF($M$4="TE0714_REV02",RAW_m_TE0714_REV02!$AD:$AE,IF($M$4="TE0714_REV03",RAW_m_TE0714_REV03!$AD:$AE))),2,0),"---")</f>
        <v>---</v>
      </c>
      <c r="P231" s="44" t="str">
        <f>IFERROR(VLOOKUP(O231,IF($M$4="TE0714_REV01",RAW_m_TE0714_REV01!$AJ:$AK,IF($M$4="TE0714_REV02",RAW_m_TE0714_REV02!$AJ:$AK,IF($M$4="TE0714_REV03",RAW_m_TE0714_REV03!$AJ:$AK))),2,0),"---")</f>
        <v>---</v>
      </c>
      <c r="Q231" s="44" t="str">
        <f>IFERROR(VLOOKUP(L231,IF($M$4="TE0714_REV01",RAW_m_TE0714_REV01!$AD:$AF,IF($M$4="TE0714_REV02",RAW_m_TE0714_REV02!$AD:$AF,IF($M$4="TE0714_REV03",RAW_m_TE0714_REV03!$AD:$AF))),3,0),"---")</f>
        <v>---</v>
      </c>
      <c r="R231" s="44" t="str">
        <f>IFERROR(VLOOKUP(O231,IF($M$4="TE0714_REV01",RAW_m_TE0714_REV01!$AE:$AG,IF($M$4="TE0714_REV02",RAW_m_TE0714_REV02!$AE:$AG,IF($M$4="TE0714_REV03",RAW_m_TE0714_REV03!$AE:$AG))),3,0),"---")</f>
        <v>---</v>
      </c>
      <c r="S231" s="44" t="str">
        <f t="shared" si="7"/>
        <v>---</v>
      </c>
    </row>
    <row r="232" spans="2:19" ht="15" customHeight="1" x14ac:dyDescent="0.25">
      <c r="B232" s="41">
        <f t="shared" si="6"/>
        <v>227</v>
      </c>
      <c r="C232" s="42">
        <f>IFERROR(IF($C$4="TEBT0714_REV01",CALC_CONN_TEBT0714_REV01!U232,IF($C$4="TEBB0714_REV01",CALC_CONN_TEBB0714_REV01!U232,IF($C$4="TEBA0714_REV01",CALC_CONN_TEBA0714_REV01!U232,))),"---")</f>
        <v>0</v>
      </c>
      <c r="D232" s="43">
        <f>IFERROR(IF($C$4="TEBT0714_REV01",CALC_CONN_TEBT0714_REV01!D232,IF($C$4="TEBB0714_REV01",CALC_CONN_TEBB0714_REV01!D232,IF($C$4="TEBA0714_REV01",CALC_CONN_TEBA0714_REV01!D232,))),"---")</f>
        <v>0</v>
      </c>
      <c r="E232" s="43">
        <f>IFERROR(IF($C$4="TEBT0714_REV01",CALC_CONN_TEBT0714_REV01!E232,IF($C$4="TEBB0714_REV01",CALC_CONN_TEBB0714_REV01!E232,IF($C$4="TEBA0714_REV01",CALC_CONN_TEBA0714_REV01!E232,))),"---")</f>
        <v>0</v>
      </c>
      <c r="F232" s="44" t="str">
        <f>IFERROR(IF(VLOOKUP($D232&amp;"-"&amp;$E232,IF($C$4="TEBA0714_REV01",CALC_CONN_TEBA0714_REV01!$F:$I,IF($C$4="TEBB0714_REV01",CALC_CONN_TEBB0714_REV01!$F:$I,IF($C$4="TEBT0714_REV01",CALC_CONN_TEBT0714_REV01!$F:$I))),4,0)="--","---",IF($C$4="TEBA0714_REV01",CALC_CONN_TEBA0714_REV01!$G232&amp; " --&gt; " &amp;CALC_CONN_TEBA0714_REV01!$I232&amp; " --&gt; ",IF($C$4="TEBB0714_REV01",CALC_CONN_TEBB0714_REV01!$G232&amp; " --&gt; " &amp;CALC_CONN_TEBB0714_REV01!$I232&amp; " --&gt; ",IF($C$4="TEBT0714_REV01",CALC_CONN_TEBT0714_REV01!$G232&amp; " --&gt; " &amp;CALC_CONN_TEBT0714_REV01!$I232&amp; " --&gt; ")))),"---")</f>
        <v>---</v>
      </c>
      <c r="G232" s="44" t="str">
        <f>IFERROR(IF(VLOOKUP($D232&amp;"-"&amp;$E232,IF($C$4="TEBA0714_REV01",CALC_CONN_TEBA0714_REV01!$F:$H,IF($C$4="TEBB0714_REV01",CALC_CONN_TEBB0714_REV01!$F:$H,IF($C$4="TEBT0714_REV01",CALC_CONN_TEBT0714_REV01!$F:$H))),3,0)="--",VLOOKUP($D232&amp;"-"&amp;$E232,IF($C$4="TEBA0714_REV01",CALC_CONN_TEBA0714_REV01!$F:$H,IF($C$4="TEBB0714_REV01",CALC_CONN_TEBB0714_REV01!$F:$H,IF($C$4="TEBT0714_REV01",CALC_CONN_TEBT0714_REV01!$F:$H))),2,0),VLOOKUP($D232&amp;"-"&amp;$E232,IF($C$4="TEBA0714_REV01",CALC_CONN_TEBA0714_REV01!$F:$H,IF($C$4="TEBB0714_REV01",CALC_CONN_TEBB0714_REV01!$F:$H,IF($C$4="TEBT0714_REV01",CALC_CONN_TEBT0714_REV01!$F:$H))),3,0)),"---")</f>
        <v>---</v>
      </c>
      <c r="H232" s="44" t="str">
        <f>IFERROR(VLOOKUP(G232,IF($C$4="TEBT0714_REV01",CALC_CONN_TEBT0714_REV01!$G:$T,IF($C$4="TEBB0714_REV01",CALC_CONN_TEBB0714_REV01!$G:$T,IF($C$4="TEBA0714_REV01",CALC_CONN_TEBA0714_REV01!$G:$T))),14,0),"---")</f>
        <v>---</v>
      </c>
      <c r="I232" s="44" t="str">
        <f>IFERROR(VLOOKUP($D232&amp;"-"&amp;$E232,IF($C$4="TEBA0714_REV01",CALC_CONN_TEBA0714_REV01!$F:$K,IF($C$4="TEBB0714_REV01",CALC_CONN_TEBB0714_REV01!$F:$K,IF($C$4="TEBT0714_REV01",CALC_CONN_TEBT0714_REV01!$F:$K,"???"))),6,0),"---")</f>
        <v>---</v>
      </c>
      <c r="J232" s="45" t="str">
        <f>IFERROR(VLOOKUP($D232&amp;"-"&amp;$E232,IF($C$4="TEBA0714_REV01",CALC_CONN_TEBA0714_REV01!$F:$M,IF($C$4="TEBB0714_REV01",CALC_CONN_TEBB0714_REV01!$F:$M,IF($C$4="TEBT0714_REV01",CALC_CONN_TEBT0714_REV01!$F:$M,"???"))),8,0),"---")</f>
        <v>---</v>
      </c>
      <c r="K232" s="46" t="str">
        <f>IFERROR(VLOOKUP($D232&amp;"-"&amp;$E232,IF($C$4="TEBT0714_REV01",CALC_CONN_TEBT0714_REV01!$F:$N,IF($C$4="TEBB0714_REV01",CALC_CONN_TEBB0714_REV01!$F:$N,IF($C$4="TEBA0714_REV01",CALC_CONN_TEBA0714_REV01!$F:$N))),9,0),"---")</f>
        <v>---</v>
      </c>
      <c r="L232" s="44" t="str">
        <f>IFERROR(VLOOKUP(K232,B2B!$H$3:$I$2000,2,0),"---")</f>
        <v>---</v>
      </c>
      <c r="M232" s="44" t="str">
        <f>IFERROR(VLOOKUP(L232,IF($M$4="TE0714_REV01",RAW_m_TE0714_REV01!$AD:$AH,IF($M$4="TE0714_REV02",RAW_m_TE0714_REV02!$AD:$AH,IF($M$4="TE0714_REV03",RAW_m_TE0714_REV03!$AD:$AH))),5,0),"---")</f>
        <v>---</v>
      </c>
      <c r="N232" s="44" t="str">
        <f>IFERROR(VLOOKUP(L232,IF($M$4="TE0714_REV01",RAW_m_TE0714_REV01!$AE:$AJ,IF($M$4="TE0714_REV02",RAW_m_TE0714_REV02!$AE:$AJ,IF($M$4="TE0714_REV03",RAW_m_TE0714_REV03!$AE:$AJ))),6,0),"---")</f>
        <v>---</v>
      </c>
      <c r="O232" s="54" t="str">
        <f>IFERROR(VLOOKUP(L232,IF($M$4="TE0714_REV01",RAW_m_TE0714_REV01!$AD:$AE,IF($M$4="TE0714_REV02",RAW_m_TE0714_REV02!$AD:$AE,IF($M$4="TE0714_REV03",RAW_m_TE0714_REV03!$AD:$AE))),2,0),"---")</f>
        <v>---</v>
      </c>
      <c r="P232" s="44" t="str">
        <f>IFERROR(VLOOKUP(O232,IF($M$4="TE0714_REV01",RAW_m_TE0714_REV01!$AJ:$AK,IF($M$4="TE0714_REV02",RAW_m_TE0714_REV02!$AJ:$AK,IF($M$4="TE0714_REV03",RAW_m_TE0714_REV03!$AJ:$AK))),2,0),"---")</f>
        <v>---</v>
      </c>
      <c r="Q232" s="44" t="str">
        <f>IFERROR(VLOOKUP(L232,IF($M$4="TE0714_REV01",RAW_m_TE0714_REV01!$AD:$AF,IF($M$4="TE0714_REV02",RAW_m_TE0714_REV02!$AD:$AF,IF($M$4="TE0714_REV03",RAW_m_TE0714_REV03!$AD:$AF))),3,0),"---")</f>
        <v>---</v>
      </c>
      <c r="R232" s="44" t="str">
        <f>IFERROR(VLOOKUP(O232,IF($M$4="TE0714_REV01",RAW_m_TE0714_REV01!$AE:$AG,IF($M$4="TE0714_REV02",RAW_m_TE0714_REV02!$AE:$AG,IF($M$4="TE0714_REV03",RAW_m_TE0714_REV03!$AE:$AG))),3,0),"---")</f>
        <v>---</v>
      </c>
      <c r="S232" s="44" t="str">
        <f t="shared" si="7"/>
        <v>---</v>
      </c>
    </row>
    <row r="233" spans="2:19" ht="15" customHeight="1" x14ac:dyDescent="0.25">
      <c r="B233" s="41">
        <f t="shared" si="6"/>
        <v>228</v>
      </c>
      <c r="C233" s="42">
        <f>IFERROR(IF($C$4="TEBT0714_REV01",CALC_CONN_TEBT0714_REV01!U233,IF($C$4="TEBB0714_REV01",CALC_CONN_TEBB0714_REV01!U233,IF($C$4="TEBA0714_REV01",CALC_CONN_TEBA0714_REV01!U233,))),"---")</f>
        <v>0</v>
      </c>
      <c r="D233" s="43">
        <f>IFERROR(IF($C$4="TEBT0714_REV01",CALC_CONN_TEBT0714_REV01!D233,IF($C$4="TEBB0714_REV01",CALC_CONN_TEBB0714_REV01!D233,IF($C$4="TEBA0714_REV01",CALC_CONN_TEBA0714_REV01!D233,))),"---")</f>
        <v>0</v>
      </c>
      <c r="E233" s="43">
        <f>IFERROR(IF($C$4="TEBT0714_REV01",CALC_CONN_TEBT0714_REV01!E233,IF($C$4="TEBB0714_REV01",CALC_CONN_TEBB0714_REV01!E233,IF($C$4="TEBA0714_REV01",CALC_CONN_TEBA0714_REV01!E233,))),"---")</f>
        <v>0</v>
      </c>
      <c r="F233" s="44" t="str">
        <f>IFERROR(IF(VLOOKUP($D233&amp;"-"&amp;$E233,IF($C$4="TEBA0714_REV01",CALC_CONN_TEBA0714_REV01!$F:$I,IF($C$4="TEBB0714_REV01",CALC_CONN_TEBB0714_REV01!$F:$I,IF($C$4="TEBT0714_REV01",CALC_CONN_TEBT0714_REV01!$F:$I))),4,0)="--","---",IF($C$4="TEBA0714_REV01",CALC_CONN_TEBA0714_REV01!$G233&amp; " --&gt; " &amp;CALC_CONN_TEBA0714_REV01!$I233&amp; " --&gt; ",IF($C$4="TEBB0714_REV01",CALC_CONN_TEBB0714_REV01!$G233&amp; " --&gt; " &amp;CALC_CONN_TEBB0714_REV01!$I233&amp; " --&gt; ",IF($C$4="TEBT0714_REV01",CALC_CONN_TEBT0714_REV01!$G233&amp; " --&gt; " &amp;CALC_CONN_TEBT0714_REV01!$I233&amp; " --&gt; ")))),"---")</f>
        <v>---</v>
      </c>
      <c r="G233" s="44" t="str">
        <f>IFERROR(IF(VLOOKUP($D233&amp;"-"&amp;$E233,IF($C$4="TEBA0714_REV01",CALC_CONN_TEBA0714_REV01!$F:$H,IF($C$4="TEBB0714_REV01",CALC_CONN_TEBB0714_REV01!$F:$H,IF($C$4="TEBT0714_REV01",CALC_CONN_TEBT0714_REV01!$F:$H))),3,0)="--",VLOOKUP($D233&amp;"-"&amp;$E233,IF($C$4="TEBA0714_REV01",CALC_CONN_TEBA0714_REV01!$F:$H,IF($C$4="TEBB0714_REV01",CALC_CONN_TEBB0714_REV01!$F:$H,IF($C$4="TEBT0714_REV01",CALC_CONN_TEBT0714_REV01!$F:$H))),2,0),VLOOKUP($D233&amp;"-"&amp;$E233,IF($C$4="TEBA0714_REV01",CALC_CONN_TEBA0714_REV01!$F:$H,IF($C$4="TEBB0714_REV01",CALC_CONN_TEBB0714_REV01!$F:$H,IF($C$4="TEBT0714_REV01",CALC_CONN_TEBT0714_REV01!$F:$H))),3,0)),"---")</f>
        <v>---</v>
      </c>
      <c r="H233" s="44" t="str">
        <f>IFERROR(VLOOKUP(G233,IF($C$4="TEBT0714_REV01",CALC_CONN_TEBT0714_REV01!$G:$T,IF($C$4="TEBB0714_REV01",CALC_CONN_TEBB0714_REV01!$G:$T,IF($C$4="TEBA0714_REV01",CALC_CONN_TEBA0714_REV01!$G:$T))),14,0),"---")</f>
        <v>---</v>
      </c>
      <c r="I233" s="44" t="str">
        <f>IFERROR(VLOOKUP($D233&amp;"-"&amp;$E233,IF($C$4="TEBA0714_REV01",CALC_CONN_TEBA0714_REV01!$F:$K,IF($C$4="TEBB0714_REV01",CALC_CONN_TEBB0714_REV01!$F:$K,IF($C$4="TEBT0714_REV01",CALC_CONN_TEBT0714_REV01!$F:$K,"???"))),6,0),"---")</f>
        <v>---</v>
      </c>
      <c r="J233" s="45" t="str">
        <f>IFERROR(VLOOKUP($D233&amp;"-"&amp;$E233,IF($C$4="TEBA0714_REV01",CALC_CONN_TEBA0714_REV01!$F:$M,IF($C$4="TEBB0714_REV01",CALC_CONN_TEBB0714_REV01!$F:$M,IF($C$4="TEBT0714_REV01",CALC_CONN_TEBT0714_REV01!$F:$M,"???"))),8,0),"---")</f>
        <v>---</v>
      </c>
      <c r="K233" s="46" t="str">
        <f>IFERROR(VLOOKUP($D233&amp;"-"&amp;$E233,IF($C$4="TEBT0714_REV01",CALC_CONN_TEBT0714_REV01!$F:$N,IF($C$4="TEBB0714_REV01",CALC_CONN_TEBB0714_REV01!$F:$N,IF($C$4="TEBA0714_REV01",CALC_CONN_TEBA0714_REV01!$F:$N))),9,0),"---")</f>
        <v>---</v>
      </c>
      <c r="L233" s="44" t="str">
        <f>IFERROR(VLOOKUP(K233,B2B!$H$3:$I$2000,2,0),"---")</f>
        <v>---</v>
      </c>
      <c r="M233" s="44" t="str">
        <f>IFERROR(VLOOKUP(L233,IF($M$4="TE0714_REV01",RAW_m_TE0714_REV01!$AD:$AH,IF($M$4="TE0714_REV02",RAW_m_TE0714_REV02!$AD:$AH,IF($M$4="TE0714_REV03",RAW_m_TE0714_REV03!$AD:$AH))),5,0),"---")</f>
        <v>---</v>
      </c>
      <c r="N233" s="44" t="str">
        <f>IFERROR(VLOOKUP(L233,IF($M$4="TE0714_REV01",RAW_m_TE0714_REV01!$AE:$AJ,IF($M$4="TE0714_REV02",RAW_m_TE0714_REV02!$AE:$AJ,IF($M$4="TE0714_REV03",RAW_m_TE0714_REV03!$AE:$AJ))),6,0),"---")</f>
        <v>---</v>
      </c>
      <c r="O233" s="54" t="str">
        <f>IFERROR(VLOOKUP(L233,IF($M$4="TE0714_REV01",RAW_m_TE0714_REV01!$AD:$AE,IF($M$4="TE0714_REV02",RAW_m_TE0714_REV02!$AD:$AE,IF($M$4="TE0714_REV03",RAW_m_TE0714_REV03!$AD:$AE))),2,0),"---")</f>
        <v>---</v>
      </c>
      <c r="P233" s="44" t="str">
        <f>IFERROR(VLOOKUP(O233,IF($M$4="TE0714_REV01",RAW_m_TE0714_REV01!$AJ:$AK,IF($M$4="TE0714_REV02",RAW_m_TE0714_REV02!$AJ:$AK,IF($M$4="TE0714_REV03",RAW_m_TE0714_REV03!$AJ:$AK))),2,0),"---")</f>
        <v>---</v>
      </c>
      <c r="Q233" s="44" t="str">
        <f>IFERROR(VLOOKUP(L233,IF($M$4="TE0714_REV01",RAW_m_TE0714_REV01!$AD:$AF,IF($M$4="TE0714_REV02",RAW_m_TE0714_REV02!$AD:$AF,IF($M$4="TE0714_REV03",RAW_m_TE0714_REV03!$AD:$AF))),3,0),"---")</f>
        <v>---</v>
      </c>
      <c r="R233" s="44" t="str">
        <f>IFERROR(VLOOKUP(O233,IF($M$4="TE0714_REV01",RAW_m_TE0714_REV01!$AE:$AG,IF($M$4="TE0714_REV02",RAW_m_TE0714_REV02!$AE:$AG,IF($M$4="TE0714_REV03",RAW_m_TE0714_REV03!$AE:$AG))),3,0),"---")</f>
        <v>---</v>
      </c>
      <c r="S233" s="44" t="str">
        <f t="shared" si="7"/>
        <v>---</v>
      </c>
    </row>
    <row r="234" spans="2:19" ht="15" customHeight="1" x14ac:dyDescent="0.25">
      <c r="B234" s="41">
        <f t="shared" si="6"/>
        <v>229</v>
      </c>
      <c r="C234" s="42">
        <f>IFERROR(IF($C$4="TEBT0714_REV01",CALC_CONN_TEBT0714_REV01!U234,IF($C$4="TEBB0714_REV01",CALC_CONN_TEBB0714_REV01!U234,IF($C$4="TEBA0714_REV01",CALC_CONN_TEBA0714_REV01!U234,))),"---")</f>
        <v>0</v>
      </c>
      <c r="D234" s="43">
        <f>IFERROR(IF($C$4="TEBT0714_REV01",CALC_CONN_TEBT0714_REV01!D234,IF($C$4="TEBB0714_REV01",CALC_CONN_TEBB0714_REV01!D234,IF($C$4="TEBA0714_REV01",CALC_CONN_TEBA0714_REV01!D234,))),"---")</f>
        <v>0</v>
      </c>
      <c r="E234" s="43">
        <f>IFERROR(IF($C$4="TEBT0714_REV01",CALC_CONN_TEBT0714_REV01!E234,IF($C$4="TEBB0714_REV01",CALC_CONN_TEBB0714_REV01!E234,IF($C$4="TEBA0714_REV01",CALC_CONN_TEBA0714_REV01!E234,))),"---")</f>
        <v>0</v>
      </c>
      <c r="F234" s="44" t="str">
        <f>IFERROR(IF(VLOOKUP($D234&amp;"-"&amp;$E234,IF($C$4="TEBA0714_REV01",CALC_CONN_TEBA0714_REV01!$F:$I,IF($C$4="TEBB0714_REV01",CALC_CONN_TEBB0714_REV01!$F:$I,IF($C$4="TEBT0714_REV01",CALC_CONN_TEBT0714_REV01!$F:$I))),4,0)="--","---",IF($C$4="TEBA0714_REV01",CALC_CONN_TEBA0714_REV01!$G234&amp; " --&gt; " &amp;CALC_CONN_TEBA0714_REV01!$I234&amp; " --&gt; ",IF($C$4="TEBB0714_REV01",CALC_CONN_TEBB0714_REV01!$G234&amp; " --&gt; " &amp;CALC_CONN_TEBB0714_REV01!$I234&amp; " --&gt; ",IF($C$4="TEBT0714_REV01",CALC_CONN_TEBT0714_REV01!$G234&amp; " --&gt; " &amp;CALC_CONN_TEBT0714_REV01!$I234&amp; " --&gt; ")))),"---")</f>
        <v>---</v>
      </c>
      <c r="G234" s="44" t="str">
        <f>IFERROR(IF(VLOOKUP($D234&amp;"-"&amp;$E234,IF($C$4="TEBA0714_REV01",CALC_CONN_TEBA0714_REV01!$F:$H,IF($C$4="TEBB0714_REV01",CALC_CONN_TEBB0714_REV01!$F:$H,IF($C$4="TEBT0714_REV01",CALC_CONN_TEBT0714_REV01!$F:$H))),3,0)="--",VLOOKUP($D234&amp;"-"&amp;$E234,IF($C$4="TEBA0714_REV01",CALC_CONN_TEBA0714_REV01!$F:$H,IF($C$4="TEBB0714_REV01",CALC_CONN_TEBB0714_REV01!$F:$H,IF($C$4="TEBT0714_REV01",CALC_CONN_TEBT0714_REV01!$F:$H))),2,0),VLOOKUP($D234&amp;"-"&amp;$E234,IF($C$4="TEBA0714_REV01",CALC_CONN_TEBA0714_REV01!$F:$H,IF($C$4="TEBB0714_REV01",CALC_CONN_TEBB0714_REV01!$F:$H,IF($C$4="TEBT0714_REV01",CALC_CONN_TEBT0714_REV01!$F:$H))),3,0)),"---")</f>
        <v>---</v>
      </c>
      <c r="H234" s="44" t="str">
        <f>IFERROR(VLOOKUP(G234,IF($C$4="TEBT0714_REV01",CALC_CONN_TEBT0714_REV01!$G:$T,IF($C$4="TEBB0714_REV01",CALC_CONN_TEBB0714_REV01!$G:$T,IF($C$4="TEBA0714_REV01",CALC_CONN_TEBA0714_REV01!$G:$T))),14,0),"---")</f>
        <v>---</v>
      </c>
      <c r="I234" s="44" t="str">
        <f>IFERROR(VLOOKUP($D234&amp;"-"&amp;$E234,IF($C$4="TEBA0714_REV01",CALC_CONN_TEBA0714_REV01!$F:$K,IF($C$4="TEBB0714_REV01",CALC_CONN_TEBB0714_REV01!$F:$K,IF($C$4="TEBT0714_REV01",CALC_CONN_TEBT0714_REV01!$F:$K,"???"))),6,0),"---")</f>
        <v>---</v>
      </c>
      <c r="J234" s="45" t="str">
        <f>IFERROR(VLOOKUP($D234&amp;"-"&amp;$E234,IF($C$4="TEBA0714_REV01",CALC_CONN_TEBA0714_REV01!$F:$M,IF($C$4="TEBB0714_REV01",CALC_CONN_TEBB0714_REV01!$F:$M,IF($C$4="TEBT0714_REV01",CALC_CONN_TEBT0714_REV01!$F:$M,"???"))),8,0),"---")</f>
        <v>---</v>
      </c>
      <c r="K234" s="46" t="str">
        <f>IFERROR(VLOOKUP($D234&amp;"-"&amp;$E234,IF($C$4="TEBT0714_REV01",CALC_CONN_TEBT0714_REV01!$F:$N,IF($C$4="TEBB0714_REV01",CALC_CONN_TEBB0714_REV01!$F:$N,IF($C$4="TEBA0714_REV01",CALC_CONN_TEBA0714_REV01!$F:$N))),9,0),"---")</f>
        <v>---</v>
      </c>
      <c r="L234" s="44" t="str">
        <f>IFERROR(VLOOKUP(K234,B2B!$H$3:$I$2000,2,0),"---")</f>
        <v>---</v>
      </c>
      <c r="M234" s="44" t="str">
        <f>IFERROR(VLOOKUP(L234,IF($M$4="TE0714_REV01",RAW_m_TE0714_REV01!$AD:$AH,IF($M$4="TE0714_REV02",RAW_m_TE0714_REV02!$AD:$AH,IF($M$4="TE0714_REV03",RAW_m_TE0714_REV03!$AD:$AH))),5,0),"---")</f>
        <v>---</v>
      </c>
      <c r="N234" s="44" t="str">
        <f>IFERROR(VLOOKUP(L234,IF($M$4="TE0714_REV01",RAW_m_TE0714_REV01!$AE:$AJ,IF($M$4="TE0714_REV02",RAW_m_TE0714_REV02!$AE:$AJ,IF($M$4="TE0714_REV03",RAW_m_TE0714_REV03!$AE:$AJ))),6,0),"---")</f>
        <v>---</v>
      </c>
      <c r="O234" s="54" t="str">
        <f>IFERROR(VLOOKUP(L234,IF($M$4="TE0714_REV01",RAW_m_TE0714_REV01!$AD:$AE,IF($M$4="TE0714_REV02",RAW_m_TE0714_REV02!$AD:$AE,IF($M$4="TE0714_REV03",RAW_m_TE0714_REV03!$AD:$AE))),2,0),"---")</f>
        <v>---</v>
      </c>
      <c r="P234" s="44" t="str">
        <f>IFERROR(VLOOKUP(O234,IF($M$4="TE0714_REV01",RAW_m_TE0714_REV01!$AJ:$AK,IF($M$4="TE0714_REV02",RAW_m_TE0714_REV02!$AJ:$AK,IF($M$4="TE0714_REV03",RAW_m_TE0714_REV03!$AJ:$AK))),2,0),"---")</f>
        <v>---</v>
      </c>
      <c r="Q234" s="44" t="str">
        <f>IFERROR(VLOOKUP(L234,IF($M$4="TE0714_REV01",RAW_m_TE0714_REV01!$AD:$AF,IF($M$4="TE0714_REV02",RAW_m_TE0714_REV02!$AD:$AF,IF($M$4="TE0714_REV03",RAW_m_TE0714_REV03!$AD:$AF))),3,0),"---")</f>
        <v>---</v>
      </c>
      <c r="R234" s="44" t="str">
        <f>IFERROR(VLOOKUP(O234,IF($M$4="TE0714_REV01",RAW_m_TE0714_REV01!$AE:$AG,IF($M$4="TE0714_REV02",RAW_m_TE0714_REV02!$AE:$AG,IF($M$4="TE0714_REV03",RAW_m_TE0714_REV03!$AE:$AG))),3,0),"---")</f>
        <v>---</v>
      </c>
      <c r="S234" s="44" t="str">
        <f t="shared" si="7"/>
        <v>---</v>
      </c>
    </row>
    <row r="235" spans="2:19" ht="15" customHeight="1" x14ac:dyDescent="0.25">
      <c r="B235" s="41">
        <f t="shared" si="6"/>
        <v>230</v>
      </c>
      <c r="C235" s="42">
        <f>IFERROR(IF($C$4="TEBT0714_REV01",CALC_CONN_TEBT0714_REV01!U235,IF($C$4="TEBB0714_REV01",CALC_CONN_TEBB0714_REV01!U235,IF($C$4="TEBA0714_REV01",CALC_CONN_TEBA0714_REV01!U235,))),"---")</f>
        <v>0</v>
      </c>
      <c r="D235" s="43">
        <f>IFERROR(IF($C$4="TEBT0714_REV01",CALC_CONN_TEBT0714_REV01!D235,IF($C$4="TEBB0714_REV01",CALC_CONN_TEBB0714_REV01!D235,IF($C$4="TEBA0714_REV01",CALC_CONN_TEBA0714_REV01!D235,))),"---")</f>
        <v>0</v>
      </c>
      <c r="E235" s="43">
        <f>IFERROR(IF($C$4="TEBT0714_REV01",CALC_CONN_TEBT0714_REV01!E235,IF($C$4="TEBB0714_REV01",CALC_CONN_TEBB0714_REV01!E235,IF($C$4="TEBA0714_REV01",CALC_CONN_TEBA0714_REV01!E235,))),"---")</f>
        <v>0</v>
      </c>
      <c r="F235" s="44" t="str">
        <f>IFERROR(IF(VLOOKUP($D235&amp;"-"&amp;$E235,IF($C$4="TEBA0714_REV01",CALC_CONN_TEBA0714_REV01!$F:$I,IF($C$4="TEBB0714_REV01",CALC_CONN_TEBB0714_REV01!$F:$I,IF($C$4="TEBT0714_REV01",CALC_CONN_TEBT0714_REV01!$F:$I))),4,0)="--","---",IF($C$4="TEBA0714_REV01",CALC_CONN_TEBA0714_REV01!$G235&amp; " --&gt; " &amp;CALC_CONN_TEBA0714_REV01!$I235&amp; " --&gt; ",IF($C$4="TEBB0714_REV01",CALC_CONN_TEBB0714_REV01!$G235&amp; " --&gt; " &amp;CALC_CONN_TEBB0714_REV01!$I235&amp; " --&gt; ",IF($C$4="TEBT0714_REV01",CALC_CONN_TEBT0714_REV01!$G235&amp; " --&gt; " &amp;CALC_CONN_TEBT0714_REV01!$I235&amp; " --&gt; ")))),"---")</f>
        <v>---</v>
      </c>
      <c r="G235" s="44" t="str">
        <f>IFERROR(IF(VLOOKUP($D235&amp;"-"&amp;$E235,IF($C$4="TEBA0714_REV01",CALC_CONN_TEBA0714_REV01!$F:$H,IF($C$4="TEBB0714_REV01",CALC_CONN_TEBB0714_REV01!$F:$H,IF($C$4="TEBT0714_REV01",CALC_CONN_TEBT0714_REV01!$F:$H))),3,0)="--",VLOOKUP($D235&amp;"-"&amp;$E235,IF($C$4="TEBA0714_REV01",CALC_CONN_TEBA0714_REV01!$F:$H,IF($C$4="TEBB0714_REV01",CALC_CONN_TEBB0714_REV01!$F:$H,IF($C$4="TEBT0714_REV01",CALC_CONN_TEBT0714_REV01!$F:$H))),2,0),VLOOKUP($D235&amp;"-"&amp;$E235,IF($C$4="TEBA0714_REV01",CALC_CONN_TEBA0714_REV01!$F:$H,IF($C$4="TEBB0714_REV01",CALC_CONN_TEBB0714_REV01!$F:$H,IF($C$4="TEBT0714_REV01",CALC_CONN_TEBT0714_REV01!$F:$H))),3,0)),"---")</f>
        <v>---</v>
      </c>
      <c r="H235" s="44" t="str">
        <f>IFERROR(VLOOKUP(G235,IF($C$4="TEBT0714_REV01",CALC_CONN_TEBT0714_REV01!$G:$T,IF($C$4="TEBB0714_REV01",CALC_CONN_TEBB0714_REV01!$G:$T,IF($C$4="TEBA0714_REV01",CALC_CONN_TEBA0714_REV01!$G:$T))),14,0),"---")</f>
        <v>---</v>
      </c>
      <c r="I235" s="44" t="str">
        <f>IFERROR(VLOOKUP($D235&amp;"-"&amp;$E235,IF($C$4="TEBA0714_REV01",CALC_CONN_TEBA0714_REV01!$F:$K,IF($C$4="TEBB0714_REV01",CALC_CONN_TEBB0714_REV01!$F:$K,IF($C$4="TEBT0714_REV01",CALC_CONN_TEBT0714_REV01!$F:$K,"???"))),6,0),"---")</f>
        <v>---</v>
      </c>
      <c r="J235" s="45" t="str">
        <f>IFERROR(VLOOKUP($D235&amp;"-"&amp;$E235,IF($C$4="TEBA0714_REV01",CALC_CONN_TEBA0714_REV01!$F:$M,IF($C$4="TEBB0714_REV01",CALC_CONN_TEBB0714_REV01!$F:$M,IF($C$4="TEBT0714_REV01",CALC_CONN_TEBT0714_REV01!$F:$M,"???"))),8,0),"---")</f>
        <v>---</v>
      </c>
      <c r="K235" s="46" t="str">
        <f>IFERROR(VLOOKUP($D235&amp;"-"&amp;$E235,IF($C$4="TEBT0714_REV01",CALC_CONN_TEBT0714_REV01!$F:$N,IF($C$4="TEBB0714_REV01",CALC_CONN_TEBB0714_REV01!$F:$N,IF($C$4="TEBA0714_REV01",CALC_CONN_TEBA0714_REV01!$F:$N))),9,0),"---")</f>
        <v>---</v>
      </c>
      <c r="L235" s="44" t="str">
        <f>IFERROR(VLOOKUP(K235,B2B!$H$3:$I$2000,2,0),"---")</f>
        <v>---</v>
      </c>
      <c r="M235" s="44" t="str">
        <f>IFERROR(VLOOKUP(L235,IF($M$4="TE0714_REV01",RAW_m_TE0714_REV01!$AD:$AH,IF($M$4="TE0714_REV02",RAW_m_TE0714_REV02!$AD:$AH,IF($M$4="TE0714_REV03",RAW_m_TE0714_REV03!$AD:$AH))),5,0),"---")</f>
        <v>---</v>
      </c>
      <c r="N235" s="44" t="str">
        <f>IFERROR(VLOOKUP(L235,IF($M$4="TE0714_REV01",RAW_m_TE0714_REV01!$AE:$AJ,IF($M$4="TE0714_REV02",RAW_m_TE0714_REV02!$AE:$AJ,IF($M$4="TE0714_REV03",RAW_m_TE0714_REV03!$AE:$AJ))),6,0),"---")</f>
        <v>---</v>
      </c>
      <c r="O235" s="54" t="str">
        <f>IFERROR(VLOOKUP(L235,IF($M$4="TE0714_REV01",RAW_m_TE0714_REV01!$AD:$AE,IF($M$4="TE0714_REV02",RAW_m_TE0714_REV02!$AD:$AE,IF($M$4="TE0714_REV03",RAW_m_TE0714_REV03!$AD:$AE))),2,0),"---")</f>
        <v>---</v>
      </c>
      <c r="P235" s="44" t="str">
        <f>IFERROR(VLOOKUP(O235,IF($M$4="TE0714_REV01",RAW_m_TE0714_REV01!$AJ:$AK,IF($M$4="TE0714_REV02",RAW_m_TE0714_REV02!$AJ:$AK,IF($M$4="TE0714_REV03",RAW_m_TE0714_REV03!$AJ:$AK))),2,0),"---")</f>
        <v>---</v>
      </c>
      <c r="Q235" s="44" t="str">
        <f>IFERROR(VLOOKUP(L235,IF($M$4="TE0714_REV01",RAW_m_TE0714_REV01!$AD:$AF,IF($M$4="TE0714_REV02",RAW_m_TE0714_REV02!$AD:$AF,IF($M$4="TE0714_REV03",RAW_m_TE0714_REV03!$AD:$AF))),3,0),"---")</f>
        <v>---</v>
      </c>
      <c r="R235" s="44" t="str">
        <f>IFERROR(VLOOKUP(O235,IF($M$4="TE0714_REV01",RAW_m_TE0714_REV01!$AE:$AG,IF($M$4="TE0714_REV02",RAW_m_TE0714_REV02!$AE:$AG,IF($M$4="TE0714_REV03",RAW_m_TE0714_REV03!$AE:$AG))),3,0),"---")</f>
        <v>---</v>
      </c>
      <c r="S235" s="44" t="str">
        <f t="shared" si="7"/>
        <v>---</v>
      </c>
    </row>
    <row r="236" spans="2:19" ht="15" customHeight="1" x14ac:dyDescent="0.25">
      <c r="B236" s="41">
        <f t="shared" si="6"/>
        <v>231</v>
      </c>
      <c r="C236" s="42">
        <f>IFERROR(IF($C$4="TEBT0714_REV01",CALC_CONN_TEBT0714_REV01!U236,IF($C$4="TEBB0714_REV01",CALC_CONN_TEBB0714_REV01!U236,IF($C$4="TEBA0714_REV01",CALC_CONN_TEBA0714_REV01!U236,))),"---")</f>
        <v>0</v>
      </c>
      <c r="D236" s="43">
        <f>IFERROR(IF($C$4="TEBT0714_REV01",CALC_CONN_TEBT0714_REV01!D236,IF($C$4="TEBB0714_REV01",CALC_CONN_TEBB0714_REV01!D236,IF($C$4="TEBA0714_REV01",CALC_CONN_TEBA0714_REV01!D236,))),"---")</f>
        <v>0</v>
      </c>
      <c r="E236" s="43">
        <f>IFERROR(IF($C$4="TEBT0714_REV01",CALC_CONN_TEBT0714_REV01!E236,IF($C$4="TEBB0714_REV01",CALC_CONN_TEBB0714_REV01!E236,IF($C$4="TEBA0714_REV01",CALC_CONN_TEBA0714_REV01!E236,))),"---")</f>
        <v>0</v>
      </c>
      <c r="F236" s="44" t="str">
        <f>IFERROR(IF(VLOOKUP($D236&amp;"-"&amp;$E236,IF($C$4="TEBA0714_REV01",CALC_CONN_TEBA0714_REV01!$F:$I,IF($C$4="TEBB0714_REV01",CALC_CONN_TEBB0714_REV01!$F:$I,IF($C$4="TEBT0714_REV01",CALC_CONN_TEBT0714_REV01!$F:$I))),4,0)="--","---",IF($C$4="TEBA0714_REV01",CALC_CONN_TEBA0714_REV01!$G236&amp; " --&gt; " &amp;CALC_CONN_TEBA0714_REV01!$I236&amp; " --&gt; ",IF($C$4="TEBB0714_REV01",CALC_CONN_TEBB0714_REV01!$G236&amp; " --&gt; " &amp;CALC_CONN_TEBB0714_REV01!$I236&amp; " --&gt; ",IF($C$4="TEBT0714_REV01",CALC_CONN_TEBT0714_REV01!$G236&amp; " --&gt; " &amp;CALC_CONN_TEBT0714_REV01!$I236&amp; " --&gt; ")))),"---")</f>
        <v>---</v>
      </c>
      <c r="G236" s="44" t="str">
        <f>IFERROR(IF(VLOOKUP($D236&amp;"-"&amp;$E236,IF($C$4="TEBA0714_REV01",CALC_CONN_TEBA0714_REV01!$F:$H,IF($C$4="TEBB0714_REV01",CALC_CONN_TEBB0714_REV01!$F:$H,IF($C$4="TEBT0714_REV01",CALC_CONN_TEBT0714_REV01!$F:$H))),3,0)="--",VLOOKUP($D236&amp;"-"&amp;$E236,IF($C$4="TEBA0714_REV01",CALC_CONN_TEBA0714_REV01!$F:$H,IF($C$4="TEBB0714_REV01",CALC_CONN_TEBB0714_REV01!$F:$H,IF($C$4="TEBT0714_REV01",CALC_CONN_TEBT0714_REV01!$F:$H))),2,0),VLOOKUP($D236&amp;"-"&amp;$E236,IF($C$4="TEBA0714_REV01",CALC_CONN_TEBA0714_REV01!$F:$H,IF($C$4="TEBB0714_REV01",CALC_CONN_TEBB0714_REV01!$F:$H,IF($C$4="TEBT0714_REV01",CALC_CONN_TEBT0714_REV01!$F:$H))),3,0)),"---")</f>
        <v>---</v>
      </c>
      <c r="H236" s="44" t="str">
        <f>IFERROR(VLOOKUP(G236,IF($C$4="TEBT0714_REV01",CALC_CONN_TEBT0714_REV01!$G:$T,IF($C$4="TEBB0714_REV01",CALC_CONN_TEBB0714_REV01!$G:$T,IF($C$4="TEBA0714_REV01",CALC_CONN_TEBA0714_REV01!$G:$T))),14,0),"---")</f>
        <v>---</v>
      </c>
      <c r="I236" s="44" t="str">
        <f>IFERROR(VLOOKUP($D236&amp;"-"&amp;$E236,IF($C$4="TEBA0714_REV01",CALC_CONN_TEBA0714_REV01!$F:$K,IF($C$4="TEBB0714_REV01",CALC_CONN_TEBB0714_REV01!$F:$K,IF($C$4="TEBT0714_REV01",CALC_CONN_TEBT0714_REV01!$F:$K,"???"))),6,0),"---")</f>
        <v>---</v>
      </c>
      <c r="J236" s="45" t="str">
        <f>IFERROR(VLOOKUP($D236&amp;"-"&amp;$E236,IF($C$4="TEBA0714_REV01",CALC_CONN_TEBA0714_REV01!$F:$M,IF($C$4="TEBB0714_REV01",CALC_CONN_TEBB0714_REV01!$F:$M,IF($C$4="TEBT0714_REV01",CALC_CONN_TEBT0714_REV01!$F:$M,"???"))),8,0),"---")</f>
        <v>---</v>
      </c>
      <c r="K236" s="46" t="str">
        <f>IFERROR(VLOOKUP($D236&amp;"-"&amp;$E236,IF($C$4="TEBT0714_REV01",CALC_CONN_TEBT0714_REV01!$F:$N,IF($C$4="TEBB0714_REV01",CALC_CONN_TEBB0714_REV01!$F:$N,IF($C$4="TEBA0714_REV01",CALC_CONN_TEBA0714_REV01!$F:$N))),9,0),"---")</f>
        <v>---</v>
      </c>
      <c r="L236" s="44" t="str">
        <f>IFERROR(VLOOKUP(K236,B2B!$H$3:$I$2000,2,0),"---")</f>
        <v>---</v>
      </c>
      <c r="M236" s="44" t="str">
        <f>IFERROR(VLOOKUP(L236,IF($M$4="TE0714_REV01",RAW_m_TE0714_REV01!$AD:$AH,IF($M$4="TE0714_REV02",RAW_m_TE0714_REV02!$AD:$AH,IF($M$4="TE0714_REV03",RAW_m_TE0714_REV03!$AD:$AH))),5,0),"---")</f>
        <v>---</v>
      </c>
      <c r="N236" s="44" t="str">
        <f>IFERROR(VLOOKUP(L236,IF($M$4="TE0714_REV01",RAW_m_TE0714_REV01!$AE:$AJ,IF($M$4="TE0714_REV02",RAW_m_TE0714_REV02!$AE:$AJ,IF($M$4="TE0714_REV03",RAW_m_TE0714_REV03!$AE:$AJ))),6,0),"---")</f>
        <v>---</v>
      </c>
      <c r="O236" s="54" t="str">
        <f>IFERROR(VLOOKUP(L236,IF($M$4="TE0714_REV01",RAW_m_TE0714_REV01!$AD:$AE,IF($M$4="TE0714_REV02",RAW_m_TE0714_REV02!$AD:$AE,IF($M$4="TE0714_REV03",RAW_m_TE0714_REV03!$AD:$AE))),2,0),"---")</f>
        <v>---</v>
      </c>
      <c r="P236" s="44" t="str">
        <f>IFERROR(VLOOKUP(O236,IF($M$4="TE0714_REV01",RAW_m_TE0714_REV01!$AJ:$AK,IF($M$4="TE0714_REV02",RAW_m_TE0714_REV02!$AJ:$AK,IF($M$4="TE0714_REV03",RAW_m_TE0714_REV03!$AJ:$AK))),2,0),"---")</f>
        <v>---</v>
      </c>
      <c r="Q236" s="44" t="str">
        <f>IFERROR(VLOOKUP(L236,IF($M$4="TE0714_REV01",RAW_m_TE0714_REV01!$AD:$AF,IF($M$4="TE0714_REV02",RAW_m_TE0714_REV02!$AD:$AF,IF($M$4="TE0714_REV03",RAW_m_TE0714_REV03!$AD:$AF))),3,0),"---")</f>
        <v>---</v>
      </c>
      <c r="R236" s="44" t="str">
        <f>IFERROR(VLOOKUP(O236,IF($M$4="TE0714_REV01",RAW_m_TE0714_REV01!$AE:$AG,IF($M$4="TE0714_REV02",RAW_m_TE0714_REV02!$AE:$AG,IF($M$4="TE0714_REV03",RAW_m_TE0714_REV03!$AE:$AG))),3,0),"---")</f>
        <v>---</v>
      </c>
      <c r="S236" s="44" t="str">
        <f t="shared" si="7"/>
        <v>---</v>
      </c>
    </row>
    <row r="237" spans="2:19" ht="15" customHeight="1" x14ac:dyDescent="0.25">
      <c r="B237" s="41">
        <f t="shared" si="6"/>
        <v>232</v>
      </c>
      <c r="C237" s="42">
        <f>IFERROR(IF($C$4="TEBT0714_REV01",CALC_CONN_TEBT0714_REV01!U237,IF($C$4="TEBB0714_REV01",CALC_CONN_TEBB0714_REV01!U237,IF($C$4="TEBA0714_REV01",CALC_CONN_TEBA0714_REV01!U237,))),"---")</f>
        <v>0</v>
      </c>
      <c r="D237" s="43">
        <f>IFERROR(IF($C$4="TEBT0714_REV01",CALC_CONN_TEBT0714_REV01!D237,IF($C$4="TEBB0714_REV01",CALC_CONN_TEBB0714_REV01!D237,IF($C$4="TEBA0714_REV01",CALC_CONN_TEBA0714_REV01!D237,))),"---")</f>
        <v>0</v>
      </c>
      <c r="E237" s="43">
        <f>IFERROR(IF($C$4="TEBT0714_REV01",CALC_CONN_TEBT0714_REV01!E237,IF($C$4="TEBB0714_REV01",CALC_CONN_TEBB0714_REV01!E237,IF($C$4="TEBA0714_REV01",CALC_CONN_TEBA0714_REV01!E237,))),"---")</f>
        <v>0</v>
      </c>
      <c r="F237" s="44" t="str">
        <f>IFERROR(IF(VLOOKUP($D237&amp;"-"&amp;$E237,IF($C$4="TEBA0714_REV01",CALC_CONN_TEBA0714_REV01!$F:$I,IF($C$4="TEBB0714_REV01",CALC_CONN_TEBB0714_REV01!$F:$I,IF($C$4="TEBT0714_REV01",CALC_CONN_TEBT0714_REV01!$F:$I))),4,0)="--","---",IF($C$4="TEBA0714_REV01",CALC_CONN_TEBA0714_REV01!$G237&amp; " --&gt; " &amp;CALC_CONN_TEBA0714_REV01!$I237&amp; " --&gt; ",IF($C$4="TEBB0714_REV01",CALC_CONN_TEBB0714_REV01!$G237&amp; " --&gt; " &amp;CALC_CONN_TEBB0714_REV01!$I237&amp; " --&gt; ",IF($C$4="TEBT0714_REV01",CALC_CONN_TEBT0714_REV01!$G237&amp; " --&gt; " &amp;CALC_CONN_TEBT0714_REV01!$I237&amp; " --&gt; ")))),"---")</f>
        <v>---</v>
      </c>
      <c r="G237" s="44" t="str">
        <f>IFERROR(IF(VLOOKUP($D237&amp;"-"&amp;$E237,IF($C$4="TEBA0714_REV01",CALC_CONN_TEBA0714_REV01!$F:$H,IF($C$4="TEBB0714_REV01",CALC_CONN_TEBB0714_REV01!$F:$H,IF($C$4="TEBT0714_REV01",CALC_CONN_TEBT0714_REV01!$F:$H))),3,0)="--",VLOOKUP($D237&amp;"-"&amp;$E237,IF($C$4="TEBA0714_REV01",CALC_CONN_TEBA0714_REV01!$F:$H,IF($C$4="TEBB0714_REV01",CALC_CONN_TEBB0714_REV01!$F:$H,IF($C$4="TEBT0714_REV01",CALC_CONN_TEBT0714_REV01!$F:$H))),2,0),VLOOKUP($D237&amp;"-"&amp;$E237,IF($C$4="TEBA0714_REV01",CALC_CONN_TEBA0714_REV01!$F:$H,IF($C$4="TEBB0714_REV01",CALC_CONN_TEBB0714_REV01!$F:$H,IF($C$4="TEBT0714_REV01",CALC_CONN_TEBT0714_REV01!$F:$H))),3,0)),"---")</f>
        <v>---</v>
      </c>
      <c r="H237" s="44" t="str">
        <f>IFERROR(VLOOKUP(G237,IF($C$4="TEBT0714_REV01",CALC_CONN_TEBT0714_REV01!$G:$T,IF($C$4="TEBB0714_REV01",CALC_CONN_TEBB0714_REV01!$G:$T,IF($C$4="TEBA0714_REV01",CALC_CONN_TEBA0714_REV01!$G:$T))),14,0),"---")</f>
        <v>---</v>
      </c>
      <c r="I237" s="44" t="str">
        <f>IFERROR(VLOOKUP($D237&amp;"-"&amp;$E237,IF($C$4="TEBA0714_REV01",CALC_CONN_TEBA0714_REV01!$F:$K,IF($C$4="TEBB0714_REV01",CALC_CONN_TEBB0714_REV01!$F:$K,IF($C$4="TEBT0714_REV01",CALC_CONN_TEBT0714_REV01!$F:$K,"???"))),6,0),"---")</f>
        <v>---</v>
      </c>
      <c r="J237" s="45" t="str">
        <f>IFERROR(VLOOKUP($D237&amp;"-"&amp;$E237,IF($C$4="TEBA0714_REV01",CALC_CONN_TEBA0714_REV01!$F:$M,IF($C$4="TEBB0714_REV01",CALC_CONN_TEBB0714_REV01!$F:$M,IF($C$4="TEBT0714_REV01",CALC_CONN_TEBT0714_REV01!$F:$M,"???"))),8,0),"---")</f>
        <v>---</v>
      </c>
      <c r="K237" s="46" t="str">
        <f>IFERROR(VLOOKUP($D237&amp;"-"&amp;$E237,IF($C$4="TEBT0714_REV01",CALC_CONN_TEBT0714_REV01!$F:$N,IF($C$4="TEBB0714_REV01",CALC_CONN_TEBB0714_REV01!$F:$N,IF($C$4="TEBA0714_REV01",CALC_CONN_TEBA0714_REV01!$F:$N))),9,0),"---")</f>
        <v>---</v>
      </c>
      <c r="L237" s="44" t="str">
        <f>IFERROR(VLOOKUP(K237,B2B!$H$3:$I$2000,2,0),"---")</f>
        <v>---</v>
      </c>
      <c r="M237" s="44" t="str">
        <f>IFERROR(VLOOKUP(L237,IF($M$4="TE0714_REV01",RAW_m_TE0714_REV01!$AD:$AH,IF($M$4="TE0714_REV02",RAW_m_TE0714_REV02!$AD:$AH,IF($M$4="TE0714_REV03",RAW_m_TE0714_REV03!$AD:$AH))),5,0),"---")</f>
        <v>---</v>
      </c>
      <c r="N237" s="44" t="str">
        <f>IFERROR(VLOOKUP(L237,IF($M$4="TE0714_REV01",RAW_m_TE0714_REV01!$AE:$AJ,IF($M$4="TE0714_REV02",RAW_m_TE0714_REV02!$AE:$AJ,IF($M$4="TE0714_REV03",RAW_m_TE0714_REV03!$AE:$AJ))),6,0),"---")</f>
        <v>---</v>
      </c>
      <c r="O237" s="54" t="str">
        <f>IFERROR(VLOOKUP(L237,IF($M$4="TE0714_REV01",RAW_m_TE0714_REV01!$AD:$AE,IF($M$4="TE0714_REV02",RAW_m_TE0714_REV02!$AD:$AE,IF($M$4="TE0714_REV03",RAW_m_TE0714_REV03!$AD:$AE))),2,0),"---")</f>
        <v>---</v>
      </c>
      <c r="P237" s="44" t="str">
        <f>IFERROR(VLOOKUP(O237,IF($M$4="TE0714_REV01",RAW_m_TE0714_REV01!$AJ:$AK,IF($M$4="TE0714_REV02",RAW_m_TE0714_REV02!$AJ:$AK,IF($M$4="TE0714_REV03",RAW_m_TE0714_REV03!$AJ:$AK))),2,0),"---")</f>
        <v>---</v>
      </c>
      <c r="Q237" s="44" t="str">
        <f>IFERROR(VLOOKUP(L237,IF($M$4="TE0714_REV01",RAW_m_TE0714_REV01!$AD:$AF,IF($M$4="TE0714_REV02",RAW_m_TE0714_REV02!$AD:$AF,IF($M$4="TE0714_REV03",RAW_m_TE0714_REV03!$AD:$AF))),3,0),"---")</f>
        <v>---</v>
      </c>
      <c r="R237" s="44" t="str">
        <f>IFERROR(VLOOKUP(O237,IF($M$4="TE0714_REV01",RAW_m_TE0714_REV01!$AE:$AG,IF($M$4="TE0714_REV02",RAW_m_TE0714_REV02!$AE:$AG,IF($M$4="TE0714_REV03",RAW_m_TE0714_REV03!$AE:$AG))),3,0),"---")</f>
        <v>---</v>
      </c>
      <c r="S237" s="44" t="str">
        <f t="shared" si="7"/>
        <v>---</v>
      </c>
    </row>
    <row r="238" spans="2:19" ht="15" customHeight="1" x14ac:dyDescent="0.25">
      <c r="B238" s="41">
        <f t="shared" si="6"/>
        <v>233</v>
      </c>
      <c r="C238" s="42">
        <f>IFERROR(IF($C$4="TEBT0714_REV01",CALC_CONN_TEBT0714_REV01!U238,IF($C$4="TEBB0714_REV01",CALC_CONN_TEBB0714_REV01!U238,IF($C$4="TEBA0714_REV01",CALC_CONN_TEBA0714_REV01!U238,))),"---")</f>
        <v>0</v>
      </c>
      <c r="D238" s="43">
        <f>IFERROR(IF($C$4="TEBT0714_REV01",CALC_CONN_TEBT0714_REV01!D238,IF($C$4="TEBB0714_REV01",CALC_CONN_TEBB0714_REV01!D238,IF($C$4="TEBA0714_REV01",CALC_CONN_TEBA0714_REV01!D238,))),"---")</f>
        <v>0</v>
      </c>
      <c r="E238" s="43">
        <f>IFERROR(IF($C$4="TEBT0714_REV01",CALC_CONN_TEBT0714_REV01!E238,IF($C$4="TEBB0714_REV01",CALC_CONN_TEBB0714_REV01!E238,IF($C$4="TEBA0714_REV01",CALC_CONN_TEBA0714_REV01!E238,))),"---")</f>
        <v>0</v>
      </c>
      <c r="F238" s="44" t="str">
        <f>IFERROR(IF(VLOOKUP($D238&amp;"-"&amp;$E238,IF($C$4="TEBA0714_REV01",CALC_CONN_TEBA0714_REV01!$F:$I,IF($C$4="TEBB0714_REV01",CALC_CONN_TEBB0714_REV01!$F:$I,IF($C$4="TEBT0714_REV01",CALC_CONN_TEBT0714_REV01!$F:$I))),4,0)="--","---",IF($C$4="TEBA0714_REV01",CALC_CONN_TEBA0714_REV01!$G238&amp; " --&gt; " &amp;CALC_CONN_TEBA0714_REV01!$I238&amp; " --&gt; ",IF($C$4="TEBB0714_REV01",CALC_CONN_TEBB0714_REV01!$G238&amp; " --&gt; " &amp;CALC_CONN_TEBB0714_REV01!$I238&amp; " --&gt; ",IF($C$4="TEBT0714_REV01",CALC_CONN_TEBT0714_REV01!$G238&amp; " --&gt; " &amp;CALC_CONN_TEBT0714_REV01!$I238&amp; " --&gt; ")))),"---")</f>
        <v>---</v>
      </c>
      <c r="G238" s="44" t="str">
        <f>IFERROR(IF(VLOOKUP($D238&amp;"-"&amp;$E238,IF($C$4="TEBA0714_REV01",CALC_CONN_TEBA0714_REV01!$F:$H,IF($C$4="TEBB0714_REV01",CALC_CONN_TEBB0714_REV01!$F:$H,IF($C$4="TEBT0714_REV01",CALC_CONN_TEBT0714_REV01!$F:$H))),3,0)="--",VLOOKUP($D238&amp;"-"&amp;$E238,IF($C$4="TEBA0714_REV01",CALC_CONN_TEBA0714_REV01!$F:$H,IF($C$4="TEBB0714_REV01",CALC_CONN_TEBB0714_REV01!$F:$H,IF($C$4="TEBT0714_REV01",CALC_CONN_TEBT0714_REV01!$F:$H))),2,0),VLOOKUP($D238&amp;"-"&amp;$E238,IF($C$4="TEBA0714_REV01",CALC_CONN_TEBA0714_REV01!$F:$H,IF($C$4="TEBB0714_REV01",CALC_CONN_TEBB0714_REV01!$F:$H,IF($C$4="TEBT0714_REV01",CALC_CONN_TEBT0714_REV01!$F:$H))),3,0)),"---")</f>
        <v>---</v>
      </c>
      <c r="H238" s="44" t="str">
        <f>IFERROR(VLOOKUP(G238,IF($C$4="TEBT0714_REV01",CALC_CONN_TEBT0714_REV01!$G:$T,IF($C$4="TEBB0714_REV01",CALC_CONN_TEBB0714_REV01!$G:$T,IF($C$4="TEBA0714_REV01",CALC_CONN_TEBA0714_REV01!$G:$T))),14,0),"---")</f>
        <v>---</v>
      </c>
      <c r="I238" s="44" t="str">
        <f>IFERROR(VLOOKUP($D238&amp;"-"&amp;$E238,IF($C$4="TEBA0714_REV01",CALC_CONN_TEBA0714_REV01!$F:$K,IF($C$4="TEBB0714_REV01",CALC_CONN_TEBB0714_REV01!$F:$K,IF($C$4="TEBT0714_REV01",CALC_CONN_TEBT0714_REV01!$F:$K,"???"))),6,0),"---")</f>
        <v>---</v>
      </c>
      <c r="J238" s="45" t="str">
        <f>IFERROR(VLOOKUP($D238&amp;"-"&amp;$E238,IF($C$4="TEBA0714_REV01",CALC_CONN_TEBA0714_REV01!$F:$M,IF($C$4="TEBB0714_REV01",CALC_CONN_TEBB0714_REV01!$F:$M,IF($C$4="TEBT0714_REV01",CALC_CONN_TEBT0714_REV01!$F:$M,"???"))),8,0),"---")</f>
        <v>---</v>
      </c>
      <c r="K238" s="46" t="str">
        <f>IFERROR(VLOOKUP($D238&amp;"-"&amp;$E238,IF($C$4="TEBT0714_REV01",CALC_CONN_TEBT0714_REV01!$F:$N,IF($C$4="TEBB0714_REV01",CALC_CONN_TEBB0714_REV01!$F:$N,IF($C$4="TEBA0714_REV01",CALC_CONN_TEBA0714_REV01!$F:$N))),9,0),"---")</f>
        <v>---</v>
      </c>
      <c r="L238" s="44" t="str">
        <f>IFERROR(VLOOKUP(K238,B2B!$H$3:$I$2000,2,0),"---")</f>
        <v>---</v>
      </c>
      <c r="M238" s="44" t="str">
        <f>IFERROR(VLOOKUP(L238,IF($M$4="TE0714_REV01",RAW_m_TE0714_REV01!$AD:$AH,IF($M$4="TE0714_REV02",RAW_m_TE0714_REV02!$AD:$AH,IF($M$4="TE0714_REV03",RAW_m_TE0714_REV03!$AD:$AH))),5,0),"---")</f>
        <v>---</v>
      </c>
      <c r="N238" s="44" t="str">
        <f>IFERROR(VLOOKUP(L238,IF($M$4="TE0714_REV01",RAW_m_TE0714_REV01!$AE:$AJ,IF($M$4="TE0714_REV02",RAW_m_TE0714_REV02!$AE:$AJ,IF($M$4="TE0714_REV03",RAW_m_TE0714_REV03!$AE:$AJ))),6,0),"---")</f>
        <v>---</v>
      </c>
      <c r="O238" s="54" t="str">
        <f>IFERROR(VLOOKUP(L238,IF($M$4="TE0714_REV01",RAW_m_TE0714_REV01!$AD:$AE,IF($M$4="TE0714_REV02",RAW_m_TE0714_REV02!$AD:$AE,IF($M$4="TE0714_REV03",RAW_m_TE0714_REV03!$AD:$AE))),2,0),"---")</f>
        <v>---</v>
      </c>
      <c r="P238" s="44" t="str">
        <f>IFERROR(VLOOKUP(O238,IF($M$4="TE0714_REV01",RAW_m_TE0714_REV01!$AJ:$AK,IF($M$4="TE0714_REV02",RAW_m_TE0714_REV02!$AJ:$AK,IF($M$4="TE0714_REV03",RAW_m_TE0714_REV03!$AJ:$AK))),2,0),"---")</f>
        <v>---</v>
      </c>
      <c r="Q238" s="44" t="str">
        <f>IFERROR(VLOOKUP(L238,IF($M$4="TE0714_REV01",RAW_m_TE0714_REV01!$AD:$AF,IF($M$4="TE0714_REV02",RAW_m_TE0714_REV02!$AD:$AF,IF($M$4="TE0714_REV03",RAW_m_TE0714_REV03!$AD:$AF))),3,0),"---")</f>
        <v>---</v>
      </c>
      <c r="R238" s="44" t="str">
        <f>IFERROR(VLOOKUP(O238,IF($M$4="TE0714_REV01",RAW_m_TE0714_REV01!$AE:$AG,IF($M$4="TE0714_REV02",RAW_m_TE0714_REV02!$AE:$AG,IF($M$4="TE0714_REV03",RAW_m_TE0714_REV03!$AE:$AG))),3,0),"---")</f>
        <v>---</v>
      </c>
      <c r="S238" s="44" t="str">
        <f t="shared" si="7"/>
        <v>---</v>
      </c>
    </row>
    <row r="239" spans="2:19" ht="15" customHeight="1" x14ac:dyDescent="0.25">
      <c r="B239" s="41">
        <f t="shared" si="6"/>
        <v>234</v>
      </c>
      <c r="C239" s="42">
        <f>IFERROR(IF($C$4="TEBT0714_REV01",CALC_CONN_TEBT0714_REV01!U239,IF($C$4="TEBB0714_REV01",CALC_CONN_TEBB0714_REV01!U239,IF($C$4="TEBA0714_REV01",CALC_CONN_TEBA0714_REV01!U239,))),"---")</f>
        <v>0</v>
      </c>
      <c r="D239" s="43">
        <f>IFERROR(IF($C$4="TEBT0714_REV01",CALC_CONN_TEBT0714_REV01!D239,IF($C$4="TEBB0714_REV01",CALC_CONN_TEBB0714_REV01!D239,IF($C$4="TEBA0714_REV01",CALC_CONN_TEBA0714_REV01!D239,))),"---")</f>
        <v>0</v>
      </c>
      <c r="E239" s="43">
        <f>IFERROR(IF($C$4="TEBT0714_REV01",CALC_CONN_TEBT0714_REV01!E239,IF($C$4="TEBB0714_REV01",CALC_CONN_TEBB0714_REV01!E239,IF($C$4="TEBA0714_REV01",CALC_CONN_TEBA0714_REV01!E239,))),"---")</f>
        <v>0</v>
      </c>
      <c r="F239" s="44" t="str">
        <f>IFERROR(IF(VLOOKUP($D239&amp;"-"&amp;$E239,IF($C$4="TEBA0714_REV01",CALC_CONN_TEBA0714_REV01!$F:$I,IF($C$4="TEBB0714_REV01",CALC_CONN_TEBB0714_REV01!$F:$I,IF($C$4="TEBT0714_REV01",CALC_CONN_TEBT0714_REV01!$F:$I))),4,0)="--","---",IF($C$4="TEBA0714_REV01",CALC_CONN_TEBA0714_REV01!$G239&amp; " --&gt; " &amp;CALC_CONN_TEBA0714_REV01!$I239&amp; " --&gt; ",IF($C$4="TEBB0714_REV01",CALC_CONN_TEBB0714_REV01!$G239&amp; " --&gt; " &amp;CALC_CONN_TEBB0714_REV01!$I239&amp; " --&gt; ",IF($C$4="TEBT0714_REV01",CALC_CONN_TEBT0714_REV01!$G239&amp; " --&gt; " &amp;CALC_CONN_TEBT0714_REV01!$I239&amp; " --&gt; ")))),"---")</f>
        <v>---</v>
      </c>
      <c r="G239" s="44" t="str">
        <f>IFERROR(IF(VLOOKUP($D239&amp;"-"&amp;$E239,IF($C$4="TEBA0714_REV01",CALC_CONN_TEBA0714_REV01!$F:$H,IF($C$4="TEBB0714_REV01",CALC_CONN_TEBB0714_REV01!$F:$H,IF($C$4="TEBT0714_REV01",CALC_CONN_TEBT0714_REV01!$F:$H))),3,0)="--",VLOOKUP($D239&amp;"-"&amp;$E239,IF($C$4="TEBA0714_REV01",CALC_CONN_TEBA0714_REV01!$F:$H,IF($C$4="TEBB0714_REV01",CALC_CONN_TEBB0714_REV01!$F:$H,IF($C$4="TEBT0714_REV01",CALC_CONN_TEBT0714_REV01!$F:$H))),2,0),VLOOKUP($D239&amp;"-"&amp;$E239,IF($C$4="TEBA0714_REV01",CALC_CONN_TEBA0714_REV01!$F:$H,IF($C$4="TEBB0714_REV01",CALC_CONN_TEBB0714_REV01!$F:$H,IF($C$4="TEBT0714_REV01",CALC_CONN_TEBT0714_REV01!$F:$H))),3,0)),"---")</f>
        <v>---</v>
      </c>
      <c r="H239" s="44" t="str">
        <f>IFERROR(VLOOKUP(G239,IF($C$4="TEBT0714_REV01",CALC_CONN_TEBT0714_REV01!$G:$T,IF($C$4="TEBB0714_REV01",CALC_CONN_TEBB0714_REV01!$G:$T,IF($C$4="TEBA0714_REV01",CALC_CONN_TEBA0714_REV01!$G:$T))),14,0),"---")</f>
        <v>---</v>
      </c>
      <c r="I239" s="44" t="str">
        <f>IFERROR(VLOOKUP($D239&amp;"-"&amp;$E239,IF($C$4="TEBA0714_REV01",CALC_CONN_TEBA0714_REV01!$F:$K,IF($C$4="TEBB0714_REV01",CALC_CONN_TEBB0714_REV01!$F:$K,IF($C$4="TEBT0714_REV01",CALC_CONN_TEBT0714_REV01!$F:$K,"???"))),6,0),"---")</f>
        <v>---</v>
      </c>
      <c r="J239" s="45" t="str">
        <f>IFERROR(VLOOKUP($D239&amp;"-"&amp;$E239,IF($C$4="TEBA0714_REV01",CALC_CONN_TEBA0714_REV01!$F:$M,IF($C$4="TEBB0714_REV01",CALC_CONN_TEBB0714_REV01!$F:$M,IF($C$4="TEBT0714_REV01",CALC_CONN_TEBT0714_REV01!$F:$M,"???"))),8,0),"---")</f>
        <v>---</v>
      </c>
      <c r="K239" s="46" t="str">
        <f>IFERROR(VLOOKUP($D239&amp;"-"&amp;$E239,IF($C$4="TEBT0714_REV01",CALC_CONN_TEBT0714_REV01!$F:$N,IF($C$4="TEBB0714_REV01",CALC_CONN_TEBB0714_REV01!$F:$N,IF($C$4="TEBA0714_REV01",CALC_CONN_TEBA0714_REV01!$F:$N))),9,0),"---")</f>
        <v>---</v>
      </c>
      <c r="L239" s="44" t="str">
        <f>IFERROR(VLOOKUP(K239,B2B!$H$3:$I$2000,2,0),"---")</f>
        <v>---</v>
      </c>
      <c r="M239" s="44" t="str">
        <f>IFERROR(VLOOKUP(L239,IF($M$4="TE0714_REV01",RAW_m_TE0714_REV01!$AD:$AH,IF($M$4="TE0714_REV02",RAW_m_TE0714_REV02!$AD:$AH,IF($M$4="TE0714_REV03",RAW_m_TE0714_REV03!$AD:$AH))),5,0),"---")</f>
        <v>---</v>
      </c>
      <c r="N239" s="44" t="str">
        <f>IFERROR(VLOOKUP(L239,IF($M$4="TE0714_REV01",RAW_m_TE0714_REV01!$AE:$AJ,IF($M$4="TE0714_REV02",RAW_m_TE0714_REV02!$AE:$AJ,IF($M$4="TE0714_REV03",RAW_m_TE0714_REV03!$AE:$AJ))),6,0),"---")</f>
        <v>---</v>
      </c>
      <c r="O239" s="54" t="str">
        <f>IFERROR(VLOOKUP(L239,IF($M$4="TE0714_REV01",RAW_m_TE0714_REV01!$AD:$AE,IF($M$4="TE0714_REV02",RAW_m_TE0714_REV02!$AD:$AE,IF($M$4="TE0714_REV03",RAW_m_TE0714_REV03!$AD:$AE))),2,0),"---")</f>
        <v>---</v>
      </c>
      <c r="P239" s="44" t="str">
        <f>IFERROR(VLOOKUP(O239,IF($M$4="TE0714_REV01",RAW_m_TE0714_REV01!$AJ:$AK,IF($M$4="TE0714_REV02",RAW_m_TE0714_REV02!$AJ:$AK,IF($M$4="TE0714_REV03",RAW_m_TE0714_REV03!$AJ:$AK))),2,0),"---")</f>
        <v>---</v>
      </c>
      <c r="Q239" s="44" t="str">
        <f>IFERROR(VLOOKUP(L239,IF($M$4="TE0714_REV01",RAW_m_TE0714_REV01!$AD:$AF,IF($M$4="TE0714_REV02",RAW_m_TE0714_REV02!$AD:$AF,IF($M$4="TE0714_REV03",RAW_m_TE0714_REV03!$AD:$AF))),3,0),"---")</f>
        <v>---</v>
      </c>
      <c r="R239" s="44" t="str">
        <f>IFERROR(VLOOKUP(O239,IF($M$4="TE0714_REV01",RAW_m_TE0714_REV01!$AE:$AG,IF($M$4="TE0714_REV02",RAW_m_TE0714_REV02!$AE:$AG,IF($M$4="TE0714_REV03",RAW_m_TE0714_REV03!$AE:$AG))),3,0),"---")</f>
        <v>---</v>
      </c>
      <c r="S239" s="44" t="str">
        <f t="shared" si="7"/>
        <v>---</v>
      </c>
    </row>
    <row r="240" spans="2:19" ht="15" customHeight="1" x14ac:dyDescent="0.25">
      <c r="B240" s="41">
        <f t="shared" si="6"/>
        <v>235</v>
      </c>
      <c r="C240" s="42">
        <f>IFERROR(IF($C$4="TEBT0714_REV01",CALC_CONN_TEBT0714_REV01!U240,IF($C$4="TEBB0714_REV01",CALC_CONN_TEBB0714_REV01!U240,IF($C$4="TEBA0714_REV01",CALC_CONN_TEBA0714_REV01!U240,))),"---")</f>
        <v>0</v>
      </c>
      <c r="D240" s="43">
        <f>IFERROR(IF($C$4="TEBT0714_REV01",CALC_CONN_TEBT0714_REV01!D240,IF($C$4="TEBB0714_REV01",CALC_CONN_TEBB0714_REV01!D240,IF($C$4="TEBA0714_REV01",CALC_CONN_TEBA0714_REV01!D240,))),"---")</f>
        <v>0</v>
      </c>
      <c r="E240" s="43">
        <f>IFERROR(IF($C$4="TEBT0714_REV01",CALC_CONN_TEBT0714_REV01!E240,IF($C$4="TEBB0714_REV01",CALC_CONN_TEBB0714_REV01!E240,IF($C$4="TEBA0714_REV01",CALC_CONN_TEBA0714_REV01!E240,))),"---")</f>
        <v>0</v>
      </c>
      <c r="F240" s="44" t="str">
        <f>IFERROR(IF(VLOOKUP($D240&amp;"-"&amp;$E240,IF($C$4="TEBA0714_REV01",CALC_CONN_TEBA0714_REV01!$F:$I,IF($C$4="TEBB0714_REV01",CALC_CONN_TEBB0714_REV01!$F:$I,IF($C$4="TEBT0714_REV01",CALC_CONN_TEBT0714_REV01!$F:$I))),4,0)="--","---",IF($C$4="TEBA0714_REV01",CALC_CONN_TEBA0714_REV01!$G240&amp; " --&gt; " &amp;CALC_CONN_TEBA0714_REV01!$I240&amp; " --&gt; ",IF($C$4="TEBB0714_REV01",CALC_CONN_TEBB0714_REV01!$G240&amp; " --&gt; " &amp;CALC_CONN_TEBB0714_REV01!$I240&amp; " --&gt; ",IF($C$4="TEBT0714_REV01",CALC_CONN_TEBT0714_REV01!$G240&amp; " --&gt; " &amp;CALC_CONN_TEBT0714_REV01!$I240&amp; " --&gt; ")))),"---")</f>
        <v>---</v>
      </c>
      <c r="G240" s="44" t="str">
        <f>IFERROR(IF(VLOOKUP($D240&amp;"-"&amp;$E240,IF($C$4="TEBA0714_REV01",CALC_CONN_TEBA0714_REV01!$F:$H,IF($C$4="TEBB0714_REV01",CALC_CONN_TEBB0714_REV01!$F:$H,IF($C$4="TEBT0714_REV01",CALC_CONN_TEBT0714_REV01!$F:$H))),3,0)="--",VLOOKUP($D240&amp;"-"&amp;$E240,IF($C$4="TEBA0714_REV01",CALC_CONN_TEBA0714_REV01!$F:$H,IF($C$4="TEBB0714_REV01",CALC_CONN_TEBB0714_REV01!$F:$H,IF($C$4="TEBT0714_REV01",CALC_CONN_TEBT0714_REV01!$F:$H))),2,0),VLOOKUP($D240&amp;"-"&amp;$E240,IF($C$4="TEBA0714_REV01",CALC_CONN_TEBA0714_REV01!$F:$H,IF($C$4="TEBB0714_REV01",CALC_CONN_TEBB0714_REV01!$F:$H,IF($C$4="TEBT0714_REV01",CALC_CONN_TEBT0714_REV01!$F:$H))),3,0)),"---")</f>
        <v>---</v>
      </c>
      <c r="H240" s="44" t="str">
        <f>IFERROR(VLOOKUP(G240,IF($C$4="TEBT0714_REV01",CALC_CONN_TEBT0714_REV01!$G:$T,IF($C$4="TEBB0714_REV01",CALC_CONN_TEBB0714_REV01!$G:$T,IF($C$4="TEBA0714_REV01",CALC_CONN_TEBA0714_REV01!$G:$T))),14,0),"---")</f>
        <v>---</v>
      </c>
      <c r="I240" s="44" t="str">
        <f>IFERROR(VLOOKUP($D240&amp;"-"&amp;$E240,IF($C$4="TEBA0714_REV01",CALC_CONN_TEBA0714_REV01!$F:$K,IF($C$4="TEBB0714_REV01",CALC_CONN_TEBB0714_REV01!$F:$K,IF($C$4="TEBT0714_REV01",CALC_CONN_TEBT0714_REV01!$F:$K,"???"))),6,0),"---")</f>
        <v>---</v>
      </c>
      <c r="J240" s="45" t="str">
        <f>IFERROR(VLOOKUP($D240&amp;"-"&amp;$E240,IF($C$4="TEBA0714_REV01",CALC_CONN_TEBA0714_REV01!$F:$M,IF($C$4="TEBB0714_REV01",CALC_CONN_TEBB0714_REV01!$F:$M,IF($C$4="TEBT0714_REV01",CALC_CONN_TEBT0714_REV01!$F:$M,"???"))),8,0),"---")</f>
        <v>---</v>
      </c>
      <c r="K240" s="46" t="str">
        <f>IFERROR(VLOOKUP($D240&amp;"-"&amp;$E240,IF($C$4="TEBT0714_REV01",CALC_CONN_TEBT0714_REV01!$F:$N,IF($C$4="TEBB0714_REV01",CALC_CONN_TEBB0714_REV01!$F:$N,IF($C$4="TEBA0714_REV01",CALC_CONN_TEBA0714_REV01!$F:$N))),9,0),"---")</f>
        <v>---</v>
      </c>
      <c r="L240" s="44" t="str">
        <f>IFERROR(VLOOKUP(K240,B2B!$H$3:$I$2000,2,0),"---")</f>
        <v>---</v>
      </c>
      <c r="M240" s="44" t="str">
        <f>IFERROR(VLOOKUP(L240,IF($M$4="TE0714_REV01",RAW_m_TE0714_REV01!$AD:$AH,IF($M$4="TE0714_REV02",RAW_m_TE0714_REV02!$AD:$AH,IF($M$4="TE0714_REV03",RAW_m_TE0714_REV03!$AD:$AH))),5,0),"---")</f>
        <v>---</v>
      </c>
      <c r="N240" s="44" t="str">
        <f>IFERROR(VLOOKUP(L240,IF($M$4="TE0714_REV01",RAW_m_TE0714_REV01!$AE:$AJ,IF($M$4="TE0714_REV02",RAW_m_TE0714_REV02!$AE:$AJ,IF($M$4="TE0714_REV03",RAW_m_TE0714_REV03!$AE:$AJ))),6,0),"---")</f>
        <v>---</v>
      </c>
      <c r="O240" s="54" t="str">
        <f>IFERROR(VLOOKUP(L240,IF($M$4="TE0714_REV01",RAW_m_TE0714_REV01!$AD:$AE,IF($M$4="TE0714_REV02",RAW_m_TE0714_REV02!$AD:$AE,IF($M$4="TE0714_REV03",RAW_m_TE0714_REV03!$AD:$AE))),2,0),"---")</f>
        <v>---</v>
      </c>
      <c r="P240" s="44" t="str">
        <f>IFERROR(VLOOKUP(O240,IF($M$4="TE0714_REV01",RAW_m_TE0714_REV01!$AJ:$AK,IF($M$4="TE0714_REV02",RAW_m_TE0714_REV02!$AJ:$AK,IF($M$4="TE0714_REV03",RAW_m_TE0714_REV03!$AJ:$AK))),2,0),"---")</f>
        <v>---</v>
      </c>
      <c r="Q240" s="44" t="str">
        <f>IFERROR(VLOOKUP(L240,IF($M$4="TE0714_REV01",RAW_m_TE0714_REV01!$AD:$AF,IF($M$4="TE0714_REV02",RAW_m_TE0714_REV02!$AD:$AF,IF($M$4="TE0714_REV03",RAW_m_TE0714_REV03!$AD:$AF))),3,0),"---")</f>
        <v>---</v>
      </c>
      <c r="R240" s="44" t="str">
        <f>IFERROR(VLOOKUP(O240,IF($M$4="TE0714_REV01",RAW_m_TE0714_REV01!$AE:$AG,IF($M$4="TE0714_REV02",RAW_m_TE0714_REV02!$AE:$AG,IF($M$4="TE0714_REV03",RAW_m_TE0714_REV03!$AE:$AG))),3,0),"---")</f>
        <v>---</v>
      </c>
      <c r="S240" s="44" t="str">
        <f t="shared" si="7"/>
        <v>---</v>
      </c>
    </row>
    <row r="241" spans="2:19" ht="15" customHeight="1" x14ac:dyDescent="0.25">
      <c r="B241" s="41">
        <f t="shared" si="6"/>
        <v>236</v>
      </c>
      <c r="C241" s="42">
        <f>IFERROR(IF($C$4="TEBT0714_REV01",CALC_CONN_TEBT0714_REV01!U241,IF($C$4="TEBB0714_REV01",CALC_CONN_TEBB0714_REV01!U241,IF($C$4="TEBA0714_REV01",CALC_CONN_TEBA0714_REV01!U241,))),"---")</f>
        <v>0</v>
      </c>
      <c r="D241" s="43">
        <f>IFERROR(IF($C$4="TEBT0714_REV01",CALC_CONN_TEBT0714_REV01!D241,IF($C$4="TEBB0714_REV01",CALC_CONN_TEBB0714_REV01!D241,IF($C$4="TEBA0714_REV01",CALC_CONN_TEBA0714_REV01!D241,))),"---")</f>
        <v>0</v>
      </c>
      <c r="E241" s="43">
        <f>IFERROR(IF($C$4="TEBT0714_REV01",CALC_CONN_TEBT0714_REV01!E241,IF($C$4="TEBB0714_REV01",CALC_CONN_TEBB0714_REV01!E241,IF($C$4="TEBA0714_REV01",CALC_CONN_TEBA0714_REV01!E241,))),"---")</f>
        <v>0</v>
      </c>
      <c r="F241" s="44" t="str">
        <f>IFERROR(IF(VLOOKUP($D241&amp;"-"&amp;$E241,IF($C$4="TEBA0714_REV01",CALC_CONN_TEBA0714_REV01!$F:$I,IF($C$4="TEBB0714_REV01",CALC_CONN_TEBB0714_REV01!$F:$I,IF($C$4="TEBT0714_REV01",CALC_CONN_TEBT0714_REV01!$F:$I))),4,0)="--","---",IF($C$4="TEBA0714_REV01",CALC_CONN_TEBA0714_REV01!$G241&amp; " --&gt; " &amp;CALC_CONN_TEBA0714_REV01!$I241&amp; " --&gt; ",IF($C$4="TEBB0714_REV01",CALC_CONN_TEBB0714_REV01!$G241&amp; " --&gt; " &amp;CALC_CONN_TEBB0714_REV01!$I241&amp; " --&gt; ",IF($C$4="TEBT0714_REV01",CALC_CONN_TEBT0714_REV01!$G241&amp; " --&gt; " &amp;CALC_CONN_TEBT0714_REV01!$I241&amp; " --&gt; ")))),"---")</f>
        <v>---</v>
      </c>
      <c r="G241" s="44" t="str">
        <f>IFERROR(IF(VLOOKUP($D241&amp;"-"&amp;$E241,IF($C$4="TEBA0714_REV01",CALC_CONN_TEBA0714_REV01!$F:$H,IF($C$4="TEBB0714_REV01",CALC_CONN_TEBB0714_REV01!$F:$H,IF($C$4="TEBT0714_REV01",CALC_CONN_TEBT0714_REV01!$F:$H))),3,0)="--",VLOOKUP($D241&amp;"-"&amp;$E241,IF($C$4="TEBA0714_REV01",CALC_CONN_TEBA0714_REV01!$F:$H,IF($C$4="TEBB0714_REV01",CALC_CONN_TEBB0714_REV01!$F:$H,IF($C$4="TEBT0714_REV01",CALC_CONN_TEBT0714_REV01!$F:$H))),2,0),VLOOKUP($D241&amp;"-"&amp;$E241,IF($C$4="TEBA0714_REV01",CALC_CONN_TEBA0714_REV01!$F:$H,IF($C$4="TEBB0714_REV01",CALC_CONN_TEBB0714_REV01!$F:$H,IF($C$4="TEBT0714_REV01",CALC_CONN_TEBT0714_REV01!$F:$H))),3,0)),"---")</f>
        <v>---</v>
      </c>
      <c r="H241" s="44" t="str">
        <f>IFERROR(VLOOKUP(G241,IF($C$4="TEBT0714_REV01",CALC_CONN_TEBT0714_REV01!$G:$T,IF($C$4="TEBB0714_REV01",CALC_CONN_TEBB0714_REV01!$G:$T,IF($C$4="TEBA0714_REV01",CALC_CONN_TEBA0714_REV01!$G:$T))),14,0),"---")</f>
        <v>---</v>
      </c>
      <c r="I241" s="44" t="str">
        <f>IFERROR(VLOOKUP($D241&amp;"-"&amp;$E241,IF($C$4="TEBA0714_REV01",CALC_CONN_TEBA0714_REV01!$F:$K,IF($C$4="TEBB0714_REV01",CALC_CONN_TEBB0714_REV01!$F:$K,IF($C$4="TEBT0714_REV01",CALC_CONN_TEBT0714_REV01!$F:$K,"???"))),6,0),"---")</f>
        <v>---</v>
      </c>
      <c r="J241" s="45" t="str">
        <f>IFERROR(VLOOKUP($D241&amp;"-"&amp;$E241,IF($C$4="TEBA0714_REV01",CALC_CONN_TEBA0714_REV01!$F:$M,IF($C$4="TEBB0714_REV01",CALC_CONN_TEBB0714_REV01!$F:$M,IF($C$4="TEBT0714_REV01",CALC_CONN_TEBT0714_REV01!$F:$M,"???"))),8,0),"---")</f>
        <v>---</v>
      </c>
      <c r="K241" s="46" t="str">
        <f>IFERROR(VLOOKUP($D241&amp;"-"&amp;$E241,IF($C$4="TEBT0714_REV01",CALC_CONN_TEBT0714_REV01!$F:$N,IF($C$4="TEBB0714_REV01",CALC_CONN_TEBB0714_REV01!$F:$N,IF($C$4="TEBA0714_REV01",CALC_CONN_TEBA0714_REV01!$F:$N))),9,0),"---")</f>
        <v>---</v>
      </c>
      <c r="L241" s="44" t="str">
        <f>IFERROR(VLOOKUP(K241,B2B!$H$3:$I$2000,2,0),"---")</f>
        <v>---</v>
      </c>
      <c r="M241" s="44" t="str">
        <f>IFERROR(VLOOKUP(L241,IF($M$4="TE0714_REV01",RAW_m_TE0714_REV01!$AD:$AH,IF($M$4="TE0714_REV02",RAW_m_TE0714_REV02!$AD:$AH,IF($M$4="TE0714_REV03",RAW_m_TE0714_REV03!$AD:$AH))),5,0),"---")</f>
        <v>---</v>
      </c>
      <c r="N241" s="44" t="str">
        <f>IFERROR(VLOOKUP(L241,IF($M$4="TE0714_REV01",RAW_m_TE0714_REV01!$AE:$AJ,IF($M$4="TE0714_REV02",RAW_m_TE0714_REV02!$AE:$AJ,IF($M$4="TE0714_REV03",RAW_m_TE0714_REV03!$AE:$AJ))),6,0),"---")</f>
        <v>---</v>
      </c>
      <c r="O241" s="54" t="str">
        <f>IFERROR(VLOOKUP(L241,IF($M$4="TE0714_REV01",RAW_m_TE0714_REV01!$AD:$AE,IF($M$4="TE0714_REV02",RAW_m_TE0714_REV02!$AD:$AE,IF($M$4="TE0714_REV03",RAW_m_TE0714_REV03!$AD:$AE))),2,0),"---")</f>
        <v>---</v>
      </c>
      <c r="P241" s="44" t="str">
        <f>IFERROR(VLOOKUP(O241,IF($M$4="TE0714_REV01",RAW_m_TE0714_REV01!$AJ:$AK,IF($M$4="TE0714_REV02",RAW_m_TE0714_REV02!$AJ:$AK,IF($M$4="TE0714_REV03",RAW_m_TE0714_REV03!$AJ:$AK))),2,0),"---")</f>
        <v>---</v>
      </c>
      <c r="Q241" s="44" t="str">
        <f>IFERROR(VLOOKUP(L241,IF($M$4="TE0714_REV01",RAW_m_TE0714_REV01!$AD:$AF,IF($M$4="TE0714_REV02",RAW_m_TE0714_REV02!$AD:$AF,IF($M$4="TE0714_REV03",RAW_m_TE0714_REV03!$AD:$AF))),3,0),"---")</f>
        <v>---</v>
      </c>
      <c r="R241" s="44" t="str">
        <f>IFERROR(VLOOKUP(O241,IF($M$4="TE0714_REV01",RAW_m_TE0714_REV01!$AE:$AG,IF($M$4="TE0714_REV02",RAW_m_TE0714_REV02!$AE:$AG,IF($M$4="TE0714_REV03",RAW_m_TE0714_REV03!$AE:$AG))),3,0),"---")</f>
        <v>---</v>
      </c>
      <c r="S241" s="44" t="str">
        <f t="shared" si="7"/>
        <v>---</v>
      </c>
    </row>
    <row r="242" spans="2:19" ht="15" customHeight="1" x14ac:dyDescent="0.25">
      <c r="B242" s="41">
        <f t="shared" si="6"/>
        <v>237</v>
      </c>
      <c r="C242" s="42">
        <f>IFERROR(IF($C$4="TEBT0714_REV01",CALC_CONN_TEBT0714_REV01!U242,IF($C$4="TEBB0714_REV01",CALC_CONN_TEBB0714_REV01!U242,IF($C$4="TEBA0714_REV01",CALC_CONN_TEBA0714_REV01!U242,))),"---")</f>
        <v>0</v>
      </c>
      <c r="D242" s="43">
        <f>IFERROR(IF($C$4="TEBT0714_REV01",CALC_CONN_TEBT0714_REV01!D242,IF($C$4="TEBB0714_REV01",CALC_CONN_TEBB0714_REV01!D242,IF($C$4="TEBA0714_REV01",CALC_CONN_TEBA0714_REV01!D242,))),"---")</f>
        <v>0</v>
      </c>
      <c r="E242" s="43">
        <f>IFERROR(IF($C$4="TEBT0714_REV01",CALC_CONN_TEBT0714_REV01!E242,IF($C$4="TEBB0714_REV01",CALC_CONN_TEBB0714_REV01!E242,IF($C$4="TEBA0714_REV01",CALC_CONN_TEBA0714_REV01!E242,))),"---")</f>
        <v>0</v>
      </c>
      <c r="F242" s="44" t="str">
        <f>IFERROR(IF(VLOOKUP($D242&amp;"-"&amp;$E242,IF($C$4="TEBA0714_REV01",CALC_CONN_TEBA0714_REV01!$F:$I,IF($C$4="TEBB0714_REV01",CALC_CONN_TEBB0714_REV01!$F:$I,IF($C$4="TEBT0714_REV01",CALC_CONN_TEBT0714_REV01!$F:$I))),4,0)="--","---",IF($C$4="TEBA0714_REV01",CALC_CONN_TEBA0714_REV01!$G242&amp; " --&gt; " &amp;CALC_CONN_TEBA0714_REV01!$I242&amp; " --&gt; ",IF($C$4="TEBB0714_REV01",CALC_CONN_TEBB0714_REV01!$G242&amp; " --&gt; " &amp;CALC_CONN_TEBB0714_REV01!$I242&amp; " --&gt; ",IF($C$4="TEBT0714_REV01",CALC_CONN_TEBT0714_REV01!$G242&amp; " --&gt; " &amp;CALC_CONN_TEBT0714_REV01!$I242&amp; " --&gt; ")))),"---")</f>
        <v>---</v>
      </c>
      <c r="G242" s="44" t="str">
        <f>IFERROR(IF(VLOOKUP($D242&amp;"-"&amp;$E242,IF($C$4="TEBA0714_REV01",CALC_CONN_TEBA0714_REV01!$F:$H,IF($C$4="TEBB0714_REV01",CALC_CONN_TEBB0714_REV01!$F:$H,IF($C$4="TEBT0714_REV01",CALC_CONN_TEBT0714_REV01!$F:$H))),3,0)="--",VLOOKUP($D242&amp;"-"&amp;$E242,IF($C$4="TEBA0714_REV01",CALC_CONN_TEBA0714_REV01!$F:$H,IF($C$4="TEBB0714_REV01",CALC_CONN_TEBB0714_REV01!$F:$H,IF($C$4="TEBT0714_REV01",CALC_CONN_TEBT0714_REV01!$F:$H))),2,0),VLOOKUP($D242&amp;"-"&amp;$E242,IF($C$4="TEBA0714_REV01",CALC_CONN_TEBA0714_REV01!$F:$H,IF($C$4="TEBB0714_REV01",CALC_CONN_TEBB0714_REV01!$F:$H,IF($C$4="TEBT0714_REV01",CALC_CONN_TEBT0714_REV01!$F:$H))),3,0)),"---")</f>
        <v>---</v>
      </c>
      <c r="H242" s="44" t="str">
        <f>IFERROR(VLOOKUP(G242,IF($C$4="TEBT0714_REV01",CALC_CONN_TEBT0714_REV01!$G:$T,IF($C$4="TEBB0714_REV01",CALC_CONN_TEBB0714_REV01!$G:$T,IF($C$4="TEBA0714_REV01",CALC_CONN_TEBA0714_REV01!$G:$T))),14,0),"---")</f>
        <v>---</v>
      </c>
      <c r="I242" s="44" t="str">
        <f>IFERROR(VLOOKUP($D242&amp;"-"&amp;$E242,IF($C$4="TEBA0714_REV01",CALC_CONN_TEBA0714_REV01!$F:$K,IF($C$4="TEBB0714_REV01",CALC_CONN_TEBB0714_REV01!$F:$K,IF($C$4="TEBT0714_REV01",CALC_CONN_TEBT0714_REV01!$F:$K,"???"))),6,0),"---")</f>
        <v>---</v>
      </c>
      <c r="J242" s="45" t="str">
        <f>IFERROR(VLOOKUP($D242&amp;"-"&amp;$E242,IF($C$4="TEBA0714_REV01",CALC_CONN_TEBA0714_REV01!$F:$M,IF($C$4="TEBB0714_REV01",CALC_CONN_TEBB0714_REV01!$F:$M,IF($C$4="TEBT0714_REV01",CALC_CONN_TEBT0714_REV01!$F:$M,"???"))),8,0),"---")</f>
        <v>---</v>
      </c>
      <c r="K242" s="46" t="str">
        <f>IFERROR(VLOOKUP($D242&amp;"-"&amp;$E242,IF($C$4="TEBT0714_REV01",CALC_CONN_TEBT0714_REV01!$F:$N,IF($C$4="TEBB0714_REV01",CALC_CONN_TEBB0714_REV01!$F:$N,IF($C$4="TEBA0714_REV01",CALC_CONN_TEBA0714_REV01!$F:$N))),9,0),"---")</f>
        <v>---</v>
      </c>
      <c r="L242" s="44" t="str">
        <f>IFERROR(VLOOKUP(K242,B2B!$H$3:$I$2000,2,0),"---")</f>
        <v>---</v>
      </c>
      <c r="M242" s="44" t="str">
        <f>IFERROR(VLOOKUP(L242,IF($M$4="TE0714_REV01",RAW_m_TE0714_REV01!$AD:$AH,IF($M$4="TE0714_REV02",RAW_m_TE0714_REV02!$AD:$AH,IF($M$4="TE0714_REV03",RAW_m_TE0714_REV03!$AD:$AH))),5,0),"---")</f>
        <v>---</v>
      </c>
      <c r="N242" s="44" t="str">
        <f>IFERROR(VLOOKUP(L242,IF($M$4="TE0714_REV01",RAW_m_TE0714_REV01!$AE:$AJ,IF($M$4="TE0714_REV02",RAW_m_TE0714_REV02!$AE:$AJ,IF($M$4="TE0714_REV03",RAW_m_TE0714_REV03!$AE:$AJ))),6,0),"---")</f>
        <v>---</v>
      </c>
      <c r="O242" s="54" t="str">
        <f>IFERROR(VLOOKUP(L242,IF($M$4="TE0714_REV01",RAW_m_TE0714_REV01!$AD:$AE,IF($M$4="TE0714_REV02",RAW_m_TE0714_REV02!$AD:$AE,IF($M$4="TE0714_REV03",RAW_m_TE0714_REV03!$AD:$AE))),2,0),"---")</f>
        <v>---</v>
      </c>
      <c r="P242" s="44" t="str">
        <f>IFERROR(VLOOKUP(O242,IF($M$4="TE0714_REV01",RAW_m_TE0714_REV01!$AJ:$AK,IF($M$4="TE0714_REV02",RAW_m_TE0714_REV02!$AJ:$AK,IF($M$4="TE0714_REV03",RAW_m_TE0714_REV03!$AJ:$AK))),2,0),"---")</f>
        <v>---</v>
      </c>
      <c r="Q242" s="44" t="str">
        <f>IFERROR(VLOOKUP(L242,IF($M$4="TE0714_REV01",RAW_m_TE0714_REV01!$AD:$AF,IF($M$4="TE0714_REV02",RAW_m_TE0714_REV02!$AD:$AF,IF($M$4="TE0714_REV03",RAW_m_TE0714_REV03!$AD:$AF))),3,0),"---")</f>
        <v>---</v>
      </c>
      <c r="R242" s="44" t="str">
        <f>IFERROR(VLOOKUP(O242,IF($M$4="TE0714_REV01",RAW_m_TE0714_REV01!$AE:$AG,IF($M$4="TE0714_REV02",RAW_m_TE0714_REV02!$AE:$AG,IF($M$4="TE0714_REV03",RAW_m_TE0714_REV03!$AE:$AG))),3,0),"---")</f>
        <v>---</v>
      </c>
      <c r="S242" s="44" t="str">
        <f t="shared" si="7"/>
        <v>---</v>
      </c>
    </row>
    <row r="243" spans="2:19" ht="15" customHeight="1" x14ac:dyDescent="0.25">
      <c r="B243" s="41">
        <f t="shared" si="6"/>
        <v>238</v>
      </c>
      <c r="C243" s="42">
        <f>IFERROR(IF($C$4="TEBT0714_REV01",CALC_CONN_TEBT0714_REV01!U243,IF($C$4="TEBB0714_REV01",CALC_CONN_TEBB0714_REV01!U243,IF($C$4="TEBA0714_REV01",CALC_CONN_TEBA0714_REV01!U243,))),"---")</f>
        <v>0</v>
      </c>
      <c r="D243" s="43">
        <f>IFERROR(IF($C$4="TEBT0714_REV01",CALC_CONN_TEBT0714_REV01!D243,IF($C$4="TEBB0714_REV01",CALC_CONN_TEBB0714_REV01!D243,IF($C$4="TEBA0714_REV01",CALC_CONN_TEBA0714_REV01!D243,))),"---")</f>
        <v>0</v>
      </c>
      <c r="E243" s="43">
        <f>IFERROR(IF($C$4="TEBT0714_REV01",CALC_CONN_TEBT0714_REV01!E243,IF($C$4="TEBB0714_REV01",CALC_CONN_TEBB0714_REV01!E243,IF($C$4="TEBA0714_REV01",CALC_CONN_TEBA0714_REV01!E243,))),"---")</f>
        <v>0</v>
      </c>
      <c r="F243" s="44" t="str">
        <f>IFERROR(IF(VLOOKUP($D243&amp;"-"&amp;$E243,IF($C$4="TEBA0714_REV01",CALC_CONN_TEBA0714_REV01!$F:$I,IF($C$4="TEBB0714_REV01",CALC_CONN_TEBB0714_REV01!$F:$I,IF($C$4="TEBT0714_REV01",CALC_CONN_TEBT0714_REV01!$F:$I))),4,0)="--","---",IF($C$4="TEBA0714_REV01",CALC_CONN_TEBA0714_REV01!$G243&amp; " --&gt; " &amp;CALC_CONN_TEBA0714_REV01!$I243&amp; " --&gt; ",IF($C$4="TEBB0714_REV01",CALC_CONN_TEBB0714_REV01!$G243&amp; " --&gt; " &amp;CALC_CONN_TEBB0714_REV01!$I243&amp; " --&gt; ",IF($C$4="TEBT0714_REV01",CALC_CONN_TEBT0714_REV01!$G243&amp; " --&gt; " &amp;CALC_CONN_TEBT0714_REV01!$I243&amp; " --&gt; ")))),"---")</f>
        <v>---</v>
      </c>
      <c r="G243" s="44" t="str">
        <f>IFERROR(IF(VLOOKUP($D243&amp;"-"&amp;$E243,IF($C$4="TEBA0714_REV01",CALC_CONN_TEBA0714_REV01!$F:$H,IF($C$4="TEBB0714_REV01",CALC_CONN_TEBB0714_REV01!$F:$H,IF($C$4="TEBT0714_REV01",CALC_CONN_TEBT0714_REV01!$F:$H))),3,0)="--",VLOOKUP($D243&amp;"-"&amp;$E243,IF($C$4="TEBA0714_REV01",CALC_CONN_TEBA0714_REV01!$F:$H,IF($C$4="TEBB0714_REV01",CALC_CONN_TEBB0714_REV01!$F:$H,IF($C$4="TEBT0714_REV01",CALC_CONN_TEBT0714_REV01!$F:$H))),2,0),VLOOKUP($D243&amp;"-"&amp;$E243,IF($C$4="TEBA0714_REV01",CALC_CONN_TEBA0714_REV01!$F:$H,IF($C$4="TEBB0714_REV01",CALC_CONN_TEBB0714_REV01!$F:$H,IF($C$4="TEBT0714_REV01",CALC_CONN_TEBT0714_REV01!$F:$H))),3,0)),"---")</f>
        <v>---</v>
      </c>
      <c r="H243" s="44" t="str">
        <f>IFERROR(VLOOKUP(G243,IF($C$4="TEBT0714_REV01",CALC_CONN_TEBT0714_REV01!$G:$T,IF($C$4="TEBB0714_REV01",CALC_CONN_TEBB0714_REV01!$G:$T,IF($C$4="TEBA0714_REV01",CALC_CONN_TEBA0714_REV01!$G:$T))),14,0),"---")</f>
        <v>---</v>
      </c>
      <c r="I243" s="44" t="str">
        <f>IFERROR(VLOOKUP($D243&amp;"-"&amp;$E243,IF($C$4="TEBA0714_REV01",CALC_CONN_TEBA0714_REV01!$F:$K,IF($C$4="TEBB0714_REV01",CALC_CONN_TEBB0714_REV01!$F:$K,IF($C$4="TEBT0714_REV01",CALC_CONN_TEBT0714_REV01!$F:$K,"???"))),6,0),"---")</f>
        <v>---</v>
      </c>
      <c r="J243" s="45" t="str">
        <f>IFERROR(VLOOKUP($D243&amp;"-"&amp;$E243,IF($C$4="TEBA0714_REV01",CALC_CONN_TEBA0714_REV01!$F:$M,IF($C$4="TEBB0714_REV01",CALC_CONN_TEBB0714_REV01!$F:$M,IF($C$4="TEBT0714_REV01",CALC_CONN_TEBT0714_REV01!$F:$M,"???"))),8,0),"---")</f>
        <v>---</v>
      </c>
      <c r="K243" s="46" t="str">
        <f>IFERROR(VLOOKUP($D243&amp;"-"&amp;$E243,IF($C$4="TEBT0714_REV01",CALC_CONN_TEBT0714_REV01!$F:$N,IF($C$4="TEBB0714_REV01",CALC_CONN_TEBB0714_REV01!$F:$N,IF($C$4="TEBA0714_REV01",CALC_CONN_TEBA0714_REV01!$F:$N))),9,0),"---")</f>
        <v>---</v>
      </c>
      <c r="L243" s="44" t="str">
        <f>IFERROR(VLOOKUP(K243,B2B!$H$3:$I$2000,2,0),"---")</f>
        <v>---</v>
      </c>
      <c r="M243" s="44" t="str">
        <f>IFERROR(VLOOKUP(L243,IF($M$4="TE0714_REV01",RAW_m_TE0714_REV01!$AD:$AH,IF($M$4="TE0714_REV02",RAW_m_TE0714_REV02!$AD:$AH,IF($M$4="TE0714_REV03",RAW_m_TE0714_REV03!$AD:$AH))),5,0),"---")</f>
        <v>---</v>
      </c>
      <c r="N243" s="44" t="str">
        <f>IFERROR(VLOOKUP(L243,IF($M$4="TE0714_REV01",RAW_m_TE0714_REV01!$AE:$AJ,IF($M$4="TE0714_REV02",RAW_m_TE0714_REV02!$AE:$AJ,IF($M$4="TE0714_REV03",RAW_m_TE0714_REV03!$AE:$AJ))),6,0),"---")</f>
        <v>---</v>
      </c>
      <c r="O243" s="54" t="str">
        <f>IFERROR(VLOOKUP(L243,IF($M$4="TE0714_REV01",RAW_m_TE0714_REV01!$AD:$AE,IF($M$4="TE0714_REV02",RAW_m_TE0714_REV02!$AD:$AE,IF($M$4="TE0714_REV03",RAW_m_TE0714_REV03!$AD:$AE))),2,0),"---")</f>
        <v>---</v>
      </c>
      <c r="P243" s="44" t="str">
        <f>IFERROR(VLOOKUP(O243,IF($M$4="TE0714_REV01",RAW_m_TE0714_REV01!$AJ:$AK,IF($M$4="TE0714_REV02",RAW_m_TE0714_REV02!$AJ:$AK,IF($M$4="TE0714_REV03",RAW_m_TE0714_REV03!$AJ:$AK))),2,0),"---")</f>
        <v>---</v>
      </c>
      <c r="Q243" s="44" t="str">
        <f>IFERROR(VLOOKUP(L243,IF($M$4="TE0714_REV01",RAW_m_TE0714_REV01!$AD:$AF,IF($M$4="TE0714_REV02",RAW_m_TE0714_REV02!$AD:$AF,IF($M$4="TE0714_REV03",RAW_m_TE0714_REV03!$AD:$AF))),3,0),"---")</f>
        <v>---</v>
      </c>
      <c r="R243" s="44" t="str">
        <f>IFERROR(VLOOKUP(O243,IF($M$4="TE0714_REV01",RAW_m_TE0714_REV01!$AE:$AG,IF($M$4="TE0714_REV02",RAW_m_TE0714_REV02!$AE:$AG,IF($M$4="TE0714_REV03",RAW_m_TE0714_REV03!$AE:$AG))),3,0),"---")</f>
        <v>---</v>
      </c>
      <c r="S243" s="44" t="str">
        <f t="shared" si="7"/>
        <v>---</v>
      </c>
    </row>
    <row r="244" spans="2:19" ht="15" customHeight="1" x14ac:dyDescent="0.25">
      <c r="B244" s="41">
        <f t="shared" si="6"/>
        <v>239</v>
      </c>
      <c r="C244" s="42">
        <f>IFERROR(IF($C$4="TEBT0714_REV01",CALC_CONN_TEBT0714_REV01!U244,IF($C$4="TEBB0714_REV01",CALC_CONN_TEBB0714_REV01!U244,IF($C$4="TEBA0714_REV01",CALC_CONN_TEBA0714_REV01!U244,))),"---")</f>
        <v>0</v>
      </c>
      <c r="D244" s="43">
        <f>IFERROR(IF($C$4="TEBT0714_REV01",CALC_CONN_TEBT0714_REV01!D244,IF($C$4="TEBB0714_REV01",CALC_CONN_TEBB0714_REV01!D244,IF($C$4="TEBA0714_REV01",CALC_CONN_TEBA0714_REV01!D244,))),"---")</f>
        <v>0</v>
      </c>
      <c r="E244" s="43">
        <f>IFERROR(IF($C$4="TEBT0714_REV01",CALC_CONN_TEBT0714_REV01!E244,IF($C$4="TEBB0714_REV01",CALC_CONN_TEBB0714_REV01!E244,IF($C$4="TEBA0714_REV01",CALC_CONN_TEBA0714_REV01!E244,))),"---")</f>
        <v>0</v>
      </c>
      <c r="F244" s="44" t="str">
        <f>IFERROR(IF(VLOOKUP($D244&amp;"-"&amp;$E244,IF($C$4="TEBA0714_REV01",CALC_CONN_TEBA0714_REV01!$F:$I,IF($C$4="TEBB0714_REV01",CALC_CONN_TEBB0714_REV01!$F:$I,IF($C$4="TEBT0714_REV01",CALC_CONN_TEBT0714_REV01!$F:$I))),4,0)="--","---",IF($C$4="TEBA0714_REV01",CALC_CONN_TEBA0714_REV01!$G244&amp; " --&gt; " &amp;CALC_CONN_TEBA0714_REV01!$I244&amp; " --&gt; ",IF($C$4="TEBB0714_REV01",CALC_CONN_TEBB0714_REV01!$G244&amp; " --&gt; " &amp;CALC_CONN_TEBB0714_REV01!$I244&amp; " --&gt; ",IF($C$4="TEBT0714_REV01",CALC_CONN_TEBT0714_REV01!$G244&amp; " --&gt; " &amp;CALC_CONN_TEBT0714_REV01!$I244&amp; " --&gt; ")))),"---")</f>
        <v>---</v>
      </c>
      <c r="G244" s="44" t="str">
        <f>IFERROR(IF(VLOOKUP($D244&amp;"-"&amp;$E244,IF($C$4="TEBA0714_REV01",CALC_CONN_TEBA0714_REV01!$F:$H,IF($C$4="TEBB0714_REV01",CALC_CONN_TEBB0714_REV01!$F:$H,IF($C$4="TEBT0714_REV01",CALC_CONN_TEBT0714_REV01!$F:$H))),3,0)="--",VLOOKUP($D244&amp;"-"&amp;$E244,IF($C$4="TEBA0714_REV01",CALC_CONN_TEBA0714_REV01!$F:$H,IF($C$4="TEBB0714_REV01",CALC_CONN_TEBB0714_REV01!$F:$H,IF($C$4="TEBT0714_REV01",CALC_CONN_TEBT0714_REV01!$F:$H))),2,0),VLOOKUP($D244&amp;"-"&amp;$E244,IF($C$4="TEBA0714_REV01",CALC_CONN_TEBA0714_REV01!$F:$H,IF($C$4="TEBB0714_REV01",CALC_CONN_TEBB0714_REV01!$F:$H,IF($C$4="TEBT0714_REV01",CALC_CONN_TEBT0714_REV01!$F:$H))),3,0)),"---")</f>
        <v>---</v>
      </c>
      <c r="H244" s="44" t="str">
        <f>IFERROR(VLOOKUP(G244,IF($C$4="TEBT0714_REV01",CALC_CONN_TEBT0714_REV01!$G:$T,IF($C$4="TEBB0714_REV01",CALC_CONN_TEBB0714_REV01!$G:$T,IF($C$4="TEBA0714_REV01",CALC_CONN_TEBA0714_REV01!$G:$T))),14,0),"---")</f>
        <v>---</v>
      </c>
      <c r="I244" s="44" t="str">
        <f>IFERROR(VLOOKUP($D244&amp;"-"&amp;$E244,IF($C$4="TEBA0714_REV01",CALC_CONN_TEBA0714_REV01!$F:$K,IF($C$4="TEBB0714_REV01",CALC_CONN_TEBB0714_REV01!$F:$K,IF($C$4="TEBT0714_REV01",CALC_CONN_TEBT0714_REV01!$F:$K,"???"))),6,0),"---")</f>
        <v>---</v>
      </c>
      <c r="J244" s="45" t="str">
        <f>IFERROR(VLOOKUP($D244&amp;"-"&amp;$E244,IF($C$4="TEBA0714_REV01",CALC_CONN_TEBA0714_REV01!$F:$M,IF($C$4="TEBB0714_REV01",CALC_CONN_TEBB0714_REV01!$F:$M,IF($C$4="TEBT0714_REV01",CALC_CONN_TEBT0714_REV01!$F:$M,"???"))),8,0),"---")</f>
        <v>---</v>
      </c>
      <c r="K244" s="46" t="str">
        <f>IFERROR(VLOOKUP($D244&amp;"-"&amp;$E244,IF($C$4="TEBT0714_REV01",CALC_CONN_TEBT0714_REV01!$F:$N,IF($C$4="TEBB0714_REV01",CALC_CONN_TEBB0714_REV01!$F:$N,IF($C$4="TEBA0714_REV01",CALC_CONN_TEBA0714_REV01!$F:$N))),9,0),"---")</f>
        <v>---</v>
      </c>
      <c r="L244" s="44" t="str">
        <f>IFERROR(VLOOKUP(K244,B2B!$H$3:$I$2000,2,0),"---")</f>
        <v>---</v>
      </c>
      <c r="M244" s="44" t="str">
        <f>IFERROR(VLOOKUP(L244,IF($M$4="TE0714_REV01",RAW_m_TE0714_REV01!$AD:$AH,IF($M$4="TE0714_REV02",RAW_m_TE0714_REV02!$AD:$AH,IF($M$4="TE0714_REV03",RAW_m_TE0714_REV03!$AD:$AH))),5,0),"---")</f>
        <v>---</v>
      </c>
      <c r="N244" s="44" t="str">
        <f>IFERROR(VLOOKUP(L244,IF($M$4="TE0714_REV01",RAW_m_TE0714_REV01!$AE:$AJ,IF($M$4="TE0714_REV02",RAW_m_TE0714_REV02!$AE:$AJ,IF($M$4="TE0714_REV03",RAW_m_TE0714_REV03!$AE:$AJ))),6,0),"---")</f>
        <v>---</v>
      </c>
      <c r="O244" s="54" t="str">
        <f>IFERROR(VLOOKUP(L244,IF($M$4="TE0714_REV01",RAW_m_TE0714_REV01!$AD:$AE,IF($M$4="TE0714_REV02",RAW_m_TE0714_REV02!$AD:$AE,IF($M$4="TE0714_REV03",RAW_m_TE0714_REV03!$AD:$AE))),2,0),"---")</f>
        <v>---</v>
      </c>
      <c r="P244" s="44" t="str">
        <f>IFERROR(VLOOKUP(O244,IF($M$4="TE0714_REV01",RAW_m_TE0714_REV01!$AJ:$AK,IF($M$4="TE0714_REV02",RAW_m_TE0714_REV02!$AJ:$AK,IF($M$4="TE0714_REV03",RAW_m_TE0714_REV03!$AJ:$AK))),2,0),"---")</f>
        <v>---</v>
      </c>
      <c r="Q244" s="44" t="str">
        <f>IFERROR(VLOOKUP(L244,IF($M$4="TE0714_REV01",RAW_m_TE0714_REV01!$AD:$AF,IF($M$4="TE0714_REV02",RAW_m_TE0714_REV02!$AD:$AF,IF($M$4="TE0714_REV03",RAW_m_TE0714_REV03!$AD:$AF))),3,0),"---")</f>
        <v>---</v>
      </c>
      <c r="R244" s="44" t="str">
        <f>IFERROR(VLOOKUP(O244,IF($M$4="TE0714_REV01",RAW_m_TE0714_REV01!$AE:$AG,IF($M$4="TE0714_REV02",RAW_m_TE0714_REV02!$AE:$AG,IF($M$4="TE0714_REV03",RAW_m_TE0714_REV03!$AE:$AG))),3,0),"---")</f>
        <v>---</v>
      </c>
      <c r="S244" s="44" t="str">
        <f t="shared" si="7"/>
        <v>---</v>
      </c>
    </row>
    <row r="245" spans="2:19" ht="15" customHeight="1" x14ac:dyDescent="0.25">
      <c r="B245" s="41">
        <f t="shared" si="6"/>
        <v>240</v>
      </c>
      <c r="C245" s="42">
        <f>IFERROR(IF($C$4="TEBT0714_REV01",CALC_CONN_TEBT0714_REV01!U245,IF($C$4="TEBB0714_REV01",CALC_CONN_TEBB0714_REV01!U245,IF($C$4="TEBA0714_REV01",CALC_CONN_TEBA0714_REV01!U245,))),"---")</f>
        <v>0</v>
      </c>
      <c r="D245" s="43">
        <f>IFERROR(IF($C$4="TEBT0714_REV01",CALC_CONN_TEBT0714_REV01!D245,IF($C$4="TEBB0714_REV01",CALC_CONN_TEBB0714_REV01!D245,IF($C$4="TEBA0714_REV01",CALC_CONN_TEBA0714_REV01!D245,))),"---")</f>
        <v>0</v>
      </c>
      <c r="E245" s="43">
        <f>IFERROR(IF($C$4="TEBT0714_REV01",CALC_CONN_TEBT0714_REV01!E245,IF($C$4="TEBB0714_REV01",CALC_CONN_TEBB0714_REV01!E245,IF($C$4="TEBA0714_REV01",CALC_CONN_TEBA0714_REV01!E245,))),"---")</f>
        <v>0</v>
      </c>
      <c r="F245" s="44" t="str">
        <f>IFERROR(IF(VLOOKUP($D245&amp;"-"&amp;$E245,IF($C$4="TEBA0714_REV01",CALC_CONN_TEBA0714_REV01!$F:$I,IF($C$4="TEBB0714_REV01",CALC_CONN_TEBB0714_REV01!$F:$I,IF($C$4="TEBT0714_REV01",CALC_CONN_TEBT0714_REV01!$F:$I))),4,0)="--","---",IF($C$4="TEBA0714_REV01",CALC_CONN_TEBA0714_REV01!$G245&amp; " --&gt; " &amp;CALC_CONN_TEBA0714_REV01!$I245&amp; " --&gt; ",IF($C$4="TEBB0714_REV01",CALC_CONN_TEBB0714_REV01!$G245&amp; " --&gt; " &amp;CALC_CONN_TEBB0714_REV01!$I245&amp; " --&gt; ",IF($C$4="TEBT0714_REV01",CALC_CONN_TEBT0714_REV01!$G245&amp; " --&gt; " &amp;CALC_CONN_TEBT0714_REV01!$I245&amp; " --&gt; ")))),"---")</f>
        <v>---</v>
      </c>
      <c r="G245" s="44" t="str">
        <f>IFERROR(IF(VLOOKUP($D245&amp;"-"&amp;$E245,IF($C$4="TEBA0714_REV01",CALC_CONN_TEBA0714_REV01!$F:$H,IF($C$4="TEBB0714_REV01",CALC_CONN_TEBB0714_REV01!$F:$H,IF($C$4="TEBT0714_REV01",CALC_CONN_TEBT0714_REV01!$F:$H))),3,0)="--",VLOOKUP($D245&amp;"-"&amp;$E245,IF($C$4="TEBA0714_REV01",CALC_CONN_TEBA0714_REV01!$F:$H,IF($C$4="TEBB0714_REV01",CALC_CONN_TEBB0714_REV01!$F:$H,IF($C$4="TEBT0714_REV01",CALC_CONN_TEBT0714_REV01!$F:$H))),2,0),VLOOKUP($D245&amp;"-"&amp;$E245,IF($C$4="TEBA0714_REV01",CALC_CONN_TEBA0714_REV01!$F:$H,IF($C$4="TEBB0714_REV01",CALC_CONN_TEBB0714_REV01!$F:$H,IF($C$4="TEBT0714_REV01",CALC_CONN_TEBT0714_REV01!$F:$H))),3,0)),"---")</f>
        <v>---</v>
      </c>
      <c r="H245" s="44" t="str">
        <f>IFERROR(VLOOKUP(G245,IF($C$4="TEBT0714_REV01",CALC_CONN_TEBT0714_REV01!$G:$T,IF($C$4="TEBB0714_REV01",CALC_CONN_TEBB0714_REV01!$G:$T,IF($C$4="TEBA0714_REV01",CALC_CONN_TEBA0714_REV01!$G:$T))),14,0),"---")</f>
        <v>---</v>
      </c>
      <c r="I245" s="44" t="str">
        <f>IFERROR(VLOOKUP($D245&amp;"-"&amp;$E245,IF($C$4="TEBA0714_REV01",CALC_CONN_TEBA0714_REV01!$F:$K,IF($C$4="TEBB0714_REV01",CALC_CONN_TEBB0714_REV01!$F:$K,IF($C$4="TEBT0714_REV01",CALC_CONN_TEBT0714_REV01!$F:$K,"???"))),6,0),"---")</f>
        <v>---</v>
      </c>
      <c r="J245" s="45" t="str">
        <f>IFERROR(VLOOKUP($D245&amp;"-"&amp;$E245,IF($C$4="TEBA0714_REV01",CALC_CONN_TEBA0714_REV01!$F:$M,IF($C$4="TEBB0714_REV01",CALC_CONN_TEBB0714_REV01!$F:$M,IF($C$4="TEBT0714_REV01",CALC_CONN_TEBT0714_REV01!$F:$M,"???"))),8,0),"---")</f>
        <v>---</v>
      </c>
      <c r="K245" s="46" t="str">
        <f>IFERROR(VLOOKUP($D245&amp;"-"&amp;$E245,IF($C$4="TEBT0714_REV01",CALC_CONN_TEBT0714_REV01!$F:$N,IF($C$4="TEBB0714_REV01",CALC_CONN_TEBB0714_REV01!$F:$N,IF($C$4="TEBA0714_REV01",CALC_CONN_TEBA0714_REV01!$F:$N))),9,0),"---")</f>
        <v>---</v>
      </c>
      <c r="L245" s="44" t="str">
        <f>IFERROR(VLOOKUP(K245,B2B!$H$3:$I$2000,2,0),"---")</f>
        <v>---</v>
      </c>
      <c r="M245" s="44" t="str">
        <f>IFERROR(VLOOKUP(L245,IF($M$4="TE0714_REV01",RAW_m_TE0714_REV01!$AD:$AH,IF($M$4="TE0714_REV02",RAW_m_TE0714_REV02!$AD:$AH,IF($M$4="TE0714_REV03",RAW_m_TE0714_REV03!$AD:$AH))),5,0),"---")</f>
        <v>---</v>
      </c>
      <c r="N245" s="44" t="str">
        <f>IFERROR(VLOOKUP(L245,IF($M$4="TE0714_REV01",RAW_m_TE0714_REV01!$AE:$AJ,IF($M$4="TE0714_REV02",RAW_m_TE0714_REV02!$AE:$AJ,IF($M$4="TE0714_REV03",RAW_m_TE0714_REV03!$AE:$AJ))),6,0),"---")</f>
        <v>---</v>
      </c>
      <c r="O245" s="54" t="str">
        <f>IFERROR(VLOOKUP(L245,IF($M$4="TE0714_REV01",RAW_m_TE0714_REV01!$AD:$AE,IF($M$4="TE0714_REV02",RAW_m_TE0714_REV02!$AD:$AE,IF($M$4="TE0714_REV03",RAW_m_TE0714_REV03!$AD:$AE))),2,0),"---")</f>
        <v>---</v>
      </c>
      <c r="P245" s="44" t="str">
        <f>IFERROR(VLOOKUP(O245,IF($M$4="TE0714_REV01",RAW_m_TE0714_REV01!$AJ:$AK,IF($M$4="TE0714_REV02",RAW_m_TE0714_REV02!$AJ:$AK,IF($M$4="TE0714_REV03",RAW_m_TE0714_REV03!$AJ:$AK))),2,0),"---")</f>
        <v>---</v>
      </c>
      <c r="Q245" s="44" t="str">
        <f>IFERROR(VLOOKUP(L245,IF($M$4="TE0714_REV01",RAW_m_TE0714_REV01!$AD:$AF,IF($M$4="TE0714_REV02",RAW_m_TE0714_REV02!$AD:$AF,IF($M$4="TE0714_REV03",RAW_m_TE0714_REV03!$AD:$AF))),3,0),"---")</f>
        <v>---</v>
      </c>
      <c r="R245" s="44" t="str">
        <f>IFERROR(VLOOKUP(O245,IF($M$4="TE0714_REV01",RAW_m_TE0714_REV01!$AE:$AG,IF($M$4="TE0714_REV02",RAW_m_TE0714_REV02!$AE:$AG,IF($M$4="TE0714_REV03",RAW_m_TE0714_REV03!$AE:$AG))),3,0),"---")</f>
        <v>---</v>
      </c>
      <c r="S245" s="44" t="str">
        <f t="shared" si="7"/>
        <v>---</v>
      </c>
    </row>
    <row r="246" spans="2:19" ht="15" customHeight="1" x14ac:dyDescent="0.25">
      <c r="B246" s="41">
        <f t="shared" si="6"/>
        <v>241</v>
      </c>
      <c r="C246" s="42">
        <f>IFERROR(IF($C$4="TEBT0714_REV01",CALC_CONN_TEBT0714_REV01!U246,IF($C$4="TEBB0714_REV01",CALC_CONN_TEBB0714_REV01!U246,IF($C$4="TEBA0714_REV01",CALC_CONN_TEBA0714_REV01!U246,))),"---")</f>
        <v>0</v>
      </c>
      <c r="D246" s="43">
        <f>IFERROR(IF($C$4="TEBT0714_REV01",CALC_CONN_TEBT0714_REV01!D246,IF($C$4="TEBB0714_REV01",CALC_CONN_TEBB0714_REV01!D246,IF($C$4="TEBA0714_REV01",CALC_CONN_TEBA0714_REV01!D246,))),"---")</f>
        <v>0</v>
      </c>
      <c r="E246" s="43">
        <f>IFERROR(IF($C$4="TEBT0714_REV01",CALC_CONN_TEBT0714_REV01!E246,IF($C$4="TEBB0714_REV01",CALC_CONN_TEBB0714_REV01!E246,IF($C$4="TEBA0714_REV01",CALC_CONN_TEBA0714_REV01!E246,))),"---")</f>
        <v>0</v>
      </c>
      <c r="F246" s="44" t="str">
        <f>IFERROR(IF(VLOOKUP($D246&amp;"-"&amp;$E246,IF($C$4="TEBA0714_REV01",CALC_CONN_TEBA0714_REV01!$F:$I,IF($C$4="TEBB0714_REV01",CALC_CONN_TEBB0714_REV01!$F:$I,IF($C$4="TEBT0714_REV01",CALC_CONN_TEBT0714_REV01!$F:$I))),4,0)="--","---",IF($C$4="TEBA0714_REV01",CALC_CONN_TEBA0714_REV01!$G246&amp; " --&gt; " &amp;CALC_CONN_TEBA0714_REV01!$I246&amp; " --&gt; ",IF($C$4="TEBB0714_REV01",CALC_CONN_TEBB0714_REV01!$G246&amp; " --&gt; " &amp;CALC_CONN_TEBB0714_REV01!$I246&amp; " --&gt; ",IF($C$4="TEBT0714_REV01",CALC_CONN_TEBT0714_REV01!$G246&amp; " --&gt; " &amp;CALC_CONN_TEBT0714_REV01!$I246&amp; " --&gt; ")))),"---")</f>
        <v>---</v>
      </c>
      <c r="G246" s="44" t="str">
        <f>IFERROR(IF(VLOOKUP($D246&amp;"-"&amp;$E246,IF($C$4="TEBA0714_REV01",CALC_CONN_TEBA0714_REV01!$F:$H,IF($C$4="TEBB0714_REV01",CALC_CONN_TEBB0714_REV01!$F:$H,IF($C$4="TEBT0714_REV01",CALC_CONN_TEBT0714_REV01!$F:$H))),3,0)="--",VLOOKUP($D246&amp;"-"&amp;$E246,IF($C$4="TEBA0714_REV01",CALC_CONN_TEBA0714_REV01!$F:$H,IF($C$4="TEBB0714_REV01",CALC_CONN_TEBB0714_REV01!$F:$H,IF($C$4="TEBT0714_REV01",CALC_CONN_TEBT0714_REV01!$F:$H))),2,0),VLOOKUP($D246&amp;"-"&amp;$E246,IF($C$4="TEBA0714_REV01",CALC_CONN_TEBA0714_REV01!$F:$H,IF($C$4="TEBB0714_REV01",CALC_CONN_TEBB0714_REV01!$F:$H,IF($C$4="TEBT0714_REV01",CALC_CONN_TEBT0714_REV01!$F:$H))),3,0)),"---")</f>
        <v>---</v>
      </c>
      <c r="H246" s="44" t="str">
        <f>IFERROR(VLOOKUP(G246,IF($C$4="TEBT0714_REV01",CALC_CONN_TEBT0714_REV01!$G:$T,IF($C$4="TEBB0714_REV01",CALC_CONN_TEBB0714_REV01!$G:$T,IF($C$4="TEBA0714_REV01",CALC_CONN_TEBA0714_REV01!$G:$T))),14,0),"---")</f>
        <v>---</v>
      </c>
      <c r="I246" s="44" t="str">
        <f>IFERROR(VLOOKUP($D246&amp;"-"&amp;$E246,IF($C$4="TEBA0714_REV01",CALC_CONN_TEBA0714_REV01!$F:$K,IF($C$4="TEBB0714_REV01",CALC_CONN_TEBB0714_REV01!$F:$K,IF($C$4="TEBT0714_REV01",CALC_CONN_TEBT0714_REV01!$F:$K,"???"))),6,0),"---")</f>
        <v>---</v>
      </c>
      <c r="J246" s="45" t="str">
        <f>IFERROR(VLOOKUP($D246&amp;"-"&amp;$E246,IF($C$4="TEBA0714_REV01",CALC_CONN_TEBA0714_REV01!$F:$M,IF($C$4="TEBB0714_REV01",CALC_CONN_TEBB0714_REV01!$F:$M,IF($C$4="TEBT0714_REV01",CALC_CONN_TEBT0714_REV01!$F:$M,"???"))),8,0),"---")</f>
        <v>---</v>
      </c>
      <c r="K246" s="46" t="str">
        <f>IFERROR(VLOOKUP($D246&amp;"-"&amp;$E246,IF($C$4="TEBT0714_REV01",CALC_CONN_TEBT0714_REV01!$F:$N,IF($C$4="TEBB0714_REV01",CALC_CONN_TEBB0714_REV01!$F:$N,IF($C$4="TEBA0714_REV01",CALC_CONN_TEBA0714_REV01!$F:$N))),9,0),"---")</f>
        <v>---</v>
      </c>
      <c r="L246" s="44" t="str">
        <f>IFERROR(VLOOKUP(K246,B2B!$H$3:$I$2000,2,0),"---")</f>
        <v>---</v>
      </c>
      <c r="M246" s="44" t="str">
        <f>IFERROR(VLOOKUP(L246,IF($M$4="TE0714_REV01",RAW_m_TE0714_REV01!$AD:$AH,IF($M$4="TE0714_REV02",RAW_m_TE0714_REV02!$AD:$AH,IF($M$4="TE0714_REV03",RAW_m_TE0714_REV03!$AD:$AH))),5,0),"---")</f>
        <v>---</v>
      </c>
      <c r="N246" s="44" t="str">
        <f>IFERROR(VLOOKUP(L246,IF($M$4="TE0714_REV01",RAW_m_TE0714_REV01!$AE:$AJ,IF($M$4="TE0714_REV02",RAW_m_TE0714_REV02!$AE:$AJ,IF($M$4="TE0714_REV03",RAW_m_TE0714_REV03!$AE:$AJ))),6,0),"---")</f>
        <v>---</v>
      </c>
      <c r="O246" s="54" t="str">
        <f>IFERROR(VLOOKUP(L246,IF($M$4="TE0714_REV01",RAW_m_TE0714_REV01!$AD:$AE,IF($M$4="TE0714_REV02",RAW_m_TE0714_REV02!$AD:$AE,IF($M$4="TE0714_REV03",RAW_m_TE0714_REV03!$AD:$AE))),2,0),"---")</f>
        <v>---</v>
      </c>
      <c r="P246" s="44" t="str">
        <f>IFERROR(VLOOKUP(O246,IF($M$4="TE0714_REV01",RAW_m_TE0714_REV01!$AJ:$AK,IF($M$4="TE0714_REV02",RAW_m_TE0714_REV02!$AJ:$AK,IF($M$4="TE0714_REV03",RAW_m_TE0714_REV03!$AJ:$AK))),2,0),"---")</f>
        <v>---</v>
      </c>
      <c r="Q246" s="44" t="str">
        <f>IFERROR(VLOOKUP(L246,IF($M$4="TE0714_REV01",RAW_m_TE0714_REV01!$AD:$AF,IF($M$4="TE0714_REV02",RAW_m_TE0714_REV02!$AD:$AF,IF($M$4="TE0714_REV03",RAW_m_TE0714_REV03!$AD:$AF))),3,0),"---")</f>
        <v>---</v>
      </c>
      <c r="R246" s="44" t="str">
        <f>IFERROR(VLOOKUP(O246,IF($M$4="TE0714_REV01",RAW_m_TE0714_REV01!$AE:$AG,IF($M$4="TE0714_REV02",RAW_m_TE0714_REV02!$AE:$AG,IF($M$4="TE0714_REV03",RAW_m_TE0714_REV03!$AE:$AG))),3,0),"---")</f>
        <v>---</v>
      </c>
      <c r="S246" s="44" t="str">
        <f t="shared" si="7"/>
        <v>---</v>
      </c>
    </row>
    <row r="247" spans="2:19" ht="15" customHeight="1" x14ac:dyDescent="0.25">
      <c r="B247" s="41">
        <f t="shared" si="6"/>
        <v>242</v>
      </c>
      <c r="C247" s="42">
        <f>IFERROR(IF($C$4="TEBT0714_REV01",CALC_CONN_TEBT0714_REV01!U247,IF($C$4="TEBB0714_REV01",CALC_CONN_TEBB0714_REV01!U247,IF($C$4="TEBA0714_REV01",CALC_CONN_TEBA0714_REV01!U247,))),"---")</f>
        <v>0</v>
      </c>
      <c r="D247" s="43">
        <f>IFERROR(IF($C$4="TEBT0714_REV01",CALC_CONN_TEBT0714_REV01!D247,IF($C$4="TEBB0714_REV01",CALC_CONN_TEBB0714_REV01!D247,IF($C$4="TEBA0714_REV01",CALC_CONN_TEBA0714_REV01!D247,))),"---")</f>
        <v>0</v>
      </c>
      <c r="E247" s="43">
        <f>IFERROR(IF($C$4="TEBT0714_REV01",CALC_CONN_TEBT0714_REV01!E247,IF($C$4="TEBB0714_REV01",CALC_CONN_TEBB0714_REV01!E247,IF($C$4="TEBA0714_REV01",CALC_CONN_TEBA0714_REV01!E247,))),"---")</f>
        <v>0</v>
      </c>
      <c r="F247" s="44" t="str">
        <f>IFERROR(IF(VLOOKUP($D247&amp;"-"&amp;$E247,IF($C$4="TEBA0714_REV01",CALC_CONN_TEBA0714_REV01!$F:$I,IF($C$4="TEBB0714_REV01",CALC_CONN_TEBB0714_REV01!$F:$I,IF($C$4="TEBT0714_REV01",CALC_CONN_TEBT0714_REV01!$F:$I))),4,0)="--","---",IF($C$4="TEBA0714_REV01",CALC_CONN_TEBA0714_REV01!$G247&amp; " --&gt; " &amp;CALC_CONN_TEBA0714_REV01!$I247&amp; " --&gt; ",IF($C$4="TEBB0714_REV01",CALC_CONN_TEBB0714_REV01!$G247&amp; " --&gt; " &amp;CALC_CONN_TEBB0714_REV01!$I247&amp; " --&gt; ",IF($C$4="TEBT0714_REV01",CALC_CONN_TEBT0714_REV01!$G247&amp; " --&gt; " &amp;CALC_CONN_TEBT0714_REV01!$I247&amp; " --&gt; ")))),"---")</f>
        <v>---</v>
      </c>
      <c r="G247" s="44" t="str">
        <f>IFERROR(IF(VLOOKUP($D247&amp;"-"&amp;$E247,IF($C$4="TEBA0714_REV01",CALC_CONN_TEBA0714_REV01!$F:$H,IF($C$4="TEBB0714_REV01",CALC_CONN_TEBB0714_REV01!$F:$H,IF($C$4="TEBT0714_REV01",CALC_CONN_TEBT0714_REV01!$F:$H))),3,0)="--",VLOOKUP($D247&amp;"-"&amp;$E247,IF($C$4="TEBA0714_REV01",CALC_CONN_TEBA0714_REV01!$F:$H,IF($C$4="TEBB0714_REV01",CALC_CONN_TEBB0714_REV01!$F:$H,IF($C$4="TEBT0714_REV01",CALC_CONN_TEBT0714_REV01!$F:$H))),2,0),VLOOKUP($D247&amp;"-"&amp;$E247,IF($C$4="TEBA0714_REV01",CALC_CONN_TEBA0714_REV01!$F:$H,IF($C$4="TEBB0714_REV01",CALC_CONN_TEBB0714_REV01!$F:$H,IF($C$4="TEBT0714_REV01",CALC_CONN_TEBT0714_REV01!$F:$H))),3,0)),"---")</f>
        <v>---</v>
      </c>
      <c r="H247" s="44" t="str">
        <f>IFERROR(VLOOKUP(G247,IF($C$4="TEBT0714_REV01",CALC_CONN_TEBT0714_REV01!$G:$T,IF($C$4="TEBB0714_REV01",CALC_CONN_TEBB0714_REV01!$G:$T,IF($C$4="TEBA0714_REV01",CALC_CONN_TEBA0714_REV01!$G:$T))),14,0),"---")</f>
        <v>---</v>
      </c>
      <c r="I247" s="44" t="str">
        <f>IFERROR(VLOOKUP($D247&amp;"-"&amp;$E247,IF($C$4="TEBA0714_REV01",CALC_CONN_TEBA0714_REV01!$F:$K,IF($C$4="TEBB0714_REV01",CALC_CONN_TEBB0714_REV01!$F:$K,IF($C$4="TEBT0714_REV01",CALC_CONN_TEBT0714_REV01!$F:$K,"???"))),6,0),"---")</f>
        <v>---</v>
      </c>
      <c r="J247" s="45" t="str">
        <f>IFERROR(VLOOKUP($D247&amp;"-"&amp;$E247,IF($C$4="TEBA0714_REV01",CALC_CONN_TEBA0714_REV01!$F:$M,IF($C$4="TEBB0714_REV01",CALC_CONN_TEBB0714_REV01!$F:$M,IF($C$4="TEBT0714_REV01",CALC_CONN_TEBT0714_REV01!$F:$M,"???"))),8,0),"---")</f>
        <v>---</v>
      </c>
      <c r="K247" s="46" t="str">
        <f>IFERROR(VLOOKUP($D247&amp;"-"&amp;$E247,IF($C$4="TEBT0714_REV01",CALC_CONN_TEBT0714_REV01!$F:$N,IF($C$4="TEBB0714_REV01",CALC_CONN_TEBB0714_REV01!$F:$N,IF($C$4="TEBA0714_REV01",CALC_CONN_TEBA0714_REV01!$F:$N))),9,0),"---")</f>
        <v>---</v>
      </c>
      <c r="L247" s="44" t="str">
        <f>IFERROR(VLOOKUP(K247,B2B!$H$3:$I$2000,2,0),"---")</f>
        <v>---</v>
      </c>
      <c r="M247" s="44" t="str">
        <f>IFERROR(VLOOKUP(L247,IF($M$4="TE0714_REV01",RAW_m_TE0714_REV01!$AD:$AH,IF($M$4="TE0714_REV02",RAW_m_TE0714_REV02!$AD:$AH,IF($M$4="TE0714_REV03",RAW_m_TE0714_REV03!$AD:$AH))),5,0),"---")</f>
        <v>---</v>
      </c>
      <c r="N247" s="44" t="str">
        <f>IFERROR(VLOOKUP(L247,IF($M$4="TE0714_REV01",RAW_m_TE0714_REV01!$AE:$AJ,IF($M$4="TE0714_REV02",RAW_m_TE0714_REV02!$AE:$AJ,IF($M$4="TE0714_REV03",RAW_m_TE0714_REV03!$AE:$AJ))),6,0),"---")</f>
        <v>---</v>
      </c>
      <c r="O247" s="54" t="str">
        <f>IFERROR(VLOOKUP(L247,IF($M$4="TE0714_REV01",RAW_m_TE0714_REV01!$AD:$AE,IF($M$4="TE0714_REV02",RAW_m_TE0714_REV02!$AD:$AE,IF($M$4="TE0714_REV03",RAW_m_TE0714_REV03!$AD:$AE))),2,0),"---")</f>
        <v>---</v>
      </c>
      <c r="P247" s="44" t="str">
        <f>IFERROR(VLOOKUP(O247,IF($M$4="TE0714_REV01",RAW_m_TE0714_REV01!$AJ:$AK,IF($M$4="TE0714_REV02",RAW_m_TE0714_REV02!$AJ:$AK,IF($M$4="TE0714_REV03",RAW_m_TE0714_REV03!$AJ:$AK))),2,0),"---")</f>
        <v>---</v>
      </c>
      <c r="Q247" s="44" t="str">
        <f>IFERROR(VLOOKUP(L247,IF($M$4="TE0714_REV01",RAW_m_TE0714_REV01!$AD:$AF,IF($M$4="TE0714_REV02",RAW_m_TE0714_REV02!$AD:$AF,IF($M$4="TE0714_REV03",RAW_m_TE0714_REV03!$AD:$AF))),3,0),"---")</f>
        <v>---</v>
      </c>
      <c r="R247" s="44" t="str">
        <f>IFERROR(VLOOKUP(O247,IF($M$4="TE0714_REV01",RAW_m_TE0714_REV01!$AE:$AG,IF($M$4="TE0714_REV02",RAW_m_TE0714_REV02!$AE:$AG,IF($M$4="TE0714_REV03",RAW_m_TE0714_REV03!$AE:$AG))),3,0),"---")</f>
        <v>---</v>
      </c>
      <c r="S247" s="44" t="str">
        <f t="shared" si="7"/>
        <v>---</v>
      </c>
    </row>
    <row r="248" spans="2:19" ht="15" customHeight="1" x14ac:dyDescent="0.25">
      <c r="B248" s="41">
        <f t="shared" si="6"/>
        <v>243</v>
      </c>
      <c r="C248" s="42">
        <f>IFERROR(IF($C$4="TEBT0714_REV01",CALC_CONN_TEBT0714_REV01!U248,IF($C$4="TEBB0714_REV01",CALC_CONN_TEBB0714_REV01!U248,IF($C$4="TEBA0714_REV01",CALC_CONN_TEBA0714_REV01!U248,))),"---")</f>
        <v>0</v>
      </c>
      <c r="D248" s="43">
        <f>IFERROR(IF($C$4="TEBT0714_REV01",CALC_CONN_TEBT0714_REV01!D248,IF($C$4="TEBB0714_REV01",CALC_CONN_TEBB0714_REV01!D248,IF($C$4="TEBA0714_REV01",CALC_CONN_TEBA0714_REV01!D248,))),"---")</f>
        <v>0</v>
      </c>
      <c r="E248" s="43">
        <f>IFERROR(IF($C$4="TEBT0714_REV01",CALC_CONN_TEBT0714_REV01!E248,IF($C$4="TEBB0714_REV01",CALC_CONN_TEBB0714_REV01!E248,IF($C$4="TEBA0714_REV01",CALC_CONN_TEBA0714_REV01!E248,))),"---")</f>
        <v>0</v>
      </c>
      <c r="F248" s="44" t="str">
        <f>IFERROR(IF(VLOOKUP($D248&amp;"-"&amp;$E248,IF($C$4="TEBA0714_REV01",CALC_CONN_TEBA0714_REV01!$F:$I,IF($C$4="TEBB0714_REV01",CALC_CONN_TEBB0714_REV01!$F:$I,IF($C$4="TEBT0714_REV01",CALC_CONN_TEBT0714_REV01!$F:$I))),4,0)="--","---",IF($C$4="TEBA0714_REV01",CALC_CONN_TEBA0714_REV01!$G248&amp; " --&gt; " &amp;CALC_CONN_TEBA0714_REV01!$I248&amp; " --&gt; ",IF($C$4="TEBB0714_REV01",CALC_CONN_TEBB0714_REV01!$G248&amp; " --&gt; " &amp;CALC_CONN_TEBB0714_REV01!$I248&amp; " --&gt; ",IF($C$4="TEBT0714_REV01",CALC_CONN_TEBT0714_REV01!$G248&amp; " --&gt; " &amp;CALC_CONN_TEBT0714_REV01!$I248&amp; " --&gt; ")))),"---")</f>
        <v>---</v>
      </c>
      <c r="G248" s="44" t="str">
        <f>IFERROR(IF(VLOOKUP($D248&amp;"-"&amp;$E248,IF($C$4="TEBA0714_REV01",CALC_CONN_TEBA0714_REV01!$F:$H,IF($C$4="TEBB0714_REV01",CALC_CONN_TEBB0714_REV01!$F:$H,IF($C$4="TEBT0714_REV01",CALC_CONN_TEBT0714_REV01!$F:$H))),3,0)="--",VLOOKUP($D248&amp;"-"&amp;$E248,IF($C$4="TEBA0714_REV01",CALC_CONN_TEBA0714_REV01!$F:$H,IF($C$4="TEBB0714_REV01",CALC_CONN_TEBB0714_REV01!$F:$H,IF($C$4="TEBT0714_REV01",CALC_CONN_TEBT0714_REV01!$F:$H))),2,0),VLOOKUP($D248&amp;"-"&amp;$E248,IF($C$4="TEBA0714_REV01",CALC_CONN_TEBA0714_REV01!$F:$H,IF($C$4="TEBB0714_REV01",CALC_CONN_TEBB0714_REV01!$F:$H,IF($C$4="TEBT0714_REV01",CALC_CONN_TEBT0714_REV01!$F:$H))),3,0)),"---")</f>
        <v>---</v>
      </c>
      <c r="H248" s="44" t="str">
        <f>IFERROR(VLOOKUP(G248,IF($C$4="TEBT0714_REV01",CALC_CONN_TEBT0714_REV01!$G:$T,IF($C$4="TEBB0714_REV01",CALC_CONN_TEBB0714_REV01!$G:$T,IF($C$4="TEBA0714_REV01",CALC_CONN_TEBA0714_REV01!$G:$T))),14,0),"---")</f>
        <v>---</v>
      </c>
      <c r="I248" s="44" t="str">
        <f>IFERROR(VLOOKUP($D248&amp;"-"&amp;$E248,IF($C$4="TEBA0714_REV01",CALC_CONN_TEBA0714_REV01!$F:$K,IF($C$4="TEBB0714_REV01",CALC_CONN_TEBB0714_REV01!$F:$K,IF($C$4="TEBT0714_REV01",CALC_CONN_TEBT0714_REV01!$F:$K,"???"))),6,0),"---")</f>
        <v>---</v>
      </c>
      <c r="J248" s="45" t="str">
        <f>IFERROR(VLOOKUP($D248&amp;"-"&amp;$E248,IF($C$4="TEBA0714_REV01",CALC_CONN_TEBA0714_REV01!$F:$M,IF($C$4="TEBB0714_REV01",CALC_CONN_TEBB0714_REV01!$F:$M,IF($C$4="TEBT0714_REV01",CALC_CONN_TEBT0714_REV01!$F:$M,"???"))),8,0),"---")</f>
        <v>---</v>
      </c>
      <c r="K248" s="46" t="str">
        <f>IFERROR(VLOOKUP($D248&amp;"-"&amp;$E248,IF($C$4="TEBT0714_REV01",CALC_CONN_TEBT0714_REV01!$F:$N,IF($C$4="TEBB0714_REV01",CALC_CONN_TEBB0714_REV01!$F:$N,IF($C$4="TEBA0714_REV01",CALC_CONN_TEBA0714_REV01!$F:$N))),9,0),"---")</f>
        <v>---</v>
      </c>
      <c r="L248" s="44" t="str">
        <f>IFERROR(VLOOKUP(K248,B2B!$H$3:$I$2000,2,0),"---")</f>
        <v>---</v>
      </c>
      <c r="M248" s="44" t="str">
        <f>IFERROR(VLOOKUP(L248,IF($M$4="TE0714_REV01",RAW_m_TE0714_REV01!$AD:$AH,IF($M$4="TE0714_REV02",RAW_m_TE0714_REV02!$AD:$AH,IF($M$4="TE0714_REV03",RAW_m_TE0714_REV03!$AD:$AH))),5,0),"---")</f>
        <v>---</v>
      </c>
      <c r="N248" s="44" t="str">
        <f>IFERROR(VLOOKUP(L248,IF($M$4="TE0714_REV01",RAW_m_TE0714_REV01!$AE:$AJ,IF($M$4="TE0714_REV02",RAW_m_TE0714_REV02!$AE:$AJ,IF($M$4="TE0714_REV03",RAW_m_TE0714_REV03!$AE:$AJ))),6,0),"---")</f>
        <v>---</v>
      </c>
      <c r="O248" s="54" t="str">
        <f>IFERROR(VLOOKUP(L248,IF($M$4="TE0714_REV01",RAW_m_TE0714_REV01!$AD:$AE,IF($M$4="TE0714_REV02",RAW_m_TE0714_REV02!$AD:$AE,IF($M$4="TE0714_REV03",RAW_m_TE0714_REV03!$AD:$AE))),2,0),"---")</f>
        <v>---</v>
      </c>
      <c r="P248" s="44" t="str">
        <f>IFERROR(VLOOKUP(O248,IF($M$4="TE0714_REV01",RAW_m_TE0714_REV01!$AJ:$AK,IF($M$4="TE0714_REV02",RAW_m_TE0714_REV02!$AJ:$AK,IF($M$4="TE0714_REV03",RAW_m_TE0714_REV03!$AJ:$AK))),2,0),"---")</f>
        <v>---</v>
      </c>
      <c r="Q248" s="44" t="str">
        <f>IFERROR(VLOOKUP(L248,IF($M$4="TE0714_REV01",RAW_m_TE0714_REV01!$AD:$AF,IF($M$4="TE0714_REV02",RAW_m_TE0714_REV02!$AD:$AF,IF($M$4="TE0714_REV03",RAW_m_TE0714_REV03!$AD:$AF))),3,0),"---")</f>
        <v>---</v>
      </c>
      <c r="R248" s="44" t="str">
        <f>IFERROR(VLOOKUP(O248,IF($M$4="TE0714_REV01",RAW_m_TE0714_REV01!$AE:$AG,IF($M$4="TE0714_REV02",RAW_m_TE0714_REV02!$AE:$AG,IF($M$4="TE0714_REV03",RAW_m_TE0714_REV03!$AE:$AG))),3,0),"---")</f>
        <v>---</v>
      </c>
      <c r="S248" s="44" t="str">
        <f t="shared" si="7"/>
        <v>---</v>
      </c>
    </row>
    <row r="249" spans="2:19" ht="15" customHeight="1" x14ac:dyDescent="0.25">
      <c r="B249" s="41">
        <f t="shared" si="6"/>
        <v>244</v>
      </c>
      <c r="C249" s="42">
        <f>IFERROR(IF($C$4="TEBT0714_REV01",CALC_CONN_TEBT0714_REV01!U249,IF($C$4="TEBB0714_REV01",CALC_CONN_TEBB0714_REV01!U249,IF($C$4="TEBA0714_REV01",CALC_CONN_TEBA0714_REV01!U249,))),"---")</f>
        <v>0</v>
      </c>
      <c r="D249" s="43">
        <f>IFERROR(IF($C$4="TEBT0714_REV01",CALC_CONN_TEBT0714_REV01!D249,IF($C$4="TEBB0714_REV01",CALC_CONN_TEBB0714_REV01!D249,IF($C$4="TEBA0714_REV01",CALC_CONN_TEBA0714_REV01!D249,))),"---")</f>
        <v>0</v>
      </c>
      <c r="E249" s="43">
        <f>IFERROR(IF($C$4="TEBT0714_REV01",CALC_CONN_TEBT0714_REV01!E249,IF($C$4="TEBB0714_REV01",CALC_CONN_TEBB0714_REV01!E249,IF($C$4="TEBA0714_REV01",CALC_CONN_TEBA0714_REV01!E249,))),"---")</f>
        <v>0</v>
      </c>
      <c r="F249" s="44" t="str">
        <f>IFERROR(IF(VLOOKUP($D249&amp;"-"&amp;$E249,IF($C$4="TEBA0714_REV01",CALC_CONN_TEBA0714_REV01!$F:$I,IF($C$4="TEBB0714_REV01",CALC_CONN_TEBB0714_REV01!$F:$I,IF($C$4="TEBT0714_REV01",CALC_CONN_TEBT0714_REV01!$F:$I))),4,0)="--","---",IF($C$4="TEBA0714_REV01",CALC_CONN_TEBA0714_REV01!$G249&amp; " --&gt; " &amp;CALC_CONN_TEBA0714_REV01!$I249&amp; " --&gt; ",IF($C$4="TEBB0714_REV01",CALC_CONN_TEBB0714_REV01!$G249&amp; " --&gt; " &amp;CALC_CONN_TEBB0714_REV01!$I249&amp; " --&gt; ",IF($C$4="TEBT0714_REV01",CALC_CONN_TEBT0714_REV01!$G249&amp; " --&gt; " &amp;CALC_CONN_TEBT0714_REV01!$I249&amp; " --&gt; ")))),"---")</f>
        <v>---</v>
      </c>
      <c r="G249" s="44" t="str">
        <f>IFERROR(IF(VLOOKUP($D249&amp;"-"&amp;$E249,IF($C$4="TEBA0714_REV01",CALC_CONN_TEBA0714_REV01!$F:$H,IF($C$4="TEBB0714_REV01",CALC_CONN_TEBB0714_REV01!$F:$H,IF($C$4="TEBT0714_REV01",CALC_CONN_TEBT0714_REV01!$F:$H))),3,0)="--",VLOOKUP($D249&amp;"-"&amp;$E249,IF($C$4="TEBA0714_REV01",CALC_CONN_TEBA0714_REV01!$F:$H,IF($C$4="TEBB0714_REV01",CALC_CONN_TEBB0714_REV01!$F:$H,IF($C$4="TEBT0714_REV01",CALC_CONN_TEBT0714_REV01!$F:$H))),2,0),VLOOKUP($D249&amp;"-"&amp;$E249,IF($C$4="TEBA0714_REV01",CALC_CONN_TEBA0714_REV01!$F:$H,IF($C$4="TEBB0714_REV01",CALC_CONN_TEBB0714_REV01!$F:$H,IF($C$4="TEBT0714_REV01",CALC_CONN_TEBT0714_REV01!$F:$H))),3,0)),"---")</f>
        <v>---</v>
      </c>
      <c r="H249" s="44" t="str">
        <f>IFERROR(VLOOKUP(G249,IF($C$4="TEBT0714_REV01",CALC_CONN_TEBT0714_REV01!$G:$T,IF($C$4="TEBB0714_REV01",CALC_CONN_TEBB0714_REV01!$G:$T,IF($C$4="TEBA0714_REV01",CALC_CONN_TEBA0714_REV01!$G:$T))),14,0),"---")</f>
        <v>---</v>
      </c>
      <c r="I249" s="44" t="str">
        <f>IFERROR(VLOOKUP($D249&amp;"-"&amp;$E249,IF($C$4="TEBA0714_REV01",CALC_CONN_TEBA0714_REV01!$F:$K,IF($C$4="TEBB0714_REV01",CALC_CONN_TEBB0714_REV01!$F:$K,IF($C$4="TEBT0714_REV01",CALC_CONN_TEBT0714_REV01!$F:$K,"???"))),6,0),"---")</f>
        <v>---</v>
      </c>
      <c r="J249" s="45" t="str">
        <f>IFERROR(VLOOKUP($D249&amp;"-"&amp;$E249,IF($C$4="TEBA0714_REV01",CALC_CONN_TEBA0714_REV01!$F:$M,IF($C$4="TEBB0714_REV01",CALC_CONN_TEBB0714_REV01!$F:$M,IF($C$4="TEBT0714_REV01",CALC_CONN_TEBT0714_REV01!$F:$M,"???"))),8,0),"---")</f>
        <v>---</v>
      </c>
      <c r="K249" s="46" t="str">
        <f>IFERROR(VLOOKUP($D249&amp;"-"&amp;$E249,IF($C$4="TEBT0714_REV01",CALC_CONN_TEBT0714_REV01!$F:$N,IF($C$4="TEBB0714_REV01",CALC_CONN_TEBB0714_REV01!$F:$N,IF($C$4="TEBA0714_REV01",CALC_CONN_TEBA0714_REV01!$F:$N))),9,0),"---")</f>
        <v>---</v>
      </c>
      <c r="L249" s="44" t="str">
        <f>IFERROR(VLOOKUP(K249,B2B!$H$3:$I$2000,2,0),"---")</f>
        <v>---</v>
      </c>
      <c r="M249" s="44" t="str">
        <f>IFERROR(VLOOKUP(L249,IF($M$4="TE0714_REV01",RAW_m_TE0714_REV01!$AD:$AH,IF($M$4="TE0714_REV02",RAW_m_TE0714_REV02!$AD:$AH,IF($M$4="TE0714_REV03",RAW_m_TE0714_REV03!$AD:$AH))),5,0),"---")</f>
        <v>---</v>
      </c>
      <c r="N249" s="44" t="str">
        <f>IFERROR(VLOOKUP(L249,IF($M$4="TE0714_REV01",RAW_m_TE0714_REV01!$AE:$AJ,IF($M$4="TE0714_REV02",RAW_m_TE0714_REV02!$AE:$AJ,IF($M$4="TE0714_REV03",RAW_m_TE0714_REV03!$AE:$AJ))),6,0),"---")</f>
        <v>---</v>
      </c>
      <c r="O249" s="54" t="str">
        <f>IFERROR(VLOOKUP(L249,IF($M$4="TE0714_REV01",RAW_m_TE0714_REV01!$AD:$AE,IF($M$4="TE0714_REV02",RAW_m_TE0714_REV02!$AD:$AE,IF($M$4="TE0714_REV03",RAW_m_TE0714_REV03!$AD:$AE))),2,0),"---")</f>
        <v>---</v>
      </c>
      <c r="P249" s="44" t="str">
        <f>IFERROR(VLOOKUP(O249,IF($M$4="TE0714_REV01",RAW_m_TE0714_REV01!$AJ:$AK,IF($M$4="TE0714_REV02",RAW_m_TE0714_REV02!$AJ:$AK,IF($M$4="TE0714_REV03",RAW_m_TE0714_REV03!$AJ:$AK))),2,0),"---")</f>
        <v>---</v>
      </c>
      <c r="Q249" s="44" t="str">
        <f>IFERROR(VLOOKUP(L249,IF($M$4="TE0714_REV01",RAW_m_TE0714_REV01!$AD:$AF,IF($M$4="TE0714_REV02",RAW_m_TE0714_REV02!$AD:$AF,IF($M$4="TE0714_REV03",RAW_m_TE0714_REV03!$AD:$AF))),3,0),"---")</f>
        <v>---</v>
      </c>
      <c r="R249" s="44" t="str">
        <f>IFERROR(VLOOKUP(O249,IF($M$4="TE0714_REV01",RAW_m_TE0714_REV01!$AE:$AG,IF($M$4="TE0714_REV02",RAW_m_TE0714_REV02!$AE:$AG,IF($M$4="TE0714_REV03",RAW_m_TE0714_REV03!$AE:$AG))),3,0),"---")</f>
        <v>---</v>
      </c>
      <c r="S249" s="44" t="str">
        <f t="shared" si="7"/>
        <v>---</v>
      </c>
    </row>
    <row r="250" spans="2:19" ht="15" customHeight="1" x14ac:dyDescent="0.25">
      <c r="B250" s="41">
        <f t="shared" si="6"/>
        <v>245</v>
      </c>
      <c r="C250" s="42">
        <f>IFERROR(IF($C$4="TEBT0714_REV01",CALC_CONN_TEBT0714_REV01!U250,IF($C$4="TEBB0714_REV01",CALC_CONN_TEBB0714_REV01!U250,IF($C$4="TEBA0714_REV01",CALC_CONN_TEBA0714_REV01!U250,))),"---")</f>
        <v>0</v>
      </c>
      <c r="D250" s="43">
        <f>IFERROR(IF($C$4="TEBT0714_REV01",CALC_CONN_TEBT0714_REV01!D250,IF($C$4="TEBB0714_REV01",CALC_CONN_TEBB0714_REV01!D250,IF($C$4="TEBA0714_REV01",CALC_CONN_TEBA0714_REV01!D250,))),"---")</f>
        <v>0</v>
      </c>
      <c r="E250" s="43">
        <f>IFERROR(IF($C$4="TEBT0714_REV01",CALC_CONN_TEBT0714_REV01!E250,IF($C$4="TEBB0714_REV01",CALC_CONN_TEBB0714_REV01!E250,IF($C$4="TEBA0714_REV01",CALC_CONN_TEBA0714_REV01!E250,))),"---")</f>
        <v>0</v>
      </c>
      <c r="F250" s="44" t="str">
        <f>IFERROR(IF(VLOOKUP($D250&amp;"-"&amp;$E250,IF($C$4="TEBA0714_REV01",CALC_CONN_TEBA0714_REV01!$F:$I,IF($C$4="TEBB0714_REV01",CALC_CONN_TEBB0714_REV01!$F:$I,IF($C$4="TEBT0714_REV01",CALC_CONN_TEBT0714_REV01!$F:$I))),4,0)="--","---",IF($C$4="TEBA0714_REV01",CALC_CONN_TEBA0714_REV01!$G250&amp; " --&gt; " &amp;CALC_CONN_TEBA0714_REV01!$I250&amp; " --&gt; ",IF($C$4="TEBB0714_REV01",CALC_CONN_TEBB0714_REV01!$G250&amp; " --&gt; " &amp;CALC_CONN_TEBB0714_REV01!$I250&amp; " --&gt; ",IF($C$4="TEBT0714_REV01",CALC_CONN_TEBT0714_REV01!$G250&amp; " --&gt; " &amp;CALC_CONN_TEBT0714_REV01!$I250&amp; " --&gt; ")))),"---")</f>
        <v>---</v>
      </c>
      <c r="G250" s="44" t="str">
        <f>IFERROR(IF(VLOOKUP($D250&amp;"-"&amp;$E250,IF($C$4="TEBA0714_REV01",CALC_CONN_TEBA0714_REV01!$F:$H,IF($C$4="TEBB0714_REV01",CALC_CONN_TEBB0714_REV01!$F:$H,IF($C$4="TEBT0714_REV01",CALC_CONN_TEBT0714_REV01!$F:$H))),3,0)="--",VLOOKUP($D250&amp;"-"&amp;$E250,IF($C$4="TEBA0714_REV01",CALC_CONN_TEBA0714_REV01!$F:$H,IF($C$4="TEBB0714_REV01",CALC_CONN_TEBB0714_REV01!$F:$H,IF($C$4="TEBT0714_REV01",CALC_CONN_TEBT0714_REV01!$F:$H))),2,0),VLOOKUP($D250&amp;"-"&amp;$E250,IF($C$4="TEBA0714_REV01",CALC_CONN_TEBA0714_REV01!$F:$H,IF($C$4="TEBB0714_REV01",CALC_CONN_TEBB0714_REV01!$F:$H,IF($C$4="TEBT0714_REV01",CALC_CONN_TEBT0714_REV01!$F:$H))),3,0)),"---")</f>
        <v>---</v>
      </c>
      <c r="H250" s="44" t="str">
        <f>IFERROR(VLOOKUP(G250,IF($C$4="TEBT0714_REV01",CALC_CONN_TEBT0714_REV01!$G:$T,IF($C$4="TEBB0714_REV01",CALC_CONN_TEBB0714_REV01!$G:$T,IF($C$4="TEBA0714_REV01",CALC_CONN_TEBA0714_REV01!$G:$T))),14,0),"---")</f>
        <v>---</v>
      </c>
      <c r="I250" s="44" t="str">
        <f>IFERROR(VLOOKUP($D250&amp;"-"&amp;$E250,IF($C$4="TEBA0714_REV01",CALC_CONN_TEBA0714_REV01!$F:$K,IF($C$4="TEBB0714_REV01",CALC_CONN_TEBB0714_REV01!$F:$K,IF($C$4="TEBT0714_REV01",CALC_CONN_TEBT0714_REV01!$F:$K,"???"))),6,0),"---")</f>
        <v>---</v>
      </c>
      <c r="J250" s="45" t="str">
        <f>IFERROR(VLOOKUP($D250&amp;"-"&amp;$E250,IF($C$4="TEBA0714_REV01",CALC_CONN_TEBA0714_REV01!$F:$M,IF($C$4="TEBB0714_REV01",CALC_CONN_TEBB0714_REV01!$F:$M,IF($C$4="TEBT0714_REV01",CALC_CONN_TEBT0714_REV01!$F:$M,"???"))),8,0),"---")</f>
        <v>---</v>
      </c>
      <c r="K250" s="46" t="str">
        <f>IFERROR(VLOOKUP($D250&amp;"-"&amp;$E250,IF($C$4="TEBT0714_REV01",CALC_CONN_TEBT0714_REV01!$F:$N,IF($C$4="TEBB0714_REV01",CALC_CONN_TEBB0714_REV01!$F:$N,IF($C$4="TEBA0714_REV01",CALC_CONN_TEBA0714_REV01!$F:$N))),9,0),"---")</f>
        <v>---</v>
      </c>
      <c r="L250" s="44" t="str">
        <f>IFERROR(VLOOKUP(K250,B2B!$H$3:$I$2000,2,0),"---")</f>
        <v>---</v>
      </c>
      <c r="M250" s="44" t="str">
        <f>IFERROR(VLOOKUP(L250,IF($M$4="TE0714_REV01",RAW_m_TE0714_REV01!$AD:$AH,IF($M$4="TE0714_REV02",RAW_m_TE0714_REV02!$AD:$AH,IF($M$4="TE0714_REV03",RAW_m_TE0714_REV03!$AD:$AH))),5,0),"---")</f>
        <v>---</v>
      </c>
      <c r="N250" s="44" t="str">
        <f>IFERROR(VLOOKUP(L250,IF($M$4="TE0714_REV01",RAW_m_TE0714_REV01!$AE:$AJ,IF($M$4="TE0714_REV02",RAW_m_TE0714_REV02!$AE:$AJ,IF($M$4="TE0714_REV03",RAW_m_TE0714_REV03!$AE:$AJ))),6,0),"---")</f>
        <v>---</v>
      </c>
      <c r="O250" s="54" t="str">
        <f>IFERROR(VLOOKUP(L250,IF($M$4="TE0714_REV01",RAW_m_TE0714_REV01!$AD:$AE,IF($M$4="TE0714_REV02",RAW_m_TE0714_REV02!$AD:$AE,IF($M$4="TE0714_REV03",RAW_m_TE0714_REV03!$AD:$AE))),2,0),"---")</f>
        <v>---</v>
      </c>
      <c r="P250" s="44" t="str">
        <f>IFERROR(VLOOKUP(O250,IF($M$4="TE0714_REV01",RAW_m_TE0714_REV01!$AJ:$AK,IF($M$4="TE0714_REV02",RAW_m_TE0714_REV02!$AJ:$AK,IF($M$4="TE0714_REV03",RAW_m_TE0714_REV03!$AJ:$AK))),2,0),"---")</f>
        <v>---</v>
      </c>
      <c r="Q250" s="44" t="str">
        <f>IFERROR(VLOOKUP(L250,IF($M$4="TE0714_REV01",RAW_m_TE0714_REV01!$AD:$AF,IF($M$4="TE0714_REV02",RAW_m_TE0714_REV02!$AD:$AF,IF($M$4="TE0714_REV03",RAW_m_TE0714_REV03!$AD:$AF))),3,0),"---")</f>
        <v>---</v>
      </c>
      <c r="R250" s="44" t="str">
        <f>IFERROR(VLOOKUP(O250,IF($M$4="TE0714_REV01",RAW_m_TE0714_REV01!$AE:$AG,IF($M$4="TE0714_REV02",RAW_m_TE0714_REV02!$AE:$AG,IF($M$4="TE0714_REV03",RAW_m_TE0714_REV03!$AE:$AG))),3,0),"---")</f>
        <v>---</v>
      </c>
      <c r="S250" s="44" t="str">
        <f t="shared" si="7"/>
        <v>---</v>
      </c>
    </row>
    <row r="251" spans="2:19" ht="15" customHeight="1" x14ac:dyDescent="0.25">
      <c r="B251" s="41">
        <f t="shared" si="6"/>
        <v>246</v>
      </c>
      <c r="C251" s="42">
        <f>IFERROR(IF($C$4="TEBT0714_REV01",CALC_CONN_TEBT0714_REV01!U251,IF($C$4="TEBB0714_REV01",CALC_CONN_TEBB0714_REV01!U251,IF($C$4="TEBA0714_REV01",CALC_CONN_TEBA0714_REV01!U251,))),"---")</f>
        <v>0</v>
      </c>
      <c r="D251" s="43">
        <f>IFERROR(IF($C$4="TEBT0714_REV01",CALC_CONN_TEBT0714_REV01!D251,IF($C$4="TEBB0714_REV01",CALC_CONN_TEBB0714_REV01!D251,IF($C$4="TEBA0714_REV01",CALC_CONN_TEBA0714_REV01!D251,))),"---")</f>
        <v>0</v>
      </c>
      <c r="E251" s="43">
        <f>IFERROR(IF($C$4="TEBT0714_REV01",CALC_CONN_TEBT0714_REV01!E251,IF($C$4="TEBB0714_REV01",CALC_CONN_TEBB0714_REV01!E251,IF($C$4="TEBA0714_REV01",CALC_CONN_TEBA0714_REV01!E251,))),"---")</f>
        <v>0</v>
      </c>
      <c r="F251" s="44" t="str">
        <f>IFERROR(IF(VLOOKUP($D251&amp;"-"&amp;$E251,IF($C$4="TEBA0714_REV01",CALC_CONN_TEBA0714_REV01!$F:$I,IF($C$4="TEBB0714_REV01",CALC_CONN_TEBB0714_REV01!$F:$I,IF($C$4="TEBT0714_REV01",CALC_CONN_TEBT0714_REV01!$F:$I))),4,0)="--","---",IF($C$4="TEBA0714_REV01",CALC_CONN_TEBA0714_REV01!$G251&amp; " --&gt; " &amp;CALC_CONN_TEBA0714_REV01!$I251&amp; " --&gt; ",IF($C$4="TEBB0714_REV01",CALC_CONN_TEBB0714_REV01!$G251&amp; " --&gt; " &amp;CALC_CONN_TEBB0714_REV01!$I251&amp; " --&gt; ",IF($C$4="TEBT0714_REV01",CALC_CONN_TEBT0714_REV01!$G251&amp; " --&gt; " &amp;CALC_CONN_TEBT0714_REV01!$I251&amp; " --&gt; ")))),"---")</f>
        <v>---</v>
      </c>
      <c r="G251" s="44" t="str">
        <f>IFERROR(IF(VLOOKUP($D251&amp;"-"&amp;$E251,IF($C$4="TEBA0714_REV01",CALC_CONN_TEBA0714_REV01!$F:$H,IF($C$4="TEBB0714_REV01",CALC_CONN_TEBB0714_REV01!$F:$H,IF($C$4="TEBT0714_REV01",CALC_CONN_TEBT0714_REV01!$F:$H))),3,0)="--",VLOOKUP($D251&amp;"-"&amp;$E251,IF($C$4="TEBA0714_REV01",CALC_CONN_TEBA0714_REV01!$F:$H,IF($C$4="TEBB0714_REV01",CALC_CONN_TEBB0714_REV01!$F:$H,IF($C$4="TEBT0714_REV01",CALC_CONN_TEBT0714_REV01!$F:$H))),2,0),VLOOKUP($D251&amp;"-"&amp;$E251,IF($C$4="TEBA0714_REV01",CALC_CONN_TEBA0714_REV01!$F:$H,IF($C$4="TEBB0714_REV01",CALC_CONN_TEBB0714_REV01!$F:$H,IF($C$4="TEBT0714_REV01",CALC_CONN_TEBT0714_REV01!$F:$H))),3,0)),"---")</f>
        <v>---</v>
      </c>
      <c r="H251" s="44" t="str">
        <f>IFERROR(VLOOKUP(G251,IF($C$4="TEBT0714_REV01",CALC_CONN_TEBT0714_REV01!$G:$T,IF($C$4="TEBB0714_REV01",CALC_CONN_TEBB0714_REV01!$G:$T,IF($C$4="TEBA0714_REV01",CALC_CONN_TEBA0714_REV01!$G:$T))),14,0),"---")</f>
        <v>---</v>
      </c>
      <c r="I251" s="44" t="str">
        <f>IFERROR(VLOOKUP($D251&amp;"-"&amp;$E251,IF($C$4="TEBA0714_REV01",CALC_CONN_TEBA0714_REV01!$F:$K,IF($C$4="TEBB0714_REV01",CALC_CONN_TEBB0714_REV01!$F:$K,IF($C$4="TEBT0714_REV01",CALC_CONN_TEBT0714_REV01!$F:$K,"???"))),6,0),"---")</f>
        <v>---</v>
      </c>
      <c r="J251" s="45" t="str">
        <f>IFERROR(VLOOKUP($D251&amp;"-"&amp;$E251,IF($C$4="TEBA0714_REV01",CALC_CONN_TEBA0714_REV01!$F:$M,IF($C$4="TEBB0714_REV01",CALC_CONN_TEBB0714_REV01!$F:$M,IF($C$4="TEBT0714_REV01",CALC_CONN_TEBT0714_REV01!$F:$M,"???"))),8,0),"---")</f>
        <v>---</v>
      </c>
      <c r="K251" s="46" t="str">
        <f>IFERROR(VLOOKUP($D251&amp;"-"&amp;$E251,IF($C$4="TEBT0714_REV01",CALC_CONN_TEBT0714_REV01!$F:$N,IF($C$4="TEBB0714_REV01",CALC_CONN_TEBB0714_REV01!$F:$N,IF($C$4="TEBA0714_REV01",CALC_CONN_TEBA0714_REV01!$F:$N))),9,0),"---")</f>
        <v>---</v>
      </c>
      <c r="L251" s="44" t="str">
        <f>IFERROR(VLOOKUP(K251,B2B!$H$3:$I$2000,2,0),"---")</f>
        <v>---</v>
      </c>
      <c r="M251" s="44" t="str">
        <f>IFERROR(VLOOKUP(L251,IF($M$4="TE0714_REV01",RAW_m_TE0714_REV01!$AD:$AH,IF($M$4="TE0714_REV02",RAW_m_TE0714_REV02!$AD:$AH,IF($M$4="TE0714_REV03",RAW_m_TE0714_REV03!$AD:$AH))),5,0),"---")</f>
        <v>---</v>
      </c>
      <c r="N251" s="44" t="str">
        <f>IFERROR(VLOOKUP(L251,IF($M$4="TE0714_REV01",RAW_m_TE0714_REV01!$AE:$AJ,IF($M$4="TE0714_REV02",RAW_m_TE0714_REV02!$AE:$AJ,IF($M$4="TE0714_REV03",RAW_m_TE0714_REV03!$AE:$AJ))),6,0),"---")</f>
        <v>---</v>
      </c>
      <c r="O251" s="54" t="str">
        <f>IFERROR(VLOOKUP(L251,IF($M$4="TE0714_REV01",RAW_m_TE0714_REV01!$AD:$AE,IF($M$4="TE0714_REV02",RAW_m_TE0714_REV02!$AD:$AE,IF($M$4="TE0714_REV03",RAW_m_TE0714_REV03!$AD:$AE))),2,0),"---")</f>
        <v>---</v>
      </c>
      <c r="P251" s="44" t="str">
        <f>IFERROR(VLOOKUP(O251,IF($M$4="TE0714_REV01",RAW_m_TE0714_REV01!$AJ:$AK,IF($M$4="TE0714_REV02",RAW_m_TE0714_REV02!$AJ:$AK,IF($M$4="TE0714_REV03",RAW_m_TE0714_REV03!$AJ:$AK))),2,0),"---")</f>
        <v>---</v>
      </c>
      <c r="Q251" s="44" t="str">
        <f>IFERROR(VLOOKUP(L251,IF($M$4="TE0714_REV01",RAW_m_TE0714_REV01!$AD:$AF,IF($M$4="TE0714_REV02",RAW_m_TE0714_REV02!$AD:$AF,IF($M$4="TE0714_REV03",RAW_m_TE0714_REV03!$AD:$AF))),3,0),"---")</f>
        <v>---</v>
      </c>
      <c r="R251" s="44" t="str">
        <f>IFERROR(VLOOKUP(O251,IF($M$4="TE0714_REV01",RAW_m_TE0714_REV01!$AE:$AG,IF($M$4="TE0714_REV02",RAW_m_TE0714_REV02!$AE:$AG,IF($M$4="TE0714_REV03",RAW_m_TE0714_REV03!$AE:$AG))),3,0),"---")</f>
        <v>---</v>
      </c>
      <c r="S251" s="44" t="str">
        <f t="shared" si="7"/>
        <v>---</v>
      </c>
    </row>
    <row r="252" spans="2:19" ht="15" customHeight="1" x14ac:dyDescent="0.25">
      <c r="B252" s="41">
        <f t="shared" si="6"/>
        <v>247</v>
      </c>
      <c r="C252" s="42">
        <f>IFERROR(IF($C$4="TEBT0714_REV01",CALC_CONN_TEBT0714_REV01!U252,IF($C$4="TEBB0714_REV01",CALC_CONN_TEBB0714_REV01!U252,IF($C$4="TEBA0714_REV01",CALC_CONN_TEBA0714_REV01!U252,))),"---")</f>
        <v>0</v>
      </c>
      <c r="D252" s="43">
        <f>IFERROR(IF($C$4="TEBT0714_REV01",CALC_CONN_TEBT0714_REV01!D252,IF($C$4="TEBB0714_REV01",CALC_CONN_TEBB0714_REV01!D252,IF($C$4="TEBA0714_REV01",CALC_CONN_TEBA0714_REV01!D252,))),"---")</f>
        <v>0</v>
      </c>
      <c r="E252" s="43">
        <f>IFERROR(IF($C$4="TEBT0714_REV01",CALC_CONN_TEBT0714_REV01!E252,IF($C$4="TEBB0714_REV01",CALC_CONN_TEBB0714_REV01!E252,IF($C$4="TEBA0714_REV01",CALC_CONN_TEBA0714_REV01!E252,))),"---")</f>
        <v>0</v>
      </c>
      <c r="F252" s="44" t="str">
        <f>IFERROR(IF(VLOOKUP($D252&amp;"-"&amp;$E252,IF($C$4="TEBA0714_REV01",CALC_CONN_TEBA0714_REV01!$F:$I,IF($C$4="TEBB0714_REV01",CALC_CONN_TEBB0714_REV01!$F:$I,IF($C$4="TEBT0714_REV01",CALC_CONN_TEBT0714_REV01!$F:$I))),4,0)="--","---",IF($C$4="TEBA0714_REV01",CALC_CONN_TEBA0714_REV01!$G252&amp; " --&gt; " &amp;CALC_CONN_TEBA0714_REV01!$I252&amp; " --&gt; ",IF($C$4="TEBB0714_REV01",CALC_CONN_TEBB0714_REV01!$G252&amp; " --&gt; " &amp;CALC_CONN_TEBB0714_REV01!$I252&amp; " --&gt; ",IF($C$4="TEBT0714_REV01",CALC_CONN_TEBT0714_REV01!$G252&amp; " --&gt; " &amp;CALC_CONN_TEBT0714_REV01!$I252&amp; " --&gt; ")))),"---")</f>
        <v>---</v>
      </c>
      <c r="G252" s="44" t="str">
        <f>IFERROR(IF(VLOOKUP($D252&amp;"-"&amp;$E252,IF($C$4="TEBA0714_REV01",CALC_CONN_TEBA0714_REV01!$F:$H,IF($C$4="TEBB0714_REV01",CALC_CONN_TEBB0714_REV01!$F:$H,IF($C$4="TEBT0714_REV01",CALC_CONN_TEBT0714_REV01!$F:$H))),3,0)="--",VLOOKUP($D252&amp;"-"&amp;$E252,IF($C$4="TEBA0714_REV01",CALC_CONN_TEBA0714_REV01!$F:$H,IF($C$4="TEBB0714_REV01",CALC_CONN_TEBB0714_REV01!$F:$H,IF($C$4="TEBT0714_REV01",CALC_CONN_TEBT0714_REV01!$F:$H))),2,0),VLOOKUP($D252&amp;"-"&amp;$E252,IF($C$4="TEBA0714_REV01",CALC_CONN_TEBA0714_REV01!$F:$H,IF($C$4="TEBB0714_REV01",CALC_CONN_TEBB0714_REV01!$F:$H,IF($C$4="TEBT0714_REV01",CALC_CONN_TEBT0714_REV01!$F:$H))),3,0)),"---")</f>
        <v>---</v>
      </c>
      <c r="H252" s="44" t="str">
        <f>IFERROR(VLOOKUP(G252,IF($C$4="TEBT0714_REV01",CALC_CONN_TEBT0714_REV01!$G:$T,IF($C$4="TEBB0714_REV01",CALC_CONN_TEBB0714_REV01!$G:$T,IF($C$4="TEBA0714_REV01",CALC_CONN_TEBA0714_REV01!$G:$T))),14,0),"---")</f>
        <v>---</v>
      </c>
      <c r="I252" s="44" t="str">
        <f>IFERROR(VLOOKUP($D252&amp;"-"&amp;$E252,IF($C$4="TEBA0714_REV01",CALC_CONN_TEBA0714_REV01!$F:$K,IF($C$4="TEBB0714_REV01",CALC_CONN_TEBB0714_REV01!$F:$K,IF($C$4="TEBT0714_REV01",CALC_CONN_TEBT0714_REV01!$F:$K,"???"))),6,0),"---")</f>
        <v>---</v>
      </c>
      <c r="J252" s="45" t="str">
        <f>IFERROR(VLOOKUP($D252&amp;"-"&amp;$E252,IF($C$4="TEBA0714_REV01",CALC_CONN_TEBA0714_REV01!$F:$M,IF($C$4="TEBB0714_REV01",CALC_CONN_TEBB0714_REV01!$F:$M,IF($C$4="TEBT0714_REV01",CALC_CONN_TEBT0714_REV01!$F:$M,"???"))),8,0),"---")</f>
        <v>---</v>
      </c>
      <c r="K252" s="46" t="str">
        <f>IFERROR(VLOOKUP($D252&amp;"-"&amp;$E252,IF($C$4="TEBT0714_REV01",CALC_CONN_TEBT0714_REV01!$F:$N,IF($C$4="TEBB0714_REV01",CALC_CONN_TEBB0714_REV01!$F:$N,IF($C$4="TEBA0714_REV01",CALC_CONN_TEBA0714_REV01!$F:$N))),9,0),"---")</f>
        <v>---</v>
      </c>
      <c r="L252" s="44" t="str">
        <f>IFERROR(VLOOKUP(K252,B2B!$H$3:$I$2000,2,0),"---")</f>
        <v>---</v>
      </c>
      <c r="M252" s="44" t="str">
        <f>IFERROR(VLOOKUP(L252,IF($M$4="TE0714_REV01",RAW_m_TE0714_REV01!$AD:$AH,IF($M$4="TE0714_REV02",RAW_m_TE0714_REV02!$AD:$AH,IF($M$4="TE0714_REV03",RAW_m_TE0714_REV03!$AD:$AH))),5,0),"---")</f>
        <v>---</v>
      </c>
      <c r="N252" s="44" t="str">
        <f>IFERROR(VLOOKUP(L252,IF($M$4="TE0714_REV01",RAW_m_TE0714_REV01!$AE:$AJ,IF($M$4="TE0714_REV02",RAW_m_TE0714_REV02!$AE:$AJ,IF($M$4="TE0714_REV03",RAW_m_TE0714_REV03!$AE:$AJ))),6,0),"---")</f>
        <v>---</v>
      </c>
      <c r="O252" s="54" t="str">
        <f>IFERROR(VLOOKUP(L252,IF($M$4="TE0714_REV01",RAW_m_TE0714_REV01!$AD:$AE,IF($M$4="TE0714_REV02",RAW_m_TE0714_REV02!$AD:$AE,IF($M$4="TE0714_REV03",RAW_m_TE0714_REV03!$AD:$AE))),2,0),"---")</f>
        <v>---</v>
      </c>
      <c r="P252" s="44" t="str">
        <f>IFERROR(VLOOKUP(O252,IF($M$4="TE0714_REV01",RAW_m_TE0714_REV01!$AJ:$AK,IF($M$4="TE0714_REV02",RAW_m_TE0714_REV02!$AJ:$AK,IF($M$4="TE0714_REV03",RAW_m_TE0714_REV03!$AJ:$AK))),2,0),"---")</f>
        <v>---</v>
      </c>
      <c r="Q252" s="44" t="str">
        <f>IFERROR(VLOOKUP(L252,IF($M$4="TE0714_REV01",RAW_m_TE0714_REV01!$AD:$AF,IF($M$4="TE0714_REV02",RAW_m_TE0714_REV02!$AD:$AF,IF($M$4="TE0714_REV03",RAW_m_TE0714_REV03!$AD:$AF))),3,0),"---")</f>
        <v>---</v>
      </c>
      <c r="R252" s="44" t="str">
        <f>IFERROR(VLOOKUP(O252,IF($M$4="TE0714_REV01",RAW_m_TE0714_REV01!$AE:$AG,IF($M$4="TE0714_REV02",RAW_m_TE0714_REV02!$AE:$AG,IF($M$4="TE0714_REV03",RAW_m_TE0714_REV03!$AE:$AG))),3,0),"---")</f>
        <v>---</v>
      </c>
      <c r="S252" s="44" t="str">
        <f t="shared" si="7"/>
        <v>---</v>
      </c>
    </row>
    <row r="253" spans="2:19" ht="15" customHeight="1" x14ac:dyDescent="0.25">
      <c r="B253" s="41">
        <f t="shared" si="6"/>
        <v>248</v>
      </c>
      <c r="C253" s="42">
        <f>IFERROR(IF($C$4="TEBT0714_REV01",CALC_CONN_TEBT0714_REV01!U253,IF($C$4="TEBB0714_REV01",CALC_CONN_TEBB0714_REV01!U253,IF($C$4="TEBA0714_REV01",CALC_CONN_TEBA0714_REV01!U253,))),"---")</f>
        <v>0</v>
      </c>
      <c r="D253" s="43">
        <f>IFERROR(IF($C$4="TEBT0714_REV01",CALC_CONN_TEBT0714_REV01!D253,IF($C$4="TEBB0714_REV01",CALC_CONN_TEBB0714_REV01!D253,IF($C$4="TEBA0714_REV01",CALC_CONN_TEBA0714_REV01!D253,))),"---")</f>
        <v>0</v>
      </c>
      <c r="E253" s="43">
        <f>IFERROR(IF($C$4="TEBT0714_REV01",CALC_CONN_TEBT0714_REV01!E253,IF($C$4="TEBB0714_REV01",CALC_CONN_TEBB0714_REV01!E253,IF($C$4="TEBA0714_REV01",CALC_CONN_TEBA0714_REV01!E253,))),"---")</f>
        <v>0</v>
      </c>
      <c r="F253" s="44" t="str">
        <f>IFERROR(IF(VLOOKUP($D253&amp;"-"&amp;$E253,IF($C$4="TEBA0714_REV01",CALC_CONN_TEBA0714_REV01!$F:$I,IF($C$4="TEBB0714_REV01",CALC_CONN_TEBB0714_REV01!$F:$I,IF($C$4="TEBT0714_REV01",CALC_CONN_TEBT0714_REV01!$F:$I))),4,0)="--","---",IF($C$4="TEBA0714_REV01",CALC_CONN_TEBA0714_REV01!$G253&amp; " --&gt; " &amp;CALC_CONN_TEBA0714_REV01!$I253&amp; " --&gt; ",IF($C$4="TEBB0714_REV01",CALC_CONN_TEBB0714_REV01!$G253&amp; " --&gt; " &amp;CALC_CONN_TEBB0714_REV01!$I253&amp; " --&gt; ",IF($C$4="TEBT0714_REV01",CALC_CONN_TEBT0714_REV01!$G253&amp; " --&gt; " &amp;CALC_CONN_TEBT0714_REV01!$I253&amp; " --&gt; ")))),"---")</f>
        <v>---</v>
      </c>
      <c r="G253" s="44" t="str">
        <f>IFERROR(IF(VLOOKUP($D253&amp;"-"&amp;$E253,IF($C$4="TEBA0714_REV01",CALC_CONN_TEBA0714_REV01!$F:$H,IF($C$4="TEBB0714_REV01",CALC_CONN_TEBB0714_REV01!$F:$H,IF($C$4="TEBT0714_REV01",CALC_CONN_TEBT0714_REV01!$F:$H))),3,0)="--",VLOOKUP($D253&amp;"-"&amp;$E253,IF($C$4="TEBA0714_REV01",CALC_CONN_TEBA0714_REV01!$F:$H,IF($C$4="TEBB0714_REV01",CALC_CONN_TEBB0714_REV01!$F:$H,IF($C$4="TEBT0714_REV01",CALC_CONN_TEBT0714_REV01!$F:$H))),2,0),VLOOKUP($D253&amp;"-"&amp;$E253,IF($C$4="TEBA0714_REV01",CALC_CONN_TEBA0714_REV01!$F:$H,IF($C$4="TEBB0714_REV01",CALC_CONN_TEBB0714_REV01!$F:$H,IF($C$4="TEBT0714_REV01",CALC_CONN_TEBT0714_REV01!$F:$H))),3,0)),"---")</f>
        <v>---</v>
      </c>
      <c r="H253" s="44" t="str">
        <f>IFERROR(VLOOKUP(G253,IF($C$4="TEBT0714_REV01",CALC_CONN_TEBT0714_REV01!$G:$T,IF($C$4="TEBB0714_REV01",CALC_CONN_TEBB0714_REV01!$G:$T,IF($C$4="TEBA0714_REV01",CALC_CONN_TEBA0714_REV01!$G:$T))),14,0),"---")</f>
        <v>---</v>
      </c>
      <c r="I253" s="44" t="str">
        <f>IFERROR(VLOOKUP($D253&amp;"-"&amp;$E253,IF($C$4="TEBA0714_REV01",CALC_CONN_TEBA0714_REV01!$F:$K,IF($C$4="TEBB0714_REV01",CALC_CONN_TEBB0714_REV01!$F:$K,IF($C$4="TEBT0714_REV01",CALC_CONN_TEBT0714_REV01!$F:$K,"???"))),6,0),"---")</f>
        <v>---</v>
      </c>
      <c r="J253" s="45" t="str">
        <f>IFERROR(VLOOKUP($D253&amp;"-"&amp;$E253,IF($C$4="TEBA0714_REV01",CALC_CONN_TEBA0714_REV01!$F:$M,IF($C$4="TEBB0714_REV01",CALC_CONN_TEBB0714_REV01!$F:$M,IF($C$4="TEBT0714_REV01",CALC_CONN_TEBT0714_REV01!$F:$M,"???"))),8,0),"---")</f>
        <v>---</v>
      </c>
      <c r="K253" s="46" t="str">
        <f>IFERROR(VLOOKUP($D253&amp;"-"&amp;$E253,IF($C$4="TEBT0714_REV01",CALC_CONN_TEBT0714_REV01!$F:$N,IF($C$4="TEBB0714_REV01",CALC_CONN_TEBB0714_REV01!$F:$N,IF($C$4="TEBA0714_REV01",CALC_CONN_TEBA0714_REV01!$F:$N))),9,0),"---")</f>
        <v>---</v>
      </c>
      <c r="L253" s="44" t="str">
        <f>IFERROR(VLOOKUP(K253,B2B!$H$3:$I$2000,2,0),"---")</f>
        <v>---</v>
      </c>
      <c r="M253" s="44" t="str">
        <f>IFERROR(VLOOKUP(L253,IF($M$4="TE0714_REV01",RAW_m_TE0714_REV01!$AD:$AH,IF($M$4="TE0714_REV02",RAW_m_TE0714_REV02!$AD:$AH,IF($M$4="TE0714_REV03",RAW_m_TE0714_REV03!$AD:$AH))),5,0),"---")</f>
        <v>---</v>
      </c>
      <c r="N253" s="44" t="str">
        <f>IFERROR(VLOOKUP(L253,IF($M$4="TE0714_REV01",RAW_m_TE0714_REV01!$AE:$AJ,IF($M$4="TE0714_REV02",RAW_m_TE0714_REV02!$AE:$AJ,IF($M$4="TE0714_REV03",RAW_m_TE0714_REV03!$AE:$AJ))),6,0),"---")</f>
        <v>---</v>
      </c>
      <c r="O253" s="54" t="str">
        <f>IFERROR(VLOOKUP(L253,IF($M$4="TE0714_REV01",RAW_m_TE0714_REV01!$AD:$AE,IF($M$4="TE0714_REV02",RAW_m_TE0714_REV02!$AD:$AE,IF($M$4="TE0714_REV03",RAW_m_TE0714_REV03!$AD:$AE))),2,0),"---")</f>
        <v>---</v>
      </c>
      <c r="P253" s="44" t="str">
        <f>IFERROR(VLOOKUP(O253,IF($M$4="TE0714_REV01",RAW_m_TE0714_REV01!$AJ:$AK,IF($M$4="TE0714_REV02",RAW_m_TE0714_REV02!$AJ:$AK,IF($M$4="TE0714_REV03",RAW_m_TE0714_REV03!$AJ:$AK))),2,0),"---")</f>
        <v>---</v>
      </c>
      <c r="Q253" s="44" t="str">
        <f>IFERROR(VLOOKUP(L253,IF($M$4="TE0714_REV01",RAW_m_TE0714_REV01!$AD:$AF,IF($M$4="TE0714_REV02",RAW_m_TE0714_REV02!$AD:$AF,IF($M$4="TE0714_REV03",RAW_m_TE0714_REV03!$AD:$AF))),3,0),"---")</f>
        <v>---</v>
      </c>
      <c r="R253" s="44" t="str">
        <f>IFERROR(VLOOKUP(O253,IF($M$4="TE0714_REV01",RAW_m_TE0714_REV01!$AE:$AG,IF($M$4="TE0714_REV02",RAW_m_TE0714_REV02!$AE:$AG,IF($M$4="TE0714_REV03",RAW_m_TE0714_REV03!$AE:$AG))),3,0),"---")</f>
        <v>---</v>
      </c>
      <c r="S253" s="44" t="str">
        <f t="shared" si="7"/>
        <v>---</v>
      </c>
    </row>
    <row r="254" spans="2:19" ht="15" customHeight="1" x14ac:dyDescent="0.25">
      <c r="B254" s="41">
        <f t="shared" si="6"/>
        <v>249</v>
      </c>
      <c r="C254" s="42">
        <f>IFERROR(IF($C$4="TEBT0714_REV01",CALC_CONN_TEBT0714_REV01!U254,IF($C$4="TEBB0714_REV01",CALC_CONN_TEBB0714_REV01!U254,IF($C$4="TEBA0714_REV01",CALC_CONN_TEBA0714_REV01!U254,))),"---")</f>
        <v>0</v>
      </c>
      <c r="D254" s="43">
        <f>IFERROR(IF($C$4="TEBT0714_REV01",CALC_CONN_TEBT0714_REV01!D254,IF($C$4="TEBB0714_REV01",CALC_CONN_TEBB0714_REV01!D254,IF($C$4="TEBA0714_REV01",CALC_CONN_TEBA0714_REV01!D254,))),"---")</f>
        <v>0</v>
      </c>
      <c r="E254" s="43">
        <f>IFERROR(IF($C$4="TEBT0714_REV01",CALC_CONN_TEBT0714_REV01!E254,IF($C$4="TEBB0714_REV01",CALC_CONN_TEBB0714_REV01!E254,IF($C$4="TEBA0714_REV01",CALC_CONN_TEBA0714_REV01!E254,))),"---")</f>
        <v>0</v>
      </c>
      <c r="F254" s="44" t="str">
        <f>IFERROR(IF(VLOOKUP($D254&amp;"-"&amp;$E254,IF($C$4="TEBA0714_REV01",CALC_CONN_TEBA0714_REV01!$F:$I,IF($C$4="TEBB0714_REV01",CALC_CONN_TEBB0714_REV01!$F:$I,IF($C$4="TEBT0714_REV01",CALC_CONN_TEBT0714_REV01!$F:$I))),4,0)="--","---",IF($C$4="TEBA0714_REV01",CALC_CONN_TEBA0714_REV01!$G254&amp; " --&gt; " &amp;CALC_CONN_TEBA0714_REV01!$I254&amp; " --&gt; ",IF($C$4="TEBB0714_REV01",CALC_CONN_TEBB0714_REV01!$G254&amp; " --&gt; " &amp;CALC_CONN_TEBB0714_REV01!$I254&amp; " --&gt; ",IF($C$4="TEBT0714_REV01",CALC_CONN_TEBT0714_REV01!$G254&amp; " --&gt; " &amp;CALC_CONN_TEBT0714_REV01!$I254&amp; " --&gt; ")))),"---")</f>
        <v>---</v>
      </c>
      <c r="G254" s="44" t="str">
        <f>IFERROR(IF(VLOOKUP($D254&amp;"-"&amp;$E254,IF($C$4="TEBA0714_REV01",CALC_CONN_TEBA0714_REV01!$F:$H,IF($C$4="TEBB0714_REV01",CALC_CONN_TEBB0714_REV01!$F:$H,IF($C$4="TEBT0714_REV01",CALC_CONN_TEBT0714_REV01!$F:$H))),3,0)="--",VLOOKUP($D254&amp;"-"&amp;$E254,IF($C$4="TEBA0714_REV01",CALC_CONN_TEBA0714_REV01!$F:$H,IF($C$4="TEBB0714_REV01",CALC_CONN_TEBB0714_REV01!$F:$H,IF($C$4="TEBT0714_REV01",CALC_CONN_TEBT0714_REV01!$F:$H))),2,0),VLOOKUP($D254&amp;"-"&amp;$E254,IF($C$4="TEBA0714_REV01",CALC_CONN_TEBA0714_REV01!$F:$H,IF($C$4="TEBB0714_REV01",CALC_CONN_TEBB0714_REV01!$F:$H,IF($C$4="TEBT0714_REV01",CALC_CONN_TEBT0714_REV01!$F:$H))),3,0)),"---")</f>
        <v>---</v>
      </c>
      <c r="H254" s="44" t="str">
        <f>IFERROR(VLOOKUP(G254,IF($C$4="TEBT0714_REV01",CALC_CONN_TEBT0714_REV01!$G:$T,IF($C$4="TEBB0714_REV01",CALC_CONN_TEBB0714_REV01!$G:$T,IF($C$4="TEBA0714_REV01",CALC_CONN_TEBA0714_REV01!$G:$T))),14,0),"---")</f>
        <v>---</v>
      </c>
      <c r="I254" s="44" t="str">
        <f>IFERROR(VLOOKUP($D254&amp;"-"&amp;$E254,IF($C$4="TEBA0714_REV01",CALC_CONN_TEBA0714_REV01!$F:$K,IF($C$4="TEBB0714_REV01",CALC_CONN_TEBB0714_REV01!$F:$K,IF($C$4="TEBT0714_REV01",CALC_CONN_TEBT0714_REV01!$F:$K,"???"))),6,0),"---")</f>
        <v>---</v>
      </c>
      <c r="J254" s="45" t="str">
        <f>IFERROR(VLOOKUP($D254&amp;"-"&amp;$E254,IF($C$4="TEBA0714_REV01",CALC_CONN_TEBA0714_REV01!$F:$M,IF($C$4="TEBB0714_REV01",CALC_CONN_TEBB0714_REV01!$F:$M,IF($C$4="TEBT0714_REV01",CALC_CONN_TEBT0714_REV01!$F:$M,"???"))),8,0),"---")</f>
        <v>---</v>
      </c>
      <c r="K254" s="46" t="str">
        <f>IFERROR(VLOOKUP($D254&amp;"-"&amp;$E254,IF($C$4="TEBT0714_REV01",CALC_CONN_TEBT0714_REV01!$F:$N,IF($C$4="TEBB0714_REV01",CALC_CONN_TEBB0714_REV01!$F:$N,IF($C$4="TEBA0714_REV01",CALC_CONN_TEBA0714_REV01!$F:$N))),9,0),"---")</f>
        <v>---</v>
      </c>
      <c r="L254" s="44" t="str">
        <f>IFERROR(VLOOKUP(K254,B2B!$H$3:$I$2000,2,0),"---")</f>
        <v>---</v>
      </c>
      <c r="M254" s="44" t="str">
        <f>IFERROR(VLOOKUP(L254,IF($M$4="TE0714_REV01",RAW_m_TE0714_REV01!$AD:$AH,IF($M$4="TE0714_REV02",RAW_m_TE0714_REV02!$AD:$AH,IF($M$4="TE0714_REV03",RAW_m_TE0714_REV03!$AD:$AH))),5,0),"---")</f>
        <v>---</v>
      </c>
      <c r="N254" s="44" t="str">
        <f>IFERROR(VLOOKUP(L254,IF($M$4="TE0714_REV01",RAW_m_TE0714_REV01!$AE:$AJ,IF($M$4="TE0714_REV02",RAW_m_TE0714_REV02!$AE:$AJ,IF($M$4="TE0714_REV03",RAW_m_TE0714_REV03!$AE:$AJ))),6,0),"---")</f>
        <v>---</v>
      </c>
      <c r="O254" s="54" t="str">
        <f>IFERROR(VLOOKUP(L254,IF($M$4="TE0714_REV01",RAW_m_TE0714_REV01!$AD:$AE,IF($M$4="TE0714_REV02",RAW_m_TE0714_REV02!$AD:$AE,IF($M$4="TE0714_REV03",RAW_m_TE0714_REV03!$AD:$AE))),2,0),"---")</f>
        <v>---</v>
      </c>
      <c r="P254" s="44" t="str">
        <f>IFERROR(VLOOKUP(O254,IF($M$4="TE0714_REV01",RAW_m_TE0714_REV01!$AJ:$AK,IF($M$4="TE0714_REV02",RAW_m_TE0714_REV02!$AJ:$AK,IF($M$4="TE0714_REV03",RAW_m_TE0714_REV03!$AJ:$AK))),2,0),"---")</f>
        <v>---</v>
      </c>
      <c r="Q254" s="44" t="str">
        <f>IFERROR(VLOOKUP(L254,IF($M$4="TE0714_REV01",RAW_m_TE0714_REV01!$AD:$AF,IF($M$4="TE0714_REV02",RAW_m_TE0714_REV02!$AD:$AF,IF($M$4="TE0714_REV03",RAW_m_TE0714_REV03!$AD:$AF))),3,0),"---")</f>
        <v>---</v>
      </c>
      <c r="R254" s="44" t="str">
        <f>IFERROR(VLOOKUP(O254,IF($M$4="TE0714_REV01",RAW_m_TE0714_REV01!$AE:$AG,IF($M$4="TE0714_REV02",RAW_m_TE0714_REV02!$AE:$AG,IF($M$4="TE0714_REV03",RAW_m_TE0714_REV03!$AE:$AG))),3,0),"---")</f>
        <v>---</v>
      </c>
      <c r="S254" s="44" t="str">
        <f t="shared" si="7"/>
        <v>---</v>
      </c>
    </row>
    <row r="255" spans="2:19" ht="15" customHeight="1" x14ac:dyDescent="0.25">
      <c r="B255" s="41">
        <f t="shared" si="6"/>
        <v>250</v>
      </c>
      <c r="C255" s="42">
        <f>IFERROR(IF($C$4="TEBT0714_REV01",CALC_CONN_TEBT0714_REV01!U255,IF($C$4="TEBB0714_REV01",CALC_CONN_TEBB0714_REV01!U255,IF($C$4="TEBA0714_REV01",CALC_CONN_TEBA0714_REV01!U255,))),"---")</f>
        <v>0</v>
      </c>
      <c r="D255" s="43">
        <f>IFERROR(IF($C$4="TEBT0714_REV01",CALC_CONN_TEBT0714_REV01!D255,IF($C$4="TEBB0714_REV01",CALC_CONN_TEBB0714_REV01!D255,IF($C$4="TEBA0714_REV01",CALC_CONN_TEBA0714_REV01!D255,))),"---")</f>
        <v>0</v>
      </c>
      <c r="E255" s="43">
        <f>IFERROR(IF($C$4="TEBT0714_REV01",CALC_CONN_TEBT0714_REV01!E255,IF($C$4="TEBB0714_REV01",CALC_CONN_TEBB0714_REV01!E255,IF($C$4="TEBA0714_REV01",CALC_CONN_TEBA0714_REV01!E255,))),"---")</f>
        <v>0</v>
      </c>
      <c r="F255" s="44" t="str">
        <f>IFERROR(IF(VLOOKUP($D255&amp;"-"&amp;$E255,IF($C$4="TEBA0714_REV01",CALC_CONN_TEBA0714_REV01!$F:$I,IF($C$4="TEBB0714_REV01",CALC_CONN_TEBB0714_REV01!$F:$I,IF($C$4="TEBT0714_REV01",CALC_CONN_TEBT0714_REV01!$F:$I))),4,0)="--","---",IF($C$4="TEBA0714_REV01",CALC_CONN_TEBA0714_REV01!$G255&amp; " --&gt; " &amp;CALC_CONN_TEBA0714_REV01!$I255&amp; " --&gt; ",IF($C$4="TEBB0714_REV01",CALC_CONN_TEBB0714_REV01!$G255&amp; " --&gt; " &amp;CALC_CONN_TEBB0714_REV01!$I255&amp; " --&gt; ",IF($C$4="TEBT0714_REV01",CALC_CONN_TEBT0714_REV01!$G255&amp; " --&gt; " &amp;CALC_CONN_TEBT0714_REV01!$I255&amp; " --&gt; ")))),"---")</f>
        <v>---</v>
      </c>
      <c r="G255" s="44" t="str">
        <f>IFERROR(IF(VLOOKUP($D255&amp;"-"&amp;$E255,IF($C$4="TEBA0714_REV01",CALC_CONN_TEBA0714_REV01!$F:$H,IF($C$4="TEBB0714_REV01",CALC_CONN_TEBB0714_REV01!$F:$H,IF($C$4="TEBT0714_REV01",CALC_CONN_TEBT0714_REV01!$F:$H))),3,0)="--",VLOOKUP($D255&amp;"-"&amp;$E255,IF($C$4="TEBA0714_REV01",CALC_CONN_TEBA0714_REV01!$F:$H,IF($C$4="TEBB0714_REV01",CALC_CONN_TEBB0714_REV01!$F:$H,IF($C$4="TEBT0714_REV01",CALC_CONN_TEBT0714_REV01!$F:$H))),2,0),VLOOKUP($D255&amp;"-"&amp;$E255,IF($C$4="TEBA0714_REV01",CALC_CONN_TEBA0714_REV01!$F:$H,IF($C$4="TEBB0714_REV01",CALC_CONN_TEBB0714_REV01!$F:$H,IF($C$4="TEBT0714_REV01",CALC_CONN_TEBT0714_REV01!$F:$H))),3,0)),"---")</f>
        <v>---</v>
      </c>
      <c r="H255" s="44" t="str">
        <f>IFERROR(VLOOKUP(G255,IF($C$4="TEBT0714_REV01",CALC_CONN_TEBT0714_REV01!$G:$T,IF($C$4="TEBB0714_REV01",CALC_CONN_TEBB0714_REV01!$G:$T,IF($C$4="TEBA0714_REV01",CALC_CONN_TEBA0714_REV01!$G:$T))),14,0),"---")</f>
        <v>---</v>
      </c>
      <c r="I255" s="44" t="str">
        <f>IFERROR(VLOOKUP($D255&amp;"-"&amp;$E255,IF($C$4="TEBA0714_REV01",CALC_CONN_TEBA0714_REV01!$F:$K,IF($C$4="TEBB0714_REV01",CALC_CONN_TEBB0714_REV01!$F:$K,IF($C$4="TEBT0714_REV01",CALC_CONN_TEBT0714_REV01!$F:$K,"???"))),6,0),"---")</f>
        <v>---</v>
      </c>
      <c r="J255" s="45" t="str">
        <f>IFERROR(VLOOKUP($D255&amp;"-"&amp;$E255,IF($C$4="TEBA0714_REV01",CALC_CONN_TEBA0714_REV01!$F:$M,IF($C$4="TEBB0714_REV01",CALC_CONN_TEBB0714_REV01!$F:$M,IF($C$4="TEBT0714_REV01",CALC_CONN_TEBT0714_REV01!$F:$M,"???"))),8,0),"---")</f>
        <v>---</v>
      </c>
      <c r="K255" s="46" t="str">
        <f>IFERROR(VLOOKUP($D255&amp;"-"&amp;$E255,IF($C$4="TEBT0714_REV01",CALC_CONN_TEBT0714_REV01!$F:$N,IF($C$4="TEBB0714_REV01",CALC_CONN_TEBB0714_REV01!$F:$N,IF($C$4="TEBA0714_REV01",CALC_CONN_TEBA0714_REV01!$F:$N))),9,0),"---")</f>
        <v>---</v>
      </c>
      <c r="L255" s="44" t="str">
        <f>IFERROR(VLOOKUP(K255,B2B!$H$3:$I$2000,2,0),"---")</f>
        <v>---</v>
      </c>
      <c r="M255" s="44" t="str">
        <f>IFERROR(VLOOKUP(L255,IF($M$4="TE0714_REV01",RAW_m_TE0714_REV01!$AD:$AH,IF($M$4="TE0714_REV02",RAW_m_TE0714_REV02!$AD:$AH,IF($M$4="TE0714_REV03",RAW_m_TE0714_REV03!$AD:$AH))),5,0),"---")</f>
        <v>---</v>
      </c>
      <c r="N255" s="44" t="str">
        <f>IFERROR(VLOOKUP(L255,IF($M$4="TE0714_REV01",RAW_m_TE0714_REV01!$AE:$AJ,IF($M$4="TE0714_REV02",RAW_m_TE0714_REV02!$AE:$AJ,IF($M$4="TE0714_REV03",RAW_m_TE0714_REV03!$AE:$AJ))),6,0),"---")</f>
        <v>---</v>
      </c>
      <c r="O255" s="54" t="str">
        <f>IFERROR(VLOOKUP(L255,IF($M$4="TE0714_REV01",RAW_m_TE0714_REV01!$AD:$AE,IF($M$4="TE0714_REV02",RAW_m_TE0714_REV02!$AD:$AE,IF($M$4="TE0714_REV03",RAW_m_TE0714_REV03!$AD:$AE))),2,0),"---")</f>
        <v>---</v>
      </c>
      <c r="P255" s="44" t="str">
        <f>IFERROR(VLOOKUP(O255,IF($M$4="TE0714_REV01",RAW_m_TE0714_REV01!$AJ:$AK,IF($M$4="TE0714_REV02",RAW_m_TE0714_REV02!$AJ:$AK,IF($M$4="TE0714_REV03",RAW_m_TE0714_REV03!$AJ:$AK))),2,0),"---")</f>
        <v>---</v>
      </c>
      <c r="Q255" s="44" t="str">
        <f>IFERROR(VLOOKUP(L255,IF($M$4="TE0714_REV01",RAW_m_TE0714_REV01!$AD:$AF,IF($M$4="TE0714_REV02",RAW_m_TE0714_REV02!$AD:$AF,IF($M$4="TE0714_REV03",RAW_m_TE0714_REV03!$AD:$AF))),3,0),"---")</f>
        <v>---</v>
      </c>
      <c r="R255" s="44" t="str">
        <f>IFERROR(VLOOKUP(O255,IF($M$4="TE0714_REV01",RAW_m_TE0714_REV01!$AE:$AG,IF($M$4="TE0714_REV02",RAW_m_TE0714_REV02!$AE:$AG,IF($M$4="TE0714_REV03",RAW_m_TE0714_REV03!$AE:$AG))),3,0),"---")</f>
        <v>---</v>
      </c>
      <c r="S255" s="44" t="str">
        <f t="shared" si="7"/>
        <v>---</v>
      </c>
    </row>
    <row r="256" spans="2:19" ht="15" customHeight="1" x14ac:dyDescent="0.25">
      <c r="B256" s="41">
        <f t="shared" si="6"/>
        <v>251</v>
      </c>
      <c r="C256" s="42">
        <f>IFERROR(IF($C$4="TEBT0714_REV01",CALC_CONN_TEBT0714_REV01!U256,IF($C$4="TEBB0714_REV01",CALC_CONN_TEBB0714_REV01!U256,IF($C$4="TEBA0714_REV01",CALC_CONN_TEBA0714_REV01!U256,))),"---")</f>
        <v>0</v>
      </c>
      <c r="D256" s="43">
        <f>IFERROR(IF($C$4="TEBT0714_REV01",CALC_CONN_TEBT0714_REV01!D256,IF($C$4="TEBB0714_REV01",CALC_CONN_TEBB0714_REV01!D256,IF($C$4="TEBA0714_REV01",CALC_CONN_TEBA0714_REV01!D256,))),"---")</f>
        <v>0</v>
      </c>
      <c r="E256" s="43">
        <f>IFERROR(IF($C$4="TEBT0714_REV01",CALC_CONN_TEBT0714_REV01!E256,IF($C$4="TEBB0714_REV01",CALC_CONN_TEBB0714_REV01!E256,IF($C$4="TEBA0714_REV01",CALC_CONN_TEBA0714_REV01!E256,))),"---")</f>
        <v>0</v>
      </c>
      <c r="F256" s="44" t="str">
        <f>IFERROR(IF(VLOOKUP($D256&amp;"-"&amp;$E256,IF($C$4="TEBA0714_REV01",CALC_CONN_TEBA0714_REV01!$F:$I,IF($C$4="TEBB0714_REV01",CALC_CONN_TEBB0714_REV01!$F:$I,IF($C$4="TEBT0714_REV01",CALC_CONN_TEBT0714_REV01!$F:$I))),4,0)="--","---",IF($C$4="TEBA0714_REV01",CALC_CONN_TEBA0714_REV01!$G256&amp; " --&gt; " &amp;CALC_CONN_TEBA0714_REV01!$I256&amp; " --&gt; ",IF($C$4="TEBB0714_REV01",CALC_CONN_TEBB0714_REV01!$G256&amp; " --&gt; " &amp;CALC_CONN_TEBB0714_REV01!$I256&amp; " --&gt; ",IF($C$4="TEBT0714_REV01",CALC_CONN_TEBT0714_REV01!$G256&amp; " --&gt; " &amp;CALC_CONN_TEBT0714_REV01!$I256&amp; " --&gt; ")))),"---")</f>
        <v>---</v>
      </c>
      <c r="G256" s="44" t="str">
        <f>IFERROR(IF(VLOOKUP($D256&amp;"-"&amp;$E256,IF($C$4="TEBA0714_REV01",CALC_CONN_TEBA0714_REV01!$F:$H,IF($C$4="TEBB0714_REV01",CALC_CONN_TEBB0714_REV01!$F:$H,IF($C$4="TEBT0714_REV01",CALC_CONN_TEBT0714_REV01!$F:$H))),3,0)="--",VLOOKUP($D256&amp;"-"&amp;$E256,IF($C$4="TEBA0714_REV01",CALC_CONN_TEBA0714_REV01!$F:$H,IF($C$4="TEBB0714_REV01",CALC_CONN_TEBB0714_REV01!$F:$H,IF($C$4="TEBT0714_REV01",CALC_CONN_TEBT0714_REV01!$F:$H))),2,0),VLOOKUP($D256&amp;"-"&amp;$E256,IF($C$4="TEBA0714_REV01",CALC_CONN_TEBA0714_REV01!$F:$H,IF($C$4="TEBB0714_REV01",CALC_CONN_TEBB0714_REV01!$F:$H,IF($C$4="TEBT0714_REV01",CALC_CONN_TEBT0714_REV01!$F:$H))),3,0)),"---")</f>
        <v>---</v>
      </c>
      <c r="H256" s="44" t="str">
        <f>IFERROR(VLOOKUP(G256,IF($C$4="TEBT0714_REV01",CALC_CONN_TEBT0714_REV01!$G:$T,IF($C$4="TEBB0714_REV01",CALC_CONN_TEBB0714_REV01!$G:$T,IF($C$4="TEBA0714_REV01",CALC_CONN_TEBA0714_REV01!$G:$T))),14,0),"---")</f>
        <v>---</v>
      </c>
      <c r="I256" s="44" t="str">
        <f>IFERROR(VLOOKUP($D256&amp;"-"&amp;$E256,IF($C$4="TEBA0714_REV01",CALC_CONN_TEBA0714_REV01!$F:$K,IF($C$4="TEBB0714_REV01",CALC_CONN_TEBB0714_REV01!$F:$K,IF($C$4="TEBT0714_REV01",CALC_CONN_TEBT0714_REV01!$F:$K,"???"))),6,0),"---")</f>
        <v>---</v>
      </c>
      <c r="J256" s="45" t="str">
        <f>IFERROR(VLOOKUP($D256&amp;"-"&amp;$E256,IF($C$4="TEBA0714_REV01",CALC_CONN_TEBA0714_REV01!$F:$M,IF($C$4="TEBB0714_REV01",CALC_CONN_TEBB0714_REV01!$F:$M,IF($C$4="TEBT0714_REV01",CALC_CONN_TEBT0714_REV01!$F:$M,"???"))),8,0),"---")</f>
        <v>---</v>
      </c>
      <c r="K256" s="46" t="str">
        <f>IFERROR(VLOOKUP($D256&amp;"-"&amp;$E256,IF($C$4="TEBT0714_REV01",CALC_CONN_TEBT0714_REV01!$F:$N,IF($C$4="TEBB0714_REV01",CALC_CONN_TEBB0714_REV01!$F:$N,IF($C$4="TEBA0714_REV01",CALC_CONN_TEBA0714_REV01!$F:$N))),9,0),"---")</f>
        <v>---</v>
      </c>
      <c r="L256" s="44" t="str">
        <f>IFERROR(VLOOKUP(K256,B2B!$H$3:$I$2000,2,0),"---")</f>
        <v>---</v>
      </c>
      <c r="M256" s="44" t="str">
        <f>IFERROR(VLOOKUP(L256,IF($M$4="TE0714_REV01",RAW_m_TE0714_REV01!$AD:$AH,IF($M$4="TE0714_REV02",RAW_m_TE0714_REV02!$AD:$AH,IF($M$4="TE0714_REV03",RAW_m_TE0714_REV03!$AD:$AH))),5,0),"---")</f>
        <v>---</v>
      </c>
      <c r="N256" s="44" t="str">
        <f>IFERROR(VLOOKUP(L256,IF($M$4="TE0714_REV01",RAW_m_TE0714_REV01!$AE:$AJ,IF($M$4="TE0714_REV02",RAW_m_TE0714_REV02!$AE:$AJ,IF($M$4="TE0714_REV03",RAW_m_TE0714_REV03!$AE:$AJ))),6,0),"---")</f>
        <v>---</v>
      </c>
      <c r="O256" s="54" t="str">
        <f>IFERROR(VLOOKUP(L256,IF($M$4="TE0714_REV01",RAW_m_TE0714_REV01!$AD:$AE,IF($M$4="TE0714_REV02",RAW_m_TE0714_REV02!$AD:$AE,IF($M$4="TE0714_REV03",RAW_m_TE0714_REV03!$AD:$AE))),2,0),"---")</f>
        <v>---</v>
      </c>
      <c r="P256" s="44" t="str">
        <f>IFERROR(VLOOKUP(O256,IF($M$4="TE0714_REV01",RAW_m_TE0714_REV01!$AJ:$AK,IF($M$4="TE0714_REV02",RAW_m_TE0714_REV02!$AJ:$AK,IF($M$4="TE0714_REV03",RAW_m_TE0714_REV03!$AJ:$AK))),2,0),"---")</f>
        <v>---</v>
      </c>
      <c r="Q256" s="44" t="str">
        <f>IFERROR(VLOOKUP(L256,IF($M$4="TE0714_REV01",RAW_m_TE0714_REV01!$AD:$AF,IF($M$4="TE0714_REV02",RAW_m_TE0714_REV02!$AD:$AF,IF($M$4="TE0714_REV03",RAW_m_TE0714_REV03!$AD:$AF))),3,0),"---")</f>
        <v>---</v>
      </c>
      <c r="R256" s="44" t="str">
        <f>IFERROR(VLOOKUP(O256,IF($M$4="TE0714_REV01",RAW_m_TE0714_REV01!$AE:$AG,IF($M$4="TE0714_REV02",RAW_m_TE0714_REV02!$AE:$AG,IF($M$4="TE0714_REV03",RAW_m_TE0714_REV03!$AE:$AG))),3,0),"---")</f>
        <v>---</v>
      </c>
      <c r="S256" s="44" t="str">
        <f t="shared" si="7"/>
        <v>---</v>
      </c>
    </row>
    <row r="257" spans="2:19" ht="15" customHeight="1" x14ac:dyDescent="0.25">
      <c r="B257" s="41">
        <f t="shared" si="6"/>
        <v>252</v>
      </c>
      <c r="C257" s="42">
        <f>IFERROR(IF($C$4="TEBT0714_REV01",CALC_CONN_TEBT0714_REV01!U257,IF($C$4="TEBB0714_REV01",CALC_CONN_TEBB0714_REV01!U257,IF($C$4="TEBA0714_REV01",CALC_CONN_TEBA0714_REV01!U257,))),"---")</f>
        <v>0</v>
      </c>
      <c r="D257" s="43">
        <f>IFERROR(IF($C$4="TEBT0714_REV01",CALC_CONN_TEBT0714_REV01!D257,IF($C$4="TEBB0714_REV01",CALC_CONN_TEBB0714_REV01!D257,IF($C$4="TEBA0714_REV01",CALC_CONN_TEBA0714_REV01!D257,))),"---")</f>
        <v>0</v>
      </c>
      <c r="E257" s="43">
        <f>IFERROR(IF($C$4="TEBT0714_REV01",CALC_CONN_TEBT0714_REV01!E257,IF($C$4="TEBB0714_REV01",CALC_CONN_TEBB0714_REV01!E257,IF($C$4="TEBA0714_REV01",CALC_CONN_TEBA0714_REV01!E257,))),"---")</f>
        <v>0</v>
      </c>
      <c r="F257" s="44" t="str">
        <f>IFERROR(IF(VLOOKUP($D257&amp;"-"&amp;$E257,IF($C$4="TEBA0714_REV01",CALC_CONN_TEBA0714_REV01!$F:$I,IF($C$4="TEBB0714_REV01",CALC_CONN_TEBB0714_REV01!$F:$I,IF($C$4="TEBT0714_REV01",CALC_CONN_TEBT0714_REV01!$F:$I))),4,0)="--","---",IF($C$4="TEBA0714_REV01",CALC_CONN_TEBA0714_REV01!$G257&amp; " --&gt; " &amp;CALC_CONN_TEBA0714_REV01!$I257&amp; " --&gt; ",IF($C$4="TEBB0714_REV01",CALC_CONN_TEBB0714_REV01!$G257&amp; " --&gt; " &amp;CALC_CONN_TEBB0714_REV01!$I257&amp; " --&gt; ",IF($C$4="TEBT0714_REV01",CALC_CONN_TEBT0714_REV01!$G257&amp; " --&gt; " &amp;CALC_CONN_TEBT0714_REV01!$I257&amp; " --&gt; ")))),"---")</f>
        <v>---</v>
      </c>
      <c r="G257" s="44" t="str">
        <f>IFERROR(IF(VLOOKUP($D257&amp;"-"&amp;$E257,IF($C$4="TEBA0714_REV01",CALC_CONN_TEBA0714_REV01!$F:$H,IF($C$4="TEBB0714_REV01",CALC_CONN_TEBB0714_REV01!$F:$H,IF($C$4="TEBT0714_REV01",CALC_CONN_TEBT0714_REV01!$F:$H))),3,0)="--",VLOOKUP($D257&amp;"-"&amp;$E257,IF($C$4="TEBA0714_REV01",CALC_CONN_TEBA0714_REV01!$F:$H,IF($C$4="TEBB0714_REV01",CALC_CONN_TEBB0714_REV01!$F:$H,IF($C$4="TEBT0714_REV01",CALC_CONN_TEBT0714_REV01!$F:$H))),2,0),VLOOKUP($D257&amp;"-"&amp;$E257,IF($C$4="TEBA0714_REV01",CALC_CONN_TEBA0714_REV01!$F:$H,IF($C$4="TEBB0714_REV01",CALC_CONN_TEBB0714_REV01!$F:$H,IF($C$4="TEBT0714_REV01",CALC_CONN_TEBT0714_REV01!$F:$H))),3,0)),"---")</f>
        <v>---</v>
      </c>
      <c r="H257" s="44" t="str">
        <f>IFERROR(VLOOKUP(G257,IF($C$4="TEBT0714_REV01",CALC_CONN_TEBT0714_REV01!$G:$T,IF($C$4="TEBB0714_REV01",CALC_CONN_TEBB0714_REV01!$G:$T,IF($C$4="TEBA0714_REV01",CALC_CONN_TEBA0714_REV01!$G:$T))),14,0),"---")</f>
        <v>---</v>
      </c>
      <c r="I257" s="44" t="str">
        <f>IFERROR(VLOOKUP($D257&amp;"-"&amp;$E257,IF($C$4="TEBA0714_REV01",CALC_CONN_TEBA0714_REV01!$F:$K,IF($C$4="TEBB0714_REV01",CALC_CONN_TEBB0714_REV01!$F:$K,IF($C$4="TEBT0714_REV01",CALC_CONN_TEBT0714_REV01!$F:$K,"???"))),6,0),"---")</f>
        <v>---</v>
      </c>
      <c r="J257" s="45" t="str">
        <f>IFERROR(VLOOKUP($D257&amp;"-"&amp;$E257,IF($C$4="TEBA0714_REV01",CALC_CONN_TEBA0714_REV01!$F:$M,IF($C$4="TEBB0714_REV01",CALC_CONN_TEBB0714_REV01!$F:$M,IF($C$4="TEBT0714_REV01",CALC_CONN_TEBT0714_REV01!$F:$M,"???"))),8,0),"---")</f>
        <v>---</v>
      </c>
      <c r="K257" s="46" t="str">
        <f>IFERROR(VLOOKUP($D257&amp;"-"&amp;$E257,IF($C$4="TEBT0714_REV01",CALC_CONN_TEBT0714_REV01!$F:$N,IF($C$4="TEBB0714_REV01",CALC_CONN_TEBB0714_REV01!$F:$N,IF($C$4="TEBA0714_REV01",CALC_CONN_TEBA0714_REV01!$F:$N))),9,0),"---")</f>
        <v>---</v>
      </c>
      <c r="L257" s="44" t="str">
        <f>IFERROR(VLOOKUP(K257,B2B!$H$3:$I$2000,2,0),"---")</f>
        <v>---</v>
      </c>
      <c r="M257" s="44" t="str">
        <f>IFERROR(VLOOKUP(L257,IF($M$4="TE0714_REV01",RAW_m_TE0714_REV01!$AD:$AH,IF($M$4="TE0714_REV02",RAW_m_TE0714_REV02!$AD:$AH,IF($M$4="TE0714_REV03",RAW_m_TE0714_REV03!$AD:$AH))),5,0),"---")</f>
        <v>---</v>
      </c>
      <c r="N257" s="44" t="str">
        <f>IFERROR(VLOOKUP(L257,IF($M$4="TE0714_REV01",RAW_m_TE0714_REV01!$AE:$AJ,IF($M$4="TE0714_REV02",RAW_m_TE0714_REV02!$AE:$AJ,IF($M$4="TE0714_REV03",RAW_m_TE0714_REV03!$AE:$AJ))),6,0),"---")</f>
        <v>---</v>
      </c>
      <c r="O257" s="54" t="str">
        <f>IFERROR(VLOOKUP(L257,IF($M$4="TE0714_REV01",RAW_m_TE0714_REV01!$AD:$AE,IF($M$4="TE0714_REV02",RAW_m_TE0714_REV02!$AD:$AE,IF($M$4="TE0714_REV03",RAW_m_TE0714_REV03!$AD:$AE))),2,0),"---")</f>
        <v>---</v>
      </c>
      <c r="P257" s="44" t="str">
        <f>IFERROR(VLOOKUP(O257,IF($M$4="TE0714_REV01",RAW_m_TE0714_REV01!$AJ:$AK,IF($M$4="TE0714_REV02",RAW_m_TE0714_REV02!$AJ:$AK,IF($M$4="TE0714_REV03",RAW_m_TE0714_REV03!$AJ:$AK))),2,0),"---")</f>
        <v>---</v>
      </c>
      <c r="Q257" s="44" t="str">
        <f>IFERROR(VLOOKUP(L257,IF($M$4="TE0714_REV01",RAW_m_TE0714_REV01!$AD:$AF,IF($M$4="TE0714_REV02",RAW_m_TE0714_REV02!$AD:$AF,IF($M$4="TE0714_REV03",RAW_m_TE0714_REV03!$AD:$AF))),3,0),"---")</f>
        <v>---</v>
      </c>
      <c r="R257" s="44" t="str">
        <f>IFERROR(VLOOKUP(O257,IF($M$4="TE0714_REV01",RAW_m_TE0714_REV01!$AE:$AG,IF($M$4="TE0714_REV02",RAW_m_TE0714_REV02!$AE:$AG,IF($M$4="TE0714_REV03",RAW_m_TE0714_REV03!$AE:$AG))),3,0),"---")</f>
        <v>---</v>
      </c>
      <c r="S257" s="44" t="str">
        <f t="shared" si="7"/>
        <v>---</v>
      </c>
    </row>
    <row r="258" spans="2:19" ht="15" customHeight="1" x14ac:dyDescent="0.25">
      <c r="B258" s="41">
        <f t="shared" si="6"/>
        <v>253</v>
      </c>
      <c r="C258" s="42">
        <f>IFERROR(IF($C$4="TEBT0714_REV01",CALC_CONN_TEBT0714_REV01!U258,IF($C$4="TEBB0714_REV01",CALC_CONN_TEBB0714_REV01!U258,IF($C$4="TEBA0714_REV01",CALC_CONN_TEBA0714_REV01!U258,))),"---")</f>
        <v>0</v>
      </c>
      <c r="D258" s="43">
        <f>IFERROR(IF($C$4="TEBT0714_REV01",CALC_CONN_TEBT0714_REV01!D258,IF($C$4="TEBB0714_REV01",CALC_CONN_TEBB0714_REV01!D258,IF($C$4="TEBA0714_REV01",CALC_CONN_TEBA0714_REV01!D258,))),"---")</f>
        <v>0</v>
      </c>
      <c r="E258" s="43">
        <f>IFERROR(IF($C$4="TEBT0714_REV01",CALC_CONN_TEBT0714_REV01!E258,IF($C$4="TEBB0714_REV01",CALC_CONN_TEBB0714_REV01!E258,IF($C$4="TEBA0714_REV01",CALC_CONN_TEBA0714_REV01!E258,))),"---")</f>
        <v>0</v>
      </c>
      <c r="F258" s="44" t="str">
        <f>IFERROR(IF(VLOOKUP($D258&amp;"-"&amp;$E258,IF($C$4="TEBA0714_REV01",CALC_CONN_TEBA0714_REV01!$F:$I,IF($C$4="TEBB0714_REV01",CALC_CONN_TEBB0714_REV01!$F:$I,IF($C$4="TEBT0714_REV01",CALC_CONN_TEBT0714_REV01!$F:$I))),4,0)="--","---",IF($C$4="TEBA0714_REV01",CALC_CONN_TEBA0714_REV01!$G258&amp; " --&gt; " &amp;CALC_CONN_TEBA0714_REV01!$I258&amp; " --&gt; ",IF($C$4="TEBB0714_REV01",CALC_CONN_TEBB0714_REV01!$G258&amp; " --&gt; " &amp;CALC_CONN_TEBB0714_REV01!$I258&amp; " --&gt; ",IF($C$4="TEBT0714_REV01",CALC_CONN_TEBT0714_REV01!$G258&amp; " --&gt; " &amp;CALC_CONN_TEBT0714_REV01!$I258&amp; " --&gt; ")))),"---")</f>
        <v>---</v>
      </c>
      <c r="G258" s="44" t="str">
        <f>IFERROR(IF(VLOOKUP($D258&amp;"-"&amp;$E258,IF($C$4="TEBA0714_REV01",CALC_CONN_TEBA0714_REV01!$F:$H,IF($C$4="TEBB0714_REV01",CALC_CONN_TEBB0714_REV01!$F:$H,IF($C$4="TEBT0714_REV01",CALC_CONN_TEBT0714_REV01!$F:$H))),3,0)="--",VLOOKUP($D258&amp;"-"&amp;$E258,IF($C$4="TEBA0714_REV01",CALC_CONN_TEBA0714_REV01!$F:$H,IF($C$4="TEBB0714_REV01",CALC_CONN_TEBB0714_REV01!$F:$H,IF($C$4="TEBT0714_REV01",CALC_CONN_TEBT0714_REV01!$F:$H))),2,0),VLOOKUP($D258&amp;"-"&amp;$E258,IF($C$4="TEBA0714_REV01",CALC_CONN_TEBA0714_REV01!$F:$H,IF($C$4="TEBB0714_REV01",CALC_CONN_TEBB0714_REV01!$F:$H,IF($C$4="TEBT0714_REV01",CALC_CONN_TEBT0714_REV01!$F:$H))),3,0)),"---")</f>
        <v>---</v>
      </c>
      <c r="H258" s="44" t="str">
        <f>IFERROR(VLOOKUP(G258,IF($C$4="TEBT0714_REV01",CALC_CONN_TEBT0714_REV01!$G:$T,IF($C$4="TEBB0714_REV01",CALC_CONN_TEBB0714_REV01!$G:$T,IF($C$4="TEBA0714_REV01",CALC_CONN_TEBA0714_REV01!$G:$T))),14,0),"---")</f>
        <v>---</v>
      </c>
      <c r="I258" s="44" t="str">
        <f>IFERROR(VLOOKUP($D258&amp;"-"&amp;$E258,IF($C$4="TEBA0714_REV01",CALC_CONN_TEBA0714_REV01!$F:$K,IF($C$4="TEBB0714_REV01",CALC_CONN_TEBB0714_REV01!$F:$K,IF($C$4="TEBT0714_REV01",CALC_CONN_TEBT0714_REV01!$F:$K,"???"))),6,0),"---")</f>
        <v>---</v>
      </c>
      <c r="J258" s="45" t="str">
        <f>IFERROR(VLOOKUP($D258&amp;"-"&amp;$E258,IF($C$4="TEBA0714_REV01",CALC_CONN_TEBA0714_REV01!$F:$M,IF($C$4="TEBB0714_REV01",CALC_CONN_TEBB0714_REV01!$F:$M,IF($C$4="TEBT0714_REV01",CALC_CONN_TEBT0714_REV01!$F:$M,"???"))),8,0),"---")</f>
        <v>---</v>
      </c>
      <c r="K258" s="46" t="str">
        <f>IFERROR(VLOOKUP($D258&amp;"-"&amp;$E258,IF($C$4="TEBT0714_REV01",CALC_CONN_TEBT0714_REV01!$F:$N,IF($C$4="TEBB0714_REV01",CALC_CONN_TEBB0714_REV01!$F:$N,IF($C$4="TEBA0714_REV01",CALC_CONN_TEBA0714_REV01!$F:$N))),9,0),"---")</f>
        <v>---</v>
      </c>
      <c r="L258" s="44" t="str">
        <f>IFERROR(VLOOKUP(K258,B2B!$H$3:$I$2000,2,0),"---")</f>
        <v>---</v>
      </c>
      <c r="M258" s="44" t="str">
        <f>IFERROR(VLOOKUP(L258,IF($M$4="TE0714_REV01",RAW_m_TE0714_REV01!$AD:$AH,IF($M$4="TE0714_REV02",RAW_m_TE0714_REV02!$AD:$AH,IF($M$4="TE0714_REV03",RAW_m_TE0714_REV03!$AD:$AH))),5,0),"---")</f>
        <v>---</v>
      </c>
      <c r="N258" s="44" t="str">
        <f>IFERROR(VLOOKUP(L258,IF($M$4="TE0714_REV01",RAW_m_TE0714_REV01!$AE:$AJ,IF($M$4="TE0714_REV02",RAW_m_TE0714_REV02!$AE:$AJ,IF($M$4="TE0714_REV03",RAW_m_TE0714_REV03!$AE:$AJ))),6,0),"---")</f>
        <v>---</v>
      </c>
      <c r="O258" s="54" t="str">
        <f>IFERROR(VLOOKUP(L258,IF($M$4="TE0714_REV01",RAW_m_TE0714_REV01!$AD:$AE,IF($M$4="TE0714_REV02",RAW_m_TE0714_REV02!$AD:$AE,IF($M$4="TE0714_REV03",RAW_m_TE0714_REV03!$AD:$AE))),2,0),"---")</f>
        <v>---</v>
      </c>
      <c r="P258" s="44" t="str">
        <f>IFERROR(VLOOKUP(O258,IF($M$4="TE0714_REV01",RAW_m_TE0714_REV01!$AJ:$AK,IF($M$4="TE0714_REV02",RAW_m_TE0714_REV02!$AJ:$AK,IF($M$4="TE0714_REV03",RAW_m_TE0714_REV03!$AJ:$AK))),2,0),"---")</f>
        <v>---</v>
      </c>
      <c r="Q258" s="44" t="str">
        <f>IFERROR(VLOOKUP(L258,IF($M$4="TE0714_REV01",RAW_m_TE0714_REV01!$AD:$AF,IF($M$4="TE0714_REV02",RAW_m_TE0714_REV02!$AD:$AF,IF($M$4="TE0714_REV03",RAW_m_TE0714_REV03!$AD:$AF))),3,0),"---")</f>
        <v>---</v>
      </c>
      <c r="R258" s="44" t="str">
        <f>IFERROR(VLOOKUP(O258,IF($M$4="TE0714_REV01",RAW_m_TE0714_REV01!$AE:$AG,IF($M$4="TE0714_REV02",RAW_m_TE0714_REV02!$AE:$AG,IF($M$4="TE0714_REV03",RAW_m_TE0714_REV03!$AE:$AG))),3,0),"---")</f>
        <v>---</v>
      </c>
      <c r="S258" s="44" t="str">
        <f t="shared" si="7"/>
        <v>---</v>
      </c>
    </row>
    <row r="259" spans="2:19" ht="15" customHeight="1" x14ac:dyDescent="0.25">
      <c r="B259" s="41">
        <f t="shared" si="6"/>
        <v>254</v>
      </c>
      <c r="C259" s="42">
        <f>IFERROR(IF($C$4="TEBT0714_REV01",CALC_CONN_TEBT0714_REV01!U259,IF($C$4="TEBB0714_REV01",CALC_CONN_TEBB0714_REV01!U259,IF($C$4="TEBA0714_REV01",CALC_CONN_TEBA0714_REV01!U259,))),"---")</f>
        <v>0</v>
      </c>
      <c r="D259" s="43">
        <f>IFERROR(IF($C$4="TEBT0714_REV01",CALC_CONN_TEBT0714_REV01!D259,IF($C$4="TEBB0714_REV01",CALC_CONN_TEBB0714_REV01!D259,IF($C$4="TEBA0714_REV01",CALC_CONN_TEBA0714_REV01!D259,))),"---")</f>
        <v>0</v>
      </c>
      <c r="E259" s="43">
        <f>IFERROR(IF($C$4="TEBT0714_REV01",CALC_CONN_TEBT0714_REV01!E259,IF($C$4="TEBB0714_REV01",CALC_CONN_TEBB0714_REV01!E259,IF($C$4="TEBA0714_REV01",CALC_CONN_TEBA0714_REV01!E259,))),"---")</f>
        <v>0</v>
      </c>
      <c r="F259" s="44" t="str">
        <f>IFERROR(IF(VLOOKUP($D259&amp;"-"&amp;$E259,IF($C$4="TEBA0714_REV01",CALC_CONN_TEBA0714_REV01!$F:$I,IF($C$4="TEBB0714_REV01",CALC_CONN_TEBB0714_REV01!$F:$I,IF($C$4="TEBT0714_REV01",CALC_CONN_TEBT0714_REV01!$F:$I))),4,0)="--","---",IF($C$4="TEBA0714_REV01",CALC_CONN_TEBA0714_REV01!$G259&amp; " --&gt; " &amp;CALC_CONN_TEBA0714_REV01!$I259&amp; " --&gt; ",IF($C$4="TEBB0714_REV01",CALC_CONN_TEBB0714_REV01!$G259&amp; " --&gt; " &amp;CALC_CONN_TEBB0714_REV01!$I259&amp; " --&gt; ",IF($C$4="TEBT0714_REV01",CALC_CONN_TEBT0714_REV01!$G259&amp; " --&gt; " &amp;CALC_CONN_TEBT0714_REV01!$I259&amp; " --&gt; ")))),"---")</f>
        <v>---</v>
      </c>
      <c r="G259" s="44" t="str">
        <f>IFERROR(IF(VLOOKUP($D259&amp;"-"&amp;$E259,IF($C$4="TEBA0714_REV01",CALC_CONN_TEBA0714_REV01!$F:$H,IF($C$4="TEBB0714_REV01",CALC_CONN_TEBB0714_REV01!$F:$H,IF($C$4="TEBT0714_REV01",CALC_CONN_TEBT0714_REV01!$F:$H))),3,0)="--",VLOOKUP($D259&amp;"-"&amp;$E259,IF($C$4="TEBA0714_REV01",CALC_CONN_TEBA0714_REV01!$F:$H,IF($C$4="TEBB0714_REV01",CALC_CONN_TEBB0714_REV01!$F:$H,IF($C$4="TEBT0714_REV01",CALC_CONN_TEBT0714_REV01!$F:$H))),2,0),VLOOKUP($D259&amp;"-"&amp;$E259,IF($C$4="TEBA0714_REV01",CALC_CONN_TEBA0714_REV01!$F:$H,IF($C$4="TEBB0714_REV01",CALC_CONN_TEBB0714_REV01!$F:$H,IF($C$4="TEBT0714_REV01",CALC_CONN_TEBT0714_REV01!$F:$H))),3,0)),"---")</f>
        <v>---</v>
      </c>
      <c r="H259" s="44" t="str">
        <f>IFERROR(VLOOKUP(G259,IF($C$4="TEBT0714_REV01",CALC_CONN_TEBT0714_REV01!$G:$T,IF($C$4="TEBB0714_REV01",CALC_CONN_TEBB0714_REV01!$G:$T,IF($C$4="TEBA0714_REV01",CALC_CONN_TEBA0714_REV01!$G:$T))),14,0),"---")</f>
        <v>---</v>
      </c>
      <c r="I259" s="44" t="str">
        <f>IFERROR(VLOOKUP($D259&amp;"-"&amp;$E259,IF($C$4="TEBA0714_REV01",CALC_CONN_TEBA0714_REV01!$F:$K,IF($C$4="TEBB0714_REV01",CALC_CONN_TEBB0714_REV01!$F:$K,IF($C$4="TEBT0714_REV01",CALC_CONN_TEBT0714_REV01!$F:$K,"???"))),6,0),"---")</f>
        <v>---</v>
      </c>
      <c r="J259" s="45" t="str">
        <f>IFERROR(VLOOKUP($D259&amp;"-"&amp;$E259,IF($C$4="TEBA0714_REV01",CALC_CONN_TEBA0714_REV01!$F:$M,IF($C$4="TEBB0714_REV01",CALC_CONN_TEBB0714_REV01!$F:$M,IF($C$4="TEBT0714_REV01",CALC_CONN_TEBT0714_REV01!$F:$M,"???"))),8,0),"---")</f>
        <v>---</v>
      </c>
      <c r="K259" s="46" t="str">
        <f>IFERROR(VLOOKUP($D259&amp;"-"&amp;$E259,IF($C$4="TEBT0714_REV01",CALC_CONN_TEBT0714_REV01!$F:$N,IF($C$4="TEBB0714_REV01",CALC_CONN_TEBB0714_REV01!$F:$N,IF($C$4="TEBA0714_REV01",CALC_CONN_TEBA0714_REV01!$F:$N))),9,0),"---")</f>
        <v>---</v>
      </c>
      <c r="L259" s="44" t="str">
        <f>IFERROR(VLOOKUP(K259,B2B!$H$3:$I$2000,2,0),"---")</f>
        <v>---</v>
      </c>
      <c r="M259" s="44" t="str">
        <f>IFERROR(VLOOKUP(L259,IF($M$4="TE0714_REV01",RAW_m_TE0714_REV01!$AD:$AH,IF($M$4="TE0714_REV02",RAW_m_TE0714_REV02!$AD:$AH,IF($M$4="TE0714_REV03",RAW_m_TE0714_REV03!$AD:$AH))),5,0),"---")</f>
        <v>---</v>
      </c>
      <c r="N259" s="44" t="str">
        <f>IFERROR(VLOOKUP(L259,IF($M$4="TE0714_REV01",RAW_m_TE0714_REV01!$AE:$AJ,IF($M$4="TE0714_REV02",RAW_m_TE0714_REV02!$AE:$AJ,IF($M$4="TE0714_REV03",RAW_m_TE0714_REV03!$AE:$AJ))),6,0),"---")</f>
        <v>---</v>
      </c>
      <c r="O259" s="54" t="str">
        <f>IFERROR(VLOOKUP(L259,IF($M$4="TE0714_REV01",RAW_m_TE0714_REV01!$AD:$AE,IF($M$4="TE0714_REV02",RAW_m_TE0714_REV02!$AD:$AE,IF($M$4="TE0714_REV03",RAW_m_TE0714_REV03!$AD:$AE))),2,0),"---")</f>
        <v>---</v>
      </c>
      <c r="P259" s="44" t="str">
        <f>IFERROR(VLOOKUP(O259,IF($M$4="TE0714_REV01",RAW_m_TE0714_REV01!$AJ:$AK,IF($M$4="TE0714_REV02",RAW_m_TE0714_REV02!$AJ:$AK,IF($M$4="TE0714_REV03",RAW_m_TE0714_REV03!$AJ:$AK))),2,0),"---")</f>
        <v>---</v>
      </c>
      <c r="Q259" s="44" t="str">
        <f>IFERROR(VLOOKUP(L259,IF($M$4="TE0714_REV01",RAW_m_TE0714_REV01!$AD:$AF,IF($M$4="TE0714_REV02",RAW_m_TE0714_REV02!$AD:$AF,IF($M$4="TE0714_REV03",RAW_m_TE0714_REV03!$AD:$AF))),3,0),"---")</f>
        <v>---</v>
      </c>
      <c r="R259" s="44" t="str">
        <f>IFERROR(VLOOKUP(O259,IF($M$4="TE0714_REV01",RAW_m_TE0714_REV01!$AE:$AG,IF($M$4="TE0714_REV02",RAW_m_TE0714_REV02!$AE:$AG,IF($M$4="TE0714_REV03",RAW_m_TE0714_REV03!$AE:$AG))),3,0),"---")</f>
        <v>---</v>
      </c>
      <c r="S259" s="44" t="str">
        <f t="shared" si="7"/>
        <v>---</v>
      </c>
    </row>
    <row r="260" spans="2:19" ht="15" customHeight="1" x14ac:dyDescent="0.25">
      <c r="B260" s="41">
        <f t="shared" si="6"/>
        <v>255</v>
      </c>
      <c r="C260" s="42">
        <f>IFERROR(IF($C$4="TEBT0714_REV01",CALC_CONN_TEBT0714_REV01!U260,IF($C$4="TEBB0714_REV01",CALC_CONN_TEBB0714_REV01!U260,IF($C$4="TEBA0714_REV01",CALC_CONN_TEBA0714_REV01!U260,))),"---")</f>
        <v>0</v>
      </c>
      <c r="D260" s="43">
        <f>IFERROR(IF($C$4="TEBT0714_REV01",CALC_CONN_TEBT0714_REV01!D260,IF($C$4="TEBB0714_REV01",CALC_CONN_TEBB0714_REV01!D260,IF($C$4="TEBA0714_REV01",CALC_CONN_TEBA0714_REV01!D260,))),"---")</f>
        <v>0</v>
      </c>
      <c r="E260" s="43">
        <f>IFERROR(IF($C$4="TEBT0714_REV01",CALC_CONN_TEBT0714_REV01!E260,IF($C$4="TEBB0714_REV01",CALC_CONN_TEBB0714_REV01!E260,IF($C$4="TEBA0714_REV01",CALC_CONN_TEBA0714_REV01!E260,))),"---")</f>
        <v>0</v>
      </c>
      <c r="F260" s="44" t="str">
        <f>IFERROR(IF(VLOOKUP($D260&amp;"-"&amp;$E260,IF($C$4="TEBA0714_REV01",CALC_CONN_TEBA0714_REV01!$F:$I,IF($C$4="TEBB0714_REV01",CALC_CONN_TEBB0714_REV01!$F:$I,IF($C$4="TEBT0714_REV01",CALC_CONN_TEBT0714_REV01!$F:$I))),4,0)="--","---",IF($C$4="TEBA0714_REV01",CALC_CONN_TEBA0714_REV01!$G260&amp; " --&gt; " &amp;CALC_CONN_TEBA0714_REV01!$I260&amp; " --&gt; ",IF($C$4="TEBB0714_REV01",CALC_CONN_TEBB0714_REV01!$G260&amp; " --&gt; " &amp;CALC_CONN_TEBB0714_REV01!$I260&amp; " --&gt; ",IF($C$4="TEBT0714_REV01",CALC_CONN_TEBT0714_REV01!$G260&amp; " --&gt; " &amp;CALC_CONN_TEBT0714_REV01!$I260&amp; " --&gt; ")))),"---")</f>
        <v>---</v>
      </c>
      <c r="G260" s="44" t="str">
        <f>IFERROR(IF(VLOOKUP($D260&amp;"-"&amp;$E260,IF($C$4="TEBA0714_REV01",CALC_CONN_TEBA0714_REV01!$F:$H,IF($C$4="TEBB0714_REV01",CALC_CONN_TEBB0714_REV01!$F:$H,IF($C$4="TEBT0714_REV01",CALC_CONN_TEBT0714_REV01!$F:$H))),3,0)="--",VLOOKUP($D260&amp;"-"&amp;$E260,IF($C$4="TEBA0714_REV01",CALC_CONN_TEBA0714_REV01!$F:$H,IF($C$4="TEBB0714_REV01",CALC_CONN_TEBB0714_REV01!$F:$H,IF($C$4="TEBT0714_REV01",CALC_CONN_TEBT0714_REV01!$F:$H))),2,0),VLOOKUP($D260&amp;"-"&amp;$E260,IF($C$4="TEBA0714_REV01",CALC_CONN_TEBA0714_REV01!$F:$H,IF($C$4="TEBB0714_REV01",CALC_CONN_TEBB0714_REV01!$F:$H,IF($C$4="TEBT0714_REV01",CALC_CONN_TEBT0714_REV01!$F:$H))),3,0)),"---")</f>
        <v>---</v>
      </c>
      <c r="H260" s="44" t="str">
        <f>IFERROR(VLOOKUP(G260,IF($C$4="TEBT0714_REV01",CALC_CONN_TEBT0714_REV01!$G:$T,IF($C$4="TEBB0714_REV01",CALC_CONN_TEBB0714_REV01!$G:$T,IF($C$4="TEBA0714_REV01",CALC_CONN_TEBA0714_REV01!$G:$T))),14,0),"---")</f>
        <v>---</v>
      </c>
      <c r="I260" s="44" t="str">
        <f>IFERROR(VLOOKUP($D260&amp;"-"&amp;$E260,IF($C$4="TEBA0714_REV01",CALC_CONN_TEBA0714_REV01!$F:$K,IF($C$4="TEBB0714_REV01",CALC_CONN_TEBB0714_REV01!$F:$K,IF($C$4="TEBT0714_REV01",CALC_CONN_TEBT0714_REV01!$F:$K,"???"))),6,0),"---")</f>
        <v>---</v>
      </c>
      <c r="J260" s="45" t="str">
        <f>IFERROR(VLOOKUP($D260&amp;"-"&amp;$E260,IF($C$4="TEBA0714_REV01",CALC_CONN_TEBA0714_REV01!$F:$M,IF($C$4="TEBB0714_REV01",CALC_CONN_TEBB0714_REV01!$F:$M,IF($C$4="TEBT0714_REV01",CALC_CONN_TEBT0714_REV01!$F:$M,"???"))),8,0),"---")</f>
        <v>---</v>
      </c>
      <c r="K260" s="46" t="str">
        <f>IFERROR(VLOOKUP($D260&amp;"-"&amp;$E260,IF($C$4="TEBT0714_REV01",CALC_CONN_TEBT0714_REV01!$F:$N,IF($C$4="TEBB0714_REV01",CALC_CONN_TEBB0714_REV01!$F:$N,IF($C$4="TEBA0714_REV01",CALC_CONN_TEBA0714_REV01!$F:$N))),9,0),"---")</f>
        <v>---</v>
      </c>
      <c r="L260" s="44" t="str">
        <f>IFERROR(VLOOKUP(K260,B2B!$H$3:$I$2000,2,0),"---")</f>
        <v>---</v>
      </c>
      <c r="M260" s="44" t="str">
        <f>IFERROR(VLOOKUP(L260,IF($M$4="TE0714_REV01",RAW_m_TE0714_REV01!$AD:$AH,IF($M$4="TE0714_REV02",RAW_m_TE0714_REV02!$AD:$AH,IF($M$4="TE0714_REV03",RAW_m_TE0714_REV03!$AD:$AH))),5,0),"---")</f>
        <v>---</v>
      </c>
      <c r="N260" s="44" t="str">
        <f>IFERROR(VLOOKUP(L260,IF($M$4="TE0714_REV01",RAW_m_TE0714_REV01!$AE:$AJ,IF($M$4="TE0714_REV02",RAW_m_TE0714_REV02!$AE:$AJ,IF($M$4="TE0714_REV03",RAW_m_TE0714_REV03!$AE:$AJ))),6,0),"---")</f>
        <v>---</v>
      </c>
      <c r="O260" s="54" t="str">
        <f>IFERROR(VLOOKUP(L260,IF($M$4="TE0714_REV01",RAW_m_TE0714_REV01!$AD:$AE,IF($M$4="TE0714_REV02",RAW_m_TE0714_REV02!$AD:$AE,IF($M$4="TE0714_REV03",RAW_m_TE0714_REV03!$AD:$AE))),2,0),"---")</f>
        <v>---</v>
      </c>
      <c r="P260" s="44" t="str">
        <f>IFERROR(VLOOKUP(O260,IF($M$4="TE0714_REV01",RAW_m_TE0714_REV01!$AJ:$AK,IF($M$4="TE0714_REV02",RAW_m_TE0714_REV02!$AJ:$AK,IF($M$4="TE0714_REV03",RAW_m_TE0714_REV03!$AJ:$AK))),2,0),"---")</f>
        <v>---</v>
      </c>
      <c r="Q260" s="44" t="str">
        <f>IFERROR(VLOOKUP(L260,IF($M$4="TE0714_REV01",RAW_m_TE0714_REV01!$AD:$AF,IF($M$4="TE0714_REV02",RAW_m_TE0714_REV02!$AD:$AF,IF($M$4="TE0714_REV03",RAW_m_TE0714_REV03!$AD:$AF))),3,0),"---")</f>
        <v>---</v>
      </c>
      <c r="R260" s="44" t="str">
        <f>IFERROR(VLOOKUP(O260,IF($M$4="TE0714_REV01",RAW_m_TE0714_REV01!$AE:$AG,IF($M$4="TE0714_REV02",RAW_m_TE0714_REV02!$AE:$AG,IF($M$4="TE0714_REV03",RAW_m_TE0714_REV03!$AE:$AG))),3,0),"---")</f>
        <v>---</v>
      </c>
      <c r="S260" s="44" t="str">
        <f t="shared" si="7"/>
        <v>---</v>
      </c>
    </row>
    <row r="261" spans="2:19" ht="15" customHeight="1" x14ac:dyDescent="0.25">
      <c r="B261" s="41">
        <f t="shared" si="6"/>
        <v>256</v>
      </c>
      <c r="C261" s="42">
        <f>IFERROR(IF($C$4="TEBT0714_REV01",CALC_CONN_TEBT0714_REV01!U261,IF($C$4="TEBB0714_REV01",CALC_CONN_TEBB0714_REV01!U261,IF($C$4="TEBA0714_REV01",CALC_CONN_TEBA0714_REV01!U261,))),"---")</f>
        <v>0</v>
      </c>
      <c r="D261" s="43">
        <f>IFERROR(IF($C$4="TEBT0714_REV01",CALC_CONN_TEBT0714_REV01!D261,IF($C$4="TEBB0714_REV01",CALC_CONN_TEBB0714_REV01!D261,IF($C$4="TEBA0714_REV01",CALC_CONN_TEBA0714_REV01!D261,))),"---")</f>
        <v>0</v>
      </c>
      <c r="E261" s="43">
        <f>IFERROR(IF($C$4="TEBT0714_REV01",CALC_CONN_TEBT0714_REV01!E261,IF($C$4="TEBB0714_REV01",CALC_CONN_TEBB0714_REV01!E261,IF($C$4="TEBA0714_REV01",CALC_CONN_TEBA0714_REV01!E261,))),"---")</f>
        <v>0</v>
      </c>
      <c r="F261" s="44" t="str">
        <f>IFERROR(IF(VLOOKUP($D261&amp;"-"&amp;$E261,IF($C$4="TEBA0714_REV01",CALC_CONN_TEBA0714_REV01!$F:$I,IF($C$4="TEBB0714_REV01",CALC_CONN_TEBB0714_REV01!$F:$I,IF($C$4="TEBT0714_REV01",CALC_CONN_TEBT0714_REV01!$F:$I))),4,0)="--","---",IF($C$4="TEBA0714_REV01",CALC_CONN_TEBA0714_REV01!$G261&amp; " --&gt; " &amp;CALC_CONN_TEBA0714_REV01!$I261&amp; " --&gt; ",IF($C$4="TEBB0714_REV01",CALC_CONN_TEBB0714_REV01!$G261&amp; " --&gt; " &amp;CALC_CONN_TEBB0714_REV01!$I261&amp; " --&gt; ",IF($C$4="TEBT0714_REV01",CALC_CONN_TEBT0714_REV01!$G261&amp; " --&gt; " &amp;CALC_CONN_TEBT0714_REV01!$I261&amp; " --&gt; ")))),"---")</f>
        <v>---</v>
      </c>
      <c r="G261" s="44" t="str">
        <f>IFERROR(IF(VLOOKUP($D261&amp;"-"&amp;$E261,IF($C$4="TEBA0714_REV01",CALC_CONN_TEBA0714_REV01!$F:$H,IF($C$4="TEBB0714_REV01",CALC_CONN_TEBB0714_REV01!$F:$H,IF($C$4="TEBT0714_REV01",CALC_CONN_TEBT0714_REV01!$F:$H))),3,0)="--",VLOOKUP($D261&amp;"-"&amp;$E261,IF($C$4="TEBA0714_REV01",CALC_CONN_TEBA0714_REV01!$F:$H,IF($C$4="TEBB0714_REV01",CALC_CONN_TEBB0714_REV01!$F:$H,IF($C$4="TEBT0714_REV01",CALC_CONN_TEBT0714_REV01!$F:$H))),2,0),VLOOKUP($D261&amp;"-"&amp;$E261,IF($C$4="TEBA0714_REV01",CALC_CONN_TEBA0714_REV01!$F:$H,IF($C$4="TEBB0714_REV01",CALC_CONN_TEBB0714_REV01!$F:$H,IF($C$4="TEBT0714_REV01",CALC_CONN_TEBT0714_REV01!$F:$H))),3,0)),"---")</f>
        <v>---</v>
      </c>
      <c r="H261" s="44" t="str">
        <f>IFERROR(VLOOKUP(G261,IF($C$4="TEBT0714_REV01",CALC_CONN_TEBT0714_REV01!$G:$T,IF($C$4="TEBB0714_REV01",CALC_CONN_TEBB0714_REV01!$G:$T,IF($C$4="TEBA0714_REV01",CALC_CONN_TEBA0714_REV01!$G:$T))),14,0),"---")</f>
        <v>---</v>
      </c>
      <c r="I261" s="44" t="str">
        <f>IFERROR(VLOOKUP($D261&amp;"-"&amp;$E261,IF($C$4="TEBA0714_REV01",CALC_CONN_TEBA0714_REV01!$F:$K,IF($C$4="TEBB0714_REV01",CALC_CONN_TEBB0714_REV01!$F:$K,IF($C$4="TEBT0714_REV01",CALC_CONN_TEBT0714_REV01!$F:$K,"???"))),6,0),"---")</f>
        <v>---</v>
      </c>
      <c r="J261" s="45" t="str">
        <f>IFERROR(VLOOKUP($D261&amp;"-"&amp;$E261,IF($C$4="TEBA0714_REV01",CALC_CONN_TEBA0714_REV01!$F:$M,IF($C$4="TEBB0714_REV01",CALC_CONN_TEBB0714_REV01!$F:$M,IF($C$4="TEBT0714_REV01",CALC_CONN_TEBT0714_REV01!$F:$M,"???"))),8,0),"---")</f>
        <v>---</v>
      </c>
      <c r="K261" s="46" t="str">
        <f>IFERROR(VLOOKUP($D261&amp;"-"&amp;$E261,IF($C$4="TEBT0714_REV01",CALC_CONN_TEBT0714_REV01!$F:$N,IF($C$4="TEBB0714_REV01",CALC_CONN_TEBB0714_REV01!$F:$N,IF($C$4="TEBA0714_REV01",CALC_CONN_TEBA0714_REV01!$F:$N))),9,0),"---")</f>
        <v>---</v>
      </c>
      <c r="L261" s="44" t="str">
        <f>IFERROR(VLOOKUP(K261,B2B!$H$3:$I$2000,2,0),"---")</f>
        <v>---</v>
      </c>
      <c r="M261" s="44" t="str">
        <f>IFERROR(VLOOKUP(L261,IF($M$4="TE0714_REV01",RAW_m_TE0714_REV01!$AD:$AH,IF($M$4="TE0714_REV02",RAW_m_TE0714_REV02!$AD:$AH,IF($M$4="TE0714_REV03",RAW_m_TE0714_REV03!$AD:$AH))),5,0),"---")</f>
        <v>---</v>
      </c>
      <c r="N261" s="44" t="str">
        <f>IFERROR(VLOOKUP(L261,IF($M$4="TE0714_REV01",RAW_m_TE0714_REV01!$AE:$AJ,IF($M$4="TE0714_REV02",RAW_m_TE0714_REV02!$AE:$AJ,IF($M$4="TE0714_REV03",RAW_m_TE0714_REV03!$AE:$AJ))),6,0),"---")</f>
        <v>---</v>
      </c>
      <c r="O261" s="54" t="str">
        <f>IFERROR(VLOOKUP(L261,IF($M$4="TE0714_REV01",RAW_m_TE0714_REV01!$AD:$AE,IF($M$4="TE0714_REV02",RAW_m_TE0714_REV02!$AD:$AE,IF($M$4="TE0714_REV03",RAW_m_TE0714_REV03!$AD:$AE))),2,0),"---")</f>
        <v>---</v>
      </c>
      <c r="P261" s="44" t="str">
        <f>IFERROR(VLOOKUP(O261,IF($M$4="TE0714_REV01",RAW_m_TE0714_REV01!$AJ:$AK,IF($M$4="TE0714_REV02",RAW_m_TE0714_REV02!$AJ:$AK,IF($M$4="TE0714_REV03",RAW_m_TE0714_REV03!$AJ:$AK))),2,0),"---")</f>
        <v>---</v>
      </c>
      <c r="Q261" s="44" t="str">
        <f>IFERROR(VLOOKUP(L261,IF($M$4="TE0714_REV01",RAW_m_TE0714_REV01!$AD:$AF,IF($M$4="TE0714_REV02",RAW_m_TE0714_REV02!$AD:$AF,IF($M$4="TE0714_REV03",RAW_m_TE0714_REV03!$AD:$AF))),3,0),"---")</f>
        <v>---</v>
      </c>
      <c r="R261" s="44" t="str">
        <f>IFERROR(VLOOKUP(O261,IF($M$4="TE0714_REV01",RAW_m_TE0714_REV01!$AE:$AG,IF($M$4="TE0714_REV02",RAW_m_TE0714_REV02!$AE:$AG,IF($M$4="TE0714_REV03",RAW_m_TE0714_REV03!$AE:$AG))),3,0),"---")</f>
        <v>---</v>
      </c>
      <c r="S261" s="44" t="str">
        <f t="shared" si="7"/>
        <v>---</v>
      </c>
    </row>
    <row r="262" spans="2:19" ht="15" customHeight="1" x14ac:dyDescent="0.25">
      <c r="B262" s="41">
        <f t="shared" si="6"/>
        <v>257</v>
      </c>
      <c r="C262" s="42">
        <f>IFERROR(IF($C$4="TEBT0714_REV01",CALC_CONN_TEBT0714_REV01!U262,IF($C$4="TEBB0714_REV01",CALC_CONN_TEBB0714_REV01!U262,IF($C$4="TEBA0714_REV01",CALC_CONN_TEBA0714_REV01!U262,))),"---")</f>
        <v>0</v>
      </c>
      <c r="D262" s="43">
        <f>IFERROR(IF($C$4="TEBT0714_REV01",CALC_CONN_TEBT0714_REV01!D262,IF($C$4="TEBB0714_REV01",CALC_CONN_TEBB0714_REV01!D262,IF($C$4="TEBA0714_REV01",CALC_CONN_TEBA0714_REV01!D262,))),"---")</f>
        <v>0</v>
      </c>
      <c r="E262" s="43">
        <f>IFERROR(IF($C$4="TEBT0714_REV01",CALC_CONN_TEBT0714_REV01!E262,IF($C$4="TEBB0714_REV01",CALC_CONN_TEBB0714_REV01!E262,IF($C$4="TEBA0714_REV01",CALC_CONN_TEBA0714_REV01!E262,))),"---")</f>
        <v>0</v>
      </c>
      <c r="F262" s="44" t="str">
        <f>IFERROR(IF(VLOOKUP($D262&amp;"-"&amp;$E262,IF($C$4="TEBA0714_REV01",CALC_CONN_TEBA0714_REV01!$F:$I,IF($C$4="TEBB0714_REV01",CALC_CONN_TEBB0714_REV01!$F:$I,IF($C$4="TEBT0714_REV01",CALC_CONN_TEBT0714_REV01!$F:$I))),4,0)="--","---",IF($C$4="TEBA0714_REV01",CALC_CONN_TEBA0714_REV01!$G262&amp; " --&gt; " &amp;CALC_CONN_TEBA0714_REV01!$I262&amp; " --&gt; ",IF($C$4="TEBB0714_REV01",CALC_CONN_TEBB0714_REV01!$G262&amp; " --&gt; " &amp;CALC_CONN_TEBB0714_REV01!$I262&amp; " --&gt; ",IF($C$4="TEBT0714_REV01",CALC_CONN_TEBT0714_REV01!$G262&amp; " --&gt; " &amp;CALC_CONN_TEBT0714_REV01!$I262&amp; " --&gt; ")))),"---")</f>
        <v>---</v>
      </c>
      <c r="G262" s="44" t="str">
        <f>IFERROR(IF(VLOOKUP($D262&amp;"-"&amp;$E262,IF($C$4="TEBA0714_REV01",CALC_CONN_TEBA0714_REV01!$F:$H,IF($C$4="TEBB0714_REV01",CALC_CONN_TEBB0714_REV01!$F:$H,IF($C$4="TEBT0714_REV01",CALC_CONN_TEBT0714_REV01!$F:$H))),3,0)="--",VLOOKUP($D262&amp;"-"&amp;$E262,IF($C$4="TEBA0714_REV01",CALC_CONN_TEBA0714_REV01!$F:$H,IF($C$4="TEBB0714_REV01",CALC_CONN_TEBB0714_REV01!$F:$H,IF($C$4="TEBT0714_REV01",CALC_CONN_TEBT0714_REV01!$F:$H))),2,0),VLOOKUP($D262&amp;"-"&amp;$E262,IF($C$4="TEBA0714_REV01",CALC_CONN_TEBA0714_REV01!$F:$H,IF($C$4="TEBB0714_REV01",CALC_CONN_TEBB0714_REV01!$F:$H,IF($C$4="TEBT0714_REV01",CALC_CONN_TEBT0714_REV01!$F:$H))),3,0)),"---")</f>
        <v>---</v>
      </c>
      <c r="H262" s="44" t="str">
        <f>IFERROR(VLOOKUP(G262,IF($C$4="TEBT0714_REV01",CALC_CONN_TEBT0714_REV01!$G:$T,IF($C$4="TEBB0714_REV01",CALC_CONN_TEBB0714_REV01!$G:$T,IF($C$4="TEBA0714_REV01",CALC_CONN_TEBA0714_REV01!$G:$T))),14,0),"---")</f>
        <v>---</v>
      </c>
      <c r="I262" s="44" t="str">
        <f>IFERROR(VLOOKUP($D262&amp;"-"&amp;$E262,IF($C$4="TEBA0714_REV01",CALC_CONN_TEBA0714_REV01!$F:$K,IF($C$4="TEBB0714_REV01",CALC_CONN_TEBB0714_REV01!$F:$K,IF($C$4="TEBT0714_REV01",CALC_CONN_TEBT0714_REV01!$F:$K,"???"))),6,0),"---")</f>
        <v>---</v>
      </c>
      <c r="J262" s="45" t="str">
        <f>IFERROR(VLOOKUP($D262&amp;"-"&amp;$E262,IF($C$4="TEBA0714_REV01",CALC_CONN_TEBA0714_REV01!$F:$M,IF($C$4="TEBB0714_REV01",CALC_CONN_TEBB0714_REV01!$F:$M,IF($C$4="TEBT0714_REV01",CALC_CONN_TEBT0714_REV01!$F:$M,"???"))),8,0),"---")</f>
        <v>---</v>
      </c>
      <c r="K262" s="46" t="str">
        <f>IFERROR(VLOOKUP($D262&amp;"-"&amp;$E262,IF($C$4="TEBT0714_REV01",CALC_CONN_TEBT0714_REV01!$F:$N,IF($C$4="TEBB0714_REV01",CALC_CONN_TEBB0714_REV01!$F:$N,IF($C$4="TEBA0714_REV01",CALC_CONN_TEBA0714_REV01!$F:$N))),9,0),"---")</f>
        <v>---</v>
      </c>
      <c r="L262" s="44" t="str">
        <f>IFERROR(VLOOKUP(K262,B2B!$H$3:$I$2000,2,0),"---")</f>
        <v>---</v>
      </c>
      <c r="M262" s="44" t="str">
        <f>IFERROR(VLOOKUP(L262,IF($M$4="TE0714_REV01",RAW_m_TE0714_REV01!$AD:$AH,IF($M$4="TE0714_REV02",RAW_m_TE0714_REV02!$AD:$AH,IF($M$4="TE0714_REV03",RAW_m_TE0714_REV03!$AD:$AH))),5,0),"---")</f>
        <v>---</v>
      </c>
      <c r="N262" s="44" t="str">
        <f>IFERROR(VLOOKUP(L262,IF($M$4="TE0714_REV01",RAW_m_TE0714_REV01!$AE:$AJ,IF($M$4="TE0714_REV02",RAW_m_TE0714_REV02!$AE:$AJ,IF($M$4="TE0714_REV03",RAW_m_TE0714_REV03!$AE:$AJ))),6,0),"---")</f>
        <v>---</v>
      </c>
      <c r="O262" s="54" t="str">
        <f>IFERROR(VLOOKUP(L262,IF($M$4="TE0714_REV01",RAW_m_TE0714_REV01!$AD:$AE,IF($M$4="TE0714_REV02",RAW_m_TE0714_REV02!$AD:$AE,IF($M$4="TE0714_REV03",RAW_m_TE0714_REV03!$AD:$AE))),2,0),"---")</f>
        <v>---</v>
      </c>
      <c r="P262" s="44" t="str">
        <f>IFERROR(VLOOKUP(O262,IF($M$4="TE0714_REV01",RAW_m_TE0714_REV01!$AJ:$AK,IF($M$4="TE0714_REV02",RAW_m_TE0714_REV02!$AJ:$AK,IF($M$4="TE0714_REV03",RAW_m_TE0714_REV03!$AJ:$AK))),2,0),"---")</f>
        <v>---</v>
      </c>
      <c r="Q262" s="44" t="str">
        <f>IFERROR(VLOOKUP(L262,IF($M$4="TE0714_REV01",RAW_m_TE0714_REV01!$AD:$AF,IF($M$4="TE0714_REV02",RAW_m_TE0714_REV02!$AD:$AF,IF($M$4="TE0714_REV03",RAW_m_TE0714_REV03!$AD:$AF))),3,0),"---")</f>
        <v>---</v>
      </c>
      <c r="R262" s="44" t="str">
        <f>IFERROR(VLOOKUP(O262,IF($M$4="TE0714_REV01",RAW_m_TE0714_REV01!$AE:$AG,IF($M$4="TE0714_REV02",RAW_m_TE0714_REV02!$AE:$AG,IF($M$4="TE0714_REV03",RAW_m_TE0714_REV03!$AE:$AG))),3,0),"---")</f>
        <v>---</v>
      </c>
      <c r="S262" s="44" t="str">
        <f t="shared" si="7"/>
        <v>---</v>
      </c>
    </row>
    <row r="263" spans="2:19" ht="15" customHeight="1" x14ac:dyDescent="0.25">
      <c r="B263" s="41">
        <f t="shared" si="6"/>
        <v>258</v>
      </c>
      <c r="C263" s="42">
        <f>IFERROR(IF($C$4="TEBT0714_REV01",CALC_CONN_TEBT0714_REV01!U263,IF($C$4="TEBB0714_REV01",CALC_CONN_TEBB0714_REV01!U263,IF($C$4="TEBA0714_REV01",CALC_CONN_TEBA0714_REV01!U263,))),"---")</f>
        <v>0</v>
      </c>
      <c r="D263" s="43">
        <f>IFERROR(IF($C$4="TEBT0714_REV01",CALC_CONN_TEBT0714_REV01!D263,IF($C$4="TEBB0714_REV01",CALC_CONN_TEBB0714_REV01!D263,IF($C$4="TEBA0714_REV01",CALC_CONN_TEBA0714_REV01!D263,))),"---")</f>
        <v>0</v>
      </c>
      <c r="E263" s="43">
        <f>IFERROR(IF($C$4="TEBT0714_REV01",CALC_CONN_TEBT0714_REV01!E263,IF($C$4="TEBB0714_REV01",CALC_CONN_TEBB0714_REV01!E263,IF($C$4="TEBA0714_REV01",CALC_CONN_TEBA0714_REV01!E263,))),"---")</f>
        <v>0</v>
      </c>
      <c r="F263" s="44" t="str">
        <f>IFERROR(IF(VLOOKUP($D263&amp;"-"&amp;$E263,IF($C$4="TEBA0714_REV01",CALC_CONN_TEBA0714_REV01!$F:$I,IF($C$4="TEBB0714_REV01",CALC_CONN_TEBB0714_REV01!$F:$I,IF($C$4="TEBT0714_REV01",CALC_CONN_TEBT0714_REV01!$F:$I))),4,0)="--","---",IF($C$4="TEBA0714_REV01",CALC_CONN_TEBA0714_REV01!$G263&amp; " --&gt; " &amp;CALC_CONN_TEBA0714_REV01!$I263&amp; " --&gt; ",IF($C$4="TEBB0714_REV01",CALC_CONN_TEBB0714_REV01!$G263&amp; " --&gt; " &amp;CALC_CONN_TEBB0714_REV01!$I263&amp; " --&gt; ",IF($C$4="TEBT0714_REV01",CALC_CONN_TEBT0714_REV01!$G263&amp; " --&gt; " &amp;CALC_CONN_TEBT0714_REV01!$I263&amp; " --&gt; ")))),"---")</f>
        <v>---</v>
      </c>
      <c r="G263" s="44" t="str">
        <f>IFERROR(IF(VLOOKUP($D263&amp;"-"&amp;$E263,IF($C$4="TEBA0714_REV01",CALC_CONN_TEBA0714_REV01!$F:$H,IF($C$4="TEBB0714_REV01",CALC_CONN_TEBB0714_REV01!$F:$H,IF($C$4="TEBT0714_REV01",CALC_CONN_TEBT0714_REV01!$F:$H))),3,0)="--",VLOOKUP($D263&amp;"-"&amp;$E263,IF($C$4="TEBA0714_REV01",CALC_CONN_TEBA0714_REV01!$F:$H,IF($C$4="TEBB0714_REV01",CALC_CONN_TEBB0714_REV01!$F:$H,IF($C$4="TEBT0714_REV01",CALC_CONN_TEBT0714_REV01!$F:$H))),2,0),VLOOKUP($D263&amp;"-"&amp;$E263,IF($C$4="TEBA0714_REV01",CALC_CONN_TEBA0714_REV01!$F:$H,IF($C$4="TEBB0714_REV01",CALC_CONN_TEBB0714_REV01!$F:$H,IF($C$4="TEBT0714_REV01",CALC_CONN_TEBT0714_REV01!$F:$H))),3,0)),"---")</f>
        <v>---</v>
      </c>
      <c r="H263" s="44" t="str">
        <f>IFERROR(VLOOKUP(G263,IF($C$4="TEBT0714_REV01",CALC_CONN_TEBT0714_REV01!$G:$T,IF($C$4="TEBB0714_REV01",CALC_CONN_TEBB0714_REV01!$G:$T,IF($C$4="TEBA0714_REV01",CALC_CONN_TEBA0714_REV01!$G:$T))),14,0),"---")</f>
        <v>---</v>
      </c>
      <c r="I263" s="44" t="str">
        <f>IFERROR(VLOOKUP($D263&amp;"-"&amp;$E263,IF($C$4="TEBA0714_REV01",CALC_CONN_TEBA0714_REV01!$F:$K,IF($C$4="TEBB0714_REV01",CALC_CONN_TEBB0714_REV01!$F:$K,IF($C$4="TEBT0714_REV01",CALC_CONN_TEBT0714_REV01!$F:$K,"???"))),6,0),"---")</f>
        <v>---</v>
      </c>
      <c r="J263" s="45" t="str">
        <f>IFERROR(VLOOKUP($D263&amp;"-"&amp;$E263,IF($C$4="TEBA0714_REV01",CALC_CONN_TEBA0714_REV01!$F:$M,IF($C$4="TEBB0714_REV01",CALC_CONN_TEBB0714_REV01!$F:$M,IF($C$4="TEBT0714_REV01",CALC_CONN_TEBT0714_REV01!$F:$M,"???"))),8,0),"---")</f>
        <v>---</v>
      </c>
      <c r="K263" s="46" t="str">
        <f>IFERROR(VLOOKUP($D263&amp;"-"&amp;$E263,IF($C$4="TEBT0714_REV01",CALC_CONN_TEBT0714_REV01!$F:$N,IF($C$4="TEBB0714_REV01",CALC_CONN_TEBB0714_REV01!$F:$N,IF($C$4="TEBA0714_REV01",CALC_CONN_TEBA0714_REV01!$F:$N))),9,0),"---")</f>
        <v>---</v>
      </c>
      <c r="L263" s="44" t="str">
        <f>IFERROR(VLOOKUP(K263,B2B!$H$3:$I$2000,2,0),"---")</f>
        <v>---</v>
      </c>
      <c r="M263" s="44" t="str">
        <f>IFERROR(VLOOKUP(L263,IF($M$4="TE0714_REV01",RAW_m_TE0714_REV01!$AD:$AH,IF($M$4="TE0714_REV02",RAW_m_TE0714_REV02!$AD:$AH,IF($M$4="TE0714_REV03",RAW_m_TE0714_REV03!$AD:$AH))),5,0),"---")</f>
        <v>---</v>
      </c>
      <c r="N263" s="44" t="str">
        <f>IFERROR(VLOOKUP(L263,IF($M$4="TE0714_REV01",RAW_m_TE0714_REV01!$AE:$AJ,IF($M$4="TE0714_REV02",RAW_m_TE0714_REV02!$AE:$AJ,IF($M$4="TE0714_REV03",RAW_m_TE0714_REV03!$AE:$AJ))),6,0),"---")</f>
        <v>---</v>
      </c>
      <c r="O263" s="54" t="str">
        <f>IFERROR(VLOOKUP(L263,IF($M$4="TE0714_REV01",RAW_m_TE0714_REV01!$AD:$AE,IF($M$4="TE0714_REV02",RAW_m_TE0714_REV02!$AD:$AE,IF($M$4="TE0714_REV03",RAW_m_TE0714_REV03!$AD:$AE))),2,0),"---")</f>
        <v>---</v>
      </c>
      <c r="P263" s="44" t="str">
        <f>IFERROR(VLOOKUP(O263,IF($M$4="TE0714_REV01",RAW_m_TE0714_REV01!$AJ:$AK,IF($M$4="TE0714_REV02",RAW_m_TE0714_REV02!$AJ:$AK,IF($M$4="TE0714_REV03",RAW_m_TE0714_REV03!$AJ:$AK))),2,0),"---")</f>
        <v>---</v>
      </c>
      <c r="Q263" s="44" t="str">
        <f>IFERROR(VLOOKUP(L263,IF($M$4="TE0714_REV01",RAW_m_TE0714_REV01!$AD:$AF,IF($M$4="TE0714_REV02",RAW_m_TE0714_REV02!$AD:$AF,IF($M$4="TE0714_REV03",RAW_m_TE0714_REV03!$AD:$AF))),3,0),"---")</f>
        <v>---</v>
      </c>
      <c r="R263" s="44" t="str">
        <f>IFERROR(VLOOKUP(O263,IF($M$4="TE0714_REV01",RAW_m_TE0714_REV01!$AE:$AG,IF($M$4="TE0714_REV02",RAW_m_TE0714_REV02!$AE:$AG,IF($M$4="TE0714_REV03",RAW_m_TE0714_REV03!$AE:$AG))),3,0),"---")</f>
        <v>---</v>
      </c>
      <c r="S263" s="44" t="str">
        <f t="shared" si="7"/>
        <v>---</v>
      </c>
    </row>
    <row r="264" spans="2:19" ht="15" customHeight="1" x14ac:dyDescent="0.25">
      <c r="B264" s="41">
        <f t="shared" ref="B264:B327" si="8">B263+1</f>
        <v>259</v>
      </c>
      <c r="C264" s="42">
        <f>IFERROR(IF($C$4="TEBT0714_REV01",CALC_CONN_TEBT0714_REV01!U264,IF($C$4="TEBB0714_REV01",CALC_CONN_TEBB0714_REV01!U264,IF($C$4="TEBA0714_REV01",CALC_CONN_TEBA0714_REV01!U264,))),"---")</f>
        <v>0</v>
      </c>
      <c r="D264" s="43">
        <f>IFERROR(IF($C$4="TEBT0714_REV01",CALC_CONN_TEBT0714_REV01!D264,IF($C$4="TEBB0714_REV01",CALC_CONN_TEBB0714_REV01!D264,IF($C$4="TEBA0714_REV01",CALC_CONN_TEBA0714_REV01!D264,))),"---")</f>
        <v>0</v>
      </c>
      <c r="E264" s="43">
        <f>IFERROR(IF($C$4="TEBT0714_REV01",CALC_CONN_TEBT0714_REV01!E264,IF($C$4="TEBB0714_REV01",CALC_CONN_TEBB0714_REV01!E264,IF($C$4="TEBA0714_REV01",CALC_CONN_TEBA0714_REV01!E264,))),"---")</f>
        <v>0</v>
      </c>
      <c r="F264" s="44" t="str">
        <f>IFERROR(IF(VLOOKUP($D264&amp;"-"&amp;$E264,IF($C$4="TEBA0714_REV01",CALC_CONN_TEBA0714_REV01!$F:$I,IF($C$4="TEBB0714_REV01",CALC_CONN_TEBB0714_REV01!$F:$I,IF($C$4="TEBT0714_REV01",CALC_CONN_TEBT0714_REV01!$F:$I))),4,0)="--","---",IF($C$4="TEBA0714_REV01",CALC_CONN_TEBA0714_REV01!$G264&amp; " --&gt; " &amp;CALC_CONN_TEBA0714_REV01!$I264&amp; " --&gt; ",IF($C$4="TEBB0714_REV01",CALC_CONN_TEBB0714_REV01!$G264&amp; " --&gt; " &amp;CALC_CONN_TEBB0714_REV01!$I264&amp; " --&gt; ",IF($C$4="TEBT0714_REV01",CALC_CONN_TEBT0714_REV01!$G264&amp; " --&gt; " &amp;CALC_CONN_TEBT0714_REV01!$I264&amp; " --&gt; ")))),"---")</f>
        <v>---</v>
      </c>
      <c r="G264" s="44" t="str">
        <f>IFERROR(IF(VLOOKUP($D264&amp;"-"&amp;$E264,IF($C$4="TEBA0714_REV01",CALC_CONN_TEBA0714_REV01!$F:$H,IF($C$4="TEBB0714_REV01",CALC_CONN_TEBB0714_REV01!$F:$H,IF($C$4="TEBT0714_REV01",CALC_CONN_TEBT0714_REV01!$F:$H))),3,0)="--",VLOOKUP($D264&amp;"-"&amp;$E264,IF($C$4="TEBA0714_REV01",CALC_CONN_TEBA0714_REV01!$F:$H,IF($C$4="TEBB0714_REV01",CALC_CONN_TEBB0714_REV01!$F:$H,IF($C$4="TEBT0714_REV01",CALC_CONN_TEBT0714_REV01!$F:$H))),2,0),VLOOKUP($D264&amp;"-"&amp;$E264,IF($C$4="TEBA0714_REV01",CALC_CONN_TEBA0714_REV01!$F:$H,IF($C$4="TEBB0714_REV01",CALC_CONN_TEBB0714_REV01!$F:$H,IF($C$4="TEBT0714_REV01",CALC_CONN_TEBT0714_REV01!$F:$H))),3,0)),"---")</f>
        <v>---</v>
      </c>
      <c r="H264" s="44" t="str">
        <f>IFERROR(VLOOKUP(G264,IF($C$4="TEBT0714_REV01",CALC_CONN_TEBT0714_REV01!$G:$T,IF($C$4="TEBB0714_REV01",CALC_CONN_TEBB0714_REV01!$G:$T,IF($C$4="TEBA0714_REV01",CALC_CONN_TEBA0714_REV01!$G:$T))),14,0),"---")</f>
        <v>---</v>
      </c>
      <c r="I264" s="44" t="str">
        <f>IFERROR(VLOOKUP($D264&amp;"-"&amp;$E264,IF($C$4="TEBA0714_REV01",CALC_CONN_TEBA0714_REV01!$F:$K,IF($C$4="TEBB0714_REV01",CALC_CONN_TEBB0714_REV01!$F:$K,IF($C$4="TEBT0714_REV01",CALC_CONN_TEBT0714_REV01!$F:$K,"???"))),6,0),"---")</f>
        <v>---</v>
      </c>
      <c r="J264" s="45" t="str">
        <f>IFERROR(VLOOKUP($D264&amp;"-"&amp;$E264,IF($C$4="TEBA0714_REV01",CALC_CONN_TEBA0714_REV01!$F:$M,IF($C$4="TEBB0714_REV01",CALC_CONN_TEBB0714_REV01!$F:$M,IF($C$4="TEBT0714_REV01",CALC_CONN_TEBT0714_REV01!$F:$M,"???"))),8,0),"---")</f>
        <v>---</v>
      </c>
      <c r="K264" s="46" t="str">
        <f>IFERROR(VLOOKUP($D264&amp;"-"&amp;$E264,IF($C$4="TEBT0714_REV01",CALC_CONN_TEBT0714_REV01!$F:$N,IF($C$4="TEBB0714_REV01",CALC_CONN_TEBB0714_REV01!$F:$N,IF($C$4="TEBA0714_REV01",CALC_CONN_TEBA0714_REV01!$F:$N))),9,0),"---")</f>
        <v>---</v>
      </c>
      <c r="L264" s="44" t="str">
        <f>IFERROR(VLOOKUP(K264,B2B!$H$3:$I$2000,2,0),"---")</f>
        <v>---</v>
      </c>
      <c r="M264" s="44" t="str">
        <f>IFERROR(VLOOKUP(L264,IF($M$4="TE0714_REV01",RAW_m_TE0714_REV01!$AD:$AH,IF($M$4="TE0714_REV02",RAW_m_TE0714_REV02!$AD:$AH,IF($M$4="TE0714_REV03",RAW_m_TE0714_REV03!$AD:$AH))),5,0),"---")</f>
        <v>---</v>
      </c>
      <c r="N264" s="44" t="str">
        <f>IFERROR(VLOOKUP(L264,IF($M$4="TE0714_REV01",RAW_m_TE0714_REV01!$AE:$AJ,IF($M$4="TE0714_REV02",RAW_m_TE0714_REV02!$AE:$AJ,IF($M$4="TE0714_REV03",RAW_m_TE0714_REV03!$AE:$AJ))),6,0),"---")</f>
        <v>---</v>
      </c>
      <c r="O264" s="54" t="str">
        <f>IFERROR(VLOOKUP(L264,IF($M$4="TE0714_REV01",RAW_m_TE0714_REV01!$AD:$AE,IF($M$4="TE0714_REV02",RAW_m_TE0714_REV02!$AD:$AE,IF($M$4="TE0714_REV03",RAW_m_TE0714_REV03!$AD:$AE))),2,0),"---")</f>
        <v>---</v>
      </c>
      <c r="P264" s="44" t="str">
        <f>IFERROR(VLOOKUP(O264,IF($M$4="TE0714_REV01",RAW_m_TE0714_REV01!$AJ:$AK,IF($M$4="TE0714_REV02",RAW_m_TE0714_REV02!$AJ:$AK,IF($M$4="TE0714_REV03",RAW_m_TE0714_REV03!$AJ:$AK))),2,0),"---")</f>
        <v>---</v>
      </c>
      <c r="Q264" s="44" t="str">
        <f>IFERROR(VLOOKUP(L264,IF($M$4="TE0714_REV01",RAW_m_TE0714_REV01!$AD:$AF,IF($M$4="TE0714_REV02",RAW_m_TE0714_REV02!$AD:$AF,IF($M$4="TE0714_REV03",RAW_m_TE0714_REV03!$AD:$AF))),3,0),"---")</f>
        <v>---</v>
      </c>
      <c r="R264" s="44" t="str">
        <f>IFERROR(VLOOKUP(O264,IF($M$4="TE0714_REV01",RAW_m_TE0714_REV01!$AE:$AG,IF($M$4="TE0714_REV02",RAW_m_TE0714_REV02!$AE:$AG,IF($M$4="TE0714_REV03",RAW_m_TE0714_REV03!$AE:$AG))),3,0),"---")</f>
        <v>---</v>
      </c>
      <c r="S264" s="44" t="str">
        <f t="shared" ref="S264:S327" si="9">IFERROR(SUBSTITUTE(I264,"mm","")+SUBSTITUTE(R264,"mm",""),"---")</f>
        <v>---</v>
      </c>
    </row>
    <row r="265" spans="2:19" ht="15" customHeight="1" x14ac:dyDescent="0.25">
      <c r="B265" s="41">
        <f t="shared" si="8"/>
        <v>260</v>
      </c>
      <c r="C265" s="42">
        <f>IFERROR(IF($C$4="TEBT0714_REV01",CALC_CONN_TEBT0714_REV01!U265,IF($C$4="TEBB0714_REV01",CALC_CONN_TEBB0714_REV01!U265,IF($C$4="TEBA0714_REV01",CALC_CONN_TEBA0714_REV01!U265,))),"---")</f>
        <v>0</v>
      </c>
      <c r="D265" s="43">
        <f>IFERROR(IF($C$4="TEBT0714_REV01",CALC_CONN_TEBT0714_REV01!D265,IF($C$4="TEBB0714_REV01",CALC_CONN_TEBB0714_REV01!D265,IF($C$4="TEBA0714_REV01",CALC_CONN_TEBA0714_REV01!D265,))),"---")</f>
        <v>0</v>
      </c>
      <c r="E265" s="43">
        <f>IFERROR(IF($C$4="TEBT0714_REV01",CALC_CONN_TEBT0714_REV01!E265,IF($C$4="TEBB0714_REV01",CALC_CONN_TEBB0714_REV01!E265,IF($C$4="TEBA0714_REV01",CALC_CONN_TEBA0714_REV01!E265,))),"---")</f>
        <v>0</v>
      </c>
      <c r="F265" s="44" t="str">
        <f>IFERROR(IF(VLOOKUP($D265&amp;"-"&amp;$E265,IF($C$4="TEBA0714_REV01",CALC_CONN_TEBA0714_REV01!$F:$I,IF($C$4="TEBB0714_REV01",CALC_CONN_TEBB0714_REV01!$F:$I,IF($C$4="TEBT0714_REV01",CALC_CONN_TEBT0714_REV01!$F:$I))),4,0)="--","---",IF($C$4="TEBA0714_REV01",CALC_CONN_TEBA0714_REV01!$G265&amp; " --&gt; " &amp;CALC_CONN_TEBA0714_REV01!$I265&amp; " --&gt; ",IF($C$4="TEBB0714_REV01",CALC_CONN_TEBB0714_REV01!$G265&amp; " --&gt; " &amp;CALC_CONN_TEBB0714_REV01!$I265&amp; " --&gt; ",IF($C$4="TEBT0714_REV01",CALC_CONN_TEBT0714_REV01!$G265&amp; " --&gt; " &amp;CALC_CONN_TEBT0714_REV01!$I265&amp; " --&gt; ")))),"---")</f>
        <v>---</v>
      </c>
      <c r="G265" s="44" t="str">
        <f>IFERROR(IF(VLOOKUP($D265&amp;"-"&amp;$E265,IF($C$4="TEBA0714_REV01",CALC_CONN_TEBA0714_REV01!$F:$H,IF($C$4="TEBB0714_REV01",CALC_CONN_TEBB0714_REV01!$F:$H,IF($C$4="TEBT0714_REV01",CALC_CONN_TEBT0714_REV01!$F:$H))),3,0)="--",VLOOKUP($D265&amp;"-"&amp;$E265,IF($C$4="TEBA0714_REV01",CALC_CONN_TEBA0714_REV01!$F:$H,IF($C$4="TEBB0714_REV01",CALC_CONN_TEBB0714_REV01!$F:$H,IF($C$4="TEBT0714_REV01",CALC_CONN_TEBT0714_REV01!$F:$H))),2,0),VLOOKUP($D265&amp;"-"&amp;$E265,IF($C$4="TEBA0714_REV01",CALC_CONN_TEBA0714_REV01!$F:$H,IF($C$4="TEBB0714_REV01",CALC_CONN_TEBB0714_REV01!$F:$H,IF($C$4="TEBT0714_REV01",CALC_CONN_TEBT0714_REV01!$F:$H))),3,0)),"---")</f>
        <v>---</v>
      </c>
      <c r="H265" s="44" t="str">
        <f>IFERROR(VLOOKUP(G265,IF($C$4="TEBT0714_REV01",CALC_CONN_TEBT0714_REV01!$G:$T,IF($C$4="TEBB0714_REV01",CALC_CONN_TEBB0714_REV01!$G:$T,IF($C$4="TEBA0714_REV01",CALC_CONN_TEBA0714_REV01!$G:$T))),14,0),"---")</f>
        <v>---</v>
      </c>
      <c r="I265" s="44" t="str">
        <f>IFERROR(VLOOKUP($D265&amp;"-"&amp;$E265,IF($C$4="TEBA0714_REV01",CALC_CONN_TEBA0714_REV01!$F:$K,IF($C$4="TEBB0714_REV01",CALC_CONN_TEBB0714_REV01!$F:$K,IF($C$4="TEBT0714_REV01",CALC_CONN_TEBT0714_REV01!$F:$K,"???"))),6,0),"---")</f>
        <v>---</v>
      </c>
      <c r="J265" s="45" t="str">
        <f>IFERROR(VLOOKUP($D265&amp;"-"&amp;$E265,IF($C$4="TEBA0714_REV01",CALC_CONN_TEBA0714_REV01!$F:$M,IF($C$4="TEBB0714_REV01",CALC_CONN_TEBB0714_REV01!$F:$M,IF($C$4="TEBT0714_REV01",CALC_CONN_TEBT0714_REV01!$F:$M,"???"))),8,0),"---")</f>
        <v>---</v>
      </c>
      <c r="K265" s="46" t="str">
        <f>IFERROR(VLOOKUP($D265&amp;"-"&amp;$E265,IF($C$4="TEBT0714_REV01",CALC_CONN_TEBT0714_REV01!$F:$N,IF($C$4="TEBB0714_REV01",CALC_CONN_TEBB0714_REV01!$F:$N,IF($C$4="TEBA0714_REV01",CALC_CONN_TEBA0714_REV01!$F:$N))),9,0),"---")</f>
        <v>---</v>
      </c>
      <c r="L265" s="44" t="str">
        <f>IFERROR(VLOOKUP(K265,B2B!$H$3:$I$2000,2,0),"---")</f>
        <v>---</v>
      </c>
      <c r="M265" s="44" t="str">
        <f>IFERROR(VLOOKUP(L265,IF($M$4="TE0714_REV01",RAW_m_TE0714_REV01!$AD:$AH,IF($M$4="TE0714_REV02",RAW_m_TE0714_REV02!$AD:$AH,IF($M$4="TE0714_REV03",RAW_m_TE0714_REV03!$AD:$AH))),5,0),"---")</f>
        <v>---</v>
      </c>
      <c r="N265" s="44" t="str">
        <f>IFERROR(VLOOKUP(L265,IF($M$4="TE0714_REV01",RAW_m_TE0714_REV01!$AE:$AJ,IF($M$4="TE0714_REV02",RAW_m_TE0714_REV02!$AE:$AJ,IF($M$4="TE0714_REV03",RAW_m_TE0714_REV03!$AE:$AJ))),6,0),"---")</f>
        <v>---</v>
      </c>
      <c r="O265" s="54" t="str">
        <f>IFERROR(VLOOKUP(L265,IF($M$4="TE0714_REV01",RAW_m_TE0714_REV01!$AD:$AE,IF($M$4="TE0714_REV02",RAW_m_TE0714_REV02!$AD:$AE,IF($M$4="TE0714_REV03",RAW_m_TE0714_REV03!$AD:$AE))),2,0),"---")</f>
        <v>---</v>
      </c>
      <c r="P265" s="44" t="str">
        <f>IFERROR(VLOOKUP(O265,IF($M$4="TE0714_REV01",RAW_m_TE0714_REV01!$AJ:$AK,IF($M$4="TE0714_REV02",RAW_m_TE0714_REV02!$AJ:$AK,IF($M$4="TE0714_REV03",RAW_m_TE0714_REV03!$AJ:$AK))),2,0),"---")</f>
        <v>---</v>
      </c>
      <c r="Q265" s="44" t="str">
        <f>IFERROR(VLOOKUP(L265,IF($M$4="TE0714_REV01",RAW_m_TE0714_REV01!$AD:$AF,IF($M$4="TE0714_REV02",RAW_m_TE0714_REV02!$AD:$AF,IF($M$4="TE0714_REV03",RAW_m_TE0714_REV03!$AD:$AF))),3,0),"---")</f>
        <v>---</v>
      </c>
      <c r="R265" s="44" t="str">
        <f>IFERROR(VLOOKUP(O265,IF($M$4="TE0714_REV01",RAW_m_TE0714_REV01!$AE:$AG,IF($M$4="TE0714_REV02",RAW_m_TE0714_REV02!$AE:$AG,IF($M$4="TE0714_REV03",RAW_m_TE0714_REV03!$AE:$AG))),3,0),"---")</f>
        <v>---</v>
      </c>
      <c r="S265" s="44" t="str">
        <f t="shared" si="9"/>
        <v>---</v>
      </c>
    </row>
    <row r="266" spans="2:19" ht="15" customHeight="1" x14ac:dyDescent="0.25">
      <c r="B266" s="41">
        <f t="shared" si="8"/>
        <v>261</v>
      </c>
      <c r="C266" s="42">
        <f>IFERROR(IF($C$4="TEBT0714_REV01",CALC_CONN_TEBT0714_REV01!U266,IF($C$4="TEBB0714_REV01",CALC_CONN_TEBB0714_REV01!U266,IF($C$4="TEBA0714_REV01",CALC_CONN_TEBA0714_REV01!U266,))),"---")</f>
        <v>0</v>
      </c>
      <c r="D266" s="43">
        <f>IFERROR(IF($C$4="TEBT0714_REV01",CALC_CONN_TEBT0714_REV01!D266,IF($C$4="TEBB0714_REV01",CALC_CONN_TEBB0714_REV01!D266,IF($C$4="TEBA0714_REV01",CALC_CONN_TEBA0714_REV01!D266,))),"---")</f>
        <v>0</v>
      </c>
      <c r="E266" s="43">
        <f>IFERROR(IF($C$4="TEBT0714_REV01",CALC_CONN_TEBT0714_REV01!E266,IF($C$4="TEBB0714_REV01",CALC_CONN_TEBB0714_REV01!E266,IF($C$4="TEBA0714_REV01",CALC_CONN_TEBA0714_REV01!E266,))),"---")</f>
        <v>0</v>
      </c>
      <c r="F266" s="44" t="str">
        <f>IFERROR(IF(VLOOKUP($D266&amp;"-"&amp;$E266,IF($C$4="TEBA0714_REV01",CALC_CONN_TEBA0714_REV01!$F:$I,IF($C$4="TEBB0714_REV01",CALC_CONN_TEBB0714_REV01!$F:$I,IF($C$4="TEBT0714_REV01",CALC_CONN_TEBT0714_REV01!$F:$I))),4,0)="--","---",IF($C$4="TEBA0714_REV01",CALC_CONN_TEBA0714_REV01!$G266&amp; " --&gt; " &amp;CALC_CONN_TEBA0714_REV01!$I266&amp; " --&gt; ",IF($C$4="TEBB0714_REV01",CALC_CONN_TEBB0714_REV01!$G266&amp; " --&gt; " &amp;CALC_CONN_TEBB0714_REV01!$I266&amp; " --&gt; ",IF($C$4="TEBT0714_REV01",CALC_CONN_TEBT0714_REV01!$G266&amp; " --&gt; " &amp;CALC_CONN_TEBT0714_REV01!$I266&amp; " --&gt; ")))),"---")</f>
        <v>---</v>
      </c>
      <c r="G266" s="44" t="str">
        <f>IFERROR(IF(VLOOKUP($D266&amp;"-"&amp;$E266,IF($C$4="TEBA0714_REV01",CALC_CONN_TEBA0714_REV01!$F:$H,IF($C$4="TEBB0714_REV01",CALC_CONN_TEBB0714_REV01!$F:$H,IF($C$4="TEBT0714_REV01",CALC_CONN_TEBT0714_REV01!$F:$H))),3,0)="--",VLOOKUP($D266&amp;"-"&amp;$E266,IF($C$4="TEBA0714_REV01",CALC_CONN_TEBA0714_REV01!$F:$H,IF($C$4="TEBB0714_REV01",CALC_CONN_TEBB0714_REV01!$F:$H,IF($C$4="TEBT0714_REV01",CALC_CONN_TEBT0714_REV01!$F:$H))),2,0),VLOOKUP($D266&amp;"-"&amp;$E266,IF($C$4="TEBA0714_REV01",CALC_CONN_TEBA0714_REV01!$F:$H,IF($C$4="TEBB0714_REV01",CALC_CONN_TEBB0714_REV01!$F:$H,IF($C$4="TEBT0714_REV01",CALC_CONN_TEBT0714_REV01!$F:$H))),3,0)),"---")</f>
        <v>---</v>
      </c>
      <c r="H266" s="44" t="str">
        <f>IFERROR(VLOOKUP(G266,IF($C$4="TEBT0714_REV01",CALC_CONN_TEBT0714_REV01!$G:$T,IF($C$4="TEBB0714_REV01",CALC_CONN_TEBB0714_REV01!$G:$T,IF($C$4="TEBA0714_REV01",CALC_CONN_TEBA0714_REV01!$G:$T))),14,0),"---")</f>
        <v>---</v>
      </c>
      <c r="I266" s="44" t="str">
        <f>IFERROR(VLOOKUP($D266&amp;"-"&amp;$E266,IF($C$4="TEBA0714_REV01",CALC_CONN_TEBA0714_REV01!$F:$K,IF($C$4="TEBB0714_REV01",CALC_CONN_TEBB0714_REV01!$F:$K,IF($C$4="TEBT0714_REV01",CALC_CONN_TEBT0714_REV01!$F:$K,"???"))),6,0),"---")</f>
        <v>---</v>
      </c>
      <c r="J266" s="45" t="str">
        <f>IFERROR(VLOOKUP($D266&amp;"-"&amp;$E266,IF($C$4="TEBA0714_REV01",CALC_CONN_TEBA0714_REV01!$F:$M,IF($C$4="TEBB0714_REV01",CALC_CONN_TEBB0714_REV01!$F:$M,IF($C$4="TEBT0714_REV01",CALC_CONN_TEBT0714_REV01!$F:$M,"???"))),8,0),"---")</f>
        <v>---</v>
      </c>
      <c r="K266" s="46" t="str">
        <f>IFERROR(VLOOKUP($D266&amp;"-"&amp;$E266,IF($C$4="TEBT0714_REV01",CALC_CONN_TEBT0714_REV01!$F:$N,IF($C$4="TEBB0714_REV01",CALC_CONN_TEBB0714_REV01!$F:$N,IF($C$4="TEBA0714_REV01",CALC_CONN_TEBA0714_REV01!$F:$N))),9,0),"---")</f>
        <v>---</v>
      </c>
      <c r="L266" s="44" t="str">
        <f>IFERROR(VLOOKUP(K266,B2B!$H$3:$I$2000,2,0),"---")</f>
        <v>---</v>
      </c>
      <c r="M266" s="44" t="str">
        <f>IFERROR(VLOOKUP(L266,IF($M$4="TE0714_REV01",RAW_m_TE0714_REV01!$AD:$AH,IF($M$4="TE0714_REV02",RAW_m_TE0714_REV02!$AD:$AH,IF($M$4="TE0714_REV03",RAW_m_TE0714_REV03!$AD:$AH))),5,0),"---")</f>
        <v>---</v>
      </c>
      <c r="N266" s="44" t="str">
        <f>IFERROR(VLOOKUP(L266,IF($M$4="TE0714_REV01",RAW_m_TE0714_REV01!$AE:$AJ,IF($M$4="TE0714_REV02",RAW_m_TE0714_REV02!$AE:$AJ,IF($M$4="TE0714_REV03",RAW_m_TE0714_REV03!$AE:$AJ))),6,0),"---")</f>
        <v>---</v>
      </c>
      <c r="O266" s="54" t="str">
        <f>IFERROR(VLOOKUP(L266,IF($M$4="TE0714_REV01",RAW_m_TE0714_REV01!$AD:$AE,IF($M$4="TE0714_REV02",RAW_m_TE0714_REV02!$AD:$AE,IF($M$4="TE0714_REV03",RAW_m_TE0714_REV03!$AD:$AE))),2,0),"---")</f>
        <v>---</v>
      </c>
      <c r="P266" s="44" t="str">
        <f>IFERROR(VLOOKUP(O266,IF($M$4="TE0714_REV01",RAW_m_TE0714_REV01!$AJ:$AK,IF($M$4="TE0714_REV02",RAW_m_TE0714_REV02!$AJ:$AK,IF($M$4="TE0714_REV03",RAW_m_TE0714_REV03!$AJ:$AK))),2,0),"---")</f>
        <v>---</v>
      </c>
      <c r="Q266" s="44" t="str">
        <f>IFERROR(VLOOKUP(L266,IF($M$4="TE0714_REV01",RAW_m_TE0714_REV01!$AD:$AF,IF($M$4="TE0714_REV02",RAW_m_TE0714_REV02!$AD:$AF,IF($M$4="TE0714_REV03",RAW_m_TE0714_REV03!$AD:$AF))),3,0),"---")</f>
        <v>---</v>
      </c>
      <c r="R266" s="44" t="str">
        <f>IFERROR(VLOOKUP(O266,IF($M$4="TE0714_REV01",RAW_m_TE0714_REV01!$AE:$AG,IF($M$4="TE0714_REV02",RAW_m_TE0714_REV02!$AE:$AG,IF($M$4="TE0714_REV03",RAW_m_TE0714_REV03!$AE:$AG))),3,0),"---")</f>
        <v>---</v>
      </c>
      <c r="S266" s="44" t="str">
        <f t="shared" si="9"/>
        <v>---</v>
      </c>
    </row>
    <row r="267" spans="2:19" ht="15" customHeight="1" x14ac:dyDescent="0.25">
      <c r="B267" s="41">
        <f t="shared" si="8"/>
        <v>262</v>
      </c>
      <c r="C267" s="42">
        <f>IFERROR(IF($C$4="TEBT0714_REV01",CALC_CONN_TEBT0714_REV01!U267,IF($C$4="TEBB0714_REV01",CALC_CONN_TEBB0714_REV01!U267,IF($C$4="TEBA0714_REV01",CALC_CONN_TEBA0714_REV01!U267,))),"---")</f>
        <v>0</v>
      </c>
      <c r="D267" s="43">
        <f>IFERROR(IF($C$4="TEBT0714_REV01",CALC_CONN_TEBT0714_REV01!D267,IF($C$4="TEBB0714_REV01",CALC_CONN_TEBB0714_REV01!D267,IF($C$4="TEBA0714_REV01",CALC_CONN_TEBA0714_REV01!D267,))),"---")</f>
        <v>0</v>
      </c>
      <c r="E267" s="43">
        <f>IFERROR(IF($C$4="TEBT0714_REV01",CALC_CONN_TEBT0714_REV01!E267,IF($C$4="TEBB0714_REV01",CALC_CONN_TEBB0714_REV01!E267,IF($C$4="TEBA0714_REV01",CALC_CONN_TEBA0714_REV01!E267,))),"---")</f>
        <v>0</v>
      </c>
      <c r="F267" s="44" t="str">
        <f>IFERROR(IF(VLOOKUP($D267&amp;"-"&amp;$E267,IF($C$4="TEBA0714_REV01",CALC_CONN_TEBA0714_REV01!$F:$I,IF($C$4="TEBB0714_REV01",CALC_CONN_TEBB0714_REV01!$F:$I,IF($C$4="TEBT0714_REV01",CALC_CONN_TEBT0714_REV01!$F:$I))),4,0)="--","---",IF($C$4="TEBA0714_REV01",CALC_CONN_TEBA0714_REV01!$G267&amp; " --&gt; " &amp;CALC_CONN_TEBA0714_REV01!$I267&amp; " --&gt; ",IF($C$4="TEBB0714_REV01",CALC_CONN_TEBB0714_REV01!$G267&amp; " --&gt; " &amp;CALC_CONN_TEBB0714_REV01!$I267&amp; " --&gt; ",IF($C$4="TEBT0714_REV01",CALC_CONN_TEBT0714_REV01!$G267&amp; " --&gt; " &amp;CALC_CONN_TEBT0714_REV01!$I267&amp; " --&gt; ")))),"---")</f>
        <v>---</v>
      </c>
      <c r="G267" s="44" t="str">
        <f>IFERROR(IF(VLOOKUP($D267&amp;"-"&amp;$E267,IF($C$4="TEBA0714_REV01",CALC_CONN_TEBA0714_REV01!$F:$H,IF($C$4="TEBB0714_REV01",CALC_CONN_TEBB0714_REV01!$F:$H,IF($C$4="TEBT0714_REV01",CALC_CONN_TEBT0714_REV01!$F:$H))),3,0)="--",VLOOKUP($D267&amp;"-"&amp;$E267,IF($C$4="TEBA0714_REV01",CALC_CONN_TEBA0714_REV01!$F:$H,IF($C$4="TEBB0714_REV01",CALC_CONN_TEBB0714_REV01!$F:$H,IF($C$4="TEBT0714_REV01",CALC_CONN_TEBT0714_REV01!$F:$H))),2,0),VLOOKUP($D267&amp;"-"&amp;$E267,IF($C$4="TEBA0714_REV01",CALC_CONN_TEBA0714_REV01!$F:$H,IF($C$4="TEBB0714_REV01",CALC_CONN_TEBB0714_REV01!$F:$H,IF($C$4="TEBT0714_REV01",CALC_CONN_TEBT0714_REV01!$F:$H))),3,0)),"---")</f>
        <v>---</v>
      </c>
      <c r="H267" s="44" t="str">
        <f>IFERROR(VLOOKUP(G267,IF($C$4="TEBT0714_REV01",CALC_CONN_TEBT0714_REV01!$G:$T,IF($C$4="TEBB0714_REV01",CALC_CONN_TEBB0714_REV01!$G:$T,IF($C$4="TEBA0714_REV01",CALC_CONN_TEBA0714_REV01!$G:$T))),14,0),"---")</f>
        <v>---</v>
      </c>
      <c r="I267" s="44" t="str">
        <f>IFERROR(VLOOKUP($D267&amp;"-"&amp;$E267,IF($C$4="TEBA0714_REV01",CALC_CONN_TEBA0714_REV01!$F:$K,IF($C$4="TEBB0714_REV01",CALC_CONN_TEBB0714_REV01!$F:$K,IF($C$4="TEBT0714_REV01",CALC_CONN_TEBT0714_REV01!$F:$K,"???"))),6,0),"---")</f>
        <v>---</v>
      </c>
      <c r="J267" s="45" t="str">
        <f>IFERROR(VLOOKUP($D267&amp;"-"&amp;$E267,IF($C$4="TEBA0714_REV01",CALC_CONN_TEBA0714_REV01!$F:$M,IF($C$4="TEBB0714_REV01",CALC_CONN_TEBB0714_REV01!$F:$M,IF($C$4="TEBT0714_REV01",CALC_CONN_TEBT0714_REV01!$F:$M,"???"))),8,0),"---")</f>
        <v>---</v>
      </c>
      <c r="K267" s="46" t="str">
        <f>IFERROR(VLOOKUP($D267&amp;"-"&amp;$E267,IF($C$4="TEBT0714_REV01",CALC_CONN_TEBT0714_REV01!$F:$N,IF($C$4="TEBB0714_REV01",CALC_CONN_TEBB0714_REV01!$F:$N,IF($C$4="TEBA0714_REV01",CALC_CONN_TEBA0714_REV01!$F:$N))),9,0),"---")</f>
        <v>---</v>
      </c>
      <c r="L267" s="44" t="str">
        <f>IFERROR(VLOOKUP(K267,B2B!$H$3:$I$2000,2,0),"---")</f>
        <v>---</v>
      </c>
      <c r="M267" s="44" t="str">
        <f>IFERROR(VLOOKUP(L267,IF($M$4="TE0714_REV01",RAW_m_TE0714_REV01!$AD:$AH,IF($M$4="TE0714_REV02",RAW_m_TE0714_REV02!$AD:$AH,IF($M$4="TE0714_REV03",RAW_m_TE0714_REV03!$AD:$AH))),5,0),"---")</f>
        <v>---</v>
      </c>
      <c r="N267" s="44" t="str">
        <f>IFERROR(VLOOKUP(L267,IF($M$4="TE0714_REV01",RAW_m_TE0714_REV01!$AE:$AJ,IF($M$4="TE0714_REV02",RAW_m_TE0714_REV02!$AE:$AJ,IF($M$4="TE0714_REV03",RAW_m_TE0714_REV03!$AE:$AJ))),6,0),"---")</f>
        <v>---</v>
      </c>
      <c r="O267" s="54" t="str">
        <f>IFERROR(VLOOKUP(L267,IF($M$4="TE0714_REV01",RAW_m_TE0714_REV01!$AD:$AE,IF($M$4="TE0714_REV02",RAW_m_TE0714_REV02!$AD:$AE,IF($M$4="TE0714_REV03",RAW_m_TE0714_REV03!$AD:$AE))),2,0),"---")</f>
        <v>---</v>
      </c>
      <c r="P267" s="44" t="str">
        <f>IFERROR(VLOOKUP(O267,IF($M$4="TE0714_REV01",RAW_m_TE0714_REV01!$AJ:$AK,IF($M$4="TE0714_REV02",RAW_m_TE0714_REV02!$AJ:$AK,IF($M$4="TE0714_REV03",RAW_m_TE0714_REV03!$AJ:$AK))),2,0),"---")</f>
        <v>---</v>
      </c>
      <c r="Q267" s="44" t="str">
        <f>IFERROR(VLOOKUP(L267,IF($M$4="TE0714_REV01",RAW_m_TE0714_REV01!$AD:$AF,IF($M$4="TE0714_REV02",RAW_m_TE0714_REV02!$AD:$AF,IF($M$4="TE0714_REV03",RAW_m_TE0714_REV03!$AD:$AF))),3,0),"---")</f>
        <v>---</v>
      </c>
      <c r="R267" s="44" t="str">
        <f>IFERROR(VLOOKUP(O267,IF($M$4="TE0714_REV01",RAW_m_TE0714_REV01!$AE:$AG,IF($M$4="TE0714_REV02",RAW_m_TE0714_REV02!$AE:$AG,IF($M$4="TE0714_REV03",RAW_m_TE0714_REV03!$AE:$AG))),3,0),"---")</f>
        <v>---</v>
      </c>
      <c r="S267" s="44" t="str">
        <f t="shared" si="9"/>
        <v>---</v>
      </c>
    </row>
    <row r="268" spans="2:19" ht="15" customHeight="1" x14ac:dyDescent="0.25">
      <c r="B268" s="41">
        <f t="shared" si="8"/>
        <v>263</v>
      </c>
      <c r="C268" s="42">
        <f>IFERROR(IF($C$4="TEBT0714_REV01",CALC_CONN_TEBT0714_REV01!U268,IF($C$4="TEBB0714_REV01",CALC_CONN_TEBB0714_REV01!U268,IF($C$4="TEBA0714_REV01",CALC_CONN_TEBA0714_REV01!U268,))),"---")</f>
        <v>0</v>
      </c>
      <c r="D268" s="43">
        <f>IFERROR(IF($C$4="TEBT0714_REV01",CALC_CONN_TEBT0714_REV01!D268,IF($C$4="TEBB0714_REV01",CALC_CONN_TEBB0714_REV01!D268,IF($C$4="TEBA0714_REV01",CALC_CONN_TEBA0714_REV01!D268,))),"---")</f>
        <v>0</v>
      </c>
      <c r="E268" s="43">
        <f>IFERROR(IF($C$4="TEBT0714_REV01",CALC_CONN_TEBT0714_REV01!E268,IF($C$4="TEBB0714_REV01",CALC_CONN_TEBB0714_REV01!E268,IF($C$4="TEBA0714_REV01",CALC_CONN_TEBA0714_REV01!E268,))),"---")</f>
        <v>0</v>
      </c>
      <c r="F268" s="44" t="str">
        <f>IFERROR(IF(VLOOKUP($D268&amp;"-"&amp;$E268,IF($C$4="TEBA0714_REV01",CALC_CONN_TEBA0714_REV01!$F:$I,IF($C$4="TEBB0714_REV01",CALC_CONN_TEBB0714_REV01!$F:$I,IF($C$4="TEBT0714_REV01",CALC_CONN_TEBT0714_REV01!$F:$I))),4,0)="--","---",IF($C$4="TEBA0714_REV01",CALC_CONN_TEBA0714_REV01!$G268&amp; " --&gt; " &amp;CALC_CONN_TEBA0714_REV01!$I268&amp; " --&gt; ",IF($C$4="TEBB0714_REV01",CALC_CONN_TEBB0714_REV01!$G268&amp; " --&gt; " &amp;CALC_CONN_TEBB0714_REV01!$I268&amp; " --&gt; ",IF($C$4="TEBT0714_REV01",CALC_CONN_TEBT0714_REV01!$G268&amp; " --&gt; " &amp;CALC_CONN_TEBT0714_REV01!$I268&amp; " --&gt; ")))),"---")</f>
        <v>---</v>
      </c>
      <c r="G268" s="44" t="str">
        <f>IFERROR(IF(VLOOKUP($D268&amp;"-"&amp;$E268,IF($C$4="TEBA0714_REV01",CALC_CONN_TEBA0714_REV01!$F:$H,IF($C$4="TEBB0714_REV01",CALC_CONN_TEBB0714_REV01!$F:$H,IF($C$4="TEBT0714_REV01",CALC_CONN_TEBT0714_REV01!$F:$H))),3,0)="--",VLOOKUP($D268&amp;"-"&amp;$E268,IF($C$4="TEBA0714_REV01",CALC_CONN_TEBA0714_REV01!$F:$H,IF($C$4="TEBB0714_REV01",CALC_CONN_TEBB0714_REV01!$F:$H,IF($C$4="TEBT0714_REV01",CALC_CONN_TEBT0714_REV01!$F:$H))),2,0),VLOOKUP($D268&amp;"-"&amp;$E268,IF($C$4="TEBA0714_REV01",CALC_CONN_TEBA0714_REV01!$F:$H,IF($C$4="TEBB0714_REV01",CALC_CONN_TEBB0714_REV01!$F:$H,IF($C$4="TEBT0714_REV01",CALC_CONN_TEBT0714_REV01!$F:$H))),3,0)),"---")</f>
        <v>---</v>
      </c>
      <c r="H268" s="44" t="str">
        <f>IFERROR(VLOOKUP(G268,IF($C$4="TEBT0714_REV01",CALC_CONN_TEBT0714_REV01!$G:$T,IF($C$4="TEBB0714_REV01",CALC_CONN_TEBB0714_REV01!$G:$T,IF($C$4="TEBA0714_REV01",CALC_CONN_TEBA0714_REV01!$G:$T))),14,0),"---")</f>
        <v>---</v>
      </c>
      <c r="I268" s="44" t="str">
        <f>IFERROR(VLOOKUP($D268&amp;"-"&amp;$E268,IF($C$4="TEBA0714_REV01",CALC_CONN_TEBA0714_REV01!$F:$K,IF($C$4="TEBB0714_REV01",CALC_CONN_TEBB0714_REV01!$F:$K,IF($C$4="TEBT0714_REV01",CALC_CONN_TEBT0714_REV01!$F:$K,"???"))),6,0),"---")</f>
        <v>---</v>
      </c>
      <c r="J268" s="45" t="str">
        <f>IFERROR(VLOOKUP($D268&amp;"-"&amp;$E268,IF($C$4="TEBA0714_REV01",CALC_CONN_TEBA0714_REV01!$F:$M,IF($C$4="TEBB0714_REV01",CALC_CONN_TEBB0714_REV01!$F:$M,IF($C$4="TEBT0714_REV01",CALC_CONN_TEBT0714_REV01!$F:$M,"???"))),8,0),"---")</f>
        <v>---</v>
      </c>
      <c r="K268" s="46" t="str">
        <f>IFERROR(VLOOKUP($D268&amp;"-"&amp;$E268,IF($C$4="TEBT0714_REV01",CALC_CONN_TEBT0714_REV01!$F:$N,IF($C$4="TEBB0714_REV01",CALC_CONN_TEBB0714_REV01!$F:$N,IF($C$4="TEBA0714_REV01",CALC_CONN_TEBA0714_REV01!$F:$N))),9,0),"---")</f>
        <v>---</v>
      </c>
      <c r="L268" s="44" t="str">
        <f>IFERROR(VLOOKUP(K268,B2B!$H$3:$I$2000,2,0),"---")</f>
        <v>---</v>
      </c>
      <c r="M268" s="44" t="str">
        <f>IFERROR(VLOOKUP(L268,IF($M$4="TE0714_REV01",RAW_m_TE0714_REV01!$AD:$AH,IF($M$4="TE0714_REV02",RAW_m_TE0714_REV02!$AD:$AH,IF($M$4="TE0714_REV03",RAW_m_TE0714_REV03!$AD:$AH))),5,0),"---")</f>
        <v>---</v>
      </c>
      <c r="N268" s="44" t="str">
        <f>IFERROR(VLOOKUP(L268,IF($M$4="TE0714_REV01",RAW_m_TE0714_REV01!$AE:$AJ,IF($M$4="TE0714_REV02",RAW_m_TE0714_REV02!$AE:$AJ,IF($M$4="TE0714_REV03",RAW_m_TE0714_REV03!$AE:$AJ))),6,0),"---")</f>
        <v>---</v>
      </c>
      <c r="O268" s="54" t="str">
        <f>IFERROR(VLOOKUP(L268,IF($M$4="TE0714_REV01",RAW_m_TE0714_REV01!$AD:$AE,IF($M$4="TE0714_REV02",RAW_m_TE0714_REV02!$AD:$AE,IF($M$4="TE0714_REV03",RAW_m_TE0714_REV03!$AD:$AE))),2,0),"---")</f>
        <v>---</v>
      </c>
      <c r="P268" s="44" t="str">
        <f>IFERROR(VLOOKUP(O268,IF($M$4="TE0714_REV01",RAW_m_TE0714_REV01!$AJ:$AK,IF($M$4="TE0714_REV02",RAW_m_TE0714_REV02!$AJ:$AK,IF($M$4="TE0714_REV03",RAW_m_TE0714_REV03!$AJ:$AK))),2,0),"---")</f>
        <v>---</v>
      </c>
      <c r="Q268" s="44" t="str">
        <f>IFERROR(VLOOKUP(L268,IF($M$4="TE0714_REV01",RAW_m_TE0714_REV01!$AD:$AF,IF($M$4="TE0714_REV02",RAW_m_TE0714_REV02!$AD:$AF,IF($M$4="TE0714_REV03",RAW_m_TE0714_REV03!$AD:$AF))),3,0),"---")</f>
        <v>---</v>
      </c>
      <c r="R268" s="44" t="str">
        <f>IFERROR(VLOOKUP(O268,IF($M$4="TE0714_REV01",RAW_m_TE0714_REV01!$AE:$AG,IF($M$4="TE0714_REV02",RAW_m_TE0714_REV02!$AE:$AG,IF($M$4="TE0714_REV03",RAW_m_TE0714_REV03!$AE:$AG))),3,0),"---")</f>
        <v>---</v>
      </c>
      <c r="S268" s="44" t="str">
        <f t="shared" si="9"/>
        <v>---</v>
      </c>
    </row>
    <row r="269" spans="2:19" ht="15" customHeight="1" x14ac:dyDescent="0.25">
      <c r="B269" s="41">
        <f t="shared" si="8"/>
        <v>264</v>
      </c>
      <c r="C269" s="42">
        <f>IFERROR(IF($C$4="TEBT0714_REV01",CALC_CONN_TEBT0714_REV01!U269,IF($C$4="TEBB0714_REV01",CALC_CONN_TEBB0714_REV01!U269,IF($C$4="TEBA0714_REV01",CALC_CONN_TEBA0714_REV01!U269,))),"---")</f>
        <v>0</v>
      </c>
      <c r="D269" s="43">
        <f>IFERROR(IF($C$4="TEBT0714_REV01",CALC_CONN_TEBT0714_REV01!D269,IF($C$4="TEBB0714_REV01",CALC_CONN_TEBB0714_REV01!D269,IF($C$4="TEBA0714_REV01",CALC_CONN_TEBA0714_REV01!D269,))),"---")</f>
        <v>0</v>
      </c>
      <c r="E269" s="43">
        <f>IFERROR(IF($C$4="TEBT0714_REV01",CALC_CONN_TEBT0714_REV01!E269,IF($C$4="TEBB0714_REV01",CALC_CONN_TEBB0714_REV01!E269,IF($C$4="TEBA0714_REV01",CALC_CONN_TEBA0714_REV01!E269,))),"---")</f>
        <v>0</v>
      </c>
      <c r="F269" s="44" t="str">
        <f>IFERROR(IF(VLOOKUP($D269&amp;"-"&amp;$E269,IF($C$4="TEBA0714_REV01",CALC_CONN_TEBA0714_REV01!$F:$I,IF($C$4="TEBB0714_REV01",CALC_CONN_TEBB0714_REV01!$F:$I,IF($C$4="TEBT0714_REV01",CALC_CONN_TEBT0714_REV01!$F:$I))),4,0)="--","---",IF($C$4="TEBA0714_REV01",CALC_CONN_TEBA0714_REV01!$G269&amp; " --&gt; " &amp;CALC_CONN_TEBA0714_REV01!$I269&amp; " --&gt; ",IF($C$4="TEBB0714_REV01",CALC_CONN_TEBB0714_REV01!$G269&amp; " --&gt; " &amp;CALC_CONN_TEBB0714_REV01!$I269&amp; " --&gt; ",IF($C$4="TEBT0714_REV01",CALC_CONN_TEBT0714_REV01!$G269&amp; " --&gt; " &amp;CALC_CONN_TEBT0714_REV01!$I269&amp; " --&gt; ")))),"---")</f>
        <v>---</v>
      </c>
      <c r="G269" s="44" t="str">
        <f>IFERROR(IF(VLOOKUP($D269&amp;"-"&amp;$E269,IF($C$4="TEBA0714_REV01",CALC_CONN_TEBA0714_REV01!$F:$H,IF($C$4="TEBB0714_REV01",CALC_CONN_TEBB0714_REV01!$F:$H,IF($C$4="TEBT0714_REV01",CALC_CONN_TEBT0714_REV01!$F:$H))),3,0)="--",VLOOKUP($D269&amp;"-"&amp;$E269,IF($C$4="TEBA0714_REV01",CALC_CONN_TEBA0714_REV01!$F:$H,IF($C$4="TEBB0714_REV01",CALC_CONN_TEBB0714_REV01!$F:$H,IF($C$4="TEBT0714_REV01",CALC_CONN_TEBT0714_REV01!$F:$H))),2,0),VLOOKUP($D269&amp;"-"&amp;$E269,IF($C$4="TEBA0714_REV01",CALC_CONN_TEBA0714_REV01!$F:$H,IF($C$4="TEBB0714_REV01",CALC_CONN_TEBB0714_REV01!$F:$H,IF($C$4="TEBT0714_REV01",CALC_CONN_TEBT0714_REV01!$F:$H))),3,0)),"---")</f>
        <v>---</v>
      </c>
      <c r="H269" s="44" t="str">
        <f>IFERROR(VLOOKUP(G269,IF($C$4="TEBT0714_REV01",CALC_CONN_TEBT0714_REV01!$G:$T,IF($C$4="TEBB0714_REV01",CALC_CONN_TEBB0714_REV01!$G:$T,IF($C$4="TEBA0714_REV01",CALC_CONN_TEBA0714_REV01!$G:$T))),14,0),"---")</f>
        <v>---</v>
      </c>
      <c r="I269" s="44" t="str">
        <f>IFERROR(VLOOKUP($D269&amp;"-"&amp;$E269,IF($C$4="TEBA0714_REV01",CALC_CONN_TEBA0714_REV01!$F:$K,IF($C$4="TEBB0714_REV01",CALC_CONN_TEBB0714_REV01!$F:$K,IF($C$4="TEBT0714_REV01",CALC_CONN_TEBT0714_REV01!$F:$K,"???"))),6,0),"---")</f>
        <v>---</v>
      </c>
      <c r="J269" s="45" t="str">
        <f>IFERROR(VLOOKUP($D269&amp;"-"&amp;$E269,IF($C$4="TEBA0714_REV01",CALC_CONN_TEBA0714_REV01!$F:$M,IF($C$4="TEBB0714_REV01",CALC_CONN_TEBB0714_REV01!$F:$M,IF($C$4="TEBT0714_REV01",CALC_CONN_TEBT0714_REV01!$F:$M,"???"))),8,0),"---")</f>
        <v>---</v>
      </c>
      <c r="K269" s="46" t="str">
        <f>IFERROR(VLOOKUP($D269&amp;"-"&amp;$E269,IF($C$4="TEBT0714_REV01",CALC_CONN_TEBT0714_REV01!$F:$N,IF($C$4="TEBB0714_REV01",CALC_CONN_TEBB0714_REV01!$F:$N,IF($C$4="TEBA0714_REV01",CALC_CONN_TEBA0714_REV01!$F:$N))),9,0),"---")</f>
        <v>---</v>
      </c>
      <c r="L269" s="44" t="str">
        <f>IFERROR(VLOOKUP(K269,B2B!$H$3:$I$2000,2,0),"---")</f>
        <v>---</v>
      </c>
      <c r="M269" s="44" t="str">
        <f>IFERROR(VLOOKUP(L269,IF($M$4="TE0714_REV01",RAW_m_TE0714_REV01!$AD:$AH,IF($M$4="TE0714_REV02",RAW_m_TE0714_REV02!$AD:$AH,IF($M$4="TE0714_REV03",RAW_m_TE0714_REV03!$AD:$AH))),5,0),"---")</f>
        <v>---</v>
      </c>
      <c r="N269" s="44" t="str">
        <f>IFERROR(VLOOKUP(L269,IF($M$4="TE0714_REV01",RAW_m_TE0714_REV01!$AE:$AJ,IF($M$4="TE0714_REV02",RAW_m_TE0714_REV02!$AE:$AJ,IF($M$4="TE0714_REV03",RAW_m_TE0714_REV03!$AE:$AJ))),6,0),"---")</f>
        <v>---</v>
      </c>
      <c r="O269" s="54" t="str">
        <f>IFERROR(VLOOKUP(L269,IF($M$4="TE0714_REV01",RAW_m_TE0714_REV01!$AD:$AE,IF($M$4="TE0714_REV02",RAW_m_TE0714_REV02!$AD:$AE,IF($M$4="TE0714_REV03",RAW_m_TE0714_REV03!$AD:$AE))),2,0),"---")</f>
        <v>---</v>
      </c>
      <c r="P269" s="44" t="str">
        <f>IFERROR(VLOOKUP(O269,IF($M$4="TE0714_REV01",RAW_m_TE0714_REV01!$AJ:$AK,IF($M$4="TE0714_REV02",RAW_m_TE0714_REV02!$AJ:$AK,IF($M$4="TE0714_REV03",RAW_m_TE0714_REV03!$AJ:$AK))),2,0),"---")</f>
        <v>---</v>
      </c>
      <c r="Q269" s="44" t="str">
        <f>IFERROR(VLOOKUP(L269,IF($M$4="TE0714_REV01",RAW_m_TE0714_REV01!$AD:$AF,IF($M$4="TE0714_REV02",RAW_m_TE0714_REV02!$AD:$AF,IF($M$4="TE0714_REV03",RAW_m_TE0714_REV03!$AD:$AF))),3,0),"---")</f>
        <v>---</v>
      </c>
      <c r="R269" s="44" t="str">
        <f>IFERROR(VLOOKUP(O269,IF($M$4="TE0714_REV01",RAW_m_TE0714_REV01!$AE:$AG,IF($M$4="TE0714_REV02",RAW_m_TE0714_REV02!$AE:$AG,IF($M$4="TE0714_REV03",RAW_m_TE0714_REV03!$AE:$AG))),3,0),"---")</f>
        <v>---</v>
      </c>
      <c r="S269" s="44" t="str">
        <f t="shared" si="9"/>
        <v>---</v>
      </c>
    </row>
    <row r="270" spans="2:19" ht="15" customHeight="1" x14ac:dyDescent="0.25">
      <c r="B270" s="41">
        <f t="shared" si="8"/>
        <v>265</v>
      </c>
      <c r="C270" s="42">
        <f>IFERROR(IF($C$4="TEBT0714_REV01",CALC_CONN_TEBT0714_REV01!U270,IF($C$4="TEBB0714_REV01",CALC_CONN_TEBB0714_REV01!U270,IF($C$4="TEBA0714_REV01",CALC_CONN_TEBA0714_REV01!U270,))),"---")</f>
        <v>0</v>
      </c>
      <c r="D270" s="43">
        <f>IFERROR(IF($C$4="TEBT0714_REV01",CALC_CONN_TEBT0714_REV01!D270,IF($C$4="TEBB0714_REV01",CALC_CONN_TEBB0714_REV01!D270,IF($C$4="TEBA0714_REV01",CALC_CONN_TEBA0714_REV01!D270,))),"---")</f>
        <v>0</v>
      </c>
      <c r="E270" s="43">
        <f>IFERROR(IF($C$4="TEBT0714_REV01",CALC_CONN_TEBT0714_REV01!E270,IF($C$4="TEBB0714_REV01",CALC_CONN_TEBB0714_REV01!E270,IF($C$4="TEBA0714_REV01",CALC_CONN_TEBA0714_REV01!E270,))),"---")</f>
        <v>0</v>
      </c>
      <c r="F270" s="44" t="str">
        <f>IFERROR(IF(VLOOKUP($D270&amp;"-"&amp;$E270,IF($C$4="TEBA0714_REV01",CALC_CONN_TEBA0714_REV01!$F:$I,IF($C$4="TEBB0714_REV01",CALC_CONN_TEBB0714_REV01!$F:$I,IF($C$4="TEBT0714_REV01",CALC_CONN_TEBT0714_REV01!$F:$I))),4,0)="--","---",IF($C$4="TEBA0714_REV01",CALC_CONN_TEBA0714_REV01!$G270&amp; " --&gt; " &amp;CALC_CONN_TEBA0714_REV01!$I270&amp; " --&gt; ",IF($C$4="TEBB0714_REV01",CALC_CONN_TEBB0714_REV01!$G270&amp; " --&gt; " &amp;CALC_CONN_TEBB0714_REV01!$I270&amp; " --&gt; ",IF($C$4="TEBT0714_REV01",CALC_CONN_TEBT0714_REV01!$G270&amp; " --&gt; " &amp;CALC_CONN_TEBT0714_REV01!$I270&amp; " --&gt; ")))),"---")</f>
        <v>---</v>
      </c>
      <c r="G270" s="44" t="str">
        <f>IFERROR(IF(VLOOKUP($D270&amp;"-"&amp;$E270,IF($C$4="TEBA0714_REV01",CALC_CONN_TEBA0714_REV01!$F:$H,IF($C$4="TEBB0714_REV01",CALC_CONN_TEBB0714_REV01!$F:$H,IF($C$4="TEBT0714_REV01",CALC_CONN_TEBT0714_REV01!$F:$H))),3,0)="--",VLOOKUP($D270&amp;"-"&amp;$E270,IF($C$4="TEBA0714_REV01",CALC_CONN_TEBA0714_REV01!$F:$H,IF($C$4="TEBB0714_REV01",CALC_CONN_TEBB0714_REV01!$F:$H,IF($C$4="TEBT0714_REV01",CALC_CONN_TEBT0714_REV01!$F:$H))),2,0),VLOOKUP($D270&amp;"-"&amp;$E270,IF($C$4="TEBA0714_REV01",CALC_CONN_TEBA0714_REV01!$F:$H,IF($C$4="TEBB0714_REV01",CALC_CONN_TEBB0714_REV01!$F:$H,IF($C$4="TEBT0714_REV01",CALC_CONN_TEBT0714_REV01!$F:$H))),3,0)),"---")</f>
        <v>---</v>
      </c>
      <c r="H270" s="44" t="str">
        <f>IFERROR(VLOOKUP(G270,IF($C$4="TEBT0714_REV01",CALC_CONN_TEBT0714_REV01!$G:$T,IF($C$4="TEBB0714_REV01",CALC_CONN_TEBB0714_REV01!$G:$T,IF($C$4="TEBA0714_REV01",CALC_CONN_TEBA0714_REV01!$G:$T))),14,0),"---")</f>
        <v>---</v>
      </c>
      <c r="I270" s="44" t="str">
        <f>IFERROR(VLOOKUP($D270&amp;"-"&amp;$E270,IF($C$4="TEBA0714_REV01",CALC_CONN_TEBA0714_REV01!$F:$K,IF($C$4="TEBB0714_REV01",CALC_CONN_TEBB0714_REV01!$F:$K,IF($C$4="TEBT0714_REV01",CALC_CONN_TEBT0714_REV01!$F:$K,"???"))),6,0),"---")</f>
        <v>---</v>
      </c>
      <c r="J270" s="45" t="str">
        <f>IFERROR(VLOOKUP($D270&amp;"-"&amp;$E270,IF($C$4="TEBA0714_REV01",CALC_CONN_TEBA0714_REV01!$F:$M,IF($C$4="TEBB0714_REV01",CALC_CONN_TEBB0714_REV01!$F:$M,IF($C$4="TEBT0714_REV01",CALC_CONN_TEBT0714_REV01!$F:$M,"???"))),8,0),"---")</f>
        <v>---</v>
      </c>
      <c r="K270" s="46" t="str">
        <f>IFERROR(VLOOKUP($D270&amp;"-"&amp;$E270,IF($C$4="TEBT0714_REV01",CALC_CONN_TEBT0714_REV01!$F:$N,IF($C$4="TEBB0714_REV01",CALC_CONN_TEBB0714_REV01!$F:$N,IF($C$4="TEBA0714_REV01",CALC_CONN_TEBA0714_REV01!$F:$N))),9,0),"---")</f>
        <v>---</v>
      </c>
      <c r="L270" s="44" t="str">
        <f>IFERROR(VLOOKUP(K270,B2B!$H$3:$I$2000,2,0),"---")</f>
        <v>---</v>
      </c>
      <c r="M270" s="44" t="str">
        <f>IFERROR(VLOOKUP(L270,IF($M$4="TE0714_REV01",RAW_m_TE0714_REV01!$AD:$AH,IF($M$4="TE0714_REV02",RAW_m_TE0714_REV02!$AD:$AH,IF($M$4="TE0714_REV03",RAW_m_TE0714_REV03!$AD:$AH))),5,0),"---")</f>
        <v>---</v>
      </c>
      <c r="N270" s="44" t="str">
        <f>IFERROR(VLOOKUP(L270,IF($M$4="TE0714_REV01",RAW_m_TE0714_REV01!$AE:$AJ,IF($M$4="TE0714_REV02",RAW_m_TE0714_REV02!$AE:$AJ,IF($M$4="TE0714_REV03",RAW_m_TE0714_REV03!$AE:$AJ))),6,0),"---")</f>
        <v>---</v>
      </c>
      <c r="O270" s="54" t="str">
        <f>IFERROR(VLOOKUP(L270,IF($M$4="TE0714_REV01",RAW_m_TE0714_REV01!$AD:$AE,IF($M$4="TE0714_REV02",RAW_m_TE0714_REV02!$AD:$AE,IF($M$4="TE0714_REV03",RAW_m_TE0714_REV03!$AD:$AE))),2,0),"---")</f>
        <v>---</v>
      </c>
      <c r="P270" s="44" t="str">
        <f>IFERROR(VLOOKUP(O270,IF($M$4="TE0714_REV01",RAW_m_TE0714_REV01!$AJ:$AK,IF($M$4="TE0714_REV02",RAW_m_TE0714_REV02!$AJ:$AK,IF($M$4="TE0714_REV03",RAW_m_TE0714_REV03!$AJ:$AK))),2,0),"---")</f>
        <v>---</v>
      </c>
      <c r="Q270" s="44" t="str">
        <f>IFERROR(VLOOKUP(L270,IF($M$4="TE0714_REV01",RAW_m_TE0714_REV01!$AD:$AF,IF($M$4="TE0714_REV02",RAW_m_TE0714_REV02!$AD:$AF,IF($M$4="TE0714_REV03",RAW_m_TE0714_REV03!$AD:$AF))),3,0),"---")</f>
        <v>---</v>
      </c>
      <c r="R270" s="44" t="str">
        <f>IFERROR(VLOOKUP(O270,IF($M$4="TE0714_REV01",RAW_m_TE0714_REV01!$AE:$AG,IF($M$4="TE0714_REV02",RAW_m_TE0714_REV02!$AE:$AG,IF($M$4="TE0714_REV03",RAW_m_TE0714_REV03!$AE:$AG))),3,0),"---")</f>
        <v>---</v>
      </c>
      <c r="S270" s="44" t="str">
        <f t="shared" si="9"/>
        <v>---</v>
      </c>
    </row>
    <row r="271" spans="2:19" ht="15" customHeight="1" x14ac:dyDescent="0.25">
      <c r="B271" s="41">
        <f t="shared" si="8"/>
        <v>266</v>
      </c>
      <c r="C271" s="42">
        <f>IFERROR(IF($C$4="TEBT0714_REV01",CALC_CONN_TEBT0714_REV01!U271,IF($C$4="TEBB0714_REV01",CALC_CONN_TEBB0714_REV01!U271,IF($C$4="TEBA0714_REV01",CALC_CONN_TEBA0714_REV01!U271,))),"---")</f>
        <v>0</v>
      </c>
      <c r="D271" s="43">
        <f>IFERROR(IF($C$4="TEBT0714_REV01",CALC_CONN_TEBT0714_REV01!D271,IF($C$4="TEBB0714_REV01",CALC_CONN_TEBB0714_REV01!D271,IF($C$4="TEBA0714_REV01",CALC_CONN_TEBA0714_REV01!D271,))),"---")</f>
        <v>0</v>
      </c>
      <c r="E271" s="43">
        <f>IFERROR(IF($C$4="TEBT0714_REV01",CALC_CONN_TEBT0714_REV01!E271,IF($C$4="TEBB0714_REV01",CALC_CONN_TEBB0714_REV01!E271,IF($C$4="TEBA0714_REV01",CALC_CONN_TEBA0714_REV01!E271,))),"---")</f>
        <v>0</v>
      </c>
      <c r="F271" s="44" t="str">
        <f>IFERROR(IF(VLOOKUP($D271&amp;"-"&amp;$E271,IF($C$4="TEBA0714_REV01",CALC_CONN_TEBA0714_REV01!$F:$I,IF($C$4="TEBB0714_REV01",CALC_CONN_TEBB0714_REV01!$F:$I,IF($C$4="TEBT0714_REV01",CALC_CONN_TEBT0714_REV01!$F:$I))),4,0)="--","---",IF($C$4="TEBA0714_REV01",CALC_CONN_TEBA0714_REV01!$G271&amp; " --&gt; " &amp;CALC_CONN_TEBA0714_REV01!$I271&amp; " --&gt; ",IF($C$4="TEBB0714_REV01",CALC_CONN_TEBB0714_REV01!$G271&amp; " --&gt; " &amp;CALC_CONN_TEBB0714_REV01!$I271&amp; " --&gt; ",IF($C$4="TEBT0714_REV01",CALC_CONN_TEBT0714_REV01!$G271&amp; " --&gt; " &amp;CALC_CONN_TEBT0714_REV01!$I271&amp; " --&gt; ")))),"---")</f>
        <v>---</v>
      </c>
      <c r="G271" s="44" t="str">
        <f>IFERROR(IF(VLOOKUP($D271&amp;"-"&amp;$E271,IF($C$4="TEBA0714_REV01",CALC_CONN_TEBA0714_REV01!$F:$H,IF($C$4="TEBB0714_REV01",CALC_CONN_TEBB0714_REV01!$F:$H,IF($C$4="TEBT0714_REV01",CALC_CONN_TEBT0714_REV01!$F:$H))),3,0)="--",VLOOKUP($D271&amp;"-"&amp;$E271,IF($C$4="TEBA0714_REV01",CALC_CONN_TEBA0714_REV01!$F:$H,IF($C$4="TEBB0714_REV01",CALC_CONN_TEBB0714_REV01!$F:$H,IF($C$4="TEBT0714_REV01",CALC_CONN_TEBT0714_REV01!$F:$H))),2,0),VLOOKUP($D271&amp;"-"&amp;$E271,IF($C$4="TEBA0714_REV01",CALC_CONN_TEBA0714_REV01!$F:$H,IF($C$4="TEBB0714_REV01",CALC_CONN_TEBB0714_REV01!$F:$H,IF($C$4="TEBT0714_REV01",CALC_CONN_TEBT0714_REV01!$F:$H))),3,0)),"---")</f>
        <v>---</v>
      </c>
      <c r="H271" s="44" t="str">
        <f>IFERROR(VLOOKUP(G271,IF($C$4="TEBT0714_REV01",CALC_CONN_TEBT0714_REV01!$G:$T,IF($C$4="TEBB0714_REV01",CALC_CONN_TEBB0714_REV01!$G:$T,IF($C$4="TEBA0714_REV01",CALC_CONN_TEBA0714_REV01!$G:$T))),14,0),"---")</f>
        <v>---</v>
      </c>
      <c r="I271" s="44" t="str">
        <f>IFERROR(VLOOKUP($D271&amp;"-"&amp;$E271,IF($C$4="TEBA0714_REV01",CALC_CONN_TEBA0714_REV01!$F:$K,IF($C$4="TEBB0714_REV01",CALC_CONN_TEBB0714_REV01!$F:$K,IF($C$4="TEBT0714_REV01",CALC_CONN_TEBT0714_REV01!$F:$K,"???"))),6,0),"---")</f>
        <v>---</v>
      </c>
      <c r="J271" s="45" t="str">
        <f>IFERROR(VLOOKUP($D271&amp;"-"&amp;$E271,IF($C$4="TEBA0714_REV01",CALC_CONN_TEBA0714_REV01!$F:$M,IF($C$4="TEBB0714_REV01",CALC_CONN_TEBB0714_REV01!$F:$M,IF($C$4="TEBT0714_REV01",CALC_CONN_TEBT0714_REV01!$F:$M,"???"))),8,0),"---")</f>
        <v>---</v>
      </c>
      <c r="K271" s="46" t="str">
        <f>IFERROR(VLOOKUP($D271&amp;"-"&amp;$E271,IF($C$4="TEBT0714_REV01",CALC_CONN_TEBT0714_REV01!$F:$N,IF($C$4="TEBB0714_REV01",CALC_CONN_TEBB0714_REV01!$F:$N,IF($C$4="TEBA0714_REV01",CALC_CONN_TEBA0714_REV01!$F:$N))),9,0),"---")</f>
        <v>---</v>
      </c>
      <c r="L271" s="44" t="str">
        <f>IFERROR(VLOOKUP(K271,B2B!$H$3:$I$2000,2,0),"---")</f>
        <v>---</v>
      </c>
      <c r="M271" s="44" t="str">
        <f>IFERROR(VLOOKUP(L271,IF($M$4="TE0714_REV01",RAW_m_TE0714_REV01!$AD:$AH,IF($M$4="TE0714_REV02",RAW_m_TE0714_REV02!$AD:$AH,IF($M$4="TE0714_REV03",RAW_m_TE0714_REV03!$AD:$AH))),5,0),"---")</f>
        <v>---</v>
      </c>
      <c r="N271" s="44" t="str">
        <f>IFERROR(VLOOKUP(L271,IF($M$4="TE0714_REV01",RAW_m_TE0714_REV01!$AE:$AJ,IF($M$4="TE0714_REV02",RAW_m_TE0714_REV02!$AE:$AJ,IF($M$4="TE0714_REV03",RAW_m_TE0714_REV03!$AE:$AJ))),6,0),"---")</f>
        <v>---</v>
      </c>
      <c r="O271" s="54" t="str">
        <f>IFERROR(VLOOKUP(L271,IF($M$4="TE0714_REV01",RAW_m_TE0714_REV01!$AD:$AE,IF($M$4="TE0714_REV02",RAW_m_TE0714_REV02!$AD:$AE,IF($M$4="TE0714_REV03",RAW_m_TE0714_REV03!$AD:$AE))),2,0),"---")</f>
        <v>---</v>
      </c>
      <c r="P271" s="44" t="str">
        <f>IFERROR(VLOOKUP(O271,IF($M$4="TE0714_REV01",RAW_m_TE0714_REV01!$AJ:$AK,IF($M$4="TE0714_REV02",RAW_m_TE0714_REV02!$AJ:$AK,IF($M$4="TE0714_REV03",RAW_m_TE0714_REV03!$AJ:$AK))),2,0),"---")</f>
        <v>---</v>
      </c>
      <c r="Q271" s="44" t="str">
        <f>IFERROR(VLOOKUP(L271,IF($M$4="TE0714_REV01",RAW_m_TE0714_REV01!$AD:$AF,IF($M$4="TE0714_REV02",RAW_m_TE0714_REV02!$AD:$AF,IF($M$4="TE0714_REV03",RAW_m_TE0714_REV03!$AD:$AF))),3,0),"---")</f>
        <v>---</v>
      </c>
      <c r="R271" s="44" t="str">
        <f>IFERROR(VLOOKUP(O271,IF($M$4="TE0714_REV01",RAW_m_TE0714_REV01!$AE:$AG,IF($M$4="TE0714_REV02",RAW_m_TE0714_REV02!$AE:$AG,IF($M$4="TE0714_REV03",RAW_m_TE0714_REV03!$AE:$AG))),3,0),"---")</f>
        <v>---</v>
      </c>
      <c r="S271" s="44" t="str">
        <f t="shared" si="9"/>
        <v>---</v>
      </c>
    </row>
    <row r="272" spans="2:19" ht="15" customHeight="1" x14ac:dyDescent="0.25">
      <c r="B272" s="41">
        <f t="shared" si="8"/>
        <v>267</v>
      </c>
      <c r="C272" s="42">
        <f>IFERROR(IF($C$4="TEBT0714_REV01",CALC_CONN_TEBT0714_REV01!U272,IF($C$4="TEBB0714_REV01",CALC_CONN_TEBB0714_REV01!U272,IF($C$4="TEBA0714_REV01",CALC_CONN_TEBA0714_REV01!U272,))),"---")</f>
        <v>0</v>
      </c>
      <c r="D272" s="43">
        <f>IFERROR(IF($C$4="TEBT0714_REV01",CALC_CONN_TEBT0714_REV01!D272,IF($C$4="TEBB0714_REV01",CALC_CONN_TEBB0714_REV01!D272,IF($C$4="TEBA0714_REV01",CALC_CONN_TEBA0714_REV01!D272,))),"---")</f>
        <v>0</v>
      </c>
      <c r="E272" s="43">
        <f>IFERROR(IF($C$4="TEBT0714_REV01",CALC_CONN_TEBT0714_REV01!E272,IF($C$4="TEBB0714_REV01",CALC_CONN_TEBB0714_REV01!E272,IF($C$4="TEBA0714_REV01",CALC_CONN_TEBA0714_REV01!E272,))),"---")</f>
        <v>0</v>
      </c>
      <c r="F272" s="44" t="str">
        <f>IFERROR(IF(VLOOKUP($D272&amp;"-"&amp;$E272,IF($C$4="TEBA0714_REV01",CALC_CONN_TEBA0714_REV01!$F:$I,IF($C$4="TEBB0714_REV01",CALC_CONN_TEBB0714_REV01!$F:$I,IF($C$4="TEBT0714_REV01",CALC_CONN_TEBT0714_REV01!$F:$I))),4,0)="--","---",IF($C$4="TEBA0714_REV01",CALC_CONN_TEBA0714_REV01!$G272&amp; " --&gt; " &amp;CALC_CONN_TEBA0714_REV01!$I272&amp; " --&gt; ",IF($C$4="TEBB0714_REV01",CALC_CONN_TEBB0714_REV01!$G272&amp; " --&gt; " &amp;CALC_CONN_TEBB0714_REV01!$I272&amp; " --&gt; ",IF($C$4="TEBT0714_REV01",CALC_CONN_TEBT0714_REV01!$G272&amp; " --&gt; " &amp;CALC_CONN_TEBT0714_REV01!$I272&amp; " --&gt; ")))),"---")</f>
        <v>---</v>
      </c>
      <c r="G272" s="44" t="str">
        <f>IFERROR(IF(VLOOKUP($D272&amp;"-"&amp;$E272,IF($C$4="TEBA0714_REV01",CALC_CONN_TEBA0714_REV01!$F:$H,IF($C$4="TEBB0714_REV01",CALC_CONN_TEBB0714_REV01!$F:$H,IF($C$4="TEBT0714_REV01",CALC_CONN_TEBT0714_REV01!$F:$H))),3,0)="--",VLOOKUP($D272&amp;"-"&amp;$E272,IF($C$4="TEBA0714_REV01",CALC_CONN_TEBA0714_REV01!$F:$H,IF($C$4="TEBB0714_REV01",CALC_CONN_TEBB0714_REV01!$F:$H,IF($C$4="TEBT0714_REV01",CALC_CONN_TEBT0714_REV01!$F:$H))),2,0),VLOOKUP($D272&amp;"-"&amp;$E272,IF($C$4="TEBA0714_REV01",CALC_CONN_TEBA0714_REV01!$F:$H,IF($C$4="TEBB0714_REV01",CALC_CONN_TEBB0714_REV01!$F:$H,IF($C$4="TEBT0714_REV01",CALC_CONN_TEBT0714_REV01!$F:$H))),3,0)),"---")</f>
        <v>---</v>
      </c>
      <c r="H272" s="44" t="str">
        <f>IFERROR(VLOOKUP(G272,IF($C$4="TEBT0714_REV01",CALC_CONN_TEBT0714_REV01!$G:$T,IF($C$4="TEBB0714_REV01",CALC_CONN_TEBB0714_REV01!$G:$T,IF($C$4="TEBA0714_REV01",CALC_CONN_TEBA0714_REV01!$G:$T))),14,0),"---")</f>
        <v>---</v>
      </c>
      <c r="I272" s="44" t="str">
        <f>IFERROR(VLOOKUP($D272&amp;"-"&amp;$E272,IF($C$4="TEBA0714_REV01",CALC_CONN_TEBA0714_REV01!$F:$K,IF($C$4="TEBB0714_REV01",CALC_CONN_TEBB0714_REV01!$F:$K,IF($C$4="TEBT0714_REV01",CALC_CONN_TEBT0714_REV01!$F:$K,"???"))),6,0),"---")</f>
        <v>---</v>
      </c>
      <c r="J272" s="45" t="str">
        <f>IFERROR(VLOOKUP($D272&amp;"-"&amp;$E272,IF($C$4="TEBA0714_REV01",CALC_CONN_TEBA0714_REV01!$F:$M,IF($C$4="TEBB0714_REV01",CALC_CONN_TEBB0714_REV01!$F:$M,IF($C$4="TEBT0714_REV01",CALC_CONN_TEBT0714_REV01!$F:$M,"???"))),8,0),"---")</f>
        <v>---</v>
      </c>
      <c r="K272" s="46" t="str">
        <f>IFERROR(VLOOKUP($D272&amp;"-"&amp;$E272,IF($C$4="TEBT0714_REV01",CALC_CONN_TEBT0714_REV01!$F:$N,IF($C$4="TEBB0714_REV01",CALC_CONN_TEBB0714_REV01!$F:$N,IF($C$4="TEBA0714_REV01",CALC_CONN_TEBA0714_REV01!$F:$N))),9,0),"---")</f>
        <v>---</v>
      </c>
      <c r="L272" s="44" t="str">
        <f>IFERROR(VLOOKUP(K272,B2B!$H$3:$I$2000,2,0),"---")</f>
        <v>---</v>
      </c>
      <c r="M272" s="44" t="str">
        <f>IFERROR(VLOOKUP(L272,IF($M$4="TE0714_REV01",RAW_m_TE0714_REV01!$AD:$AH,IF($M$4="TE0714_REV02",RAW_m_TE0714_REV02!$AD:$AH,IF($M$4="TE0714_REV03",RAW_m_TE0714_REV03!$AD:$AH))),5,0),"---")</f>
        <v>---</v>
      </c>
      <c r="N272" s="44" t="str">
        <f>IFERROR(VLOOKUP(L272,IF($M$4="TE0714_REV01",RAW_m_TE0714_REV01!$AE:$AJ,IF($M$4="TE0714_REV02",RAW_m_TE0714_REV02!$AE:$AJ,IF($M$4="TE0714_REV03",RAW_m_TE0714_REV03!$AE:$AJ))),6,0),"---")</f>
        <v>---</v>
      </c>
      <c r="O272" s="54" t="str">
        <f>IFERROR(VLOOKUP(L272,IF($M$4="TE0714_REV01",RAW_m_TE0714_REV01!$AD:$AE,IF($M$4="TE0714_REV02",RAW_m_TE0714_REV02!$AD:$AE,IF($M$4="TE0714_REV03",RAW_m_TE0714_REV03!$AD:$AE))),2,0),"---")</f>
        <v>---</v>
      </c>
      <c r="P272" s="44" t="str">
        <f>IFERROR(VLOOKUP(O272,IF($M$4="TE0714_REV01",RAW_m_TE0714_REV01!$AJ:$AK,IF($M$4="TE0714_REV02",RAW_m_TE0714_REV02!$AJ:$AK,IF($M$4="TE0714_REV03",RAW_m_TE0714_REV03!$AJ:$AK))),2,0),"---")</f>
        <v>---</v>
      </c>
      <c r="Q272" s="44" t="str">
        <f>IFERROR(VLOOKUP(L272,IF($M$4="TE0714_REV01",RAW_m_TE0714_REV01!$AD:$AF,IF($M$4="TE0714_REV02",RAW_m_TE0714_REV02!$AD:$AF,IF($M$4="TE0714_REV03",RAW_m_TE0714_REV03!$AD:$AF))),3,0),"---")</f>
        <v>---</v>
      </c>
      <c r="R272" s="44" t="str">
        <f>IFERROR(VLOOKUP(O272,IF($M$4="TE0714_REV01",RAW_m_TE0714_REV01!$AE:$AG,IF($M$4="TE0714_REV02",RAW_m_TE0714_REV02!$AE:$AG,IF($M$4="TE0714_REV03",RAW_m_TE0714_REV03!$AE:$AG))),3,0),"---")</f>
        <v>---</v>
      </c>
      <c r="S272" s="44" t="str">
        <f t="shared" si="9"/>
        <v>---</v>
      </c>
    </row>
    <row r="273" spans="2:19" ht="15" customHeight="1" x14ac:dyDescent="0.25">
      <c r="B273" s="41">
        <f t="shared" si="8"/>
        <v>268</v>
      </c>
      <c r="C273" s="42">
        <f>IFERROR(IF($C$4="TEBT0714_REV01",CALC_CONN_TEBT0714_REV01!U273,IF($C$4="TEBB0714_REV01",CALC_CONN_TEBB0714_REV01!U273,IF($C$4="TEBA0714_REV01",CALC_CONN_TEBA0714_REV01!U273,))),"---")</f>
        <v>0</v>
      </c>
      <c r="D273" s="43">
        <f>IFERROR(IF($C$4="TEBT0714_REV01",CALC_CONN_TEBT0714_REV01!D273,IF($C$4="TEBB0714_REV01",CALC_CONN_TEBB0714_REV01!D273,IF($C$4="TEBA0714_REV01",CALC_CONN_TEBA0714_REV01!D273,))),"---")</f>
        <v>0</v>
      </c>
      <c r="E273" s="43">
        <f>IFERROR(IF($C$4="TEBT0714_REV01",CALC_CONN_TEBT0714_REV01!E273,IF($C$4="TEBB0714_REV01",CALC_CONN_TEBB0714_REV01!E273,IF($C$4="TEBA0714_REV01",CALC_CONN_TEBA0714_REV01!E273,))),"---")</f>
        <v>0</v>
      </c>
      <c r="F273" s="44" t="str">
        <f>IFERROR(IF(VLOOKUP($D273&amp;"-"&amp;$E273,IF($C$4="TEBA0714_REV01",CALC_CONN_TEBA0714_REV01!$F:$I,IF($C$4="TEBB0714_REV01",CALC_CONN_TEBB0714_REV01!$F:$I,IF($C$4="TEBT0714_REV01",CALC_CONN_TEBT0714_REV01!$F:$I))),4,0)="--","---",IF($C$4="TEBA0714_REV01",CALC_CONN_TEBA0714_REV01!$G273&amp; " --&gt; " &amp;CALC_CONN_TEBA0714_REV01!$I273&amp; " --&gt; ",IF($C$4="TEBB0714_REV01",CALC_CONN_TEBB0714_REV01!$G273&amp; " --&gt; " &amp;CALC_CONN_TEBB0714_REV01!$I273&amp; " --&gt; ",IF($C$4="TEBT0714_REV01",CALC_CONN_TEBT0714_REV01!$G273&amp; " --&gt; " &amp;CALC_CONN_TEBT0714_REV01!$I273&amp; " --&gt; ")))),"---")</f>
        <v>---</v>
      </c>
      <c r="G273" s="44" t="str">
        <f>IFERROR(IF(VLOOKUP($D273&amp;"-"&amp;$E273,IF($C$4="TEBA0714_REV01",CALC_CONN_TEBA0714_REV01!$F:$H,IF($C$4="TEBB0714_REV01",CALC_CONN_TEBB0714_REV01!$F:$H,IF($C$4="TEBT0714_REV01",CALC_CONN_TEBT0714_REV01!$F:$H))),3,0)="--",VLOOKUP($D273&amp;"-"&amp;$E273,IF($C$4="TEBA0714_REV01",CALC_CONN_TEBA0714_REV01!$F:$H,IF($C$4="TEBB0714_REV01",CALC_CONN_TEBB0714_REV01!$F:$H,IF($C$4="TEBT0714_REV01",CALC_CONN_TEBT0714_REV01!$F:$H))),2,0),VLOOKUP($D273&amp;"-"&amp;$E273,IF($C$4="TEBA0714_REV01",CALC_CONN_TEBA0714_REV01!$F:$H,IF($C$4="TEBB0714_REV01",CALC_CONN_TEBB0714_REV01!$F:$H,IF($C$4="TEBT0714_REV01",CALC_CONN_TEBT0714_REV01!$F:$H))),3,0)),"---")</f>
        <v>---</v>
      </c>
      <c r="H273" s="44" t="str">
        <f>IFERROR(VLOOKUP(G273,IF($C$4="TEBT0714_REV01",CALC_CONN_TEBT0714_REV01!$G:$T,IF($C$4="TEBB0714_REV01",CALC_CONN_TEBB0714_REV01!$G:$T,IF($C$4="TEBA0714_REV01",CALC_CONN_TEBA0714_REV01!$G:$T))),14,0),"---")</f>
        <v>---</v>
      </c>
      <c r="I273" s="44" t="str">
        <f>IFERROR(VLOOKUP($D273&amp;"-"&amp;$E273,IF($C$4="TEBA0714_REV01",CALC_CONN_TEBA0714_REV01!$F:$K,IF($C$4="TEBB0714_REV01",CALC_CONN_TEBB0714_REV01!$F:$K,IF($C$4="TEBT0714_REV01",CALC_CONN_TEBT0714_REV01!$F:$K,"???"))),6,0),"---")</f>
        <v>---</v>
      </c>
      <c r="J273" s="45" t="str">
        <f>IFERROR(VLOOKUP($D273&amp;"-"&amp;$E273,IF($C$4="TEBA0714_REV01",CALC_CONN_TEBA0714_REV01!$F:$M,IF($C$4="TEBB0714_REV01",CALC_CONN_TEBB0714_REV01!$F:$M,IF($C$4="TEBT0714_REV01",CALC_CONN_TEBT0714_REV01!$F:$M,"???"))),8,0),"---")</f>
        <v>---</v>
      </c>
      <c r="K273" s="46" t="str">
        <f>IFERROR(VLOOKUP($D273&amp;"-"&amp;$E273,IF($C$4="TEBT0714_REV01",CALC_CONN_TEBT0714_REV01!$F:$N,IF($C$4="TEBB0714_REV01",CALC_CONN_TEBB0714_REV01!$F:$N,IF($C$4="TEBA0714_REV01",CALC_CONN_TEBA0714_REV01!$F:$N))),9,0),"---")</f>
        <v>---</v>
      </c>
      <c r="L273" s="44" t="str">
        <f>IFERROR(VLOOKUP(K273,B2B!$H$3:$I$2000,2,0),"---")</f>
        <v>---</v>
      </c>
      <c r="M273" s="44" t="str">
        <f>IFERROR(VLOOKUP(L273,IF($M$4="TE0714_REV01",RAW_m_TE0714_REV01!$AD:$AH,IF($M$4="TE0714_REV02",RAW_m_TE0714_REV02!$AD:$AH,IF($M$4="TE0714_REV03",RAW_m_TE0714_REV03!$AD:$AH))),5,0),"---")</f>
        <v>---</v>
      </c>
      <c r="N273" s="44" t="str">
        <f>IFERROR(VLOOKUP(L273,IF($M$4="TE0714_REV01",RAW_m_TE0714_REV01!$AE:$AJ,IF($M$4="TE0714_REV02",RAW_m_TE0714_REV02!$AE:$AJ,IF($M$4="TE0714_REV03",RAW_m_TE0714_REV03!$AE:$AJ))),6,0),"---")</f>
        <v>---</v>
      </c>
      <c r="O273" s="54" t="str">
        <f>IFERROR(VLOOKUP(L273,IF($M$4="TE0714_REV01",RAW_m_TE0714_REV01!$AD:$AE,IF($M$4="TE0714_REV02",RAW_m_TE0714_REV02!$AD:$AE,IF($M$4="TE0714_REV03",RAW_m_TE0714_REV03!$AD:$AE))),2,0),"---")</f>
        <v>---</v>
      </c>
      <c r="P273" s="44" t="str">
        <f>IFERROR(VLOOKUP(O273,IF($M$4="TE0714_REV01",RAW_m_TE0714_REV01!$AJ:$AK,IF($M$4="TE0714_REV02",RAW_m_TE0714_REV02!$AJ:$AK,IF($M$4="TE0714_REV03",RAW_m_TE0714_REV03!$AJ:$AK))),2,0),"---")</f>
        <v>---</v>
      </c>
      <c r="Q273" s="44" t="str">
        <f>IFERROR(VLOOKUP(L273,IF($M$4="TE0714_REV01",RAW_m_TE0714_REV01!$AD:$AF,IF($M$4="TE0714_REV02",RAW_m_TE0714_REV02!$AD:$AF,IF($M$4="TE0714_REV03",RAW_m_TE0714_REV03!$AD:$AF))),3,0),"---")</f>
        <v>---</v>
      </c>
      <c r="R273" s="44" t="str">
        <f>IFERROR(VLOOKUP(O273,IF($M$4="TE0714_REV01",RAW_m_TE0714_REV01!$AE:$AG,IF($M$4="TE0714_REV02",RAW_m_TE0714_REV02!$AE:$AG,IF($M$4="TE0714_REV03",RAW_m_TE0714_REV03!$AE:$AG))),3,0),"---")</f>
        <v>---</v>
      </c>
      <c r="S273" s="44" t="str">
        <f t="shared" si="9"/>
        <v>---</v>
      </c>
    </row>
    <row r="274" spans="2:19" ht="15" customHeight="1" x14ac:dyDescent="0.25">
      <c r="B274" s="41">
        <f t="shared" si="8"/>
        <v>269</v>
      </c>
      <c r="C274" s="42">
        <f>IFERROR(IF($C$4="TEBT0714_REV01",CALC_CONN_TEBT0714_REV01!U274,IF($C$4="TEBB0714_REV01",CALC_CONN_TEBB0714_REV01!U274,IF($C$4="TEBA0714_REV01",CALC_CONN_TEBA0714_REV01!U274,))),"---")</f>
        <v>0</v>
      </c>
      <c r="D274" s="43">
        <f>IFERROR(IF($C$4="TEBT0714_REV01",CALC_CONN_TEBT0714_REV01!D274,IF($C$4="TEBB0714_REV01",CALC_CONN_TEBB0714_REV01!D274,IF($C$4="TEBA0714_REV01",CALC_CONN_TEBA0714_REV01!D274,))),"---")</f>
        <v>0</v>
      </c>
      <c r="E274" s="43">
        <f>IFERROR(IF($C$4="TEBT0714_REV01",CALC_CONN_TEBT0714_REV01!E274,IF($C$4="TEBB0714_REV01",CALC_CONN_TEBB0714_REV01!E274,IF($C$4="TEBA0714_REV01",CALC_CONN_TEBA0714_REV01!E274,))),"---")</f>
        <v>0</v>
      </c>
      <c r="F274" s="44" t="str">
        <f>IFERROR(IF(VLOOKUP($D274&amp;"-"&amp;$E274,IF($C$4="TEBA0714_REV01",CALC_CONN_TEBA0714_REV01!$F:$I,IF($C$4="TEBB0714_REV01",CALC_CONN_TEBB0714_REV01!$F:$I,IF($C$4="TEBT0714_REV01",CALC_CONN_TEBT0714_REV01!$F:$I))),4,0)="--","---",IF($C$4="TEBA0714_REV01",CALC_CONN_TEBA0714_REV01!$G274&amp; " --&gt; " &amp;CALC_CONN_TEBA0714_REV01!$I274&amp; " --&gt; ",IF($C$4="TEBB0714_REV01",CALC_CONN_TEBB0714_REV01!$G274&amp; " --&gt; " &amp;CALC_CONN_TEBB0714_REV01!$I274&amp; " --&gt; ",IF($C$4="TEBT0714_REV01",CALC_CONN_TEBT0714_REV01!$G274&amp; " --&gt; " &amp;CALC_CONN_TEBT0714_REV01!$I274&amp; " --&gt; ")))),"---")</f>
        <v>---</v>
      </c>
      <c r="G274" s="44" t="str">
        <f>IFERROR(IF(VLOOKUP($D274&amp;"-"&amp;$E274,IF($C$4="TEBA0714_REV01",CALC_CONN_TEBA0714_REV01!$F:$H,IF($C$4="TEBB0714_REV01",CALC_CONN_TEBB0714_REV01!$F:$H,IF($C$4="TEBT0714_REV01",CALC_CONN_TEBT0714_REV01!$F:$H))),3,0)="--",VLOOKUP($D274&amp;"-"&amp;$E274,IF($C$4="TEBA0714_REV01",CALC_CONN_TEBA0714_REV01!$F:$H,IF($C$4="TEBB0714_REV01",CALC_CONN_TEBB0714_REV01!$F:$H,IF($C$4="TEBT0714_REV01",CALC_CONN_TEBT0714_REV01!$F:$H))),2,0),VLOOKUP($D274&amp;"-"&amp;$E274,IF($C$4="TEBA0714_REV01",CALC_CONN_TEBA0714_REV01!$F:$H,IF($C$4="TEBB0714_REV01",CALC_CONN_TEBB0714_REV01!$F:$H,IF($C$4="TEBT0714_REV01",CALC_CONN_TEBT0714_REV01!$F:$H))),3,0)),"---")</f>
        <v>---</v>
      </c>
      <c r="H274" s="44" t="str">
        <f>IFERROR(VLOOKUP(G274,IF($C$4="TEBT0714_REV01",CALC_CONN_TEBT0714_REV01!$G:$T,IF($C$4="TEBB0714_REV01",CALC_CONN_TEBB0714_REV01!$G:$T,IF($C$4="TEBA0714_REV01",CALC_CONN_TEBA0714_REV01!$G:$T))),14,0),"---")</f>
        <v>---</v>
      </c>
      <c r="I274" s="44" t="str">
        <f>IFERROR(VLOOKUP($D274&amp;"-"&amp;$E274,IF($C$4="TEBA0714_REV01",CALC_CONN_TEBA0714_REV01!$F:$K,IF($C$4="TEBB0714_REV01",CALC_CONN_TEBB0714_REV01!$F:$K,IF($C$4="TEBT0714_REV01",CALC_CONN_TEBT0714_REV01!$F:$K,"???"))),6,0),"---")</f>
        <v>---</v>
      </c>
      <c r="J274" s="45" t="str">
        <f>IFERROR(VLOOKUP($D274&amp;"-"&amp;$E274,IF($C$4="TEBA0714_REV01",CALC_CONN_TEBA0714_REV01!$F:$M,IF($C$4="TEBB0714_REV01",CALC_CONN_TEBB0714_REV01!$F:$M,IF($C$4="TEBT0714_REV01",CALC_CONN_TEBT0714_REV01!$F:$M,"???"))),8,0),"---")</f>
        <v>---</v>
      </c>
      <c r="K274" s="46" t="str">
        <f>IFERROR(VLOOKUP($D274&amp;"-"&amp;$E274,IF($C$4="TEBT0714_REV01",CALC_CONN_TEBT0714_REV01!$F:$N,IF($C$4="TEBB0714_REV01",CALC_CONN_TEBB0714_REV01!$F:$N,IF($C$4="TEBA0714_REV01",CALC_CONN_TEBA0714_REV01!$F:$N))),9,0),"---")</f>
        <v>---</v>
      </c>
      <c r="L274" s="44" t="str">
        <f>IFERROR(VLOOKUP(K274,B2B!$H$3:$I$2000,2,0),"---")</f>
        <v>---</v>
      </c>
      <c r="M274" s="44" t="str">
        <f>IFERROR(VLOOKUP(L274,IF($M$4="TE0714_REV01",RAW_m_TE0714_REV01!$AD:$AH,IF($M$4="TE0714_REV02",RAW_m_TE0714_REV02!$AD:$AH,IF($M$4="TE0714_REV03",RAW_m_TE0714_REV03!$AD:$AH))),5,0),"---")</f>
        <v>---</v>
      </c>
      <c r="N274" s="44" t="str">
        <f>IFERROR(VLOOKUP(L274,IF($M$4="TE0714_REV01",RAW_m_TE0714_REV01!$AE:$AJ,IF($M$4="TE0714_REV02",RAW_m_TE0714_REV02!$AE:$AJ,IF($M$4="TE0714_REV03",RAW_m_TE0714_REV03!$AE:$AJ))),6,0),"---")</f>
        <v>---</v>
      </c>
      <c r="O274" s="54" t="str">
        <f>IFERROR(VLOOKUP(L274,IF($M$4="TE0714_REV01",RAW_m_TE0714_REV01!$AD:$AE,IF($M$4="TE0714_REV02",RAW_m_TE0714_REV02!$AD:$AE,IF($M$4="TE0714_REV03",RAW_m_TE0714_REV03!$AD:$AE))),2,0),"---")</f>
        <v>---</v>
      </c>
      <c r="P274" s="44" t="str">
        <f>IFERROR(VLOOKUP(O274,IF($M$4="TE0714_REV01",RAW_m_TE0714_REV01!$AJ:$AK,IF($M$4="TE0714_REV02",RAW_m_TE0714_REV02!$AJ:$AK,IF($M$4="TE0714_REV03",RAW_m_TE0714_REV03!$AJ:$AK))),2,0),"---")</f>
        <v>---</v>
      </c>
      <c r="Q274" s="44" t="str">
        <f>IFERROR(VLOOKUP(L274,IF($M$4="TE0714_REV01",RAW_m_TE0714_REV01!$AD:$AF,IF($M$4="TE0714_REV02",RAW_m_TE0714_REV02!$AD:$AF,IF($M$4="TE0714_REV03",RAW_m_TE0714_REV03!$AD:$AF))),3,0),"---")</f>
        <v>---</v>
      </c>
      <c r="R274" s="44" t="str">
        <f>IFERROR(VLOOKUP(O274,IF($M$4="TE0714_REV01",RAW_m_TE0714_REV01!$AE:$AG,IF($M$4="TE0714_REV02",RAW_m_TE0714_REV02!$AE:$AG,IF($M$4="TE0714_REV03",RAW_m_TE0714_REV03!$AE:$AG))),3,0),"---")</f>
        <v>---</v>
      </c>
      <c r="S274" s="44" t="str">
        <f t="shared" si="9"/>
        <v>---</v>
      </c>
    </row>
    <row r="275" spans="2:19" ht="15" customHeight="1" x14ac:dyDescent="0.25">
      <c r="B275" s="41">
        <f t="shared" si="8"/>
        <v>270</v>
      </c>
      <c r="C275" s="42">
        <f>IFERROR(IF($C$4="TEBT0714_REV01",CALC_CONN_TEBT0714_REV01!U275,IF($C$4="TEBB0714_REV01",CALC_CONN_TEBB0714_REV01!U275,IF($C$4="TEBA0714_REV01",CALC_CONN_TEBA0714_REV01!U275,))),"---")</f>
        <v>0</v>
      </c>
      <c r="D275" s="43">
        <f>IFERROR(IF($C$4="TEBT0714_REV01",CALC_CONN_TEBT0714_REV01!D275,IF($C$4="TEBB0714_REV01",CALC_CONN_TEBB0714_REV01!D275,IF($C$4="TEBA0714_REV01",CALC_CONN_TEBA0714_REV01!D275,))),"---")</f>
        <v>0</v>
      </c>
      <c r="E275" s="43">
        <f>IFERROR(IF($C$4="TEBT0714_REV01",CALC_CONN_TEBT0714_REV01!E275,IF($C$4="TEBB0714_REV01",CALC_CONN_TEBB0714_REV01!E275,IF($C$4="TEBA0714_REV01",CALC_CONN_TEBA0714_REV01!E275,))),"---")</f>
        <v>0</v>
      </c>
      <c r="F275" s="44" t="str">
        <f>IFERROR(IF(VLOOKUP($D275&amp;"-"&amp;$E275,IF($C$4="TEBA0714_REV01",CALC_CONN_TEBA0714_REV01!$F:$I,IF($C$4="TEBB0714_REV01",CALC_CONN_TEBB0714_REV01!$F:$I,IF($C$4="TEBT0714_REV01",CALC_CONN_TEBT0714_REV01!$F:$I))),4,0)="--","---",IF($C$4="TEBA0714_REV01",CALC_CONN_TEBA0714_REV01!$G275&amp; " --&gt; " &amp;CALC_CONN_TEBA0714_REV01!$I275&amp; " --&gt; ",IF($C$4="TEBB0714_REV01",CALC_CONN_TEBB0714_REV01!$G275&amp; " --&gt; " &amp;CALC_CONN_TEBB0714_REV01!$I275&amp; " --&gt; ",IF($C$4="TEBT0714_REV01",CALC_CONN_TEBT0714_REV01!$G275&amp; " --&gt; " &amp;CALC_CONN_TEBT0714_REV01!$I275&amp; " --&gt; ")))),"---")</f>
        <v>---</v>
      </c>
      <c r="G275" s="44" t="str">
        <f>IFERROR(IF(VLOOKUP($D275&amp;"-"&amp;$E275,IF($C$4="TEBA0714_REV01",CALC_CONN_TEBA0714_REV01!$F:$H,IF($C$4="TEBB0714_REV01",CALC_CONN_TEBB0714_REV01!$F:$H,IF($C$4="TEBT0714_REV01",CALC_CONN_TEBT0714_REV01!$F:$H))),3,0)="--",VLOOKUP($D275&amp;"-"&amp;$E275,IF($C$4="TEBA0714_REV01",CALC_CONN_TEBA0714_REV01!$F:$H,IF($C$4="TEBB0714_REV01",CALC_CONN_TEBB0714_REV01!$F:$H,IF($C$4="TEBT0714_REV01",CALC_CONN_TEBT0714_REV01!$F:$H))),2,0),VLOOKUP($D275&amp;"-"&amp;$E275,IF($C$4="TEBA0714_REV01",CALC_CONN_TEBA0714_REV01!$F:$H,IF($C$4="TEBB0714_REV01",CALC_CONN_TEBB0714_REV01!$F:$H,IF($C$4="TEBT0714_REV01",CALC_CONN_TEBT0714_REV01!$F:$H))),3,0)),"---")</f>
        <v>---</v>
      </c>
      <c r="H275" s="44" t="str">
        <f>IFERROR(VLOOKUP(G275,IF($C$4="TEBT0714_REV01",CALC_CONN_TEBT0714_REV01!$G:$T,IF($C$4="TEBB0714_REV01",CALC_CONN_TEBB0714_REV01!$G:$T,IF($C$4="TEBA0714_REV01",CALC_CONN_TEBA0714_REV01!$G:$T))),14,0),"---")</f>
        <v>---</v>
      </c>
      <c r="I275" s="44" t="str">
        <f>IFERROR(VLOOKUP($D275&amp;"-"&amp;$E275,IF($C$4="TEBA0714_REV01",CALC_CONN_TEBA0714_REV01!$F:$K,IF($C$4="TEBB0714_REV01",CALC_CONN_TEBB0714_REV01!$F:$K,IF($C$4="TEBT0714_REV01",CALC_CONN_TEBT0714_REV01!$F:$K,"???"))),6,0),"---")</f>
        <v>---</v>
      </c>
      <c r="J275" s="45" t="str">
        <f>IFERROR(VLOOKUP($D275&amp;"-"&amp;$E275,IF($C$4="TEBA0714_REV01",CALC_CONN_TEBA0714_REV01!$F:$M,IF($C$4="TEBB0714_REV01",CALC_CONN_TEBB0714_REV01!$F:$M,IF($C$4="TEBT0714_REV01",CALC_CONN_TEBT0714_REV01!$F:$M,"???"))),8,0),"---")</f>
        <v>---</v>
      </c>
      <c r="K275" s="46" t="str">
        <f>IFERROR(VLOOKUP($D275&amp;"-"&amp;$E275,IF($C$4="TEBT0714_REV01",CALC_CONN_TEBT0714_REV01!$F:$N,IF($C$4="TEBB0714_REV01",CALC_CONN_TEBB0714_REV01!$F:$N,IF($C$4="TEBA0714_REV01",CALC_CONN_TEBA0714_REV01!$F:$N))),9,0),"---")</f>
        <v>---</v>
      </c>
      <c r="L275" s="44" t="str">
        <f>IFERROR(VLOOKUP(K275,B2B!$H$3:$I$2000,2,0),"---")</f>
        <v>---</v>
      </c>
      <c r="M275" s="44" t="str">
        <f>IFERROR(VLOOKUP(L275,IF($M$4="TE0714_REV01",RAW_m_TE0714_REV01!$AD:$AH,IF($M$4="TE0714_REV02",RAW_m_TE0714_REV02!$AD:$AH,IF($M$4="TE0714_REV03",RAW_m_TE0714_REV03!$AD:$AH))),5,0),"---")</f>
        <v>---</v>
      </c>
      <c r="N275" s="44" t="str">
        <f>IFERROR(VLOOKUP(L275,IF($M$4="TE0714_REV01",RAW_m_TE0714_REV01!$AE:$AJ,IF($M$4="TE0714_REV02",RAW_m_TE0714_REV02!$AE:$AJ,IF($M$4="TE0714_REV03",RAW_m_TE0714_REV03!$AE:$AJ))),6,0),"---")</f>
        <v>---</v>
      </c>
      <c r="O275" s="54" t="str">
        <f>IFERROR(VLOOKUP(L275,IF($M$4="TE0714_REV01",RAW_m_TE0714_REV01!$AD:$AE,IF($M$4="TE0714_REV02",RAW_m_TE0714_REV02!$AD:$AE,IF($M$4="TE0714_REV03",RAW_m_TE0714_REV03!$AD:$AE))),2,0),"---")</f>
        <v>---</v>
      </c>
      <c r="P275" s="44" t="str">
        <f>IFERROR(VLOOKUP(O275,IF($M$4="TE0714_REV01",RAW_m_TE0714_REV01!$AJ:$AK,IF($M$4="TE0714_REV02",RAW_m_TE0714_REV02!$AJ:$AK,IF($M$4="TE0714_REV03",RAW_m_TE0714_REV03!$AJ:$AK))),2,0),"---")</f>
        <v>---</v>
      </c>
      <c r="Q275" s="44" t="str">
        <f>IFERROR(VLOOKUP(L275,IF($M$4="TE0714_REV01",RAW_m_TE0714_REV01!$AD:$AF,IF($M$4="TE0714_REV02",RAW_m_TE0714_REV02!$AD:$AF,IF($M$4="TE0714_REV03",RAW_m_TE0714_REV03!$AD:$AF))),3,0),"---")</f>
        <v>---</v>
      </c>
      <c r="R275" s="44" t="str">
        <f>IFERROR(VLOOKUP(O275,IF($M$4="TE0714_REV01",RAW_m_TE0714_REV01!$AE:$AG,IF($M$4="TE0714_REV02",RAW_m_TE0714_REV02!$AE:$AG,IF($M$4="TE0714_REV03",RAW_m_TE0714_REV03!$AE:$AG))),3,0),"---")</f>
        <v>---</v>
      </c>
      <c r="S275" s="44" t="str">
        <f t="shared" si="9"/>
        <v>---</v>
      </c>
    </row>
    <row r="276" spans="2:19" ht="15" customHeight="1" x14ac:dyDescent="0.25">
      <c r="B276" s="41">
        <f t="shared" si="8"/>
        <v>271</v>
      </c>
      <c r="C276" s="42">
        <f>IFERROR(IF($C$4="TEBT0714_REV01",CALC_CONN_TEBT0714_REV01!U276,IF($C$4="TEBB0714_REV01",CALC_CONN_TEBB0714_REV01!U276,IF($C$4="TEBA0714_REV01",CALC_CONN_TEBA0714_REV01!U276,))),"---")</f>
        <v>0</v>
      </c>
      <c r="D276" s="43">
        <f>IFERROR(IF($C$4="TEBT0714_REV01",CALC_CONN_TEBT0714_REV01!D276,IF($C$4="TEBB0714_REV01",CALC_CONN_TEBB0714_REV01!D276,IF($C$4="TEBA0714_REV01",CALC_CONN_TEBA0714_REV01!D276,))),"---")</f>
        <v>0</v>
      </c>
      <c r="E276" s="43">
        <f>IFERROR(IF($C$4="TEBT0714_REV01",CALC_CONN_TEBT0714_REV01!E276,IF($C$4="TEBB0714_REV01",CALC_CONN_TEBB0714_REV01!E276,IF($C$4="TEBA0714_REV01",CALC_CONN_TEBA0714_REV01!E276,))),"---")</f>
        <v>0</v>
      </c>
      <c r="F276" s="44" t="str">
        <f>IFERROR(IF(VLOOKUP($D276&amp;"-"&amp;$E276,IF($C$4="TEBA0714_REV01",CALC_CONN_TEBA0714_REV01!$F:$I,IF($C$4="TEBB0714_REV01",CALC_CONN_TEBB0714_REV01!$F:$I,IF($C$4="TEBT0714_REV01",CALC_CONN_TEBT0714_REV01!$F:$I))),4,0)="--","---",IF($C$4="TEBA0714_REV01",CALC_CONN_TEBA0714_REV01!$G276&amp; " --&gt; " &amp;CALC_CONN_TEBA0714_REV01!$I276&amp; " --&gt; ",IF($C$4="TEBB0714_REV01",CALC_CONN_TEBB0714_REV01!$G276&amp; " --&gt; " &amp;CALC_CONN_TEBB0714_REV01!$I276&amp; " --&gt; ",IF($C$4="TEBT0714_REV01",CALC_CONN_TEBT0714_REV01!$G276&amp; " --&gt; " &amp;CALC_CONN_TEBT0714_REV01!$I276&amp; " --&gt; ")))),"---")</f>
        <v>---</v>
      </c>
      <c r="G276" s="44" t="str">
        <f>IFERROR(IF(VLOOKUP($D276&amp;"-"&amp;$E276,IF($C$4="TEBA0714_REV01",CALC_CONN_TEBA0714_REV01!$F:$H,IF($C$4="TEBB0714_REV01",CALC_CONN_TEBB0714_REV01!$F:$H,IF($C$4="TEBT0714_REV01",CALC_CONN_TEBT0714_REV01!$F:$H))),3,0)="--",VLOOKUP($D276&amp;"-"&amp;$E276,IF($C$4="TEBA0714_REV01",CALC_CONN_TEBA0714_REV01!$F:$H,IF($C$4="TEBB0714_REV01",CALC_CONN_TEBB0714_REV01!$F:$H,IF($C$4="TEBT0714_REV01",CALC_CONN_TEBT0714_REV01!$F:$H))),2,0),VLOOKUP($D276&amp;"-"&amp;$E276,IF($C$4="TEBA0714_REV01",CALC_CONN_TEBA0714_REV01!$F:$H,IF($C$4="TEBB0714_REV01",CALC_CONN_TEBB0714_REV01!$F:$H,IF($C$4="TEBT0714_REV01",CALC_CONN_TEBT0714_REV01!$F:$H))),3,0)),"---")</f>
        <v>---</v>
      </c>
      <c r="H276" s="44" t="str">
        <f>IFERROR(VLOOKUP(G276,IF($C$4="TEBT0714_REV01",CALC_CONN_TEBT0714_REV01!$G:$T,IF($C$4="TEBB0714_REV01",CALC_CONN_TEBB0714_REV01!$G:$T,IF($C$4="TEBA0714_REV01",CALC_CONN_TEBA0714_REV01!$G:$T))),14,0),"---")</f>
        <v>---</v>
      </c>
      <c r="I276" s="44" t="str">
        <f>IFERROR(VLOOKUP($D276&amp;"-"&amp;$E276,IF($C$4="TEBA0714_REV01",CALC_CONN_TEBA0714_REV01!$F:$K,IF($C$4="TEBB0714_REV01",CALC_CONN_TEBB0714_REV01!$F:$K,IF($C$4="TEBT0714_REV01",CALC_CONN_TEBT0714_REV01!$F:$K,"???"))),6,0),"---")</f>
        <v>---</v>
      </c>
      <c r="J276" s="45" t="str">
        <f>IFERROR(VLOOKUP($D276&amp;"-"&amp;$E276,IF($C$4="TEBA0714_REV01",CALC_CONN_TEBA0714_REV01!$F:$M,IF($C$4="TEBB0714_REV01",CALC_CONN_TEBB0714_REV01!$F:$M,IF($C$4="TEBT0714_REV01",CALC_CONN_TEBT0714_REV01!$F:$M,"???"))),8,0),"---")</f>
        <v>---</v>
      </c>
      <c r="K276" s="46" t="str">
        <f>IFERROR(VLOOKUP($D276&amp;"-"&amp;$E276,IF($C$4="TEBT0714_REV01",CALC_CONN_TEBT0714_REV01!$F:$N,IF($C$4="TEBB0714_REV01",CALC_CONN_TEBB0714_REV01!$F:$N,IF($C$4="TEBA0714_REV01",CALC_CONN_TEBA0714_REV01!$F:$N))),9,0),"---")</f>
        <v>---</v>
      </c>
      <c r="L276" s="44" t="str">
        <f>IFERROR(VLOOKUP(K276,B2B!$H$3:$I$2000,2,0),"---")</f>
        <v>---</v>
      </c>
      <c r="M276" s="44" t="str">
        <f>IFERROR(VLOOKUP(L276,IF($M$4="TE0714_REV01",RAW_m_TE0714_REV01!$AD:$AH,IF($M$4="TE0714_REV02",RAW_m_TE0714_REV02!$AD:$AH,IF($M$4="TE0714_REV03",RAW_m_TE0714_REV03!$AD:$AH))),5,0),"---")</f>
        <v>---</v>
      </c>
      <c r="N276" s="44" t="str">
        <f>IFERROR(VLOOKUP(L276,IF($M$4="TE0714_REV01",RAW_m_TE0714_REV01!$AE:$AJ,IF($M$4="TE0714_REV02",RAW_m_TE0714_REV02!$AE:$AJ,IF($M$4="TE0714_REV03",RAW_m_TE0714_REV03!$AE:$AJ))),6,0),"---")</f>
        <v>---</v>
      </c>
      <c r="O276" s="54" t="str">
        <f>IFERROR(VLOOKUP(L276,IF($M$4="TE0714_REV01",RAW_m_TE0714_REV01!$AD:$AE,IF($M$4="TE0714_REV02",RAW_m_TE0714_REV02!$AD:$AE,IF($M$4="TE0714_REV03",RAW_m_TE0714_REV03!$AD:$AE))),2,0),"---")</f>
        <v>---</v>
      </c>
      <c r="P276" s="44" t="str">
        <f>IFERROR(VLOOKUP(O276,IF($M$4="TE0714_REV01",RAW_m_TE0714_REV01!$AJ:$AK,IF($M$4="TE0714_REV02",RAW_m_TE0714_REV02!$AJ:$AK,IF($M$4="TE0714_REV03",RAW_m_TE0714_REV03!$AJ:$AK))),2,0),"---")</f>
        <v>---</v>
      </c>
      <c r="Q276" s="44" t="str">
        <f>IFERROR(VLOOKUP(L276,IF($M$4="TE0714_REV01",RAW_m_TE0714_REV01!$AD:$AF,IF($M$4="TE0714_REV02",RAW_m_TE0714_REV02!$AD:$AF,IF($M$4="TE0714_REV03",RAW_m_TE0714_REV03!$AD:$AF))),3,0),"---")</f>
        <v>---</v>
      </c>
      <c r="R276" s="44" t="str">
        <f>IFERROR(VLOOKUP(O276,IF($M$4="TE0714_REV01",RAW_m_TE0714_REV01!$AE:$AG,IF($M$4="TE0714_REV02",RAW_m_TE0714_REV02!$AE:$AG,IF($M$4="TE0714_REV03",RAW_m_TE0714_REV03!$AE:$AG))),3,0),"---")</f>
        <v>---</v>
      </c>
      <c r="S276" s="44" t="str">
        <f t="shared" si="9"/>
        <v>---</v>
      </c>
    </row>
    <row r="277" spans="2:19" ht="15" customHeight="1" x14ac:dyDescent="0.25">
      <c r="B277" s="41">
        <f t="shared" si="8"/>
        <v>272</v>
      </c>
      <c r="C277" s="42">
        <f>IFERROR(IF($C$4="TEBT0714_REV01",CALC_CONN_TEBT0714_REV01!U277,IF($C$4="TEBB0714_REV01",CALC_CONN_TEBB0714_REV01!U277,IF($C$4="TEBA0714_REV01",CALC_CONN_TEBA0714_REV01!U277,))),"---")</f>
        <v>0</v>
      </c>
      <c r="D277" s="43">
        <f>IFERROR(IF($C$4="TEBT0714_REV01",CALC_CONN_TEBT0714_REV01!D277,IF($C$4="TEBB0714_REV01",CALC_CONN_TEBB0714_REV01!D277,IF($C$4="TEBA0714_REV01",CALC_CONN_TEBA0714_REV01!D277,))),"---")</f>
        <v>0</v>
      </c>
      <c r="E277" s="43">
        <f>IFERROR(IF($C$4="TEBT0714_REV01",CALC_CONN_TEBT0714_REV01!E277,IF($C$4="TEBB0714_REV01",CALC_CONN_TEBB0714_REV01!E277,IF($C$4="TEBA0714_REV01",CALC_CONN_TEBA0714_REV01!E277,))),"---")</f>
        <v>0</v>
      </c>
      <c r="F277" s="44" t="str">
        <f>IFERROR(IF(VLOOKUP($D277&amp;"-"&amp;$E277,IF($C$4="TEBA0714_REV01",CALC_CONN_TEBA0714_REV01!$F:$I,IF($C$4="TEBB0714_REV01",CALC_CONN_TEBB0714_REV01!$F:$I,IF($C$4="TEBT0714_REV01",CALC_CONN_TEBT0714_REV01!$F:$I))),4,0)="--","---",IF($C$4="TEBA0714_REV01",CALC_CONN_TEBA0714_REV01!$G277&amp; " --&gt; " &amp;CALC_CONN_TEBA0714_REV01!$I277&amp; " --&gt; ",IF($C$4="TEBB0714_REV01",CALC_CONN_TEBB0714_REV01!$G277&amp; " --&gt; " &amp;CALC_CONN_TEBB0714_REV01!$I277&amp; " --&gt; ",IF($C$4="TEBT0714_REV01",CALC_CONN_TEBT0714_REV01!$G277&amp; " --&gt; " &amp;CALC_CONN_TEBT0714_REV01!$I277&amp; " --&gt; ")))),"---")</f>
        <v>---</v>
      </c>
      <c r="G277" s="44" t="str">
        <f>IFERROR(IF(VLOOKUP($D277&amp;"-"&amp;$E277,IF($C$4="TEBA0714_REV01",CALC_CONN_TEBA0714_REV01!$F:$H,IF($C$4="TEBB0714_REV01",CALC_CONN_TEBB0714_REV01!$F:$H,IF($C$4="TEBT0714_REV01",CALC_CONN_TEBT0714_REV01!$F:$H))),3,0)="--",VLOOKUP($D277&amp;"-"&amp;$E277,IF($C$4="TEBA0714_REV01",CALC_CONN_TEBA0714_REV01!$F:$H,IF($C$4="TEBB0714_REV01",CALC_CONN_TEBB0714_REV01!$F:$H,IF($C$4="TEBT0714_REV01",CALC_CONN_TEBT0714_REV01!$F:$H))),2,0),VLOOKUP($D277&amp;"-"&amp;$E277,IF($C$4="TEBA0714_REV01",CALC_CONN_TEBA0714_REV01!$F:$H,IF($C$4="TEBB0714_REV01",CALC_CONN_TEBB0714_REV01!$F:$H,IF($C$4="TEBT0714_REV01",CALC_CONN_TEBT0714_REV01!$F:$H))),3,0)),"---")</f>
        <v>---</v>
      </c>
      <c r="H277" s="44" t="str">
        <f>IFERROR(VLOOKUP(G277,IF($C$4="TEBT0714_REV01",CALC_CONN_TEBT0714_REV01!$G:$T,IF($C$4="TEBB0714_REV01",CALC_CONN_TEBB0714_REV01!$G:$T,IF($C$4="TEBA0714_REV01",CALC_CONN_TEBA0714_REV01!$G:$T))),14,0),"---")</f>
        <v>---</v>
      </c>
      <c r="I277" s="44" t="str">
        <f>IFERROR(VLOOKUP($D277&amp;"-"&amp;$E277,IF($C$4="TEBA0714_REV01",CALC_CONN_TEBA0714_REV01!$F:$K,IF($C$4="TEBB0714_REV01",CALC_CONN_TEBB0714_REV01!$F:$K,IF($C$4="TEBT0714_REV01",CALC_CONN_TEBT0714_REV01!$F:$K,"???"))),6,0),"---")</f>
        <v>---</v>
      </c>
      <c r="J277" s="45" t="str">
        <f>IFERROR(VLOOKUP($D277&amp;"-"&amp;$E277,IF($C$4="TEBA0714_REV01",CALC_CONN_TEBA0714_REV01!$F:$M,IF($C$4="TEBB0714_REV01",CALC_CONN_TEBB0714_REV01!$F:$M,IF($C$4="TEBT0714_REV01",CALC_CONN_TEBT0714_REV01!$F:$M,"???"))),8,0),"---")</f>
        <v>---</v>
      </c>
      <c r="K277" s="46" t="str">
        <f>IFERROR(VLOOKUP($D277&amp;"-"&amp;$E277,IF($C$4="TEBT0714_REV01",CALC_CONN_TEBT0714_REV01!$F:$N,IF($C$4="TEBB0714_REV01",CALC_CONN_TEBB0714_REV01!$F:$N,IF($C$4="TEBA0714_REV01",CALC_CONN_TEBA0714_REV01!$F:$N))),9,0),"---")</f>
        <v>---</v>
      </c>
      <c r="L277" s="44" t="str">
        <f>IFERROR(VLOOKUP(K277,B2B!$H$3:$I$2000,2,0),"---")</f>
        <v>---</v>
      </c>
      <c r="M277" s="44" t="str">
        <f>IFERROR(VLOOKUP(L277,IF($M$4="TE0714_REV01",RAW_m_TE0714_REV01!$AD:$AH,IF($M$4="TE0714_REV02",RAW_m_TE0714_REV02!$AD:$AH,IF($M$4="TE0714_REV03",RAW_m_TE0714_REV03!$AD:$AH))),5,0),"---")</f>
        <v>---</v>
      </c>
      <c r="N277" s="44" t="str">
        <f>IFERROR(VLOOKUP(L277,IF($M$4="TE0714_REV01",RAW_m_TE0714_REV01!$AE:$AJ,IF($M$4="TE0714_REV02",RAW_m_TE0714_REV02!$AE:$AJ,IF($M$4="TE0714_REV03",RAW_m_TE0714_REV03!$AE:$AJ))),6,0),"---")</f>
        <v>---</v>
      </c>
      <c r="O277" s="54" t="str">
        <f>IFERROR(VLOOKUP(L277,IF($M$4="TE0714_REV01",RAW_m_TE0714_REV01!$AD:$AE,IF($M$4="TE0714_REV02",RAW_m_TE0714_REV02!$AD:$AE,IF($M$4="TE0714_REV03",RAW_m_TE0714_REV03!$AD:$AE))),2,0),"---")</f>
        <v>---</v>
      </c>
      <c r="P277" s="44" t="str">
        <f>IFERROR(VLOOKUP(O277,IF($M$4="TE0714_REV01",RAW_m_TE0714_REV01!$AJ:$AK,IF($M$4="TE0714_REV02",RAW_m_TE0714_REV02!$AJ:$AK,IF($M$4="TE0714_REV03",RAW_m_TE0714_REV03!$AJ:$AK))),2,0),"---")</f>
        <v>---</v>
      </c>
      <c r="Q277" s="44" t="str">
        <f>IFERROR(VLOOKUP(L277,IF($M$4="TE0714_REV01",RAW_m_TE0714_REV01!$AD:$AF,IF($M$4="TE0714_REV02",RAW_m_TE0714_REV02!$AD:$AF,IF($M$4="TE0714_REV03",RAW_m_TE0714_REV03!$AD:$AF))),3,0),"---")</f>
        <v>---</v>
      </c>
      <c r="R277" s="44" t="str">
        <f>IFERROR(VLOOKUP(O277,IF($M$4="TE0714_REV01",RAW_m_TE0714_REV01!$AE:$AG,IF($M$4="TE0714_REV02",RAW_m_TE0714_REV02!$AE:$AG,IF($M$4="TE0714_REV03",RAW_m_TE0714_REV03!$AE:$AG))),3,0),"---")</f>
        <v>---</v>
      </c>
      <c r="S277" s="44" t="str">
        <f t="shared" si="9"/>
        <v>---</v>
      </c>
    </row>
    <row r="278" spans="2:19" ht="15" customHeight="1" x14ac:dyDescent="0.25">
      <c r="B278" s="41">
        <f t="shared" si="8"/>
        <v>273</v>
      </c>
      <c r="C278" s="42">
        <f>IFERROR(IF($C$4="TEBT0714_REV01",CALC_CONN_TEBT0714_REV01!U278,IF($C$4="TEBB0714_REV01",CALC_CONN_TEBB0714_REV01!U278,IF($C$4="TEBA0714_REV01",CALC_CONN_TEBA0714_REV01!U278,))),"---")</f>
        <v>0</v>
      </c>
      <c r="D278" s="43">
        <f>IFERROR(IF($C$4="TEBT0714_REV01",CALC_CONN_TEBT0714_REV01!D278,IF($C$4="TEBB0714_REV01",CALC_CONN_TEBB0714_REV01!D278,IF($C$4="TEBA0714_REV01",CALC_CONN_TEBA0714_REV01!D278,))),"---")</f>
        <v>0</v>
      </c>
      <c r="E278" s="43">
        <f>IFERROR(IF($C$4="TEBT0714_REV01",CALC_CONN_TEBT0714_REV01!E278,IF($C$4="TEBB0714_REV01",CALC_CONN_TEBB0714_REV01!E278,IF($C$4="TEBA0714_REV01",CALC_CONN_TEBA0714_REV01!E278,))),"---")</f>
        <v>0</v>
      </c>
      <c r="F278" s="44" t="str">
        <f>IFERROR(IF(VLOOKUP($D278&amp;"-"&amp;$E278,IF($C$4="TEBA0714_REV01",CALC_CONN_TEBA0714_REV01!$F:$I,IF($C$4="TEBB0714_REV01",CALC_CONN_TEBB0714_REV01!$F:$I,IF($C$4="TEBT0714_REV01",CALC_CONN_TEBT0714_REV01!$F:$I))),4,0)="--","---",IF($C$4="TEBA0714_REV01",CALC_CONN_TEBA0714_REV01!$G278&amp; " --&gt; " &amp;CALC_CONN_TEBA0714_REV01!$I278&amp; " --&gt; ",IF($C$4="TEBB0714_REV01",CALC_CONN_TEBB0714_REV01!$G278&amp; " --&gt; " &amp;CALC_CONN_TEBB0714_REV01!$I278&amp; " --&gt; ",IF($C$4="TEBT0714_REV01",CALC_CONN_TEBT0714_REV01!$G278&amp; " --&gt; " &amp;CALC_CONN_TEBT0714_REV01!$I278&amp; " --&gt; ")))),"---")</f>
        <v>---</v>
      </c>
      <c r="G278" s="44" t="str">
        <f>IFERROR(IF(VLOOKUP($D278&amp;"-"&amp;$E278,IF($C$4="TEBA0714_REV01",CALC_CONN_TEBA0714_REV01!$F:$H,IF($C$4="TEBB0714_REV01",CALC_CONN_TEBB0714_REV01!$F:$H,IF($C$4="TEBT0714_REV01",CALC_CONN_TEBT0714_REV01!$F:$H))),3,0)="--",VLOOKUP($D278&amp;"-"&amp;$E278,IF($C$4="TEBA0714_REV01",CALC_CONN_TEBA0714_REV01!$F:$H,IF($C$4="TEBB0714_REV01",CALC_CONN_TEBB0714_REV01!$F:$H,IF($C$4="TEBT0714_REV01",CALC_CONN_TEBT0714_REV01!$F:$H))),2,0),VLOOKUP($D278&amp;"-"&amp;$E278,IF($C$4="TEBA0714_REV01",CALC_CONN_TEBA0714_REV01!$F:$H,IF($C$4="TEBB0714_REV01",CALC_CONN_TEBB0714_REV01!$F:$H,IF($C$4="TEBT0714_REV01",CALC_CONN_TEBT0714_REV01!$F:$H))),3,0)),"---")</f>
        <v>---</v>
      </c>
      <c r="H278" s="44" t="str">
        <f>IFERROR(VLOOKUP(G278,IF($C$4="TEBT0714_REV01",CALC_CONN_TEBT0714_REV01!$G:$T,IF($C$4="TEBB0714_REV01",CALC_CONN_TEBB0714_REV01!$G:$T,IF($C$4="TEBA0714_REV01",CALC_CONN_TEBA0714_REV01!$G:$T))),14,0),"---")</f>
        <v>---</v>
      </c>
      <c r="I278" s="44" t="str">
        <f>IFERROR(VLOOKUP($D278&amp;"-"&amp;$E278,IF($C$4="TEBA0714_REV01",CALC_CONN_TEBA0714_REV01!$F:$K,IF($C$4="TEBB0714_REV01",CALC_CONN_TEBB0714_REV01!$F:$K,IF($C$4="TEBT0714_REV01",CALC_CONN_TEBT0714_REV01!$F:$K,"???"))),6,0),"---")</f>
        <v>---</v>
      </c>
      <c r="J278" s="45" t="str">
        <f>IFERROR(VLOOKUP($D278&amp;"-"&amp;$E278,IF($C$4="TEBA0714_REV01",CALC_CONN_TEBA0714_REV01!$F:$M,IF($C$4="TEBB0714_REV01",CALC_CONN_TEBB0714_REV01!$F:$M,IF($C$4="TEBT0714_REV01",CALC_CONN_TEBT0714_REV01!$F:$M,"???"))),8,0),"---")</f>
        <v>---</v>
      </c>
      <c r="K278" s="46" t="str">
        <f>IFERROR(VLOOKUP($D278&amp;"-"&amp;$E278,IF($C$4="TEBT0714_REV01",CALC_CONN_TEBT0714_REV01!$F:$N,IF($C$4="TEBB0714_REV01",CALC_CONN_TEBB0714_REV01!$F:$N,IF($C$4="TEBA0714_REV01",CALC_CONN_TEBA0714_REV01!$F:$N))),9,0),"---")</f>
        <v>---</v>
      </c>
      <c r="L278" s="44" t="str">
        <f>IFERROR(VLOOKUP(K278,B2B!$H$3:$I$2000,2,0),"---")</f>
        <v>---</v>
      </c>
      <c r="M278" s="44" t="str">
        <f>IFERROR(VLOOKUP(L278,IF($M$4="TE0714_REV01",RAW_m_TE0714_REV01!$AD:$AH,IF($M$4="TE0714_REV02",RAW_m_TE0714_REV02!$AD:$AH,IF($M$4="TE0714_REV03",RAW_m_TE0714_REV03!$AD:$AH))),5,0),"---")</f>
        <v>---</v>
      </c>
      <c r="N278" s="44" t="str">
        <f>IFERROR(VLOOKUP(L278,IF($M$4="TE0714_REV01",RAW_m_TE0714_REV01!$AE:$AJ,IF($M$4="TE0714_REV02",RAW_m_TE0714_REV02!$AE:$AJ,IF($M$4="TE0714_REV03",RAW_m_TE0714_REV03!$AE:$AJ))),6,0),"---")</f>
        <v>---</v>
      </c>
      <c r="O278" s="54" t="str">
        <f>IFERROR(VLOOKUP(L278,IF($M$4="TE0714_REV01",RAW_m_TE0714_REV01!$AD:$AE,IF($M$4="TE0714_REV02",RAW_m_TE0714_REV02!$AD:$AE,IF($M$4="TE0714_REV03",RAW_m_TE0714_REV03!$AD:$AE))),2,0),"---")</f>
        <v>---</v>
      </c>
      <c r="P278" s="44" t="str">
        <f>IFERROR(VLOOKUP(O278,IF($M$4="TE0714_REV01",RAW_m_TE0714_REV01!$AJ:$AK,IF($M$4="TE0714_REV02",RAW_m_TE0714_REV02!$AJ:$AK,IF($M$4="TE0714_REV03",RAW_m_TE0714_REV03!$AJ:$AK))),2,0),"---")</f>
        <v>---</v>
      </c>
      <c r="Q278" s="44" t="str">
        <f>IFERROR(VLOOKUP(L278,IF($M$4="TE0714_REV01",RAW_m_TE0714_REV01!$AD:$AF,IF($M$4="TE0714_REV02",RAW_m_TE0714_REV02!$AD:$AF,IF($M$4="TE0714_REV03",RAW_m_TE0714_REV03!$AD:$AF))),3,0),"---")</f>
        <v>---</v>
      </c>
      <c r="R278" s="44" t="str">
        <f>IFERROR(VLOOKUP(O278,IF($M$4="TE0714_REV01",RAW_m_TE0714_REV01!$AE:$AG,IF($M$4="TE0714_REV02",RAW_m_TE0714_REV02!$AE:$AG,IF($M$4="TE0714_REV03",RAW_m_TE0714_REV03!$AE:$AG))),3,0),"---")</f>
        <v>---</v>
      </c>
      <c r="S278" s="44" t="str">
        <f t="shared" si="9"/>
        <v>---</v>
      </c>
    </row>
    <row r="279" spans="2:19" ht="15" customHeight="1" x14ac:dyDescent="0.25">
      <c r="B279" s="41">
        <f t="shared" si="8"/>
        <v>274</v>
      </c>
      <c r="C279" s="42">
        <f>IFERROR(IF($C$4="TEBT0714_REV01",CALC_CONN_TEBT0714_REV01!U279,IF($C$4="TEBB0714_REV01",CALC_CONN_TEBB0714_REV01!U279,IF($C$4="TEBA0714_REV01",CALC_CONN_TEBA0714_REV01!U279,))),"---")</f>
        <v>0</v>
      </c>
      <c r="D279" s="43">
        <f>IFERROR(IF($C$4="TEBT0714_REV01",CALC_CONN_TEBT0714_REV01!D279,IF($C$4="TEBB0714_REV01",CALC_CONN_TEBB0714_REV01!D279,IF($C$4="TEBA0714_REV01",CALC_CONN_TEBA0714_REV01!D279,))),"---")</f>
        <v>0</v>
      </c>
      <c r="E279" s="43">
        <f>IFERROR(IF($C$4="TEBT0714_REV01",CALC_CONN_TEBT0714_REV01!E279,IF($C$4="TEBB0714_REV01",CALC_CONN_TEBB0714_REV01!E279,IF($C$4="TEBA0714_REV01",CALC_CONN_TEBA0714_REV01!E279,))),"---")</f>
        <v>0</v>
      </c>
      <c r="F279" s="44" t="str">
        <f>IFERROR(IF(VLOOKUP($D279&amp;"-"&amp;$E279,IF($C$4="TEBA0714_REV01",CALC_CONN_TEBA0714_REV01!$F:$I,IF($C$4="TEBB0714_REV01",CALC_CONN_TEBB0714_REV01!$F:$I,IF($C$4="TEBT0714_REV01",CALC_CONN_TEBT0714_REV01!$F:$I))),4,0)="--","---",IF($C$4="TEBA0714_REV01",CALC_CONN_TEBA0714_REV01!$G279&amp; " --&gt; " &amp;CALC_CONN_TEBA0714_REV01!$I279&amp; " --&gt; ",IF($C$4="TEBB0714_REV01",CALC_CONN_TEBB0714_REV01!$G279&amp; " --&gt; " &amp;CALC_CONN_TEBB0714_REV01!$I279&amp; " --&gt; ",IF($C$4="TEBT0714_REV01",CALC_CONN_TEBT0714_REV01!$G279&amp; " --&gt; " &amp;CALC_CONN_TEBT0714_REV01!$I279&amp; " --&gt; ")))),"---")</f>
        <v>---</v>
      </c>
      <c r="G279" s="44" t="str">
        <f>IFERROR(IF(VLOOKUP($D279&amp;"-"&amp;$E279,IF($C$4="TEBA0714_REV01",CALC_CONN_TEBA0714_REV01!$F:$H,IF($C$4="TEBB0714_REV01",CALC_CONN_TEBB0714_REV01!$F:$H,IF($C$4="TEBT0714_REV01",CALC_CONN_TEBT0714_REV01!$F:$H))),3,0)="--",VLOOKUP($D279&amp;"-"&amp;$E279,IF($C$4="TEBA0714_REV01",CALC_CONN_TEBA0714_REV01!$F:$H,IF($C$4="TEBB0714_REV01",CALC_CONN_TEBB0714_REV01!$F:$H,IF($C$4="TEBT0714_REV01",CALC_CONN_TEBT0714_REV01!$F:$H))),2,0),VLOOKUP($D279&amp;"-"&amp;$E279,IF($C$4="TEBA0714_REV01",CALC_CONN_TEBA0714_REV01!$F:$H,IF($C$4="TEBB0714_REV01",CALC_CONN_TEBB0714_REV01!$F:$H,IF($C$4="TEBT0714_REV01",CALC_CONN_TEBT0714_REV01!$F:$H))),3,0)),"---")</f>
        <v>---</v>
      </c>
      <c r="H279" s="44" t="str">
        <f>IFERROR(VLOOKUP(G279,IF($C$4="TEBT0714_REV01",CALC_CONN_TEBT0714_REV01!$G:$T,IF($C$4="TEBB0714_REV01",CALC_CONN_TEBB0714_REV01!$G:$T,IF($C$4="TEBA0714_REV01",CALC_CONN_TEBA0714_REV01!$G:$T))),14,0),"---")</f>
        <v>---</v>
      </c>
      <c r="I279" s="44" t="str">
        <f>IFERROR(VLOOKUP($D279&amp;"-"&amp;$E279,IF($C$4="TEBA0714_REV01",CALC_CONN_TEBA0714_REV01!$F:$K,IF($C$4="TEBB0714_REV01",CALC_CONN_TEBB0714_REV01!$F:$K,IF($C$4="TEBT0714_REV01",CALC_CONN_TEBT0714_REV01!$F:$K,"???"))),6,0),"---")</f>
        <v>---</v>
      </c>
      <c r="J279" s="45" t="str">
        <f>IFERROR(VLOOKUP($D279&amp;"-"&amp;$E279,IF($C$4="TEBA0714_REV01",CALC_CONN_TEBA0714_REV01!$F:$M,IF($C$4="TEBB0714_REV01",CALC_CONN_TEBB0714_REV01!$F:$M,IF($C$4="TEBT0714_REV01",CALC_CONN_TEBT0714_REV01!$F:$M,"???"))),8,0),"---")</f>
        <v>---</v>
      </c>
      <c r="K279" s="46" t="str">
        <f>IFERROR(VLOOKUP($D279&amp;"-"&amp;$E279,IF($C$4="TEBT0714_REV01",CALC_CONN_TEBT0714_REV01!$F:$N,IF($C$4="TEBB0714_REV01",CALC_CONN_TEBB0714_REV01!$F:$N,IF($C$4="TEBA0714_REV01",CALC_CONN_TEBA0714_REV01!$F:$N))),9,0),"---")</f>
        <v>---</v>
      </c>
      <c r="L279" s="44" t="str">
        <f>IFERROR(VLOOKUP(K279,B2B!$H$3:$I$2000,2,0),"---")</f>
        <v>---</v>
      </c>
      <c r="M279" s="44" t="str">
        <f>IFERROR(VLOOKUP(L279,IF($M$4="TE0714_REV01",RAW_m_TE0714_REV01!$AD:$AH,IF($M$4="TE0714_REV02",RAW_m_TE0714_REV02!$AD:$AH,IF($M$4="TE0714_REV03",RAW_m_TE0714_REV03!$AD:$AH))),5,0),"---")</f>
        <v>---</v>
      </c>
      <c r="N279" s="44" t="str">
        <f>IFERROR(VLOOKUP(L279,IF($M$4="TE0714_REV01",RAW_m_TE0714_REV01!$AE:$AJ,IF($M$4="TE0714_REV02",RAW_m_TE0714_REV02!$AE:$AJ,IF($M$4="TE0714_REV03",RAW_m_TE0714_REV03!$AE:$AJ))),6,0),"---")</f>
        <v>---</v>
      </c>
      <c r="O279" s="54" t="str">
        <f>IFERROR(VLOOKUP(L279,IF($M$4="TE0714_REV01",RAW_m_TE0714_REV01!$AD:$AE,IF($M$4="TE0714_REV02",RAW_m_TE0714_REV02!$AD:$AE,IF($M$4="TE0714_REV03",RAW_m_TE0714_REV03!$AD:$AE))),2,0),"---")</f>
        <v>---</v>
      </c>
      <c r="P279" s="44" t="str">
        <f>IFERROR(VLOOKUP(O279,IF($M$4="TE0714_REV01",RAW_m_TE0714_REV01!$AJ:$AK,IF($M$4="TE0714_REV02",RAW_m_TE0714_REV02!$AJ:$AK,IF($M$4="TE0714_REV03",RAW_m_TE0714_REV03!$AJ:$AK))),2,0),"---")</f>
        <v>---</v>
      </c>
      <c r="Q279" s="44" t="str">
        <f>IFERROR(VLOOKUP(L279,IF($M$4="TE0714_REV01",RAW_m_TE0714_REV01!$AD:$AF,IF($M$4="TE0714_REV02",RAW_m_TE0714_REV02!$AD:$AF,IF($M$4="TE0714_REV03",RAW_m_TE0714_REV03!$AD:$AF))),3,0),"---")</f>
        <v>---</v>
      </c>
      <c r="R279" s="44" t="str">
        <f>IFERROR(VLOOKUP(O279,IF($M$4="TE0714_REV01",RAW_m_TE0714_REV01!$AE:$AG,IF($M$4="TE0714_REV02",RAW_m_TE0714_REV02!$AE:$AG,IF($M$4="TE0714_REV03",RAW_m_TE0714_REV03!$AE:$AG))),3,0),"---")</f>
        <v>---</v>
      </c>
      <c r="S279" s="44" t="str">
        <f t="shared" si="9"/>
        <v>---</v>
      </c>
    </row>
    <row r="280" spans="2:19" ht="15" customHeight="1" x14ac:dyDescent="0.25">
      <c r="B280" s="41">
        <f t="shared" si="8"/>
        <v>275</v>
      </c>
      <c r="C280" s="42">
        <f>IFERROR(IF($C$4="TEBT0714_REV01",CALC_CONN_TEBT0714_REV01!U280,IF($C$4="TEBB0714_REV01",CALC_CONN_TEBB0714_REV01!U280,IF($C$4="TEBA0714_REV01",CALC_CONN_TEBA0714_REV01!U280,))),"---")</f>
        <v>0</v>
      </c>
      <c r="D280" s="43">
        <f>IFERROR(IF($C$4="TEBT0714_REV01",CALC_CONN_TEBT0714_REV01!D280,IF($C$4="TEBB0714_REV01",CALC_CONN_TEBB0714_REV01!D280,IF($C$4="TEBA0714_REV01",CALC_CONN_TEBA0714_REV01!D280,))),"---")</f>
        <v>0</v>
      </c>
      <c r="E280" s="43">
        <f>IFERROR(IF($C$4="TEBT0714_REV01",CALC_CONN_TEBT0714_REV01!E280,IF($C$4="TEBB0714_REV01",CALC_CONN_TEBB0714_REV01!E280,IF($C$4="TEBA0714_REV01",CALC_CONN_TEBA0714_REV01!E280,))),"---")</f>
        <v>0</v>
      </c>
      <c r="F280" s="44" t="str">
        <f>IFERROR(IF(VLOOKUP($D280&amp;"-"&amp;$E280,IF($C$4="TEBA0714_REV01",CALC_CONN_TEBA0714_REV01!$F:$I,IF($C$4="TEBB0714_REV01",CALC_CONN_TEBB0714_REV01!$F:$I,IF($C$4="TEBT0714_REV01",CALC_CONN_TEBT0714_REV01!$F:$I))),4,0)="--","---",IF($C$4="TEBA0714_REV01",CALC_CONN_TEBA0714_REV01!$G280&amp; " --&gt; " &amp;CALC_CONN_TEBA0714_REV01!$I280&amp; " --&gt; ",IF($C$4="TEBB0714_REV01",CALC_CONN_TEBB0714_REV01!$G280&amp; " --&gt; " &amp;CALC_CONN_TEBB0714_REV01!$I280&amp; " --&gt; ",IF($C$4="TEBT0714_REV01",CALC_CONN_TEBT0714_REV01!$G280&amp; " --&gt; " &amp;CALC_CONN_TEBT0714_REV01!$I280&amp; " --&gt; ")))),"---")</f>
        <v>---</v>
      </c>
      <c r="G280" s="44" t="str">
        <f>IFERROR(IF(VLOOKUP($D280&amp;"-"&amp;$E280,IF($C$4="TEBA0714_REV01",CALC_CONN_TEBA0714_REV01!$F:$H,IF($C$4="TEBB0714_REV01",CALC_CONN_TEBB0714_REV01!$F:$H,IF($C$4="TEBT0714_REV01",CALC_CONN_TEBT0714_REV01!$F:$H))),3,0)="--",VLOOKUP($D280&amp;"-"&amp;$E280,IF($C$4="TEBA0714_REV01",CALC_CONN_TEBA0714_REV01!$F:$H,IF($C$4="TEBB0714_REV01",CALC_CONN_TEBB0714_REV01!$F:$H,IF($C$4="TEBT0714_REV01",CALC_CONN_TEBT0714_REV01!$F:$H))),2,0),VLOOKUP($D280&amp;"-"&amp;$E280,IF($C$4="TEBA0714_REV01",CALC_CONN_TEBA0714_REV01!$F:$H,IF($C$4="TEBB0714_REV01",CALC_CONN_TEBB0714_REV01!$F:$H,IF($C$4="TEBT0714_REV01",CALC_CONN_TEBT0714_REV01!$F:$H))),3,0)),"---")</f>
        <v>---</v>
      </c>
      <c r="H280" s="44" t="str">
        <f>IFERROR(VLOOKUP(G280,IF($C$4="TEBT0714_REV01",CALC_CONN_TEBT0714_REV01!$G:$T,IF($C$4="TEBB0714_REV01",CALC_CONN_TEBB0714_REV01!$G:$T,IF($C$4="TEBA0714_REV01",CALC_CONN_TEBA0714_REV01!$G:$T))),14,0),"---")</f>
        <v>---</v>
      </c>
      <c r="I280" s="44" t="str">
        <f>IFERROR(VLOOKUP($D280&amp;"-"&amp;$E280,IF($C$4="TEBA0714_REV01",CALC_CONN_TEBA0714_REV01!$F:$K,IF($C$4="TEBB0714_REV01",CALC_CONN_TEBB0714_REV01!$F:$K,IF($C$4="TEBT0714_REV01",CALC_CONN_TEBT0714_REV01!$F:$K,"???"))),6,0),"---")</f>
        <v>---</v>
      </c>
      <c r="J280" s="45" t="str">
        <f>IFERROR(VLOOKUP($D280&amp;"-"&amp;$E280,IF($C$4="TEBA0714_REV01",CALC_CONN_TEBA0714_REV01!$F:$M,IF($C$4="TEBB0714_REV01",CALC_CONN_TEBB0714_REV01!$F:$M,IF($C$4="TEBT0714_REV01",CALC_CONN_TEBT0714_REV01!$F:$M,"???"))),8,0),"---")</f>
        <v>---</v>
      </c>
      <c r="K280" s="46" t="str">
        <f>IFERROR(VLOOKUP($D280&amp;"-"&amp;$E280,IF($C$4="TEBT0714_REV01",CALC_CONN_TEBT0714_REV01!$F:$N,IF($C$4="TEBB0714_REV01",CALC_CONN_TEBB0714_REV01!$F:$N,IF($C$4="TEBA0714_REV01",CALC_CONN_TEBA0714_REV01!$F:$N))),9,0),"---")</f>
        <v>---</v>
      </c>
      <c r="L280" s="44" t="str">
        <f>IFERROR(VLOOKUP(K280,B2B!$H$3:$I$2000,2,0),"---")</f>
        <v>---</v>
      </c>
      <c r="M280" s="44" t="str">
        <f>IFERROR(VLOOKUP(L280,IF($M$4="TE0714_REV01",RAW_m_TE0714_REV01!$AD:$AH,IF($M$4="TE0714_REV02",RAW_m_TE0714_REV02!$AD:$AH,IF($M$4="TE0714_REV03",RAW_m_TE0714_REV03!$AD:$AH))),5,0),"---")</f>
        <v>---</v>
      </c>
      <c r="N280" s="44" t="str">
        <f>IFERROR(VLOOKUP(L280,IF($M$4="TE0714_REV01",RAW_m_TE0714_REV01!$AE:$AJ,IF($M$4="TE0714_REV02",RAW_m_TE0714_REV02!$AE:$AJ,IF($M$4="TE0714_REV03",RAW_m_TE0714_REV03!$AE:$AJ))),6,0),"---")</f>
        <v>---</v>
      </c>
      <c r="O280" s="54" t="str">
        <f>IFERROR(VLOOKUP(L280,IF($M$4="TE0714_REV01",RAW_m_TE0714_REV01!$AD:$AE,IF($M$4="TE0714_REV02",RAW_m_TE0714_REV02!$AD:$AE,IF($M$4="TE0714_REV03",RAW_m_TE0714_REV03!$AD:$AE))),2,0),"---")</f>
        <v>---</v>
      </c>
      <c r="P280" s="44" t="str">
        <f>IFERROR(VLOOKUP(O280,IF($M$4="TE0714_REV01",RAW_m_TE0714_REV01!$AJ:$AK,IF($M$4="TE0714_REV02",RAW_m_TE0714_REV02!$AJ:$AK,IF($M$4="TE0714_REV03",RAW_m_TE0714_REV03!$AJ:$AK))),2,0),"---")</f>
        <v>---</v>
      </c>
      <c r="Q280" s="44" t="str">
        <f>IFERROR(VLOOKUP(L280,IF($M$4="TE0714_REV01",RAW_m_TE0714_REV01!$AD:$AF,IF($M$4="TE0714_REV02",RAW_m_TE0714_REV02!$AD:$AF,IF($M$4="TE0714_REV03",RAW_m_TE0714_REV03!$AD:$AF))),3,0),"---")</f>
        <v>---</v>
      </c>
      <c r="R280" s="44" t="str">
        <f>IFERROR(VLOOKUP(O280,IF($M$4="TE0714_REV01",RAW_m_TE0714_REV01!$AE:$AG,IF($M$4="TE0714_REV02",RAW_m_TE0714_REV02!$AE:$AG,IF($M$4="TE0714_REV03",RAW_m_TE0714_REV03!$AE:$AG))),3,0),"---")</f>
        <v>---</v>
      </c>
      <c r="S280" s="44" t="str">
        <f t="shared" si="9"/>
        <v>---</v>
      </c>
    </row>
    <row r="281" spans="2:19" ht="15" customHeight="1" x14ac:dyDescent="0.25">
      <c r="B281" s="41">
        <f t="shared" si="8"/>
        <v>276</v>
      </c>
      <c r="C281" s="42">
        <f>IFERROR(IF($C$4="TEBT0714_REV01",CALC_CONN_TEBT0714_REV01!U281,IF($C$4="TEBB0714_REV01",CALC_CONN_TEBB0714_REV01!U281,IF($C$4="TEBA0714_REV01",CALC_CONN_TEBA0714_REV01!U281,))),"---")</f>
        <v>0</v>
      </c>
      <c r="D281" s="43">
        <f>IFERROR(IF($C$4="TEBT0714_REV01",CALC_CONN_TEBT0714_REV01!D281,IF($C$4="TEBB0714_REV01",CALC_CONN_TEBB0714_REV01!D281,IF($C$4="TEBA0714_REV01",CALC_CONN_TEBA0714_REV01!D281,))),"---")</f>
        <v>0</v>
      </c>
      <c r="E281" s="43">
        <f>IFERROR(IF($C$4="TEBT0714_REV01",CALC_CONN_TEBT0714_REV01!E281,IF($C$4="TEBB0714_REV01",CALC_CONN_TEBB0714_REV01!E281,IF($C$4="TEBA0714_REV01",CALC_CONN_TEBA0714_REV01!E281,))),"---")</f>
        <v>0</v>
      </c>
      <c r="F281" s="44" t="str">
        <f>IFERROR(IF(VLOOKUP($D281&amp;"-"&amp;$E281,IF($C$4="TEBA0714_REV01",CALC_CONN_TEBA0714_REV01!$F:$I,IF($C$4="TEBB0714_REV01",CALC_CONN_TEBB0714_REV01!$F:$I,IF($C$4="TEBT0714_REV01",CALC_CONN_TEBT0714_REV01!$F:$I))),4,0)="--","---",IF($C$4="TEBA0714_REV01",CALC_CONN_TEBA0714_REV01!$G281&amp; " --&gt; " &amp;CALC_CONN_TEBA0714_REV01!$I281&amp; " --&gt; ",IF($C$4="TEBB0714_REV01",CALC_CONN_TEBB0714_REV01!$G281&amp; " --&gt; " &amp;CALC_CONN_TEBB0714_REV01!$I281&amp; " --&gt; ",IF($C$4="TEBT0714_REV01",CALC_CONN_TEBT0714_REV01!$G281&amp; " --&gt; " &amp;CALC_CONN_TEBT0714_REV01!$I281&amp; " --&gt; ")))),"---")</f>
        <v>---</v>
      </c>
      <c r="G281" s="44" t="str">
        <f>IFERROR(IF(VLOOKUP($D281&amp;"-"&amp;$E281,IF($C$4="TEBA0714_REV01",CALC_CONN_TEBA0714_REV01!$F:$H,IF($C$4="TEBB0714_REV01",CALC_CONN_TEBB0714_REV01!$F:$H,IF($C$4="TEBT0714_REV01",CALC_CONN_TEBT0714_REV01!$F:$H))),3,0)="--",VLOOKUP($D281&amp;"-"&amp;$E281,IF($C$4="TEBA0714_REV01",CALC_CONN_TEBA0714_REV01!$F:$H,IF($C$4="TEBB0714_REV01",CALC_CONN_TEBB0714_REV01!$F:$H,IF($C$4="TEBT0714_REV01",CALC_CONN_TEBT0714_REV01!$F:$H))),2,0),VLOOKUP($D281&amp;"-"&amp;$E281,IF($C$4="TEBA0714_REV01",CALC_CONN_TEBA0714_REV01!$F:$H,IF($C$4="TEBB0714_REV01",CALC_CONN_TEBB0714_REV01!$F:$H,IF($C$4="TEBT0714_REV01",CALC_CONN_TEBT0714_REV01!$F:$H))),3,0)),"---")</f>
        <v>---</v>
      </c>
      <c r="H281" s="44" t="str">
        <f>IFERROR(VLOOKUP(G281,IF($C$4="TEBT0714_REV01",CALC_CONN_TEBT0714_REV01!$G:$T,IF($C$4="TEBB0714_REV01",CALC_CONN_TEBB0714_REV01!$G:$T,IF($C$4="TEBA0714_REV01",CALC_CONN_TEBA0714_REV01!$G:$T))),14,0),"---")</f>
        <v>---</v>
      </c>
      <c r="I281" s="44" t="str">
        <f>IFERROR(VLOOKUP($D281&amp;"-"&amp;$E281,IF($C$4="TEBA0714_REV01",CALC_CONN_TEBA0714_REV01!$F:$K,IF($C$4="TEBB0714_REV01",CALC_CONN_TEBB0714_REV01!$F:$K,IF($C$4="TEBT0714_REV01",CALC_CONN_TEBT0714_REV01!$F:$K,"???"))),6,0),"---")</f>
        <v>---</v>
      </c>
      <c r="J281" s="45" t="str">
        <f>IFERROR(VLOOKUP($D281&amp;"-"&amp;$E281,IF($C$4="TEBA0714_REV01",CALC_CONN_TEBA0714_REV01!$F:$M,IF($C$4="TEBB0714_REV01",CALC_CONN_TEBB0714_REV01!$F:$M,IF($C$4="TEBT0714_REV01",CALC_CONN_TEBT0714_REV01!$F:$M,"???"))),8,0),"---")</f>
        <v>---</v>
      </c>
      <c r="K281" s="46" t="str">
        <f>IFERROR(VLOOKUP($D281&amp;"-"&amp;$E281,IF($C$4="TEBT0714_REV01",CALC_CONN_TEBT0714_REV01!$F:$N,IF($C$4="TEBB0714_REV01",CALC_CONN_TEBB0714_REV01!$F:$N,IF($C$4="TEBA0714_REV01",CALC_CONN_TEBA0714_REV01!$F:$N))),9,0),"---")</f>
        <v>---</v>
      </c>
      <c r="L281" s="44" t="str">
        <f>IFERROR(VLOOKUP(K281,B2B!$H$3:$I$2000,2,0),"---")</f>
        <v>---</v>
      </c>
      <c r="M281" s="44" t="str">
        <f>IFERROR(VLOOKUP(L281,IF($M$4="TE0714_REV01",RAW_m_TE0714_REV01!$AD:$AH,IF($M$4="TE0714_REV02",RAW_m_TE0714_REV02!$AD:$AH,IF($M$4="TE0714_REV03",RAW_m_TE0714_REV03!$AD:$AH))),5,0),"---")</f>
        <v>---</v>
      </c>
      <c r="N281" s="44" t="str">
        <f>IFERROR(VLOOKUP(L281,IF($M$4="TE0714_REV01",RAW_m_TE0714_REV01!$AE:$AJ,IF($M$4="TE0714_REV02",RAW_m_TE0714_REV02!$AE:$AJ,IF($M$4="TE0714_REV03",RAW_m_TE0714_REV03!$AE:$AJ))),6,0),"---")</f>
        <v>---</v>
      </c>
      <c r="O281" s="54" t="str">
        <f>IFERROR(VLOOKUP(L281,IF($M$4="TE0714_REV01",RAW_m_TE0714_REV01!$AD:$AE,IF($M$4="TE0714_REV02",RAW_m_TE0714_REV02!$AD:$AE,IF($M$4="TE0714_REV03",RAW_m_TE0714_REV03!$AD:$AE))),2,0),"---")</f>
        <v>---</v>
      </c>
      <c r="P281" s="44" t="str">
        <f>IFERROR(VLOOKUP(O281,IF($M$4="TE0714_REV01",RAW_m_TE0714_REV01!$AJ:$AK,IF($M$4="TE0714_REV02",RAW_m_TE0714_REV02!$AJ:$AK,IF($M$4="TE0714_REV03",RAW_m_TE0714_REV03!$AJ:$AK))),2,0),"---")</f>
        <v>---</v>
      </c>
      <c r="Q281" s="44" t="str">
        <f>IFERROR(VLOOKUP(L281,IF($M$4="TE0714_REV01",RAW_m_TE0714_REV01!$AD:$AF,IF($M$4="TE0714_REV02",RAW_m_TE0714_REV02!$AD:$AF,IF($M$4="TE0714_REV03",RAW_m_TE0714_REV03!$AD:$AF))),3,0),"---")</f>
        <v>---</v>
      </c>
      <c r="R281" s="44" t="str">
        <f>IFERROR(VLOOKUP(O281,IF($M$4="TE0714_REV01",RAW_m_TE0714_REV01!$AE:$AG,IF($M$4="TE0714_REV02",RAW_m_TE0714_REV02!$AE:$AG,IF($M$4="TE0714_REV03",RAW_m_TE0714_REV03!$AE:$AG))),3,0),"---")</f>
        <v>---</v>
      </c>
      <c r="S281" s="44" t="str">
        <f t="shared" si="9"/>
        <v>---</v>
      </c>
    </row>
    <row r="282" spans="2:19" ht="15" customHeight="1" x14ac:dyDescent="0.25">
      <c r="B282" s="41">
        <f t="shared" si="8"/>
        <v>277</v>
      </c>
      <c r="C282" s="42">
        <f>IFERROR(IF($C$4="TEBT0714_REV01",CALC_CONN_TEBT0714_REV01!U282,IF($C$4="TEBB0714_REV01",CALC_CONN_TEBB0714_REV01!U282,IF($C$4="TEBA0714_REV01",CALC_CONN_TEBA0714_REV01!U282,))),"---")</f>
        <v>0</v>
      </c>
      <c r="D282" s="43">
        <f>IFERROR(IF($C$4="TEBT0714_REV01",CALC_CONN_TEBT0714_REV01!D282,IF($C$4="TEBB0714_REV01",CALC_CONN_TEBB0714_REV01!D282,IF($C$4="TEBA0714_REV01",CALC_CONN_TEBA0714_REV01!D282,))),"---")</f>
        <v>0</v>
      </c>
      <c r="E282" s="43">
        <f>IFERROR(IF($C$4="TEBT0714_REV01",CALC_CONN_TEBT0714_REV01!E282,IF($C$4="TEBB0714_REV01",CALC_CONN_TEBB0714_REV01!E282,IF($C$4="TEBA0714_REV01",CALC_CONN_TEBA0714_REV01!E282,))),"---")</f>
        <v>0</v>
      </c>
      <c r="F282" s="44" t="str">
        <f>IFERROR(IF(VLOOKUP($D282&amp;"-"&amp;$E282,IF($C$4="TEBA0714_REV01",CALC_CONN_TEBA0714_REV01!$F:$I,IF($C$4="TEBB0714_REV01",CALC_CONN_TEBB0714_REV01!$F:$I,IF($C$4="TEBT0714_REV01",CALC_CONN_TEBT0714_REV01!$F:$I))),4,0)="--","---",IF($C$4="TEBA0714_REV01",CALC_CONN_TEBA0714_REV01!$G282&amp; " --&gt; " &amp;CALC_CONN_TEBA0714_REV01!$I282&amp; " --&gt; ",IF($C$4="TEBB0714_REV01",CALC_CONN_TEBB0714_REV01!$G282&amp; " --&gt; " &amp;CALC_CONN_TEBB0714_REV01!$I282&amp; " --&gt; ",IF($C$4="TEBT0714_REV01",CALC_CONN_TEBT0714_REV01!$G282&amp; " --&gt; " &amp;CALC_CONN_TEBT0714_REV01!$I282&amp; " --&gt; ")))),"---")</f>
        <v>---</v>
      </c>
      <c r="G282" s="44" t="str">
        <f>IFERROR(IF(VLOOKUP($D282&amp;"-"&amp;$E282,IF($C$4="TEBA0714_REV01",CALC_CONN_TEBA0714_REV01!$F:$H,IF($C$4="TEBB0714_REV01",CALC_CONN_TEBB0714_REV01!$F:$H,IF($C$4="TEBT0714_REV01",CALC_CONN_TEBT0714_REV01!$F:$H))),3,0)="--",VLOOKUP($D282&amp;"-"&amp;$E282,IF($C$4="TEBA0714_REV01",CALC_CONN_TEBA0714_REV01!$F:$H,IF($C$4="TEBB0714_REV01",CALC_CONN_TEBB0714_REV01!$F:$H,IF($C$4="TEBT0714_REV01",CALC_CONN_TEBT0714_REV01!$F:$H))),2,0),VLOOKUP($D282&amp;"-"&amp;$E282,IF($C$4="TEBA0714_REV01",CALC_CONN_TEBA0714_REV01!$F:$H,IF($C$4="TEBB0714_REV01",CALC_CONN_TEBB0714_REV01!$F:$H,IF($C$4="TEBT0714_REV01",CALC_CONN_TEBT0714_REV01!$F:$H))),3,0)),"---")</f>
        <v>---</v>
      </c>
      <c r="H282" s="44" t="str">
        <f>IFERROR(VLOOKUP(G282,IF($C$4="TEBT0714_REV01",CALC_CONN_TEBT0714_REV01!$G:$T,IF($C$4="TEBB0714_REV01",CALC_CONN_TEBB0714_REV01!$G:$T,IF($C$4="TEBA0714_REV01",CALC_CONN_TEBA0714_REV01!$G:$T))),14,0),"---")</f>
        <v>---</v>
      </c>
      <c r="I282" s="44" t="str">
        <f>IFERROR(VLOOKUP($D282&amp;"-"&amp;$E282,IF($C$4="TEBA0714_REV01",CALC_CONN_TEBA0714_REV01!$F:$K,IF($C$4="TEBB0714_REV01",CALC_CONN_TEBB0714_REV01!$F:$K,IF($C$4="TEBT0714_REV01",CALC_CONN_TEBT0714_REV01!$F:$K,"???"))),6,0),"---")</f>
        <v>---</v>
      </c>
      <c r="J282" s="45" t="str">
        <f>IFERROR(VLOOKUP($D282&amp;"-"&amp;$E282,IF($C$4="TEBA0714_REV01",CALC_CONN_TEBA0714_REV01!$F:$M,IF($C$4="TEBB0714_REV01",CALC_CONN_TEBB0714_REV01!$F:$M,IF($C$4="TEBT0714_REV01",CALC_CONN_TEBT0714_REV01!$F:$M,"???"))),8,0),"---")</f>
        <v>---</v>
      </c>
      <c r="K282" s="46" t="str">
        <f>IFERROR(VLOOKUP($D282&amp;"-"&amp;$E282,IF($C$4="TEBT0714_REV01",CALC_CONN_TEBT0714_REV01!$F:$N,IF($C$4="TEBB0714_REV01",CALC_CONN_TEBB0714_REV01!$F:$N,IF($C$4="TEBA0714_REV01",CALC_CONN_TEBA0714_REV01!$F:$N))),9,0),"---")</f>
        <v>---</v>
      </c>
      <c r="L282" s="44" t="str">
        <f>IFERROR(VLOOKUP(K282,B2B!$H$3:$I$2000,2,0),"---")</f>
        <v>---</v>
      </c>
      <c r="M282" s="44" t="str">
        <f>IFERROR(VLOOKUP(L282,IF($M$4="TE0714_REV01",RAW_m_TE0714_REV01!$AD:$AH,IF($M$4="TE0714_REV02",RAW_m_TE0714_REV02!$AD:$AH,IF($M$4="TE0714_REV03",RAW_m_TE0714_REV03!$AD:$AH))),5,0),"---")</f>
        <v>---</v>
      </c>
      <c r="N282" s="44" t="str">
        <f>IFERROR(VLOOKUP(L282,IF($M$4="TE0714_REV01",RAW_m_TE0714_REV01!$AE:$AJ,IF($M$4="TE0714_REV02",RAW_m_TE0714_REV02!$AE:$AJ,IF($M$4="TE0714_REV03",RAW_m_TE0714_REV03!$AE:$AJ))),6,0),"---")</f>
        <v>---</v>
      </c>
      <c r="O282" s="54" t="str">
        <f>IFERROR(VLOOKUP(L282,IF($M$4="TE0714_REV01",RAW_m_TE0714_REV01!$AD:$AE,IF($M$4="TE0714_REV02",RAW_m_TE0714_REV02!$AD:$AE,IF($M$4="TE0714_REV03",RAW_m_TE0714_REV03!$AD:$AE))),2,0),"---")</f>
        <v>---</v>
      </c>
      <c r="P282" s="44" t="str">
        <f>IFERROR(VLOOKUP(O282,IF($M$4="TE0714_REV01",RAW_m_TE0714_REV01!$AJ:$AK,IF($M$4="TE0714_REV02",RAW_m_TE0714_REV02!$AJ:$AK,IF($M$4="TE0714_REV03",RAW_m_TE0714_REV03!$AJ:$AK))),2,0),"---")</f>
        <v>---</v>
      </c>
      <c r="Q282" s="44" t="str">
        <f>IFERROR(VLOOKUP(L282,IF($M$4="TE0714_REV01",RAW_m_TE0714_REV01!$AD:$AF,IF($M$4="TE0714_REV02",RAW_m_TE0714_REV02!$AD:$AF,IF($M$4="TE0714_REV03",RAW_m_TE0714_REV03!$AD:$AF))),3,0),"---")</f>
        <v>---</v>
      </c>
      <c r="R282" s="44" t="str">
        <f>IFERROR(VLOOKUP(O282,IF($M$4="TE0714_REV01",RAW_m_TE0714_REV01!$AE:$AG,IF($M$4="TE0714_REV02",RAW_m_TE0714_REV02!$AE:$AG,IF($M$4="TE0714_REV03",RAW_m_TE0714_REV03!$AE:$AG))),3,0),"---")</f>
        <v>---</v>
      </c>
      <c r="S282" s="44" t="str">
        <f t="shared" si="9"/>
        <v>---</v>
      </c>
    </row>
    <row r="283" spans="2:19" ht="15" customHeight="1" x14ac:dyDescent="0.25">
      <c r="B283" s="41">
        <f t="shared" si="8"/>
        <v>278</v>
      </c>
      <c r="C283" s="42">
        <f>IFERROR(IF($C$4="TEBT0714_REV01",CALC_CONN_TEBT0714_REV01!U283,IF($C$4="TEBB0714_REV01",CALC_CONN_TEBB0714_REV01!U283,IF($C$4="TEBA0714_REV01",CALC_CONN_TEBA0714_REV01!U283,))),"---")</f>
        <v>0</v>
      </c>
      <c r="D283" s="43">
        <f>IFERROR(IF($C$4="TEBT0714_REV01",CALC_CONN_TEBT0714_REV01!D283,IF($C$4="TEBB0714_REV01",CALC_CONN_TEBB0714_REV01!D283,IF($C$4="TEBA0714_REV01",CALC_CONN_TEBA0714_REV01!D283,))),"---")</f>
        <v>0</v>
      </c>
      <c r="E283" s="43">
        <f>IFERROR(IF($C$4="TEBT0714_REV01",CALC_CONN_TEBT0714_REV01!E283,IF($C$4="TEBB0714_REV01",CALC_CONN_TEBB0714_REV01!E283,IF($C$4="TEBA0714_REV01",CALC_CONN_TEBA0714_REV01!E283,))),"---")</f>
        <v>0</v>
      </c>
      <c r="F283" s="44" t="str">
        <f>IFERROR(IF(VLOOKUP($D283&amp;"-"&amp;$E283,IF($C$4="TEBA0714_REV01",CALC_CONN_TEBA0714_REV01!$F:$I,IF($C$4="TEBB0714_REV01",CALC_CONN_TEBB0714_REV01!$F:$I,IF($C$4="TEBT0714_REV01",CALC_CONN_TEBT0714_REV01!$F:$I))),4,0)="--","---",IF($C$4="TEBA0714_REV01",CALC_CONN_TEBA0714_REV01!$G283&amp; " --&gt; " &amp;CALC_CONN_TEBA0714_REV01!$I283&amp; " --&gt; ",IF($C$4="TEBB0714_REV01",CALC_CONN_TEBB0714_REV01!$G283&amp; " --&gt; " &amp;CALC_CONN_TEBB0714_REV01!$I283&amp; " --&gt; ",IF($C$4="TEBT0714_REV01",CALC_CONN_TEBT0714_REV01!$G283&amp; " --&gt; " &amp;CALC_CONN_TEBT0714_REV01!$I283&amp; " --&gt; ")))),"---")</f>
        <v>---</v>
      </c>
      <c r="G283" s="44" t="str">
        <f>IFERROR(IF(VLOOKUP($D283&amp;"-"&amp;$E283,IF($C$4="TEBA0714_REV01",CALC_CONN_TEBA0714_REV01!$F:$H,IF($C$4="TEBB0714_REV01",CALC_CONN_TEBB0714_REV01!$F:$H,IF($C$4="TEBT0714_REV01",CALC_CONN_TEBT0714_REV01!$F:$H))),3,0)="--",VLOOKUP($D283&amp;"-"&amp;$E283,IF($C$4="TEBA0714_REV01",CALC_CONN_TEBA0714_REV01!$F:$H,IF($C$4="TEBB0714_REV01",CALC_CONN_TEBB0714_REV01!$F:$H,IF($C$4="TEBT0714_REV01",CALC_CONN_TEBT0714_REV01!$F:$H))),2,0),VLOOKUP($D283&amp;"-"&amp;$E283,IF($C$4="TEBA0714_REV01",CALC_CONN_TEBA0714_REV01!$F:$H,IF($C$4="TEBB0714_REV01",CALC_CONN_TEBB0714_REV01!$F:$H,IF($C$4="TEBT0714_REV01",CALC_CONN_TEBT0714_REV01!$F:$H))),3,0)),"---")</f>
        <v>---</v>
      </c>
      <c r="H283" s="44" t="str">
        <f>IFERROR(VLOOKUP(G283,IF($C$4="TEBT0714_REV01",CALC_CONN_TEBT0714_REV01!$G:$T,IF($C$4="TEBB0714_REV01",CALC_CONN_TEBB0714_REV01!$G:$T,IF($C$4="TEBA0714_REV01",CALC_CONN_TEBA0714_REV01!$G:$T))),14,0),"---")</f>
        <v>---</v>
      </c>
      <c r="I283" s="44" t="str">
        <f>IFERROR(VLOOKUP($D283&amp;"-"&amp;$E283,IF($C$4="TEBA0714_REV01",CALC_CONN_TEBA0714_REV01!$F:$K,IF($C$4="TEBB0714_REV01",CALC_CONN_TEBB0714_REV01!$F:$K,IF($C$4="TEBT0714_REV01",CALC_CONN_TEBT0714_REV01!$F:$K,"???"))),6,0),"---")</f>
        <v>---</v>
      </c>
      <c r="J283" s="45" t="str">
        <f>IFERROR(VLOOKUP($D283&amp;"-"&amp;$E283,IF($C$4="TEBA0714_REV01",CALC_CONN_TEBA0714_REV01!$F:$M,IF($C$4="TEBB0714_REV01",CALC_CONN_TEBB0714_REV01!$F:$M,IF($C$4="TEBT0714_REV01",CALC_CONN_TEBT0714_REV01!$F:$M,"???"))),8,0),"---")</f>
        <v>---</v>
      </c>
      <c r="K283" s="46" t="str">
        <f>IFERROR(VLOOKUP($D283&amp;"-"&amp;$E283,IF($C$4="TEBT0714_REV01",CALC_CONN_TEBT0714_REV01!$F:$N,IF($C$4="TEBB0714_REV01",CALC_CONN_TEBB0714_REV01!$F:$N,IF($C$4="TEBA0714_REV01",CALC_CONN_TEBA0714_REV01!$F:$N))),9,0),"---")</f>
        <v>---</v>
      </c>
      <c r="L283" s="44" t="str">
        <f>IFERROR(VLOOKUP(K283,B2B!$H$3:$I$2000,2,0),"---")</f>
        <v>---</v>
      </c>
      <c r="M283" s="44" t="str">
        <f>IFERROR(VLOOKUP(L283,IF($M$4="TE0714_REV01",RAW_m_TE0714_REV01!$AD:$AH,IF($M$4="TE0714_REV02",RAW_m_TE0714_REV02!$AD:$AH,IF($M$4="TE0714_REV03",RAW_m_TE0714_REV03!$AD:$AH))),5,0),"---")</f>
        <v>---</v>
      </c>
      <c r="N283" s="44" t="str">
        <f>IFERROR(VLOOKUP(L283,IF($M$4="TE0714_REV01",RAW_m_TE0714_REV01!$AE:$AJ,IF($M$4="TE0714_REV02",RAW_m_TE0714_REV02!$AE:$AJ,IF($M$4="TE0714_REV03",RAW_m_TE0714_REV03!$AE:$AJ))),6,0),"---")</f>
        <v>---</v>
      </c>
      <c r="O283" s="54" t="str">
        <f>IFERROR(VLOOKUP(L283,IF($M$4="TE0714_REV01",RAW_m_TE0714_REV01!$AD:$AE,IF($M$4="TE0714_REV02",RAW_m_TE0714_REV02!$AD:$AE,IF($M$4="TE0714_REV03",RAW_m_TE0714_REV03!$AD:$AE))),2,0),"---")</f>
        <v>---</v>
      </c>
      <c r="P283" s="44" t="str">
        <f>IFERROR(VLOOKUP(O283,IF($M$4="TE0714_REV01",RAW_m_TE0714_REV01!$AJ:$AK,IF($M$4="TE0714_REV02",RAW_m_TE0714_REV02!$AJ:$AK,IF($M$4="TE0714_REV03",RAW_m_TE0714_REV03!$AJ:$AK))),2,0),"---")</f>
        <v>---</v>
      </c>
      <c r="Q283" s="44" t="str">
        <f>IFERROR(VLOOKUP(L283,IF($M$4="TE0714_REV01",RAW_m_TE0714_REV01!$AD:$AF,IF($M$4="TE0714_REV02",RAW_m_TE0714_REV02!$AD:$AF,IF($M$4="TE0714_REV03",RAW_m_TE0714_REV03!$AD:$AF))),3,0),"---")</f>
        <v>---</v>
      </c>
      <c r="R283" s="44" t="str">
        <f>IFERROR(VLOOKUP(O283,IF($M$4="TE0714_REV01",RAW_m_TE0714_REV01!$AE:$AG,IF($M$4="TE0714_REV02",RAW_m_TE0714_REV02!$AE:$AG,IF($M$4="TE0714_REV03",RAW_m_TE0714_REV03!$AE:$AG))),3,0),"---")</f>
        <v>---</v>
      </c>
      <c r="S283" s="44" t="str">
        <f t="shared" si="9"/>
        <v>---</v>
      </c>
    </row>
    <row r="284" spans="2:19" ht="15" customHeight="1" x14ac:dyDescent="0.25">
      <c r="B284" s="41">
        <f t="shared" si="8"/>
        <v>279</v>
      </c>
      <c r="C284" s="42">
        <f>IFERROR(IF($C$4="TEBT0714_REV01",CALC_CONN_TEBT0714_REV01!U284,IF($C$4="TEBB0714_REV01",CALC_CONN_TEBB0714_REV01!U284,IF($C$4="TEBA0714_REV01",CALC_CONN_TEBA0714_REV01!U284,))),"---")</f>
        <v>0</v>
      </c>
      <c r="D284" s="43">
        <f>IFERROR(IF($C$4="TEBT0714_REV01",CALC_CONN_TEBT0714_REV01!D284,IF($C$4="TEBB0714_REV01",CALC_CONN_TEBB0714_REV01!D284,IF($C$4="TEBA0714_REV01",CALC_CONN_TEBA0714_REV01!D284,))),"---")</f>
        <v>0</v>
      </c>
      <c r="E284" s="43">
        <f>IFERROR(IF($C$4="TEBT0714_REV01",CALC_CONN_TEBT0714_REV01!E284,IF($C$4="TEBB0714_REV01",CALC_CONN_TEBB0714_REV01!E284,IF($C$4="TEBA0714_REV01",CALC_CONN_TEBA0714_REV01!E284,))),"---")</f>
        <v>0</v>
      </c>
      <c r="F284" s="44" t="str">
        <f>IFERROR(IF(VLOOKUP($D284&amp;"-"&amp;$E284,IF($C$4="TEBA0714_REV01",CALC_CONN_TEBA0714_REV01!$F:$I,IF($C$4="TEBB0714_REV01",CALC_CONN_TEBB0714_REV01!$F:$I,IF($C$4="TEBT0714_REV01",CALC_CONN_TEBT0714_REV01!$F:$I))),4,0)="--","---",IF($C$4="TEBA0714_REV01",CALC_CONN_TEBA0714_REV01!$G284&amp; " --&gt; " &amp;CALC_CONN_TEBA0714_REV01!$I284&amp; " --&gt; ",IF($C$4="TEBB0714_REV01",CALC_CONN_TEBB0714_REV01!$G284&amp; " --&gt; " &amp;CALC_CONN_TEBB0714_REV01!$I284&amp; " --&gt; ",IF($C$4="TEBT0714_REV01",CALC_CONN_TEBT0714_REV01!$G284&amp; " --&gt; " &amp;CALC_CONN_TEBT0714_REV01!$I284&amp; " --&gt; ")))),"---")</f>
        <v>---</v>
      </c>
      <c r="G284" s="44" t="str">
        <f>IFERROR(IF(VLOOKUP($D284&amp;"-"&amp;$E284,IF($C$4="TEBA0714_REV01",CALC_CONN_TEBA0714_REV01!$F:$H,IF($C$4="TEBB0714_REV01",CALC_CONN_TEBB0714_REV01!$F:$H,IF($C$4="TEBT0714_REV01",CALC_CONN_TEBT0714_REV01!$F:$H))),3,0)="--",VLOOKUP($D284&amp;"-"&amp;$E284,IF($C$4="TEBA0714_REV01",CALC_CONN_TEBA0714_REV01!$F:$H,IF($C$4="TEBB0714_REV01",CALC_CONN_TEBB0714_REV01!$F:$H,IF($C$4="TEBT0714_REV01",CALC_CONN_TEBT0714_REV01!$F:$H))),2,0),VLOOKUP($D284&amp;"-"&amp;$E284,IF($C$4="TEBA0714_REV01",CALC_CONN_TEBA0714_REV01!$F:$H,IF($C$4="TEBB0714_REV01",CALC_CONN_TEBB0714_REV01!$F:$H,IF($C$4="TEBT0714_REV01",CALC_CONN_TEBT0714_REV01!$F:$H))),3,0)),"---")</f>
        <v>---</v>
      </c>
      <c r="H284" s="44" t="str">
        <f>IFERROR(VLOOKUP(G284,IF($C$4="TEBT0714_REV01",CALC_CONN_TEBT0714_REV01!$G:$T,IF($C$4="TEBB0714_REV01",CALC_CONN_TEBB0714_REV01!$G:$T,IF($C$4="TEBA0714_REV01",CALC_CONN_TEBA0714_REV01!$G:$T))),14,0),"---")</f>
        <v>---</v>
      </c>
      <c r="I284" s="44" t="str">
        <f>IFERROR(VLOOKUP($D284&amp;"-"&amp;$E284,IF($C$4="TEBA0714_REV01",CALC_CONN_TEBA0714_REV01!$F:$K,IF($C$4="TEBB0714_REV01",CALC_CONN_TEBB0714_REV01!$F:$K,IF($C$4="TEBT0714_REV01",CALC_CONN_TEBT0714_REV01!$F:$K,"???"))),6,0),"---")</f>
        <v>---</v>
      </c>
      <c r="J284" s="45" t="str">
        <f>IFERROR(VLOOKUP($D284&amp;"-"&amp;$E284,IF($C$4="TEBA0714_REV01",CALC_CONN_TEBA0714_REV01!$F:$M,IF($C$4="TEBB0714_REV01",CALC_CONN_TEBB0714_REV01!$F:$M,IF($C$4="TEBT0714_REV01",CALC_CONN_TEBT0714_REV01!$F:$M,"???"))),8,0),"---")</f>
        <v>---</v>
      </c>
      <c r="K284" s="46" t="str">
        <f>IFERROR(VLOOKUP($D284&amp;"-"&amp;$E284,IF($C$4="TEBT0714_REV01",CALC_CONN_TEBT0714_REV01!$F:$N,IF($C$4="TEBB0714_REV01",CALC_CONN_TEBB0714_REV01!$F:$N,IF($C$4="TEBA0714_REV01",CALC_CONN_TEBA0714_REV01!$F:$N))),9,0),"---")</f>
        <v>---</v>
      </c>
      <c r="L284" s="44" t="str">
        <f>IFERROR(VLOOKUP(K284,B2B!$H$3:$I$2000,2,0),"---")</f>
        <v>---</v>
      </c>
      <c r="M284" s="44" t="str">
        <f>IFERROR(VLOOKUP(L284,IF($M$4="TE0714_REV01",RAW_m_TE0714_REV01!$AD:$AH,IF($M$4="TE0714_REV02",RAW_m_TE0714_REV02!$AD:$AH,IF($M$4="TE0714_REV03",RAW_m_TE0714_REV03!$AD:$AH))),5,0),"---")</f>
        <v>---</v>
      </c>
      <c r="N284" s="44" t="str">
        <f>IFERROR(VLOOKUP(L284,IF($M$4="TE0714_REV01",RAW_m_TE0714_REV01!$AE:$AJ,IF($M$4="TE0714_REV02",RAW_m_TE0714_REV02!$AE:$AJ,IF($M$4="TE0714_REV03",RAW_m_TE0714_REV03!$AE:$AJ))),6,0),"---")</f>
        <v>---</v>
      </c>
      <c r="O284" s="54" t="str">
        <f>IFERROR(VLOOKUP(L284,IF($M$4="TE0714_REV01",RAW_m_TE0714_REV01!$AD:$AE,IF($M$4="TE0714_REV02",RAW_m_TE0714_REV02!$AD:$AE,IF($M$4="TE0714_REV03",RAW_m_TE0714_REV03!$AD:$AE))),2,0),"---")</f>
        <v>---</v>
      </c>
      <c r="P284" s="44" t="str">
        <f>IFERROR(VLOOKUP(O284,IF($M$4="TE0714_REV01",RAW_m_TE0714_REV01!$AJ:$AK,IF($M$4="TE0714_REV02",RAW_m_TE0714_REV02!$AJ:$AK,IF($M$4="TE0714_REV03",RAW_m_TE0714_REV03!$AJ:$AK))),2,0),"---")</f>
        <v>---</v>
      </c>
      <c r="Q284" s="44" t="str">
        <f>IFERROR(VLOOKUP(L284,IF($M$4="TE0714_REV01",RAW_m_TE0714_REV01!$AD:$AF,IF($M$4="TE0714_REV02",RAW_m_TE0714_REV02!$AD:$AF,IF($M$4="TE0714_REV03",RAW_m_TE0714_REV03!$AD:$AF))),3,0),"---")</f>
        <v>---</v>
      </c>
      <c r="R284" s="44" t="str">
        <f>IFERROR(VLOOKUP(O284,IF($M$4="TE0714_REV01",RAW_m_TE0714_REV01!$AE:$AG,IF($M$4="TE0714_REV02",RAW_m_TE0714_REV02!$AE:$AG,IF($M$4="TE0714_REV03",RAW_m_TE0714_REV03!$AE:$AG))),3,0),"---")</f>
        <v>---</v>
      </c>
      <c r="S284" s="44" t="str">
        <f t="shared" si="9"/>
        <v>---</v>
      </c>
    </row>
    <row r="285" spans="2:19" ht="15" customHeight="1" x14ac:dyDescent="0.25">
      <c r="B285" s="41">
        <f t="shared" si="8"/>
        <v>280</v>
      </c>
      <c r="C285" s="42">
        <f>IFERROR(IF($C$4="TEBT0714_REV01",CALC_CONN_TEBT0714_REV01!U285,IF($C$4="TEBB0714_REV01",CALC_CONN_TEBB0714_REV01!U285,IF($C$4="TEBA0714_REV01",CALC_CONN_TEBA0714_REV01!U285,))),"---")</f>
        <v>0</v>
      </c>
      <c r="D285" s="43">
        <f>IFERROR(IF($C$4="TEBT0714_REV01",CALC_CONN_TEBT0714_REV01!D285,IF($C$4="TEBB0714_REV01",CALC_CONN_TEBB0714_REV01!D285,IF($C$4="TEBA0714_REV01",CALC_CONN_TEBA0714_REV01!D285,))),"---")</f>
        <v>0</v>
      </c>
      <c r="E285" s="43">
        <f>IFERROR(IF($C$4="TEBT0714_REV01",CALC_CONN_TEBT0714_REV01!E285,IF($C$4="TEBB0714_REV01",CALC_CONN_TEBB0714_REV01!E285,IF($C$4="TEBA0714_REV01",CALC_CONN_TEBA0714_REV01!E285,))),"---")</f>
        <v>0</v>
      </c>
      <c r="F285" s="44" t="str">
        <f>IFERROR(IF(VLOOKUP($D285&amp;"-"&amp;$E285,IF($C$4="TEBA0714_REV01",CALC_CONN_TEBA0714_REV01!$F:$I,IF($C$4="TEBB0714_REV01",CALC_CONN_TEBB0714_REV01!$F:$I,IF($C$4="TEBT0714_REV01",CALC_CONN_TEBT0714_REV01!$F:$I))),4,0)="--","---",IF($C$4="TEBA0714_REV01",CALC_CONN_TEBA0714_REV01!$G285&amp; " --&gt; " &amp;CALC_CONN_TEBA0714_REV01!$I285&amp; " --&gt; ",IF($C$4="TEBB0714_REV01",CALC_CONN_TEBB0714_REV01!$G285&amp; " --&gt; " &amp;CALC_CONN_TEBB0714_REV01!$I285&amp; " --&gt; ",IF($C$4="TEBT0714_REV01",CALC_CONN_TEBT0714_REV01!$G285&amp; " --&gt; " &amp;CALC_CONN_TEBT0714_REV01!$I285&amp; " --&gt; ")))),"---")</f>
        <v>---</v>
      </c>
      <c r="G285" s="44" t="str">
        <f>IFERROR(IF(VLOOKUP($D285&amp;"-"&amp;$E285,IF($C$4="TEBA0714_REV01",CALC_CONN_TEBA0714_REV01!$F:$H,IF($C$4="TEBB0714_REV01",CALC_CONN_TEBB0714_REV01!$F:$H,IF($C$4="TEBT0714_REV01",CALC_CONN_TEBT0714_REV01!$F:$H))),3,0)="--",VLOOKUP($D285&amp;"-"&amp;$E285,IF($C$4="TEBA0714_REV01",CALC_CONN_TEBA0714_REV01!$F:$H,IF($C$4="TEBB0714_REV01",CALC_CONN_TEBB0714_REV01!$F:$H,IF($C$4="TEBT0714_REV01",CALC_CONN_TEBT0714_REV01!$F:$H))),2,0),VLOOKUP($D285&amp;"-"&amp;$E285,IF($C$4="TEBA0714_REV01",CALC_CONN_TEBA0714_REV01!$F:$H,IF($C$4="TEBB0714_REV01",CALC_CONN_TEBB0714_REV01!$F:$H,IF($C$4="TEBT0714_REV01",CALC_CONN_TEBT0714_REV01!$F:$H))),3,0)),"---")</f>
        <v>---</v>
      </c>
      <c r="H285" s="44" t="str">
        <f>IFERROR(VLOOKUP(G285,IF($C$4="TEBT0714_REV01",CALC_CONN_TEBT0714_REV01!$G:$T,IF($C$4="TEBB0714_REV01",CALC_CONN_TEBB0714_REV01!$G:$T,IF($C$4="TEBA0714_REV01",CALC_CONN_TEBA0714_REV01!$G:$T))),14,0),"---")</f>
        <v>---</v>
      </c>
      <c r="I285" s="44" t="str">
        <f>IFERROR(VLOOKUP($D285&amp;"-"&amp;$E285,IF($C$4="TEBA0714_REV01",CALC_CONN_TEBA0714_REV01!$F:$K,IF($C$4="TEBB0714_REV01",CALC_CONN_TEBB0714_REV01!$F:$K,IF($C$4="TEBT0714_REV01",CALC_CONN_TEBT0714_REV01!$F:$K,"???"))),6,0),"---")</f>
        <v>---</v>
      </c>
      <c r="J285" s="45" t="str">
        <f>IFERROR(VLOOKUP($D285&amp;"-"&amp;$E285,IF($C$4="TEBA0714_REV01",CALC_CONN_TEBA0714_REV01!$F:$M,IF($C$4="TEBB0714_REV01",CALC_CONN_TEBB0714_REV01!$F:$M,IF($C$4="TEBT0714_REV01",CALC_CONN_TEBT0714_REV01!$F:$M,"???"))),8,0),"---")</f>
        <v>---</v>
      </c>
      <c r="K285" s="46" t="str">
        <f>IFERROR(VLOOKUP($D285&amp;"-"&amp;$E285,IF($C$4="TEBT0714_REV01",CALC_CONN_TEBT0714_REV01!$F:$N,IF($C$4="TEBB0714_REV01",CALC_CONN_TEBB0714_REV01!$F:$N,IF($C$4="TEBA0714_REV01",CALC_CONN_TEBA0714_REV01!$F:$N))),9,0),"---")</f>
        <v>---</v>
      </c>
      <c r="L285" s="44" t="str">
        <f>IFERROR(VLOOKUP(K285,B2B!$H$3:$I$2000,2,0),"---")</f>
        <v>---</v>
      </c>
      <c r="M285" s="44" t="str">
        <f>IFERROR(VLOOKUP(L285,IF($M$4="TE0714_REV01",RAW_m_TE0714_REV01!$AD:$AH,IF($M$4="TE0714_REV02",RAW_m_TE0714_REV02!$AD:$AH,IF($M$4="TE0714_REV03",RAW_m_TE0714_REV03!$AD:$AH))),5,0),"---")</f>
        <v>---</v>
      </c>
      <c r="N285" s="44" t="str">
        <f>IFERROR(VLOOKUP(L285,IF($M$4="TE0714_REV01",RAW_m_TE0714_REV01!$AE:$AJ,IF($M$4="TE0714_REV02",RAW_m_TE0714_REV02!$AE:$AJ,IF($M$4="TE0714_REV03",RAW_m_TE0714_REV03!$AE:$AJ))),6,0),"---")</f>
        <v>---</v>
      </c>
      <c r="O285" s="54" t="str">
        <f>IFERROR(VLOOKUP(L285,IF($M$4="TE0714_REV01",RAW_m_TE0714_REV01!$AD:$AE,IF($M$4="TE0714_REV02",RAW_m_TE0714_REV02!$AD:$AE,IF($M$4="TE0714_REV03",RAW_m_TE0714_REV03!$AD:$AE))),2,0),"---")</f>
        <v>---</v>
      </c>
      <c r="P285" s="44" t="str">
        <f>IFERROR(VLOOKUP(O285,IF($M$4="TE0714_REV01",RAW_m_TE0714_REV01!$AJ:$AK,IF($M$4="TE0714_REV02",RAW_m_TE0714_REV02!$AJ:$AK,IF($M$4="TE0714_REV03",RAW_m_TE0714_REV03!$AJ:$AK))),2,0),"---")</f>
        <v>---</v>
      </c>
      <c r="Q285" s="44" t="str">
        <f>IFERROR(VLOOKUP(L285,IF($M$4="TE0714_REV01",RAW_m_TE0714_REV01!$AD:$AF,IF($M$4="TE0714_REV02",RAW_m_TE0714_REV02!$AD:$AF,IF($M$4="TE0714_REV03",RAW_m_TE0714_REV03!$AD:$AF))),3,0),"---")</f>
        <v>---</v>
      </c>
      <c r="R285" s="44" t="str">
        <f>IFERROR(VLOOKUP(O285,IF($M$4="TE0714_REV01",RAW_m_TE0714_REV01!$AE:$AG,IF($M$4="TE0714_REV02",RAW_m_TE0714_REV02!$AE:$AG,IF($M$4="TE0714_REV03",RAW_m_TE0714_REV03!$AE:$AG))),3,0),"---")</f>
        <v>---</v>
      </c>
      <c r="S285" s="44" t="str">
        <f t="shared" si="9"/>
        <v>---</v>
      </c>
    </row>
    <row r="286" spans="2:19" ht="15" customHeight="1" x14ac:dyDescent="0.25">
      <c r="B286" s="41">
        <f t="shared" si="8"/>
        <v>281</v>
      </c>
      <c r="C286" s="42">
        <f>IFERROR(IF($C$4="TEBT0714_REV01",CALC_CONN_TEBT0714_REV01!U286,IF($C$4="TEBB0714_REV01",CALC_CONN_TEBB0714_REV01!U286,IF($C$4="TEBA0714_REV01",CALC_CONN_TEBA0714_REV01!U286,))),"---")</f>
        <v>0</v>
      </c>
      <c r="D286" s="43">
        <f>IFERROR(IF($C$4="TEBT0714_REV01",CALC_CONN_TEBT0714_REV01!D286,IF($C$4="TEBB0714_REV01",CALC_CONN_TEBB0714_REV01!D286,IF($C$4="TEBA0714_REV01",CALC_CONN_TEBA0714_REV01!D286,))),"---")</f>
        <v>0</v>
      </c>
      <c r="E286" s="43">
        <f>IFERROR(IF($C$4="TEBT0714_REV01",CALC_CONN_TEBT0714_REV01!E286,IF($C$4="TEBB0714_REV01",CALC_CONN_TEBB0714_REV01!E286,IF($C$4="TEBA0714_REV01",CALC_CONN_TEBA0714_REV01!E286,))),"---")</f>
        <v>0</v>
      </c>
      <c r="F286" s="44" t="str">
        <f>IFERROR(IF(VLOOKUP($D286&amp;"-"&amp;$E286,IF($C$4="TEBA0714_REV01",CALC_CONN_TEBA0714_REV01!$F:$I,IF($C$4="TEBB0714_REV01",CALC_CONN_TEBB0714_REV01!$F:$I,IF($C$4="TEBT0714_REV01",CALC_CONN_TEBT0714_REV01!$F:$I))),4,0)="--","---",IF($C$4="TEBA0714_REV01",CALC_CONN_TEBA0714_REV01!$G286&amp; " --&gt; " &amp;CALC_CONN_TEBA0714_REV01!$I286&amp; " --&gt; ",IF($C$4="TEBB0714_REV01",CALC_CONN_TEBB0714_REV01!$G286&amp; " --&gt; " &amp;CALC_CONN_TEBB0714_REV01!$I286&amp; " --&gt; ",IF($C$4="TEBT0714_REV01",CALC_CONN_TEBT0714_REV01!$G286&amp; " --&gt; " &amp;CALC_CONN_TEBT0714_REV01!$I286&amp; " --&gt; ")))),"---")</f>
        <v>---</v>
      </c>
      <c r="G286" s="44" t="str">
        <f>IFERROR(IF(VLOOKUP($D286&amp;"-"&amp;$E286,IF($C$4="TEBA0714_REV01",CALC_CONN_TEBA0714_REV01!$F:$H,IF($C$4="TEBB0714_REV01",CALC_CONN_TEBB0714_REV01!$F:$H,IF($C$4="TEBT0714_REV01",CALC_CONN_TEBT0714_REV01!$F:$H))),3,0)="--",VLOOKUP($D286&amp;"-"&amp;$E286,IF($C$4="TEBA0714_REV01",CALC_CONN_TEBA0714_REV01!$F:$H,IF($C$4="TEBB0714_REV01",CALC_CONN_TEBB0714_REV01!$F:$H,IF($C$4="TEBT0714_REV01",CALC_CONN_TEBT0714_REV01!$F:$H))),2,0),VLOOKUP($D286&amp;"-"&amp;$E286,IF($C$4="TEBA0714_REV01",CALC_CONN_TEBA0714_REV01!$F:$H,IF($C$4="TEBB0714_REV01",CALC_CONN_TEBB0714_REV01!$F:$H,IF($C$4="TEBT0714_REV01",CALC_CONN_TEBT0714_REV01!$F:$H))),3,0)),"---")</f>
        <v>---</v>
      </c>
      <c r="H286" s="44" t="str">
        <f>IFERROR(VLOOKUP(G286,IF($C$4="TEBT0714_REV01",CALC_CONN_TEBT0714_REV01!$G:$T,IF($C$4="TEBB0714_REV01",CALC_CONN_TEBB0714_REV01!$G:$T,IF($C$4="TEBA0714_REV01",CALC_CONN_TEBA0714_REV01!$G:$T))),14,0),"---")</f>
        <v>---</v>
      </c>
      <c r="I286" s="44" t="str">
        <f>IFERROR(VLOOKUP($D286&amp;"-"&amp;$E286,IF($C$4="TEBA0714_REV01",CALC_CONN_TEBA0714_REV01!$F:$K,IF($C$4="TEBB0714_REV01",CALC_CONN_TEBB0714_REV01!$F:$K,IF($C$4="TEBT0714_REV01",CALC_CONN_TEBT0714_REV01!$F:$K,"???"))),6,0),"---")</f>
        <v>---</v>
      </c>
      <c r="J286" s="45" t="str">
        <f>IFERROR(VLOOKUP($D286&amp;"-"&amp;$E286,IF($C$4="TEBA0714_REV01",CALC_CONN_TEBA0714_REV01!$F:$M,IF($C$4="TEBB0714_REV01",CALC_CONN_TEBB0714_REV01!$F:$M,IF($C$4="TEBT0714_REV01",CALC_CONN_TEBT0714_REV01!$F:$M,"???"))),8,0),"---")</f>
        <v>---</v>
      </c>
      <c r="K286" s="46" t="str">
        <f>IFERROR(VLOOKUP($D286&amp;"-"&amp;$E286,IF($C$4="TEBT0714_REV01",CALC_CONN_TEBT0714_REV01!$F:$N,IF($C$4="TEBB0714_REV01",CALC_CONN_TEBB0714_REV01!$F:$N,IF($C$4="TEBA0714_REV01",CALC_CONN_TEBA0714_REV01!$F:$N))),9,0),"---")</f>
        <v>---</v>
      </c>
      <c r="L286" s="44" t="str">
        <f>IFERROR(VLOOKUP(K286,B2B!$H$3:$I$2000,2,0),"---")</f>
        <v>---</v>
      </c>
      <c r="M286" s="44" t="str">
        <f>IFERROR(VLOOKUP(L286,IF($M$4="TE0714_REV01",RAW_m_TE0714_REV01!$AD:$AH,IF($M$4="TE0714_REV02",RAW_m_TE0714_REV02!$AD:$AH,IF($M$4="TE0714_REV03",RAW_m_TE0714_REV03!$AD:$AH))),5,0),"---")</f>
        <v>---</v>
      </c>
      <c r="N286" s="44" t="str">
        <f>IFERROR(VLOOKUP(L286,IF($M$4="TE0714_REV01",RAW_m_TE0714_REV01!$AE:$AJ,IF($M$4="TE0714_REV02",RAW_m_TE0714_REV02!$AE:$AJ,IF($M$4="TE0714_REV03",RAW_m_TE0714_REV03!$AE:$AJ))),6,0),"---")</f>
        <v>---</v>
      </c>
      <c r="O286" s="54" t="str">
        <f>IFERROR(VLOOKUP(L286,IF($M$4="TE0714_REV01",RAW_m_TE0714_REV01!$AD:$AE,IF($M$4="TE0714_REV02",RAW_m_TE0714_REV02!$AD:$AE,IF($M$4="TE0714_REV03",RAW_m_TE0714_REV03!$AD:$AE))),2,0),"---")</f>
        <v>---</v>
      </c>
      <c r="P286" s="44" t="str">
        <f>IFERROR(VLOOKUP(O286,IF($M$4="TE0714_REV01",RAW_m_TE0714_REV01!$AJ:$AK,IF($M$4="TE0714_REV02",RAW_m_TE0714_REV02!$AJ:$AK,IF($M$4="TE0714_REV03",RAW_m_TE0714_REV03!$AJ:$AK))),2,0),"---")</f>
        <v>---</v>
      </c>
      <c r="Q286" s="44" t="str">
        <f>IFERROR(VLOOKUP(L286,IF($M$4="TE0714_REV01",RAW_m_TE0714_REV01!$AD:$AF,IF($M$4="TE0714_REV02",RAW_m_TE0714_REV02!$AD:$AF,IF($M$4="TE0714_REV03",RAW_m_TE0714_REV03!$AD:$AF))),3,0),"---")</f>
        <v>---</v>
      </c>
      <c r="R286" s="44" t="str">
        <f>IFERROR(VLOOKUP(O286,IF($M$4="TE0714_REV01",RAW_m_TE0714_REV01!$AE:$AG,IF($M$4="TE0714_REV02",RAW_m_TE0714_REV02!$AE:$AG,IF($M$4="TE0714_REV03",RAW_m_TE0714_REV03!$AE:$AG))),3,0),"---")</f>
        <v>---</v>
      </c>
      <c r="S286" s="44" t="str">
        <f t="shared" si="9"/>
        <v>---</v>
      </c>
    </row>
    <row r="287" spans="2:19" ht="15" customHeight="1" x14ac:dyDescent="0.25">
      <c r="B287" s="41">
        <f t="shared" si="8"/>
        <v>282</v>
      </c>
      <c r="C287" s="42">
        <f>IFERROR(IF($C$4="TEBT0714_REV01",CALC_CONN_TEBT0714_REV01!U287,IF($C$4="TEBB0714_REV01",CALC_CONN_TEBB0714_REV01!U287,IF($C$4="TEBA0714_REV01",CALC_CONN_TEBA0714_REV01!U287,))),"---")</f>
        <v>0</v>
      </c>
      <c r="D287" s="43">
        <f>IFERROR(IF($C$4="TEBT0714_REV01",CALC_CONN_TEBT0714_REV01!D287,IF($C$4="TEBB0714_REV01",CALC_CONN_TEBB0714_REV01!D287,IF($C$4="TEBA0714_REV01",CALC_CONN_TEBA0714_REV01!D287,))),"---")</f>
        <v>0</v>
      </c>
      <c r="E287" s="43">
        <f>IFERROR(IF($C$4="TEBT0714_REV01",CALC_CONN_TEBT0714_REV01!E287,IF($C$4="TEBB0714_REV01",CALC_CONN_TEBB0714_REV01!E287,IF($C$4="TEBA0714_REV01",CALC_CONN_TEBA0714_REV01!E287,))),"---")</f>
        <v>0</v>
      </c>
      <c r="F287" s="44" t="str">
        <f>IFERROR(IF(VLOOKUP($D287&amp;"-"&amp;$E287,IF($C$4="TEBA0714_REV01",CALC_CONN_TEBA0714_REV01!$F:$I,IF($C$4="TEBB0714_REV01",CALC_CONN_TEBB0714_REV01!$F:$I,IF($C$4="TEBT0714_REV01",CALC_CONN_TEBT0714_REV01!$F:$I))),4,0)="--","---",IF($C$4="TEBA0714_REV01",CALC_CONN_TEBA0714_REV01!$G287&amp; " --&gt; " &amp;CALC_CONN_TEBA0714_REV01!$I287&amp; " --&gt; ",IF($C$4="TEBB0714_REV01",CALC_CONN_TEBB0714_REV01!$G287&amp; " --&gt; " &amp;CALC_CONN_TEBB0714_REV01!$I287&amp; " --&gt; ",IF($C$4="TEBT0714_REV01",CALC_CONN_TEBT0714_REV01!$G287&amp; " --&gt; " &amp;CALC_CONN_TEBT0714_REV01!$I287&amp; " --&gt; ")))),"---")</f>
        <v>---</v>
      </c>
      <c r="G287" s="44" t="str">
        <f>IFERROR(IF(VLOOKUP($D287&amp;"-"&amp;$E287,IF($C$4="TEBA0714_REV01",CALC_CONN_TEBA0714_REV01!$F:$H,IF($C$4="TEBB0714_REV01",CALC_CONN_TEBB0714_REV01!$F:$H,IF($C$4="TEBT0714_REV01",CALC_CONN_TEBT0714_REV01!$F:$H))),3,0)="--",VLOOKUP($D287&amp;"-"&amp;$E287,IF($C$4="TEBA0714_REV01",CALC_CONN_TEBA0714_REV01!$F:$H,IF($C$4="TEBB0714_REV01",CALC_CONN_TEBB0714_REV01!$F:$H,IF($C$4="TEBT0714_REV01",CALC_CONN_TEBT0714_REV01!$F:$H))),2,0),VLOOKUP($D287&amp;"-"&amp;$E287,IF($C$4="TEBA0714_REV01",CALC_CONN_TEBA0714_REV01!$F:$H,IF($C$4="TEBB0714_REV01",CALC_CONN_TEBB0714_REV01!$F:$H,IF($C$4="TEBT0714_REV01",CALC_CONN_TEBT0714_REV01!$F:$H))),3,0)),"---")</f>
        <v>---</v>
      </c>
      <c r="H287" s="44" t="str">
        <f>IFERROR(VLOOKUP(G287,IF($C$4="TEBT0714_REV01",CALC_CONN_TEBT0714_REV01!$G:$T,IF($C$4="TEBB0714_REV01",CALC_CONN_TEBB0714_REV01!$G:$T,IF($C$4="TEBA0714_REV01",CALC_CONN_TEBA0714_REV01!$G:$T))),14,0),"---")</f>
        <v>---</v>
      </c>
      <c r="I287" s="44" t="str">
        <f>IFERROR(VLOOKUP($D287&amp;"-"&amp;$E287,IF($C$4="TEBA0714_REV01",CALC_CONN_TEBA0714_REV01!$F:$K,IF($C$4="TEBB0714_REV01",CALC_CONN_TEBB0714_REV01!$F:$K,IF($C$4="TEBT0714_REV01",CALC_CONN_TEBT0714_REV01!$F:$K,"???"))),6,0),"---")</f>
        <v>---</v>
      </c>
      <c r="J287" s="45" t="str">
        <f>IFERROR(VLOOKUP($D287&amp;"-"&amp;$E287,IF($C$4="TEBA0714_REV01",CALC_CONN_TEBA0714_REV01!$F:$M,IF($C$4="TEBB0714_REV01",CALC_CONN_TEBB0714_REV01!$F:$M,IF($C$4="TEBT0714_REV01",CALC_CONN_TEBT0714_REV01!$F:$M,"???"))),8,0),"---")</f>
        <v>---</v>
      </c>
      <c r="K287" s="46" t="str">
        <f>IFERROR(VLOOKUP($D287&amp;"-"&amp;$E287,IF($C$4="TEBT0714_REV01",CALC_CONN_TEBT0714_REV01!$F:$N,IF($C$4="TEBB0714_REV01",CALC_CONN_TEBB0714_REV01!$F:$N,IF($C$4="TEBA0714_REV01",CALC_CONN_TEBA0714_REV01!$F:$N))),9,0),"---")</f>
        <v>---</v>
      </c>
      <c r="L287" s="44" t="str">
        <f>IFERROR(VLOOKUP(K287,B2B!$H$3:$I$2000,2,0),"---")</f>
        <v>---</v>
      </c>
      <c r="M287" s="44" t="str">
        <f>IFERROR(VLOOKUP(L287,IF($M$4="TE0714_REV01",RAW_m_TE0714_REV01!$AD:$AH,IF($M$4="TE0714_REV02",RAW_m_TE0714_REV02!$AD:$AH,IF($M$4="TE0714_REV03",RAW_m_TE0714_REV03!$AD:$AH))),5,0),"---")</f>
        <v>---</v>
      </c>
      <c r="N287" s="44" t="str">
        <f>IFERROR(VLOOKUP(L287,IF($M$4="TE0714_REV01",RAW_m_TE0714_REV01!$AE:$AJ,IF($M$4="TE0714_REV02",RAW_m_TE0714_REV02!$AE:$AJ,IF($M$4="TE0714_REV03",RAW_m_TE0714_REV03!$AE:$AJ))),6,0),"---")</f>
        <v>---</v>
      </c>
      <c r="O287" s="54" t="str">
        <f>IFERROR(VLOOKUP(L287,IF($M$4="TE0714_REV01",RAW_m_TE0714_REV01!$AD:$AE,IF($M$4="TE0714_REV02",RAW_m_TE0714_REV02!$AD:$AE,IF($M$4="TE0714_REV03",RAW_m_TE0714_REV03!$AD:$AE))),2,0),"---")</f>
        <v>---</v>
      </c>
      <c r="P287" s="44" t="str">
        <f>IFERROR(VLOOKUP(O287,IF($M$4="TE0714_REV01",RAW_m_TE0714_REV01!$AJ:$AK,IF($M$4="TE0714_REV02",RAW_m_TE0714_REV02!$AJ:$AK,IF($M$4="TE0714_REV03",RAW_m_TE0714_REV03!$AJ:$AK))),2,0),"---")</f>
        <v>---</v>
      </c>
      <c r="Q287" s="44" t="str">
        <f>IFERROR(VLOOKUP(L287,IF($M$4="TE0714_REV01",RAW_m_TE0714_REV01!$AD:$AF,IF($M$4="TE0714_REV02",RAW_m_TE0714_REV02!$AD:$AF,IF($M$4="TE0714_REV03",RAW_m_TE0714_REV03!$AD:$AF))),3,0),"---")</f>
        <v>---</v>
      </c>
      <c r="R287" s="44" t="str">
        <f>IFERROR(VLOOKUP(O287,IF($M$4="TE0714_REV01",RAW_m_TE0714_REV01!$AE:$AG,IF($M$4="TE0714_REV02",RAW_m_TE0714_REV02!$AE:$AG,IF($M$4="TE0714_REV03",RAW_m_TE0714_REV03!$AE:$AG))),3,0),"---")</f>
        <v>---</v>
      </c>
      <c r="S287" s="44" t="str">
        <f t="shared" si="9"/>
        <v>---</v>
      </c>
    </row>
    <row r="288" spans="2:19" ht="15" customHeight="1" x14ac:dyDescent="0.25">
      <c r="B288" s="41">
        <f t="shared" si="8"/>
        <v>283</v>
      </c>
      <c r="C288" s="42">
        <f>IFERROR(IF($C$4="TEBT0714_REV01",CALC_CONN_TEBT0714_REV01!U288,IF($C$4="TEBB0714_REV01",CALC_CONN_TEBB0714_REV01!U288,IF($C$4="TEBA0714_REV01",CALC_CONN_TEBA0714_REV01!U288,))),"---")</f>
        <v>0</v>
      </c>
      <c r="D288" s="43">
        <f>IFERROR(IF($C$4="TEBT0714_REV01",CALC_CONN_TEBT0714_REV01!D288,IF($C$4="TEBB0714_REV01",CALC_CONN_TEBB0714_REV01!D288,IF($C$4="TEBA0714_REV01",CALC_CONN_TEBA0714_REV01!D288,))),"---")</f>
        <v>0</v>
      </c>
      <c r="E288" s="43">
        <f>IFERROR(IF($C$4="TEBT0714_REV01",CALC_CONN_TEBT0714_REV01!E288,IF($C$4="TEBB0714_REV01",CALC_CONN_TEBB0714_REV01!E288,IF($C$4="TEBA0714_REV01",CALC_CONN_TEBA0714_REV01!E288,))),"---")</f>
        <v>0</v>
      </c>
      <c r="F288" s="44" t="str">
        <f>IFERROR(IF(VLOOKUP($D288&amp;"-"&amp;$E288,IF($C$4="TEBA0714_REV01",CALC_CONN_TEBA0714_REV01!$F:$I,IF($C$4="TEBB0714_REV01",CALC_CONN_TEBB0714_REV01!$F:$I,IF($C$4="TEBT0714_REV01",CALC_CONN_TEBT0714_REV01!$F:$I))),4,0)="--","---",IF($C$4="TEBA0714_REV01",CALC_CONN_TEBA0714_REV01!$G288&amp; " --&gt; " &amp;CALC_CONN_TEBA0714_REV01!$I288&amp; " --&gt; ",IF($C$4="TEBB0714_REV01",CALC_CONN_TEBB0714_REV01!$G288&amp; " --&gt; " &amp;CALC_CONN_TEBB0714_REV01!$I288&amp; " --&gt; ",IF($C$4="TEBT0714_REV01",CALC_CONN_TEBT0714_REV01!$G288&amp; " --&gt; " &amp;CALC_CONN_TEBT0714_REV01!$I288&amp; " --&gt; ")))),"---")</f>
        <v>---</v>
      </c>
      <c r="G288" s="44" t="str">
        <f>IFERROR(IF(VLOOKUP($D288&amp;"-"&amp;$E288,IF($C$4="TEBA0714_REV01",CALC_CONN_TEBA0714_REV01!$F:$H,IF($C$4="TEBB0714_REV01",CALC_CONN_TEBB0714_REV01!$F:$H,IF($C$4="TEBT0714_REV01",CALC_CONN_TEBT0714_REV01!$F:$H))),3,0)="--",VLOOKUP($D288&amp;"-"&amp;$E288,IF($C$4="TEBA0714_REV01",CALC_CONN_TEBA0714_REV01!$F:$H,IF($C$4="TEBB0714_REV01",CALC_CONN_TEBB0714_REV01!$F:$H,IF($C$4="TEBT0714_REV01",CALC_CONN_TEBT0714_REV01!$F:$H))),2,0),VLOOKUP($D288&amp;"-"&amp;$E288,IF($C$4="TEBA0714_REV01",CALC_CONN_TEBA0714_REV01!$F:$H,IF($C$4="TEBB0714_REV01",CALC_CONN_TEBB0714_REV01!$F:$H,IF($C$4="TEBT0714_REV01",CALC_CONN_TEBT0714_REV01!$F:$H))),3,0)),"---")</f>
        <v>---</v>
      </c>
      <c r="H288" s="44" t="str">
        <f>IFERROR(VLOOKUP(G288,IF($C$4="TEBT0714_REV01",CALC_CONN_TEBT0714_REV01!$G:$T,IF($C$4="TEBB0714_REV01",CALC_CONN_TEBB0714_REV01!$G:$T,IF($C$4="TEBA0714_REV01",CALC_CONN_TEBA0714_REV01!$G:$T))),14,0),"---")</f>
        <v>---</v>
      </c>
      <c r="I288" s="44" t="str">
        <f>IFERROR(VLOOKUP($D288&amp;"-"&amp;$E288,IF($C$4="TEBA0714_REV01",CALC_CONN_TEBA0714_REV01!$F:$K,IF($C$4="TEBB0714_REV01",CALC_CONN_TEBB0714_REV01!$F:$K,IF($C$4="TEBT0714_REV01",CALC_CONN_TEBT0714_REV01!$F:$K,"???"))),6,0),"---")</f>
        <v>---</v>
      </c>
      <c r="J288" s="45" t="str">
        <f>IFERROR(VLOOKUP($D288&amp;"-"&amp;$E288,IF($C$4="TEBA0714_REV01",CALC_CONN_TEBA0714_REV01!$F:$M,IF($C$4="TEBB0714_REV01",CALC_CONN_TEBB0714_REV01!$F:$M,IF($C$4="TEBT0714_REV01",CALC_CONN_TEBT0714_REV01!$F:$M,"???"))),8,0),"---")</f>
        <v>---</v>
      </c>
      <c r="K288" s="46" t="str">
        <f>IFERROR(VLOOKUP($D288&amp;"-"&amp;$E288,IF($C$4="TEBT0714_REV01",CALC_CONN_TEBT0714_REV01!$F:$N,IF($C$4="TEBB0714_REV01",CALC_CONN_TEBB0714_REV01!$F:$N,IF($C$4="TEBA0714_REV01",CALC_CONN_TEBA0714_REV01!$F:$N))),9,0),"---")</f>
        <v>---</v>
      </c>
      <c r="L288" s="44" t="str">
        <f>IFERROR(VLOOKUP(K288,B2B!$H$3:$I$2000,2,0),"---")</f>
        <v>---</v>
      </c>
      <c r="M288" s="44" t="str">
        <f>IFERROR(VLOOKUP(L288,IF($M$4="TE0714_REV01",RAW_m_TE0714_REV01!$AD:$AH,IF($M$4="TE0714_REV02",RAW_m_TE0714_REV02!$AD:$AH,IF($M$4="TE0714_REV03",RAW_m_TE0714_REV03!$AD:$AH))),5,0),"---")</f>
        <v>---</v>
      </c>
      <c r="N288" s="44" t="str">
        <f>IFERROR(VLOOKUP(L288,IF($M$4="TE0714_REV01",RAW_m_TE0714_REV01!$AE:$AJ,IF($M$4="TE0714_REV02",RAW_m_TE0714_REV02!$AE:$AJ,IF($M$4="TE0714_REV03",RAW_m_TE0714_REV03!$AE:$AJ))),6,0),"---")</f>
        <v>---</v>
      </c>
      <c r="O288" s="54" t="str">
        <f>IFERROR(VLOOKUP(L288,IF($M$4="TE0714_REV01",RAW_m_TE0714_REV01!$AD:$AE,IF($M$4="TE0714_REV02",RAW_m_TE0714_REV02!$AD:$AE,IF($M$4="TE0714_REV03",RAW_m_TE0714_REV03!$AD:$AE))),2,0),"---")</f>
        <v>---</v>
      </c>
      <c r="P288" s="44" t="str">
        <f>IFERROR(VLOOKUP(O288,IF($M$4="TE0714_REV01",RAW_m_TE0714_REV01!$AJ:$AK,IF($M$4="TE0714_REV02",RAW_m_TE0714_REV02!$AJ:$AK,IF($M$4="TE0714_REV03",RAW_m_TE0714_REV03!$AJ:$AK))),2,0),"---")</f>
        <v>---</v>
      </c>
      <c r="Q288" s="44" t="str">
        <f>IFERROR(VLOOKUP(L288,IF($M$4="TE0714_REV01",RAW_m_TE0714_REV01!$AD:$AF,IF($M$4="TE0714_REV02",RAW_m_TE0714_REV02!$AD:$AF,IF($M$4="TE0714_REV03",RAW_m_TE0714_REV03!$AD:$AF))),3,0),"---")</f>
        <v>---</v>
      </c>
      <c r="R288" s="44" t="str">
        <f>IFERROR(VLOOKUP(O288,IF($M$4="TE0714_REV01",RAW_m_TE0714_REV01!$AE:$AG,IF($M$4="TE0714_REV02",RAW_m_TE0714_REV02!$AE:$AG,IF($M$4="TE0714_REV03",RAW_m_TE0714_REV03!$AE:$AG))),3,0),"---")</f>
        <v>---</v>
      </c>
      <c r="S288" s="44" t="str">
        <f t="shared" si="9"/>
        <v>---</v>
      </c>
    </row>
    <row r="289" spans="2:19" ht="15" customHeight="1" x14ac:dyDescent="0.25">
      <c r="B289" s="41">
        <f t="shared" si="8"/>
        <v>284</v>
      </c>
      <c r="C289" s="42">
        <f>IFERROR(IF($C$4="TEBT0714_REV01",CALC_CONN_TEBT0714_REV01!U289,IF($C$4="TEBB0714_REV01",CALC_CONN_TEBB0714_REV01!U289,IF($C$4="TEBA0714_REV01",CALC_CONN_TEBA0714_REV01!U289,))),"---")</f>
        <v>0</v>
      </c>
      <c r="D289" s="43">
        <f>IFERROR(IF($C$4="TEBT0714_REV01",CALC_CONN_TEBT0714_REV01!D289,IF($C$4="TEBB0714_REV01",CALC_CONN_TEBB0714_REV01!D289,IF($C$4="TEBA0714_REV01",CALC_CONN_TEBA0714_REV01!D289,))),"---")</f>
        <v>0</v>
      </c>
      <c r="E289" s="43">
        <f>IFERROR(IF($C$4="TEBT0714_REV01",CALC_CONN_TEBT0714_REV01!E289,IF($C$4="TEBB0714_REV01",CALC_CONN_TEBB0714_REV01!E289,IF($C$4="TEBA0714_REV01",CALC_CONN_TEBA0714_REV01!E289,))),"---")</f>
        <v>0</v>
      </c>
      <c r="F289" s="44" t="str">
        <f>IFERROR(IF(VLOOKUP($D289&amp;"-"&amp;$E289,IF($C$4="TEBA0714_REV01",CALC_CONN_TEBA0714_REV01!$F:$I,IF($C$4="TEBB0714_REV01",CALC_CONN_TEBB0714_REV01!$F:$I,IF($C$4="TEBT0714_REV01",CALC_CONN_TEBT0714_REV01!$F:$I))),4,0)="--","---",IF($C$4="TEBA0714_REV01",CALC_CONN_TEBA0714_REV01!$G289&amp; " --&gt; " &amp;CALC_CONN_TEBA0714_REV01!$I289&amp; " --&gt; ",IF($C$4="TEBB0714_REV01",CALC_CONN_TEBB0714_REV01!$G289&amp; " --&gt; " &amp;CALC_CONN_TEBB0714_REV01!$I289&amp; " --&gt; ",IF($C$4="TEBT0714_REV01",CALC_CONN_TEBT0714_REV01!$G289&amp; " --&gt; " &amp;CALC_CONN_TEBT0714_REV01!$I289&amp; " --&gt; ")))),"---")</f>
        <v>---</v>
      </c>
      <c r="G289" s="44" t="str">
        <f>IFERROR(IF(VLOOKUP($D289&amp;"-"&amp;$E289,IF($C$4="TEBA0714_REV01",CALC_CONN_TEBA0714_REV01!$F:$H,IF($C$4="TEBB0714_REV01",CALC_CONN_TEBB0714_REV01!$F:$H,IF($C$4="TEBT0714_REV01",CALC_CONN_TEBT0714_REV01!$F:$H))),3,0)="--",VLOOKUP($D289&amp;"-"&amp;$E289,IF($C$4="TEBA0714_REV01",CALC_CONN_TEBA0714_REV01!$F:$H,IF($C$4="TEBB0714_REV01",CALC_CONN_TEBB0714_REV01!$F:$H,IF($C$4="TEBT0714_REV01",CALC_CONN_TEBT0714_REV01!$F:$H))),2,0),VLOOKUP($D289&amp;"-"&amp;$E289,IF($C$4="TEBA0714_REV01",CALC_CONN_TEBA0714_REV01!$F:$H,IF($C$4="TEBB0714_REV01",CALC_CONN_TEBB0714_REV01!$F:$H,IF($C$4="TEBT0714_REV01",CALC_CONN_TEBT0714_REV01!$F:$H))),3,0)),"---")</f>
        <v>---</v>
      </c>
      <c r="H289" s="44" t="str">
        <f>IFERROR(VLOOKUP(G289,IF($C$4="TEBT0714_REV01",CALC_CONN_TEBT0714_REV01!$G:$T,IF($C$4="TEBB0714_REV01",CALC_CONN_TEBB0714_REV01!$G:$T,IF($C$4="TEBA0714_REV01",CALC_CONN_TEBA0714_REV01!$G:$T))),14,0),"---")</f>
        <v>---</v>
      </c>
      <c r="I289" s="44" t="str">
        <f>IFERROR(VLOOKUP($D289&amp;"-"&amp;$E289,IF($C$4="TEBA0714_REV01",CALC_CONN_TEBA0714_REV01!$F:$K,IF($C$4="TEBB0714_REV01",CALC_CONN_TEBB0714_REV01!$F:$K,IF($C$4="TEBT0714_REV01",CALC_CONN_TEBT0714_REV01!$F:$K,"???"))),6,0),"---")</f>
        <v>---</v>
      </c>
      <c r="J289" s="45" t="str">
        <f>IFERROR(VLOOKUP($D289&amp;"-"&amp;$E289,IF($C$4="TEBA0714_REV01",CALC_CONN_TEBA0714_REV01!$F:$M,IF($C$4="TEBB0714_REV01",CALC_CONN_TEBB0714_REV01!$F:$M,IF($C$4="TEBT0714_REV01",CALC_CONN_TEBT0714_REV01!$F:$M,"???"))),8,0),"---")</f>
        <v>---</v>
      </c>
      <c r="K289" s="46" t="str">
        <f>IFERROR(VLOOKUP($D289&amp;"-"&amp;$E289,IF($C$4="TEBT0714_REV01",CALC_CONN_TEBT0714_REV01!$F:$N,IF($C$4="TEBB0714_REV01",CALC_CONN_TEBB0714_REV01!$F:$N,IF($C$4="TEBA0714_REV01",CALC_CONN_TEBA0714_REV01!$F:$N))),9,0),"---")</f>
        <v>---</v>
      </c>
      <c r="L289" s="44" t="str">
        <f>IFERROR(VLOOKUP(K289,B2B!$H$3:$I$2000,2,0),"---")</f>
        <v>---</v>
      </c>
      <c r="M289" s="44" t="str">
        <f>IFERROR(VLOOKUP(L289,IF($M$4="TE0714_REV01",RAW_m_TE0714_REV01!$AD:$AH,IF($M$4="TE0714_REV02",RAW_m_TE0714_REV02!$AD:$AH,IF($M$4="TE0714_REV03",RAW_m_TE0714_REV03!$AD:$AH))),5,0),"---")</f>
        <v>---</v>
      </c>
      <c r="N289" s="44" t="str">
        <f>IFERROR(VLOOKUP(L289,IF($M$4="TE0714_REV01",RAW_m_TE0714_REV01!$AE:$AJ,IF($M$4="TE0714_REV02",RAW_m_TE0714_REV02!$AE:$AJ,IF($M$4="TE0714_REV03",RAW_m_TE0714_REV03!$AE:$AJ))),6,0),"---")</f>
        <v>---</v>
      </c>
      <c r="O289" s="54" t="str">
        <f>IFERROR(VLOOKUP(L289,IF($M$4="TE0714_REV01",RAW_m_TE0714_REV01!$AD:$AE,IF($M$4="TE0714_REV02",RAW_m_TE0714_REV02!$AD:$AE,IF($M$4="TE0714_REV03",RAW_m_TE0714_REV03!$AD:$AE))),2,0),"---")</f>
        <v>---</v>
      </c>
      <c r="P289" s="44" t="str">
        <f>IFERROR(VLOOKUP(O289,IF($M$4="TE0714_REV01",RAW_m_TE0714_REV01!$AJ:$AK,IF($M$4="TE0714_REV02",RAW_m_TE0714_REV02!$AJ:$AK,IF($M$4="TE0714_REV03",RAW_m_TE0714_REV03!$AJ:$AK))),2,0),"---")</f>
        <v>---</v>
      </c>
      <c r="Q289" s="44" t="str">
        <f>IFERROR(VLOOKUP(L289,IF($M$4="TE0714_REV01",RAW_m_TE0714_REV01!$AD:$AF,IF($M$4="TE0714_REV02",RAW_m_TE0714_REV02!$AD:$AF,IF($M$4="TE0714_REV03",RAW_m_TE0714_REV03!$AD:$AF))),3,0),"---")</f>
        <v>---</v>
      </c>
      <c r="R289" s="44" t="str">
        <f>IFERROR(VLOOKUP(O289,IF($M$4="TE0714_REV01",RAW_m_TE0714_REV01!$AE:$AG,IF($M$4="TE0714_REV02",RAW_m_TE0714_REV02!$AE:$AG,IF($M$4="TE0714_REV03",RAW_m_TE0714_REV03!$AE:$AG))),3,0),"---")</f>
        <v>---</v>
      </c>
      <c r="S289" s="44" t="str">
        <f t="shared" si="9"/>
        <v>---</v>
      </c>
    </row>
    <row r="290" spans="2:19" ht="15" customHeight="1" x14ac:dyDescent="0.25">
      <c r="B290" s="41">
        <f t="shared" si="8"/>
        <v>285</v>
      </c>
      <c r="C290" s="42">
        <f>IFERROR(IF($C$4="TEBT0714_REV01",CALC_CONN_TEBT0714_REV01!U290,IF($C$4="TEBB0714_REV01",CALC_CONN_TEBB0714_REV01!U290,IF($C$4="TEBA0714_REV01",CALC_CONN_TEBA0714_REV01!U290,))),"---")</f>
        <v>0</v>
      </c>
      <c r="D290" s="43">
        <f>IFERROR(IF($C$4="TEBT0714_REV01",CALC_CONN_TEBT0714_REV01!D290,IF($C$4="TEBB0714_REV01",CALC_CONN_TEBB0714_REV01!D290,IF($C$4="TEBA0714_REV01",CALC_CONN_TEBA0714_REV01!D290,))),"---")</f>
        <v>0</v>
      </c>
      <c r="E290" s="43">
        <f>IFERROR(IF($C$4="TEBT0714_REV01",CALC_CONN_TEBT0714_REV01!E290,IF($C$4="TEBB0714_REV01",CALC_CONN_TEBB0714_REV01!E290,IF($C$4="TEBA0714_REV01",CALC_CONN_TEBA0714_REV01!E290,))),"---")</f>
        <v>0</v>
      </c>
      <c r="F290" s="44" t="str">
        <f>IFERROR(IF(VLOOKUP($D290&amp;"-"&amp;$E290,IF($C$4="TEBA0714_REV01",CALC_CONN_TEBA0714_REV01!$F:$I,IF($C$4="TEBB0714_REV01",CALC_CONN_TEBB0714_REV01!$F:$I,IF($C$4="TEBT0714_REV01",CALC_CONN_TEBT0714_REV01!$F:$I))),4,0)="--","---",IF($C$4="TEBA0714_REV01",CALC_CONN_TEBA0714_REV01!$G290&amp; " --&gt; " &amp;CALC_CONN_TEBA0714_REV01!$I290&amp; " --&gt; ",IF($C$4="TEBB0714_REV01",CALC_CONN_TEBB0714_REV01!$G290&amp; " --&gt; " &amp;CALC_CONN_TEBB0714_REV01!$I290&amp; " --&gt; ",IF($C$4="TEBT0714_REV01",CALC_CONN_TEBT0714_REV01!$G290&amp; " --&gt; " &amp;CALC_CONN_TEBT0714_REV01!$I290&amp; " --&gt; ")))),"---")</f>
        <v>---</v>
      </c>
      <c r="G290" s="44" t="str">
        <f>IFERROR(IF(VLOOKUP($D290&amp;"-"&amp;$E290,IF($C$4="TEBA0714_REV01",CALC_CONN_TEBA0714_REV01!$F:$H,IF($C$4="TEBB0714_REV01",CALC_CONN_TEBB0714_REV01!$F:$H,IF($C$4="TEBT0714_REV01",CALC_CONN_TEBT0714_REV01!$F:$H))),3,0)="--",VLOOKUP($D290&amp;"-"&amp;$E290,IF($C$4="TEBA0714_REV01",CALC_CONN_TEBA0714_REV01!$F:$H,IF($C$4="TEBB0714_REV01",CALC_CONN_TEBB0714_REV01!$F:$H,IF($C$4="TEBT0714_REV01",CALC_CONN_TEBT0714_REV01!$F:$H))),2,0),VLOOKUP($D290&amp;"-"&amp;$E290,IF($C$4="TEBA0714_REV01",CALC_CONN_TEBA0714_REV01!$F:$H,IF($C$4="TEBB0714_REV01",CALC_CONN_TEBB0714_REV01!$F:$H,IF($C$4="TEBT0714_REV01",CALC_CONN_TEBT0714_REV01!$F:$H))),3,0)),"---")</f>
        <v>---</v>
      </c>
      <c r="H290" s="44" t="str">
        <f>IFERROR(VLOOKUP(G290,IF($C$4="TEBT0714_REV01",CALC_CONN_TEBT0714_REV01!$G:$T,IF($C$4="TEBB0714_REV01",CALC_CONN_TEBB0714_REV01!$G:$T,IF($C$4="TEBA0714_REV01",CALC_CONN_TEBA0714_REV01!$G:$T))),14,0),"---")</f>
        <v>---</v>
      </c>
      <c r="I290" s="44" t="str">
        <f>IFERROR(VLOOKUP($D290&amp;"-"&amp;$E290,IF($C$4="TEBA0714_REV01",CALC_CONN_TEBA0714_REV01!$F:$K,IF($C$4="TEBB0714_REV01",CALC_CONN_TEBB0714_REV01!$F:$K,IF($C$4="TEBT0714_REV01",CALC_CONN_TEBT0714_REV01!$F:$K,"???"))),6,0),"---")</f>
        <v>---</v>
      </c>
      <c r="J290" s="45" t="str">
        <f>IFERROR(VLOOKUP($D290&amp;"-"&amp;$E290,IF($C$4="TEBA0714_REV01",CALC_CONN_TEBA0714_REV01!$F:$M,IF($C$4="TEBB0714_REV01",CALC_CONN_TEBB0714_REV01!$F:$M,IF($C$4="TEBT0714_REV01",CALC_CONN_TEBT0714_REV01!$F:$M,"???"))),8,0),"---")</f>
        <v>---</v>
      </c>
      <c r="K290" s="46" t="str">
        <f>IFERROR(VLOOKUP($D290&amp;"-"&amp;$E290,IF($C$4="TEBT0714_REV01",CALC_CONN_TEBT0714_REV01!$F:$N,IF($C$4="TEBB0714_REV01",CALC_CONN_TEBB0714_REV01!$F:$N,IF($C$4="TEBA0714_REV01",CALC_CONN_TEBA0714_REV01!$F:$N))),9,0),"---")</f>
        <v>---</v>
      </c>
      <c r="L290" s="44" t="str">
        <f>IFERROR(VLOOKUP(K290,B2B!$H$3:$I$2000,2,0),"---")</f>
        <v>---</v>
      </c>
      <c r="M290" s="44" t="str">
        <f>IFERROR(VLOOKUP(L290,IF($M$4="TE0714_REV01",RAW_m_TE0714_REV01!$AD:$AH,IF($M$4="TE0714_REV02",RAW_m_TE0714_REV02!$AD:$AH,IF($M$4="TE0714_REV03",RAW_m_TE0714_REV03!$AD:$AH))),5,0),"---")</f>
        <v>---</v>
      </c>
      <c r="N290" s="44" t="str">
        <f>IFERROR(VLOOKUP(L290,IF($M$4="TE0714_REV01",RAW_m_TE0714_REV01!$AE:$AJ,IF($M$4="TE0714_REV02",RAW_m_TE0714_REV02!$AE:$AJ,IF($M$4="TE0714_REV03",RAW_m_TE0714_REV03!$AE:$AJ))),6,0),"---")</f>
        <v>---</v>
      </c>
      <c r="O290" s="54" t="str">
        <f>IFERROR(VLOOKUP(L290,IF($M$4="TE0714_REV01",RAW_m_TE0714_REV01!$AD:$AE,IF($M$4="TE0714_REV02",RAW_m_TE0714_REV02!$AD:$AE,IF($M$4="TE0714_REV03",RAW_m_TE0714_REV03!$AD:$AE))),2,0),"---")</f>
        <v>---</v>
      </c>
      <c r="P290" s="44" t="str">
        <f>IFERROR(VLOOKUP(O290,IF($M$4="TE0714_REV01",RAW_m_TE0714_REV01!$AJ:$AK,IF($M$4="TE0714_REV02",RAW_m_TE0714_REV02!$AJ:$AK,IF($M$4="TE0714_REV03",RAW_m_TE0714_REV03!$AJ:$AK))),2,0),"---")</f>
        <v>---</v>
      </c>
      <c r="Q290" s="44" t="str">
        <f>IFERROR(VLOOKUP(L290,IF($M$4="TE0714_REV01",RAW_m_TE0714_REV01!$AD:$AF,IF($M$4="TE0714_REV02",RAW_m_TE0714_REV02!$AD:$AF,IF($M$4="TE0714_REV03",RAW_m_TE0714_REV03!$AD:$AF))),3,0),"---")</f>
        <v>---</v>
      </c>
      <c r="R290" s="44" t="str">
        <f>IFERROR(VLOOKUP(O290,IF($M$4="TE0714_REV01",RAW_m_TE0714_REV01!$AE:$AG,IF($M$4="TE0714_REV02",RAW_m_TE0714_REV02!$AE:$AG,IF($M$4="TE0714_REV03",RAW_m_TE0714_REV03!$AE:$AG))),3,0),"---")</f>
        <v>---</v>
      </c>
      <c r="S290" s="44" t="str">
        <f t="shared" si="9"/>
        <v>---</v>
      </c>
    </row>
    <row r="291" spans="2:19" ht="15" customHeight="1" x14ac:dyDescent="0.25">
      <c r="B291" s="41">
        <f t="shared" si="8"/>
        <v>286</v>
      </c>
      <c r="C291" s="42">
        <f>IFERROR(IF($C$4="TEBT0714_REV01",CALC_CONN_TEBT0714_REV01!U291,IF($C$4="TEBB0714_REV01",CALC_CONN_TEBB0714_REV01!U291,IF($C$4="TEBA0714_REV01",CALC_CONN_TEBA0714_REV01!U291,))),"---")</f>
        <v>0</v>
      </c>
      <c r="D291" s="43">
        <f>IFERROR(IF($C$4="TEBT0714_REV01",CALC_CONN_TEBT0714_REV01!D291,IF($C$4="TEBB0714_REV01",CALC_CONN_TEBB0714_REV01!D291,IF($C$4="TEBA0714_REV01",CALC_CONN_TEBA0714_REV01!D291,))),"---")</f>
        <v>0</v>
      </c>
      <c r="E291" s="43">
        <f>IFERROR(IF($C$4="TEBT0714_REV01",CALC_CONN_TEBT0714_REV01!E291,IF($C$4="TEBB0714_REV01",CALC_CONN_TEBB0714_REV01!E291,IF($C$4="TEBA0714_REV01",CALC_CONN_TEBA0714_REV01!E291,))),"---")</f>
        <v>0</v>
      </c>
      <c r="F291" s="44" t="str">
        <f>IFERROR(IF(VLOOKUP($D291&amp;"-"&amp;$E291,IF($C$4="TEBA0714_REV01",CALC_CONN_TEBA0714_REV01!$F:$I,IF($C$4="TEBB0714_REV01",CALC_CONN_TEBB0714_REV01!$F:$I,IF($C$4="TEBT0714_REV01",CALC_CONN_TEBT0714_REV01!$F:$I))),4,0)="--","---",IF($C$4="TEBA0714_REV01",CALC_CONN_TEBA0714_REV01!$G291&amp; " --&gt; " &amp;CALC_CONN_TEBA0714_REV01!$I291&amp; " --&gt; ",IF($C$4="TEBB0714_REV01",CALC_CONN_TEBB0714_REV01!$G291&amp; " --&gt; " &amp;CALC_CONN_TEBB0714_REV01!$I291&amp; " --&gt; ",IF($C$4="TEBT0714_REV01",CALC_CONN_TEBT0714_REV01!$G291&amp; " --&gt; " &amp;CALC_CONN_TEBT0714_REV01!$I291&amp; " --&gt; ")))),"---")</f>
        <v>---</v>
      </c>
      <c r="G291" s="44" t="str">
        <f>IFERROR(IF(VLOOKUP($D291&amp;"-"&amp;$E291,IF($C$4="TEBA0714_REV01",CALC_CONN_TEBA0714_REV01!$F:$H,IF($C$4="TEBB0714_REV01",CALC_CONN_TEBB0714_REV01!$F:$H,IF($C$4="TEBT0714_REV01",CALC_CONN_TEBT0714_REV01!$F:$H))),3,0)="--",VLOOKUP($D291&amp;"-"&amp;$E291,IF($C$4="TEBA0714_REV01",CALC_CONN_TEBA0714_REV01!$F:$H,IF($C$4="TEBB0714_REV01",CALC_CONN_TEBB0714_REV01!$F:$H,IF($C$4="TEBT0714_REV01",CALC_CONN_TEBT0714_REV01!$F:$H))),2,0),VLOOKUP($D291&amp;"-"&amp;$E291,IF($C$4="TEBA0714_REV01",CALC_CONN_TEBA0714_REV01!$F:$H,IF($C$4="TEBB0714_REV01",CALC_CONN_TEBB0714_REV01!$F:$H,IF($C$4="TEBT0714_REV01",CALC_CONN_TEBT0714_REV01!$F:$H))),3,0)),"---")</f>
        <v>---</v>
      </c>
      <c r="H291" s="44" t="str">
        <f>IFERROR(VLOOKUP(G291,IF($C$4="TEBT0714_REV01",CALC_CONN_TEBT0714_REV01!$G:$T,IF($C$4="TEBB0714_REV01",CALC_CONN_TEBB0714_REV01!$G:$T,IF($C$4="TEBA0714_REV01",CALC_CONN_TEBA0714_REV01!$G:$T))),14,0),"---")</f>
        <v>---</v>
      </c>
      <c r="I291" s="44" t="str">
        <f>IFERROR(VLOOKUP($D291&amp;"-"&amp;$E291,IF($C$4="TEBA0714_REV01",CALC_CONN_TEBA0714_REV01!$F:$K,IF($C$4="TEBB0714_REV01",CALC_CONN_TEBB0714_REV01!$F:$K,IF($C$4="TEBT0714_REV01",CALC_CONN_TEBT0714_REV01!$F:$K,"???"))),6,0),"---")</f>
        <v>---</v>
      </c>
      <c r="J291" s="45" t="str">
        <f>IFERROR(VLOOKUP($D291&amp;"-"&amp;$E291,IF($C$4="TEBA0714_REV01",CALC_CONN_TEBA0714_REV01!$F:$M,IF($C$4="TEBB0714_REV01",CALC_CONN_TEBB0714_REV01!$F:$M,IF($C$4="TEBT0714_REV01",CALC_CONN_TEBT0714_REV01!$F:$M,"???"))),8,0),"---")</f>
        <v>---</v>
      </c>
      <c r="K291" s="46" t="str">
        <f>IFERROR(VLOOKUP($D291&amp;"-"&amp;$E291,IF($C$4="TEBT0714_REV01",CALC_CONN_TEBT0714_REV01!$F:$N,IF($C$4="TEBB0714_REV01",CALC_CONN_TEBB0714_REV01!$F:$N,IF($C$4="TEBA0714_REV01",CALC_CONN_TEBA0714_REV01!$F:$N))),9,0),"---")</f>
        <v>---</v>
      </c>
      <c r="L291" s="44" t="str">
        <f>IFERROR(VLOOKUP(K291,B2B!$H$3:$I$2000,2,0),"---")</f>
        <v>---</v>
      </c>
      <c r="M291" s="44" t="str">
        <f>IFERROR(VLOOKUP(L291,IF($M$4="TE0714_REV01",RAW_m_TE0714_REV01!$AD:$AH,IF($M$4="TE0714_REV02",RAW_m_TE0714_REV02!$AD:$AH,IF($M$4="TE0714_REV03",RAW_m_TE0714_REV03!$AD:$AH))),5,0),"---")</f>
        <v>---</v>
      </c>
      <c r="N291" s="44" t="str">
        <f>IFERROR(VLOOKUP(L291,IF($M$4="TE0714_REV01",RAW_m_TE0714_REV01!$AE:$AJ,IF($M$4="TE0714_REV02",RAW_m_TE0714_REV02!$AE:$AJ,IF($M$4="TE0714_REV03",RAW_m_TE0714_REV03!$AE:$AJ))),6,0),"---")</f>
        <v>---</v>
      </c>
      <c r="O291" s="54" t="str">
        <f>IFERROR(VLOOKUP(L291,IF($M$4="TE0714_REV01",RAW_m_TE0714_REV01!$AD:$AE,IF($M$4="TE0714_REV02",RAW_m_TE0714_REV02!$AD:$AE,IF($M$4="TE0714_REV03",RAW_m_TE0714_REV03!$AD:$AE))),2,0),"---")</f>
        <v>---</v>
      </c>
      <c r="P291" s="44" t="str">
        <f>IFERROR(VLOOKUP(O291,IF($M$4="TE0714_REV01",RAW_m_TE0714_REV01!$AJ:$AK,IF($M$4="TE0714_REV02",RAW_m_TE0714_REV02!$AJ:$AK,IF($M$4="TE0714_REV03",RAW_m_TE0714_REV03!$AJ:$AK))),2,0),"---")</f>
        <v>---</v>
      </c>
      <c r="Q291" s="44" t="str">
        <f>IFERROR(VLOOKUP(L291,IF($M$4="TE0714_REV01",RAW_m_TE0714_REV01!$AD:$AF,IF($M$4="TE0714_REV02",RAW_m_TE0714_REV02!$AD:$AF,IF($M$4="TE0714_REV03",RAW_m_TE0714_REV03!$AD:$AF))),3,0),"---")</f>
        <v>---</v>
      </c>
      <c r="R291" s="44" t="str">
        <f>IFERROR(VLOOKUP(O291,IF($M$4="TE0714_REV01",RAW_m_TE0714_REV01!$AE:$AG,IF($M$4="TE0714_REV02",RAW_m_TE0714_REV02!$AE:$AG,IF($M$4="TE0714_REV03",RAW_m_TE0714_REV03!$AE:$AG))),3,0),"---")</f>
        <v>---</v>
      </c>
      <c r="S291" s="44" t="str">
        <f t="shared" si="9"/>
        <v>---</v>
      </c>
    </row>
    <row r="292" spans="2:19" ht="15" customHeight="1" x14ac:dyDescent="0.25">
      <c r="B292" s="41">
        <f t="shared" si="8"/>
        <v>287</v>
      </c>
      <c r="C292" s="42">
        <f>IFERROR(IF($C$4="TEBT0714_REV01",CALC_CONN_TEBT0714_REV01!U292,IF($C$4="TEBB0714_REV01",CALC_CONN_TEBB0714_REV01!U292,IF($C$4="TEBA0714_REV01",CALC_CONN_TEBA0714_REV01!U292,))),"---")</f>
        <v>0</v>
      </c>
      <c r="D292" s="43">
        <f>IFERROR(IF($C$4="TEBT0714_REV01",CALC_CONN_TEBT0714_REV01!D292,IF($C$4="TEBB0714_REV01",CALC_CONN_TEBB0714_REV01!D292,IF($C$4="TEBA0714_REV01",CALC_CONN_TEBA0714_REV01!D292,))),"---")</f>
        <v>0</v>
      </c>
      <c r="E292" s="43">
        <f>IFERROR(IF($C$4="TEBT0714_REV01",CALC_CONN_TEBT0714_REV01!E292,IF($C$4="TEBB0714_REV01",CALC_CONN_TEBB0714_REV01!E292,IF($C$4="TEBA0714_REV01",CALC_CONN_TEBA0714_REV01!E292,))),"---")</f>
        <v>0</v>
      </c>
      <c r="F292" s="44" t="str">
        <f>IFERROR(IF(VLOOKUP($D292&amp;"-"&amp;$E292,IF($C$4="TEBA0714_REV01",CALC_CONN_TEBA0714_REV01!$F:$I,IF($C$4="TEBB0714_REV01",CALC_CONN_TEBB0714_REV01!$F:$I,IF($C$4="TEBT0714_REV01",CALC_CONN_TEBT0714_REV01!$F:$I))),4,0)="--","---",IF($C$4="TEBA0714_REV01",CALC_CONN_TEBA0714_REV01!$G292&amp; " --&gt; " &amp;CALC_CONN_TEBA0714_REV01!$I292&amp; " --&gt; ",IF($C$4="TEBB0714_REV01",CALC_CONN_TEBB0714_REV01!$G292&amp; " --&gt; " &amp;CALC_CONN_TEBB0714_REV01!$I292&amp; " --&gt; ",IF($C$4="TEBT0714_REV01",CALC_CONN_TEBT0714_REV01!$G292&amp; " --&gt; " &amp;CALC_CONN_TEBT0714_REV01!$I292&amp; " --&gt; ")))),"---")</f>
        <v>---</v>
      </c>
      <c r="G292" s="44" t="str">
        <f>IFERROR(IF(VLOOKUP($D292&amp;"-"&amp;$E292,IF($C$4="TEBA0714_REV01",CALC_CONN_TEBA0714_REV01!$F:$H,IF($C$4="TEBB0714_REV01",CALC_CONN_TEBB0714_REV01!$F:$H,IF($C$4="TEBT0714_REV01",CALC_CONN_TEBT0714_REV01!$F:$H))),3,0)="--",VLOOKUP($D292&amp;"-"&amp;$E292,IF($C$4="TEBA0714_REV01",CALC_CONN_TEBA0714_REV01!$F:$H,IF($C$4="TEBB0714_REV01",CALC_CONN_TEBB0714_REV01!$F:$H,IF($C$4="TEBT0714_REV01",CALC_CONN_TEBT0714_REV01!$F:$H))),2,0),VLOOKUP($D292&amp;"-"&amp;$E292,IF($C$4="TEBA0714_REV01",CALC_CONN_TEBA0714_REV01!$F:$H,IF($C$4="TEBB0714_REV01",CALC_CONN_TEBB0714_REV01!$F:$H,IF($C$4="TEBT0714_REV01",CALC_CONN_TEBT0714_REV01!$F:$H))),3,0)),"---")</f>
        <v>---</v>
      </c>
      <c r="H292" s="44" t="str">
        <f>IFERROR(VLOOKUP(G292,IF($C$4="TEBT0714_REV01",CALC_CONN_TEBT0714_REV01!$G:$T,IF($C$4="TEBB0714_REV01",CALC_CONN_TEBB0714_REV01!$G:$T,IF($C$4="TEBA0714_REV01",CALC_CONN_TEBA0714_REV01!$G:$T))),14,0),"---")</f>
        <v>---</v>
      </c>
      <c r="I292" s="44" t="str">
        <f>IFERROR(VLOOKUP($D292&amp;"-"&amp;$E292,IF($C$4="TEBA0714_REV01",CALC_CONN_TEBA0714_REV01!$F:$K,IF($C$4="TEBB0714_REV01",CALC_CONN_TEBB0714_REV01!$F:$K,IF($C$4="TEBT0714_REV01",CALC_CONN_TEBT0714_REV01!$F:$K,"???"))),6,0),"---")</f>
        <v>---</v>
      </c>
      <c r="J292" s="45" t="str">
        <f>IFERROR(VLOOKUP($D292&amp;"-"&amp;$E292,IF($C$4="TEBA0714_REV01",CALC_CONN_TEBA0714_REV01!$F:$M,IF($C$4="TEBB0714_REV01",CALC_CONN_TEBB0714_REV01!$F:$M,IF($C$4="TEBT0714_REV01",CALC_CONN_TEBT0714_REV01!$F:$M,"???"))),8,0),"---")</f>
        <v>---</v>
      </c>
      <c r="K292" s="46" t="str">
        <f>IFERROR(VLOOKUP($D292&amp;"-"&amp;$E292,IF($C$4="TEBT0714_REV01",CALC_CONN_TEBT0714_REV01!$F:$N,IF($C$4="TEBB0714_REV01",CALC_CONN_TEBB0714_REV01!$F:$N,IF($C$4="TEBA0714_REV01",CALC_CONN_TEBA0714_REV01!$F:$N))),9,0),"---")</f>
        <v>---</v>
      </c>
      <c r="L292" s="44" t="str">
        <f>IFERROR(VLOOKUP(K292,B2B!$H$3:$I$2000,2,0),"---")</f>
        <v>---</v>
      </c>
      <c r="M292" s="44" t="str">
        <f>IFERROR(VLOOKUP(L292,IF($M$4="TE0714_REV01",RAW_m_TE0714_REV01!$AD:$AH,IF($M$4="TE0714_REV02",RAW_m_TE0714_REV02!$AD:$AH,IF($M$4="TE0714_REV03",RAW_m_TE0714_REV03!$AD:$AH))),5,0),"---")</f>
        <v>---</v>
      </c>
      <c r="N292" s="44" t="str">
        <f>IFERROR(VLOOKUP(L292,IF($M$4="TE0714_REV01",RAW_m_TE0714_REV01!$AE:$AJ,IF($M$4="TE0714_REV02",RAW_m_TE0714_REV02!$AE:$AJ,IF($M$4="TE0714_REV03",RAW_m_TE0714_REV03!$AE:$AJ))),6,0),"---")</f>
        <v>---</v>
      </c>
      <c r="O292" s="54" t="str">
        <f>IFERROR(VLOOKUP(L292,IF($M$4="TE0714_REV01",RAW_m_TE0714_REV01!$AD:$AE,IF($M$4="TE0714_REV02",RAW_m_TE0714_REV02!$AD:$AE,IF($M$4="TE0714_REV03",RAW_m_TE0714_REV03!$AD:$AE))),2,0),"---")</f>
        <v>---</v>
      </c>
      <c r="P292" s="44" t="str">
        <f>IFERROR(VLOOKUP(O292,IF($M$4="TE0714_REV01",RAW_m_TE0714_REV01!$AJ:$AK,IF($M$4="TE0714_REV02",RAW_m_TE0714_REV02!$AJ:$AK,IF($M$4="TE0714_REV03",RAW_m_TE0714_REV03!$AJ:$AK))),2,0),"---")</f>
        <v>---</v>
      </c>
      <c r="Q292" s="44" t="str">
        <f>IFERROR(VLOOKUP(L292,IF($M$4="TE0714_REV01",RAW_m_TE0714_REV01!$AD:$AF,IF($M$4="TE0714_REV02",RAW_m_TE0714_REV02!$AD:$AF,IF($M$4="TE0714_REV03",RAW_m_TE0714_REV03!$AD:$AF))),3,0),"---")</f>
        <v>---</v>
      </c>
      <c r="R292" s="44" t="str">
        <f>IFERROR(VLOOKUP(O292,IF($M$4="TE0714_REV01",RAW_m_TE0714_REV01!$AE:$AG,IF($M$4="TE0714_REV02",RAW_m_TE0714_REV02!$AE:$AG,IF($M$4="TE0714_REV03",RAW_m_TE0714_REV03!$AE:$AG))),3,0),"---")</f>
        <v>---</v>
      </c>
      <c r="S292" s="44" t="str">
        <f t="shared" si="9"/>
        <v>---</v>
      </c>
    </row>
    <row r="293" spans="2:19" ht="15" customHeight="1" x14ac:dyDescent="0.25">
      <c r="B293" s="41">
        <f t="shared" si="8"/>
        <v>288</v>
      </c>
      <c r="C293" s="42">
        <f>IFERROR(IF($C$4="TEBT0714_REV01",CALC_CONN_TEBT0714_REV01!U293,IF($C$4="TEBB0714_REV01",CALC_CONN_TEBB0714_REV01!U293,IF($C$4="TEBA0714_REV01",CALC_CONN_TEBA0714_REV01!U293,))),"---")</f>
        <v>0</v>
      </c>
      <c r="D293" s="43">
        <f>IFERROR(IF($C$4="TEBT0714_REV01",CALC_CONN_TEBT0714_REV01!D293,IF($C$4="TEBB0714_REV01",CALC_CONN_TEBB0714_REV01!D293,IF($C$4="TEBA0714_REV01",CALC_CONN_TEBA0714_REV01!D293,))),"---")</f>
        <v>0</v>
      </c>
      <c r="E293" s="43">
        <f>IFERROR(IF($C$4="TEBT0714_REV01",CALC_CONN_TEBT0714_REV01!E293,IF($C$4="TEBB0714_REV01",CALC_CONN_TEBB0714_REV01!E293,IF($C$4="TEBA0714_REV01",CALC_CONN_TEBA0714_REV01!E293,))),"---")</f>
        <v>0</v>
      </c>
      <c r="F293" s="44" t="str">
        <f>IFERROR(IF(VLOOKUP($D293&amp;"-"&amp;$E293,IF($C$4="TEBA0714_REV01",CALC_CONN_TEBA0714_REV01!$F:$I,IF($C$4="TEBB0714_REV01",CALC_CONN_TEBB0714_REV01!$F:$I,IF($C$4="TEBT0714_REV01",CALC_CONN_TEBT0714_REV01!$F:$I))),4,0)="--","---",IF($C$4="TEBA0714_REV01",CALC_CONN_TEBA0714_REV01!$G293&amp; " --&gt; " &amp;CALC_CONN_TEBA0714_REV01!$I293&amp; " --&gt; ",IF($C$4="TEBB0714_REV01",CALC_CONN_TEBB0714_REV01!$G293&amp; " --&gt; " &amp;CALC_CONN_TEBB0714_REV01!$I293&amp; " --&gt; ",IF($C$4="TEBT0714_REV01",CALC_CONN_TEBT0714_REV01!$G293&amp; " --&gt; " &amp;CALC_CONN_TEBT0714_REV01!$I293&amp; " --&gt; ")))),"---")</f>
        <v>---</v>
      </c>
      <c r="G293" s="44" t="str">
        <f>IFERROR(IF(VLOOKUP($D293&amp;"-"&amp;$E293,IF($C$4="TEBA0714_REV01",CALC_CONN_TEBA0714_REV01!$F:$H,IF($C$4="TEBB0714_REV01",CALC_CONN_TEBB0714_REV01!$F:$H,IF($C$4="TEBT0714_REV01",CALC_CONN_TEBT0714_REV01!$F:$H))),3,0)="--",VLOOKUP($D293&amp;"-"&amp;$E293,IF($C$4="TEBA0714_REV01",CALC_CONN_TEBA0714_REV01!$F:$H,IF($C$4="TEBB0714_REV01",CALC_CONN_TEBB0714_REV01!$F:$H,IF($C$4="TEBT0714_REV01",CALC_CONN_TEBT0714_REV01!$F:$H))),2,0),VLOOKUP($D293&amp;"-"&amp;$E293,IF($C$4="TEBA0714_REV01",CALC_CONN_TEBA0714_REV01!$F:$H,IF($C$4="TEBB0714_REV01",CALC_CONN_TEBB0714_REV01!$F:$H,IF($C$4="TEBT0714_REV01",CALC_CONN_TEBT0714_REV01!$F:$H))),3,0)),"---")</f>
        <v>---</v>
      </c>
      <c r="H293" s="44" t="str">
        <f>IFERROR(VLOOKUP(G293,IF($C$4="TEBT0714_REV01",CALC_CONN_TEBT0714_REV01!$G:$T,IF($C$4="TEBB0714_REV01",CALC_CONN_TEBB0714_REV01!$G:$T,IF($C$4="TEBA0714_REV01",CALC_CONN_TEBA0714_REV01!$G:$T))),14,0),"---")</f>
        <v>---</v>
      </c>
      <c r="I293" s="44" t="str">
        <f>IFERROR(VLOOKUP($D293&amp;"-"&amp;$E293,IF($C$4="TEBA0714_REV01",CALC_CONN_TEBA0714_REV01!$F:$K,IF($C$4="TEBB0714_REV01",CALC_CONN_TEBB0714_REV01!$F:$K,IF($C$4="TEBT0714_REV01",CALC_CONN_TEBT0714_REV01!$F:$K,"???"))),6,0),"---")</f>
        <v>---</v>
      </c>
      <c r="J293" s="45" t="str">
        <f>IFERROR(VLOOKUP($D293&amp;"-"&amp;$E293,IF($C$4="TEBA0714_REV01",CALC_CONN_TEBA0714_REV01!$F:$M,IF($C$4="TEBB0714_REV01",CALC_CONN_TEBB0714_REV01!$F:$M,IF($C$4="TEBT0714_REV01",CALC_CONN_TEBT0714_REV01!$F:$M,"???"))),8,0),"---")</f>
        <v>---</v>
      </c>
      <c r="K293" s="46" t="str">
        <f>IFERROR(VLOOKUP($D293&amp;"-"&amp;$E293,IF($C$4="TEBT0714_REV01",CALC_CONN_TEBT0714_REV01!$F:$N,IF($C$4="TEBB0714_REV01",CALC_CONN_TEBB0714_REV01!$F:$N,IF($C$4="TEBA0714_REV01",CALC_CONN_TEBA0714_REV01!$F:$N))),9,0),"---")</f>
        <v>---</v>
      </c>
      <c r="L293" s="44" t="str">
        <f>IFERROR(VLOOKUP(K293,B2B!$H$3:$I$2000,2,0),"---")</f>
        <v>---</v>
      </c>
      <c r="M293" s="44" t="str">
        <f>IFERROR(VLOOKUP(L293,IF($M$4="TE0714_REV01",RAW_m_TE0714_REV01!$AD:$AH,IF($M$4="TE0714_REV02",RAW_m_TE0714_REV02!$AD:$AH,IF($M$4="TE0714_REV03",RAW_m_TE0714_REV03!$AD:$AH))),5,0),"---")</f>
        <v>---</v>
      </c>
      <c r="N293" s="44" t="str">
        <f>IFERROR(VLOOKUP(L293,IF($M$4="TE0714_REV01",RAW_m_TE0714_REV01!$AE:$AJ,IF($M$4="TE0714_REV02",RAW_m_TE0714_REV02!$AE:$AJ,IF($M$4="TE0714_REV03",RAW_m_TE0714_REV03!$AE:$AJ))),6,0),"---")</f>
        <v>---</v>
      </c>
      <c r="O293" s="54" t="str">
        <f>IFERROR(VLOOKUP(L293,IF($M$4="TE0714_REV01",RAW_m_TE0714_REV01!$AD:$AE,IF($M$4="TE0714_REV02",RAW_m_TE0714_REV02!$AD:$AE,IF($M$4="TE0714_REV03",RAW_m_TE0714_REV03!$AD:$AE))),2,0),"---")</f>
        <v>---</v>
      </c>
      <c r="P293" s="44" t="str">
        <f>IFERROR(VLOOKUP(O293,IF($M$4="TE0714_REV01",RAW_m_TE0714_REV01!$AJ:$AK,IF($M$4="TE0714_REV02",RAW_m_TE0714_REV02!$AJ:$AK,IF($M$4="TE0714_REV03",RAW_m_TE0714_REV03!$AJ:$AK))),2,0),"---")</f>
        <v>---</v>
      </c>
      <c r="Q293" s="44" t="str">
        <f>IFERROR(VLOOKUP(L293,IF($M$4="TE0714_REV01",RAW_m_TE0714_REV01!$AD:$AF,IF($M$4="TE0714_REV02",RAW_m_TE0714_REV02!$AD:$AF,IF($M$4="TE0714_REV03",RAW_m_TE0714_REV03!$AD:$AF))),3,0),"---")</f>
        <v>---</v>
      </c>
      <c r="R293" s="44" t="str">
        <f>IFERROR(VLOOKUP(O293,IF($M$4="TE0714_REV01",RAW_m_TE0714_REV01!$AE:$AG,IF($M$4="TE0714_REV02",RAW_m_TE0714_REV02!$AE:$AG,IF($M$4="TE0714_REV03",RAW_m_TE0714_REV03!$AE:$AG))),3,0),"---")</f>
        <v>---</v>
      </c>
      <c r="S293" s="44" t="str">
        <f t="shared" si="9"/>
        <v>---</v>
      </c>
    </row>
    <row r="294" spans="2:19" ht="15" customHeight="1" x14ac:dyDescent="0.25">
      <c r="B294" s="41">
        <f t="shared" si="8"/>
        <v>289</v>
      </c>
      <c r="C294" s="42">
        <f>IFERROR(IF($C$4="TEBT0714_REV01",CALC_CONN_TEBT0714_REV01!U294,IF($C$4="TEBB0714_REV01",CALC_CONN_TEBB0714_REV01!U294,IF($C$4="TEBA0714_REV01",CALC_CONN_TEBA0714_REV01!U294,))),"---")</f>
        <v>0</v>
      </c>
      <c r="D294" s="43">
        <f>IFERROR(IF($C$4="TEBT0714_REV01",CALC_CONN_TEBT0714_REV01!D294,IF($C$4="TEBB0714_REV01",CALC_CONN_TEBB0714_REV01!D294,IF($C$4="TEBA0714_REV01",CALC_CONN_TEBA0714_REV01!D294,))),"---")</f>
        <v>0</v>
      </c>
      <c r="E294" s="43">
        <f>IFERROR(IF($C$4="TEBT0714_REV01",CALC_CONN_TEBT0714_REV01!E294,IF($C$4="TEBB0714_REV01",CALC_CONN_TEBB0714_REV01!E294,IF($C$4="TEBA0714_REV01",CALC_CONN_TEBA0714_REV01!E294,))),"---")</f>
        <v>0</v>
      </c>
      <c r="F294" s="44" t="str">
        <f>IFERROR(IF(VLOOKUP($D294&amp;"-"&amp;$E294,IF($C$4="TEBA0714_REV01",CALC_CONN_TEBA0714_REV01!$F:$I,IF($C$4="TEBB0714_REV01",CALC_CONN_TEBB0714_REV01!$F:$I,IF($C$4="TEBT0714_REV01",CALC_CONN_TEBT0714_REV01!$F:$I))),4,0)="--","---",IF($C$4="TEBA0714_REV01",CALC_CONN_TEBA0714_REV01!$G294&amp; " --&gt; " &amp;CALC_CONN_TEBA0714_REV01!$I294&amp; " --&gt; ",IF($C$4="TEBB0714_REV01",CALC_CONN_TEBB0714_REV01!$G294&amp; " --&gt; " &amp;CALC_CONN_TEBB0714_REV01!$I294&amp; " --&gt; ",IF($C$4="TEBT0714_REV01",CALC_CONN_TEBT0714_REV01!$G294&amp; " --&gt; " &amp;CALC_CONN_TEBT0714_REV01!$I294&amp; " --&gt; ")))),"---")</f>
        <v>---</v>
      </c>
      <c r="G294" s="44" t="str">
        <f>IFERROR(IF(VLOOKUP($D294&amp;"-"&amp;$E294,IF($C$4="TEBA0714_REV01",CALC_CONN_TEBA0714_REV01!$F:$H,IF($C$4="TEBB0714_REV01",CALC_CONN_TEBB0714_REV01!$F:$H,IF($C$4="TEBT0714_REV01",CALC_CONN_TEBT0714_REV01!$F:$H))),3,0)="--",VLOOKUP($D294&amp;"-"&amp;$E294,IF($C$4="TEBA0714_REV01",CALC_CONN_TEBA0714_REV01!$F:$H,IF($C$4="TEBB0714_REV01",CALC_CONN_TEBB0714_REV01!$F:$H,IF($C$4="TEBT0714_REV01",CALC_CONN_TEBT0714_REV01!$F:$H))),2,0),VLOOKUP($D294&amp;"-"&amp;$E294,IF($C$4="TEBA0714_REV01",CALC_CONN_TEBA0714_REV01!$F:$H,IF($C$4="TEBB0714_REV01",CALC_CONN_TEBB0714_REV01!$F:$H,IF($C$4="TEBT0714_REV01",CALC_CONN_TEBT0714_REV01!$F:$H))),3,0)),"---")</f>
        <v>---</v>
      </c>
      <c r="H294" s="44" t="str">
        <f>IFERROR(VLOOKUP(G294,IF($C$4="TEBT0714_REV01",CALC_CONN_TEBT0714_REV01!$G:$T,IF($C$4="TEBB0714_REV01",CALC_CONN_TEBB0714_REV01!$G:$T,IF($C$4="TEBA0714_REV01",CALC_CONN_TEBA0714_REV01!$G:$T))),14,0),"---")</f>
        <v>---</v>
      </c>
      <c r="I294" s="44" t="str">
        <f>IFERROR(VLOOKUP($D294&amp;"-"&amp;$E294,IF($C$4="TEBA0714_REV01",CALC_CONN_TEBA0714_REV01!$F:$K,IF($C$4="TEBB0714_REV01",CALC_CONN_TEBB0714_REV01!$F:$K,IF($C$4="TEBT0714_REV01",CALC_CONN_TEBT0714_REV01!$F:$K,"???"))),6,0),"---")</f>
        <v>---</v>
      </c>
      <c r="J294" s="45" t="str">
        <f>IFERROR(VLOOKUP($D294&amp;"-"&amp;$E294,IF($C$4="TEBA0714_REV01",CALC_CONN_TEBA0714_REV01!$F:$M,IF($C$4="TEBB0714_REV01",CALC_CONN_TEBB0714_REV01!$F:$M,IF($C$4="TEBT0714_REV01",CALC_CONN_TEBT0714_REV01!$F:$M,"???"))),8,0),"---")</f>
        <v>---</v>
      </c>
      <c r="K294" s="46" t="str">
        <f>IFERROR(VLOOKUP($D294&amp;"-"&amp;$E294,IF($C$4="TEBT0714_REV01",CALC_CONN_TEBT0714_REV01!$F:$N,IF($C$4="TEBB0714_REV01",CALC_CONN_TEBB0714_REV01!$F:$N,IF($C$4="TEBA0714_REV01",CALC_CONN_TEBA0714_REV01!$F:$N))),9,0),"---")</f>
        <v>---</v>
      </c>
      <c r="L294" s="44" t="str">
        <f>IFERROR(VLOOKUP(K294,B2B!$H$3:$I$2000,2,0),"---")</f>
        <v>---</v>
      </c>
      <c r="M294" s="44" t="str">
        <f>IFERROR(VLOOKUP(L294,IF($M$4="TE0714_REV01",RAW_m_TE0714_REV01!$AD:$AH,IF($M$4="TE0714_REV02",RAW_m_TE0714_REV02!$AD:$AH,IF($M$4="TE0714_REV03",RAW_m_TE0714_REV03!$AD:$AH))),5,0),"---")</f>
        <v>---</v>
      </c>
      <c r="N294" s="44" t="str">
        <f>IFERROR(VLOOKUP(L294,IF($M$4="TE0714_REV01",RAW_m_TE0714_REV01!$AE:$AJ,IF($M$4="TE0714_REV02",RAW_m_TE0714_REV02!$AE:$AJ,IF($M$4="TE0714_REV03",RAW_m_TE0714_REV03!$AE:$AJ))),6,0),"---")</f>
        <v>---</v>
      </c>
      <c r="O294" s="54" t="str">
        <f>IFERROR(VLOOKUP(L294,IF($M$4="TE0714_REV01",RAW_m_TE0714_REV01!$AD:$AE,IF($M$4="TE0714_REV02",RAW_m_TE0714_REV02!$AD:$AE,IF($M$4="TE0714_REV03",RAW_m_TE0714_REV03!$AD:$AE))),2,0),"---")</f>
        <v>---</v>
      </c>
      <c r="P294" s="44" t="str">
        <f>IFERROR(VLOOKUP(O294,IF($M$4="TE0714_REV01",RAW_m_TE0714_REV01!$AJ:$AK,IF($M$4="TE0714_REV02",RAW_m_TE0714_REV02!$AJ:$AK,IF($M$4="TE0714_REV03",RAW_m_TE0714_REV03!$AJ:$AK))),2,0),"---")</f>
        <v>---</v>
      </c>
      <c r="Q294" s="44" t="str">
        <f>IFERROR(VLOOKUP(L294,IF($M$4="TE0714_REV01",RAW_m_TE0714_REV01!$AD:$AF,IF($M$4="TE0714_REV02",RAW_m_TE0714_REV02!$AD:$AF,IF($M$4="TE0714_REV03",RAW_m_TE0714_REV03!$AD:$AF))),3,0),"---")</f>
        <v>---</v>
      </c>
      <c r="R294" s="44" t="str">
        <f>IFERROR(VLOOKUP(O294,IF($M$4="TE0714_REV01",RAW_m_TE0714_REV01!$AE:$AG,IF($M$4="TE0714_REV02",RAW_m_TE0714_REV02!$AE:$AG,IF($M$4="TE0714_REV03",RAW_m_TE0714_REV03!$AE:$AG))),3,0),"---")</f>
        <v>---</v>
      </c>
      <c r="S294" s="44" t="str">
        <f t="shared" si="9"/>
        <v>---</v>
      </c>
    </row>
    <row r="295" spans="2:19" ht="15" customHeight="1" x14ac:dyDescent="0.25">
      <c r="B295" s="41">
        <f t="shared" si="8"/>
        <v>290</v>
      </c>
      <c r="C295" s="42">
        <f>IFERROR(IF($C$4="TEBT0714_REV01",CALC_CONN_TEBT0714_REV01!U295,IF($C$4="TEBB0714_REV01",CALC_CONN_TEBB0714_REV01!U295,IF($C$4="TEBA0714_REV01",CALC_CONN_TEBA0714_REV01!U295,))),"---")</f>
        <v>0</v>
      </c>
      <c r="D295" s="43">
        <f>IFERROR(IF($C$4="TEBT0714_REV01",CALC_CONN_TEBT0714_REV01!D295,IF($C$4="TEBB0714_REV01",CALC_CONN_TEBB0714_REV01!D295,IF($C$4="TEBA0714_REV01",CALC_CONN_TEBA0714_REV01!D295,))),"---")</f>
        <v>0</v>
      </c>
      <c r="E295" s="43">
        <f>IFERROR(IF($C$4="TEBT0714_REV01",CALC_CONN_TEBT0714_REV01!E295,IF($C$4="TEBB0714_REV01",CALC_CONN_TEBB0714_REV01!E295,IF($C$4="TEBA0714_REV01",CALC_CONN_TEBA0714_REV01!E295,))),"---")</f>
        <v>0</v>
      </c>
      <c r="F295" s="44" t="str">
        <f>IFERROR(IF(VLOOKUP($D295&amp;"-"&amp;$E295,IF($C$4="TEBA0714_REV01",CALC_CONN_TEBA0714_REV01!$F:$I,IF($C$4="TEBB0714_REV01",CALC_CONN_TEBB0714_REV01!$F:$I,IF($C$4="TEBT0714_REV01",CALC_CONN_TEBT0714_REV01!$F:$I))),4,0)="--","---",IF($C$4="TEBA0714_REV01",CALC_CONN_TEBA0714_REV01!$G295&amp; " --&gt; " &amp;CALC_CONN_TEBA0714_REV01!$I295&amp; " --&gt; ",IF($C$4="TEBB0714_REV01",CALC_CONN_TEBB0714_REV01!$G295&amp; " --&gt; " &amp;CALC_CONN_TEBB0714_REV01!$I295&amp; " --&gt; ",IF($C$4="TEBT0714_REV01",CALC_CONN_TEBT0714_REV01!$G295&amp; " --&gt; " &amp;CALC_CONN_TEBT0714_REV01!$I295&amp; " --&gt; ")))),"---")</f>
        <v>---</v>
      </c>
      <c r="G295" s="44" t="str">
        <f>IFERROR(IF(VLOOKUP($D295&amp;"-"&amp;$E295,IF($C$4="TEBA0714_REV01",CALC_CONN_TEBA0714_REV01!$F:$H,IF($C$4="TEBB0714_REV01",CALC_CONN_TEBB0714_REV01!$F:$H,IF($C$4="TEBT0714_REV01",CALC_CONN_TEBT0714_REV01!$F:$H))),3,0)="--",VLOOKUP($D295&amp;"-"&amp;$E295,IF($C$4="TEBA0714_REV01",CALC_CONN_TEBA0714_REV01!$F:$H,IF($C$4="TEBB0714_REV01",CALC_CONN_TEBB0714_REV01!$F:$H,IF($C$4="TEBT0714_REV01",CALC_CONN_TEBT0714_REV01!$F:$H))),2,0),VLOOKUP($D295&amp;"-"&amp;$E295,IF($C$4="TEBA0714_REV01",CALC_CONN_TEBA0714_REV01!$F:$H,IF($C$4="TEBB0714_REV01",CALC_CONN_TEBB0714_REV01!$F:$H,IF($C$4="TEBT0714_REV01",CALC_CONN_TEBT0714_REV01!$F:$H))),3,0)),"---")</f>
        <v>---</v>
      </c>
      <c r="H295" s="44" t="str">
        <f>IFERROR(VLOOKUP(G295,IF($C$4="TEBT0714_REV01",CALC_CONN_TEBT0714_REV01!$G:$T,IF($C$4="TEBB0714_REV01",CALC_CONN_TEBB0714_REV01!$G:$T,IF($C$4="TEBA0714_REV01",CALC_CONN_TEBA0714_REV01!$G:$T))),14,0),"---")</f>
        <v>---</v>
      </c>
      <c r="I295" s="44" t="str">
        <f>IFERROR(VLOOKUP($D295&amp;"-"&amp;$E295,IF($C$4="TEBA0714_REV01",CALC_CONN_TEBA0714_REV01!$F:$K,IF($C$4="TEBB0714_REV01",CALC_CONN_TEBB0714_REV01!$F:$K,IF($C$4="TEBT0714_REV01",CALC_CONN_TEBT0714_REV01!$F:$K,"???"))),6,0),"---")</f>
        <v>---</v>
      </c>
      <c r="J295" s="45" t="str">
        <f>IFERROR(VLOOKUP($D295&amp;"-"&amp;$E295,IF($C$4="TEBA0714_REV01",CALC_CONN_TEBA0714_REV01!$F:$M,IF($C$4="TEBB0714_REV01",CALC_CONN_TEBB0714_REV01!$F:$M,IF($C$4="TEBT0714_REV01",CALC_CONN_TEBT0714_REV01!$F:$M,"???"))),8,0),"---")</f>
        <v>---</v>
      </c>
      <c r="K295" s="46" t="str">
        <f>IFERROR(VLOOKUP($D295&amp;"-"&amp;$E295,IF($C$4="TEBT0714_REV01",CALC_CONN_TEBT0714_REV01!$F:$N,IF($C$4="TEBB0714_REV01",CALC_CONN_TEBB0714_REV01!$F:$N,IF($C$4="TEBA0714_REV01",CALC_CONN_TEBA0714_REV01!$F:$N))),9,0),"---")</f>
        <v>---</v>
      </c>
      <c r="L295" s="44" t="str">
        <f>IFERROR(VLOOKUP(K295,B2B!$H$3:$I$2000,2,0),"---")</f>
        <v>---</v>
      </c>
      <c r="M295" s="44" t="str">
        <f>IFERROR(VLOOKUP(L295,IF($M$4="TE0714_REV01",RAW_m_TE0714_REV01!$AD:$AH,IF($M$4="TE0714_REV02",RAW_m_TE0714_REV02!$AD:$AH,IF($M$4="TE0714_REV03",RAW_m_TE0714_REV03!$AD:$AH))),5,0),"---")</f>
        <v>---</v>
      </c>
      <c r="N295" s="44" t="str">
        <f>IFERROR(VLOOKUP(L295,IF($M$4="TE0714_REV01",RAW_m_TE0714_REV01!$AE:$AJ,IF($M$4="TE0714_REV02",RAW_m_TE0714_REV02!$AE:$AJ,IF($M$4="TE0714_REV03",RAW_m_TE0714_REV03!$AE:$AJ))),6,0),"---")</f>
        <v>---</v>
      </c>
      <c r="O295" s="54" t="str">
        <f>IFERROR(VLOOKUP(L295,IF($M$4="TE0714_REV01",RAW_m_TE0714_REV01!$AD:$AE,IF($M$4="TE0714_REV02",RAW_m_TE0714_REV02!$AD:$AE,IF($M$4="TE0714_REV03",RAW_m_TE0714_REV03!$AD:$AE))),2,0),"---")</f>
        <v>---</v>
      </c>
      <c r="P295" s="44" t="str">
        <f>IFERROR(VLOOKUP(O295,IF($M$4="TE0714_REV01",RAW_m_TE0714_REV01!$AJ:$AK,IF($M$4="TE0714_REV02",RAW_m_TE0714_REV02!$AJ:$AK,IF($M$4="TE0714_REV03",RAW_m_TE0714_REV03!$AJ:$AK))),2,0),"---")</f>
        <v>---</v>
      </c>
      <c r="Q295" s="44" t="str">
        <f>IFERROR(VLOOKUP(L295,IF($M$4="TE0714_REV01",RAW_m_TE0714_REV01!$AD:$AF,IF($M$4="TE0714_REV02",RAW_m_TE0714_REV02!$AD:$AF,IF($M$4="TE0714_REV03",RAW_m_TE0714_REV03!$AD:$AF))),3,0),"---")</f>
        <v>---</v>
      </c>
      <c r="R295" s="44" t="str">
        <f>IFERROR(VLOOKUP(O295,IF($M$4="TE0714_REV01",RAW_m_TE0714_REV01!$AE:$AG,IF($M$4="TE0714_REV02",RAW_m_TE0714_REV02!$AE:$AG,IF($M$4="TE0714_REV03",RAW_m_TE0714_REV03!$AE:$AG))),3,0),"---")</f>
        <v>---</v>
      </c>
      <c r="S295" s="44" t="str">
        <f t="shared" si="9"/>
        <v>---</v>
      </c>
    </row>
    <row r="296" spans="2:19" ht="15" customHeight="1" x14ac:dyDescent="0.25">
      <c r="B296" s="41">
        <f t="shared" si="8"/>
        <v>291</v>
      </c>
      <c r="C296" s="42">
        <f>IFERROR(IF($C$4="TEBT0714_REV01",CALC_CONN_TEBT0714_REV01!U296,IF($C$4="TEBB0714_REV01",CALC_CONN_TEBB0714_REV01!U296,IF($C$4="TEBA0714_REV01",CALC_CONN_TEBA0714_REV01!U296,))),"---")</f>
        <v>0</v>
      </c>
      <c r="D296" s="43">
        <f>IFERROR(IF($C$4="TEBT0714_REV01",CALC_CONN_TEBT0714_REV01!D296,IF($C$4="TEBB0714_REV01",CALC_CONN_TEBB0714_REV01!D296,IF($C$4="TEBA0714_REV01",CALC_CONN_TEBA0714_REV01!D296,))),"---")</f>
        <v>0</v>
      </c>
      <c r="E296" s="43">
        <f>IFERROR(IF($C$4="TEBT0714_REV01",CALC_CONN_TEBT0714_REV01!E296,IF($C$4="TEBB0714_REV01",CALC_CONN_TEBB0714_REV01!E296,IF($C$4="TEBA0714_REV01",CALC_CONN_TEBA0714_REV01!E296,))),"---")</f>
        <v>0</v>
      </c>
      <c r="F296" s="44" t="str">
        <f>IFERROR(IF(VLOOKUP($D296&amp;"-"&amp;$E296,IF($C$4="TEBA0714_REV01",CALC_CONN_TEBA0714_REV01!$F:$I,IF($C$4="TEBB0714_REV01",CALC_CONN_TEBB0714_REV01!$F:$I,IF($C$4="TEBT0714_REV01",CALC_CONN_TEBT0714_REV01!$F:$I))),4,0)="--","---",IF($C$4="TEBA0714_REV01",CALC_CONN_TEBA0714_REV01!$G296&amp; " --&gt; " &amp;CALC_CONN_TEBA0714_REV01!$I296&amp; " --&gt; ",IF($C$4="TEBB0714_REV01",CALC_CONN_TEBB0714_REV01!$G296&amp; " --&gt; " &amp;CALC_CONN_TEBB0714_REV01!$I296&amp; " --&gt; ",IF($C$4="TEBT0714_REV01",CALC_CONN_TEBT0714_REV01!$G296&amp; " --&gt; " &amp;CALC_CONN_TEBT0714_REV01!$I296&amp; " --&gt; ")))),"---")</f>
        <v>---</v>
      </c>
      <c r="G296" s="44" t="str">
        <f>IFERROR(IF(VLOOKUP($D296&amp;"-"&amp;$E296,IF($C$4="TEBA0714_REV01",CALC_CONN_TEBA0714_REV01!$F:$H,IF($C$4="TEBB0714_REV01",CALC_CONN_TEBB0714_REV01!$F:$H,IF($C$4="TEBT0714_REV01",CALC_CONN_TEBT0714_REV01!$F:$H))),3,0)="--",VLOOKUP($D296&amp;"-"&amp;$E296,IF($C$4="TEBA0714_REV01",CALC_CONN_TEBA0714_REV01!$F:$H,IF($C$4="TEBB0714_REV01",CALC_CONN_TEBB0714_REV01!$F:$H,IF($C$4="TEBT0714_REV01",CALC_CONN_TEBT0714_REV01!$F:$H))),2,0),VLOOKUP($D296&amp;"-"&amp;$E296,IF($C$4="TEBA0714_REV01",CALC_CONN_TEBA0714_REV01!$F:$H,IF($C$4="TEBB0714_REV01",CALC_CONN_TEBB0714_REV01!$F:$H,IF($C$4="TEBT0714_REV01",CALC_CONN_TEBT0714_REV01!$F:$H))),3,0)),"---")</f>
        <v>---</v>
      </c>
      <c r="H296" s="44" t="str">
        <f>IFERROR(VLOOKUP(G296,IF($C$4="TEBT0714_REV01",CALC_CONN_TEBT0714_REV01!$G:$T,IF($C$4="TEBB0714_REV01",CALC_CONN_TEBB0714_REV01!$G:$T,IF($C$4="TEBA0714_REV01",CALC_CONN_TEBA0714_REV01!$G:$T))),14,0),"---")</f>
        <v>---</v>
      </c>
      <c r="I296" s="44" t="str">
        <f>IFERROR(VLOOKUP($D296&amp;"-"&amp;$E296,IF($C$4="TEBA0714_REV01",CALC_CONN_TEBA0714_REV01!$F:$K,IF($C$4="TEBB0714_REV01",CALC_CONN_TEBB0714_REV01!$F:$K,IF($C$4="TEBT0714_REV01",CALC_CONN_TEBT0714_REV01!$F:$K,"???"))),6,0),"---")</f>
        <v>---</v>
      </c>
      <c r="J296" s="45" t="str">
        <f>IFERROR(VLOOKUP($D296&amp;"-"&amp;$E296,IF($C$4="TEBA0714_REV01",CALC_CONN_TEBA0714_REV01!$F:$M,IF($C$4="TEBB0714_REV01",CALC_CONN_TEBB0714_REV01!$F:$M,IF($C$4="TEBT0714_REV01",CALC_CONN_TEBT0714_REV01!$F:$M,"???"))),8,0),"---")</f>
        <v>---</v>
      </c>
      <c r="K296" s="46" t="str">
        <f>IFERROR(VLOOKUP($D296&amp;"-"&amp;$E296,IF($C$4="TEBT0714_REV01",CALC_CONN_TEBT0714_REV01!$F:$N,IF($C$4="TEBB0714_REV01",CALC_CONN_TEBB0714_REV01!$F:$N,IF($C$4="TEBA0714_REV01",CALC_CONN_TEBA0714_REV01!$F:$N))),9,0),"---")</f>
        <v>---</v>
      </c>
      <c r="L296" s="44" t="str">
        <f>IFERROR(VLOOKUP(K296,B2B!$H$3:$I$2000,2,0),"---")</f>
        <v>---</v>
      </c>
      <c r="M296" s="44" t="str">
        <f>IFERROR(VLOOKUP(L296,IF($M$4="TE0714_REV01",RAW_m_TE0714_REV01!$AD:$AH,IF($M$4="TE0714_REV02",RAW_m_TE0714_REV02!$AD:$AH,IF($M$4="TE0714_REV03",RAW_m_TE0714_REV03!$AD:$AH))),5,0),"---")</f>
        <v>---</v>
      </c>
      <c r="N296" s="44" t="str">
        <f>IFERROR(VLOOKUP(L296,IF($M$4="TE0714_REV01",RAW_m_TE0714_REV01!$AE:$AJ,IF($M$4="TE0714_REV02",RAW_m_TE0714_REV02!$AE:$AJ,IF($M$4="TE0714_REV03",RAW_m_TE0714_REV03!$AE:$AJ))),6,0),"---")</f>
        <v>---</v>
      </c>
      <c r="O296" s="54" t="str">
        <f>IFERROR(VLOOKUP(L296,IF($M$4="TE0714_REV01",RAW_m_TE0714_REV01!$AD:$AE,IF($M$4="TE0714_REV02",RAW_m_TE0714_REV02!$AD:$AE,IF($M$4="TE0714_REV03",RAW_m_TE0714_REV03!$AD:$AE))),2,0),"---")</f>
        <v>---</v>
      </c>
      <c r="P296" s="44" t="str">
        <f>IFERROR(VLOOKUP(O296,IF($M$4="TE0714_REV01",RAW_m_TE0714_REV01!$AJ:$AK,IF($M$4="TE0714_REV02",RAW_m_TE0714_REV02!$AJ:$AK,IF($M$4="TE0714_REV03",RAW_m_TE0714_REV03!$AJ:$AK))),2,0),"---")</f>
        <v>---</v>
      </c>
      <c r="Q296" s="44" t="str">
        <f>IFERROR(VLOOKUP(L296,IF($M$4="TE0714_REV01",RAW_m_TE0714_REV01!$AD:$AF,IF($M$4="TE0714_REV02",RAW_m_TE0714_REV02!$AD:$AF,IF($M$4="TE0714_REV03",RAW_m_TE0714_REV03!$AD:$AF))),3,0),"---")</f>
        <v>---</v>
      </c>
      <c r="R296" s="44" t="str">
        <f>IFERROR(VLOOKUP(O296,IF($M$4="TE0714_REV01",RAW_m_TE0714_REV01!$AE:$AG,IF($M$4="TE0714_REV02",RAW_m_TE0714_REV02!$AE:$AG,IF($M$4="TE0714_REV03",RAW_m_TE0714_REV03!$AE:$AG))),3,0),"---")</f>
        <v>---</v>
      </c>
      <c r="S296" s="44" t="str">
        <f t="shared" si="9"/>
        <v>---</v>
      </c>
    </row>
    <row r="297" spans="2:19" ht="15" customHeight="1" x14ac:dyDescent="0.25">
      <c r="B297" s="41">
        <f t="shared" si="8"/>
        <v>292</v>
      </c>
      <c r="C297" s="42">
        <f>IFERROR(IF($C$4="TEBT0714_REV01",CALC_CONN_TEBT0714_REV01!U297,IF($C$4="TEBB0714_REV01",CALC_CONN_TEBB0714_REV01!U297,IF($C$4="TEBA0714_REV01",CALC_CONN_TEBA0714_REV01!U297,))),"---")</f>
        <v>0</v>
      </c>
      <c r="D297" s="43">
        <f>IFERROR(IF($C$4="TEBT0714_REV01",CALC_CONN_TEBT0714_REV01!D297,IF($C$4="TEBB0714_REV01",CALC_CONN_TEBB0714_REV01!D297,IF($C$4="TEBA0714_REV01",CALC_CONN_TEBA0714_REV01!D297,))),"---")</f>
        <v>0</v>
      </c>
      <c r="E297" s="43">
        <f>IFERROR(IF($C$4="TEBT0714_REV01",CALC_CONN_TEBT0714_REV01!E297,IF($C$4="TEBB0714_REV01",CALC_CONN_TEBB0714_REV01!E297,IF($C$4="TEBA0714_REV01",CALC_CONN_TEBA0714_REV01!E297,))),"---")</f>
        <v>0</v>
      </c>
      <c r="F297" s="44" t="str">
        <f>IFERROR(IF(VLOOKUP($D297&amp;"-"&amp;$E297,IF($C$4="TEBA0714_REV01",CALC_CONN_TEBA0714_REV01!$F:$I,IF($C$4="TEBB0714_REV01",CALC_CONN_TEBB0714_REV01!$F:$I,IF($C$4="TEBT0714_REV01",CALC_CONN_TEBT0714_REV01!$F:$I))),4,0)="--","---",IF($C$4="TEBA0714_REV01",CALC_CONN_TEBA0714_REV01!$G297&amp; " --&gt; " &amp;CALC_CONN_TEBA0714_REV01!$I297&amp; " --&gt; ",IF($C$4="TEBB0714_REV01",CALC_CONN_TEBB0714_REV01!$G297&amp; " --&gt; " &amp;CALC_CONN_TEBB0714_REV01!$I297&amp; " --&gt; ",IF($C$4="TEBT0714_REV01",CALC_CONN_TEBT0714_REV01!$G297&amp; " --&gt; " &amp;CALC_CONN_TEBT0714_REV01!$I297&amp; " --&gt; ")))),"---")</f>
        <v>---</v>
      </c>
      <c r="G297" s="44" t="str">
        <f>IFERROR(IF(VLOOKUP($D297&amp;"-"&amp;$E297,IF($C$4="TEBA0714_REV01",CALC_CONN_TEBA0714_REV01!$F:$H,IF($C$4="TEBB0714_REV01",CALC_CONN_TEBB0714_REV01!$F:$H,IF($C$4="TEBT0714_REV01",CALC_CONN_TEBT0714_REV01!$F:$H))),3,0)="--",VLOOKUP($D297&amp;"-"&amp;$E297,IF($C$4="TEBA0714_REV01",CALC_CONN_TEBA0714_REV01!$F:$H,IF($C$4="TEBB0714_REV01",CALC_CONN_TEBB0714_REV01!$F:$H,IF($C$4="TEBT0714_REV01",CALC_CONN_TEBT0714_REV01!$F:$H))),2,0),VLOOKUP($D297&amp;"-"&amp;$E297,IF($C$4="TEBA0714_REV01",CALC_CONN_TEBA0714_REV01!$F:$H,IF($C$4="TEBB0714_REV01",CALC_CONN_TEBB0714_REV01!$F:$H,IF($C$4="TEBT0714_REV01",CALC_CONN_TEBT0714_REV01!$F:$H))),3,0)),"---")</f>
        <v>---</v>
      </c>
      <c r="H297" s="44" t="str">
        <f>IFERROR(VLOOKUP(G297,IF($C$4="TEBT0714_REV01",CALC_CONN_TEBT0714_REV01!$G:$T,IF($C$4="TEBB0714_REV01",CALC_CONN_TEBB0714_REV01!$G:$T,IF($C$4="TEBA0714_REV01",CALC_CONN_TEBA0714_REV01!$G:$T))),14,0),"---")</f>
        <v>---</v>
      </c>
      <c r="I297" s="44" t="str">
        <f>IFERROR(VLOOKUP($D297&amp;"-"&amp;$E297,IF($C$4="TEBA0714_REV01",CALC_CONN_TEBA0714_REV01!$F:$K,IF($C$4="TEBB0714_REV01",CALC_CONN_TEBB0714_REV01!$F:$K,IF($C$4="TEBT0714_REV01",CALC_CONN_TEBT0714_REV01!$F:$K,"???"))),6,0),"---")</f>
        <v>---</v>
      </c>
      <c r="J297" s="45" t="str">
        <f>IFERROR(VLOOKUP($D297&amp;"-"&amp;$E297,IF($C$4="TEBA0714_REV01",CALC_CONN_TEBA0714_REV01!$F:$M,IF($C$4="TEBB0714_REV01",CALC_CONN_TEBB0714_REV01!$F:$M,IF($C$4="TEBT0714_REV01",CALC_CONN_TEBT0714_REV01!$F:$M,"???"))),8,0),"---")</f>
        <v>---</v>
      </c>
      <c r="K297" s="46" t="str">
        <f>IFERROR(VLOOKUP($D297&amp;"-"&amp;$E297,IF($C$4="TEBT0714_REV01",CALC_CONN_TEBT0714_REV01!$F:$N,IF($C$4="TEBB0714_REV01",CALC_CONN_TEBB0714_REV01!$F:$N,IF($C$4="TEBA0714_REV01",CALC_CONN_TEBA0714_REV01!$F:$N))),9,0),"---")</f>
        <v>---</v>
      </c>
      <c r="L297" s="44" t="str">
        <f>IFERROR(VLOOKUP(K297,B2B!$H$3:$I$2000,2,0),"---")</f>
        <v>---</v>
      </c>
      <c r="M297" s="44" t="str">
        <f>IFERROR(VLOOKUP(L297,IF($M$4="TE0714_REV01",RAW_m_TE0714_REV01!$AD:$AH,IF($M$4="TE0714_REV02",RAW_m_TE0714_REV02!$AD:$AH,IF($M$4="TE0714_REV03",RAW_m_TE0714_REV03!$AD:$AH))),5,0),"---")</f>
        <v>---</v>
      </c>
      <c r="N297" s="44" t="str">
        <f>IFERROR(VLOOKUP(L297,IF($M$4="TE0714_REV01",RAW_m_TE0714_REV01!$AE:$AJ,IF($M$4="TE0714_REV02",RAW_m_TE0714_REV02!$AE:$AJ,IF($M$4="TE0714_REV03",RAW_m_TE0714_REV03!$AE:$AJ))),6,0),"---")</f>
        <v>---</v>
      </c>
      <c r="O297" s="54" t="str">
        <f>IFERROR(VLOOKUP(L297,IF($M$4="TE0714_REV01",RAW_m_TE0714_REV01!$AD:$AE,IF($M$4="TE0714_REV02",RAW_m_TE0714_REV02!$AD:$AE,IF($M$4="TE0714_REV03",RAW_m_TE0714_REV03!$AD:$AE))),2,0),"---")</f>
        <v>---</v>
      </c>
      <c r="P297" s="44" t="str">
        <f>IFERROR(VLOOKUP(O297,IF($M$4="TE0714_REV01",RAW_m_TE0714_REV01!$AJ:$AK,IF($M$4="TE0714_REV02",RAW_m_TE0714_REV02!$AJ:$AK,IF($M$4="TE0714_REV03",RAW_m_TE0714_REV03!$AJ:$AK))),2,0),"---")</f>
        <v>---</v>
      </c>
      <c r="Q297" s="44" t="str">
        <f>IFERROR(VLOOKUP(L297,IF($M$4="TE0714_REV01",RAW_m_TE0714_REV01!$AD:$AF,IF($M$4="TE0714_REV02",RAW_m_TE0714_REV02!$AD:$AF,IF($M$4="TE0714_REV03",RAW_m_TE0714_REV03!$AD:$AF))),3,0),"---")</f>
        <v>---</v>
      </c>
      <c r="R297" s="44" t="str">
        <f>IFERROR(VLOOKUP(O297,IF($M$4="TE0714_REV01",RAW_m_TE0714_REV01!$AE:$AG,IF($M$4="TE0714_REV02",RAW_m_TE0714_REV02!$AE:$AG,IF($M$4="TE0714_REV03",RAW_m_TE0714_REV03!$AE:$AG))),3,0),"---")</f>
        <v>---</v>
      </c>
      <c r="S297" s="44" t="str">
        <f t="shared" si="9"/>
        <v>---</v>
      </c>
    </row>
    <row r="298" spans="2:19" ht="15" customHeight="1" x14ac:dyDescent="0.25">
      <c r="B298" s="41">
        <f t="shared" si="8"/>
        <v>293</v>
      </c>
      <c r="C298" s="42">
        <f>IFERROR(IF($C$4="TEBT0714_REV01",CALC_CONN_TEBT0714_REV01!U298,IF($C$4="TEBB0714_REV01",CALC_CONN_TEBB0714_REV01!U298,IF($C$4="TEBA0714_REV01",CALC_CONN_TEBA0714_REV01!U298,))),"---")</f>
        <v>0</v>
      </c>
      <c r="D298" s="43">
        <f>IFERROR(IF($C$4="TEBT0714_REV01",CALC_CONN_TEBT0714_REV01!D298,IF($C$4="TEBB0714_REV01",CALC_CONN_TEBB0714_REV01!D298,IF($C$4="TEBA0714_REV01",CALC_CONN_TEBA0714_REV01!D298,))),"---")</f>
        <v>0</v>
      </c>
      <c r="E298" s="43">
        <f>IFERROR(IF($C$4="TEBT0714_REV01",CALC_CONN_TEBT0714_REV01!E298,IF($C$4="TEBB0714_REV01",CALC_CONN_TEBB0714_REV01!E298,IF($C$4="TEBA0714_REV01",CALC_CONN_TEBA0714_REV01!E298,))),"---")</f>
        <v>0</v>
      </c>
      <c r="F298" s="44" t="str">
        <f>IFERROR(IF(VLOOKUP($D298&amp;"-"&amp;$E298,IF($C$4="TEBA0714_REV01",CALC_CONN_TEBA0714_REV01!$F:$I,IF($C$4="TEBB0714_REV01",CALC_CONN_TEBB0714_REV01!$F:$I,IF($C$4="TEBT0714_REV01",CALC_CONN_TEBT0714_REV01!$F:$I))),4,0)="--","---",IF($C$4="TEBA0714_REV01",CALC_CONN_TEBA0714_REV01!$G298&amp; " --&gt; " &amp;CALC_CONN_TEBA0714_REV01!$I298&amp; " --&gt; ",IF($C$4="TEBB0714_REV01",CALC_CONN_TEBB0714_REV01!$G298&amp; " --&gt; " &amp;CALC_CONN_TEBB0714_REV01!$I298&amp; " --&gt; ",IF($C$4="TEBT0714_REV01",CALC_CONN_TEBT0714_REV01!$G298&amp; " --&gt; " &amp;CALC_CONN_TEBT0714_REV01!$I298&amp; " --&gt; ")))),"---")</f>
        <v>---</v>
      </c>
      <c r="G298" s="44" t="str">
        <f>IFERROR(IF(VLOOKUP($D298&amp;"-"&amp;$E298,IF($C$4="TEBA0714_REV01",CALC_CONN_TEBA0714_REV01!$F:$H,IF($C$4="TEBB0714_REV01",CALC_CONN_TEBB0714_REV01!$F:$H,IF($C$4="TEBT0714_REV01",CALC_CONN_TEBT0714_REV01!$F:$H))),3,0)="--",VLOOKUP($D298&amp;"-"&amp;$E298,IF($C$4="TEBA0714_REV01",CALC_CONN_TEBA0714_REV01!$F:$H,IF($C$4="TEBB0714_REV01",CALC_CONN_TEBB0714_REV01!$F:$H,IF($C$4="TEBT0714_REV01",CALC_CONN_TEBT0714_REV01!$F:$H))),2,0),VLOOKUP($D298&amp;"-"&amp;$E298,IF($C$4="TEBA0714_REV01",CALC_CONN_TEBA0714_REV01!$F:$H,IF($C$4="TEBB0714_REV01",CALC_CONN_TEBB0714_REV01!$F:$H,IF($C$4="TEBT0714_REV01",CALC_CONN_TEBT0714_REV01!$F:$H))),3,0)),"---")</f>
        <v>---</v>
      </c>
      <c r="H298" s="44" t="str">
        <f>IFERROR(VLOOKUP(G298,IF($C$4="TEBT0714_REV01",CALC_CONN_TEBT0714_REV01!$G:$T,IF($C$4="TEBB0714_REV01",CALC_CONN_TEBB0714_REV01!$G:$T,IF($C$4="TEBA0714_REV01",CALC_CONN_TEBA0714_REV01!$G:$T))),14,0),"---")</f>
        <v>---</v>
      </c>
      <c r="I298" s="44" t="str">
        <f>IFERROR(VLOOKUP($D298&amp;"-"&amp;$E298,IF($C$4="TEBA0714_REV01",CALC_CONN_TEBA0714_REV01!$F:$K,IF($C$4="TEBB0714_REV01",CALC_CONN_TEBB0714_REV01!$F:$K,IF($C$4="TEBT0714_REV01",CALC_CONN_TEBT0714_REV01!$F:$K,"???"))),6,0),"---")</f>
        <v>---</v>
      </c>
      <c r="J298" s="45" t="str">
        <f>IFERROR(VLOOKUP($D298&amp;"-"&amp;$E298,IF($C$4="TEBA0714_REV01",CALC_CONN_TEBA0714_REV01!$F:$M,IF($C$4="TEBB0714_REV01",CALC_CONN_TEBB0714_REV01!$F:$M,IF($C$4="TEBT0714_REV01",CALC_CONN_TEBT0714_REV01!$F:$M,"???"))),8,0),"---")</f>
        <v>---</v>
      </c>
      <c r="K298" s="46" t="str">
        <f>IFERROR(VLOOKUP($D298&amp;"-"&amp;$E298,IF($C$4="TEBT0714_REV01",CALC_CONN_TEBT0714_REV01!$F:$N,IF($C$4="TEBB0714_REV01",CALC_CONN_TEBB0714_REV01!$F:$N,IF($C$4="TEBA0714_REV01",CALC_CONN_TEBA0714_REV01!$F:$N))),9,0),"---")</f>
        <v>---</v>
      </c>
      <c r="L298" s="44" t="str">
        <f>IFERROR(VLOOKUP(K298,B2B!$H$3:$I$2000,2,0),"---")</f>
        <v>---</v>
      </c>
      <c r="M298" s="44" t="str">
        <f>IFERROR(VLOOKUP(L298,IF($M$4="TE0714_REV01",RAW_m_TE0714_REV01!$AD:$AH,IF($M$4="TE0714_REV02",RAW_m_TE0714_REV02!$AD:$AH,IF($M$4="TE0714_REV03",RAW_m_TE0714_REV03!$AD:$AH))),5,0),"---")</f>
        <v>---</v>
      </c>
      <c r="N298" s="44" t="str">
        <f>IFERROR(VLOOKUP(L298,IF($M$4="TE0714_REV01",RAW_m_TE0714_REV01!$AE:$AJ,IF($M$4="TE0714_REV02",RAW_m_TE0714_REV02!$AE:$AJ,IF($M$4="TE0714_REV03",RAW_m_TE0714_REV03!$AE:$AJ))),6,0),"---")</f>
        <v>---</v>
      </c>
      <c r="O298" s="54" t="str">
        <f>IFERROR(VLOOKUP(L298,IF($M$4="TE0714_REV01",RAW_m_TE0714_REV01!$AD:$AE,IF($M$4="TE0714_REV02",RAW_m_TE0714_REV02!$AD:$AE,IF($M$4="TE0714_REV03",RAW_m_TE0714_REV03!$AD:$AE))),2,0),"---")</f>
        <v>---</v>
      </c>
      <c r="P298" s="44" t="str">
        <f>IFERROR(VLOOKUP(O298,IF($M$4="TE0714_REV01",RAW_m_TE0714_REV01!$AJ:$AK,IF($M$4="TE0714_REV02",RAW_m_TE0714_REV02!$AJ:$AK,IF($M$4="TE0714_REV03",RAW_m_TE0714_REV03!$AJ:$AK))),2,0),"---")</f>
        <v>---</v>
      </c>
      <c r="Q298" s="44" t="str">
        <f>IFERROR(VLOOKUP(L298,IF($M$4="TE0714_REV01",RAW_m_TE0714_REV01!$AD:$AF,IF($M$4="TE0714_REV02",RAW_m_TE0714_REV02!$AD:$AF,IF($M$4="TE0714_REV03",RAW_m_TE0714_REV03!$AD:$AF))),3,0),"---")</f>
        <v>---</v>
      </c>
      <c r="R298" s="44" t="str">
        <f>IFERROR(VLOOKUP(O298,IF($M$4="TE0714_REV01",RAW_m_TE0714_REV01!$AE:$AG,IF($M$4="TE0714_REV02",RAW_m_TE0714_REV02!$AE:$AG,IF($M$4="TE0714_REV03",RAW_m_TE0714_REV03!$AE:$AG))),3,0),"---")</f>
        <v>---</v>
      </c>
      <c r="S298" s="44" t="str">
        <f t="shared" si="9"/>
        <v>---</v>
      </c>
    </row>
    <row r="299" spans="2:19" ht="15" customHeight="1" x14ac:dyDescent="0.25">
      <c r="B299" s="41">
        <f t="shared" si="8"/>
        <v>294</v>
      </c>
      <c r="C299" s="42">
        <f>IFERROR(IF($C$4="TEBT0714_REV01",CALC_CONN_TEBT0714_REV01!U299,IF($C$4="TEBB0714_REV01",CALC_CONN_TEBB0714_REV01!U299,IF($C$4="TEBA0714_REV01",CALC_CONN_TEBA0714_REV01!U299,))),"---")</f>
        <v>0</v>
      </c>
      <c r="D299" s="43">
        <f>IFERROR(IF($C$4="TEBT0714_REV01",CALC_CONN_TEBT0714_REV01!D299,IF($C$4="TEBB0714_REV01",CALC_CONN_TEBB0714_REV01!D299,IF($C$4="TEBA0714_REV01",CALC_CONN_TEBA0714_REV01!D299,))),"---")</f>
        <v>0</v>
      </c>
      <c r="E299" s="43">
        <f>IFERROR(IF($C$4="TEBT0714_REV01",CALC_CONN_TEBT0714_REV01!E299,IF($C$4="TEBB0714_REV01",CALC_CONN_TEBB0714_REV01!E299,IF($C$4="TEBA0714_REV01",CALC_CONN_TEBA0714_REV01!E299,))),"---")</f>
        <v>0</v>
      </c>
      <c r="F299" s="44" t="str">
        <f>IFERROR(IF(VLOOKUP($D299&amp;"-"&amp;$E299,IF($C$4="TEBA0714_REV01",CALC_CONN_TEBA0714_REV01!$F:$I,IF($C$4="TEBB0714_REV01",CALC_CONN_TEBB0714_REV01!$F:$I,IF($C$4="TEBT0714_REV01",CALC_CONN_TEBT0714_REV01!$F:$I))),4,0)="--","---",IF($C$4="TEBA0714_REV01",CALC_CONN_TEBA0714_REV01!$G299&amp; " --&gt; " &amp;CALC_CONN_TEBA0714_REV01!$I299&amp; " --&gt; ",IF($C$4="TEBB0714_REV01",CALC_CONN_TEBB0714_REV01!$G299&amp; " --&gt; " &amp;CALC_CONN_TEBB0714_REV01!$I299&amp; " --&gt; ",IF($C$4="TEBT0714_REV01",CALC_CONN_TEBT0714_REV01!$G299&amp; " --&gt; " &amp;CALC_CONN_TEBT0714_REV01!$I299&amp; " --&gt; ")))),"---")</f>
        <v>---</v>
      </c>
      <c r="G299" s="44" t="str">
        <f>IFERROR(IF(VLOOKUP($D299&amp;"-"&amp;$E299,IF($C$4="TEBA0714_REV01",CALC_CONN_TEBA0714_REV01!$F:$H,IF($C$4="TEBB0714_REV01",CALC_CONN_TEBB0714_REV01!$F:$H,IF($C$4="TEBT0714_REV01",CALC_CONN_TEBT0714_REV01!$F:$H))),3,0)="--",VLOOKUP($D299&amp;"-"&amp;$E299,IF($C$4="TEBA0714_REV01",CALC_CONN_TEBA0714_REV01!$F:$H,IF($C$4="TEBB0714_REV01",CALC_CONN_TEBB0714_REV01!$F:$H,IF($C$4="TEBT0714_REV01",CALC_CONN_TEBT0714_REV01!$F:$H))),2,0),VLOOKUP($D299&amp;"-"&amp;$E299,IF($C$4="TEBA0714_REV01",CALC_CONN_TEBA0714_REV01!$F:$H,IF($C$4="TEBB0714_REV01",CALC_CONN_TEBB0714_REV01!$F:$H,IF($C$4="TEBT0714_REV01",CALC_CONN_TEBT0714_REV01!$F:$H))),3,0)),"---")</f>
        <v>---</v>
      </c>
      <c r="H299" s="44" t="str">
        <f>IFERROR(VLOOKUP(G299,IF($C$4="TEBT0714_REV01",CALC_CONN_TEBT0714_REV01!$G:$T,IF($C$4="TEBB0714_REV01",CALC_CONN_TEBB0714_REV01!$G:$T,IF($C$4="TEBA0714_REV01",CALC_CONN_TEBA0714_REV01!$G:$T))),14,0),"---")</f>
        <v>---</v>
      </c>
      <c r="I299" s="44" t="str">
        <f>IFERROR(VLOOKUP($D299&amp;"-"&amp;$E299,IF($C$4="TEBA0714_REV01",CALC_CONN_TEBA0714_REV01!$F:$K,IF($C$4="TEBB0714_REV01",CALC_CONN_TEBB0714_REV01!$F:$K,IF($C$4="TEBT0714_REV01",CALC_CONN_TEBT0714_REV01!$F:$K,"???"))),6,0),"---")</f>
        <v>---</v>
      </c>
      <c r="J299" s="45" t="str">
        <f>IFERROR(VLOOKUP($D299&amp;"-"&amp;$E299,IF($C$4="TEBA0714_REV01",CALC_CONN_TEBA0714_REV01!$F:$M,IF($C$4="TEBB0714_REV01",CALC_CONN_TEBB0714_REV01!$F:$M,IF($C$4="TEBT0714_REV01",CALC_CONN_TEBT0714_REV01!$F:$M,"???"))),8,0),"---")</f>
        <v>---</v>
      </c>
      <c r="K299" s="46" t="str">
        <f>IFERROR(VLOOKUP($D299&amp;"-"&amp;$E299,IF($C$4="TEBT0714_REV01",CALC_CONN_TEBT0714_REV01!$F:$N,IF($C$4="TEBB0714_REV01",CALC_CONN_TEBB0714_REV01!$F:$N,IF($C$4="TEBA0714_REV01",CALC_CONN_TEBA0714_REV01!$F:$N))),9,0),"---")</f>
        <v>---</v>
      </c>
      <c r="L299" s="44" t="str">
        <f>IFERROR(VLOOKUP(K299,B2B!$H$3:$I$2000,2,0),"---")</f>
        <v>---</v>
      </c>
      <c r="M299" s="44" t="str">
        <f>IFERROR(VLOOKUP(L299,IF($M$4="TE0714_REV01",RAW_m_TE0714_REV01!$AD:$AH,IF($M$4="TE0714_REV02",RAW_m_TE0714_REV02!$AD:$AH,IF($M$4="TE0714_REV03",RAW_m_TE0714_REV03!$AD:$AH))),5,0),"---")</f>
        <v>---</v>
      </c>
      <c r="N299" s="44" t="str">
        <f>IFERROR(VLOOKUP(L299,IF($M$4="TE0714_REV01",RAW_m_TE0714_REV01!$AE:$AJ,IF($M$4="TE0714_REV02",RAW_m_TE0714_REV02!$AE:$AJ,IF($M$4="TE0714_REV03",RAW_m_TE0714_REV03!$AE:$AJ))),6,0),"---")</f>
        <v>---</v>
      </c>
      <c r="O299" s="54" t="str">
        <f>IFERROR(VLOOKUP(L299,IF($M$4="TE0714_REV01",RAW_m_TE0714_REV01!$AD:$AE,IF($M$4="TE0714_REV02",RAW_m_TE0714_REV02!$AD:$AE,IF($M$4="TE0714_REV03",RAW_m_TE0714_REV03!$AD:$AE))),2,0),"---")</f>
        <v>---</v>
      </c>
      <c r="P299" s="44" t="str">
        <f>IFERROR(VLOOKUP(O299,IF($M$4="TE0714_REV01",RAW_m_TE0714_REV01!$AJ:$AK,IF($M$4="TE0714_REV02",RAW_m_TE0714_REV02!$AJ:$AK,IF($M$4="TE0714_REV03",RAW_m_TE0714_REV03!$AJ:$AK))),2,0),"---")</f>
        <v>---</v>
      </c>
      <c r="Q299" s="44" t="str">
        <f>IFERROR(VLOOKUP(L299,IF($M$4="TE0714_REV01",RAW_m_TE0714_REV01!$AD:$AF,IF($M$4="TE0714_REV02",RAW_m_TE0714_REV02!$AD:$AF,IF($M$4="TE0714_REV03",RAW_m_TE0714_REV03!$AD:$AF))),3,0),"---")</f>
        <v>---</v>
      </c>
      <c r="R299" s="44" t="str">
        <f>IFERROR(VLOOKUP(O299,IF($M$4="TE0714_REV01",RAW_m_TE0714_REV01!$AE:$AG,IF($M$4="TE0714_REV02",RAW_m_TE0714_REV02!$AE:$AG,IF($M$4="TE0714_REV03",RAW_m_TE0714_REV03!$AE:$AG))),3,0),"---")</f>
        <v>---</v>
      </c>
      <c r="S299" s="44" t="str">
        <f t="shared" si="9"/>
        <v>---</v>
      </c>
    </row>
    <row r="300" spans="2:19" ht="15" customHeight="1" x14ac:dyDescent="0.25">
      <c r="B300" s="41">
        <f t="shared" si="8"/>
        <v>295</v>
      </c>
      <c r="C300" s="42">
        <f>IFERROR(IF($C$4="TEBT0714_REV01",CALC_CONN_TEBT0714_REV01!U300,IF($C$4="TEBB0714_REV01",CALC_CONN_TEBB0714_REV01!U300,IF($C$4="TEBA0714_REV01",CALC_CONN_TEBA0714_REV01!U300,))),"---")</f>
        <v>0</v>
      </c>
      <c r="D300" s="43">
        <f>IFERROR(IF($C$4="TEBT0714_REV01",CALC_CONN_TEBT0714_REV01!D300,IF($C$4="TEBB0714_REV01",CALC_CONN_TEBB0714_REV01!D300,IF($C$4="TEBA0714_REV01",CALC_CONN_TEBA0714_REV01!D300,))),"---")</f>
        <v>0</v>
      </c>
      <c r="E300" s="43">
        <f>IFERROR(IF($C$4="TEBT0714_REV01",CALC_CONN_TEBT0714_REV01!E300,IF($C$4="TEBB0714_REV01",CALC_CONN_TEBB0714_REV01!E300,IF($C$4="TEBA0714_REV01",CALC_CONN_TEBA0714_REV01!E300,))),"---")</f>
        <v>0</v>
      </c>
      <c r="F300" s="44" t="str">
        <f>IFERROR(IF(VLOOKUP($D300&amp;"-"&amp;$E300,IF($C$4="TEBA0714_REV01",CALC_CONN_TEBA0714_REV01!$F:$I,IF($C$4="TEBB0714_REV01",CALC_CONN_TEBB0714_REV01!$F:$I,IF($C$4="TEBT0714_REV01",CALC_CONN_TEBT0714_REV01!$F:$I))),4,0)="--","---",IF($C$4="TEBA0714_REV01",CALC_CONN_TEBA0714_REV01!$G300&amp; " --&gt; " &amp;CALC_CONN_TEBA0714_REV01!$I300&amp; " --&gt; ",IF($C$4="TEBB0714_REV01",CALC_CONN_TEBB0714_REV01!$G300&amp; " --&gt; " &amp;CALC_CONN_TEBB0714_REV01!$I300&amp; " --&gt; ",IF($C$4="TEBT0714_REV01",CALC_CONN_TEBT0714_REV01!$G300&amp; " --&gt; " &amp;CALC_CONN_TEBT0714_REV01!$I300&amp; " --&gt; ")))),"---")</f>
        <v>---</v>
      </c>
      <c r="G300" s="44" t="str">
        <f>IFERROR(IF(VLOOKUP($D300&amp;"-"&amp;$E300,IF($C$4="TEBA0714_REV01",CALC_CONN_TEBA0714_REV01!$F:$H,IF($C$4="TEBB0714_REV01",CALC_CONN_TEBB0714_REV01!$F:$H,IF($C$4="TEBT0714_REV01",CALC_CONN_TEBT0714_REV01!$F:$H))),3,0)="--",VLOOKUP($D300&amp;"-"&amp;$E300,IF($C$4="TEBA0714_REV01",CALC_CONN_TEBA0714_REV01!$F:$H,IF($C$4="TEBB0714_REV01",CALC_CONN_TEBB0714_REV01!$F:$H,IF($C$4="TEBT0714_REV01",CALC_CONN_TEBT0714_REV01!$F:$H))),2,0),VLOOKUP($D300&amp;"-"&amp;$E300,IF($C$4="TEBA0714_REV01",CALC_CONN_TEBA0714_REV01!$F:$H,IF($C$4="TEBB0714_REV01",CALC_CONN_TEBB0714_REV01!$F:$H,IF($C$4="TEBT0714_REV01",CALC_CONN_TEBT0714_REV01!$F:$H))),3,0)),"---")</f>
        <v>---</v>
      </c>
      <c r="H300" s="44" t="str">
        <f>IFERROR(VLOOKUP(G300,IF($C$4="TEBT0714_REV01",CALC_CONN_TEBT0714_REV01!$G:$T,IF($C$4="TEBB0714_REV01",CALC_CONN_TEBB0714_REV01!$G:$T,IF($C$4="TEBA0714_REV01",CALC_CONN_TEBA0714_REV01!$G:$T))),14,0),"---")</f>
        <v>---</v>
      </c>
      <c r="I300" s="44" t="str">
        <f>IFERROR(VLOOKUP($D300&amp;"-"&amp;$E300,IF($C$4="TEBA0714_REV01",CALC_CONN_TEBA0714_REV01!$F:$K,IF($C$4="TEBB0714_REV01",CALC_CONN_TEBB0714_REV01!$F:$K,IF($C$4="TEBT0714_REV01",CALC_CONN_TEBT0714_REV01!$F:$K,"???"))),6,0),"---")</f>
        <v>---</v>
      </c>
      <c r="J300" s="45" t="str">
        <f>IFERROR(VLOOKUP($D300&amp;"-"&amp;$E300,IF($C$4="TEBA0714_REV01",CALC_CONN_TEBA0714_REV01!$F:$M,IF($C$4="TEBB0714_REV01",CALC_CONN_TEBB0714_REV01!$F:$M,IF($C$4="TEBT0714_REV01",CALC_CONN_TEBT0714_REV01!$F:$M,"???"))),8,0),"---")</f>
        <v>---</v>
      </c>
      <c r="K300" s="46" t="str">
        <f>IFERROR(VLOOKUP($D300&amp;"-"&amp;$E300,IF($C$4="TEBT0714_REV01",CALC_CONN_TEBT0714_REV01!$F:$N,IF($C$4="TEBB0714_REV01",CALC_CONN_TEBB0714_REV01!$F:$N,IF($C$4="TEBA0714_REV01",CALC_CONN_TEBA0714_REV01!$F:$N))),9,0),"---")</f>
        <v>---</v>
      </c>
      <c r="L300" s="44" t="str">
        <f>IFERROR(VLOOKUP(K300,B2B!$H$3:$I$2000,2,0),"---")</f>
        <v>---</v>
      </c>
      <c r="M300" s="44" t="str">
        <f>IFERROR(VLOOKUP(L300,IF($M$4="TE0714_REV01",RAW_m_TE0714_REV01!$AD:$AH,IF($M$4="TE0714_REV02",RAW_m_TE0714_REV02!$AD:$AH,IF($M$4="TE0714_REV03",RAW_m_TE0714_REV03!$AD:$AH))),5,0),"---")</f>
        <v>---</v>
      </c>
      <c r="N300" s="44" t="str">
        <f>IFERROR(VLOOKUP(L300,IF($M$4="TE0714_REV01",RAW_m_TE0714_REV01!$AE:$AJ,IF($M$4="TE0714_REV02",RAW_m_TE0714_REV02!$AE:$AJ,IF($M$4="TE0714_REV03",RAW_m_TE0714_REV03!$AE:$AJ))),6,0),"---")</f>
        <v>---</v>
      </c>
      <c r="O300" s="54" t="str">
        <f>IFERROR(VLOOKUP(L300,IF($M$4="TE0714_REV01",RAW_m_TE0714_REV01!$AD:$AE,IF($M$4="TE0714_REV02",RAW_m_TE0714_REV02!$AD:$AE,IF($M$4="TE0714_REV03",RAW_m_TE0714_REV03!$AD:$AE))),2,0),"---")</f>
        <v>---</v>
      </c>
      <c r="P300" s="44" t="str">
        <f>IFERROR(VLOOKUP(O300,IF($M$4="TE0714_REV01",RAW_m_TE0714_REV01!$AJ:$AK,IF($M$4="TE0714_REV02",RAW_m_TE0714_REV02!$AJ:$AK,IF($M$4="TE0714_REV03",RAW_m_TE0714_REV03!$AJ:$AK))),2,0),"---")</f>
        <v>---</v>
      </c>
      <c r="Q300" s="44" t="str">
        <f>IFERROR(VLOOKUP(L300,IF($M$4="TE0714_REV01",RAW_m_TE0714_REV01!$AD:$AF,IF($M$4="TE0714_REV02",RAW_m_TE0714_REV02!$AD:$AF,IF($M$4="TE0714_REV03",RAW_m_TE0714_REV03!$AD:$AF))),3,0),"---")</f>
        <v>---</v>
      </c>
      <c r="R300" s="44" t="str">
        <f>IFERROR(VLOOKUP(O300,IF($M$4="TE0714_REV01",RAW_m_TE0714_REV01!$AE:$AG,IF($M$4="TE0714_REV02",RAW_m_TE0714_REV02!$AE:$AG,IF($M$4="TE0714_REV03",RAW_m_TE0714_REV03!$AE:$AG))),3,0),"---")</f>
        <v>---</v>
      </c>
      <c r="S300" s="44" t="str">
        <f t="shared" si="9"/>
        <v>---</v>
      </c>
    </row>
    <row r="301" spans="2:19" ht="15" customHeight="1" x14ac:dyDescent="0.25">
      <c r="B301" s="41">
        <f t="shared" si="8"/>
        <v>296</v>
      </c>
      <c r="C301" s="42">
        <f>IFERROR(IF($C$4="TEBT0714_REV01",CALC_CONN_TEBT0714_REV01!U301,IF($C$4="TEBB0714_REV01",CALC_CONN_TEBB0714_REV01!U301,IF($C$4="TEBA0714_REV01",CALC_CONN_TEBA0714_REV01!U301,))),"---")</f>
        <v>0</v>
      </c>
      <c r="D301" s="43">
        <f>IFERROR(IF($C$4="TEBT0714_REV01",CALC_CONN_TEBT0714_REV01!D301,IF($C$4="TEBB0714_REV01",CALC_CONN_TEBB0714_REV01!D301,IF($C$4="TEBA0714_REV01",CALC_CONN_TEBA0714_REV01!D301,))),"---")</f>
        <v>0</v>
      </c>
      <c r="E301" s="43">
        <f>IFERROR(IF($C$4="TEBT0714_REV01",CALC_CONN_TEBT0714_REV01!E301,IF($C$4="TEBB0714_REV01",CALC_CONN_TEBB0714_REV01!E301,IF($C$4="TEBA0714_REV01",CALC_CONN_TEBA0714_REV01!E301,))),"---")</f>
        <v>0</v>
      </c>
      <c r="F301" s="44" t="str">
        <f>IFERROR(IF(VLOOKUP($D301&amp;"-"&amp;$E301,IF($C$4="TEBA0714_REV01",CALC_CONN_TEBA0714_REV01!$F:$I,IF($C$4="TEBB0714_REV01",CALC_CONN_TEBB0714_REV01!$F:$I,IF($C$4="TEBT0714_REV01",CALC_CONN_TEBT0714_REV01!$F:$I))),4,0)="--","---",IF($C$4="TEBA0714_REV01",CALC_CONN_TEBA0714_REV01!$G301&amp; " --&gt; " &amp;CALC_CONN_TEBA0714_REV01!$I301&amp; " --&gt; ",IF($C$4="TEBB0714_REV01",CALC_CONN_TEBB0714_REV01!$G301&amp; " --&gt; " &amp;CALC_CONN_TEBB0714_REV01!$I301&amp; " --&gt; ",IF($C$4="TEBT0714_REV01",CALC_CONN_TEBT0714_REV01!$G301&amp; " --&gt; " &amp;CALC_CONN_TEBT0714_REV01!$I301&amp; " --&gt; ")))),"---")</f>
        <v>---</v>
      </c>
      <c r="G301" s="44" t="str">
        <f>IFERROR(IF(VLOOKUP($D301&amp;"-"&amp;$E301,IF($C$4="TEBA0714_REV01",CALC_CONN_TEBA0714_REV01!$F:$H,IF($C$4="TEBB0714_REV01",CALC_CONN_TEBB0714_REV01!$F:$H,IF($C$4="TEBT0714_REV01",CALC_CONN_TEBT0714_REV01!$F:$H))),3,0)="--",VLOOKUP($D301&amp;"-"&amp;$E301,IF($C$4="TEBA0714_REV01",CALC_CONN_TEBA0714_REV01!$F:$H,IF($C$4="TEBB0714_REV01",CALC_CONN_TEBB0714_REV01!$F:$H,IF($C$4="TEBT0714_REV01",CALC_CONN_TEBT0714_REV01!$F:$H))),2,0),VLOOKUP($D301&amp;"-"&amp;$E301,IF($C$4="TEBA0714_REV01",CALC_CONN_TEBA0714_REV01!$F:$H,IF($C$4="TEBB0714_REV01",CALC_CONN_TEBB0714_REV01!$F:$H,IF($C$4="TEBT0714_REV01",CALC_CONN_TEBT0714_REV01!$F:$H))),3,0)),"---")</f>
        <v>---</v>
      </c>
      <c r="H301" s="44" t="str">
        <f>IFERROR(VLOOKUP(G301,IF($C$4="TEBT0714_REV01",CALC_CONN_TEBT0714_REV01!$G:$T,IF($C$4="TEBB0714_REV01",CALC_CONN_TEBB0714_REV01!$G:$T,IF($C$4="TEBA0714_REV01",CALC_CONN_TEBA0714_REV01!$G:$T))),14,0),"---")</f>
        <v>---</v>
      </c>
      <c r="I301" s="44" t="str">
        <f>IFERROR(VLOOKUP($D301&amp;"-"&amp;$E301,IF($C$4="TEBA0714_REV01",CALC_CONN_TEBA0714_REV01!$F:$K,IF($C$4="TEBB0714_REV01",CALC_CONN_TEBB0714_REV01!$F:$K,IF($C$4="TEBT0714_REV01",CALC_CONN_TEBT0714_REV01!$F:$K,"???"))),6,0),"---")</f>
        <v>---</v>
      </c>
      <c r="J301" s="45" t="str">
        <f>IFERROR(VLOOKUP($D301&amp;"-"&amp;$E301,IF($C$4="TEBA0714_REV01",CALC_CONN_TEBA0714_REV01!$F:$M,IF($C$4="TEBB0714_REV01",CALC_CONN_TEBB0714_REV01!$F:$M,IF($C$4="TEBT0714_REV01",CALC_CONN_TEBT0714_REV01!$F:$M,"???"))),8,0),"---")</f>
        <v>---</v>
      </c>
      <c r="K301" s="46" t="str">
        <f>IFERROR(VLOOKUP($D301&amp;"-"&amp;$E301,IF($C$4="TEBT0714_REV01",CALC_CONN_TEBT0714_REV01!$F:$N,IF($C$4="TEBB0714_REV01",CALC_CONN_TEBB0714_REV01!$F:$N,IF($C$4="TEBA0714_REV01",CALC_CONN_TEBA0714_REV01!$F:$N))),9,0),"---")</f>
        <v>---</v>
      </c>
      <c r="L301" s="44" t="str">
        <f>IFERROR(VLOOKUP(K301,B2B!$H$3:$I$2000,2,0),"---")</f>
        <v>---</v>
      </c>
      <c r="M301" s="44" t="str">
        <f>IFERROR(VLOOKUP(L301,IF($M$4="TE0714_REV01",RAW_m_TE0714_REV01!$AD:$AH,IF($M$4="TE0714_REV02",RAW_m_TE0714_REV02!$AD:$AH,IF($M$4="TE0714_REV03",RAW_m_TE0714_REV03!$AD:$AH))),5,0),"---")</f>
        <v>---</v>
      </c>
      <c r="N301" s="44" t="str">
        <f>IFERROR(VLOOKUP(L301,IF($M$4="TE0714_REV01",RAW_m_TE0714_REV01!$AE:$AJ,IF($M$4="TE0714_REV02",RAW_m_TE0714_REV02!$AE:$AJ,IF($M$4="TE0714_REV03",RAW_m_TE0714_REV03!$AE:$AJ))),6,0),"---")</f>
        <v>---</v>
      </c>
      <c r="O301" s="54" t="str">
        <f>IFERROR(VLOOKUP(L301,IF($M$4="TE0714_REV01",RAW_m_TE0714_REV01!$AD:$AE,IF($M$4="TE0714_REV02",RAW_m_TE0714_REV02!$AD:$AE,IF($M$4="TE0714_REV03",RAW_m_TE0714_REV03!$AD:$AE))),2,0),"---")</f>
        <v>---</v>
      </c>
      <c r="P301" s="44" t="str">
        <f>IFERROR(VLOOKUP(O301,IF($M$4="TE0714_REV01",RAW_m_TE0714_REV01!$AJ:$AK,IF($M$4="TE0714_REV02",RAW_m_TE0714_REV02!$AJ:$AK,IF($M$4="TE0714_REV03",RAW_m_TE0714_REV03!$AJ:$AK))),2,0),"---")</f>
        <v>---</v>
      </c>
      <c r="Q301" s="44" t="str">
        <f>IFERROR(VLOOKUP(L301,IF($M$4="TE0714_REV01",RAW_m_TE0714_REV01!$AD:$AF,IF($M$4="TE0714_REV02",RAW_m_TE0714_REV02!$AD:$AF,IF($M$4="TE0714_REV03",RAW_m_TE0714_REV03!$AD:$AF))),3,0),"---")</f>
        <v>---</v>
      </c>
      <c r="R301" s="44" t="str">
        <f>IFERROR(VLOOKUP(O301,IF($M$4="TE0714_REV01",RAW_m_TE0714_REV01!$AE:$AG,IF($M$4="TE0714_REV02",RAW_m_TE0714_REV02!$AE:$AG,IF($M$4="TE0714_REV03",RAW_m_TE0714_REV03!$AE:$AG))),3,0),"---")</f>
        <v>---</v>
      </c>
      <c r="S301" s="44" t="str">
        <f t="shared" si="9"/>
        <v>---</v>
      </c>
    </row>
    <row r="302" spans="2:19" ht="15" customHeight="1" x14ac:dyDescent="0.25">
      <c r="B302" s="41">
        <f t="shared" si="8"/>
        <v>297</v>
      </c>
      <c r="C302" s="42">
        <f>IFERROR(IF($C$4="TEBT0714_REV01",CALC_CONN_TEBT0714_REV01!U302,IF($C$4="TEBB0714_REV01",CALC_CONN_TEBB0714_REV01!U302,IF($C$4="TEBA0714_REV01",CALC_CONN_TEBA0714_REV01!U302,))),"---")</f>
        <v>0</v>
      </c>
      <c r="D302" s="43">
        <f>IFERROR(IF($C$4="TEBT0714_REV01",CALC_CONN_TEBT0714_REV01!D302,IF($C$4="TEBB0714_REV01",CALC_CONN_TEBB0714_REV01!D302,IF($C$4="TEBA0714_REV01",CALC_CONN_TEBA0714_REV01!D302,))),"---")</f>
        <v>0</v>
      </c>
      <c r="E302" s="43">
        <f>IFERROR(IF($C$4="TEBT0714_REV01",CALC_CONN_TEBT0714_REV01!E302,IF($C$4="TEBB0714_REV01",CALC_CONN_TEBB0714_REV01!E302,IF($C$4="TEBA0714_REV01",CALC_CONN_TEBA0714_REV01!E302,))),"---")</f>
        <v>0</v>
      </c>
      <c r="F302" s="44" t="str">
        <f>IFERROR(IF(VLOOKUP($D302&amp;"-"&amp;$E302,IF($C$4="TEBA0714_REV01",CALC_CONN_TEBA0714_REV01!$F:$I,IF($C$4="TEBB0714_REV01",CALC_CONN_TEBB0714_REV01!$F:$I,IF($C$4="TEBT0714_REV01",CALC_CONN_TEBT0714_REV01!$F:$I))),4,0)="--","---",IF($C$4="TEBA0714_REV01",CALC_CONN_TEBA0714_REV01!$G302&amp; " --&gt; " &amp;CALC_CONN_TEBA0714_REV01!$I302&amp; " --&gt; ",IF($C$4="TEBB0714_REV01",CALC_CONN_TEBB0714_REV01!$G302&amp; " --&gt; " &amp;CALC_CONN_TEBB0714_REV01!$I302&amp; " --&gt; ",IF($C$4="TEBT0714_REV01",CALC_CONN_TEBT0714_REV01!$G302&amp; " --&gt; " &amp;CALC_CONN_TEBT0714_REV01!$I302&amp; " --&gt; ")))),"---")</f>
        <v>---</v>
      </c>
      <c r="G302" s="44" t="str">
        <f>IFERROR(IF(VLOOKUP($D302&amp;"-"&amp;$E302,IF($C$4="TEBA0714_REV01",CALC_CONN_TEBA0714_REV01!$F:$H,IF($C$4="TEBB0714_REV01",CALC_CONN_TEBB0714_REV01!$F:$H,IF($C$4="TEBT0714_REV01",CALC_CONN_TEBT0714_REV01!$F:$H))),3,0)="--",VLOOKUP($D302&amp;"-"&amp;$E302,IF($C$4="TEBA0714_REV01",CALC_CONN_TEBA0714_REV01!$F:$H,IF($C$4="TEBB0714_REV01",CALC_CONN_TEBB0714_REV01!$F:$H,IF($C$4="TEBT0714_REV01",CALC_CONN_TEBT0714_REV01!$F:$H))),2,0),VLOOKUP($D302&amp;"-"&amp;$E302,IF($C$4="TEBA0714_REV01",CALC_CONN_TEBA0714_REV01!$F:$H,IF($C$4="TEBB0714_REV01",CALC_CONN_TEBB0714_REV01!$F:$H,IF($C$4="TEBT0714_REV01",CALC_CONN_TEBT0714_REV01!$F:$H))),3,0)),"---")</f>
        <v>---</v>
      </c>
      <c r="H302" s="44" t="str">
        <f>IFERROR(VLOOKUP(G302,IF($C$4="TEBT0714_REV01",CALC_CONN_TEBT0714_REV01!$G:$T,IF($C$4="TEBB0714_REV01",CALC_CONN_TEBB0714_REV01!$G:$T,IF($C$4="TEBA0714_REV01",CALC_CONN_TEBA0714_REV01!$G:$T))),14,0),"---")</f>
        <v>---</v>
      </c>
      <c r="I302" s="44" t="str">
        <f>IFERROR(VLOOKUP($D302&amp;"-"&amp;$E302,IF($C$4="TEBA0714_REV01",CALC_CONN_TEBA0714_REV01!$F:$K,IF($C$4="TEBB0714_REV01",CALC_CONN_TEBB0714_REV01!$F:$K,IF($C$4="TEBT0714_REV01",CALC_CONN_TEBT0714_REV01!$F:$K,"???"))),6,0),"---")</f>
        <v>---</v>
      </c>
      <c r="J302" s="45" t="str">
        <f>IFERROR(VLOOKUP($D302&amp;"-"&amp;$E302,IF($C$4="TEBA0714_REV01",CALC_CONN_TEBA0714_REV01!$F:$M,IF($C$4="TEBB0714_REV01",CALC_CONN_TEBB0714_REV01!$F:$M,IF($C$4="TEBT0714_REV01",CALC_CONN_TEBT0714_REV01!$F:$M,"???"))),8,0),"---")</f>
        <v>---</v>
      </c>
      <c r="K302" s="46" t="str">
        <f>IFERROR(VLOOKUP($D302&amp;"-"&amp;$E302,IF($C$4="TEBT0714_REV01",CALC_CONN_TEBT0714_REV01!$F:$N,IF($C$4="TEBB0714_REV01",CALC_CONN_TEBB0714_REV01!$F:$N,IF($C$4="TEBA0714_REV01",CALC_CONN_TEBA0714_REV01!$F:$N))),9,0),"---")</f>
        <v>---</v>
      </c>
      <c r="L302" s="44" t="str">
        <f>IFERROR(VLOOKUP(K302,B2B!$H$3:$I$2000,2,0),"---")</f>
        <v>---</v>
      </c>
      <c r="M302" s="44" t="str">
        <f>IFERROR(VLOOKUP(L302,IF($M$4="TE0714_REV01",RAW_m_TE0714_REV01!$AD:$AH,IF($M$4="TE0714_REV02",RAW_m_TE0714_REV02!$AD:$AH,IF($M$4="TE0714_REV03",RAW_m_TE0714_REV03!$AD:$AH))),5,0),"---")</f>
        <v>---</v>
      </c>
      <c r="N302" s="44" t="str">
        <f>IFERROR(VLOOKUP(L302,IF($M$4="TE0714_REV01",RAW_m_TE0714_REV01!$AE:$AJ,IF($M$4="TE0714_REV02",RAW_m_TE0714_REV02!$AE:$AJ,IF($M$4="TE0714_REV03",RAW_m_TE0714_REV03!$AE:$AJ))),6,0),"---")</f>
        <v>---</v>
      </c>
      <c r="O302" s="54" t="str">
        <f>IFERROR(VLOOKUP(L302,IF($M$4="TE0714_REV01",RAW_m_TE0714_REV01!$AD:$AE,IF($M$4="TE0714_REV02",RAW_m_TE0714_REV02!$AD:$AE,IF($M$4="TE0714_REV03",RAW_m_TE0714_REV03!$AD:$AE))),2,0),"---")</f>
        <v>---</v>
      </c>
      <c r="P302" s="44" t="str">
        <f>IFERROR(VLOOKUP(O302,IF($M$4="TE0714_REV01",RAW_m_TE0714_REV01!$AJ:$AK,IF($M$4="TE0714_REV02",RAW_m_TE0714_REV02!$AJ:$AK,IF($M$4="TE0714_REV03",RAW_m_TE0714_REV03!$AJ:$AK))),2,0),"---")</f>
        <v>---</v>
      </c>
      <c r="Q302" s="44" t="str">
        <f>IFERROR(VLOOKUP(L302,IF($M$4="TE0714_REV01",RAW_m_TE0714_REV01!$AD:$AF,IF($M$4="TE0714_REV02",RAW_m_TE0714_REV02!$AD:$AF,IF($M$4="TE0714_REV03",RAW_m_TE0714_REV03!$AD:$AF))),3,0),"---")</f>
        <v>---</v>
      </c>
      <c r="R302" s="44" t="str">
        <f>IFERROR(VLOOKUP(O302,IF($M$4="TE0714_REV01",RAW_m_TE0714_REV01!$AE:$AG,IF($M$4="TE0714_REV02",RAW_m_TE0714_REV02!$AE:$AG,IF($M$4="TE0714_REV03",RAW_m_TE0714_REV03!$AE:$AG))),3,0),"---")</f>
        <v>---</v>
      </c>
      <c r="S302" s="44" t="str">
        <f t="shared" si="9"/>
        <v>---</v>
      </c>
    </row>
    <row r="303" spans="2:19" ht="15" customHeight="1" x14ac:dyDescent="0.25">
      <c r="B303" s="41">
        <f t="shared" si="8"/>
        <v>298</v>
      </c>
      <c r="C303" s="42">
        <f>IFERROR(IF($C$4="TEBT0714_REV01",CALC_CONN_TEBT0714_REV01!U303,IF($C$4="TEBB0714_REV01",CALC_CONN_TEBB0714_REV01!U303,IF($C$4="TEBA0714_REV01",CALC_CONN_TEBA0714_REV01!U303,))),"---")</f>
        <v>0</v>
      </c>
      <c r="D303" s="43">
        <f>IFERROR(IF($C$4="TEBT0714_REV01",CALC_CONN_TEBT0714_REV01!D303,IF($C$4="TEBB0714_REV01",CALC_CONN_TEBB0714_REV01!D303,IF($C$4="TEBA0714_REV01",CALC_CONN_TEBA0714_REV01!D303,))),"---")</f>
        <v>0</v>
      </c>
      <c r="E303" s="43">
        <f>IFERROR(IF($C$4="TEBT0714_REV01",CALC_CONN_TEBT0714_REV01!E303,IF($C$4="TEBB0714_REV01",CALC_CONN_TEBB0714_REV01!E303,IF($C$4="TEBA0714_REV01",CALC_CONN_TEBA0714_REV01!E303,))),"---")</f>
        <v>0</v>
      </c>
      <c r="F303" s="44" t="str">
        <f>IFERROR(IF(VLOOKUP($D303&amp;"-"&amp;$E303,IF($C$4="TEBA0714_REV01",CALC_CONN_TEBA0714_REV01!$F:$I,IF($C$4="TEBB0714_REV01",CALC_CONN_TEBB0714_REV01!$F:$I,IF($C$4="TEBT0714_REV01",CALC_CONN_TEBT0714_REV01!$F:$I))),4,0)="--","---",IF($C$4="TEBA0714_REV01",CALC_CONN_TEBA0714_REV01!$G303&amp; " --&gt; " &amp;CALC_CONN_TEBA0714_REV01!$I303&amp; " --&gt; ",IF($C$4="TEBB0714_REV01",CALC_CONN_TEBB0714_REV01!$G303&amp; " --&gt; " &amp;CALC_CONN_TEBB0714_REV01!$I303&amp; " --&gt; ",IF($C$4="TEBT0714_REV01",CALC_CONN_TEBT0714_REV01!$G303&amp; " --&gt; " &amp;CALC_CONN_TEBT0714_REV01!$I303&amp; " --&gt; ")))),"---")</f>
        <v>---</v>
      </c>
      <c r="G303" s="44" t="str">
        <f>IFERROR(IF(VLOOKUP($D303&amp;"-"&amp;$E303,IF($C$4="TEBA0714_REV01",CALC_CONN_TEBA0714_REV01!$F:$H,IF($C$4="TEBB0714_REV01",CALC_CONN_TEBB0714_REV01!$F:$H,IF($C$4="TEBT0714_REV01",CALC_CONN_TEBT0714_REV01!$F:$H))),3,0)="--",VLOOKUP($D303&amp;"-"&amp;$E303,IF($C$4="TEBA0714_REV01",CALC_CONN_TEBA0714_REV01!$F:$H,IF($C$4="TEBB0714_REV01",CALC_CONN_TEBB0714_REV01!$F:$H,IF($C$4="TEBT0714_REV01",CALC_CONN_TEBT0714_REV01!$F:$H))),2,0),VLOOKUP($D303&amp;"-"&amp;$E303,IF($C$4="TEBA0714_REV01",CALC_CONN_TEBA0714_REV01!$F:$H,IF($C$4="TEBB0714_REV01",CALC_CONN_TEBB0714_REV01!$F:$H,IF($C$4="TEBT0714_REV01",CALC_CONN_TEBT0714_REV01!$F:$H))),3,0)),"---")</f>
        <v>---</v>
      </c>
      <c r="H303" s="44" t="str">
        <f>IFERROR(VLOOKUP(G303,IF($C$4="TEBT0714_REV01",CALC_CONN_TEBT0714_REV01!$G:$T,IF($C$4="TEBB0714_REV01",CALC_CONN_TEBB0714_REV01!$G:$T,IF($C$4="TEBA0714_REV01",CALC_CONN_TEBA0714_REV01!$G:$T))),14,0),"---")</f>
        <v>---</v>
      </c>
      <c r="I303" s="44" t="str">
        <f>IFERROR(VLOOKUP($D303&amp;"-"&amp;$E303,IF($C$4="TEBA0714_REV01",CALC_CONN_TEBA0714_REV01!$F:$K,IF($C$4="TEBB0714_REV01",CALC_CONN_TEBB0714_REV01!$F:$K,IF($C$4="TEBT0714_REV01",CALC_CONN_TEBT0714_REV01!$F:$K,"???"))),6,0),"---")</f>
        <v>---</v>
      </c>
      <c r="J303" s="45" t="str">
        <f>IFERROR(VLOOKUP($D303&amp;"-"&amp;$E303,IF($C$4="TEBA0714_REV01",CALC_CONN_TEBA0714_REV01!$F:$M,IF($C$4="TEBB0714_REV01",CALC_CONN_TEBB0714_REV01!$F:$M,IF($C$4="TEBT0714_REV01",CALC_CONN_TEBT0714_REV01!$F:$M,"???"))),8,0),"---")</f>
        <v>---</v>
      </c>
      <c r="K303" s="46" t="str">
        <f>IFERROR(VLOOKUP($D303&amp;"-"&amp;$E303,IF($C$4="TEBT0714_REV01",CALC_CONN_TEBT0714_REV01!$F:$N,IF($C$4="TEBB0714_REV01",CALC_CONN_TEBB0714_REV01!$F:$N,IF($C$4="TEBA0714_REV01",CALC_CONN_TEBA0714_REV01!$F:$N))),9,0),"---")</f>
        <v>---</v>
      </c>
      <c r="L303" s="44" t="str">
        <f>IFERROR(VLOOKUP(K303,B2B!$H$3:$I$2000,2,0),"---")</f>
        <v>---</v>
      </c>
      <c r="M303" s="44" t="str">
        <f>IFERROR(VLOOKUP(L303,IF($M$4="TE0714_REV01",RAW_m_TE0714_REV01!$AD:$AH,IF($M$4="TE0714_REV02",RAW_m_TE0714_REV02!$AD:$AH,IF($M$4="TE0714_REV03",RAW_m_TE0714_REV03!$AD:$AH))),5,0),"---")</f>
        <v>---</v>
      </c>
      <c r="N303" s="44" t="str">
        <f>IFERROR(VLOOKUP(L303,IF($M$4="TE0714_REV01",RAW_m_TE0714_REV01!$AE:$AJ,IF($M$4="TE0714_REV02",RAW_m_TE0714_REV02!$AE:$AJ,IF($M$4="TE0714_REV03",RAW_m_TE0714_REV03!$AE:$AJ))),6,0),"---")</f>
        <v>---</v>
      </c>
      <c r="O303" s="54" t="str">
        <f>IFERROR(VLOOKUP(L303,IF($M$4="TE0714_REV01",RAW_m_TE0714_REV01!$AD:$AE,IF($M$4="TE0714_REV02",RAW_m_TE0714_REV02!$AD:$AE,IF($M$4="TE0714_REV03",RAW_m_TE0714_REV03!$AD:$AE))),2,0),"---")</f>
        <v>---</v>
      </c>
      <c r="P303" s="44" t="str">
        <f>IFERROR(VLOOKUP(O303,IF($M$4="TE0714_REV01",RAW_m_TE0714_REV01!$AJ:$AK,IF($M$4="TE0714_REV02",RAW_m_TE0714_REV02!$AJ:$AK,IF($M$4="TE0714_REV03",RAW_m_TE0714_REV03!$AJ:$AK))),2,0),"---")</f>
        <v>---</v>
      </c>
      <c r="Q303" s="44" t="str">
        <f>IFERROR(VLOOKUP(L303,IF($M$4="TE0714_REV01",RAW_m_TE0714_REV01!$AD:$AF,IF($M$4="TE0714_REV02",RAW_m_TE0714_REV02!$AD:$AF,IF($M$4="TE0714_REV03",RAW_m_TE0714_REV03!$AD:$AF))),3,0),"---")</f>
        <v>---</v>
      </c>
      <c r="R303" s="44" t="str">
        <f>IFERROR(VLOOKUP(O303,IF($M$4="TE0714_REV01",RAW_m_TE0714_REV01!$AE:$AG,IF($M$4="TE0714_REV02",RAW_m_TE0714_REV02!$AE:$AG,IF($M$4="TE0714_REV03",RAW_m_TE0714_REV03!$AE:$AG))),3,0),"---")</f>
        <v>---</v>
      </c>
      <c r="S303" s="44" t="str">
        <f t="shared" si="9"/>
        <v>---</v>
      </c>
    </row>
    <row r="304" spans="2:19" ht="15" customHeight="1" x14ac:dyDescent="0.25">
      <c r="B304" s="41">
        <f t="shared" si="8"/>
        <v>299</v>
      </c>
      <c r="C304" s="42">
        <f>IFERROR(IF($C$4="TEBT0714_REV01",CALC_CONN_TEBT0714_REV01!U304,IF($C$4="TEBB0714_REV01",CALC_CONN_TEBB0714_REV01!U304,IF($C$4="TEBA0714_REV01",CALC_CONN_TEBA0714_REV01!U304,))),"---")</f>
        <v>0</v>
      </c>
      <c r="D304" s="43">
        <f>IFERROR(IF($C$4="TEBT0714_REV01",CALC_CONN_TEBT0714_REV01!D304,IF($C$4="TEBB0714_REV01",CALC_CONN_TEBB0714_REV01!D304,IF($C$4="TEBA0714_REV01",CALC_CONN_TEBA0714_REV01!D304,))),"---")</f>
        <v>0</v>
      </c>
      <c r="E304" s="43">
        <f>IFERROR(IF($C$4="TEBT0714_REV01",CALC_CONN_TEBT0714_REV01!E304,IF($C$4="TEBB0714_REV01",CALC_CONN_TEBB0714_REV01!E304,IF($C$4="TEBA0714_REV01",CALC_CONN_TEBA0714_REV01!E304,))),"---")</f>
        <v>0</v>
      </c>
      <c r="F304" s="44" t="str">
        <f>IFERROR(IF(VLOOKUP($D304&amp;"-"&amp;$E304,IF($C$4="TEBA0714_REV01",CALC_CONN_TEBA0714_REV01!$F:$I,IF($C$4="TEBB0714_REV01",CALC_CONN_TEBB0714_REV01!$F:$I,IF($C$4="TEBT0714_REV01",CALC_CONN_TEBT0714_REV01!$F:$I))),4,0)="--","---",IF($C$4="TEBA0714_REV01",CALC_CONN_TEBA0714_REV01!$G304&amp; " --&gt; " &amp;CALC_CONN_TEBA0714_REV01!$I304&amp; " --&gt; ",IF($C$4="TEBB0714_REV01",CALC_CONN_TEBB0714_REV01!$G304&amp; " --&gt; " &amp;CALC_CONN_TEBB0714_REV01!$I304&amp; " --&gt; ",IF($C$4="TEBT0714_REV01",CALC_CONN_TEBT0714_REV01!$G304&amp; " --&gt; " &amp;CALC_CONN_TEBT0714_REV01!$I304&amp; " --&gt; ")))),"---")</f>
        <v>---</v>
      </c>
      <c r="G304" s="44" t="str">
        <f>IFERROR(IF(VLOOKUP($D304&amp;"-"&amp;$E304,IF($C$4="TEBA0714_REV01",CALC_CONN_TEBA0714_REV01!$F:$H,IF($C$4="TEBB0714_REV01",CALC_CONN_TEBB0714_REV01!$F:$H,IF($C$4="TEBT0714_REV01",CALC_CONN_TEBT0714_REV01!$F:$H))),3,0)="--",VLOOKUP($D304&amp;"-"&amp;$E304,IF($C$4="TEBA0714_REV01",CALC_CONN_TEBA0714_REV01!$F:$H,IF($C$4="TEBB0714_REV01",CALC_CONN_TEBB0714_REV01!$F:$H,IF($C$4="TEBT0714_REV01",CALC_CONN_TEBT0714_REV01!$F:$H))),2,0),VLOOKUP($D304&amp;"-"&amp;$E304,IF($C$4="TEBA0714_REV01",CALC_CONN_TEBA0714_REV01!$F:$H,IF($C$4="TEBB0714_REV01",CALC_CONN_TEBB0714_REV01!$F:$H,IF($C$4="TEBT0714_REV01",CALC_CONN_TEBT0714_REV01!$F:$H))),3,0)),"---")</f>
        <v>---</v>
      </c>
      <c r="H304" s="44" t="str">
        <f>IFERROR(VLOOKUP(G304,IF($C$4="TEBT0714_REV01",CALC_CONN_TEBT0714_REV01!$G:$T,IF($C$4="TEBB0714_REV01",CALC_CONN_TEBB0714_REV01!$G:$T,IF($C$4="TEBA0714_REV01",CALC_CONN_TEBA0714_REV01!$G:$T))),14,0),"---")</f>
        <v>---</v>
      </c>
      <c r="I304" s="44" t="str">
        <f>IFERROR(VLOOKUP($D304&amp;"-"&amp;$E304,IF($C$4="TEBA0714_REV01",CALC_CONN_TEBA0714_REV01!$F:$K,IF($C$4="TEBB0714_REV01",CALC_CONN_TEBB0714_REV01!$F:$K,IF($C$4="TEBT0714_REV01",CALC_CONN_TEBT0714_REV01!$F:$K,"???"))),6,0),"---")</f>
        <v>---</v>
      </c>
      <c r="J304" s="45" t="str">
        <f>IFERROR(VLOOKUP($D304&amp;"-"&amp;$E304,IF($C$4="TEBA0714_REV01",CALC_CONN_TEBA0714_REV01!$F:$M,IF($C$4="TEBB0714_REV01",CALC_CONN_TEBB0714_REV01!$F:$M,IF($C$4="TEBT0714_REV01",CALC_CONN_TEBT0714_REV01!$F:$M,"???"))),8,0),"---")</f>
        <v>---</v>
      </c>
      <c r="K304" s="46" t="str">
        <f>IFERROR(VLOOKUP($D304&amp;"-"&amp;$E304,IF($C$4="TEBT0714_REV01",CALC_CONN_TEBT0714_REV01!$F:$N,IF($C$4="TEBB0714_REV01",CALC_CONN_TEBB0714_REV01!$F:$N,IF($C$4="TEBA0714_REV01",CALC_CONN_TEBA0714_REV01!$F:$N))),9,0),"---")</f>
        <v>---</v>
      </c>
      <c r="L304" s="44" t="str">
        <f>IFERROR(VLOOKUP(K304,B2B!$H$3:$I$2000,2,0),"---")</f>
        <v>---</v>
      </c>
      <c r="M304" s="44" t="str">
        <f>IFERROR(VLOOKUP(L304,IF($M$4="TE0714_REV01",RAW_m_TE0714_REV01!$AD:$AH,IF($M$4="TE0714_REV02",RAW_m_TE0714_REV02!$AD:$AH,IF($M$4="TE0714_REV03",RAW_m_TE0714_REV03!$AD:$AH))),5,0),"---")</f>
        <v>---</v>
      </c>
      <c r="N304" s="44" t="str">
        <f>IFERROR(VLOOKUP(L304,IF($M$4="TE0714_REV01",RAW_m_TE0714_REV01!$AE:$AJ,IF($M$4="TE0714_REV02",RAW_m_TE0714_REV02!$AE:$AJ,IF($M$4="TE0714_REV03",RAW_m_TE0714_REV03!$AE:$AJ))),6,0),"---")</f>
        <v>---</v>
      </c>
      <c r="O304" s="54" t="str">
        <f>IFERROR(VLOOKUP(L304,IF($M$4="TE0714_REV01",RAW_m_TE0714_REV01!$AD:$AE,IF($M$4="TE0714_REV02",RAW_m_TE0714_REV02!$AD:$AE,IF($M$4="TE0714_REV03",RAW_m_TE0714_REV03!$AD:$AE))),2,0),"---")</f>
        <v>---</v>
      </c>
      <c r="P304" s="44" t="str">
        <f>IFERROR(VLOOKUP(O304,IF($M$4="TE0714_REV01",RAW_m_TE0714_REV01!$AJ:$AK,IF($M$4="TE0714_REV02",RAW_m_TE0714_REV02!$AJ:$AK,IF($M$4="TE0714_REV03",RAW_m_TE0714_REV03!$AJ:$AK))),2,0),"---")</f>
        <v>---</v>
      </c>
      <c r="Q304" s="44" t="str">
        <f>IFERROR(VLOOKUP(L304,IF($M$4="TE0714_REV01",RAW_m_TE0714_REV01!$AD:$AF,IF($M$4="TE0714_REV02",RAW_m_TE0714_REV02!$AD:$AF,IF($M$4="TE0714_REV03",RAW_m_TE0714_REV03!$AD:$AF))),3,0),"---")</f>
        <v>---</v>
      </c>
      <c r="R304" s="44" t="str">
        <f>IFERROR(VLOOKUP(O304,IF($M$4="TE0714_REV01",RAW_m_TE0714_REV01!$AE:$AG,IF($M$4="TE0714_REV02",RAW_m_TE0714_REV02!$AE:$AG,IF($M$4="TE0714_REV03",RAW_m_TE0714_REV03!$AE:$AG))),3,0),"---")</f>
        <v>---</v>
      </c>
      <c r="S304" s="44" t="str">
        <f t="shared" si="9"/>
        <v>---</v>
      </c>
    </row>
    <row r="305" spans="2:19" ht="15" customHeight="1" x14ac:dyDescent="0.25">
      <c r="B305" s="41">
        <f t="shared" si="8"/>
        <v>300</v>
      </c>
      <c r="C305" s="42">
        <f>IFERROR(IF($C$4="TEBT0714_REV01",CALC_CONN_TEBT0714_REV01!U305,IF($C$4="TEBB0714_REV01",CALC_CONN_TEBB0714_REV01!U305,IF($C$4="TEBA0714_REV01",CALC_CONN_TEBA0714_REV01!U305,))),"---")</f>
        <v>0</v>
      </c>
      <c r="D305" s="43">
        <f>IFERROR(IF($C$4="TEBT0714_REV01",CALC_CONN_TEBT0714_REV01!D305,IF($C$4="TEBB0714_REV01",CALC_CONN_TEBB0714_REV01!D305,IF($C$4="TEBA0714_REV01",CALC_CONN_TEBA0714_REV01!D305,))),"---")</f>
        <v>0</v>
      </c>
      <c r="E305" s="43">
        <f>IFERROR(IF($C$4="TEBT0714_REV01",CALC_CONN_TEBT0714_REV01!E305,IF($C$4="TEBB0714_REV01",CALC_CONN_TEBB0714_REV01!E305,IF($C$4="TEBA0714_REV01",CALC_CONN_TEBA0714_REV01!E305,))),"---")</f>
        <v>0</v>
      </c>
      <c r="F305" s="44" t="str">
        <f>IFERROR(IF(VLOOKUP($D305&amp;"-"&amp;$E305,IF($C$4="TEBA0714_REV01",CALC_CONN_TEBA0714_REV01!$F:$I,IF($C$4="TEBB0714_REV01",CALC_CONN_TEBB0714_REV01!$F:$I,IF($C$4="TEBT0714_REV01",CALC_CONN_TEBT0714_REV01!$F:$I))),4,0)="--","---",IF($C$4="TEBA0714_REV01",CALC_CONN_TEBA0714_REV01!$G305&amp; " --&gt; " &amp;CALC_CONN_TEBA0714_REV01!$I305&amp; " --&gt; ",IF($C$4="TEBB0714_REV01",CALC_CONN_TEBB0714_REV01!$G305&amp; " --&gt; " &amp;CALC_CONN_TEBB0714_REV01!$I305&amp; " --&gt; ",IF($C$4="TEBT0714_REV01",CALC_CONN_TEBT0714_REV01!$G305&amp; " --&gt; " &amp;CALC_CONN_TEBT0714_REV01!$I305&amp; " --&gt; ")))),"---")</f>
        <v>---</v>
      </c>
      <c r="G305" s="44" t="str">
        <f>IFERROR(IF(VLOOKUP($D305&amp;"-"&amp;$E305,IF($C$4="TEBA0714_REV01",CALC_CONN_TEBA0714_REV01!$F:$H,IF($C$4="TEBB0714_REV01",CALC_CONN_TEBB0714_REV01!$F:$H,IF($C$4="TEBT0714_REV01",CALC_CONN_TEBT0714_REV01!$F:$H))),3,0)="--",VLOOKUP($D305&amp;"-"&amp;$E305,IF($C$4="TEBA0714_REV01",CALC_CONN_TEBA0714_REV01!$F:$H,IF($C$4="TEBB0714_REV01",CALC_CONN_TEBB0714_REV01!$F:$H,IF($C$4="TEBT0714_REV01",CALC_CONN_TEBT0714_REV01!$F:$H))),2,0),VLOOKUP($D305&amp;"-"&amp;$E305,IF($C$4="TEBA0714_REV01",CALC_CONN_TEBA0714_REV01!$F:$H,IF($C$4="TEBB0714_REV01",CALC_CONN_TEBB0714_REV01!$F:$H,IF($C$4="TEBT0714_REV01",CALC_CONN_TEBT0714_REV01!$F:$H))),3,0)),"---")</f>
        <v>---</v>
      </c>
      <c r="H305" s="44" t="str">
        <f>IFERROR(VLOOKUP(G305,IF($C$4="TEBT0714_REV01",CALC_CONN_TEBT0714_REV01!$G:$T,IF($C$4="TEBB0714_REV01",CALC_CONN_TEBB0714_REV01!$G:$T,IF($C$4="TEBA0714_REV01",CALC_CONN_TEBA0714_REV01!$G:$T))),14,0),"---")</f>
        <v>---</v>
      </c>
      <c r="I305" s="44" t="str">
        <f>IFERROR(VLOOKUP($D305&amp;"-"&amp;$E305,IF($C$4="TEBA0714_REV01",CALC_CONN_TEBA0714_REV01!$F:$K,IF($C$4="TEBB0714_REV01",CALC_CONN_TEBB0714_REV01!$F:$K,IF($C$4="TEBT0714_REV01",CALC_CONN_TEBT0714_REV01!$F:$K,"???"))),6,0),"---")</f>
        <v>---</v>
      </c>
      <c r="J305" s="45" t="str">
        <f>IFERROR(VLOOKUP($D305&amp;"-"&amp;$E305,IF($C$4="TEBA0714_REV01",CALC_CONN_TEBA0714_REV01!$F:$M,IF($C$4="TEBB0714_REV01",CALC_CONN_TEBB0714_REV01!$F:$M,IF($C$4="TEBT0714_REV01",CALC_CONN_TEBT0714_REV01!$F:$M,"???"))),8,0),"---")</f>
        <v>---</v>
      </c>
      <c r="K305" s="46" t="str">
        <f>IFERROR(VLOOKUP($D305&amp;"-"&amp;$E305,IF($C$4="TEBT0714_REV01",CALC_CONN_TEBT0714_REV01!$F:$N,IF($C$4="TEBB0714_REV01",CALC_CONN_TEBB0714_REV01!$F:$N,IF($C$4="TEBA0714_REV01",CALC_CONN_TEBA0714_REV01!$F:$N))),9,0),"---")</f>
        <v>---</v>
      </c>
      <c r="L305" s="44" t="str">
        <f>IFERROR(VLOOKUP(K305,B2B!$H$3:$I$2000,2,0),"---")</f>
        <v>---</v>
      </c>
      <c r="M305" s="44" t="str">
        <f>IFERROR(VLOOKUP(L305,IF($M$4="TE0714_REV01",RAW_m_TE0714_REV01!$AD:$AH,IF($M$4="TE0714_REV02",RAW_m_TE0714_REV02!$AD:$AH,IF($M$4="TE0714_REV03",RAW_m_TE0714_REV03!$AD:$AH))),5,0),"---")</f>
        <v>---</v>
      </c>
      <c r="N305" s="44" t="str">
        <f>IFERROR(VLOOKUP(L305,IF($M$4="TE0714_REV01",RAW_m_TE0714_REV01!$AE:$AJ,IF($M$4="TE0714_REV02",RAW_m_TE0714_REV02!$AE:$AJ,IF($M$4="TE0714_REV03",RAW_m_TE0714_REV03!$AE:$AJ))),6,0),"---")</f>
        <v>---</v>
      </c>
      <c r="O305" s="54" t="str">
        <f>IFERROR(VLOOKUP(L305,IF($M$4="TE0714_REV01",RAW_m_TE0714_REV01!$AD:$AE,IF($M$4="TE0714_REV02",RAW_m_TE0714_REV02!$AD:$AE,IF($M$4="TE0714_REV03",RAW_m_TE0714_REV03!$AD:$AE))),2,0),"---")</f>
        <v>---</v>
      </c>
      <c r="P305" s="44" t="str">
        <f>IFERROR(VLOOKUP(O305,IF($M$4="TE0714_REV01",RAW_m_TE0714_REV01!$AJ:$AK,IF($M$4="TE0714_REV02",RAW_m_TE0714_REV02!$AJ:$AK,IF($M$4="TE0714_REV03",RAW_m_TE0714_REV03!$AJ:$AK))),2,0),"---")</f>
        <v>---</v>
      </c>
      <c r="Q305" s="44" t="str">
        <f>IFERROR(VLOOKUP(L305,IF($M$4="TE0714_REV01",RAW_m_TE0714_REV01!$AD:$AF,IF($M$4="TE0714_REV02",RAW_m_TE0714_REV02!$AD:$AF,IF($M$4="TE0714_REV03",RAW_m_TE0714_REV03!$AD:$AF))),3,0),"---")</f>
        <v>---</v>
      </c>
      <c r="R305" s="44" t="str">
        <f>IFERROR(VLOOKUP(O305,IF($M$4="TE0714_REV01",RAW_m_TE0714_REV01!$AE:$AG,IF($M$4="TE0714_REV02",RAW_m_TE0714_REV02!$AE:$AG,IF($M$4="TE0714_REV03",RAW_m_TE0714_REV03!$AE:$AG))),3,0),"---")</f>
        <v>---</v>
      </c>
      <c r="S305" s="44" t="str">
        <f t="shared" si="9"/>
        <v>---</v>
      </c>
    </row>
    <row r="306" spans="2:19" ht="15" customHeight="1" x14ac:dyDescent="0.25">
      <c r="B306" s="41">
        <f t="shared" si="8"/>
        <v>301</v>
      </c>
      <c r="C306" s="42">
        <f>IFERROR(IF($C$4="TEBT0714_REV01",CALC_CONN_TEBT0714_REV01!U306,IF($C$4="TEBB0714_REV01",CALC_CONN_TEBB0714_REV01!U306,IF($C$4="TEBA0714_REV01",CALC_CONN_TEBA0714_REV01!U306,))),"---")</f>
        <v>0</v>
      </c>
      <c r="D306" s="43">
        <f>IFERROR(IF($C$4="TEBT0714_REV01",CALC_CONN_TEBT0714_REV01!D306,IF($C$4="TEBB0714_REV01",CALC_CONN_TEBB0714_REV01!D306,IF($C$4="TEBA0714_REV01",CALC_CONN_TEBA0714_REV01!D306,))),"---")</f>
        <v>0</v>
      </c>
      <c r="E306" s="43">
        <f>IFERROR(IF($C$4="TEBT0714_REV01",CALC_CONN_TEBT0714_REV01!E306,IF($C$4="TEBB0714_REV01",CALC_CONN_TEBB0714_REV01!E306,IF($C$4="TEBA0714_REV01",CALC_CONN_TEBA0714_REV01!E306,))),"---")</f>
        <v>0</v>
      </c>
      <c r="F306" s="44" t="str">
        <f>IFERROR(IF(VLOOKUP($D306&amp;"-"&amp;$E306,IF($C$4="TEBA0714_REV01",CALC_CONN_TEBA0714_REV01!$F:$I,IF($C$4="TEBB0714_REV01",CALC_CONN_TEBB0714_REV01!$F:$I,IF($C$4="TEBT0714_REV01",CALC_CONN_TEBT0714_REV01!$F:$I))),4,0)="--","---",IF($C$4="TEBA0714_REV01",CALC_CONN_TEBA0714_REV01!$G306&amp; " --&gt; " &amp;CALC_CONN_TEBA0714_REV01!$I306&amp; " --&gt; ",IF($C$4="TEBB0714_REV01",CALC_CONN_TEBB0714_REV01!$G306&amp; " --&gt; " &amp;CALC_CONN_TEBB0714_REV01!$I306&amp; " --&gt; ",IF($C$4="TEBT0714_REV01",CALC_CONN_TEBT0714_REV01!$G306&amp; " --&gt; " &amp;CALC_CONN_TEBT0714_REV01!$I306&amp; " --&gt; ")))),"---")</f>
        <v>---</v>
      </c>
      <c r="G306" s="44" t="str">
        <f>IFERROR(IF(VLOOKUP($D306&amp;"-"&amp;$E306,IF($C$4="TEBA0714_REV01",CALC_CONN_TEBA0714_REV01!$F:$H,IF($C$4="TEBB0714_REV01",CALC_CONN_TEBB0714_REV01!$F:$H,IF($C$4="TEBT0714_REV01",CALC_CONN_TEBT0714_REV01!$F:$H))),3,0)="--",VLOOKUP($D306&amp;"-"&amp;$E306,IF($C$4="TEBA0714_REV01",CALC_CONN_TEBA0714_REV01!$F:$H,IF($C$4="TEBB0714_REV01",CALC_CONN_TEBB0714_REV01!$F:$H,IF($C$4="TEBT0714_REV01",CALC_CONN_TEBT0714_REV01!$F:$H))),2,0),VLOOKUP($D306&amp;"-"&amp;$E306,IF($C$4="TEBA0714_REV01",CALC_CONN_TEBA0714_REV01!$F:$H,IF($C$4="TEBB0714_REV01",CALC_CONN_TEBB0714_REV01!$F:$H,IF($C$4="TEBT0714_REV01",CALC_CONN_TEBT0714_REV01!$F:$H))),3,0)),"---")</f>
        <v>---</v>
      </c>
      <c r="H306" s="44" t="str">
        <f>IFERROR(VLOOKUP(G306,IF($C$4="TEBT0714_REV01",CALC_CONN_TEBT0714_REV01!$G:$T,IF($C$4="TEBB0714_REV01",CALC_CONN_TEBB0714_REV01!$G:$T,IF($C$4="TEBA0714_REV01",CALC_CONN_TEBA0714_REV01!$G:$T))),14,0),"---")</f>
        <v>---</v>
      </c>
      <c r="I306" s="44" t="str">
        <f>IFERROR(VLOOKUP($D306&amp;"-"&amp;$E306,IF($C$4="TEBA0714_REV01",CALC_CONN_TEBA0714_REV01!$F:$K,IF($C$4="TEBB0714_REV01",CALC_CONN_TEBB0714_REV01!$F:$K,IF($C$4="TEBT0714_REV01",CALC_CONN_TEBT0714_REV01!$F:$K,"???"))),6,0),"---")</f>
        <v>---</v>
      </c>
      <c r="J306" s="45" t="str">
        <f>IFERROR(VLOOKUP($D306&amp;"-"&amp;$E306,IF($C$4="TEBA0714_REV01",CALC_CONN_TEBA0714_REV01!$F:$M,IF($C$4="TEBB0714_REV01",CALC_CONN_TEBB0714_REV01!$F:$M,IF($C$4="TEBT0714_REV01",CALC_CONN_TEBT0714_REV01!$F:$M,"???"))),8,0),"---")</f>
        <v>---</v>
      </c>
      <c r="K306" s="46" t="str">
        <f>IFERROR(VLOOKUP($D306&amp;"-"&amp;$E306,IF($C$4="TEBT0714_REV01",CALC_CONN_TEBT0714_REV01!$F:$N,IF($C$4="TEBB0714_REV01",CALC_CONN_TEBB0714_REV01!$F:$N,IF($C$4="TEBA0714_REV01",CALC_CONN_TEBA0714_REV01!$F:$N))),9,0),"---")</f>
        <v>---</v>
      </c>
      <c r="L306" s="44" t="str">
        <f>IFERROR(VLOOKUP(K306,B2B!$H$3:$I$2000,2,0),"---")</f>
        <v>---</v>
      </c>
      <c r="M306" s="44" t="str">
        <f>IFERROR(VLOOKUP(L306,IF($M$4="TE0714_REV01",RAW_m_TE0714_REV01!$AD:$AH,IF($M$4="TE0714_REV02",RAW_m_TE0714_REV02!$AD:$AH,IF($M$4="TE0714_REV03",RAW_m_TE0714_REV03!$AD:$AH))),5,0),"---")</f>
        <v>---</v>
      </c>
      <c r="N306" s="44" t="str">
        <f>IFERROR(VLOOKUP(L306,IF($M$4="TE0714_REV01",RAW_m_TE0714_REV01!$AE:$AJ,IF($M$4="TE0714_REV02",RAW_m_TE0714_REV02!$AE:$AJ,IF($M$4="TE0714_REV03",RAW_m_TE0714_REV03!$AE:$AJ))),6,0),"---")</f>
        <v>---</v>
      </c>
      <c r="O306" s="54" t="str">
        <f>IFERROR(VLOOKUP(L306,IF($M$4="TE0714_REV01",RAW_m_TE0714_REV01!$AD:$AE,IF($M$4="TE0714_REV02",RAW_m_TE0714_REV02!$AD:$AE,IF($M$4="TE0714_REV03",RAW_m_TE0714_REV03!$AD:$AE))),2,0),"---")</f>
        <v>---</v>
      </c>
      <c r="P306" s="44" t="str">
        <f>IFERROR(VLOOKUP(O306,IF($M$4="TE0714_REV01",RAW_m_TE0714_REV01!$AJ:$AK,IF($M$4="TE0714_REV02",RAW_m_TE0714_REV02!$AJ:$AK,IF($M$4="TE0714_REV03",RAW_m_TE0714_REV03!$AJ:$AK))),2,0),"---")</f>
        <v>---</v>
      </c>
      <c r="Q306" s="44" t="str">
        <f>IFERROR(VLOOKUP(L306,IF($M$4="TE0714_REV01",RAW_m_TE0714_REV01!$AD:$AF,IF($M$4="TE0714_REV02",RAW_m_TE0714_REV02!$AD:$AF,IF($M$4="TE0714_REV03",RAW_m_TE0714_REV03!$AD:$AF))),3,0),"---")</f>
        <v>---</v>
      </c>
      <c r="R306" s="44" t="str">
        <f>IFERROR(VLOOKUP(O306,IF($M$4="TE0714_REV01",RAW_m_TE0714_REV01!$AE:$AG,IF($M$4="TE0714_REV02",RAW_m_TE0714_REV02!$AE:$AG,IF($M$4="TE0714_REV03",RAW_m_TE0714_REV03!$AE:$AG))),3,0),"---")</f>
        <v>---</v>
      </c>
      <c r="S306" s="44" t="str">
        <f t="shared" si="9"/>
        <v>---</v>
      </c>
    </row>
    <row r="307" spans="2:19" ht="15" customHeight="1" x14ac:dyDescent="0.25">
      <c r="B307" s="41">
        <f t="shared" si="8"/>
        <v>302</v>
      </c>
      <c r="C307" s="42">
        <f>IFERROR(IF($C$4="TEBT0714_REV01",CALC_CONN_TEBT0714_REV01!U307,IF($C$4="TEBB0714_REV01",CALC_CONN_TEBB0714_REV01!U307,IF($C$4="TEBA0714_REV01",CALC_CONN_TEBA0714_REV01!U307,))),"---")</f>
        <v>0</v>
      </c>
      <c r="D307" s="43">
        <f>IFERROR(IF($C$4="TEBT0714_REV01",CALC_CONN_TEBT0714_REV01!D307,IF($C$4="TEBB0714_REV01",CALC_CONN_TEBB0714_REV01!D307,IF($C$4="TEBA0714_REV01",CALC_CONN_TEBA0714_REV01!D307,))),"---")</f>
        <v>0</v>
      </c>
      <c r="E307" s="43">
        <f>IFERROR(IF($C$4="TEBT0714_REV01",CALC_CONN_TEBT0714_REV01!E307,IF($C$4="TEBB0714_REV01",CALC_CONN_TEBB0714_REV01!E307,IF($C$4="TEBA0714_REV01",CALC_CONN_TEBA0714_REV01!E307,))),"---")</f>
        <v>0</v>
      </c>
      <c r="F307" s="44" t="str">
        <f>IFERROR(IF(VLOOKUP($D307&amp;"-"&amp;$E307,IF($C$4="TEBA0714_REV01",CALC_CONN_TEBA0714_REV01!$F:$I,IF($C$4="TEBB0714_REV01",CALC_CONN_TEBB0714_REV01!$F:$I,IF($C$4="TEBT0714_REV01",CALC_CONN_TEBT0714_REV01!$F:$I))),4,0)="--","---",IF($C$4="TEBA0714_REV01",CALC_CONN_TEBA0714_REV01!$G307&amp; " --&gt; " &amp;CALC_CONN_TEBA0714_REV01!$I307&amp; " --&gt; ",IF($C$4="TEBB0714_REV01",CALC_CONN_TEBB0714_REV01!$G307&amp; " --&gt; " &amp;CALC_CONN_TEBB0714_REV01!$I307&amp; " --&gt; ",IF($C$4="TEBT0714_REV01",CALC_CONN_TEBT0714_REV01!$G307&amp; " --&gt; " &amp;CALC_CONN_TEBT0714_REV01!$I307&amp; " --&gt; ")))),"---")</f>
        <v>---</v>
      </c>
      <c r="G307" s="44" t="str">
        <f>IFERROR(IF(VLOOKUP($D307&amp;"-"&amp;$E307,IF($C$4="TEBA0714_REV01",CALC_CONN_TEBA0714_REV01!$F:$H,IF($C$4="TEBB0714_REV01",CALC_CONN_TEBB0714_REV01!$F:$H,IF($C$4="TEBT0714_REV01",CALC_CONN_TEBT0714_REV01!$F:$H))),3,0)="--",VLOOKUP($D307&amp;"-"&amp;$E307,IF($C$4="TEBA0714_REV01",CALC_CONN_TEBA0714_REV01!$F:$H,IF($C$4="TEBB0714_REV01",CALC_CONN_TEBB0714_REV01!$F:$H,IF($C$4="TEBT0714_REV01",CALC_CONN_TEBT0714_REV01!$F:$H))),2,0),VLOOKUP($D307&amp;"-"&amp;$E307,IF($C$4="TEBA0714_REV01",CALC_CONN_TEBA0714_REV01!$F:$H,IF($C$4="TEBB0714_REV01",CALC_CONN_TEBB0714_REV01!$F:$H,IF($C$4="TEBT0714_REV01",CALC_CONN_TEBT0714_REV01!$F:$H))),3,0)),"---")</f>
        <v>---</v>
      </c>
      <c r="H307" s="44" t="str">
        <f>IFERROR(VLOOKUP(G307,IF($C$4="TEBT0714_REV01",CALC_CONN_TEBT0714_REV01!$G:$T,IF($C$4="TEBB0714_REV01",CALC_CONN_TEBB0714_REV01!$G:$T,IF($C$4="TEBA0714_REV01",CALC_CONN_TEBA0714_REV01!$G:$T))),14,0),"---")</f>
        <v>---</v>
      </c>
      <c r="I307" s="44" t="str">
        <f>IFERROR(VLOOKUP($D307&amp;"-"&amp;$E307,IF($C$4="TEBA0714_REV01",CALC_CONN_TEBA0714_REV01!$F:$K,IF($C$4="TEBB0714_REV01",CALC_CONN_TEBB0714_REV01!$F:$K,IF($C$4="TEBT0714_REV01",CALC_CONN_TEBT0714_REV01!$F:$K,"???"))),6,0),"---")</f>
        <v>---</v>
      </c>
      <c r="J307" s="45" t="str">
        <f>IFERROR(VLOOKUP($D307&amp;"-"&amp;$E307,IF($C$4="TEBA0714_REV01",CALC_CONN_TEBA0714_REV01!$F:$M,IF($C$4="TEBB0714_REV01",CALC_CONN_TEBB0714_REV01!$F:$M,IF($C$4="TEBT0714_REV01",CALC_CONN_TEBT0714_REV01!$F:$M,"???"))),8,0),"---")</f>
        <v>---</v>
      </c>
      <c r="K307" s="46" t="str">
        <f>IFERROR(VLOOKUP($D307&amp;"-"&amp;$E307,IF($C$4="TEBT0714_REV01",CALC_CONN_TEBT0714_REV01!$F:$N,IF($C$4="TEBB0714_REV01",CALC_CONN_TEBB0714_REV01!$F:$N,IF($C$4="TEBA0714_REV01",CALC_CONN_TEBA0714_REV01!$F:$N))),9,0),"---")</f>
        <v>---</v>
      </c>
      <c r="L307" s="44" t="str">
        <f>IFERROR(VLOOKUP(K307,B2B!$H$3:$I$2000,2,0),"---")</f>
        <v>---</v>
      </c>
      <c r="M307" s="44" t="str">
        <f>IFERROR(VLOOKUP(L307,IF($M$4="TE0714_REV01",RAW_m_TE0714_REV01!$AD:$AH,IF($M$4="TE0714_REV02",RAW_m_TE0714_REV02!$AD:$AH,IF($M$4="TE0714_REV03",RAW_m_TE0714_REV03!$AD:$AH))),5,0),"---")</f>
        <v>---</v>
      </c>
      <c r="N307" s="44" t="str">
        <f>IFERROR(VLOOKUP(L307,IF($M$4="TE0714_REV01",RAW_m_TE0714_REV01!$AE:$AJ,IF($M$4="TE0714_REV02",RAW_m_TE0714_REV02!$AE:$AJ,IF($M$4="TE0714_REV03",RAW_m_TE0714_REV03!$AE:$AJ))),6,0),"---")</f>
        <v>---</v>
      </c>
      <c r="O307" s="54" t="str">
        <f>IFERROR(VLOOKUP(L307,IF($M$4="TE0714_REV01",RAW_m_TE0714_REV01!$AD:$AE,IF($M$4="TE0714_REV02",RAW_m_TE0714_REV02!$AD:$AE,IF($M$4="TE0714_REV03",RAW_m_TE0714_REV03!$AD:$AE))),2,0),"---")</f>
        <v>---</v>
      </c>
      <c r="P307" s="44" t="str">
        <f>IFERROR(VLOOKUP(O307,IF($M$4="TE0714_REV01",RAW_m_TE0714_REV01!$AJ:$AK,IF($M$4="TE0714_REV02",RAW_m_TE0714_REV02!$AJ:$AK,IF($M$4="TE0714_REV03",RAW_m_TE0714_REV03!$AJ:$AK))),2,0),"---")</f>
        <v>---</v>
      </c>
      <c r="Q307" s="44" t="str">
        <f>IFERROR(VLOOKUP(L307,IF($M$4="TE0714_REV01",RAW_m_TE0714_REV01!$AD:$AF,IF($M$4="TE0714_REV02",RAW_m_TE0714_REV02!$AD:$AF,IF($M$4="TE0714_REV03",RAW_m_TE0714_REV03!$AD:$AF))),3,0),"---")</f>
        <v>---</v>
      </c>
      <c r="R307" s="44" t="str">
        <f>IFERROR(VLOOKUP(O307,IF($M$4="TE0714_REV01",RAW_m_TE0714_REV01!$AE:$AG,IF($M$4="TE0714_REV02",RAW_m_TE0714_REV02!$AE:$AG,IF($M$4="TE0714_REV03",RAW_m_TE0714_REV03!$AE:$AG))),3,0),"---")</f>
        <v>---</v>
      </c>
      <c r="S307" s="44" t="str">
        <f t="shared" si="9"/>
        <v>---</v>
      </c>
    </row>
    <row r="308" spans="2:19" ht="15" customHeight="1" x14ac:dyDescent="0.25">
      <c r="B308" s="41">
        <f t="shared" si="8"/>
        <v>303</v>
      </c>
      <c r="C308" s="42">
        <f>IFERROR(IF($C$4="TEBT0714_REV01",CALC_CONN_TEBT0714_REV01!U308,IF($C$4="TEBB0714_REV01",CALC_CONN_TEBB0714_REV01!U308,IF($C$4="TEBA0714_REV01",CALC_CONN_TEBA0714_REV01!U308,))),"---")</f>
        <v>0</v>
      </c>
      <c r="D308" s="43">
        <f>IFERROR(IF($C$4="TEBT0714_REV01",CALC_CONN_TEBT0714_REV01!D308,IF($C$4="TEBB0714_REV01",CALC_CONN_TEBB0714_REV01!D308,IF($C$4="TEBA0714_REV01",CALC_CONN_TEBA0714_REV01!D308,))),"---")</f>
        <v>0</v>
      </c>
      <c r="E308" s="43">
        <f>IFERROR(IF($C$4="TEBT0714_REV01",CALC_CONN_TEBT0714_REV01!E308,IF($C$4="TEBB0714_REV01",CALC_CONN_TEBB0714_REV01!E308,IF($C$4="TEBA0714_REV01",CALC_CONN_TEBA0714_REV01!E308,))),"---")</f>
        <v>0</v>
      </c>
      <c r="F308" s="44" t="str">
        <f>IFERROR(IF(VLOOKUP($D308&amp;"-"&amp;$E308,IF($C$4="TEBA0714_REV01",CALC_CONN_TEBA0714_REV01!$F:$I,IF($C$4="TEBB0714_REV01",CALC_CONN_TEBB0714_REV01!$F:$I,IF($C$4="TEBT0714_REV01",CALC_CONN_TEBT0714_REV01!$F:$I))),4,0)="--","---",IF($C$4="TEBA0714_REV01",CALC_CONN_TEBA0714_REV01!$G308&amp; " --&gt; " &amp;CALC_CONN_TEBA0714_REV01!$I308&amp; " --&gt; ",IF($C$4="TEBB0714_REV01",CALC_CONN_TEBB0714_REV01!$G308&amp; " --&gt; " &amp;CALC_CONN_TEBB0714_REV01!$I308&amp; " --&gt; ",IF($C$4="TEBT0714_REV01",CALC_CONN_TEBT0714_REV01!$G308&amp; " --&gt; " &amp;CALC_CONN_TEBT0714_REV01!$I308&amp; " --&gt; ")))),"---")</f>
        <v>---</v>
      </c>
      <c r="G308" s="44" t="str">
        <f>IFERROR(IF(VLOOKUP($D308&amp;"-"&amp;$E308,IF($C$4="TEBA0714_REV01",CALC_CONN_TEBA0714_REV01!$F:$H,IF($C$4="TEBB0714_REV01",CALC_CONN_TEBB0714_REV01!$F:$H,IF($C$4="TEBT0714_REV01",CALC_CONN_TEBT0714_REV01!$F:$H))),3,0)="--",VLOOKUP($D308&amp;"-"&amp;$E308,IF($C$4="TEBA0714_REV01",CALC_CONN_TEBA0714_REV01!$F:$H,IF($C$4="TEBB0714_REV01",CALC_CONN_TEBB0714_REV01!$F:$H,IF($C$4="TEBT0714_REV01",CALC_CONN_TEBT0714_REV01!$F:$H))),2,0),VLOOKUP($D308&amp;"-"&amp;$E308,IF($C$4="TEBA0714_REV01",CALC_CONN_TEBA0714_REV01!$F:$H,IF($C$4="TEBB0714_REV01",CALC_CONN_TEBB0714_REV01!$F:$H,IF($C$4="TEBT0714_REV01",CALC_CONN_TEBT0714_REV01!$F:$H))),3,0)),"---")</f>
        <v>---</v>
      </c>
      <c r="H308" s="44" t="str">
        <f>IFERROR(VLOOKUP(G308,IF($C$4="TEBT0714_REV01",CALC_CONN_TEBT0714_REV01!$G:$T,IF($C$4="TEBB0714_REV01",CALC_CONN_TEBB0714_REV01!$G:$T,IF($C$4="TEBA0714_REV01",CALC_CONN_TEBA0714_REV01!$G:$T))),14,0),"---")</f>
        <v>---</v>
      </c>
      <c r="I308" s="44" t="str">
        <f>IFERROR(VLOOKUP($D308&amp;"-"&amp;$E308,IF($C$4="TEBA0714_REV01",CALC_CONN_TEBA0714_REV01!$F:$K,IF($C$4="TEBB0714_REV01",CALC_CONN_TEBB0714_REV01!$F:$K,IF($C$4="TEBT0714_REV01",CALC_CONN_TEBT0714_REV01!$F:$K,"???"))),6,0),"---")</f>
        <v>---</v>
      </c>
      <c r="J308" s="45" t="str">
        <f>IFERROR(VLOOKUP($D308&amp;"-"&amp;$E308,IF($C$4="TEBA0714_REV01",CALC_CONN_TEBA0714_REV01!$F:$M,IF($C$4="TEBB0714_REV01",CALC_CONN_TEBB0714_REV01!$F:$M,IF($C$4="TEBT0714_REV01",CALC_CONN_TEBT0714_REV01!$F:$M,"???"))),8,0),"---")</f>
        <v>---</v>
      </c>
      <c r="K308" s="46" t="str">
        <f>IFERROR(VLOOKUP($D308&amp;"-"&amp;$E308,IF($C$4="TEBT0714_REV01",CALC_CONN_TEBT0714_REV01!$F:$N,IF($C$4="TEBB0714_REV01",CALC_CONN_TEBB0714_REV01!$F:$N,IF($C$4="TEBA0714_REV01",CALC_CONN_TEBA0714_REV01!$F:$N))),9,0),"---")</f>
        <v>---</v>
      </c>
      <c r="L308" s="44" t="str">
        <f>IFERROR(VLOOKUP(K308,B2B!$H$3:$I$2000,2,0),"---")</f>
        <v>---</v>
      </c>
      <c r="M308" s="44" t="str">
        <f>IFERROR(VLOOKUP(L308,IF($M$4="TE0714_REV01",RAW_m_TE0714_REV01!$AD:$AH,IF($M$4="TE0714_REV02",RAW_m_TE0714_REV02!$AD:$AH,IF($M$4="TE0714_REV03",RAW_m_TE0714_REV03!$AD:$AH))),5,0),"---")</f>
        <v>---</v>
      </c>
      <c r="N308" s="44" t="str">
        <f>IFERROR(VLOOKUP(L308,IF($M$4="TE0714_REV01",RAW_m_TE0714_REV01!$AE:$AJ,IF($M$4="TE0714_REV02",RAW_m_TE0714_REV02!$AE:$AJ,IF($M$4="TE0714_REV03",RAW_m_TE0714_REV03!$AE:$AJ))),6,0),"---")</f>
        <v>---</v>
      </c>
      <c r="O308" s="54" t="str">
        <f>IFERROR(VLOOKUP(L308,IF($M$4="TE0714_REV01",RAW_m_TE0714_REV01!$AD:$AE,IF($M$4="TE0714_REV02",RAW_m_TE0714_REV02!$AD:$AE,IF($M$4="TE0714_REV03",RAW_m_TE0714_REV03!$AD:$AE))),2,0),"---")</f>
        <v>---</v>
      </c>
      <c r="P308" s="44" t="str">
        <f>IFERROR(VLOOKUP(O308,IF($M$4="TE0714_REV01",RAW_m_TE0714_REV01!$AJ:$AK,IF($M$4="TE0714_REV02",RAW_m_TE0714_REV02!$AJ:$AK,IF($M$4="TE0714_REV03",RAW_m_TE0714_REV03!$AJ:$AK))),2,0),"---")</f>
        <v>---</v>
      </c>
      <c r="Q308" s="44" t="str">
        <f>IFERROR(VLOOKUP(L308,IF($M$4="TE0714_REV01",RAW_m_TE0714_REV01!$AD:$AF,IF($M$4="TE0714_REV02",RAW_m_TE0714_REV02!$AD:$AF,IF($M$4="TE0714_REV03",RAW_m_TE0714_REV03!$AD:$AF))),3,0),"---")</f>
        <v>---</v>
      </c>
      <c r="R308" s="44" t="str">
        <f>IFERROR(VLOOKUP(O308,IF($M$4="TE0714_REV01",RAW_m_TE0714_REV01!$AE:$AG,IF($M$4="TE0714_REV02",RAW_m_TE0714_REV02!$AE:$AG,IF($M$4="TE0714_REV03",RAW_m_TE0714_REV03!$AE:$AG))),3,0),"---")</f>
        <v>---</v>
      </c>
      <c r="S308" s="44" t="str">
        <f t="shared" si="9"/>
        <v>---</v>
      </c>
    </row>
    <row r="309" spans="2:19" ht="15" customHeight="1" x14ac:dyDescent="0.25">
      <c r="B309" s="41">
        <f t="shared" si="8"/>
        <v>304</v>
      </c>
      <c r="C309" s="42">
        <f>IFERROR(IF($C$4="TEBT0714_REV01",CALC_CONN_TEBT0714_REV01!U309,IF($C$4="TEBB0714_REV01",CALC_CONN_TEBB0714_REV01!U309,IF($C$4="TEBA0714_REV01",CALC_CONN_TEBA0714_REV01!U309,))),"---")</f>
        <v>0</v>
      </c>
      <c r="D309" s="43">
        <f>IFERROR(IF($C$4="TEBT0714_REV01",CALC_CONN_TEBT0714_REV01!D309,IF($C$4="TEBB0714_REV01",CALC_CONN_TEBB0714_REV01!D309,IF($C$4="TEBA0714_REV01",CALC_CONN_TEBA0714_REV01!D309,))),"---")</f>
        <v>0</v>
      </c>
      <c r="E309" s="43">
        <f>IFERROR(IF($C$4="TEBT0714_REV01",CALC_CONN_TEBT0714_REV01!E309,IF($C$4="TEBB0714_REV01",CALC_CONN_TEBB0714_REV01!E309,IF($C$4="TEBA0714_REV01",CALC_CONN_TEBA0714_REV01!E309,))),"---")</f>
        <v>0</v>
      </c>
      <c r="F309" s="44" t="str">
        <f>IFERROR(IF(VLOOKUP($D309&amp;"-"&amp;$E309,IF($C$4="TEBA0714_REV01",CALC_CONN_TEBA0714_REV01!$F:$I,IF($C$4="TEBB0714_REV01",CALC_CONN_TEBB0714_REV01!$F:$I,IF($C$4="TEBT0714_REV01",CALC_CONN_TEBT0714_REV01!$F:$I))),4,0)="--","---",IF($C$4="TEBA0714_REV01",CALC_CONN_TEBA0714_REV01!$G309&amp; " --&gt; " &amp;CALC_CONN_TEBA0714_REV01!$I309&amp; " --&gt; ",IF($C$4="TEBB0714_REV01",CALC_CONN_TEBB0714_REV01!$G309&amp; " --&gt; " &amp;CALC_CONN_TEBB0714_REV01!$I309&amp; " --&gt; ",IF($C$4="TEBT0714_REV01",CALC_CONN_TEBT0714_REV01!$G309&amp; " --&gt; " &amp;CALC_CONN_TEBT0714_REV01!$I309&amp; " --&gt; ")))),"---")</f>
        <v>---</v>
      </c>
      <c r="G309" s="44" t="str">
        <f>IFERROR(IF(VLOOKUP($D309&amp;"-"&amp;$E309,IF($C$4="TEBA0714_REV01",CALC_CONN_TEBA0714_REV01!$F:$H,IF($C$4="TEBB0714_REV01",CALC_CONN_TEBB0714_REV01!$F:$H,IF($C$4="TEBT0714_REV01",CALC_CONN_TEBT0714_REV01!$F:$H))),3,0)="--",VLOOKUP($D309&amp;"-"&amp;$E309,IF($C$4="TEBA0714_REV01",CALC_CONN_TEBA0714_REV01!$F:$H,IF($C$4="TEBB0714_REV01",CALC_CONN_TEBB0714_REV01!$F:$H,IF($C$4="TEBT0714_REV01",CALC_CONN_TEBT0714_REV01!$F:$H))),2,0),VLOOKUP($D309&amp;"-"&amp;$E309,IF($C$4="TEBA0714_REV01",CALC_CONN_TEBA0714_REV01!$F:$H,IF($C$4="TEBB0714_REV01",CALC_CONN_TEBB0714_REV01!$F:$H,IF($C$4="TEBT0714_REV01",CALC_CONN_TEBT0714_REV01!$F:$H))),3,0)),"---")</f>
        <v>---</v>
      </c>
      <c r="H309" s="44" t="str">
        <f>IFERROR(VLOOKUP(G309,IF($C$4="TEBT0714_REV01",CALC_CONN_TEBT0714_REV01!$G:$T,IF($C$4="TEBB0714_REV01",CALC_CONN_TEBB0714_REV01!$G:$T,IF($C$4="TEBA0714_REV01",CALC_CONN_TEBA0714_REV01!$G:$T))),14,0),"---")</f>
        <v>---</v>
      </c>
      <c r="I309" s="44" t="str">
        <f>IFERROR(VLOOKUP($D309&amp;"-"&amp;$E309,IF($C$4="TEBA0714_REV01",CALC_CONN_TEBA0714_REV01!$F:$K,IF($C$4="TEBB0714_REV01",CALC_CONN_TEBB0714_REV01!$F:$K,IF($C$4="TEBT0714_REV01",CALC_CONN_TEBT0714_REV01!$F:$K,"???"))),6,0),"---")</f>
        <v>---</v>
      </c>
      <c r="J309" s="45" t="str">
        <f>IFERROR(VLOOKUP($D309&amp;"-"&amp;$E309,IF($C$4="TEBA0714_REV01",CALC_CONN_TEBA0714_REV01!$F:$M,IF($C$4="TEBB0714_REV01",CALC_CONN_TEBB0714_REV01!$F:$M,IF($C$4="TEBT0714_REV01",CALC_CONN_TEBT0714_REV01!$F:$M,"???"))),8,0),"---")</f>
        <v>---</v>
      </c>
      <c r="K309" s="46" t="str">
        <f>IFERROR(VLOOKUP($D309&amp;"-"&amp;$E309,IF($C$4="TEBT0714_REV01",CALC_CONN_TEBT0714_REV01!$F:$N,IF($C$4="TEBB0714_REV01",CALC_CONN_TEBB0714_REV01!$F:$N,IF($C$4="TEBA0714_REV01",CALC_CONN_TEBA0714_REV01!$F:$N))),9,0),"---")</f>
        <v>---</v>
      </c>
      <c r="L309" s="44" t="str">
        <f>IFERROR(VLOOKUP(K309,B2B!$H$3:$I$2000,2,0),"---")</f>
        <v>---</v>
      </c>
      <c r="M309" s="44" t="str">
        <f>IFERROR(VLOOKUP(L309,IF($M$4="TE0714_REV01",RAW_m_TE0714_REV01!$AD:$AH,IF($M$4="TE0714_REV02",RAW_m_TE0714_REV02!$AD:$AH,IF($M$4="TE0714_REV03",RAW_m_TE0714_REV03!$AD:$AH))),5,0),"---")</f>
        <v>---</v>
      </c>
      <c r="N309" s="44" t="str">
        <f>IFERROR(VLOOKUP(L309,IF($M$4="TE0714_REV01",RAW_m_TE0714_REV01!$AE:$AJ,IF($M$4="TE0714_REV02",RAW_m_TE0714_REV02!$AE:$AJ,IF($M$4="TE0714_REV03",RAW_m_TE0714_REV03!$AE:$AJ))),6,0),"---")</f>
        <v>---</v>
      </c>
      <c r="O309" s="54" t="str">
        <f>IFERROR(VLOOKUP(L309,IF($M$4="TE0714_REV01",RAW_m_TE0714_REV01!$AD:$AE,IF($M$4="TE0714_REV02",RAW_m_TE0714_REV02!$AD:$AE,IF($M$4="TE0714_REV03",RAW_m_TE0714_REV03!$AD:$AE))),2,0),"---")</f>
        <v>---</v>
      </c>
      <c r="P309" s="44" t="str">
        <f>IFERROR(VLOOKUP(O309,IF($M$4="TE0714_REV01",RAW_m_TE0714_REV01!$AJ:$AK,IF($M$4="TE0714_REV02",RAW_m_TE0714_REV02!$AJ:$AK,IF($M$4="TE0714_REV03",RAW_m_TE0714_REV03!$AJ:$AK))),2,0),"---")</f>
        <v>---</v>
      </c>
      <c r="Q309" s="44" t="str">
        <f>IFERROR(VLOOKUP(L309,IF($M$4="TE0714_REV01",RAW_m_TE0714_REV01!$AD:$AF,IF($M$4="TE0714_REV02",RAW_m_TE0714_REV02!$AD:$AF,IF($M$4="TE0714_REV03",RAW_m_TE0714_REV03!$AD:$AF))),3,0),"---")</f>
        <v>---</v>
      </c>
      <c r="R309" s="44" t="str">
        <f>IFERROR(VLOOKUP(O309,IF($M$4="TE0714_REV01",RAW_m_TE0714_REV01!$AE:$AG,IF($M$4="TE0714_REV02",RAW_m_TE0714_REV02!$AE:$AG,IF($M$4="TE0714_REV03",RAW_m_TE0714_REV03!$AE:$AG))),3,0),"---")</f>
        <v>---</v>
      </c>
      <c r="S309" s="44" t="str">
        <f t="shared" si="9"/>
        <v>---</v>
      </c>
    </row>
    <row r="310" spans="2:19" ht="15" customHeight="1" x14ac:dyDescent="0.25">
      <c r="B310" s="41">
        <f t="shared" si="8"/>
        <v>305</v>
      </c>
      <c r="C310" s="42">
        <f>IFERROR(IF($C$4="TEBT0714_REV01",CALC_CONN_TEBT0714_REV01!U310,IF($C$4="TEBB0714_REV01",CALC_CONN_TEBB0714_REV01!U310,IF($C$4="TEBA0714_REV01",CALC_CONN_TEBA0714_REV01!U310,))),"---")</f>
        <v>0</v>
      </c>
      <c r="D310" s="43">
        <f>IFERROR(IF($C$4="TEBT0714_REV01",CALC_CONN_TEBT0714_REV01!D310,IF($C$4="TEBB0714_REV01",CALC_CONN_TEBB0714_REV01!D310,IF($C$4="TEBA0714_REV01",CALC_CONN_TEBA0714_REV01!D310,))),"---")</f>
        <v>0</v>
      </c>
      <c r="E310" s="43">
        <f>IFERROR(IF($C$4="TEBT0714_REV01",CALC_CONN_TEBT0714_REV01!E310,IF($C$4="TEBB0714_REV01",CALC_CONN_TEBB0714_REV01!E310,IF($C$4="TEBA0714_REV01",CALC_CONN_TEBA0714_REV01!E310,))),"---")</f>
        <v>0</v>
      </c>
      <c r="F310" s="44" t="str">
        <f>IFERROR(IF(VLOOKUP($D310&amp;"-"&amp;$E310,IF($C$4="TEBA0714_REV01",CALC_CONN_TEBA0714_REV01!$F:$I,IF($C$4="TEBB0714_REV01",CALC_CONN_TEBB0714_REV01!$F:$I,IF($C$4="TEBT0714_REV01",CALC_CONN_TEBT0714_REV01!$F:$I))),4,0)="--","---",IF($C$4="TEBA0714_REV01",CALC_CONN_TEBA0714_REV01!$G310&amp; " --&gt; " &amp;CALC_CONN_TEBA0714_REV01!$I310&amp; " --&gt; ",IF($C$4="TEBB0714_REV01",CALC_CONN_TEBB0714_REV01!$G310&amp; " --&gt; " &amp;CALC_CONN_TEBB0714_REV01!$I310&amp; " --&gt; ",IF($C$4="TEBT0714_REV01",CALC_CONN_TEBT0714_REV01!$G310&amp; " --&gt; " &amp;CALC_CONN_TEBT0714_REV01!$I310&amp; " --&gt; ")))),"---")</f>
        <v>---</v>
      </c>
      <c r="G310" s="44" t="str">
        <f>IFERROR(IF(VLOOKUP($D310&amp;"-"&amp;$E310,IF($C$4="TEBA0714_REV01",CALC_CONN_TEBA0714_REV01!$F:$H,IF($C$4="TEBB0714_REV01",CALC_CONN_TEBB0714_REV01!$F:$H,IF($C$4="TEBT0714_REV01",CALC_CONN_TEBT0714_REV01!$F:$H))),3,0)="--",VLOOKUP($D310&amp;"-"&amp;$E310,IF($C$4="TEBA0714_REV01",CALC_CONN_TEBA0714_REV01!$F:$H,IF($C$4="TEBB0714_REV01",CALC_CONN_TEBB0714_REV01!$F:$H,IF($C$4="TEBT0714_REV01",CALC_CONN_TEBT0714_REV01!$F:$H))),2,0),VLOOKUP($D310&amp;"-"&amp;$E310,IF($C$4="TEBA0714_REV01",CALC_CONN_TEBA0714_REV01!$F:$H,IF($C$4="TEBB0714_REV01",CALC_CONN_TEBB0714_REV01!$F:$H,IF($C$4="TEBT0714_REV01",CALC_CONN_TEBT0714_REV01!$F:$H))),3,0)),"---")</f>
        <v>---</v>
      </c>
      <c r="H310" s="44" t="str">
        <f>IFERROR(VLOOKUP(G310,IF($C$4="TEBT0714_REV01",CALC_CONN_TEBT0714_REV01!$G:$T,IF($C$4="TEBB0714_REV01",CALC_CONN_TEBB0714_REV01!$G:$T,IF($C$4="TEBA0714_REV01",CALC_CONN_TEBA0714_REV01!$G:$T))),14,0),"---")</f>
        <v>---</v>
      </c>
      <c r="I310" s="44" t="str">
        <f>IFERROR(VLOOKUP($D310&amp;"-"&amp;$E310,IF($C$4="TEBA0714_REV01",CALC_CONN_TEBA0714_REV01!$F:$K,IF($C$4="TEBB0714_REV01",CALC_CONN_TEBB0714_REV01!$F:$K,IF($C$4="TEBT0714_REV01",CALC_CONN_TEBT0714_REV01!$F:$K,"???"))),6,0),"---")</f>
        <v>---</v>
      </c>
      <c r="J310" s="45" t="str">
        <f>IFERROR(VLOOKUP($D310&amp;"-"&amp;$E310,IF($C$4="TEBA0714_REV01",CALC_CONN_TEBA0714_REV01!$F:$M,IF($C$4="TEBB0714_REV01",CALC_CONN_TEBB0714_REV01!$F:$M,IF($C$4="TEBT0714_REV01",CALC_CONN_TEBT0714_REV01!$F:$M,"???"))),8,0),"---")</f>
        <v>---</v>
      </c>
      <c r="K310" s="46" t="str">
        <f>IFERROR(VLOOKUP($D310&amp;"-"&amp;$E310,IF($C$4="TEBT0714_REV01",CALC_CONN_TEBT0714_REV01!$F:$N,IF($C$4="TEBB0714_REV01",CALC_CONN_TEBB0714_REV01!$F:$N,IF($C$4="TEBA0714_REV01",CALC_CONN_TEBA0714_REV01!$F:$N))),9,0),"---")</f>
        <v>---</v>
      </c>
      <c r="L310" s="44" t="str">
        <f>IFERROR(VLOOKUP(K310,B2B!$H$3:$I$2000,2,0),"---")</f>
        <v>---</v>
      </c>
      <c r="M310" s="44" t="str">
        <f>IFERROR(VLOOKUP(L310,IF($M$4="TE0714_REV01",RAW_m_TE0714_REV01!$AD:$AH,IF($M$4="TE0714_REV02",RAW_m_TE0714_REV02!$AD:$AH,IF($M$4="TE0714_REV03",RAW_m_TE0714_REV03!$AD:$AH))),5,0),"---")</f>
        <v>---</v>
      </c>
      <c r="N310" s="44" t="str">
        <f>IFERROR(VLOOKUP(L310,IF($M$4="TE0714_REV01",RAW_m_TE0714_REV01!$AE:$AJ,IF($M$4="TE0714_REV02",RAW_m_TE0714_REV02!$AE:$AJ,IF($M$4="TE0714_REV03",RAW_m_TE0714_REV03!$AE:$AJ))),6,0),"---")</f>
        <v>---</v>
      </c>
      <c r="O310" s="54" t="str">
        <f>IFERROR(VLOOKUP(L310,IF($M$4="TE0714_REV01",RAW_m_TE0714_REV01!$AD:$AE,IF($M$4="TE0714_REV02",RAW_m_TE0714_REV02!$AD:$AE,IF($M$4="TE0714_REV03",RAW_m_TE0714_REV03!$AD:$AE))),2,0),"---")</f>
        <v>---</v>
      </c>
      <c r="P310" s="44" t="str">
        <f>IFERROR(VLOOKUP(O310,IF($M$4="TE0714_REV01",RAW_m_TE0714_REV01!$AJ:$AK,IF($M$4="TE0714_REV02",RAW_m_TE0714_REV02!$AJ:$AK,IF($M$4="TE0714_REV03",RAW_m_TE0714_REV03!$AJ:$AK))),2,0),"---")</f>
        <v>---</v>
      </c>
      <c r="Q310" s="44" t="str">
        <f>IFERROR(VLOOKUP(L310,IF($M$4="TE0714_REV01",RAW_m_TE0714_REV01!$AD:$AF,IF($M$4="TE0714_REV02",RAW_m_TE0714_REV02!$AD:$AF,IF($M$4="TE0714_REV03",RAW_m_TE0714_REV03!$AD:$AF))),3,0),"---")</f>
        <v>---</v>
      </c>
      <c r="R310" s="44" t="str">
        <f>IFERROR(VLOOKUP(O310,IF($M$4="TE0714_REV01",RAW_m_TE0714_REV01!$AE:$AG,IF($M$4="TE0714_REV02",RAW_m_TE0714_REV02!$AE:$AG,IF($M$4="TE0714_REV03",RAW_m_TE0714_REV03!$AE:$AG))),3,0),"---")</f>
        <v>---</v>
      </c>
      <c r="S310" s="44" t="str">
        <f t="shared" si="9"/>
        <v>---</v>
      </c>
    </row>
    <row r="311" spans="2:19" ht="15" customHeight="1" x14ac:dyDescent="0.25">
      <c r="B311" s="41">
        <f t="shared" si="8"/>
        <v>306</v>
      </c>
      <c r="C311" s="42">
        <f>IFERROR(IF($C$4="TEBT0714_REV01",CALC_CONN_TEBT0714_REV01!U311,IF($C$4="TEBB0714_REV01",CALC_CONN_TEBB0714_REV01!U311,IF($C$4="TEBA0714_REV01",CALC_CONN_TEBA0714_REV01!U311,))),"---")</f>
        <v>0</v>
      </c>
      <c r="D311" s="43">
        <f>IFERROR(IF($C$4="TEBT0714_REV01",CALC_CONN_TEBT0714_REV01!D311,IF($C$4="TEBB0714_REV01",CALC_CONN_TEBB0714_REV01!D311,IF($C$4="TEBA0714_REV01",CALC_CONN_TEBA0714_REV01!D311,))),"---")</f>
        <v>0</v>
      </c>
      <c r="E311" s="43">
        <f>IFERROR(IF($C$4="TEBT0714_REV01",CALC_CONN_TEBT0714_REV01!E311,IF($C$4="TEBB0714_REV01",CALC_CONN_TEBB0714_REV01!E311,IF($C$4="TEBA0714_REV01",CALC_CONN_TEBA0714_REV01!E311,))),"---")</f>
        <v>0</v>
      </c>
      <c r="F311" s="44" t="str">
        <f>IFERROR(IF(VLOOKUP($D311&amp;"-"&amp;$E311,IF($C$4="TEBA0714_REV01",CALC_CONN_TEBA0714_REV01!$F:$I,IF($C$4="TEBB0714_REV01",CALC_CONN_TEBB0714_REV01!$F:$I,IF($C$4="TEBT0714_REV01",CALC_CONN_TEBT0714_REV01!$F:$I))),4,0)="--","---",IF($C$4="TEBA0714_REV01",CALC_CONN_TEBA0714_REV01!$G311&amp; " --&gt; " &amp;CALC_CONN_TEBA0714_REV01!$I311&amp; " --&gt; ",IF($C$4="TEBB0714_REV01",CALC_CONN_TEBB0714_REV01!$G311&amp; " --&gt; " &amp;CALC_CONN_TEBB0714_REV01!$I311&amp; " --&gt; ",IF($C$4="TEBT0714_REV01",CALC_CONN_TEBT0714_REV01!$G311&amp; " --&gt; " &amp;CALC_CONN_TEBT0714_REV01!$I311&amp; " --&gt; ")))),"---")</f>
        <v>---</v>
      </c>
      <c r="G311" s="44" t="str">
        <f>IFERROR(IF(VLOOKUP($D311&amp;"-"&amp;$E311,IF($C$4="TEBA0714_REV01",CALC_CONN_TEBA0714_REV01!$F:$H,IF($C$4="TEBB0714_REV01",CALC_CONN_TEBB0714_REV01!$F:$H,IF($C$4="TEBT0714_REV01",CALC_CONN_TEBT0714_REV01!$F:$H))),3,0)="--",VLOOKUP($D311&amp;"-"&amp;$E311,IF($C$4="TEBA0714_REV01",CALC_CONN_TEBA0714_REV01!$F:$H,IF($C$4="TEBB0714_REV01",CALC_CONN_TEBB0714_REV01!$F:$H,IF($C$4="TEBT0714_REV01",CALC_CONN_TEBT0714_REV01!$F:$H))),2,0),VLOOKUP($D311&amp;"-"&amp;$E311,IF($C$4="TEBA0714_REV01",CALC_CONN_TEBA0714_REV01!$F:$H,IF($C$4="TEBB0714_REV01",CALC_CONN_TEBB0714_REV01!$F:$H,IF($C$4="TEBT0714_REV01",CALC_CONN_TEBT0714_REV01!$F:$H))),3,0)),"---")</f>
        <v>---</v>
      </c>
      <c r="H311" s="44" t="str">
        <f>IFERROR(VLOOKUP(G311,IF($C$4="TEBT0714_REV01",CALC_CONN_TEBT0714_REV01!$G:$T,IF($C$4="TEBB0714_REV01",CALC_CONN_TEBB0714_REV01!$G:$T,IF($C$4="TEBA0714_REV01",CALC_CONN_TEBA0714_REV01!$G:$T))),14,0),"---")</f>
        <v>---</v>
      </c>
      <c r="I311" s="44" t="str">
        <f>IFERROR(VLOOKUP($D311&amp;"-"&amp;$E311,IF($C$4="TEBA0714_REV01",CALC_CONN_TEBA0714_REV01!$F:$K,IF($C$4="TEBB0714_REV01",CALC_CONN_TEBB0714_REV01!$F:$K,IF($C$4="TEBT0714_REV01",CALC_CONN_TEBT0714_REV01!$F:$K,"???"))),6,0),"---")</f>
        <v>---</v>
      </c>
      <c r="J311" s="45" t="str">
        <f>IFERROR(VLOOKUP($D311&amp;"-"&amp;$E311,IF($C$4="TEBA0714_REV01",CALC_CONN_TEBA0714_REV01!$F:$M,IF($C$4="TEBB0714_REV01",CALC_CONN_TEBB0714_REV01!$F:$M,IF($C$4="TEBT0714_REV01",CALC_CONN_TEBT0714_REV01!$F:$M,"???"))),8,0),"---")</f>
        <v>---</v>
      </c>
      <c r="K311" s="46" t="str">
        <f>IFERROR(VLOOKUP($D311&amp;"-"&amp;$E311,IF($C$4="TEBT0714_REV01",CALC_CONN_TEBT0714_REV01!$F:$N,IF($C$4="TEBB0714_REV01",CALC_CONN_TEBB0714_REV01!$F:$N,IF($C$4="TEBA0714_REV01",CALC_CONN_TEBA0714_REV01!$F:$N))),9,0),"---")</f>
        <v>---</v>
      </c>
      <c r="L311" s="44" t="str">
        <f>IFERROR(VLOOKUP(K311,B2B!$H$3:$I$2000,2,0),"---")</f>
        <v>---</v>
      </c>
      <c r="M311" s="44" t="str">
        <f>IFERROR(VLOOKUP(L311,IF($M$4="TE0714_REV01",RAW_m_TE0714_REV01!$AD:$AH,IF($M$4="TE0714_REV02",RAW_m_TE0714_REV02!$AD:$AH,IF($M$4="TE0714_REV03",RAW_m_TE0714_REV03!$AD:$AH))),5,0),"---")</f>
        <v>---</v>
      </c>
      <c r="N311" s="44" t="str">
        <f>IFERROR(VLOOKUP(L311,IF($M$4="TE0714_REV01",RAW_m_TE0714_REV01!$AE:$AJ,IF($M$4="TE0714_REV02",RAW_m_TE0714_REV02!$AE:$AJ,IF($M$4="TE0714_REV03",RAW_m_TE0714_REV03!$AE:$AJ))),6,0),"---")</f>
        <v>---</v>
      </c>
      <c r="O311" s="54" t="str">
        <f>IFERROR(VLOOKUP(L311,IF($M$4="TE0714_REV01",RAW_m_TE0714_REV01!$AD:$AE,IF($M$4="TE0714_REV02",RAW_m_TE0714_REV02!$AD:$AE,IF($M$4="TE0714_REV03",RAW_m_TE0714_REV03!$AD:$AE))),2,0),"---")</f>
        <v>---</v>
      </c>
      <c r="P311" s="44" t="str">
        <f>IFERROR(VLOOKUP(O311,IF($M$4="TE0714_REV01",RAW_m_TE0714_REV01!$AJ:$AK,IF($M$4="TE0714_REV02",RAW_m_TE0714_REV02!$AJ:$AK,IF($M$4="TE0714_REV03",RAW_m_TE0714_REV03!$AJ:$AK))),2,0),"---")</f>
        <v>---</v>
      </c>
      <c r="Q311" s="44" t="str">
        <f>IFERROR(VLOOKUP(L311,IF($M$4="TE0714_REV01",RAW_m_TE0714_REV01!$AD:$AF,IF($M$4="TE0714_REV02",RAW_m_TE0714_REV02!$AD:$AF,IF($M$4="TE0714_REV03",RAW_m_TE0714_REV03!$AD:$AF))),3,0),"---")</f>
        <v>---</v>
      </c>
      <c r="R311" s="44" t="str">
        <f>IFERROR(VLOOKUP(O311,IF($M$4="TE0714_REV01",RAW_m_TE0714_REV01!$AE:$AG,IF($M$4="TE0714_REV02",RAW_m_TE0714_REV02!$AE:$AG,IF($M$4="TE0714_REV03",RAW_m_TE0714_REV03!$AE:$AG))),3,0),"---")</f>
        <v>---</v>
      </c>
      <c r="S311" s="44" t="str">
        <f t="shared" si="9"/>
        <v>---</v>
      </c>
    </row>
    <row r="312" spans="2:19" ht="15" customHeight="1" x14ac:dyDescent="0.25">
      <c r="B312" s="41">
        <f t="shared" si="8"/>
        <v>307</v>
      </c>
      <c r="C312" s="42">
        <f>IFERROR(IF($C$4="TEBT0714_REV01",CALC_CONN_TEBT0714_REV01!U312,IF($C$4="TEBB0714_REV01",CALC_CONN_TEBB0714_REV01!U312,IF($C$4="TEBA0714_REV01",CALC_CONN_TEBA0714_REV01!U312,))),"---")</f>
        <v>0</v>
      </c>
      <c r="D312" s="43">
        <f>IFERROR(IF($C$4="TEBT0714_REV01",CALC_CONN_TEBT0714_REV01!D312,IF($C$4="TEBB0714_REV01",CALC_CONN_TEBB0714_REV01!D312,IF($C$4="TEBA0714_REV01",CALC_CONN_TEBA0714_REV01!D312,))),"---")</f>
        <v>0</v>
      </c>
      <c r="E312" s="43">
        <f>IFERROR(IF($C$4="TEBT0714_REV01",CALC_CONN_TEBT0714_REV01!E312,IF($C$4="TEBB0714_REV01",CALC_CONN_TEBB0714_REV01!E312,IF($C$4="TEBA0714_REV01",CALC_CONN_TEBA0714_REV01!E312,))),"---")</f>
        <v>0</v>
      </c>
      <c r="F312" s="44" t="str">
        <f>IFERROR(IF(VLOOKUP($D312&amp;"-"&amp;$E312,IF($C$4="TEBA0714_REV01",CALC_CONN_TEBA0714_REV01!$F:$I,IF($C$4="TEBB0714_REV01",CALC_CONN_TEBB0714_REV01!$F:$I,IF($C$4="TEBT0714_REV01",CALC_CONN_TEBT0714_REV01!$F:$I))),4,0)="--","---",IF($C$4="TEBA0714_REV01",CALC_CONN_TEBA0714_REV01!$G312&amp; " --&gt; " &amp;CALC_CONN_TEBA0714_REV01!$I312&amp; " --&gt; ",IF($C$4="TEBB0714_REV01",CALC_CONN_TEBB0714_REV01!$G312&amp; " --&gt; " &amp;CALC_CONN_TEBB0714_REV01!$I312&amp; " --&gt; ",IF($C$4="TEBT0714_REV01",CALC_CONN_TEBT0714_REV01!$G312&amp; " --&gt; " &amp;CALC_CONN_TEBT0714_REV01!$I312&amp; " --&gt; ")))),"---")</f>
        <v>---</v>
      </c>
      <c r="G312" s="44" t="str">
        <f>IFERROR(IF(VLOOKUP($D312&amp;"-"&amp;$E312,IF($C$4="TEBA0714_REV01",CALC_CONN_TEBA0714_REV01!$F:$H,IF($C$4="TEBB0714_REV01",CALC_CONN_TEBB0714_REV01!$F:$H,IF($C$4="TEBT0714_REV01",CALC_CONN_TEBT0714_REV01!$F:$H))),3,0)="--",VLOOKUP($D312&amp;"-"&amp;$E312,IF($C$4="TEBA0714_REV01",CALC_CONN_TEBA0714_REV01!$F:$H,IF($C$4="TEBB0714_REV01",CALC_CONN_TEBB0714_REV01!$F:$H,IF($C$4="TEBT0714_REV01",CALC_CONN_TEBT0714_REV01!$F:$H))),2,0),VLOOKUP($D312&amp;"-"&amp;$E312,IF($C$4="TEBA0714_REV01",CALC_CONN_TEBA0714_REV01!$F:$H,IF($C$4="TEBB0714_REV01",CALC_CONN_TEBB0714_REV01!$F:$H,IF($C$4="TEBT0714_REV01",CALC_CONN_TEBT0714_REV01!$F:$H))),3,0)),"---")</f>
        <v>---</v>
      </c>
      <c r="H312" s="44" t="str">
        <f>IFERROR(VLOOKUP(G312,IF($C$4="TEBT0714_REV01",CALC_CONN_TEBT0714_REV01!$G:$T,IF($C$4="TEBB0714_REV01",CALC_CONN_TEBB0714_REV01!$G:$T,IF($C$4="TEBA0714_REV01",CALC_CONN_TEBA0714_REV01!$G:$T))),14,0),"---")</f>
        <v>---</v>
      </c>
      <c r="I312" s="44" t="str">
        <f>IFERROR(VLOOKUP($D312&amp;"-"&amp;$E312,IF($C$4="TEBA0714_REV01",CALC_CONN_TEBA0714_REV01!$F:$K,IF($C$4="TEBB0714_REV01",CALC_CONN_TEBB0714_REV01!$F:$K,IF($C$4="TEBT0714_REV01",CALC_CONN_TEBT0714_REV01!$F:$K,"???"))),6,0),"---")</f>
        <v>---</v>
      </c>
      <c r="J312" s="45" t="str">
        <f>IFERROR(VLOOKUP($D312&amp;"-"&amp;$E312,IF($C$4="TEBA0714_REV01",CALC_CONN_TEBA0714_REV01!$F:$M,IF($C$4="TEBB0714_REV01",CALC_CONN_TEBB0714_REV01!$F:$M,IF($C$4="TEBT0714_REV01",CALC_CONN_TEBT0714_REV01!$F:$M,"???"))),8,0),"---")</f>
        <v>---</v>
      </c>
      <c r="K312" s="46" t="str">
        <f>IFERROR(VLOOKUP($D312&amp;"-"&amp;$E312,IF($C$4="TEBT0714_REV01",CALC_CONN_TEBT0714_REV01!$F:$N,IF($C$4="TEBB0714_REV01",CALC_CONN_TEBB0714_REV01!$F:$N,IF($C$4="TEBA0714_REV01",CALC_CONN_TEBA0714_REV01!$F:$N))),9,0),"---")</f>
        <v>---</v>
      </c>
      <c r="L312" s="44" t="str">
        <f>IFERROR(VLOOKUP(K312,B2B!$H$3:$I$2000,2,0),"---")</f>
        <v>---</v>
      </c>
      <c r="M312" s="44" t="str">
        <f>IFERROR(VLOOKUP(L312,IF($M$4="TE0714_REV01",RAW_m_TE0714_REV01!$AD:$AH,IF($M$4="TE0714_REV02",RAW_m_TE0714_REV02!$AD:$AH,IF($M$4="TE0714_REV03",RAW_m_TE0714_REV03!$AD:$AH))),5,0),"---")</f>
        <v>---</v>
      </c>
      <c r="N312" s="44" t="str">
        <f>IFERROR(VLOOKUP(L312,IF($M$4="TE0714_REV01",RAW_m_TE0714_REV01!$AE:$AJ,IF($M$4="TE0714_REV02",RAW_m_TE0714_REV02!$AE:$AJ,IF($M$4="TE0714_REV03",RAW_m_TE0714_REV03!$AE:$AJ))),6,0),"---")</f>
        <v>---</v>
      </c>
      <c r="O312" s="54" t="str">
        <f>IFERROR(VLOOKUP(L312,IF($M$4="TE0714_REV01",RAW_m_TE0714_REV01!$AD:$AE,IF($M$4="TE0714_REV02",RAW_m_TE0714_REV02!$AD:$AE,IF($M$4="TE0714_REV03",RAW_m_TE0714_REV03!$AD:$AE))),2,0),"---")</f>
        <v>---</v>
      </c>
      <c r="P312" s="44" t="str">
        <f>IFERROR(VLOOKUP(O312,IF($M$4="TE0714_REV01",RAW_m_TE0714_REV01!$AJ:$AK,IF($M$4="TE0714_REV02",RAW_m_TE0714_REV02!$AJ:$AK,IF($M$4="TE0714_REV03",RAW_m_TE0714_REV03!$AJ:$AK))),2,0),"---")</f>
        <v>---</v>
      </c>
      <c r="Q312" s="44" t="str">
        <f>IFERROR(VLOOKUP(L312,IF($M$4="TE0714_REV01",RAW_m_TE0714_REV01!$AD:$AF,IF($M$4="TE0714_REV02",RAW_m_TE0714_REV02!$AD:$AF,IF($M$4="TE0714_REV03",RAW_m_TE0714_REV03!$AD:$AF))),3,0),"---")</f>
        <v>---</v>
      </c>
      <c r="R312" s="44" t="str">
        <f>IFERROR(VLOOKUP(O312,IF($M$4="TE0714_REV01",RAW_m_TE0714_REV01!$AE:$AG,IF($M$4="TE0714_REV02",RAW_m_TE0714_REV02!$AE:$AG,IF($M$4="TE0714_REV03",RAW_m_TE0714_REV03!$AE:$AG))),3,0),"---")</f>
        <v>---</v>
      </c>
      <c r="S312" s="44" t="str">
        <f t="shared" si="9"/>
        <v>---</v>
      </c>
    </row>
    <row r="313" spans="2:19" ht="15" customHeight="1" x14ac:dyDescent="0.25">
      <c r="B313" s="41">
        <f t="shared" si="8"/>
        <v>308</v>
      </c>
      <c r="C313" s="42">
        <f>IFERROR(IF($C$4="TEBT0714_REV01",CALC_CONN_TEBT0714_REV01!U313,IF($C$4="TEBB0714_REV01",CALC_CONN_TEBB0714_REV01!U313,IF($C$4="TEBA0714_REV01",CALC_CONN_TEBA0714_REV01!U313,))),"---")</f>
        <v>0</v>
      </c>
      <c r="D313" s="43">
        <f>IFERROR(IF($C$4="TEBT0714_REV01",CALC_CONN_TEBT0714_REV01!D313,IF($C$4="TEBB0714_REV01",CALC_CONN_TEBB0714_REV01!D313,IF($C$4="TEBA0714_REV01",CALC_CONN_TEBA0714_REV01!D313,))),"---")</f>
        <v>0</v>
      </c>
      <c r="E313" s="43">
        <f>IFERROR(IF($C$4="TEBT0714_REV01",CALC_CONN_TEBT0714_REV01!E313,IF($C$4="TEBB0714_REV01",CALC_CONN_TEBB0714_REV01!E313,IF($C$4="TEBA0714_REV01",CALC_CONN_TEBA0714_REV01!E313,))),"---")</f>
        <v>0</v>
      </c>
      <c r="F313" s="44" t="str">
        <f>IFERROR(IF(VLOOKUP($D313&amp;"-"&amp;$E313,IF($C$4="TEBA0714_REV01",CALC_CONN_TEBA0714_REV01!$F:$I,IF($C$4="TEBB0714_REV01",CALC_CONN_TEBB0714_REV01!$F:$I,IF($C$4="TEBT0714_REV01",CALC_CONN_TEBT0714_REV01!$F:$I))),4,0)="--","---",IF($C$4="TEBA0714_REV01",CALC_CONN_TEBA0714_REV01!$G313&amp; " --&gt; " &amp;CALC_CONN_TEBA0714_REV01!$I313&amp; " --&gt; ",IF($C$4="TEBB0714_REV01",CALC_CONN_TEBB0714_REV01!$G313&amp; " --&gt; " &amp;CALC_CONN_TEBB0714_REV01!$I313&amp; " --&gt; ",IF($C$4="TEBT0714_REV01",CALC_CONN_TEBT0714_REV01!$G313&amp; " --&gt; " &amp;CALC_CONN_TEBT0714_REV01!$I313&amp; " --&gt; ")))),"---")</f>
        <v>---</v>
      </c>
      <c r="G313" s="44" t="str">
        <f>IFERROR(IF(VLOOKUP($D313&amp;"-"&amp;$E313,IF($C$4="TEBA0714_REV01",CALC_CONN_TEBA0714_REV01!$F:$H,IF($C$4="TEBB0714_REV01",CALC_CONN_TEBB0714_REV01!$F:$H,IF($C$4="TEBT0714_REV01",CALC_CONN_TEBT0714_REV01!$F:$H))),3,0)="--",VLOOKUP($D313&amp;"-"&amp;$E313,IF($C$4="TEBA0714_REV01",CALC_CONN_TEBA0714_REV01!$F:$H,IF($C$4="TEBB0714_REV01",CALC_CONN_TEBB0714_REV01!$F:$H,IF($C$4="TEBT0714_REV01",CALC_CONN_TEBT0714_REV01!$F:$H))),2,0),VLOOKUP($D313&amp;"-"&amp;$E313,IF($C$4="TEBA0714_REV01",CALC_CONN_TEBA0714_REV01!$F:$H,IF($C$4="TEBB0714_REV01",CALC_CONN_TEBB0714_REV01!$F:$H,IF($C$4="TEBT0714_REV01",CALC_CONN_TEBT0714_REV01!$F:$H))),3,0)),"---")</f>
        <v>---</v>
      </c>
      <c r="H313" s="44" t="str">
        <f>IFERROR(VLOOKUP(G313,IF($C$4="TEBT0714_REV01",CALC_CONN_TEBT0714_REV01!$G:$T,IF($C$4="TEBB0714_REV01",CALC_CONN_TEBB0714_REV01!$G:$T,IF($C$4="TEBA0714_REV01",CALC_CONN_TEBA0714_REV01!$G:$T))),14,0),"---")</f>
        <v>---</v>
      </c>
      <c r="I313" s="44" t="str">
        <f>IFERROR(VLOOKUP($D313&amp;"-"&amp;$E313,IF($C$4="TEBA0714_REV01",CALC_CONN_TEBA0714_REV01!$F:$K,IF($C$4="TEBB0714_REV01",CALC_CONN_TEBB0714_REV01!$F:$K,IF($C$4="TEBT0714_REV01",CALC_CONN_TEBT0714_REV01!$F:$K,"???"))),6,0),"---")</f>
        <v>---</v>
      </c>
      <c r="J313" s="45" t="str">
        <f>IFERROR(VLOOKUP($D313&amp;"-"&amp;$E313,IF($C$4="TEBA0714_REV01",CALC_CONN_TEBA0714_REV01!$F:$M,IF($C$4="TEBB0714_REV01",CALC_CONN_TEBB0714_REV01!$F:$M,IF($C$4="TEBT0714_REV01",CALC_CONN_TEBT0714_REV01!$F:$M,"???"))),8,0),"---")</f>
        <v>---</v>
      </c>
      <c r="K313" s="46" t="str">
        <f>IFERROR(VLOOKUP($D313&amp;"-"&amp;$E313,IF($C$4="TEBT0714_REV01",CALC_CONN_TEBT0714_REV01!$F:$N,IF($C$4="TEBB0714_REV01",CALC_CONN_TEBB0714_REV01!$F:$N,IF($C$4="TEBA0714_REV01",CALC_CONN_TEBA0714_REV01!$F:$N))),9,0),"---")</f>
        <v>---</v>
      </c>
      <c r="L313" s="44" t="str">
        <f>IFERROR(VLOOKUP(K313,B2B!$H$3:$I$2000,2,0),"---")</f>
        <v>---</v>
      </c>
      <c r="M313" s="44" t="str">
        <f>IFERROR(VLOOKUP(L313,IF($M$4="TE0714_REV01",RAW_m_TE0714_REV01!$AD:$AH,IF($M$4="TE0714_REV02",RAW_m_TE0714_REV02!$AD:$AH,IF($M$4="TE0714_REV03",RAW_m_TE0714_REV03!$AD:$AH))),5,0),"---")</f>
        <v>---</v>
      </c>
      <c r="N313" s="44" t="str">
        <f>IFERROR(VLOOKUP(L313,IF($M$4="TE0714_REV01",RAW_m_TE0714_REV01!$AE:$AJ,IF($M$4="TE0714_REV02",RAW_m_TE0714_REV02!$AE:$AJ,IF($M$4="TE0714_REV03",RAW_m_TE0714_REV03!$AE:$AJ))),6,0),"---")</f>
        <v>---</v>
      </c>
      <c r="O313" s="54" t="str">
        <f>IFERROR(VLOOKUP(L313,IF($M$4="TE0714_REV01",RAW_m_TE0714_REV01!$AD:$AE,IF($M$4="TE0714_REV02",RAW_m_TE0714_REV02!$AD:$AE,IF($M$4="TE0714_REV03",RAW_m_TE0714_REV03!$AD:$AE))),2,0),"---")</f>
        <v>---</v>
      </c>
      <c r="P313" s="44" t="str">
        <f>IFERROR(VLOOKUP(O313,IF($M$4="TE0714_REV01",RAW_m_TE0714_REV01!$AJ:$AK,IF($M$4="TE0714_REV02",RAW_m_TE0714_REV02!$AJ:$AK,IF($M$4="TE0714_REV03",RAW_m_TE0714_REV03!$AJ:$AK))),2,0),"---")</f>
        <v>---</v>
      </c>
      <c r="Q313" s="44" t="str">
        <f>IFERROR(VLOOKUP(L313,IF($M$4="TE0714_REV01",RAW_m_TE0714_REV01!$AD:$AF,IF($M$4="TE0714_REV02",RAW_m_TE0714_REV02!$AD:$AF,IF($M$4="TE0714_REV03",RAW_m_TE0714_REV03!$AD:$AF))),3,0),"---")</f>
        <v>---</v>
      </c>
      <c r="R313" s="44" t="str">
        <f>IFERROR(VLOOKUP(O313,IF($M$4="TE0714_REV01",RAW_m_TE0714_REV01!$AE:$AG,IF($M$4="TE0714_REV02",RAW_m_TE0714_REV02!$AE:$AG,IF($M$4="TE0714_REV03",RAW_m_TE0714_REV03!$AE:$AG))),3,0),"---")</f>
        <v>---</v>
      </c>
      <c r="S313" s="44" t="str">
        <f t="shared" si="9"/>
        <v>---</v>
      </c>
    </row>
    <row r="314" spans="2:19" ht="15" customHeight="1" x14ac:dyDescent="0.25">
      <c r="B314" s="41">
        <f t="shared" si="8"/>
        <v>309</v>
      </c>
      <c r="C314" s="42">
        <f>IFERROR(IF($C$4="TEBT0714_REV01",CALC_CONN_TEBT0714_REV01!U314,IF($C$4="TEBB0714_REV01",CALC_CONN_TEBB0714_REV01!U314,IF($C$4="TEBA0714_REV01",CALC_CONN_TEBA0714_REV01!U314,))),"---")</f>
        <v>0</v>
      </c>
      <c r="D314" s="43">
        <f>IFERROR(IF($C$4="TEBT0714_REV01",CALC_CONN_TEBT0714_REV01!D314,IF($C$4="TEBB0714_REV01",CALC_CONN_TEBB0714_REV01!D314,IF($C$4="TEBA0714_REV01",CALC_CONN_TEBA0714_REV01!D314,))),"---")</f>
        <v>0</v>
      </c>
      <c r="E314" s="43">
        <f>IFERROR(IF($C$4="TEBT0714_REV01",CALC_CONN_TEBT0714_REV01!E314,IF($C$4="TEBB0714_REV01",CALC_CONN_TEBB0714_REV01!E314,IF($C$4="TEBA0714_REV01",CALC_CONN_TEBA0714_REV01!E314,))),"---")</f>
        <v>0</v>
      </c>
      <c r="F314" s="44" t="str">
        <f>IFERROR(IF(VLOOKUP($D314&amp;"-"&amp;$E314,IF($C$4="TEBA0714_REV01",CALC_CONN_TEBA0714_REV01!$F:$I,IF($C$4="TEBB0714_REV01",CALC_CONN_TEBB0714_REV01!$F:$I,IF($C$4="TEBT0714_REV01",CALC_CONN_TEBT0714_REV01!$F:$I))),4,0)="--","---",IF($C$4="TEBA0714_REV01",CALC_CONN_TEBA0714_REV01!$G314&amp; " --&gt; " &amp;CALC_CONN_TEBA0714_REV01!$I314&amp; " --&gt; ",IF($C$4="TEBB0714_REV01",CALC_CONN_TEBB0714_REV01!$G314&amp; " --&gt; " &amp;CALC_CONN_TEBB0714_REV01!$I314&amp; " --&gt; ",IF($C$4="TEBT0714_REV01",CALC_CONN_TEBT0714_REV01!$G314&amp; " --&gt; " &amp;CALC_CONN_TEBT0714_REV01!$I314&amp; " --&gt; ")))),"---")</f>
        <v>---</v>
      </c>
      <c r="G314" s="44" t="str">
        <f>IFERROR(IF(VLOOKUP($D314&amp;"-"&amp;$E314,IF($C$4="TEBA0714_REV01",CALC_CONN_TEBA0714_REV01!$F:$H,IF($C$4="TEBB0714_REV01",CALC_CONN_TEBB0714_REV01!$F:$H,IF($C$4="TEBT0714_REV01",CALC_CONN_TEBT0714_REV01!$F:$H))),3,0)="--",VLOOKUP($D314&amp;"-"&amp;$E314,IF($C$4="TEBA0714_REV01",CALC_CONN_TEBA0714_REV01!$F:$H,IF($C$4="TEBB0714_REV01",CALC_CONN_TEBB0714_REV01!$F:$H,IF($C$4="TEBT0714_REV01",CALC_CONN_TEBT0714_REV01!$F:$H))),2,0),VLOOKUP($D314&amp;"-"&amp;$E314,IF($C$4="TEBA0714_REV01",CALC_CONN_TEBA0714_REV01!$F:$H,IF($C$4="TEBB0714_REV01",CALC_CONN_TEBB0714_REV01!$F:$H,IF($C$4="TEBT0714_REV01",CALC_CONN_TEBT0714_REV01!$F:$H))),3,0)),"---")</f>
        <v>---</v>
      </c>
      <c r="H314" s="44" t="str">
        <f>IFERROR(VLOOKUP(G314,IF($C$4="TEBT0714_REV01",CALC_CONN_TEBT0714_REV01!$G:$T,IF($C$4="TEBB0714_REV01",CALC_CONN_TEBB0714_REV01!$G:$T,IF($C$4="TEBA0714_REV01",CALC_CONN_TEBA0714_REV01!$G:$T))),14,0),"---")</f>
        <v>---</v>
      </c>
      <c r="I314" s="44" t="str">
        <f>IFERROR(VLOOKUP($D314&amp;"-"&amp;$E314,IF($C$4="TEBA0714_REV01",CALC_CONN_TEBA0714_REV01!$F:$K,IF($C$4="TEBB0714_REV01",CALC_CONN_TEBB0714_REV01!$F:$K,IF($C$4="TEBT0714_REV01",CALC_CONN_TEBT0714_REV01!$F:$K,"???"))),6,0),"---")</f>
        <v>---</v>
      </c>
      <c r="J314" s="45" t="str">
        <f>IFERROR(VLOOKUP($D314&amp;"-"&amp;$E314,IF($C$4="TEBA0714_REV01",CALC_CONN_TEBA0714_REV01!$F:$M,IF($C$4="TEBB0714_REV01",CALC_CONN_TEBB0714_REV01!$F:$M,IF($C$4="TEBT0714_REV01",CALC_CONN_TEBT0714_REV01!$F:$M,"???"))),8,0),"---")</f>
        <v>---</v>
      </c>
      <c r="K314" s="46" t="str">
        <f>IFERROR(VLOOKUP($D314&amp;"-"&amp;$E314,IF($C$4="TEBT0714_REV01",CALC_CONN_TEBT0714_REV01!$F:$N,IF($C$4="TEBB0714_REV01",CALC_CONN_TEBB0714_REV01!$F:$N,IF($C$4="TEBA0714_REV01",CALC_CONN_TEBA0714_REV01!$F:$N))),9,0),"---")</f>
        <v>---</v>
      </c>
      <c r="L314" s="44" t="str">
        <f>IFERROR(VLOOKUP(K314,B2B!$H$3:$I$2000,2,0),"---")</f>
        <v>---</v>
      </c>
      <c r="M314" s="44" t="str">
        <f>IFERROR(VLOOKUP(L314,IF($M$4="TE0714_REV01",RAW_m_TE0714_REV01!$AD:$AH,IF($M$4="TE0714_REV02",RAW_m_TE0714_REV02!$AD:$AH,IF($M$4="TE0714_REV03",RAW_m_TE0714_REV03!$AD:$AH))),5,0),"---")</f>
        <v>---</v>
      </c>
      <c r="N314" s="44" t="str">
        <f>IFERROR(VLOOKUP(L314,IF($M$4="TE0714_REV01",RAW_m_TE0714_REV01!$AE:$AJ,IF($M$4="TE0714_REV02",RAW_m_TE0714_REV02!$AE:$AJ,IF($M$4="TE0714_REV03",RAW_m_TE0714_REV03!$AE:$AJ))),6,0),"---")</f>
        <v>---</v>
      </c>
      <c r="O314" s="54" t="str">
        <f>IFERROR(VLOOKUP(L314,IF($M$4="TE0714_REV01",RAW_m_TE0714_REV01!$AD:$AE,IF($M$4="TE0714_REV02",RAW_m_TE0714_REV02!$AD:$AE,IF($M$4="TE0714_REV03",RAW_m_TE0714_REV03!$AD:$AE))),2,0),"---")</f>
        <v>---</v>
      </c>
      <c r="P314" s="44" t="str">
        <f>IFERROR(VLOOKUP(O314,IF($M$4="TE0714_REV01",RAW_m_TE0714_REV01!$AJ:$AK,IF($M$4="TE0714_REV02",RAW_m_TE0714_REV02!$AJ:$AK,IF($M$4="TE0714_REV03",RAW_m_TE0714_REV03!$AJ:$AK))),2,0),"---")</f>
        <v>---</v>
      </c>
      <c r="Q314" s="44" t="str">
        <f>IFERROR(VLOOKUP(L314,IF($M$4="TE0714_REV01",RAW_m_TE0714_REV01!$AD:$AF,IF($M$4="TE0714_REV02",RAW_m_TE0714_REV02!$AD:$AF,IF($M$4="TE0714_REV03",RAW_m_TE0714_REV03!$AD:$AF))),3,0),"---")</f>
        <v>---</v>
      </c>
      <c r="R314" s="44" t="str">
        <f>IFERROR(VLOOKUP(O314,IF($M$4="TE0714_REV01",RAW_m_TE0714_REV01!$AE:$AG,IF($M$4="TE0714_REV02",RAW_m_TE0714_REV02!$AE:$AG,IF($M$4="TE0714_REV03",RAW_m_TE0714_REV03!$AE:$AG))),3,0),"---")</f>
        <v>---</v>
      </c>
      <c r="S314" s="44" t="str">
        <f t="shared" si="9"/>
        <v>---</v>
      </c>
    </row>
    <row r="315" spans="2:19" ht="15" customHeight="1" x14ac:dyDescent="0.25">
      <c r="B315" s="41">
        <f t="shared" si="8"/>
        <v>310</v>
      </c>
      <c r="C315" s="42">
        <f>IFERROR(IF($C$4="TEBT0714_REV01",CALC_CONN_TEBT0714_REV01!U315,IF($C$4="TEBB0714_REV01",CALC_CONN_TEBB0714_REV01!U315,IF($C$4="TEBA0714_REV01",CALC_CONN_TEBA0714_REV01!U315,))),"---")</f>
        <v>0</v>
      </c>
      <c r="D315" s="43">
        <f>IFERROR(IF($C$4="TEBT0714_REV01",CALC_CONN_TEBT0714_REV01!D315,IF($C$4="TEBB0714_REV01",CALC_CONN_TEBB0714_REV01!D315,IF($C$4="TEBA0714_REV01",CALC_CONN_TEBA0714_REV01!D315,))),"---")</f>
        <v>0</v>
      </c>
      <c r="E315" s="43">
        <f>IFERROR(IF($C$4="TEBT0714_REV01",CALC_CONN_TEBT0714_REV01!E315,IF($C$4="TEBB0714_REV01",CALC_CONN_TEBB0714_REV01!E315,IF($C$4="TEBA0714_REV01",CALC_CONN_TEBA0714_REV01!E315,))),"---")</f>
        <v>0</v>
      </c>
      <c r="F315" s="44" t="str">
        <f>IFERROR(IF(VLOOKUP($D315&amp;"-"&amp;$E315,IF($C$4="TEBA0714_REV01",CALC_CONN_TEBA0714_REV01!$F:$I,IF($C$4="TEBB0714_REV01",CALC_CONN_TEBB0714_REV01!$F:$I,IF($C$4="TEBT0714_REV01",CALC_CONN_TEBT0714_REV01!$F:$I))),4,0)="--","---",IF($C$4="TEBA0714_REV01",CALC_CONN_TEBA0714_REV01!$G315&amp; " --&gt; " &amp;CALC_CONN_TEBA0714_REV01!$I315&amp; " --&gt; ",IF($C$4="TEBB0714_REV01",CALC_CONN_TEBB0714_REV01!$G315&amp; " --&gt; " &amp;CALC_CONN_TEBB0714_REV01!$I315&amp; " --&gt; ",IF($C$4="TEBT0714_REV01",CALC_CONN_TEBT0714_REV01!$G315&amp; " --&gt; " &amp;CALC_CONN_TEBT0714_REV01!$I315&amp; " --&gt; ")))),"---")</f>
        <v>---</v>
      </c>
      <c r="G315" s="44" t="str">
        <f>IFERROR(IF(VLOOKUP($D315&amp;"-"&amp;$E315,IF($C$4="TEBA0714_REV01",CALC_CONN_TEBA0714_REV01!$F:$H,IF($C$4="TEBB0714_REV01",CALC_CONN_TEBB0714_REV01!$F:$H,IF($C$4="TEBT0714_REV01",CALC_CONN_TEBT0714_REV01!$F:$H))),3,0)="--",VLOOKUP($D315&amp;"-"&amp;$E315,IF($C$4="TEBA0714_REV01",CALC_CONN_TEBA0714_REV01!$F:$H,IF($C$4="TEBB0714_REV01",CALC_CONN_TEBB0714_REV01!$F:$H,IF($C$4="TEBT0714_REV01",CALC_CONN_TEBT0714_REV01!$F:$H))),2,0),VLOOKUP($D315&amp;"-"&amp;$E315,IF($C$4="TEBA0714_REV01",CALC_CONN_TEBA0714_REV01!$F:$H,IF($C$4="TEBB0714_REV01",CALC_CONN_TEBB0714_REV01!$F:$H,IF($C$4="TEBT0714_REV01",CALC_CONN_TEBT0714_REV01!$F:$H))),3,0)),"---")</f>
        <v>---</v>
      </c>
      <c r="H315" s="44" t="str">
        <f>IFERROR(VLOOKUP(G315,IF($C$4="TEBT0714_REV01",CALC_CONN_TEBT0714_REV01!$G:$T,IF($C$4="TEBB0714_REV01",CALC_CONN_TEBB0714_REV01!$G:$T,IF($C$4="TEBA0714_REV01",CALC_CONN_TEBA0714_REV01!$G:$T))),14,0),"---")</f>
        <v>---</v>
      </c>
      <c r="I315" s="44" t="str">
        <f>IFERROR(VLOOKUP($D315&amp;"-"&amp;$E315,IF($C$4="TEBA0714_REV01",CALC_CONN_TEBA0714_REV01!$F:$K,IF($C$4="TEBB0714_REV01",CALC_CONN_TEBB0714_REV01!$F:$K,IF($C$4="TEBT0714_REV01",CALC_CONN_TEBT0714_REV01!$F:$K,"???"))),6,0),"---")</f>
        <v>---</v>
      </c>
      <c r="J315" s="45" t="str">
        <f>IFERROR(VLOOKUP($D315&amp;"-"&amp;$E315,IF($C$4="TEBA0714_REV01",CALC_CONN_TEBA0714_REV01!$F:$M,IF($C$4="TEBB0714_REV01",CALC_CONN_TEBB0714_REV01!$F:$M,IF($C$4="TEBT0714_REV01",CALC_CONN_TEBT0714_REV01!$F:$M,"???"))),8,0),"---")</f>
        <v>---</v>
      </c>
      <c r="K315" s="46" t="str">
        <f>IFERROR(VLOOKUP($D315&amp;"-"&amp;$E315,IF($C$4="TEBT0714_REV01",CALC_CONN_TEBT0714_REV01!$F:$N,IF($C$4="TEBB0714_REV01",CALC_CONN_TEBB0714_REV01!$F:$N,IF($C$4="TEBA0714_REV01",CALC_CONN_TEBA0714_REV01!$F:$N))),9,0),"---")</f>
        <v>---</v>
      </c>
      <c r="L315" s="44" t="str">
        <f>IFERROR(VLOOKUP(K315,B2B!$H$3:$I$2000,2,0),"---")</f>
        <v>---</v>
      </c>
      <c r="M315" s="44" t="str">
        <f>IFERROR(VLOOKUP(L315,IF($M$4="TE0714_REV01",RAW_m_TE0714_REV01!$AD:$AH,IF($M$4="TE0714_REV02",RAW_m_TE0714_REV02!$AD:$AH,IF($M$4="TE0714_REV03",RAW_m_TE0714_REV03!$AD:$AH))),5,0),"---")</f>
        <v>---</v>
      </c>
      <c r="N315" s="44" t="str">
        <f>IFERROR(VLOOKUP(L315,IF($M$4="TE0714_REV01",RAW_m_TE0714_REV01!$AE:$AJ,IF($M$4="TE0714_REV02",RAW_m_TE0714_REV02!$AE:$AJ,IF($M$4="TE0714_REV03",RAW_m_TE0714_REV03!$AE:$AJ))),6,0),"---")</f>
        <v>---</v>
      </c>
      <c r="O315" s="54" t="str">
        <f>IFERROR(VLOOKUP(L315,IF($M$4="TE0714_REV01",RAW_m_TE0714_REV01!$AD:$AE,IF($M$4="TE0714_REV02",RAW_m_TE0714_REV02!$AD:$AE,IF($M$4="TE0714_REV03",RAW_m_TE0714_REV03!$AD:$AE))),2,0),"---")</f>
        <v>---</v>
      </c>
      <c r="P315" s="44" t="str">
        <f>IFERROR(VLOOKUP(O315,IF($M$4="TE0714_REV01",RAW_m_TE0714_REV01!$AJ:$AK,IF($M$4="TE0714_REV02",RAW_m_TE0714_REV02!$AJ:$AK,IF($M$4="TE0714_REV03",RAW_m_TE0714_REV03!$AJ:$AK))),2,0),"---")</f>
        <v>---</v>
      </c>
      <c r="Q315" s="44" t="str">
        <f>IFERROR(VLOOKUP(L315,IF($M$4="TE0714_REV01",RAW_m_TE0714_REV01!$AD:$AF,IF($M$4="TE0714_REV02",RAW_m_TE0714_REV02!$AD:$AF,IF($M$4="TE0714_REV03",RAW_m_TE0714_REV03!$AD:$AF))),3,0),"---")</f>
        <v>---</v>
      </c>
      <c r="R315" s="44" t="str">
        <f>IFERROR(VLOOKUP(O315,IF($M$4="TE0714_REV01",RAW_m_TE0714_REV01!$AE:$AG,IF($M$4="TE0714_REV02",RAW_m_TE0714_REV02!$AE:$AG,IF($M$4="TE0714_REV03",RAW_m_TE0714_REV03!$AE:$AG))),3,0),"---")</f>
        <v>---</v>
      </c>
      <c r="S315" s="44" t="str">
        <f t="shared" si="9"/>
        <v>---</v>
      </c>
    </row>
    <row r="316" spans="2:19" ht="15" customHeight="1" x14ac:dyDescent="0.25">
      <c r="B316" s="41">
        <f t="shared" si="8"/>
        <v>311</v>
      </c>
      <c r="C316" s="42">
        <f>IFERROR(IF($C$4="TEBT0714_REV01",CALC_CONN_TEBT0714_REV01!U316,IF($C$4="TEBB0714_REV01",CALC_CONN_TEBB0714_REV01!U316,IF($C$4="TEBA0714_REV01",CALC_CONN_TEBA0714_REV01!U316,))),"---")</f>
        <v>0</v>
      </c>
      <c r="D316" s="43">
        <f>IFERROR(IF($C$4="TEBT0714_REV01",CALC_CONN_TEBT0714_REV01!D316,IF($C$4="TEBB0714_REV01",CALC_CONN_TEBB0714_REV01!D316,IF($C$4="TEBA0714_REV01",CALC_CONN_TEBA0714_REV01!D316,))),"---")</f>
        <v>0</v>
      </c>
      <c r="E316" s="43">
        <f>IFERROR(IF($C$4="TEBT0714_REV01",CALC_CONN_TEBT0714_REV01!E316,IF($C$4="TEBB0714_REV01",CALC_CONN_TEBB0714_REV01!E316,IF($C$4="TEBA0714_REV01",CALC_CONN_TEBA0714_REV01!E316,))),"---")</f>
        <v>0</v>
      </c>
      <c r="F316" s="44" t="str">
        <f>IFERROR(IF(VLOOKUP($D316&amp;"-"&amp;$E316,IF($C$4="TEBA0714_REV01",CALC_CONN_TEBA0714_REV01!$F:$I,IF($C$4="TEBB0714_REV01",CALC_CONN_TEBB0714_REV01!$F:$I,IF($C$4="TEBT0714_REV01",CALC_CONN_TEBT0714_REV01!$F:$I))),4,0)="--","---",IF($C$4="TEBA0714_REV01",CALC_CONN_TEBA0714_REV01!$G316&amp; " --&gt; " &amp;CALC_CONN_TEBA0714_REV01!$I316&amp; " --&gt; ",IF($C$4="TEBB0714_REV01",CALC_CONN_TEBB0714_REV01!$G316&amp; " --&gt; " &amp;CALC_CONN_TEBB0714_REV01!$I316&amp; " --&gt; ",IF($C$4="TEBT0714_REV01",CALC_CONN_TEBT0714_REV01!$G316&amp; " --&gt; " &amp;CALC_CONN_TEBT0714_REV01!$I316&amp; " --&gt; ")))),"---")</f>
        <v>---</v>
      </c>
      <c r="G316" s="44" t="str">
        <f>IFERROR(IF(VLOOKUP($D316&amp;"-"&amp;$E316,IF($C$4="TEBA0714_REV01",CALC_CONN_TEBA0714_REV01!$F:$H,IF($C$4="TEBB0714_REV01",CALC_CONN_TEBB0714_REV01!$F:$H,IF($C$4="TEBT0714_REV01",CALC_CONN_TEBT0714_REV01!$F:$H))),3,0)="--",VLOOKUP($D316&amp;"-"&amp;$E316,IF($C$4="TEBA0714_REV01",CALC_CONN_TEBA0714_REV01!$F:$H,IF($C$4="TEBB0714_REV01",CALC_CONN_TEBB0714_REV01!$F:$H,IF($C$4="TEBT0714_REV01",CALC_CONN_TEBT0714_REV01!$F:$H))),2,0),VLOOKUP($D316&amp;"-"&amp;$E316,IF($C$4="TEBA0714_REV01",CALC_CONN_TEBA0714_REV01!$F:$H,IF($C$4="TEBB0714_REV01",CALC_CONN_TEBB0714_REV01!$F:$H,IF($C$4="TEBT0714_REV01",CALC_CONN_TEBT0714_REV01!$F:$H))),3,0)),"---")</f>
        <v>---</v>
      </c>
      <c r="H316" s="44" t="str">
        <f>IFERROR(VLOOKUP(G316,IF($C$4="TEBT0714_REV01",CALC_CONN_TEBT0714_REV01!$G:$T,IF($C$4="TEBB0714_REV01",CALC_CONN_TEBB0714_REV01!$G:$T,IF($C$4="TEBA0714_REV01",CALC_CONN_TEBA0714_REV01!$G:$T))),14,0),"---")</f>
        <v>---</v>
      </c>
      <c r="I316" s="44" t="str">
        <f>IFERROR(VLOOKUP($D316&amp;"-"&amp;$E316,IF($C$4="TEBA0714_REV01",CALC_CONN_TEBA0714_REV01!$F:$K,IF($C$4="TEBB0714_REV01",CALC_CONN_TEBB0714_REV01!$F:$K,IF($C$4="TEBT0714_REV01",CALC_CONN_TEBT0714_REV01!$F:$K,"???"))),6,0),"---")</f>
        <v>---</v>
      </c>
      <c r="J316" s="45" t="str">
        <f>IFERROR(VLOOKUP($D316&amp;"-"&amp;$E316,IF($C$4="TEBA0714_REV01",CALC_CONN_TEBA0714_REV01!$F:$M,IF($C$4="TEBB0714_REV01",CALC_CONN_TEBB0714_REV01!$F:$M,IF($C$4="TEBT0714_REV01",CALC_CONN_TEBT0714_REV01!$F:$M,"???"))),8,0),"---")</f>
        <v>---</v>
      </c>
      <c r="K316" s="46" t="str">
        <f>IFERROR(VLOOKUP($D316&amp;"-"&amp;$E316,IF($C$4="TEBT0714_REV01",CALC_CONN_TEBT0714_REV01!$F:$N,IF($C$4="TEBB0714_REV01",CALC_CONN_TEBB0714_REV01!$F:$N,IF($C$4="TEBA0714_REV01",CALC_CONN_TEBA0714_REV01!$F:$N))),9,0),"---")</f>
        <v>---</v>
      </c>
      <c r="L316" s="44" t="str">
        <f>IFERROR(VLOOKUP(K316,B2B!$H$3:$I$2000,2,0),"---")</f>
        <v>---</v>
      </c>
      <c r="M316" s="44" t="str">
        <f>IFERROR(VLOOKUP(L316,IF($M$4="TE0714_REV01",RAW_m_TE0714_REV01!$AD:$AH,IF($M$4="TE0714_REV02",RAW_m_TE0714_REV02!$AD:$AH,IF($M$4="TE0714_REV03",RAW_m_TE0714_REV03!$AD:$AH))),5,0),"---")</f>
        <v>---</v>
      </c>
      <c r="N316" s="44" t="str">
        <f>IFERROR(VLOOKUP(L316,IF($M$4="TE0714_REV01",RAW_m_TE0714_REV01!$AE:$AJ,IF($M$4="TE0714_REV02",RAW_m_TE0714_REV02!$AE:$AJ,IF($M$4="TE0714_REV03",RAW_m_TE0714_REV03!$AE:$AJ))),6,0),"---")</f>
        <v>---</v>
      </c>
      <c r="O316" s="54" t="str">
        <f>IFERROR(VLOOKUP(L316,IF($M$4="TE0714_REV01",RAW_m_TE0714_REV01!$AD:$AE,IF($M$4="TE0714_REV02",RAW_m_TE0714_REV02!$AD:$AE,IF($M$4="TE0714_REV03",RAW_m_TE0714_REV03!$AD:$AE))),2,0),"---")</f>
        <v>---</v>
      </c>
      <c r="P316" s="44" t="str">
        <f>IFERROR(VLOOKUP(O316,IF($M$4="TE0714_REV01",RAW_m_TE0714_REV01!$AJ:$AK,IF($M$4="TE0714_REV02",RAW_m_TE0714_REV02!$AJ:$AK,IF($M$4="TE0714_REV03",RAW_m_TE0714_REV03!$AJ:$AK))),2,0),"---")</f>
        <v>---</v>
      </c>
      <c r="Q316" s="44" t="str">
        <f>IFERROR(VLOOKUP(L316,IF($M$4="TE0714_REV01",RAW_m_TE0714_REV01!$AD:$AF,IF($M$4="TE0714_REV02",RAW_m_TE0714_REV02!$AD:$AF,IF($M$4="TE0714_REV03",RAW_m_TE0714_REV03!$AD:$AF))),3,0),"---")</f>
        <v>---</v>
      </c>
      <c r="R316" s="44" t="str">
        <f>IFERROR(VLOOKUP(O316,IF($M$4="TE0714_REV01",RAW_m_TE0714_REV01!$AE:$AG,IF($M$4="TE0714_REV02",RAW_m_TE0714_REV02!$AE:$AG,IF($M$4="TE0714_REV03",RAW_m_TE0714_REV03!$AE:$AG))),3,0),"---")</f>
        <v>---</v>
      </c>
      <c r="S316" s="44" t="str">
        <f t="shared" si="9"/>
        <v>---</v>
      </c>
    </row>
    <row r="317" spans="2:19" ht="15" customHeight="1" x14ac:dyDescent="0.25">
      <c r="B317" s="41">
        <f t="shared" si="8"/>
        <v>312</v>
      </c>
      <c r="C317" s="42">
        <f>IFERROR(IF($C$4="TEBT0714_REV01",CALC_CONN_TEBT0714_REV01!U317,IF($C$4="TEBB0714_REV01",CALC_CONN_TEBB0714_REV01!U317,IF($C$4="TEBA0714_REV01",CALC_CONN_TEBA0714_REV01!U317,))),"---")</f>
        <v>0</v>
      </c>
      <c r="D317" s="43">
        <f>IFERROR(IF($C$4="TEBT0714_REV01",CALC_CONN_TEBT0714_REV01!D317,IF($C$4="TEBB0714_REV01",CALC_CONN_TEBB0714_REV01!D317,IF($C$4="TEBA0714_REV01",CALC_CONN_TEBA0714_REV01!D317,))),"---")</f>
        <v>0</v>
      </c>
      <c r="E317" s="43">
        <f>IFERROR(IF($C$4="TEBT0714_REV01",CALC_CONN_TEBT0714_REV01!E317,IF($C$4="TEBB0714_REV01",CALC_CONN_TEBB0714_REV01!E317,IF($C$4="TEBA0714_REV01",CALC_CONN_TEBA0714_REV01!E317,))),"---")</f>
        <v>0</v>
      </c>
      <c r="F317" s="44" t="str">
        <f>IFERROR(IF(VLOOKUP($D317&amp;"-"&amp;$E317,IF($C$4="TEBA0714_REV01",CALC_CONN_TEBA0714_REV01!$F:$I,IF($C$4="TEBB0714_REV01",CALC_CONN_TEBB0714_REV01!$F:$I,IF($C$4="TEBT0714_REV01",CALC_CONN_TEBT0714_REV01!$F:$I))),4,0)="--","---",IF($C$4="TEBA0714_REV01",CALC_CONN_TEBA0714_REV01!$G317&amp; " --&gt; " &amp;CALC_CONN_TEBA0714_REV01!$I317&amp; " --&gt; ",IF($C$4="TEBB0714_REV01",CALC_CONN_TEBB0714_REV01!$G317&amp; " --&gt; " &amp;CALC_CONN_TEBB0714_REV01!$I317&amp; " --&gt; ",IF($C$4="TEBT0714_REV01",CALC_CONN_TEBT0714_REV01!$G317&amp; " --&gt; " &amp;CALC_CONN_TEBT0714_REV01!$I317&amp; " --&gt; ")))),"---")</f>
        <v>---</v>
      </c>
      <c r="G317" s="44" t="str">
        <f>IFERROR(IF(VLOOKUP($D317&amp;"-"&amp;$E317,IF($C$4="TEBA0714_REV01",CALC_CONN_TEBA0714_REV01!$F:$H,IF($C$4="TEBB0714_REV01",CALC_CONN_TEBB0714_REV01!$F:$H,IF($C$4="TEBT0714_REV01",CALC_CONN_TEBT0714_REV01!$F:$H))),3,0)="--",VLOOKUP($D317&amp;"-"&amp;$E317,IF($C$4="TEBA0714_REV01",CALC_CONN_TEBA0714_REV01!$F:$H,IF($C$4="TEBB0714_REV01",CALC_CONN_TEBB0714_REV01!$F:$H,IF($C$4="TEBT0714_REV01",CALC_CONN_TEBT0714_REV01!$F:$H))),2,0),VLOOKUP($D317&amp;"-"&amp;$E317,IF($C$4="TEBA0714_REV01",CALC_CONN_TEBA0714_REV01!$F:$H,IF($C$4="TEBB0714_REV01",CALC_CONN_TEBB0714_REV01!$F:$H,IF($C$4="TEBT0714_REV01",CALC_CONN_TEBT0714_REV01!$F:$H))),3,0)),"---")</f>
        <v>---</v>
      </c>
      <c r="H317" s="44" t="str">
        <f>IFERROR(VLOOKUP(G317,IF($C$4="TEBT0714_REV01",CALC_CONN_TEBT0714_REV01!$G:$T,IF($C$4="TEBB0714_REV01",CALC_CONN_TEBB0714_REV01!$G:$T,IF($C$4="TEBA0714_REV01",CALC_CONN_TEBA0714_REV01!$G:$T))),14,0),"---")</f>
        <v>---</v>
      </c>
      <c r="I317" s="44" t="str">
        <f>IFERROR(VLOOKUP($D317&amp;"-"&amp;$E317,IF($C$4="TEBA0714_REV01",CALC_CONN_TEBA0714_REV01!$F:$K,IF($C$4="TEBB0714_REV01",CALC_CONN_TEBB0714_REV01!$F:$K,IF($C$4="TEBT0714_REV01",CALC_CONN_TEBT0714_REV01!$F:$K,"???"))),6,0),"---")</f>
        <v>---</v>
      </c>
      <c r="J317" s="45" t="str">
        <f>IFERROR(VLOOKUP($D317&amp;"-"&amp;$E317,IF($C$4="TEBA0714_REV01",CALC_CONN_TEBA0714_REV01!$F:$M,IF($C$4="TEBB0714_REV01",CALC_CONN_TEBB0714_REV01!$F:$M,IF($C$4="TEBT0714_REV01",CALC_CONN_TEBT0714_REV01!$F:$M,"???"))),8,0),"---")</f>
        <v>---</v>
      </c>
      <c r="K317" s="46" t="str">
        <f>IFERROR(VLOOKUP($D317&amp;"-"&amp;$E317,IF($C$4="TEBT0714_REV01",CALC_CONN_TEBT0714_REV01!$F:$N,IF($C$4="TEBB0714_REV01",CALC_CONN_TEBB0714_REV01!$F:$N,IF($C$4="TEBA0714_REV01",CALC_CONN_TEBA0714_REV01!$F:$N))),9,0),"---")</f>
        <v>---</v>
      </c>
      <c r="L317" s="44" t="str">
        <f>IFERROR(VLOOKUP(K317,B2B!$H$3:$I$2000,2,0),"---")</f>
        <v>---</v>
      </c>
      <c r="M317" s="44" t="str">
        <f>IFERROR(VLOOKUP(L317,IF($M$4="TE0714_REV01",RAW_m_TE0714_REV01!$AD:$AH,IF($M$4="TE0714_REV02",RAW_m_TE0714_REV02!$AD:$AH,IF($M$4="TE0714_REV03",RAW_m_TE0714_REV03!$AD:$AH))),5,0),"---")</f>
        <v>---</v>
      </c>
      <c r="N317" s="44" t="str">
        <f>IFERROR(VLOOKUP(L317,IF($M$4="TE0714_REV01",RAW_m_TE0714_REV01!$AE:$AJ,IF($M$4="TE0714_REV02",RAW_m_TE0714_REV02!$AE:$AJ,IF($M$4="TE0714_REV03",RAW_m_TE0714_REV03!$AE:$AJ))),6,0),"---")</f>
        <v>---</v>
      </c>
      <c r="O317" s="54" t="str">
        <f>IFERROR(VLOOKUP(L317,IF($M$4="TE0714_REV01",RAW_m_TE0714_REV01!$AD:$AE,IF($M$4="TE0714_REV02",RAW_m_TE0714_REV02!$AD:$AE,IF($M$4="TE0714_REV03",RAW_m_TE0714_REV03!$AD:$AE))),2,0),"---")</f>
        <v>---</v>
      </c>
      <c r="P317" s="44" t="str">
        <f>IFERROR(VLOOKUP(O317,IF($M$4="TE0714_REV01",RAW_m_TE0714_REV01!$AJ:$AK,IF($M$4="TE0714_REV02",RAW_m_TE0714_REV02!$AJ:$AK,IF($M$4="TE0714_REV03",RAW_m_TE0714_REV03!$AJ:$AK))),2,0),"---")</f>
        <v>---</v>
      </c>
      <c r="Q317" s="44" t="str">
        <f>IFERROR(VLOOKUP(L317,IF($M$4="TE0714_REV01",RAW_m_TE0714_REV01!$AD:$AF,IF($M$4="TE0714_REV02",RAW_m_TE0714_REV02!$AD:$AF,IF($M$4="TE0714_REV03",RAW_m_TE0714_REV03!$AD:$AF))),3,0),"---")</f>
        <v>---</v>
      </c>
      <c r="R317" s="44" t="str">
        <f>IFERROR(VLOOKUP(O317,IF($M$4="TE0714_REV01",RAW_m_TE0714_REV01!$AE:$AG,IF($M$4="TE0714_REV02",RAW_m_TE0714_REV02!$AE:$AG,IF($M$4="TE0714_REV03",RAW_m_TE0714_REV03!$AE:$AG))),3,0),"---")</f>
        <v>---</v>
      </c>
      <c r="S317" s="44" t="str">
        <f t="shared" si="9"/>
        <v>---</v>
      </c>
    </row>
    <row r="318" spans="2:19" ht="15" customHeight="1" x14ac:dyDescent="0.25">
      <c r="B318" s="41">
        <f t="shared" si="8"/>
        <v>313</v>
      </c>
      <c r="C318" s="42">
        <f>IFERROR(IF($C$4="TEBT0714_REV01",CALC_CONN_TEBT0714_REV01!U318,IF($C$4="TEBB0714_REV01",CALC_CONN_TEBB0714_REV01!U318,IF($C$4="TEBA0714_REV01",CALC_CONN_TEBA0714_REV01!U318,))),"---")</f>
        <v>0</v>
      </c>
      <c r="D318" s="43">
        <f>IFERROR(IF($C$4="TEBT0714_REV01",CALC_CONN_TEBT0714_REV01!D318,IF($C$4="TEBB0714_REV01",CALC_CONN_TEBB0714_REV01!D318,IF($C$4="TEBA0714_REV01",CALC_CONN_TEBA0714_REV01!D318,))),"---")</f>
        <v>0</v>
      </c>
      <c r="E318" s="43">
        <f>IFERROR(IF($C$4="TEBT0714_REV01",CALC_CONN_TEBT0714_REV01!E318,IF($C$4="TEBB0714_REV01",CALC_CONN_TEBB0714_REV01!E318,IF($C$4="TEBA0714_REV01",CALC_CONN_TEBA0714_REV01!E318,))),"---")</f>
        <v>0</v>
      </c>
      <c r="F318" s="44" t="str">
        <f>IFERROR(IF(VLOOKUP($D318&amp;"-"&amp;$E318,IF($C$4="TEBA0714_REV01",CALC_CONN_TEBA0714_REV01!$F:$I,IF($C$4="TEBB0714_REV01",CALC_CONN_TEBB0714_REV01!$F:$I,IF($C$4="TEBT0714_REV01",CALC_CONN_TEBT0714_REV01!$F:$I))),4,0)="--","---",IF($C$4="TEBA0714_REV01",CALC_CONN_TEBA0714_REV01!$G318&amp; " --&gt; " &amp;CALC_CONN_TEBA0714_REV01!$I318&amp; " --&gt; ",IF($C$4="TEBB0714_REV01",CALC_CONN_TEBB0714_REV01!$G318&amp; " --&gt; " &amp;CALC_CONN_TEBB0714_REV01!$I318&amp; " --&gt; ",IF($C$4="TEBT0714_REV01",CALC_CONN_TEBT0714_REV01!$G318&amp; " --&gt; " &amp;CALC_CONN_TEBT0714_REV01!$I318&amp; " --&gt; ")))),"---")</f>
        <v>---</v>
      </c>
      <c r="G318" s="44" t="str">
        <f>IFERROR(IF(VLOOKUP($D318&amp;"-"&amp;$E318,IF($C$4="TEBA0714_REV01",CALC_CONN_TEBA0714_REV01!$F:$H,IF($C$4="TEBB0714_REV01",CALC_CONN_TEBB0714_REV01!$F:$H,IF($C$4="TEBT0714_REV01",CALC_CONN_TEBT0714_REV01!$F:$H))),3,0)="--",VLOOKUP($D318&amp;"-"&amp;$E318,IF($C$4="TEBA0714_REV01",CALC_CONN_TEBA0714_REV01!$F:$H,IF($C$4="TEBB0714_REV01",CALC_CONN_TEBB0714_REV01!$F:$H,IF($C$4="TEBT0714_REV01",CALC_CONN_TEBT0714_REV01!$F:$H))),2,0),VLOOKUP($D318&amp;"-"&amp;$E318,IF($C$4="TEBA0714_REV01",CALC_CONN_TEBA0714_REV01!$F:$H,IF($C$4="TEBB0714_REV01",CALC_CONN_TEBB0714_REV01!$F:$H,IF($C$4="TEBT0714_REV01",CALC_CONN_TEBT0714_REV01!$F:$H))),3,0)),"---")</f>
        <v>---</v>
      </c>
      <c r="H318" s="44" t="str">
        <f>IFERROR(VLOOKUP(G318,IF($C$4="TEBT0714_REV01",CALC_CONN_TEBT0714_REV01!$G:$T,IF($C$4="TEBB0714_REV01",CALC_CONN_TEBB0714_REV01!$G:$T,IF($C$4="TEBA0714_REV01",CALC_CONN_TEBA0714_REV01!$G:$T))),14,0),"---")</f>
        <v>---</v>
      </c>
      <c r="I318" s="44" t="str">
        <f>IFERROR(VLOOKUP($D318&amp;"-"&amp;$E318,IF($C$4="TEBA0714_REV01",CALC_CONN_TEBA0714_REV01!$F:$K,IF($C$4="TEBB0714_REV01",CALC_CONN_TEBB0714_REV01!$F:$K,IF($C$4="TEBT0714_REV01",CALC_CONN_TEBT0714_REV01!$F:$K,"???"))),6,0),"---")</f>
        <v>---</v>
      </c>
      <c r="J318" s="45" t="str">
        <f>IFERROR(VLOOKUP($D318&amp;"-"&amp;$E318,IF($C$4="TEBA0714_REV01",CALC_CONN_TEBA0714_REV01!$F:$M,IF($C$4="TEBB0714_REV01",CALC_CONN_TEBB0714_REV01!$F:$M,IF($C$4="TEBT0714_REV01",CALC_CONN_TEBT0714_REV01!$F:$M,"???"))),8,0),"---")</f>
        <v>---</v>
      </c>
      <c r="K318" s="46" t="str">
        <f>IFERROR(VLOOKUP($D318&amp;"-"&amp;$E318,IF($C$4="TEBT0714_REV01",CALC_CONN_TEBT0714_REV01!$F:$N,IF($C$4="TEBB0714_REV01",CALC_CONN_TEBB0714_REV01!$F:$N,IF($C$4="TEBA0714_REV01",CALC_CONN_TEBA0714_REV01!$F:$N))),9,0),"---")</f>
        <v>---</v>
      </c>
      <c r="L318" s="44" t="str">
        <f>IFERROR(VLOOKUP(K318,B2B!$H$3:$I$2000,2,0),"---")</f>
        <v>---</v>
      </c>
      <c r="M318" s="44" t="str">
        <f>IFERROR(VLOOKUP(L318,IF($M$4="TE0714_REV01",RAW_m_TE0714_REV01!$AD:$AH,IF($M$4="TE0714_REV02",RAW_m_TE0714_REV02!$AD:$AH,IF($M$4="TE0714_REV03",RAW_m_TE0714_REV03!$AD:$AH))),5,0),"---")</f>
        <v>---</v>
      </c>
      <c r="N318" s="44" t="str">
        <f>IFERROR(VLOOKUP(L318,IF($M$4="TE0714_REV01",RAW_m_TE0714_REV01!$AE:$AJ,IF($M$4="TE0714_REV02",RAW_m_TE0714_REV02!$AE:$AJ,IF($M$4="TE0714_REV03",RAW_m_TE0714_REV03!$AE:$AJ))),6,0),"---")</f>
        <v>---</v>
      </c>
      <c r="O318" s="54" t="str">
        <f>IFERROR(VLOOKUP(L318,IF($M$4="TE0714_REV01",RAW_m_TE0714_REV01!$AD:$AE,IF($M$4="TE0714_REV02",RAW_m_TE0714_REV02!$AD:$AE,IF($M$4="TE0714_REV03",RAW_m_TE0714_REV03!$AD:$AE))),2,0),"---")</f>
        <v>---</v>
      </c>
      <c r="P318" s="44" t="str">
        <f>IFERROR(VLOOKUP(O318,IF($M$4="TE0714_REV01",RAW_m_TE0714_REV01!$AJ:$AK,IF($M$4="TE0714_REV02",RAW_m_TE0714_REV02!$AJ:$AK,IF($M$4="TE0714_REV03",RAW_m_TE0714_REV03!$AJ:$AK))),2,0),"---")</f>
        <v>---</v>
      </c>
      <c r="Q318" s="44" t="str">
        <f>IFERROR(VLOOKUP(L318,IF($M$4="TE0714_REV01",RAW_m_TE0714_REV01!$AD:$AF,IF($M$4="TE0714_REV02",RAW_m_TE0714_REV02!$AD:$AF,IF($M$4="TE0714_REV03",RAW_m_TE0714_REV03!$AD:$AF))),3,0),"---")</f>
        <v>---</v>
      </c>
      <c r="R318" s="44" t="str">
        <f>IFERROR(VLOOKUP(O318,IF($M$4="TE0714_REV01",RAW_m_TE0714_REV01!$AE:$AG,IF($M$4="TE0714_REV02",RAW_m_TE0714_REV02!$AE:$AG,IF($M$4="TE0714_REV03",RAW_m_TE0714_REV03!$AE:$AG))),3,0),"---")</f>
        <v>---</v>
      </c>
      <c r="S318" s="44" t="str">
        <f t="shared" si="9"/>
        <v>---</v>
      </c>
    </row>
    <row r="319" spans="2:19" ht="15" customHeight="1" x14ac:dyDescent="0.25">
      <c r="B319" s="41">
        <f t="shared" si="8"/>
        <v>314</v>
      </c>
      <c r="C319" s="42">
        <f>IFERROR(IF($C$4="TEBT0714_REV01",CALC_CONN_TEBT0714_REV01!U319,IF($C$4="TEBB0714_REV01",CALC_CONN_TEBB0714_REV01!U319,IF($C$4="TEBA0714_REV01",CALC_CONN_TEBA0714_REV01!U319,))),"---")</f>
        <v>0</v>
      </c>
      <c r="D319" s="43">
        <f>IFERROR(IF($C$4="TEBT0714_REV01",CALC_CONN_TEBT0714_REV01!D319,IF($C$4="TEBB0714_REV01",CALC_CONN_TEBB0714_REV01!D319,IF($C$4="TEBA0714_REV01",CALC_CONN_TEBA0714_REV01!D319,))),"---")</f>
        <v>0</v>
      </c>
      <c r="E319" s="43">
        <f>IFERROR(IF($C$4="TEBT0714_REV01",CALC_CONN_TEBT0714_REV01!E319,IF($C$4="TEBB0714_REV01",CALC_CONN_TEBB0714_REV01!E319,IF($C$4="TEBA0714_REV01",CALC_CONN_TEBA0714_REV01!E319,))),"---")</f>
        <v>0</v>
      </c>
      <c r="F319" s="44" t="str">
        <f>IFERROR(IF(VLOOKUP($D319&amp;"-"&amp;$E319,IF($C$4="TEBA0714_REV01",CALC_CONN_TEBA0714_REV01!$F:$I,IF($C$4="TEBB0714_REV01",CALC_CONN_TEBB0714_REV01!$F:$I,IF($C$4="TEBT0714_REV01",CALC_CONN_TEBT0714_REV01!$F:$I))),4,0)="--","---",IF($C$4="TEBA0714_REV01",CALC_CONN_TEBA0714_REV01!$G319&amp; " --&gt; " &amp;CALC_CONN_TEBA0714_REV01!$I319&amp; " --&gt; ",IF($C$4="TEBB0714_REV01",CALC_CONN_TEBB0714_REV01!$G319&amp; " --&gt; " &amp;CALC_CONN_TEBB0714_REV01!$I319&amp; " --&gt; ",IF($C$4="TEBT0714_REV01",CALC_CONN_TEBT0714_REV01!$G319&amp; " --&gt; " &amp;CALC_CONN_TEBT0714_REV01!$I319&amp; " --&gt; ")))),"---")</f>
        <v>---</v>
      </c>
      <c r="G319" s="44" t="str">
        <f>IFERROR(IF(VLOOKUP($D319&amp;"-"&amp;$E319,IF($C$4="TEBA0714_REV01",CALC_CONN_TEBA0714_REV01!$F:$H,IF($C$4="TEBB0714_REV01",CALC_CONN_TEBB0714_REV01!$F:$H,IF($C$4="TEBT0714_REV01",CALC_CONN_TEBT0714_REV01!$F:$H))),3,0)="--",VLOOKUP($D319&amp;"-"&amp;$E319,IF($C$4="TEBA0714_REV01",CALC_CONN_TEBA0714_REV01!$F:$H,IF($C$4="TEBB0714_REV01",CALC_CONN_TEBB0714_REV01!$F:$H,IF($C$4="TEBT0714_REV01",CALC_CONN_TEBT0714_REV01!$F:$H))),2,0),VLOOKUP($D319&amp;"-"&amp;$E319,IF($C$4="TEBA0714_REV01",CALC_CONN_TEBA0714_REV01!$F:$H,IF($C$4="TEBB0714_REV01",CALC_CONN_TEBB0714_REV01!$F:$H,IF($C$4="TEBT0714_REV01",CALC_CONN_TEBT0714_REV01!$F:$H))),3,0)),"---")</f>
        <v>---</v>
      </c>
      <c r="H319" s="44" t="str">
        <f>IFERROR(VLOOKUP(G319,IF($C$4="TEBT0714_REV01",CALC_CONN_TEBT0714_REV01!$G:$T,IF($C$4="TEBB0714_REV01",CALC_CONN_TEBB0714_REV01!$G:$T,IF($C$4="TEBA0714_REV01",CALC_CONN_TEBA0714_REV01!$G:$T))),14,0),"---")</f>
        <v>---</v>
      </c>
      <c r="I319" s="44" t="str">
        <f>IFERROR(VLOOKUP($D319&amp;"-"&amp;$E319,IF($C$4="TEBA0714_REV01",CALC_CONN_TEBA0714_REV01!$F:$K,IF($C$4="TEBB0714_REV01",CALC_CONN_TEBB0714_REV01!$F:$K,IF($C$4="TEBT0714_REV01",CALC_CONN_TEBT0714_REV01!$F:$K,"???"))),6,0),"---")</f>
        <v>---</v>
      </c>
      <c r="J319" s="45" t="str">
        <f>IFERROR(VLOOKUP($D319&amp;"-"&amp;$E319,IF($C$4="TEBA0714_REV01",CALC_CONN_TEBA0714_REV01!$F:$M,IF($C$4="TEBB0714_REV01",CALC_CONN_TEBB0714_REV01!$F:$M,IF($C$4="TEBT0714_REV01",CALC_CONN_TEBT0714_REV01!$F:$M,"???"))),8,0),"---")</f>
        <v>---</v>
      </c>
      <c r="K319" s="46" t="str">
        <f>IFERROR(VLOOKUP($D319&amp;"-"&amp;$E319,IF($C$4="TEBT0714_REV01",CALC_CONN_TEBT0714_REV01!$F:$N,IF($C$4="TEBB0714_REV01",CALC_CONN_TEBB0714_REV01!$F:$N,IF($C$4="TEBA0714_REV01",CALC_CONN_TEBA0714_REV01!$F:$N))),9,0),"---")</f>
        <v>---</v>
      </c>
      <c r="L319" s="44" t="str">
        <f>IFERROR(VLOOKUP(K319,B2B!$H$3:$I$2000,2,0),"---")</f>
        <v>---</v>
      </c>
      <c r="M319" s="44" t="str">
        <f>IFERROR(VLOOKUP(L319,IF($M$4="TE0714_REV01",RAW_m_TE0714_REV01!$AD:$AH,IF($M$4="TE0714_REV02",RAW_m_TE0714_REV02!$AD:$AH,IF($M$4="TE0714_REV03",RAW_m_TE0714_REV03!$AD:$AH))),5,0),"---")</f>
        <v>---</v>
      </c>
      <c r="N319" s="44" t="str">
        <f>IFERROR(VLOOKUP(L319,IF($M$4="TE0714_REV01",RAW_m_TE0714_REV01!$AE:$AJ,IF($M$4="TE0714_REV02",RAW_m_TE0714_REV02!$AE:$AJ,IF($M$4="TE0714_REV03",RAW_m_TE0714_REV03!$AE:$AJ))),6,0),"---")</f>
        <v>---</v>
      </c>
      <c r="O319" s="54" t="str">
        <f>IFERROR(VLOOKUP(L319,IF($M$4="TE0714_REV01",RAW_m_TE0714_REV01!$AD:$AE,IF($M$4="TE0714_REV02",RAW_m_TE0714_REV02!$AD:$AE,IF($M$4="TE0714_REV03",RAW_m_TE0714_REV03!$AD:$AE))),2,0),"---")</f>
        <v>---</v>
      </c>
      <c r="P319" s="44" t="str">
        <f>IFERROR(VLOOKUP(O319,IF($M$4="TE0714_REV01",RAW_m_TE0714_REV01!$AJ:$AK,IF($M$4="TE0714_REV02",RAW_m_TE0714_REV02!$AJ:$AK,IF($M$4="TE0714_REV03",RAW_m_TE0714_REV03!$AJ:$AK))),2,0),"---")</f>
        <v>---</v>
      </c>
      <c r="Q319" s="44" t="str">
        <f>IFERROR(VLOOKUP(L319,IF($M$4="TE0714_REV01",RAW_m_TE0714_REV01!$AD:$AF,IF($M$4="TE0714_REV02",RAW_m_TE0714_REV02!$AD:$AF,IF($M$4="TE0714_REV03",RAW_m_TE0714_REV03!$AD:$AF))),3,0),"---")</f>
        <v>---</v>
      </c>
      <c r="R319" s="44" t="str">
        <f>IFERROR(VLOOKUP(O319,IF($M$4="TE0714_REV01",RAW_m_TE0714_REV01!$AE:$AG,IF($M$4="TE0714_REV02",RAW_m_TE0714_REV02!$AE:$AG,IF($M$4="TE0714_REV03",RAW_m_TE0714_REV03!$AE:$AG))),3,0),"---")</f>
        <v>---</v>
      </c>
      <c r="S319" s="44" t="str">
        <f t="shared" si="9"/>
        <v>---</v>
      </c>
    </row>
    <row r="320" spans="2:19" ht="15" customHeight="1" x14ac:dyDescent="0.25">
      <c r="B320" s="41">
        <f t="shared" si="8"/>
        <v>315</v>
      </c>
      <c r="C320" s="42">
        <f>IFERROR(IF($C$4="TEBT0714_REV01",CALC_CONN_TEBT0714_REV01!U320,IF($C$4="TEBB0714_REV01",CALC_CONN_TEBB0714_REV01!U320,IF($C$4="TEBA0714_REV01",CALC_CONN_TEBA0714_REV01!U320,))),"---")</f>
        <v>0</v>
      </c>
      <c r="D320" s="43">
        <f>IFERROR(IF($C$4="TEBT0714_REV01",CALC_CONN_TEBT0714_REV01!D320,IF($C$4="TEBB0714_REV01",CALC_CONN_TEBB0714_REV01!D320,IF($C$4="TEBA0714_REV01",CALC_CONN_TEBA0714_REV01!D320,))),"---")</f>
        <v>0</v>
      </c>
      <c r="E320" s="43">
        <f>IFERROR(IF($C$4="TEBT0714_REV01",CALC_CONN_TEBT0714_REV01!E320,IF($C$4="TEBB0714_REV01",CALC_CONN_TEBB0714_REV01!E320,IF($C$4="TEBA0714_REV01",CALC_CONN_TEBA0714_REV01!E320,))),"---")</f>
        <v>0</v>
      </c>
      <c r="F320" s="44" t="str">
        <f>IFERROR(IF(VLOOKUP($D320&amp;"-"&amp;$E320,IF($C$4="TEBA0714_REV01",CALC_CONN_TEBA0714_REV01!$F:$I,IF($C$4="TEBB0714_REV01",CALC_CONN_TEBB0714_REV01!$F:$I,IF($C$4="TEBT0714_REV01",CALC_CONN_TEBT0714_REV01!$F:$I))),4,0)="--","---",IF($C$4="TEBA0714_REV01",CALC_CONN_TEBA0714_REV01!$G320&amp; " --&gt; " &amp;CALC_CONN_TEBA0714_REV01!$I320&amp; " --&gt; ",IF($C$4="TEBB0714_REV01",CALC_CONN_TEBB0714_REV01!$G320&amp; " --&gt; " &amp;CALC_CONN_TEBB0714_REV01!$I320&amp; " --&gt; ",IF($C$4="TEBT0714_REV01",CALC_CONN_TEBT0714_REV01!$G320&amp; " --&gt; " &amp;CALC_CONN_TEBT0714_REV01!$I320&amp; " --&gt; ")))),"---")</f>
        <v>---</v>
      </c>
      <c r="G320" s="44" t="str">
        <f>IFERROR(IF(VLOOKUP($D320&amp;"-"&amp;$E320,IF($C$4="TEBA0714_REV01",CALC_CONN_TEBA0714_REV01!$F:$H,IF($C$4="TEBB0714_REV01",CALC_CONN_TEBB0714_REV01!$F:$H,IF($C$4="TEBT0714_REV01",CALC_CONN_TEBT0714_REV01!$F:$H))),3,0)="--",VLOOKUP($D320&amp;"-"&amp;$E320,IF($C$4="TEBA0714_REV01",CALC_CONN_TEBA0714_REV01!$F:$H,IF($C$4="TEBB0714_REV01",CALC_CONN_TEBB0714_REV01!$F:$H,IF($C$4="TEBT0714_REV01",CALC_CONN_TEBT0714_REV01!$F:$H))),2,0),VLOOKUP($D320&amp;"-"&amp;$E320,IF($C$4="TEBA0714_REV01",CALC_CONN_TEBA0714_REV01!$F:$H,IF($C$4="TEBB0714_REV01",CALC_CONN_TEBB0714_REV01!$F:$H,IF($C$4="TEBT0714_REV01",CALC_CONN_TEBT0714_REV01!$F:$H))),3,0)),"---")</f>
        <v>---</v>
      </c>
      <c r="H320" s="44" t="str">
        <f>IFERROR(VLOOKUP(G320,IF($C$4="TEBT0714_REV01",CALC_CONN_TEBT0714_REV01!$G:$T,IF($C$4="TEBB0714_REV01",CALC_CONN_TEBB0714_REV01!$G:$T,IF($C$4="TEBA0714_REV01",CALC_CONN_TEBA0714_REV01!$G:$T))),14,0),"---")</f>
        <v>---</v>
      </c>
      <c r="I320" s="44" t="str">
        <f>IFERROR(VLOOKUP($D320&amp;"-"&amp;$E320,IF($C$4="TEBA0714_REV01",CALC_CONN_TEBA0714_REV01!$F:$K,IF($C$4="TEBB0714_REV01",CALC_CONN_TEBB0714_REV01!$F:$K,IF($C$4="TEBT0714_REV01",CALC_CONN_TEBT0714_REV01!$F:$K,"???"))),6,0),"---")</f>
        <v>---</v>
      </c>
      <c r="J320" s="45" t="str">
        <f>IFERROR(VLOOKUP($D320&amp;"-"&amp;$E320,IF($C$4="TEBA0714_REV01",CALC_CONN_TEBA0714_REV01!$F:$M,IF($C$4="TEBB0714_REV01",CALC_CONN_TEBB0714_REV01!$F:$M,IF($C$4="TEBT0714_REV01",CALC_CONN_TEBT0714_REV01!$F:$M,"???"))),8,0),"---")</f>
        <v>---</v>
      </c>
      <c r="K320" s="46" t="str">
        <f>IFERROR(VLOOKUP($D320&amp;"-"&amp;$E320,IF($C$4="TEBT0714_REV01",CALC_CONN_TEBT0714_REV01!$F:$N,IF($C$4="TEBB0714_REV01",CALC_CONN_TEBB0714_REV01!$F:$N,IF($C$4="TEBA0714_REV01",CALC_CONN_TEBA0714_REV01!$F:$N))),9,0),"---")</f>
        <v>---</v>
      </c>
      <c r="L320" s="44" t="str">
        <f>IFERROR(VLOOKUP(K320,B2B!$H$3:$I$2000,2,0),"---")</f>
        <v>---</v>
      </c>
      <c r="M320" s="44" t="str">
        <f>IFERROR(VLOOKUP(L320,IF($M$4="TE0714_REV01",RAW_m_TE0714_REV01!$AD:$AH,IF($M$4="TE0714_REV02",RAW_m_TE0714_REV02!$AD:$AH,IF($M$4="TE0714_REV03",RAW_m_TE0714_REV03!$AD:$AH))),5,0),"---")</f>
        <v>---</v>
      </c>
      <c r="N320" s="44" t="str">
        <f>IFERROR(VLOOKUP(L320,IF($M$4="TE0714_REV01",RAW_m_TE0714_REV01!$AE:$AJ,IF($M$4="TE0714_REV02",RAW_m_TE0714_REV02!$AE:$AJ,IF($M$4="TE0714_REV03",RAW_m_TE0714_REV03!$AE:$AJ))),6,0),"---")</f>
        <v>---</v>
      </c>
      <c r="O320" s="54" t="str">
        <f>IFERROR(VLOOKUP(L320,IF($M$4="TE0714_REV01",RAW_m_TE0714_REV01!$AD:$AE,IF($M$4="TE0714_REV02",RAW_m_TE0714_REV02!$AD:$AE,IF($M$4="TE0714_REV03",RAW_m_TE0714_REV03!$AD:$AE))),2,0),"---")</f>
        <v>---</v>
      </c>
      <c r="P320" s="44" t="str">
        <f>IFERROR(VLOOKUP(O320,IF($M$4="TE0714_REV01",RAW_m_TE0714_REV01!$AJ:$AK,IF($M$4="TE0714_REV02",RAW_m_TE0714_REV02!$AJ:$AK,IF($M$4="TE0714_REV03",RAW_m_TE0714_REV03!$AJ:$AK))),2,0),"---")</f>
        <v>---</v>
      </c>
      <c r="Q320" s="44" t="str">
        <f>IFERROR(VLOOKUP(L320,IF($M$4="TE0714_REV01",RAW_m_TE0714_REV01!$AD:$AF,IF($M$4="TE0714_REV02",RAW_m_TE0714_REV02!$AD:$AF,IF($M$4="TE0714_REV03",RAW_m_TE0714_REV03!$AD:$AF))),3,0),"---")</f>
        <v>---</v>
      </c>
      <c r="R320" s="44" t="str">
        <f>IFERROR(VLOOKUP(O320,IF($M$4="TE0714_REV01",RAW_m_TE0714_REV01!$AE:$AG,IF($M$4="TE0714_REV02",RAW_m_TE0714_REV02!$AE:$AG,IF($M$4="TE0714_REV03",RAW_m_TE0714_REV03!$AE:$AG))),3,0),"---")</f>
        <v>---</v>
      </c>
      <c r="S320" s="44" t="str">
        <f t="shared" si="9"/>
        <v>---</v>
      </c>
    </row>
    <row r="321" spans="2:19" ht="15" customHeight="1" x14ac:dyDescent="0.25">
      <c r="B321" s="41">
        <f t="shared" si="8"/>
        <v>316</v>
      </c>
      <c r="C321" s="42">
        <f>IFERROR(IF($C$4="TEBT0714_REV01",CALC_CONN_TEBT0714_REV01!U321,IF($C$4="TEBB0714_REV01",CALC_CONN_TEBB0714_REV01!U321,IF($C$4="TEBA0714_REV01",CALC_CONN_TEBA0714_REV01!U321,))),"---")</f>
        <v>0</v>
      </c>
      <c r="D321" s="43">
        <f>IFERROR(IF($C$4="TEBT0714_REV01",CALC_CONN_TEBT0714_REV01!D321,IF($C$4="TEBB0714_REV01",CALC_CONN_TEBB0714_REV01!D321,IF($C$4="TEBA0714_REV01",CALC_CONN_TEBA0714_REV01!D321,))),"---")</f>
        <v>0</v>
      </c>
      <c r="E321" s="43">
        <f>IFERROR(IF($C$4="TEBT0714_REV01",CALC_CONN_TEBT0714_REV01!E321,IF($C$4="TEBB0714_REV01",CALC_CONN_TEBB0714_REV01!E321,IF($C$4="TEBA0714_REV01",CALC_CONN_TEBA0714_REV01!E321,))),"---")</f>
        <v>0</v>
      </c>
      <c r="F321" s="44" t="str">
        <f>IFERROR(IF(VLOOKUP($D321&amp;"-"&amp;$E321,IF($C$4="TEBA0714_REV01",CALC_CONN_TEBA0714_REV01!$F:$I,IF($C$4="TEBB0714_REV01",CALC_CONN_TEBB0714_REV01!$F:$I,IF($C$4="TEBT0714_REV01",CALC_CONN_TEBT0714_REV01!$F:$I))),4,0)="--","---",IF($C$4="TEBA0714_REV01",CALC_CONN_TEBA0714_REV01!$G321&amp; " --&gt; " &amp;CALC_CONN_TEBA0714_REV01!$I321&amp; " --&gt; ",IF($C$4="TEBB0714_REV01",CALC_CONN_TEBB0714_REV01!$G321&amp; " --&gt; " &amp;CALC_CONN_TEBB0714_REV01!$I321&amp; " --&gt; ",IF($C$4="TEBT0714_REV01",CALC_CONN_TEBT0714_REV01!$G321&amp; " --&gt; " &amp;CALC_CONN_TEBT0714_REV01!$I321&amp; " --&gt; ")))),"---")</f>
        <v>---</v>
      </c>
      <c r="G321" s="44" t="str">
        <f>IFERROR(IF(VLOOKUP($D321&amp;"-"&amp;$E321,IF($C$4="TEBA0714_REV01",CALC_CONN_TEBA0714_REV01!$F:$H,IF($C$4="TEBB0714_REV01",CALC_CONN_TEBB0714_REV01!$F:$H,IF($C$4="TEBT0714_REV01",CALC_CONN_TEBT0714_REV01!$F:$H))),3,0)="--",VLOOKUP($D321&amp;"-"&amp;$E321,IF($C$4="TEBA0714_REV01",CALC_CONN_TEBA0714_REV01!$F:$H,IF($C$4="TEBB0714_REV01",CALC_CONN_TEBB0714_REV01!$F:$H,IF($C$4="TEBT0714_REV01",CALC_CONN_TEBT0714_REV01!$F:$H))),2,0),VLOOKUP($D321&amp;"-"&amp;$E321,IF($C$4="TEBA0714_REV01",CALC_CONN_TEBA0714_REV01!$F:$H,IF($C$4="TEBB0714_REV01",CALC_CONN_TEBB0714_REV01!$F:$H,IF($C$4="TEBT0714_REV01",CALC_CONN_TEBT0714_REV01!$F:$H))),3,0)),"---")</f>
        <v>---</v>
      </c>
      <c r="H321" s="44" t="str">
        <f>IFERROR(VLOOKUP(G321,IF($C$4="TEBT0714_REV01",CALC_CONN_TEBT0714_REV01!$G:$T,IF($C$4="TEBB0714_REV01",CALC_CONN_TEBB0714_REV01!$G:$T,IF($C$4="TEBA0714_REV01",CALC_CONN_TEBA0714_REV01!$G:$T))),14,0),"---")</f>
        <v>---</v>
      </c>
      <c r="I321" s="44" t="str">
        <f>IFERROR(VLOOKUP($D321&amp;"-"&amp;$E321,IF($C$4="TEBA0714_REV01",CALC_CONN_TEBA0714_REV01!$F:$K,IF($C$4="TEBB0714_REV01",CALC_CONN_TEBB0714_REV01!$F:$K,IF($C$4="TEBT0714_REV01",CALC_CONN_TEBT0714_REV01!$F:$K,"???"))),6,0),"---")</f>
        <v>---</v>
      </c>
      <c r="J321" s="45" t="str">
        <f>IFERROR(VLOOKUP($D321&amp;"-"&amp;$E321,IF($C$4="TEBA0714_REV01",CALC_CONN_TEBA0714_REV01!$F:$M,IF($C$4="TEBB0714_REV01",CALC_CONN_TEBB0714_REV01!$F:$M,IF($C$4="TEBT0714_REV01",CALC_CONN_TEBT0714_REV01!$F:$M,"???"))),8,0),"---")</f>
        <v>---</v>
      </c>
      <c r="K321" s="46" t="str">
        <f>IFERROR(VLOOKUP($D321&amp;"-"&amp;$E321,IF($C$4="TEBT0714_REV01",CALC_CONN_TEBT0714_REV01!$F:$N,IF($C$4="TEBB0714_REV01",CALC_CONN_TEBB0714_REV01!$F:$N,IF($C$4="TEBA0714_REV01",CALC_CONN_TEBA0714_REV01!$F:$N))),9,0),"---")</f>
        <v>---</v>
      </c>
      <c r="L321" s="44" t="str">
        <f>IFERROR(VLOOKUP(K321,B2B!$H$3:$I$2000,2,0),"---")</f>
        <v>---</v>
      </c>
      <c r="M321" s="44" t="str">
        <f>IFERROR(VLOOKUP(L321,IF($M$4="TE0714_REV01",RAW_m_TE0714_REV01!$AD:$AH,IF($M$4="TE0714_REV02",RAW_m_TE0714_REV02!$AD:$AH,IF($M$4="TE0714_REV03",RAW_m_TE0714_REV03!$AD:$AH))),5,0),"---")</f>
        <v>---</v>
      </c>
      <c r="N321" s="44" t="str">
        <f>IFERROR(VLOOKUP(L321,IF($M$4="TE0714_REV01",RAW_m_TE0714_REV01!$AE:$AJ,IF($M$4="TE0714_REV02",RAW_m_TE0714_REV02!$AE:$AJ,IF($M$4="TE0714_REV03",RAW_m_TE0714_REV03!$AE:$AJ))),6,0),"---")</f>
        <v>---</v>
      </c>
      <c r="O321" s="54" t="str">
        <f>IFERROR(VLOOKUP(L321,IF($M$4="TE0714_REV01",RAW_m_TE0714_REV01!$AD:$AE,IF($M$4="TE0714_REV02",RAW_m_TE0714_REV02!$AD:$AE,IF($M$4="TE0714_REV03",RAW_m_TE0714_REV03!$AD:$AE))),2,0),"---")</f>
        <v>---</v>
      </c>
      <c r="P321" s="44" t="str">
        <f>IFERROR(VLOOKUP(O321,IF($M$4="TE0714_REV01",RAW_m_TE0714_REV01!$AJ:$AK,IF($M$4="TE0714_REV02",RAW_m_TE0714_REV02!$AJ:$AK,IF($M$4="TE0714_REV03",RAW_m_TE0714_REV03!$AJ:$AK))),2,0),"---")</f>
        <v>---</v>
      </c>
      <c r="Q321" s="44" t="str">
        <f>IFERROR(VLOOKUP(L321,IF($M$4="TE0714_REV01",RAW_m_TE0714_REV01!$AD:$AF,IF($M$4="TE0714_REV02",RAW_m_TE0714_REV02!$AD:$AF,IF($M$4="TE0714_REV03",RAW_m_TE0714_REV03!$AD:$AF))),3,0),"---")</f>
        <v>---</v>
      </c>
      <c r="R321" s="44" t="str">
        <f>IFERROR(VLOOKUP(O321,IF($M$4="TE0714_REV01",RAW_m_TE0714_REV01!$AE:$AG,IF($M$4="TE0714_REV02",RAW_m_TE0714_REV02!$AE:$AG,IF($M$4="TE0714_REV03",RAW_m_TE0714_REV03!$AE:$AG))),3,0),"---")</f>
        <v>---</v>
      </c>
      <c r="S321" s="44" t="str">
        <f t="shared" si="9"/>
        <v>---</v>
      </c>
    </row>
    <row r="322" spans="2:19" ht="15" customHeight="1" x14ac:dyDescent="0.25">
      <c r="B322" s="41">
        <f t="shared" si="8"/>
        <v>317</v>
      </c>
      <c r="C322" s="42">
        <f>IFERROR(IF($C$4="TEBT0714_REV01",CALC_CONN_TEBT0714_REV01!U322,IF($C$4="TEBB0714_REV01",CALC_CONN_TEBB0714_REV01!U322,IF($C$4="TEBA0714_REV01",CALC_CONN_TEBA0714_REV01!U322,))),"---")</f>
        <v>0</v>
      </c>
      <c r="D322" s="43">
        <f>IFERROR(IF($C$4="TEBT0714_REV01",CALC_CONN_TEBT0714_REV01!D322,IF($C$4="TEBB0714_REV01",CALC_CONN_TEBB0714_REV01!D322,IF($C$4="TEBA0714_REV01",CALC_CONN_TEBA0714_REV01!D322,))),"---")</f>
        <v>0</v>
      </c>
      <c r="E322" s="43">
        <f>IFERROR(IF($C$4="TEBT0714_REV01",CALC_CONN_TEBT0714_REV01!E322,IF($C$4="TEBB0714_REV01",CALC_CONN_TEBB0714_REV01!E322,IF($C$4="TEBA0714_REV01",CALC_CONN_TEBA0714_REV01!E322,))),"---")</f>
        <v>0</v>
      </c>
      <c r="F322" s="44" t="str">
        <f>IFERROR(IF(VLOOKUP($D322&amp;"-"&amp;$E322,IF($C$4="TEBA0714_REV01",CALC_CONN_TEBA0714_REV01!$F:$I,IF($C$4="TEBB0714_REV01",CALC_CONN_TEBB0714_REV01!$F:$I,IF($C$4="TEBT0714_REV01",CALC_CONN_TEBT0714_REV01!$F:$I))),4,0)="--","---",IF($C$4="TEBA0714_REV01",CALC_CONN_TEBA0714_REV01!$G322&amp; " --&gt; " &amp;CALC_CONN_TEBA0714_REV01!$I322&amp; " --&gt; ",IF($C$4="TEBB0714_REV01",CALC_CONN_TEBB0714_REV01!$G322&amp; " --&gt; " &amp;CALC_CONN_TEBB0714_REV01!$I322&amp; " --&gt; ",IF($C$4="TEBT0714_REV01",CALC_CONN_TEBT0714_REV01!$G322&amp; " --&gt; " &amp;CALC_CONN_TEBT0714_REV01!$I322&amp; " --&gt; ")))),"---")</f>
        <v>---</v>
      </c>
      <c r="G322" s="44" t="str">
        <f>IFERROR(IF(VLOOKUP($D322&amp;"-"&amp;$E322,IF($C$4="TEBA0714_REV01",CALC_CONN_TEBA0714_REV01!$F:$H,IF($C$4="TEBB0714_REV01",CALC_CONN_TEBB0714_REV01!$F:$H,IF($C$4="TEBT0714_REV01",CALC_CONN_TEBT0714_REV01!$F:$H))),3,0)="--",VLOOKUP($D322&amp;"-"&amp;$E322,IF($C$4="TEBA0714_REV01",CALC_CONN_TEBA0714_REV01!$F:$H,IF($C$4="TEBB0714_REV01",CALC_CONN_TEBB0714_REV01!$F:$H,IF($C$4="TEBT0714_REV01",CALC_CONN_TEBT0714_REV01!$F:$H))),2,0),VLOOKUP($D322&amp;"-"&amp;$E322,IF($C$4="TEBA0714_REV01",CALC_CONN_TEBA0714_REV01!$F:$H,IF($C$4="TEBB0714_REV01",CALC_CONN_TEBB0714_REV01!$F:$H,IF($C$4="TEBT0714_REV01",CALC_CONN_TEBT0714_REV01!$F:$H))),3,0)),"---")</f>
        <v>---</v>
      </c>
      <c r="H322" s="44" t="str">
        <f>IFERROR(VLOOKUP(G322,IF($C$4="TEBT0714_REV01",CALC_CONN_TEBT0714_REV01!$G:$T,IF($C$4="TEBB0714_REV01",CALC_CONN_TEBB0714_REV01!$G:$T,IF($C$4="TEBA0714_REV01",CALC_CONN_TEBA0714_REV01!$G:$T))),14,0),"---")</f>
        <v>---</v>
      </c>
      <c r="I322" s="44" t="str">
        <f>IFERROR(VLOOKUP($D322&amp;"-"&amp;$E322,IF($C$4="TEBA0714_REV01",CALC_CONN_TEBA0714_REV01!$F:$K,IF($C$4="TEBB0714_REV01",CALC_CONN_TEBB0714_REV01!$F:$K,IF($C$4="TEBT0714_REV01",CALC_CONN_TEBT0714_REV01!$F:$K,"???"))),6,0),"---")</f>
        <v>---</v>
      </c>
      <c r="J322" s="45" t="str">
        <f>IFERROR(VLOOKUP($D322&amp;"-"&amp;$E322,IF($C$4="TEBA0714_REV01",CALC_CONN_TEBA0714_REV01!$F:$M,IF($C$4="TEBB0714_REV01",CALC_CONN_TEBB0714_REV01!$F:$M,IF($C$4="TEBT0714_REV01",CALC_CONN_TEBT0714_REV01!$F:$M,"???"))),8,0),"---")</f>
        <v>---</v>
      </c>
      <c r="K322" s="46" t="str">
        <f>IFERROR(VLOOKUP($D322&amp;"-"&amp;$E322,IF($C$4="TEBT0714_REV01",CALC_CONN_TEBT0714_REV01!$F:$N,IF($C$4="TEBB0714_REV01",CALC_CONN_TEBB0714_REV01!$F:$N,IF($C$4="TEBA0714_REV01",CALC_CONN_TEBA0714_REV01!$F:$N))),9,0),"---")</f>
        <v>---</v>
      </c>
      <c r="L322" s="44" t="str">
        <f>IFERROR(VLOOKUP(K322,B2B!$H$3:$I$2000,2,0),"---")</f>
        <v>---</v>
      </c>
      <c r="M322" s="44" t="str">
        <f>IFERROR(VLOOKUP(L322,IF($M$4="TE0714_REV01",RAW_m_TE0714_REV01!$AD:$AH,IF($M$4="TE0714_REV02",RAW_m_TE0714_REV02!$AD:$AH,IF($M$4="TE0714_REV03",RAW_m_TE0714_REV03!$AD:$AH))),5,0),"---")</f>
        <v>---</v>
      </c>
      <c r="N322" s="44" t="str">
        <f>IFERROR(VLOOKUP(L322,IF($M$4="TE0714_REV01",RAW_m_TE0714_REV01!$AE:$AJ,IF($M$4="TE0714_REV02",RAW_m_TE0714_REV02!$AE:$AJ,IF($M$4="TE0714_REV03",RAW_m_TE0714_REV03!$AE:$AJ))),6,0),"---")</f>
        <v>---</v>
      </c>
      <c r="O322" s="54" t="str">
        <f>IFERROR(VLOOKUP(L322,IF($M$4="TE0714_REV01",RAW_m_TE0714_REV01!$AD:$AE,IF($M$4="TE0714_REV02",RAW_m_TE0714_REV02!$AD:$AE,IF($M$4="TE0714_REV03",RAW_m_TE0714_REV03!$AD:$AE))),2,0),"---")</f>
        <v>---</v>
      </c>
      <c r="P322" s="44" t="str">
        <f>IFERROR(VLOOKUP(O322,IF($M$4="TE0714_REV01",RAW_m_TE0714_REV01!$AJ:$AK,IF($M$4="TE0714_REV02",RAW_m_TE0714_REV02!$AJ:$AK,IF($M$4="TE0714_REV03",RAW_m_TE0714_REV03!$AJ:$AK))),2,0),"---")</f>
        <v>---</v>
      </c>
      <c r="Q322" s="44" t="str">
        <f>IFERROR(VLOOKUP(L322,IF($M$4="TE0714_REV01",RAW_m_TE0714_REV01!$AD:$AF,IF($M$4="TE0714_REV02",RAW_m_TE0714_REV02!$AD:$AF,IF($M$4="TE0714_REV03",RAW_m_TE0714_REV03!$AD:$AF))),3,0),"---")</f>
        <v>---</v>
      </c>
      <c r="R322" s="44" t="str">
        <f>IFERROR(VLOOKUP(O322,IF($M$4="TE0714_REV01",RAW_m_TE0714_REV01!$AE:$AG,IF($M$4="TE0714_REV02",RAW_m_TE0714_REV02!$AE:$AG,IF($M$4="TE0714_REV03",RAW_m_TE0714_REV03!$AE:$AG))),3,0),"---")</f>
        <v>---</v>
      </c>
      <c r="S322" s="44" t="str">
        <f t="shared" si="9"/>
        <v>---</v>
      </c>
    </row>
    <row r="323" spans="2:19" ht="15" customHeight="1" x14ac:dyDescent="0.25">
      <c r="B323" s="41">
        <f t="shared" si="8"/>
        <v>318</v>
      </c>
      <c r="C323" s="42">
        <f>IFERROR(IF($C$4="TEBT0714_REV01",CALC_CONN_TEBT0714_REV01!U323,IF($C$4="TEBB0714_REV01",CALC_CONN_TEBB0714_REV01!U323,IF($C$4="TEBA0714_REV01",CALC_CONN_TEBA0714_REV01!U323,))),"---")</f>
        <v>0</v>
      </c>
      <c r="D323" s="43">
        <f>IFERROR(IF($C$4="TEBT0714_REV01",CALC_CONN_TEBT0714_REV01!D323,IF($C$4="TEBB0714_REV01",CALC_CONN_TEBB0714_REV01!D323,IF($C$4="TEBA0714_REV01",CALC_CONN_TEBA0714_REV01!D323,))),"---")</f>
        <v>0</v>
      </c>
      <c r="E323" s="43">
        <f>IFERROR(IF($C$4="TEBT0714_REV01",CALC_CONN_TEBT0714_REV01!E323,IF($C$4="TEBB0714_REV01",CALC_CONN_TEBB0714_REV01!E323,IF($C$4="TEBA0714_REV01",CALC_CONN_TEBA0714_REV01!E323,))),"---")</f>
        <v>0</v>
      </c>
      <c r="F323" s="44" t="str">
        <f>IFERROR(IF(VLOOKUP($D323&amp;"-"&amp;$E323,IF($C$4="TEBA0714_REV01",CALC_CONN_TEBA0714_REV01!$F:$I,IF($C$4="TEBB0714_REV01",CALC_CONN_TEBB0714_REV01!$F:$I,IF($C$4="TEBT0714_REV01",CALC_CONN_TEBT0714_REV01!$F:$I))),4,0)="--","---",IF($C$4="TEBA0714_REV01",CALC_CONN_TEBA0714_REV01!$G323&amp; " --&gt; " &amp;CALC_CONN_TEBA0714_REV01!$I323&amp; " --&gt; ",IF($C$4="TEBB0714_REV01",CALC_CONN_TEBB0714_REV01!$G323&amp; " --&gt; " &amp;CALC_CONN_TEBB0714_REV01!$I323&amp; " --&gt; ",IF($C$4="TEBT0714_REV01",CALC_CONN_TEBT0714_REV01!$G323&amp; " --&gt; " &amp;CALC_CONN_TEBT0714_REV01!$I323&amp; " --&gt; ")))),"---")</f>
        <v>---</v>
      </c>
      <c r="G323" s="44" t="str">
        <f>IFERROR(IF(VLOOKUP($D323&amp;"-"&amp;$E323,IF($C$4="TEBA0714_REV01",CALC_CONN_TEBA0714_REV01!$F:$H,IF($C$4="TEBB0714_REV01",CALC_CONN_TEBB0714_REV01!$F:$H,IF($C$4="TEBT0714_REV01",CALC_CONN_TEBT0714_REV01!$F:$H))),3,0)="--",VLOOKUP($D323&amp;"-"&amp;$E323,IF($C$4="TEBA0714_REV01",CALC_CONN_TEBA0714_REV01!$F:$H,IF($C$4="TEBB0714_REV01",CALC_CONN_TEBB0714_REV01!$F:$H,IF($C$4="TEBT0714_REV01",CALC_CONN_TEBT0714_REV01!$F:$H))),2,0),VLOOKUP($D323&amp;"-"&amp;$E323,IF($C$4="TEBA0714_REV01",CALC_CONN_TEBA0714_REV01!$F:$H,IF($C$4="TEBB0714_REV01",CALC_CONN_TEBB0714_REV01!$F:$H,IF($C$4="TEBT0714_REV01",CALC_CONN_TEBT0714_REV01!$F:$H))),3,0)),"---")</f>
        <v>---</v>
      </c>
      <c r="H323" s="44" t="str">
        <f>IFERROR(VLOOKUP(G323,IF($C$4="TEBT0714_REV01",CALC_CONN_TEBT0714_REV01!$G:$T,IF($C$4="TEBB0714_REV01",CALC_CONN_TEBB0714_REV01!$G:$T,IF($C$4="TEBA0714_REV01",CALC_CONN_TEBA0714_REV01!$G:$T))),14,0),"---")</f>
        <v>---</v>
      </c>
      <c r="I323" s="44" t="str">
        <f>IFERROR(VLOOKUP($D323&amp;"-"&amp;$E323,IF($C$4="TEBA0714_REV01",CALC_CONN_TEBA0714_REV01!$F:$K,IF($C$4="TEBB0714_REV01",CALC_CONN_TEBB0714_REV01!$F:$K,IF($C$4="TEBT0714_REV01",CALC_CONN_TEBT0714_REV01!$F:$K,"???"))),6,0),"---")</f>
        <v>---</v>
      </c>
      <c r="J323" s="45" t="str">
        <f>IFERROR(VLOOKUP($D323&amp;"-"&amp;$E323,IF($C$4="TEBA0714_REV01",CALC_CONN_TEBA0714_REV01!$F:$M,IF($C$4="TEBB0714_REV01",CALC_CONN_TEBB0714_REV01!$F:$M,IF($C$4="TEBT0714_REV01",CALC_CONN_TEBT0714_REV01!$F:$M,"???"))),8,0),"---")</f>
        <v>---</v>
      </c>
      <c r="K323" s="46" t="str">
        <f>IFERROR(VLOOKUP($D323&amp;"-"&amp;$E323,IF($C$4="TEBT0714_REV01",CALC_CONN_TEBT0714_REV01!$F:$N,IF($C$4="TEBB0714_REV01",CALC_CONN_TEBB0714_REV01!$F:$N,IF($C$4="TEBA0714_REV01",CALC_CONN_TEBA0714_REV01!$F:$N))),9,0),"---")</f>
        <v>---</v>
      </c>
      <c r="L323" s="44" t="str">
        <f>IFERROR(VLOOKUP(K323,B2B!$H$3:$I$2000,2,0),"---")</f>
        <v>---</v>
      </c>
      <c r="M323" s="44" t="str">
        <f>IFERROR(VLOOKUP(L323,IF($M$4="TE0714_REV01",RAW_m_TE0714_REV01!$AD:$AH,IF($M$4="TE0714_REV02",RAW_m_TE0714_REV02!$AD:$AH,IF($M$4="TE0714_REV03",RAW_m_TE0714_REV03!$AD:$AH))),5,0),"---")</f>
        <v>---</v>
      </c>
      <c r="N323" s="44" t="str">
        <f>IFERROR(VLOOKUP(L323,IF($M$4="TE0714_REV01",RAW_m_TE0714_REV01!$AE:$AJ,IF($M$4="TE0714_REV02",RAW_m_TE0714_REV02!$AE:$AJ,IF($M$4="TE0714_REV03",RAW_m_TE0714_REV03!$AE:$AJ))),6,0),"---")</f>
        <v>---</v>
      </c>
      <c r="O323" s="54" t="str">
        <f>IFERROR(VLOOKUP(L323,IF($M$4="TE0714_REV01",RAW_m_TE0714_REV01!$AD:$AE,IF($M$4="TE0714_REV02",RAW_m_TE0714_REV02!$AD:$AE,IF($M$4="TE0714_REV03",RAW_m_TE0714_REV03!$AD:$AE))),2,0),"---")</f>
        <v>---</v>
      </c>
      <c r="P323" s="44" t="str">
        <f>IFERROR(VLOOKUP(O323,IF($M$4="TE0714_REV01",RAW_m_TE0714_REV01!$AJ:$AK,IF($M$4="TE0714_REV02",RAW_m_TE0714_REV02!$AJ:$AK,IF($M$4="TE0714_REV03",RAW_m_TE0714_REV03!$AJ:$AK))),2,0),"---")</f>
        <v>---</v>
      </c>
      <c r="Q323" s="44" t="str">
        <f>IFERROR(VLOOKUP(L323,IF($M$4="TE0714_REV01",RAW_m_TE0714_REV01!$AD:$AF,IF($M$4="TE0714_REV02",RAW_m_TE0714_REV02!$AD:$AF,IF($M$4="TE0714_REV03",RAW_m_TE0714_REV03!$AD:$AF))),3,0),"---")</f>
        <v>---</v>
      </c>
      <c r="R323" s="44" t="str">
        <f>IFERROR(VLOOKUP(O323,IF($M$4="TE0714_REV01",RAW_m_TE0714_REV01!$AE:$AG,IF($M$4="TE0714_REV02",RAW_m_TE0714_REV02!$AE:$AG,IF($M$4="TE0714_REV03",RAW_m_TE0714_REV03!$AE:$AG))),3,0),"---")</f>
        <v>---</v>
      </c>
      <c r="S323" s="44" t="str">
        <f t="shared" si="9"/>
        <v>---</v>
      </c>
    </row>
    <row r="324" spans="2:19" ht="15" customHeight="1" x14ac:dyDescent="0.25">
      <c r="B324" s="41">
        <f t="shared" si="8"/>
        <v>319</v>
      </c>
      <c r="C324" s="42">
        <f>IFERROR(IF($C$4="TEBT0714_REV01",CALC_CONN_TEBT0714_REV01!U324,IF($C$4="TEBB0714_REV01",CALC_CONN_TEBB0714_REV01!U324,IF($C$4="TEBA0714_REV01",CALC_CONN_TEBA0714_REV01!U324,))),"---")</f>
        <v>0</v>
      </c>
      <c r="D324" s="43">
        <f>IFERROR(IF($C$4="TEBT0714_REV01",CALC_CONN_TEBT0714_REV01!D324,IF($C$4="TEBB0714_REV01",CALC_CONN_TEBB0714_REV01!D324,IF($C$4="TEBA0714_REV01",CALC_CONN_TEBA0714_REV01!D324,))),"---")</f>
        <v>0</v>
      </c>
      <c r="E324" s="43">
        <f>IFERROR(IF($C$4="TEBT0714_REV01",CALC_CONN_TEBT0714_REV01!E324,IF($C$4="TEBB0714_REV01",CALC_CONN_TEBB0714_REV01!E324,IF($C$4="TEBA0714_REV01",CALC_CONN_TEBA0714_REV01!E324,))),"---")</f>
        <v>0</v>
      </c>
      <c r="F324" s="44" t="str">
        <f>IFERROR(IF(VLOOKUP($D324&amp;"-"&amp;$E324,IF($C$4="TEBA0714_REV01",CALC_CONN_TEBA0714_REV01!$F:$I,IF($C$4="TEBB0714_REV01",CALC_CONN_TEBB0714_REV01!$F:$I,IF($C$4="TEBT0714_REV01",CALC_CONN_TEBT0714_REV01!$F:$I))),4,0)="--","---",IF($C$4="TEBA0714_REV01",CALC_CONN_TEBA0714_REV01!$G324&amp; " --&gt; " &amp;CALC_CONN_TEBA0714_REV01!$I324&amp; " --&gt; ",IF($C$4="TEBB0714_REV01",CALC_CONN_TEBB0714_REV01!$G324&amp; " --&gt; " &amp;CALC_CONN_TEBB0714_REV01!$I324&amp; " --&gt; ",IF($C$4="TEBT0714_REV01",CALC_CONN_TEBT0714_REV01!$G324&amp; " --&gt; " &amp;CALC_CONN_TEBT0714_REV01!$I324&amp; " --&gt; ")))),"---")</f>
        <v>---</v>
      </c>
      <c r="G324" s="44" t="str">
        <f>IFERROR(IF(VLOOKUP($D324&amp;"-"&amp;$E324,IF($C$4="TEBA0714_REV01",CALC_CONN_TEBA0714_REV01!$F:$H,IF($C$4="TEBB0714_REV01",CALC_CONN_TEBB0714_REV01!$F:$H,IF($C$4="TEBT0714_REV01",CALC_CONN_TEBT0714_REV01!$F:$H))),3,0)="--",VLOOKUP($D324&amp;"-"&amp;$E324,IF($C$4="TEBA0714_REV01",CALC_CONN_TEBA0714_REV01!$F:$H,IF($C$4="TEBB0714_REV01",CALC_CONN_TEBB0714_REV01!$F:$H,IF($C$4="TEBT0714_REV01",CALC_CONN_TEBT0714_REV01!$F:$H))),2,0),VLOOKUP($D324&amp;"-"&amp;$E324,IF($C$4="TEBA0714_REV01",CALC_CONN_TEBA0714_REV01!$F:$H,IF($C$4="TEBB0714_REV01",CALC_CONN_TEBB0714_REV01!$F:$H,IF($C$4="TEBT0714_REV01",CALC_CONN_TEBT0714_REV01!$F:$H))),3,0)),"---")</f>
        <v>---</v>
      </c>
      <c r="H324" s="44" t="str">
        <f>IFERROR(VLOOKUP(G324,IF($C$4="TEBT0714_REV01",CALC_CONN_TEBT0714_REV01!$G:$T,IF($C$4="TEBB0714_REV01",CALC_CONN_TEBB0714_REV01!$G:$T,IF($C$4="TEBA0714_REV01",CALC_CONN_TEBA0714_REV01!$G:$T))),14,0),"---")</f>
        <v>---</v>
      </c>
      <c r="I324" s="44" t="str">
        <f>IFERROR(VLOOKUP($D324&amp;"-"&amp;$E324,IF($C$4="TEBA0714_REV01",CALC_CONN_TEBA0714_REV01!$F:$K,IF($C$4="TEBB0714_REV01",CALC_CONN_TEBB0714_REV01!$F:$K,IF($C$4="TEBT0714_REV01",CALC_CONN_TEBT0714_REV01!$F:$K,"???"))),6,0),"---")</f>
        <v>---</v>
      </c>
      <c r="J324" s="45" t="str">
        <f>IFERROR(VLOOKUP($D324&amp;"-"&amp;$E324,IF($C$4="TEBA0714_REV01",CALC_CONN_TEBA0714_REV01!$F:$M,IF($C$4="TEBB0714_REV01",CALC_CONN_TEBB0714_REV01!$F:$M,IF($C$4="TEBT0714_REV01",CALC_CONN_TEBT0714_REV01!$F:$M,"???"))),8,0),"---")</f>
        <v>---</v>
      </c>
      <c r="K324" s="46" t="str">
        <f>IFERROR(VLOOKUP($D324&amp;"-"&amp;$E324,IF($C$4="TEBT0714_REV01",CALC_CONN_TEBT0714_REV01!$F:$N,IF($C$4="TEBB0714_REV01",CALC_CONN_TEBB0714_REV01!$F:$N,IF($C$4="TEBA0714_REV01",CALC_CONN_TEBA0714_REV01!$F:$N))),9,0),"---")</f>
        <v>---</v>
      </c>
      <c r="L324" s="44" t="str">
        <f>IFERROR(VLOOKUP(K324,B2B!$H$3:$I$2000,2,0),"---")</f>
        <v>---</v>
      </c>
      <c r="M324" s="44" t="str">
        <f>IFERROR(VLOOKUP(L324,IF($M$4="TE0714_REV01",RAW_m_TE0714_REV01!$AD:$AH,IF($M$4="TE0714_REV02",RAW_m_TE0714_REV02!$AD:$AH,IF($M$4="TE0714_REV03",RAW_m_TE0714_REV03!$AD:$AH))),5,0),"---")</f>
        <v>---</v>
      </c>
      <c r="N324" s="44" t="str">
        <f>IFERROR(VLOOKUP(L324,IF($M$4="TE0714_REV01",RAW_m_TE0714_REV01!$AE:$AJ,IF($M$4="TE0714_REV02",RAW_m_TE0714_REV02!$AE:$AJ,IF($M$4="TE0714_REV03",RAW_m_TE0714_REV03!$AE:$AJ))),6,0),"---")</f>
        <v>---</v>
      </c>
      <c r="O324" s="54" t="str">
        <f>IFERROR(VLOOKUP(L324,IF($M$4="TE0714_REV01",RAW_m_TE0714_REV01!$AD:$AE,IF($M$4="TE0714_REV02",RAW_m_TE0714_REV02!$AD:$AE,IF($M$4="TE0714_REV03",RAW_m_TE0714_REV03!$AD:$AE))),2,0),"---")</f>
        <v>---</v>
      </c>
      <c r="P324" s="44" t="str">
        <f>IFERROR(VLOOKUP(O324,IF($M$4="TE0714_REV01",RAW_m_TE0714_REV01!$AJ:$AK,IF($M$4="TE0714_REV02",RAW_m_TE0714_REV02!$AJ:$AK,IF($M$4="TE0714_REV03",RAW_m_TE0714_REV03!$AJ:$AK))),2,0),"---")</f>
        <v>---</v>
      </c>
      <c r="Q324" s="44" t="str">
        <f>IFERROR(VLOOKUP(L324,IF($M$4="TE0714_REV01",RAW_m_TE0714_REV01!$AD:$AF,IF($M$4="TE0714_REV02",RAW_m_TE0714_REV02!$AD:$AF,IF($M$4="TE0714_REV03",RAW_m_TE0714_REV03!$AD:$AF))),3,0),"---")</f>
        <v>---</v>
      </c>
      <c r="R324" s="44" t="str">
        <f>IFERROR(VLOOKUP(O324,IF($M$4="TE0714_REV01",RAW_m_TE0714_REV01!$AE:$AG,IF($M$4="TE0714_REV02",RAW_m_TE0714_REV02!$AE:$AG,IF($M$4="TE0714_REV03",RAW_m_TE0714_REV03!$AE:$AG))),3,0),"---")</f>
        <v>---</v>
      </c>
      <c r="S324" s="44" t="str">
        <f t="shared" si="9"/>
        <v>---</v>
      </c>
    </row>
    <row r="325" spans="2:19" ht="15" customHeight="1" x14ac:dyDescent="0.25">
      <c r="B325" s="41">
        <f t="shared" si="8"/>
        <v>320</v>
      </c>
      <c r="C325" s="42">
        <f>IFERROR(IF($C$4="TEBT0714_REV01",CALC_CONN_TEBT0714_REV01!U325,IF($C$4="TEBB0714_REV01",CALC_CONN_TEBB0714_REV01!U325,IF($C$4="TEBA0714_REV01",CALC_CONN_TEBA0714_REV01!U325,))),"---")</f>
        <v>0</v>
      </c>
      <c r="D325" s="43">
        <f>IFERROR(IF($C$4="TEBT0714_REV01",CALC_CONN_TEBT0714_REV01!D325,IF($C$4="TEBB0714_REV01",CALC_CONN_TEBB0714_REV01!D325,IF($C$4="TEBA0714_REV01",CALC_CONN_TEBA0714_REV01!D325,))),"---")</f>
        <v>0</v>
      </c>
      <c r="E325" s="43">
        <f>IFERROR(IF($C$4="TEBT0714_REV01",CALC_CONN_TEBT0714_REV01!E325,IF($C$4="TEBB0714_REV01",CALC_CONN_TEBB0714_REV01!E325,IF($C$4="TEBA0714_REV01",CALC_CONN_TEBA0714_REV01!E325,))),"---")</f>
        <v>0</v>
      </c>
      <c r="F325" s="44" t="str">
        <f>IFERROR(IF(VLOOKUP($D325&amp;"-"&amp;$E325,IF($C$4="TEBA0714_REV01",CALC_CONN_TEBA0714_REV01!$F:$I,IF($C$4="TEBB0714_REV01",CALC_CONN_TEBB0714_REV01!$F:$I,IF($C$4="TEBT0714_REV01",CALC_CONN_TEBT0714_REV01!$F:$I))),4,0)="--","---",IF($C$4="TEBA0714_REV01",CALC_CONN_TEBA0714_REV01!$G325&amp; " --&gt; " &amp;CALC_CONN_TEBA0714_REV01!$I325&amp; " --&gt; ",IF($C$4="TEBB0714_REV01",CALC_CONN_TEBB0714_REV01!$G325&amp; " --&gt; " &amp;CALC_CONN_TEBB0714_REV01!$I325&amp; " --&gt; ",IF($C$4="TEBT0714_REV01",CALC_CONN_TEBT0714_REV01!$G325&amp; " --&gt; " &amp;CALC_CONN_TEBT0714_REV01!$I325&amp; " --&gt; ")))),"---")</f>
        <v>---</v>
      </c>
      <c r="G325" s="44" t="str">
        <f>IFERROR(IF(VLOOKUP($D325&amp;"-"&amp;$E325,IF($C$4="TEBA0714_REV01",CALC_CONN_TEBA0714_REV01!$F:$H,IF($C$4="TEBB0714_REV01",CALC_CONN_TEBB0714_REV01!$F:$H,IF($C$4="TEBT0714_REV01",CALC_CONN_TEBT0714_REV01!$F:$H))),3,0)="--",VLOOKUP($D325&amp;"-"&amp;$E325,IF($C$4="TEBA0714_REV01",CALC_CONN_TEBA0714_REV01!$F:$H,IF($C$4="TEBB0714_REV01",CALC_CONN_TEBB0714_REV01!$F:$H,IF($C$4="TEBT0714_REV01",CALC_CONN_TEBT0714_REV01!$F:$H))),2,0),VLOOKUP($D325&amp;"-"&amp;$E325,IF($C$4="TEBA0714_REV01",CALC_CONN_TEBA0714_REV01!$F:$H,IF($C$4="TEBB0714_REV01",CALC_CONN_TEBB0714_REV01!$F:$H,IF($C$4="TEBT0714_REV01",CALC_CONN_TEBT0714_REV01!$F:$H))),3,0)),"---")</f>
        <v>---</v>
      </c>
      <c r="H325" s="44" t="str">
        <f>IFERROR(VLOOKUP(G325,IF($C$4="TEBT0714_REV01",CALC_CONN_TEBT0714_REV01!$G:$T,IF($C$4="TEBB0714_REV01",CALC_CONN_TEBB0714_REV01!$G:$T,IF($C$4="TEBA0714_REV01",CALC_CONN_TEBA0714_REV01!$G:$T))),14,0),"---")</f>
        <v>---</v>
      </c>
      <c r="I325" s="44" t="str">
        <f>IFERROR(VLOOKUP($D325&amp;"-"&amp;$E325,IF($C$4="TEBA0714_REV01",CALC_CONN_TEBA0714_REV01!$F:$K,IF($C$4="TEBB0714_REV01",CALC_CONN_TEBB0714_REV01!$F:$K,IF($C$4="TEBT0714_REV01",CALC_CONN_TEBT0714_REV01!$F:$K,"???"))),6,0),"---")</f>
        <v>---</v>
      </c>
      <c r="J325" s="45" t="str">
        <f>IFERROR(VLOOKUP($D325&amp;"-"&amp;$E325,IF($C$4="TEBA0714_REV01",CALC_CONN_TEBA0714_REV01!$F:$M,IF($C$4="TEBB0714_REV01",CALC_CONN_TEBB0714_REV01!$F:$M,IF($C$4="TEBT0714_REV01",CALC_CONN_TEBT0714_REV01!$F:$M,"???"))),8,0),"---")</f>
        <v>---</v>
      </c>
      <c r="K325" s="46" t="str">
        <f>IFERROR(VLOOKUP($D325&amp;"-"&amp;$E325,IF($C$4="TEBT0714_REV01",CALC_CONN_TEBT0714_REV01!$F:$N,IF($C$4="TEBB0714_REV01",CALC_CONN_TEBB0714_REV01!$F:$N,IF($C$4="TEBA0714_REV01",CALC_CONN_TEBA0714_REV01!$F:$N))),9,0),"---")</f>
        <v>---</v>
      </c>
      <c r="L325" s="44" t="str">
        <f>IFERROR(VLOOKUP(K325,B2B!$H$3:$I$2000,2,0),"---")</f>
        <v>---</v>
      </c>
      <c r="M325" s="44" t="str">
        <f>IFERROR(VLOOKUP(L325,IF($M$4="TE0714_REV01",RAW_m_TE0714_REV01!$AD:$AH,IF($M$4="TE0714_REV02",RAW_m_TE0714_REV02!$AD:$AH,IF($M$4="TE0714_REV03",RAW_m_TE0714_REV03!$AD:$AH))),5,0),"---")</f>
        <v>---</v>
      </c>
      <c r="N325" s="44" t="str">
        <f>IFERROR(VLOOKUP(L325,IF($M$4="TE0714_REV01",RAW_m_TE0714_REV01!$AE:$AJ,IF($M$4="TE0714_REV02",RAW_m_TE0714_REV02!$AE:$AJ,IF($M$4="TE0714_REV03",RAW_m_TE0714_REV03!$AE:$AJ))),6,0),"---")</f>
        <v>---</v>
      </c>
      <c r="O325" s="54" t="str">
        <f>IFERROR(VLOOKUP(L325,IF($M$4="TE0714_REV01",RAW_m_TE0714_REV01!$AD:$AE,IF($M$4="TE0714_REV02",RAW_m_TE0714_REV02!$AD:$AE,IF($M$4="TE0714_REV03",RAW_m_TE0714_REV03!$AD:$AE))),2,0),"---")</f>
        <v>---</v>
      </c>
      <c r="P325" s="44" t="str">
        <f>IFERROR(VLOOKUP(O325,IF($M$4="TE0714_REV01",RAW_m_TE0714_REV01!$AJ:$AK,IF($M$4="TE0714_REV02",RAW_m_TE0714_REV02!$AJ:$AK,IF($M$4="TE0714_REV03",RAW_m_TE0714_REV03!$AJ:$AK))),2,0),"---")</f>
        <v>---</v>
      </c>
      <c r="Q325" s="44" t="str">
        <f>IFERROR(VLOOKUP(L325,IF($M$4="TE0714_REV01",RAW_m_TE0714_REV01!$AD:$AF,IF($M$4="TE0714_REV02",RAW_m_TE0714_REV02!$AD:$AF,IF($M$4="TE0714_REV03",RAW_m_TE0714_REV03!$AD:$AF))),3,0),"---")</f>
        <v>---</v>
      </c>
      <c r="R325" s="44" t="str">
        <f>IFERROR(VLOOKUP(O325,IF($M$4="TE0714_REV01",RAW_m_TE0714_REV01!$AE:$AG,IF($M$4="TE0714_REV02",RAW_m_TE0714_REV02!$AE:$AG,IF($M$4="TE0714_REV03",RAW_m_TE0714_REV03!$AE:$AG))),3,0),"---")</f>
        <v>---</v>
      </c>
      <c r="S325" s="44" t="str">
        <f t="shared" si="9"/>
        <v>---</v>
      </c>
    </row>
    <row r="326" spans="2:19" ht="15" customHeight="1" x14ac:dyDescent="0.25">
      <c r="B326" s="41">
        <f t="shared" si="8"/>
        <v>321</v>
      </c>
      <c r="C326" s="42">
        <f>IFERROR(IF($C$4="TEBT0714_REV01",CALC_CONN_TEBT0714_REV01!U326,IF($C$4="TEBB0714_REV01",CALC_CONN_TEBB0714_REV01!U326,IF($C$4="TEBA0714_REV01",CALC_CONN_TEBA0714_REV01!U326,))),"---")</f>
        <v>0</v>
      </c>
      <c r="D326" s="43">
        <f>IFERROR(IF($C$4="TEBT0714_REV01",CALC_CONN_TEBT0714_REV01!D326,IF($C$4="TEBB0714_REV01",CALC_CONN_TEBB0714_REV01!D326,IF($C$4="TEBA0714_REV01",CALC_CONN_TEBA0714_REV01!D326,))),"---")</f>
        <v>0</v>
      </c>
      <c r="E326" s="43">
        <f>IFERROR(IF($C$4="TEBT0714_REV01",CALC_CONN_TEBT0714_REV01!E326,IF($C$4="TEBB0714_REV01",CALC_CONN_TEBB0714_REV01!E326,IF($C$4="TEBA0714_REV01",CALC_CONN_TEBA0714_REV01!E326,))),"---")</f>
        <v>0</v>
      </c>
      <c r="F326" s="44" t="str">
        <f>IFERROR(IF(VLOOKUP($D326&amp;"-"&amp;$E326,IF($C$4="TEBA0714_REV01",CALC_CONN_TEBA0714_REV01!$F:$I,IF($C$4="TEBB0714_REV01",CALC_CONN_TEBB0714_REV01!$F:$I,IF($C$4="TEBT0714_REV01",CALC_CONN_TEBT0714_REV01!$F:$I))),4,0)="--","---",IF($C$4="TEBA0714_REV01",CALC_CONN_TEBA0714_REV01!$G326&amp; " --&gt; " &amp;CALC_CONN_TEBA0714_REV01!$I326&amp; " --&gt; ",IF($C$4="TEBB0714_REV01",CALC_CONN_TEBB0714_REV01!$G326&amp; " --&gt; " &amp;CALC_CONN_TEBB0714_REV01!$I326&amp; " --&gt; ",IF($C$4="TEBT0714_REV01",CALC_CONN_TEBT0714_REV01!$G326&amp; " --&gt; " &amp;CALC_CONN_TEBT0714_REV01!$I326&amp; " --&gt; ")))),"---")</f>
        <v>---</v>
      </c>
      <c r="G326" s="44" t="str">
        <f>IFERROR(IF(VLOOKUP($D326&amp;"-"&amp;$E326,IF($C$4="TEBA0714_REV01",CALC_CONN_TEBA0714_REV01!$F:$H,IF($C$4="TEBB0714_REV01",CALC_CONN_TEBB0714_REV01!$F:$H,IF($C$4="TEBT0714_REV01",CALC_CONN_TEBT0714_REV01!$F:$H))),3,0)="--",VLOOKUP($D326&amp;"-"&amp;$E326,IF($C$4="TEBA0714_REV01",CALC_CONN_TEBA0714_REV01!$F:$H,IF($C$4="TEBB0714_REV01",CALC_CONN_TEBB0714_REV01!$F:$H,IF($C$4="TEBT0714_REV01",CALC_CONN_TEBT0714_REV01!$F:$H))),2,0),VLOOKUP($D326&amp;"-"&amp;$E326,IF($C$4="TEBA0714_REV01",CALC_CONN_TEBA0714_REV01!$F:$H,IF($C$4="TEBB0714_REV01",CALC_CONN_TEBB0714_REV01!$F:$H,IF($C$4="TEBT0714_REV01",CALC_CONN_TEBT0714_REV01!$F:$H))),3,0)),"---")</f>
        <v>---</v>
      </c>
      <c r="H326" s="44" t="str">
        <f>IFERROR(VLOOKUP(G326,IF($C$4="TEBT0714_REV01",CALC_CONN_TEBT0714_REV01!$G:$T,IF($C$4="TEBB0714_REV01",CALC_CONN_TEBB0714_REV01!$G:$T,IF($C$4="TEBA0714_REV01",CALC_CONN_TEBA0714_REV01!$G:$T))),14,0),"---")</f>
        <v>---</v>
      </c>
      <c r="I326" s="44" t="str">
        <f>IFERROR(VLOOKUP($D326&amp;"-"&amp;$E326,IF($C$4="TEBA0714_REV01",CALC_CONN_TEBA0714_REV01!$F:$K,IF($C$4="TEBB0714_REV01",CALC_CONN_TEBB0714_REV01!$F:$K,IF($C$4="TEBT0714_REV01",CALC_CONN_TEBT0714_REV01!$F:$K,"???"))),6,0),"---")</f>
        <v>---</v>
      </c>
      <c r="J326" s="45" t="str">
        <f>IFERROR(VLOOKUP($D326&amp;"-"&amp;$E326,IF($C$4="TEBA0714_REV01",CALC_CONN_TEBA0714_REV01!$F:$M,IF($C$4="TEBB0714_REV01",CALC_CONN_TEBB0714_REV01!$F:$M,IF($C$4="TEBT0714_REV01",CALC_CONN_TEBT0714_REV01!$F:$M,"???"))),8,0),"---")</f>
        <v>---</v>
      </c>
      <c r="K326" s="46" t="str">
        <f>IFERROR(VLOOKUP($D326&amp;"-"&amp;$E326,IF($C$4="TEBT0714_REV01",CALC_CONN_TEBT0714_REV01!$F:$N,IF($C$4="TEBB0714_REV01",CALC_CONN_TEBB0714_REV01!$F:$N,IF($C$4="TEBA0714_REV01",CALC_CONN_TEBA0714_REV01!$F:$N))),9,0),"---")</f>
        <v>---</v>
      </c>
      <c r="L326" s="44" t="str">
        <f>IFERROR(VLOOKUP(K326,B2B!$H$3:$I$2000,2,0),"---")</f>
        <v>---</v>
      </c>
      <c r="M326" s="44" t="str">
        <f>IFERROR(VLOOKUP(L326,IF($M$4="TE0714_REV01",RAW_m_TE0714_REV01!$AD:$AH,IF($M$4="TE0714_REV02",RAW_m_TE0714_REV02!$AD:$AH,IF($M$4="TE0714_REV03",RAW_m_TE0714_REV03!$AD:$AH))),5,0),"---")</f>
        <v>---</v>
      </c>
      <c r="N326" s="44" t="str">
        <f>IFERROR(VLOOKUP(L326,IF($M$4="TE0714_REV01",RAW_m_TE0714_REV01!$AE:$AJ,IF($M$4="TE0714_REV02",RAW_m_TE0714_REV02!$AE:$AJ,IF($M$4="TE0714_REV03",RAW_m_TE0714_REV03!$AE:$AJ))),6,0),"---")</f>
        <v>---</v>
      </c>
      <c r="O326" s="54" t="str">
        <f>IFERROR(VLOOKUP(L326,IF($M$4="TE0714_REV01",RAW_m_TE0714_REV01!$AD:$AE,IF($M$4="TE0714_REV02",RAW_m_TE0714_REV02!$AD:$AE,IF($M$4="TE0714_REV03",RAW_m_TE0714_REV03!$AD:$AE))),2,0),"---")</f>
        <v>---</v>
      </c>
      <c r="P326" s="44" t="str">
        <f>IFERROR(VLOOKUP(O326,IF($M$4="TE0714_REV01",RAW_m_TE0714_REV01!$AJ:$AK,IF($M$4="TE0714_REV02",RAW_m_TE0714_REV02!$AJ:$AK,IF($M$4="TE0714_REV03",RAW_m_TE0714_REV03!$AJ:$AK))),2,0),"---")</f>
        <v>---</v>
      </c>
      <c r="Q326" s="44" t="str">
        <f>IFERROR(VLOOKUP(L326,IF($M$4="TE0714_REV01",RAW_m_TE0714_REV01!$AD:$AF,IF($M$4="TE0714_REV02",RAW_m_TE0714_REV02!$AD:$AF,IF($M$4="TE0714_REV03",RAW_m_TE0714_REV03!$AD:$AF))),3,0),"---")</f>
        <v>---</v>
      </c>
      <c r="R326" s="44" t="str">
        <f>IFERROR(VLOOKUP(O326,IF($M$4="TE0714_REV01",RAW_m_TE0714_REV01!$AE:$AG,IF($M$4="TE0714_REV02",RAW_m_TE0714_REV02!$AE:$AG,IF($M$4="TE0714_REV03",RAW_m_TE0714_REV03!$AE:$AG))),3,0),"---")</f>
        <v>---</v>
      </c>
      <c r="S326" s="44" t="str">
        <f t="shared" si="9"/>
        <v>---</v>
      </c>
    </row>
    <row r="327" spans="2:19" ht="15" customHeight="1" x14ac:dyDescent="0.25">
      <c r="B327" s="41">
        <f t="shared" si="8"/>
        <v>322</v>
      </c>
      <c r="C327" s="42">
        <f>IFERROR(IF($C$4="TEBT0714_REV01",CALC_CONN_TEBT0714_REV01!U327,IF($C$4="TEBB0714_REV01",CALC_CONN_TEBB0714_REV01!U327,IF($C$4="TEBA0714_REV01",CALC_CONN_TEBA0714_REV01!U327,))),"---")</f>
        <v>0</v>
      </c>
      <c r="D327" s="43">
        <f>IFERROR(IF($C$4="TEBT0714_REV01",CALC_CONN_TEBT0714_REV01!D327,IF($C$4="TEBB0714_REV01",CALC_CONN_TEBB0714_REV01!D327,IF($C$4="TEBA0714_REV01",CALC_CONN_TEBA0714_REV01!D327,))),"---")</f>
        <v>0</v>
      </c>
      <c r="E327" s="43">
        <f>IFERROR(IF($C$4="TEBT0714_REV01",CALC_CONN_TEBT0714_REV01!E327,IF($C$4="TEBB0714_REV01",CALC_CONN_TEBB0714_REV01!E327,IF($C$4="TEBA0714_REV01",CALC_CONN_TEBA0714_REV01!E327,))),"---")</f>
        <v>0</v>
      </c>
      <c r="F327" s="44" t="str">
        <f>IFERROR(IF(VLOOKUP($D327&amp;"-"&amp;$E327,IF($C$4="TEBA0714_REV01",CALC_CONN_TEBA0714_REV01!$F:$I,IF($C$4="TEBB0714_REV01",CALC_CONN_TEBB0714_REV01!$F:$I,IF($C$4="TEBT0714_REV01",CALC_CONN_TEBT0714_REV01!$F:$I))),4,0)="--","---",IF($C$4="TEBA0714_REV01",CALC_CONN_TEBA0714_REV01!$G327&amp; " --&gt; " &amp;CALC_CONN_TEBA0714_REV01!$I327&amp; " --&gt; ",IF($C$4="TEBB0714_REV01",CALC_CONN_TEBB0714_REV01!$G327&amp; " --&gt; " &amp;CALC_CONN_TEBB0714_REV01!$I327&amp; " --&gt; ",IF($C$4="TEBT0714_REV01",CALC_CONN_TEBT0714_REV01!$G327&amp; " --&gt; " &amp;CALC_CONN_TEBT0714_REV01!$I327&amp; " --&gt; ")))),"---")</f>
        <v>---</v>
      </c>
      <c r="G327" s="44" t="str">
        <f>IFERROR(IF(VLOOKUP($D327&amp;"-"&amp;$E327,IF($C$4="TEBA0714_REV01",CALC_CONN_TEBA0714_REV01!$F:$H,IF($C$4="TEBB0714_REV01",CALC_CONN_TEBB0714_REV01!$F:$H,IF($C$4="TEBT0714_REV01",CALC_CONN_TEBT0714_REV01!$F:$H))),3,0)="--",VLOOKUP($D327&amp;"-"&amp;$E327,IF($C$4="TEBA0714_REV01",CALC_CONN_TEBA0714_REV01!$F:$H,IF($C$4="TEBB0714_REV01",CALC_CONN_TEBB0714_REV01!$F:$H,IF($C$4="TEBT0714_REV01",CALC_CONN_TEBT0714_REV01!$F:$H))),2,0),VLOOKUP($D327&amp;"-"&amp;$E327,IF($C$4="TEBA0714_REV01",CALC_CONN_TEBA0714_REV01!$F:$H,IF($C$4="TEBB0714_REV01",CALC_CONN_TEBB0714_REV01!$F:$H,IF($C$4="TEBT0714_REV01",CALC_CONN_TEBT0714_REV01!$F:$H))),3,0)),"---")</f>
        <v>---</v>
      </c>
      <c r="H327" s="44" t="str">
        <f>IFERROR(VLOOKUP(G327,IF($C$4="TEBT0714_REV01",CALC_CONN_TEBT0714_REV01!$G:$T,IF($C$4="TEBB0714_REV01",CALC_CONN_TEBB0714_REV01!$G:$T,IF($C$4="TEBA0714_REV01",CALC_CONN_TEBA0714_REV01!$G:$T))),14,0),"---")</f>
        <v>---</v>
      </c>
      <c r="I327" s="44" t="str">
        <f>IFERROR(VLOOKUP($D327&amp;"-"&amp;$E327,IF($C$4="TEBA0714_REV01",CALC_CONN_TEBA0714_REV01!$F:$K,IF($C$4="TEBB0714_REV01",CALC_CONN_TEBB0714_REV01!$F:$K,IF($C$4="TEBT0714_REV01",CALC_CONN_TEBT0714_REV01!$F:$K,"???"))),6,0),"---")</f>
        <v>---</v>
      </c>
      <c r="J327" s="45" t="str">
        <f>IFERROR(VLOOKUP($D327&amp;"-"&amp;$E327,IF($C$4="TEBA0714_REV01",CALC_CONN_TEBA0714_REV01!$F:$M,IF($C$4="TEBB0714_REV01",CALC_CONN_TEBB0714_REV01!$F:$M,IF($C$4="TEBT0714_REV01",CALC_CONN_TEBT0714_REV01!$F:$M,"???"))),8,0),"---")</f>
        <v>---</v>
      </c>
      <c r="K327" s="46" t="str">
        <f>IFERROR(VLOOKUP($D327&amp;"-"&amp;$E327,IF($C$4="TEBT0714_REV01",CALC_CONN_TEBT0714_REV01!$F:$N,IF($C$4="TEBB0714_REV01",CALC_CONN_TEBB0714_REV01!$F:$N,IF($C$4="TEBA0714_REV01",CALC_CONN_TEBA0714_REV01!$F:$N))),9,0),"---")</f>
        <v>---</v>
      </c>
      <c r="L327" s="44" t="str">
        <f>IFERROR(VLOOKUP(K327,B2B!$H$3:$I$2000,2,0),"---")</f>
        <v>---</v>
      </c>
      <c r="M327" s="44" t="str">
        <f>IFERROR(VLOOKUP(L327,IF($M$4="TE0714_REV01",RAW_m_TE0714_REV01!$AD:$AH,IF($M$4="TE0714_REV02",RAW_m_TE0714_REV02!$AD:$AH,IF($M$4="TE0714_REV03",RAW_m_TE0714_REV03!$AD:$AH))),5,0),"---")</f>
        <v>---</v>
      </c>
      <c r="N327" s="44" t="str">
        <f>IFERROR(VLOOKUP(L327,IF($M$4="TE0714_REV01",RAW_m_TE0714_REV01!$AE:$AJ,IF($M$4="TE0714_REV02",RAW_m_TE0714_REV02!$AE:$AJ,IF($M$4="TE0714_REV03",RAW_m_TE0714_REV03!$AE:$AJ))),6,0),"---")</f>
        <v>---</v>
      </c>
      <c r="O327" s="54" t="str">
        <f>IFERROR(VLOOKUP(L327,IF($M$4="TE0714_REV01",RAW_m_TE0714_REV01!$AD:$AE,IF($M$4="TE0714_REV02",RAW_m_TE0714_REV02!$AD:$AE,IF($M$4="TE0714_REV03",RAW_m_TE0714_REV03!$AD:$AE))),2,0),"---")</f>
        <v>---</v>
      </c>
      <c r="P327" s="44" t="str">
        <f>IFERROR(VLOOKUP(O327,IF($M$4="TE0714_REV01",RAW_m_TE0714_REV01!$AJ:$AK,IF($M$4="TE0714_REV02",RAW_m_TE0714_REV02!$AJ:$AK,IF($M$4="TE0714_REV03",RAW_m_TE0714_REV03!$AJ:$AK))),2,0),"---")</f>
        <v>---</v>
      </c>
      <c r="Q327" s="44" t="str">
        <f>IFERROR(VLOOKUP(L327,IF($M$4="TE0714_REV01",RAW_m_TE0714_REV01!$AD:$AF,IF($M$4="TE0714_REV02",RAW_m_TE0714_REV02!$AD:$AF,IF($M$4="TE0714_REV03",RAW_m_TE0714_REV03!$AD:$AF))),3,0),"---")</f>
        <v>---</v>
      </c>
      <c r="R327" s="44" t="str">
        <f>IFERROR(VLOOKUP(O327,IF($M$4="TE0714_REV01",RAW_m_TE0714_REV01!$AE:$AG,IF($M$4="TE0714_REV02",RAW_m_TE0714_REV02!$AE:$AG,IF($M$4="TE0714_REV03",RAW_m_TE0714_REV03!$AE:$AG))),3,0),"---")</f>
        <v>---</v>
      </c>
      <c r="S327" s="44" t="str">
        <f t="shared" si="9"/>
        <v>---</v>
      </c>
    </row>
    <row r="328" spans="2:19" ht="15" customHeight="1" x14ac:dyDescent="0.25">
      <c r="B328" s="41">
        <f t="shared" ref="B328:B391" si="10">B327+1</f>
        <v>323</v>
      </c>
      <c r="C328" s="42">
        <f>IFERROR(IF($C$4="TEBT0714_REV01",CALC_CONN_TEBT0714_REV01!U328,IF($C$4="TEBB0714_REV01",CALC_CONN_TEBB0714_REV01!U328,IF($C$4="TEBA0714_REV01",CALC_CONN_TEBA0714_REV01!U328,))),"---")</f>
        <v>0</v>
      </c>
      <c r="D328" s="43">
        <f>IFERROR(IF($C$4="TEBT0714_REV01",CALC_CONN_TEBT0714_REV01!D328,IF($C$4="TEBB0714_REV01",CALC_CONN_TEBB0714_REV01!D328,IF($C$4="TEBA0714_REV01",CALC_CONN_TEBA0714_REV01!D328,))),"---")</f>
        <v>0</v>
      </c>
      <c r="E328" s="43">
        <f>IFERROR(IF($C$4="TEBT0714_REV01",CALC_CONN_TEBT0714_REV01!E328,IF($C$4="TEBB0714_REV01",CALC_CONN_TEBB0714_REV01!E328,IF($C$4="TEBA0714_REV01",CALC_CONN_TEBA0714_REV01!E328,))),"---")</f>
        <v>0</v>
      </c>
      <c r="F328" s="44" t="str">
        <f>IFERROR(IF(VLOOKUP($D328&amp;"-"&amp;$E328,IF($C$4="TEBA0714_REV01",CALC_CONN_TEBA0714_REV01!$F:$I,IF($C$4="TEBB0714_REV01",CALC_CONN_TEBB0714_REV01!$F:$I,IF($C$4="TEBT0714_REV01",CALC_CONN_TEBT0714_REV01!$F:$I))),4,0)="--","---",IF($C$4="TEBA0714_REV01",CALC_CONN_TEBA0714_REV01!$G328&amp; " --&gt; " &amp;CALC_CONN_TEBA0714_REV01!$I328&amp; " --&gt; ",IF($C$4="TEBB0714_REV01",CALC_CONN_TEBB0714_REV01!$G328&amp; " --&gt; " &amp;CALC_CONN_TEBB0714_REV01!$I328&amp; " --&gt; ",IF($C$4="TEBT0714_REV01",CALC_CONN_TEBT0714_REV01!$G328&amp; " --&gt; " &amp;CALC_CONN_TEBT0714_REV01!$I328&amp; " --&gt; ")))),"---")</f>
        <v>---</v>
      </c>
      <c r="G328" s="44" t="str">
        <f>IFERROR(IF(VLOOKUP($D328&amp;"-"&amp;$E328,IF($C$4="TEBA0714_REV01",CALC_CONN_TEBA0714_REV01!$F:$H,IF($C$4="TEBB0714_REV01",CALC_CONN_TEBB0714_REV01!$F:$H,IF($C$4="TEBT0714_REV01",CALC_CONN_TEBT0714_REV01!$F:$H))),3,0)="--",VLOOKUP($D328&amp;"-"&amp;$E328,IF($C$4="TEBA0714_REV01",CALC_CONN_TEBA0714_REV01!$F:$H,IF($C$4="TEBB0714_REV01",CALC_CONN_TEBB0714_REV01!$F:$H,IF($C$4="TEBT0714_REV01",CALC_CONN_TEBT0714_REV01!$F:$H))),2,0),VLOOKUP($D328&amp;"-"&amp;$E328,IF($C$4="TEBA0714_REV01",CALC_CONN_TEBA0714_REV01!$F:$H,IF($C$4="TEBB0714_REV01",CALC_CONN_TEBB0714_REV01!$F:$H,IF($C$4="TEBT0714_REV01",CALC_CONN_TEBT0714_REV01!$F:$H))),3,0)),"---")</f>
        <v>---</v>
      </c>
      <c r="H328" s="44" t="str">
        <f>IFERROR(VLOOKUP(G328,IF($C$4="TEBT0714_REV01",CALC_CONN_TEBT0714_REV01!$G:$T,IF($C$4="TEBB0714_REV01",CALC_CONN_TEBB0714_REV01!$G:$T,IF($C$4="TEBA0714_REV01",CALC_CONN_TEBA0714_REV01!$G:$T))),14,0),"---")</f>
        <v>---</v>
      </c>
      <c r="I328" s="44" t="str">
        <f>IFERROR(VLOOKUP($D328&amp;"-"&amp;$E328,IF($C$4="TEBA0714_REV01",CALC_CONN_TEBA0714_REV01!$F:$K,IF($C$4="TEBB0714_REV01",CALC_CONN_TEBB0714_REV01!$F:$K,IF($C$4="TEBT0714_REV01",CALC_CONN_TEBT0714_REV01!$F:$K,"???"))),6,0),"---")</f>
        <v>---</v>
      </c>
      <c r="J328" s="45" t="str">
        <f>IFERROR(VLOOKUP($D328&amp;"-"&amp;$E328,IF($C$4="TEBA0714_REV01",CALC_CONN_TEBA0714_REV01!$F:$M,IF($C$4="TEBB0714_REV01",CALC_CONN_TEBB0714_REV01!$F:$M,IF($C$4="TEBT0714_REV01",CALC_CONN_TEBT0714_REV01!$F:$M,"???"))),8,0),"---")</f>
        <v>---</v>
      </c>
      <c r="K328" s="46" t="str">
        <f>IFERROR(VLOOKUP($D328&amp;"-"&amp;$E328,IF($C$4="TEBT0714_REV01",CALC_CONN_TEBT0714_REV01!$F:$N,IF($C$4="TEBB0714_REV01",CALC_CONN_TEBB0714_REV01!$F:$N,IF($C$4="TEBA0714_REV01",CALC_CONN_TEBA0714_REV01!$F:$N))),9,0),"---")</f>
        <v>---</v>
      </c>
      <c r="L328" s="44" t="str">
        <f>IFERROR(VLOOKUP(K328,B2B!$H$3:$I$2000,2,0),"---")</f>
        <v>---</v>
      </c>
      <c r="M328" s="44" t="str">
        <f>IFERROR(VLOOKUP(L328,IF($M$4="TE0714_REV01",RAW_m_TE0714_REV01!$AD:$AH,IF($M$4="TE0714_REV02",RAW_m_TE0714_REV02!$AD:$AH,IF($M$4="TE0714_REV03",RAW_m_TE0714_REV03!$AD:$AH))),5,0),"---")</f>
        <v>---</v>
      </c>
      <c r="N328" s="44" t="str">
        <f>IFERROR(VLOOKUP(L328,IF($M$4="TE0714_REV01",RAW_m_TE0714_REV01!$AE:$AJ,IF($M$4="TE0714_REV02",RAW_m_TE0714_REV02!$AE:$AJ,IF($M$4="TE0714_REV03",RAW_m_TE0714_REV03!$AE:$AJ))),6,0),"---")</f>
        <v>---</v>
      </c>
      <c r="O328" s="54" t="str">
        <f>IFERROR(VLOOKUP(L328,IF($M$4="TE0714_REV01",RAW_m_TE0714_REV01!$AD:$AE,IF($M$4="TE0714_REV02",RAW_m_TE0714_REV02!$AD:$AE,IF($M$4="TE0714_REV03",RAW_m_TE0714_REV03!$AD:$AE))),2,0),"---")</f>
        <v>---</v>
      </c>
      <c r="P328" s="44" t="str">
        <f>IFERROR(VLOOKUP(O328,IF($M$4="TE0714_REV01",RAW_m_TE0714_REV01!$AJ:$AK,IF($M$4="TE0714_REV02",RAW_m_TE0714_REV02!$AJ:$AK,IF($M$4="TE0714_REV03",RAW_m_TE0714_REV03!$AJ:$AK))),2,0),"---")</f>
        <v>---</v>
      </c>
      <c r="Q328" s="44" t="str">
        <f>IFERROR(VLOOKUP(L328,IF($M$4="TE0714_REV01",RAW_m_TE0714_REV01!$AD:$AF,IF($M$4="TE0714_REV02",RAW_m_TE0714_REV02!$AD:$AF,IF($M$4="TE0714_REV03",RAW_m_TE0714_REV03!$AD:$AF))),3,0),"---")</f>
        <v>---</v>
      </c>
      <c r="R328" s="44" t="str">
        <f>IFERROR(VLOOKUP(O328,IF($M$4="TE0714_REV01",RAW_m_TE0714_REV01!$AE:$AG,IF($M$4="TE0714_REV02",RAW_m_TE0714_REV02!$AE:$AG,IF($M$4="TE0714_REV03",RAW_m_TE0714_REV03!$AE:$AG))),3,0),"---")</f>
        <v>---</v>
      </c>
      <c r="S328" s="44" t="str">
        <f t="shared" ref="S328:S391" si="11">IFERROR(SUBSTITUTE(I328,"mm","")+SUBSTITUTE(R328,"mm",""),"---")</f>
        <v>---</v>
      </c>
    </row>
    <row r="329" spans="2:19" ht="15" customHeight="1" x14ac:dyDescent="0.25">
      <c r="B329" s="41">
        <f t="shared" si="10"/>
        <v>324</v>
      </c>
      <c r="C329" s="42">
        <f>IFERROR(IF($C$4="TEBT0714_REV01",CALC_CONN_TEBT0714_REV01!U329,IF($C$4="TEBB0714_REV01",CALC_CONN_TEBB0714_REV01!U329,IF($C$4="TEBA0714_REV01",CALC_CONN_TEBA0714_REV01!U329,))),"---")</f>
        <v>0</v>
      </c>
      <c r="D329" s="43">
        <f>IFERROR(IF($C$4="TEBT0714_REV01",CALC_CONN_TEBT0714_REV01!D329,IF($C$4="TEBB0714_REV01",CALC_CONN_TEBB0714_REV01!D329,IF($C$4="TEBA0714_REV01",CALC_CONN_TEBA0714_REV01!D329,))),"---")</f>
        <v>0</v>
      </c>
      <c r="E329" s="43">
        <f>IFERROR(IF($C$4="TEBT0714_REV01",CALC_CONN_TEBT0714_REV01!E329,IF($C$4="TEBB0714_REV01",CALC_CONN_TEBB0714_REV01!E329,IF($C$4="TEBA0714_REV01",CALC_CONN_TEBA0714_REV01!E329,))),"---")</f>
        <v>0</v>
      </c>
      <c r="F329" s="44" t="str">
        <f>IFERROR(IF(VLOOKUP($D329&amp;"-"&amp;$E329,IF($C$4="TEBA0714_REV01",CALC_CONN_TEBA0714_REV01!$F:$I,IF($C$4="TEBB0714_REV01",CALC_CONN_TEBB0714_REV01!$F:$I,IF($C$4="TEBT0714_REV01",CALC_CONN_TEBT0714_REV01!$F:$I))),4,0)="--","---",IF($C$4="TEBA0714_REV01",CALC_CONN_TEBA0714_REV01!$G329&amp; " --&gt; " &amp;CALC_CONN_TEBA0714_REV01!$I329&amp; " --&gt; ",IF($C$4="TEBB0714_REV01",CALC_CONN_TEBB0714_REV01!$G329&amp; " --&gt; " &amp;CALC_CONN_TEBB0714_REV01!$I329&amp; " --&gt; ",IF($C$4="TEBT0714_REV01",CALC_CONN_TEBT0714_REV01!$G329&amp; " --&gt; " &amp;CALC_CONN_TEBT0714_REV01!$I329&amp; " --&gt; ")))),"---")</f>
        <v>---</v>
      </c>
      <c r="G329" s="44" t="str">
        <f>IFERROR(IF(VLOOKUP($D329&amp;"-"&amp;$E329,IF($C$4="TEBA0714_REV01",CALC_CONN_TEBA0714_REV01!$F:$H,IF($C$4="TEBB0714_REV01",CALC_CONN_TEBB0714_REV01!$F:$H,IF($C$4="TEBT0714_REV01",CALC_CONN_TEBT0714_REV01!$F:$H))),3,0)="--",VLOOKUP($D329&amp;"-"&amp;$E329,IF($C$4="TEBA0714_REV01",CALC_CONN_TEBA0714_REV01!$F:$H,IF($C$4="TEBB0714_REV01",CALC_CONN_TEBB0714_REV01!$F:$H,IF($C$4="TEBT0714_REV01",CALC_CONN_TEBT0714_REV01!$F:$H))),2,0),VLOOKUP($D329&amp;"-"&amp;$E329,IF($C$4="TEBA0714_REV01",CALC_CONN_TEBA0714_REV01!$F:$H,IF($C$4="TEBB0714_REV01",CALC_CONN_TEBB0714_REV01!$F:$H,IF($C$4="TEBT0714_REV01",CALC_CONN_TEBT0714_REV01!$F:$H))),3,0)),"---")</f>
        <v>---</v>
      </c>
      <c r="H329" s="44" t="str">
        <f>IFERROR(VLOOKUP(G329,IF($C$4="TEBT0714_REV01",CALC_CONN_TEBT0714_REV01!$G:$T,IF($C$4="TEBB0714_REV01",CALC_CONN_TEBB0714_REV01!$G:$T,IF($C$4="TEBA0714_REV01",CALC_CONN_TEBA0714_REV01!$G:$T))),14,0),"---")</f>
        <v>---</v>
      </c>
      <c r="I329" s="44" t="str">
        <f>IFERROR(VLOOKUP($D329&amp;"-"&amp;$E329,IF($C$4="TEBA0714_REV01",CALC_CONN_TEBA0714_REV01!$F:$K,IF($C$4="TEBB0714_REV01",CALC_CONN_TEBB0714_REV01!$F:$K,IF($C$4="TEBT0714_REV01",CALC_CONN_TEBT0714_REV01!$F:$K,"???"))),6,0),"---")</f>
        <v>---</v>
      </c>
      <c r="J329" s="45" t="str">
        <f>IFERROR(VLOOKUP($D329&amp;"-"&amp;$E329,IF($C$4="TEBA0714_REV01",CALC_CONN_TEBA0714_REV01!$F:$M,IF($C$4="TEBB0714_REV01",CALC_CONN_TEBB0714_REV01!$F:$M,IF($C$4="TEBT0714_REV01",CALC_CONN_TEBT0714_REV01!$F:$M,"???"))),8,0),"---")</f>
        <v>---</v>
      </c>
      <c r="K329" s="46" t="str">
        <f>IFERROR(VLOOKUP($D329&amp;"-"&amp;$E329,IF($C$4="TEBT0714_REV01",CALC_CONN_TEBT0714_REV01!$F:$N,IF($C$4="TEBB0714_REV01",CALC_CONN_TEBB0714_REV01!$F:$N,IF($C$4="TEBA0714_REV01",CALC_CONN_TEBA0714_REV01!$F:$N))),9,0),"---")</f>
        <v>---</v>
      </c>
      <c r="L329" s="44" t="str">
        <f>IFERROR(VLOOKUP(K329,B2B!$H$3:$I$2000,2,0),"---")</f>
        <v>---</v>
      </c>
      <c r="M329" s="44" t="str">
        <f>IFERROR(VLOOKUP(L329,IF($M$4="TE0714_REV01",RAW_m_TE0714_REV01!$AD:$AH,IF($M$4="TE0714_REV02",RAW_m_TE0714_REV02!$AD:$AH,IF($M$4="TE0714_REV03",RAW_m_TE0714_REV03!$AD:$AH))),5,0),"---")</f>
        <v>---</v>
      </c>
      <c r="N329" s="44" t="str">
        <f>IFERROR(VLOOKUP(L329,IF($M$4="TE0714_REV01",RAW_m_TE0714_REV01!$AE:$AJ,IF($M$4="TE0714_REV02",RAW_m_TE0714_REV02!$AE:$AJ,IF($M$4="TE0714_REV03",RAW_m_TE0714_REV03!$AE:$AJ))),6,0),"---")</f>
        <v>---</v>
      </c>
      <c r="O329" s="54" t="str">
        <f>IFERROR(VLOOKUP(L329,IF($M$4="TE0714_REV01",RAW_m_TE0714_REV01!$AD:$AE,IF($M$4="TE0714_REV02",RAW_m_TE0714_REV02!$AD:$AE,IF($M$4="TE0714_REV03",RAW_m_TE0714_REV03!$AD:$AE))),2,0),"---")</f>
        <v>---</v>
      </c>
      <c r="P329" s="44" t="str">
        <f>IFERROR(VLOOKUP(O329,IF($M$4="TE0714_REV01",RAW_m_TE0714_REV01!$AJ:$AK,IF($M$4="TE0714_REV02",RAW_m_TE0714_REV02!$AJ:$AK,IF($M$4="TE0714_REV03",RAW_m_TE0714_REV03!$AJ:$AK))),2,0),"---")</f>
        <v>---</v>
      </c>
      <c r="Q329" s="44" t="str">
        <f>IFERROR(VLOOKUP(L329,IF($M$4="TE0714_REV01",RAW_m_TE0714_REV01!$AD:$AF,IF($M$4="TE0714_REV02",RAW_m_TE0714_REV02!$AD:$AF,IF($M$4="TE0714_REV03",RAW_m_TE0714_REV03!$AD:$AF))),3,0),"---")</f>
        <v>---</v>
      </c>
      <c r="R329" s="44" t="str">
        <f>IFERROR(VLOOKUP(O329,IF($M$4="TE0714_REV01",RAW_m_TE0714_REV01!$AE:$AG,IF($M$4="TE0714_REV02",RAW_m_TE0714_REV02!$AE:$AG,IF($M$4="TE0714_REV03",RAW_m_TE0714_REV03!$AE:$AG))),3,0),"---")</f>
        <v>---</v>
      </c>
      <c r="S329" s="44" t="str">
        <f t="shared" si="11"/>
        <v>---</v>
      </c>
    </row>
    <row r="330" spans="2:19" ht="15" customHeight="1" x14ac:dyDescent="0.25">
      <c r="B330" s="41">
        <f t="shared" si="10"/>
        <v>325</v>
      </c>
      <c r="C330" s="42">
        <f>IFERROR(IF($C$4="TEBT0714_REV01",CALC_CONN_TEBT0714_REV01!U330,IF($C$4="TEBB0714_REV01",CALC_CONN_TEBB0714_REV01!U330,IF($C$4="TEBA0714_REV01",CALC_CONN_TEBA0714_REV01!U330,))),"---")</f>
        <v>0</v>
      </c>
      <c r="D330" s="43">
        <f>IFERROR(IF($C$4="TEBT0714_REV01",CALC_CONN_TEBT0714_REV01!D330,IF($C$4="TEBB0714_REV01",CALC_CONN_TEBB0714_REV01!D330,IF($C$4="TEBA0714_REV01",CALC_CONN_TEBA0714_REV01!D330,))),"---")</f>
        <v>0</v>
      </c>
      <c r="E330" s="43">
        <f>IFERROR(IF($C$4="TEBT0714_REV01",CALC_CONN_TEBT0714_REV01!E330,IF($C$4="TEBB0714_REV01",CALC_CONN_TEBB0714_REV01!E330,IF($C$4="TEBA0714_REV01",CALC_CONN_TEBA0714_REV01!E330,))),"---")</f>
        <v>0</v>
      </c>
      <c r="F330" s="44" t="str">
        <f>IFERROR(IF(VLOOKUP($D330&amp;"-"&amp;$E330,IF($C$4="TEBA0714_REV01",CALC_CONN_TEBA0714_REV01!$F:$I,IF($C$4="TEBB0714_REV01",CALC_CONN_TEBB0714_REV01!$F:$I,IF($C$4="TEBT0714_REV01",CALC_CONN_TEBT0714_REV01!$F:$I))),4,0)="--","---",IF($C$4="TEBA0714_REV01",CALC_CONN_TEBA0714_REV01!$G330&amp; " --&gt; " &amp;CALC_CONN_TEBA0714_REV01!$I330&amp; " --&gt; ",IF($C$4="TEBB0714_REV01",CALC_CONN_TEBB0714_REV01!$G330&amp; " --&gt; " &amp;CALC_CONN_TEBB0714_REV01!$I330&amp; " --&gt; ",IF($C$4="TEBT0714_REV01",CALC_CONN_TEBT0714_REV01!$G330&amp; " --&gt; " &amp;CALC_CONN_TEBT0714_REV01!$I330&amp; " --&gt; ")))),"---")</f>
        <v>---</v>
      </c>
      <c r="G330" s="44" t="str">
        <f>IFERROR(IF(VLOOKUP($D330&amp;"-"&amp;$E330,IF($C$4="TEBA0714_REV01",CALC_CONN_TEBA0714_REV01!$F:$H,IF($C$4="TEBB0714_REV01",CALC_CONN_TEBB0714_REV01!$F:$H,IF($C$4="TEBT0714_REV01",CALC_CONN_TEBT0714_REV01!$F:$H))),3,0)="--",VLOOKUP($D330&amp;"-"&amp;$E330,IF($C$4="TEBA0714_REV01",CALC_CONN_TEBA0714_REV01!$F:$H,IF($C$4="TEBB0714_REV01",CALC_CONN_TEBB0714_REV01!$F:$H,IF($C$4="TEBT0714_REV01",CALC_CONN_TEBT0714_REV01!$F:$H))),2,0),VLOOKUP($D330&amp;"-"&amp;$E330,IF($C$4="TEBA0714_REV01",CALC_CONN_TEBA0714_REV01!$F:$H,IF($C$4="TEBB0714_REV01",CALC_CONN_TEBB0714_REV01!$F:$H,IF($C$4="TEBT0714_REV01",CALC_CONN_TEBT0714_REV01!$F:$H))),3,0)),"---")</f>
        <v>---</v>
      </c>
      <c r="H330" s="44" t="str">
        <f>IFERROR(VLOOKUP(G330,IF($C$4="TEBT0714_REV01",CALC_CONN_TEBT0714_REV01!$G:$T,IF($C$4="TEBB0714_REV01",CALC_CONN_TEBB0714_REV01!$G:$T,IF($C$4="TEBA0714_REV01",CALC_CONN_TEBA0714_REV01!$G:$T))),14,0),"---")</f>
        <v>---</v>
      </c>
      <c r="I330" s="44" t="str">
        <f>IFERROR(VLOOKUP($D330&amp;"-"&amp;$E330,IF($C$4="TEBA0714_REV01",CALC_CONN_TEBA0714_REV01!$F:$K,IF($C$4="TEBB0714_REV01",CALC_CONN_TEBB0714_REV01!$F:$K,IF($C$4="TEBT0714_REV01",CALC_CONN_TEBT0714_REV01!$F:$K,"???"))),6,0),"---")</f>
        <v>---</v>
      </c>
      <c r="J330" s="45" t="str">
        <f>IFERROR(VLOOKUP($D330&amp;"-"&amp;$E330,IF($C$4="TEBA0714_REV01",CALC_CONN_TEBA0714_REV01!$F:$M,IF($C$4="TEBB0714_REV01",CALC_CONN_TEBB0714_REV01!$F:$M,IF($C$4="TEBT0714_REV01",CALC_CONN_TEBT0714_REV01!$F:$M,"???"))),8,0),"---")</f>
        <v>---</v>
      </c>
      <c r="K330" s="46" t="str">
        <f>IFERROR(VLOOKUP($D330&amp;"-"&amp;$E330,IF($C$4="TEBT0714_REV01",CALC_CONN_TEBT0714_REV01!$F:$N,IF($C$4="TEBB0714_REV01",CALC_CONN_TEBB0714_REV01!$F:$N,IF($C$4="TEBA0714_REV01",CALC_CONN_TEBA0714_REV01!$F:$N))),9,0),"---")</f>
        <v>---</v>
      </c>
      <c r="L330" s="44" t="str">
        <f>IFERROR(VLOOKUP(K330,B2B!$H$3:$I$2000,2,0),"---")</f>
        <v>---</v>
      </c>
      <c r="M330" s="44" t="str">
        <f>IFERROR(VLOOKUP(L330,IF($M$4="TE0714_REV01",RAW_m_TE0714_REV01!$AD:$AH,IF($M$4="TE0714_REV02",RAW_m_TE0714_REV02!$AD:$AH,IF($M$4="TE0714_REV03",RAW_m_TE0714_REV03!$AD:$AH))),5,0),"---")</f>
        <v>---</v>
      </c>
      <c r="N330" s="44" t="str">
        <f>IFERROR(VLOOKUP(L330,IF($M$4="TE0714_REV01",RAW_m_TE0714_REV01!$AE:$AJ,IF($M$4="TE0714_REV02",RAW_m_TE0714_REV02!$AE:$AJ,IF($M$4="TE0714_REV03",RAW_m_TE0714_REV03!$AE:$AJ))),6,0),"---")</f>
        <v>---</v>
      </c>
      <c r="O330" s="54" t="str">
        <f>IFERROR(VLOOKUP(L330,IF($M$4="TE0714_REV01",RAW_m_TE0714_REV01!$AD:$AE,IF($M$4="TE0714_REV02",RAW_m_TE0714_REV02!$AD:$AE,IF($M$4="TE0714_REV03",RAW_m_TE0714_REV03!$AD:$AE))),2,0),"---")</f>
        <v>---</v>
      </c>
      <c r="P330" s="44" t="str">
        <f>IFERROR(VLOOKUP(O330,IF($M$4="TE0714_REV01",RAW_m_TE0714_REV01!$AJ:$AK,IF($M$4="TE0714_REV02",RAW_m_TE0714_REV02!$AJ:$AK,IF($M$4="TE0714_REV03",RAW_m_TE0714_REV03!$AJ:$AK))),2,0),"---")</f>
        <v>---</v>
      </c>
      <c r="Q330" s="44" t="str">
        <f>IFERROR(VLOOKUP(L330,IF($M$4="TE0714_REV01",RAW_m_TE0714_REV01!$AD:$AF,IF($M$4="TE0714_REV02",RAW_m_TE0714_REV02!$AD:$AF,IF($M$4="TE0714_REV03",RAW_m_TE0714_REV03!$AD:$AF))),3,0),"---")</f>
        <v>---</v>
      </c>
      <c r="R330" s="44" t="str">
        <f>IFERROR(VLOOKUP(O330,IF($M$4="TE0714_REV01",RAW_m_TE0714_REV01!$AE:$AG,IF($M$4="TE0714_REV02",RAW_m_TE0714_REV02!$AE:$AG,IF($M$4="TE0714_REV03",RAW_m_TE0714_REV03!$AE:$AG))),3,0),"---")</f>
        <v>---</v>
      </c>
      <c r="S330" s="44" t="str">
        <f t="shared" si="11"/>
        <v>---</v>
      </c>
    </row>
    <row r="331" spans="2:19" ht="15" customHeight="1" x14ac:dyDescent="0.25">
      <c r="B331" s="41">
        <f t="shared" si="10"/>
        <v>326</v>
      </c>
      <c r="C331" s="42">
        <f>IFERROR(IF($C$4="TEBT0714_REV01",CALC_CONN_TEBT0714_REV01!U331,IF($C$4="TEBB0714_REV01",CALC_CONN_TEBB0714_REV01!U331,IF($C$4="TEBA0714_REV01",CALC_CONN_TEBA0714_REV01!U331,))),"---")</f>
        <v>0</v>
      </c>
      <c r="D331" s="43">
        <f>IFERROR(IF($C$4="TEBT0714_REV01",CALC_CONN_TEBT0714_REV01!D331,IF($C$4="TEBB0714_REV01",CALC_CONN_TEBB0714_REV01!D331,IF($C$4="TEBA0714_REV01",CALC_CONN_TEBA0714_REV01!D331,))),"---")</f>
        <v>0</v>
      </c>
      <c r="E331" s="43">
        <f>IFERROR(IF($C$4="TEBT0714_REV01",CALC_CONN_TEBT0714_REV01!E331,IF($C$4="TEBB0714_REV01",CALC_CONN_TEBB0714_REV01!E331,IF($C$4="TEBA0714_REV01",CALC_CONN_TEBA0714_REV01!E331,))),"---")</f>
        <v>0</v>
      </c>
      <c r="F331" s="44" t="str">
        <f>IFERROR(IF(VLOOKUP($D331&amp;"-"&amp;$E331,IF($C$4="TEBA0714_REV01",CALC_CONN_TEBA0714_REV01!$F:$I,IF($C$4="TEBB0714_REV01",CALC_CONN_TEBB0714_REV01!$F:$I,IF($C$4="TEBT0714_REV01",CALC_CONN_TEBT0714_REV01!$F:$I))),4,0)="--","---",IF($C$4="TEBA0714_REV01",CALC_CONN_TEBA0714_REV01!$G331&amp; " --&gt; " &amp;CALC_CONN_TEBA0714_REV01!$I331&amp; " --&gt; ",IF($C$4="TEBB0714_REV01",CALC_CONN_TEBB0714_REV01!$G331&amp; " --&gt; " &amp;CALC_CONN_TEBB0714_REV01!$I331&amp; " --&gt; ",IF($C$4="TEBT0714_REV01",CALC_CONN_TEBT0714_REV01!$G331&amp; " --&gt; " &amp;CALC_CONN_TEBT0714_REV01!$I331&amp; " --&gt; ")))),"---")</f>
        <v>---</v>
      </c>
      <c r="G331" s="44" t="str">
        <f>IFERROR(IF(VLOOKUP($D331&amp;"-"&amp;$E331,IF($C$4="TEBA0714_REV01",CALC_CONN_TEBA0714_REV01!$F:$H,IF($C$4="TEBB0714_REV01",CALC_CONN_TEBB0714_REV01!$F:$H,IF($C$4="TEBT0714_REV01",CALC_CONN_TEBT0714_REV01!$F:$H))),3,0)="--",VLOOKUP($D331&amp;"-"&amp;$E331,IF($C$4="TEBA0714_REV01",CALC_CONN_TEBA0714_REV01!$F:$H,IF($C$4="TEBB0714_REV01",CALC_CONN_TEBB0714_REV01!$F:$H,IF($C$4="TEBT0714_REV01",CALC_CONN_TEBT0714_REV01!$F:$H))),2,0),VLOOKUP($D331&amp;"-"&amp;$E331,IF($C$4="TEBA0714_REV01",CALC_CONN_TEBA0714_REV01!$F:$H,IF($C$4="TEBB0714_REV01",CALC_CONN_TEBB0714_REV01!$F:$H,IF($C$4="TEBT0714_REV01",CALC_CONN_TEBT0714_REV01!$F:$H))),3,0)),"---")</f>
        <v>---</v>
      </c>
      <c r="H331" s="44" t="str">
        <f>IFERROR(VLOOKUP(G331,IF($C$4="TEBT0714_REV01",CALC_CONN_TEBT0714_REV01!$G:$T,IF($C$4="TEBB0714_REV01",CALC_CONN_TEBB0714_REV01!$G:$T,IF($C$4="TEBA0714_REV01",CALC_CONN_TEBA0714_REV01!$G:$T))),14,0),"---")</f>
        <v>---</v>
      </c>
      <c r="I331" s="44" t="str">
        <f>IFERROR(VLOOKUP($D331&amp;"-"&amp;$E331,IF($C$4="TEBA0714_REV01",CALC_CONN_TEBA0714_REV01!$F:$K,IF($C$4="TEBB0714_REV01",CALC_CONN_TEBB0714_REV01!$F:$K,IF($C$4="TEBT0714_REV01",CALC_CONN_TEBT0714_REV01!$F:$K,"???"))),6,0),"---")</f>
        <v>---</v>
      </c>
      <c r="J331" s="45" t="str">
        <f>IFERROR(VLOOKUP($D331&amp;"-"&amp;$E331,IF($C$4="TEBA0714_REV01",CALC_CONN_TEBA0714_REV01!$F:$M,IF($C$4="TEBB0714_REV01",CALC_CONN_TEBB0714_REV01!$F:$M,IF($C$4="TEBT0714_REV01",CALC_CONN_TEBT0714_REV01!$F:$M,"???"))),8,0),"---")</f>
        <v>---</v>
      </c>
      <c r="K331" s="46" t="str">
        <f>IFERROR(VLOOKUP($D331&amp;"-"&amp;$E331,IF($C$4="TEBT0714_REV01",CALC_CONN_TEBT0714_REV01!$F:$N,IF($C$4="TEBB0714_REV01",CALC_CONN_TEBB0714_REV01!$F:$N,IF($C$4="TEBA0714_REV01",CALC_CONN_TEBA0714_REV01!$F:$N))),9,0),"---")</f>
        <v>---</v>
      </c>
      <c r="L331" s="44" t="str">
        <f>IFERROR(VLOOKUP(K331,B2B!$H$3:$I$2000,2,0),"---")</f>
        <v>---</v>
      </c>
      <c r="M331" s="44" t="str">
        <f>IFERROR(VLOOKUP(L331,IF($M$4="TE0714_REV01",RAW_m_TE0714_REV01!$AD:$AH,IF($M$4="TE0714_REV02",RAW_m_TE0714_REV02!$AD:$AH,IF($M$4="TE0714_REV03",RAW_m_TE0714_REV03!$AD:$AH))),5,0),"---")</f>
        <v>---</v>
      </c>
      <c r="N331" s="44" t="str">
        <f>IFERROR(VLOOKUP(L331,IF($M$4="TE0714_REV01",RAW_m_TE0714_REV01!$AE:$AJ,IF($M$4="TE0714_REV02",RAW_m_TE0714_REV02!$AE:$AJ,IF($M$4="TE0714_REV03",RAW_m_TE0714_REV03!$AE:$AJ))),6,0),"---")</f>
        <v>---</v>
      </c>
      <c r="O331" s="54" t="str">
        <f>IFERROR(VLOOKUP(L331,IF($M$4="TE0714_REV01",RAW_m_TE0714_REV01!$AD:$AE,IF($M$4="TE0714_REV02",RAW_m_TE0714_REV02!$AD:$AE,IF($M$4="TE0714_REV03",RAW_m_TE0714_REV03!$AD:$AE))),2,0),"---")</f>
        <v>---</v>
      </c>
      <c r="P331" s="44" t="str">
        <f>IFERROR(VLOOKUP(O331,IF($M$4="TE0714_REV01",RAW_m_TE0714_REV01!$AJ:$AK,IF($M$4="TE0714_REV02",RAW_m_TE0714_REV02!$AJ:$AK,IF($M$4="TE0714_REV03",RAW_m_TE0714_REV03!$AJ:$AK))),2,0),"---")</f>
        <v>---</v>
      </c>
      <c r="Q331" s="44" t="str">
        <f>IFERROR(VLOOKUP(L331,IF($M$4="TE0714_REV01",RAW_m_TE0714_REV01!$AD:$AF,IF($M$4="TE0714_REV02",RAW_m_TE0714_REV02!$AD:$AF,IF($M$4="TE0714_REV03",RAW_m_TE0714_REV03!$AD:$AF))),3,0),"---")</f>
        <v>---</v>
      </c>
      <c r="R331" s="44" t="str">
        <f>IFERROR(VLOOKUP(O331,IF($M$4="TE0714_REV01",RAW_m_TE0714_REV01!$AE:$AG,IF($M$4="TE0714_REV02",RAW_m_TE0714_REV02!$AE:$AG,IF($M$4="TE0714_REV03",RAW_m_TE0714_REV03!$AE:$AG))),3,0),"---")</f>
        <v>---</v>
      </c>
      <c r="S331" s="44" t="str">
        <f t="shared" si="11"/>
        <v>---</v>
      </c>
    </row>
    <row r="332" spans="2:19" ht="15" customHeight="1" x14ac:dyDescent="0.25">
      <c r="B332" s="41">
        <f t="shared" si="10"/>
        <v>327</v>
      </c>
      <c r="C332" s="42">
        <f>IFERROR(IF($C$4="TEBT0714_REV01",CALC_CONN_TEBT0714_REV01!U332,IF($C$4="TEBB0714_REV01",CALC_CONN_TEBB0714_REV01!U332,IF($C$4="TEBA0714_REV01",CALC_CONN_TEBA0714_REV01!U332,))),"---")</f>
        <v>0</v>
      </c>
      <c r="D332" s="43">
        <f>IFERROR(IF($C$4="TEBT0714_REV01",CALC_CONN_TEBT0714_REV01!D332,IF($C$4="TEBB0714_REV01",CALC_CONN_TEBB0714_REV01!D332,IF($C$4="TEBA0714_REV01",CALC_CONN_TEBA0714_REV01!D332,))),"---")</f>
        <v>0</v>
      </c>
      <c r="E332" s="43">
        <f>IFERROR(IF($C$4="TEBT0714_REV01",CALC_CONN_TEBT0714_REV01!E332,IF($C$4="TEBB0714_REV01",CALC_CONN_TEBB0714_REV01!E332,IF($C$4="TEBA0714_REV01",CALC_CONN_TEBA0714_REV01!E332,))),"---")</f>
        <v>0</v>
      </c>
      <c r="F332" s="44" t="str">
        <f>IFERROR(IF(VLOOKUP($D332&amp;"-"&amp;$E332,IF($C$4="TEBA0714_REV01",CALC_CONN_TEBA0714_REV01!$F:$I,IF($C$4="TEBB0714_REV01",CALC_CONN_TEBB0714_REV01!$F:$I,IF($C$4="TEBT0714_REV01",CALC_CONN_TEBT0714_REV01!$F:$I))),4,0)="--","---",IF($C$4="TEBA0714_REV01",CALC_CONN_TEBA0714_REV01!$G332&amp; " --&gt; " &amp;CALC_CONN_TEBA0714_REV01!$I332&amp; " --&gt; ",IF($C$4="TEBB0714_REV01",CALC_CONN_TEBB0714_REV01!$G332&amp; " --&gt; " &amp;CALC_CONN_TEBB0714_REV01!$I332&amp; " --&gt; ",IF($C$4="TEBT0714_REV01",CALC_CONN_TEBT0714_REV01!$G332&amp; " --&gt; " &amp;CALC_CONN_TEBT0714_REV01!$I332&amp; " --&gt; ")))),"---")</f>
        <v>---</v>
      </c>
      <c r="G332" s="44" t="str">
        <f>IFERROR(IF(VLOOKUP($D332&amp;"-"&amp;$E332,IF($C$4="TEBA0714_REV01",CALC_CONN_TEBA0714_REV01!$F:$H,IF($C$4="TEBB0714_REV01",CALC_CONN_TEBB0714_REV01!$F:$H,IF($C$4="TEBT0714_REV01",CALC_CONN_TEBT0714_REV01!$F:$H))),3,0)="--",VLOOKUP($D332&amp;"-"&amp;$E332,IF($C$4="TEBA0714_REV01",CALC_CONN_TEBA0714_REV01!$F:$H,IF($C$4="TEBB0714_REV01",CALC_CONN_TEBB0714_REV01!$F:$H,IF($C$4="TEBT0714_REV01",CALC_CONN_TEBT0714_REV01!$F:$H))),2,0),VLOOKUP($D332&amp;"-"&amp;$E332,IF($C$4="TEBA0714_REV01",CALC_CONN_TEBA0714_REV01!$F:$H,IF($C$4="TEBB0714_REV01",CALC_CONN_TEBB0714_REV01!$F:$H,IF($C$4="TEBT0714_REV01",CALC_CONN_TEBT0714_REV01!$F:$H))),3,0)),"---")</f>
        <v>---</v>
      </c>
      <c r="H332" s="44" t="str">
        <f>IFERROR(VLOOKUP(G332,IF($C$4="TEBT0714_REV01",CALC_CONN_TEBT0714_REV01!$G:$T,IF($C$4="TEBB0714_REV01",CALC_CONN_TEBB0714_REV01!$G:$T,IF($C$4="TEBA0714_REV01",CALC_CONN_TEBA0714_REV01!$G:$T))),14,0),"---")</f>
        <v>---</v>
      </c>
      <c r="I332" s="44" t="str">
        <f>IFERROR(VLOOKUP($D332&amp;"-"&amp;$E332,IF($C$4="TEBA0714_REV01",CALC_CONN_TEBA0714_REV01!$F:$K,IF($C$4="TEBB0714_REV01",CALC_CONN_TEBB0714_REV01!$F:$K,IF($C$4="TEBT0714_REV01",CALC_CONN_TEBT0714_REV01!$F:$K,"???"))),6,0),"---")</f>
        <v>---</v>
      </c>
      <c r="J332" s="45" t="str">
        <f>IFERROR(VLOOKUP($D332&amp;"-"&amp;$E332,IF($C$4="TEBA0714_REV01",CALC_CONN_TEBA0714_REV01!$F:$M,IF($C$4="TEBB0714_REV01",CALC_CONN_TEBB0714_REV01!$F:$M,IF($C$4="TEBT0714_REV01",CALC_CONN_TEBT0714_REV01!$F:$M,"???"))),8,0),"---")</f>
        <v>---</v>
      </c>
      <c r="K332" s="46" t="str">
        <f>IFERROR(VLOOKUP($D332&amp;"-"&amp;$E332,IF($C$4="TEBT0714_REV01",CALC_CONN_TEBT0714_REV01!$F:$N,IF($C$4="TEBB0714_REV01",CALC_CONN_TEBB0714_REV01!$F:$N,IF($C$4="TEBA0714_REV01",CALC_CONN_TEBA0714_REV01!$F:$N))),9,0),"---")</f>
        <v>---</v>
      </c>
      <c r="L332" s="44" t="str">
        <f>IFERROR(VLOOKUP(K332,B2B!$H$3:$I$2000,2,0),"---")</f>
        <v>---</v>
      </c>
      <c r="M332" s="44" t="str">
        <f>IFERROR(VLOOKUP(L332,IF($M$4="TE0714_REV01",RAW_m_TE0714_REV01!$AD:$AH,IF($M$4="TE0714_REV02",RAW_m_TE0714_REV02!$AD:$AH,IF($M$4="TE0714_REV03",RAW_m_TE0714_REV03!$AD:$AH))),5,0),"---")</f>
        <v>---</v>
      </c>
      <c r="N332" s="44" t="str">
        <f>IFERROR(VLOOKUP(L332,IF($M$4="TE0714_REV01",RAW_m_TE0714_REV01!$AE:$AJ,IF($M$4="TE0714_REV02",RAW_m_TE0714_REV02!$AE:$AJ,IF($M$4="TE0714_REV03",RAW_m_TE0714_REV03!$AE:$AJ))),6,0),"---")</f>
        <v>---</v>
      </c>
      <c r="O332" s="54" t="str">
        <f>IFERROR(VLOOKUP(L332,IF($M$4="TE0714_REV01",RAW_m_TE0714_REV01!$AD:$AE,IF($M$4="TE0714_REV02",RAW_m_TE0714_REV02!$AD:$AE,IF($M$4="TE0714_REV03",RAW_m_TE0714_REV03!$AD:$AE))),2,0),"---")</f>
        <v>---</v>
      </c>
      <c r="P332" s="44" t="str">
        <f>IFERROR(VLOOKUP(O332,IF($M$4="TE0714_REV01",RAW_m_TE0714_REV01!$AJ:$AK,IF($M$4="TE0714_REV02",RAW_m_TE0714_REV02!$AJ:$AK,IF($M$4="TE0714_REV03",RAW_m_TE0714_REV03!$AJ:$AK))),2,0),"---")</f>
        <v>---</v>
      </c>
      <c r="Q332" s="44" t="str">
        <f>IFERROR(VLOOKUP(L332,IF($M$4="TE0714_REV01",RAW_m_TE0714_REV01!$AD:$AF,IF($M$4="TE0714_REV02",RAW_m_TE0714_REV02!$AD:$AF,IF($M$4="TE0714_REV03",RAW_m_TE0714_REV03!$AD:$AF))),3,0),"---")</f>
        <v>---</v>
      </c>
      <c r="R332" s="44" t="str">
        <f>IFERROR(VLOOKUP(O332,IF($M$4="TE0714_REV01",RAW_m_TE0714_REV01!$AE:$AG,IF($M$4="TE0714_REV02",RAW_m_TE0714_REV02!$AE:$AG,IF($M$4="TE0714_REV03",RAW_m_TE0714_REV03!$AE:$AG))),3,0),"---")</f>
        <v>---</v>
      </c>
      <c r="S332" s="44" t="str">
        <f t="shared" si="11"/>
        <v>---</v>
      </c>
    </row>
    <row r="333" spans="2:19" ht="15" customHeight="1" x14ac:dyDescent="0.25">
      <c r="B333" s="41">
        <f t="shared" si="10"/>
        <v>328</v>
      </c>
      <c r="C333" s="42">
        <f>IFERROR(IF($C$4="TEBT0714_REV01",CALC_CONN_TEBT0714_REV01!U333,IF($C$4="TEBB0714_REV01",CALC_CONN_TEBB0714_REV01!U333,IF($C$4="TEBA0714_REV01",CALC_CONN_TEBA0714_REV01!U333,))),"---")</f>
        <v>0</v>
      </c>
      <c r="D333" s="43">
        <f>IFERROR(IF($C$4="TEBT0714_REV01",CALC_CONN_TEBT0714_REV01!D333,IF($C$4="TEBB0714_REV01",CALC_CONN_TEBB0714_REV01!D333,IF($C$4="TEBA0714_REV01",CALC_CONN_TEBA0714_REV01!D333,))),"---")</f>
        <v>0</v>
      </c>
      <c r="E333" s="43">
        <f>IFERROR(IF($C$4="TEBT0714_REV01",CALC_CONN_TEBT0714_REV01!E333,IF($C$4="TEBB0714_REV01",CALC_CONN_TEBB0714_REV01!E333,IF($C$4="TEBA0714_REV01",CALC_CONN_TEBA0714_REV01!E333,))),"---")</f>
        <v>0</v>
      </c>
      <c r="F333" s="44" t="str">
        <f>IFERROR(IF(VLOOKUP($D333&amp;"-"&amp;$E333,IF($C$4="TEBA0714_REV01",CALC_CONN_TEBA0714_REV01!$F:$I,IF($C$4="TEBB0714_REV01",CALC_CONN_TEBB0714_REV01!$F:$I,IF($C$4="TEBT0714_REV01",CALC_CONN_TEBT0714_REV01!$F:$I))),4,0)="--","---",IF($C$4="TEBA0714_REV01",CALC_CONN_TEBA0714_REV01!$G333&amp; " --&gt; " &amp;CALC_CONN_TEBA0714_REV01!$I333&amp; " --&gt; ",IF($C$4="TEBB0714_REV01",CALC_CONN_TEBB0714_REV01!$G333&amp; " --&gt; " &amp;CALC_CONN_TEBB0714_REV01!$I333&amp; " --&gt; ",IF($C$4="TEBT0714_REV01",CALC_CONN_TEBT0714_REV01!$G333&amp; " --&gt; " &amp;CALC_CONN_TEBT0714_REV01!$I333&amp; " --&gt; ")))),"---")</f>
        <v>---</v>
      </c>
      <c r="G333" s="44" t="str">
        <f>IFERROR(IF(VLOOKUP($D333&amp;"-"&amp;$E333,IF($C$4="TEBA0714_REV01",CALC_CONN_TEBA0714_REV01!$F:$H,IF($C$4="TEBB0714_REV01",CALC_CONN_TEBB0714_REV01!$F:$H,IF($C$4="TEBT0714_REV01",CALC_CONN_TEBT0714_REV01!$F:$H))),3,0)="--",VLOOKUP($D333&amp;"-"&amp;$E333,IF($C$4="TEBA0714_REV01",CALC_CONN_TEBA0714_REV01!$F:$H,IF($C$4="TEBB0714_REV01",CALC_CONN_TEBB0714_REV01!$F:$H,IF($C$4="TEBT0714_REV01",CALC_CONN_TEBT0714_REV01!$F:$H))),2,0),VLOOKUP($D333&amp;"-"&amp;$E333,IF($C$4="TEBA0714_REV01",CALC_CONN_TEBA0714_REV01!$F:$H,IF($C$4="TEBB0714_REV01",CALC_CONN_TEBB0714_REV01!$F:$H,IF($C$4="TEBT0714_REV01",CALC_CONN_TEBT0714_REV01!$F:$H))),3,0)),"---")</f>
        <v>---</v>
      </c>
      <c r="H333" s="44" t="str">
        <f>IFERROR(VLOOKUP(G333,IF($C$4="TEBT0714_REV01",CALC_CONN_TEBT0714_REV01!$G:$T,IF($C$4="TEBB0714_REV01",CALC_CONN_TEBB0714_REV01!$G:$T,IF($C$4="TEBA0714_REV01",CALC_CONN_TEBA0714_REV01!$G:$T))),14,0),"---")</f>
        <v>---</v>
      </c>
      <c r="I333" s="44" t="str">
        <f>IFERROR(VLOOKUP($D333&amp;"-"&amp;$E333,IF($C$4="TEBA0714_REV01",CALC_CONN_TEBA0714_REV01!$F:$K,IF($C$4="TEBB0714_REV01",CALC_CONN_TEBB0714_REV01!$F:$K,IF($C$4="TEBT0714_REV01",CALC_CONN_TEBT0714_REV01!$F:$K,"???"))),6,0),"---")</f>
        <v>---</v>
      </c>
      <c r="J333" s="45" t="str">
        <f>IFERROR(VLOOKUP($D333&amp;"-"&amp;$E333,IF($C$4="TEBA0714_REV01",CALC_CONN_TEBA0714_REV01!$F:$M,IF($C$4="TEBB0714_REV01",CALC_CONN_TEBB0714_REV01!$F:$M,IF($C$4="TEBT0714_REV01",CALC_CONN_TEBT0714_REV01!$F:$M,"???"))),8,0),"---")</f>
        <v>---</v>
      </c>
      <c r="K333" s="46" t="str">
        <f>IFERROR(VLOOKUP($D333&amp;"-"&amp;$E333,IF($C$4="TEBT0714_REV01",CALC_CONN_TEBT0714_REV01!$F:$N,IF($C$4="TEBB0714_REV01",CALC_CONN_TEBB0714_REV01!$F:$N,IF($C$4="TEBA0714_REV01",CALC_CONN_TEBA0714_REV01!$F:$N))),9,0),"---")</f>
        <v>---</v>
      </c>
      <c r="L333" s="44" t="str">
        <f>IFERROR(VLOOKUP(K333,B2B!$H$3:$I$2000,2,0),"---")</f>
        <v>---</v>
      </c>
      <c r="M333" s="44" t="str">
        <f>IFERROR(VLOOKUP(L333,IF($M$4="TE0714_REV01",RAW_m_TE0714_REV01!$AD:$AH,IF($M$4="TE0714_REV02",RAW_m_TE0714_REV02!$AD:$AH,IF($M$4="TE0714_REV03",RAW_m_TE0714_REV03!$AD:$AH))),5,0),"---")</f>
        <v>---</v>
      </c>
      <c r="N333" s="44" t="str">
        <f>IFERROR(VLOOKUP(L333,IF($M$4="TE0714_REV01",RAW_m_TE0714_REV01!$AE:$AJ,IF($M$4="TE0714_REV02",RAW_m_TE0714_REV02!$AE:$AJ,IF($M$4="TE0714_REV03",RAW_m_TE0714_REV03!$AE:$AJ))),6,0),"---")</f>
        <v>---</v>
      </c>
      <c r="O333" s="54" t="str">
        <f>IFERROR(VLOOKUP(L333,IF($M$4="TE0714_REV01",RAW_m_TE0714_REV01!$AD:$AE,IF($M$4="TE0714_REV02",RAW_m_TE0714_REV02!$AD:$AE,IF($M$4="TE0714_REV03",RAW_m_TE0714_REV03!$AD:$AE))),2,0),"---")</f>
        <v>---</v>
      </c>
      <c r="P333" s="44" t="str">
        <f>IFERROR(VLOOKUP(O333,IF($M$4="TE0714_REV01",RAW_m_TE0714_REV01!$AJ:$AK,IF($M$4="TE0714_REV02",RAW_m_TE0714_REV02!$AJ:$AK,IF($M$4="TE0714_REV03",RAW_m_TE0714_REV03!$AJ:$AK))),2,0),"---")</f>
        <v>---</v>
      </c>
      <c r="Q333" s="44" t="str">
        <f>IFERROR(VLOOKUP(L333,IF($M$4="TE0714_REV01",RAW_m_TE0714_REV01!$AD:$AF,IF($M$4="TE0714_REV02",RAW_m_TE0714_REV02!$AD:$AF,IF($M$4="TE0714_REV03",RAW_m_TE0714_REV03!$AD:$AF))),3,0),"---")</f>
        <v>---</v>
      </c>
      <c r="R333" s="44" t="str">
        <f>IFERROR(VLOOKUP(O333,IF($M$4="TE0714_REV01",RAW_m_TE0714_REV01!$AE:$AG,IF($M$4="TE0714_REV02",RAW_m_TE0714_REV02!$AE:$AG,IF($M$4="TE0714_REV03",RAW_m_TE0714_REV03!$AE:$AG))),3,0),"---")</f>
        <v>---</v>
      </c>
      <c r="S333" s="44" t="str">
        <f t="shared" si="11"/>
        <v>---</v>
      </c>
    </row>
    <row r="334" spans="2:19" ht="15" customHeight="1" x14ac:dyDescent="0.25">
      <c r="B334" s="41">
        <f t="shared" si="10"/>
        <v>329</v>
      </c>
      <c r="C334" s="42">
        <f>IFERROR(IF($C$4="TEBT0714_REV01",CALC_CONN_TEBT0714_REV01!U334,IF($C$4="TEBB0714_REV01",CALC_CONN_TEBB0714_REV01!U334,IF($C$4="TEBA0714_REV01",CALC_CONN_TEBA0714_REV01!U334,))),"---")</f>
        <v>0</v>
      </c>
      <c r="D334" s="43">
        <f>IFERROR(IF($C$4="TEBT0714_REV01",CALC_CONN_TEBT0714_REV01!D334,IF($C$4="TEBB0714_REV01",CALC_CONN_TEBB0714_REV01!D334,IF($C$4="TEBA0714_REV01",CALC_CONN_TEBA0714_REV01!D334,))),"---")</f>
        <v>0</v>
      </c>
      <c r="E334" s="43">
        <f>IFERROR(IF($C$4="TEBT0714_REV01",CALC_CONN_TEBT0714_REV01!E334,IF($C$4="TEBB0714_REV01",CALC_CONN_TEBB0714_REV01!E334,IF($C$4="TEBA0714_REV01",CALC_CONN_TEBA0714_REV01!E334,))),"---")</f>
        <v>0</v>
      </c>
      <c r="F334" s="44" t="str">
        <f>IFERROR(IF(VLOOKUP($D334&amp;"-"&amp;$E334,IF($C$4="TEBA0714_REV01",CALC_CONN_TEBA0714_REV01!$F:$I,IF($C$4="TEBB0714_REV01",CALC_CONN_TEBB0714_REV01!$F:$I,IF($C$4="TEBT0714_REV01",CALC_CONN_TEBT0714_REV01!$F:$I))),4,0)="--","---",IF($C$4="TEBA0714_REV01",CALC_CONN_TEBA0714_REV01!$G334&amp; " --&gt; " &amp;CALC_CONN_TEBA0714_REV01!$I334&amp; " --&gt; ",IF($C$4="TEBB0714_REV01",CALC_CONN_TEBB0714_REV01!$G334&amp; " --&gt; " &amp;CALC_CONN_TEBB0714_REV01!$I334&amp; " --&gt; ",IF($C$4="TEBT0714_REV01",CALC_CONN_TEBT0714_REV01!$G334&amp; " --&gt; " &amp;CALC_CONN_TEBT0714_REV01!$I334&amp; " --&gt; ")))),"---")</f>
        <v>---</v>
      </c>
      <c r="G334" s="44" t="str">
        <f>IFERROR(IF(VLOOKUP($D334&amp;"-"&amp;$E334,IF($C$4="TEBA0714_REV01",CALC_CONN_TEBA0714_REV01!$F:$H,IF($C$4="TEBB0714_REV01",CALC_CONN_TEBB0714_REV01!$F:$H,IF($C$4="TEBT0714_REV01",CALC_CONN_TEBT0714_REV01!$F:$H))),3,0)="--",VLOOKUP($D334&amp;"-"&amp;$E334,IF($C$4="TEBA0714_REV01",CALC_CONN_TEBA0714_REV01!$F:$H,IF($C$4="TEBB0714_REV01",CALC_CONN_TEBB0714_REV01!$F:$H,IF($C$4="TEBT0714_REV01",CALC_CONN_TEBT0714_REV01!$F:$H))),2,0),VLOOKUP($D334&amp;"-"&amp;$E334,IF($C$4="TEBA0714_REV01",CALC_CONN_TEBA0714_REV01!$F:$H,IF($C$4="TEBB0714_REV01",CALC_CONN_TEBB0714_REV01!$F:$H,IF($C$4="TEBT0714_REV01",CALC_CONN_TEBT0714_REV01!$F:$H))),3,0)),"---")</f>
        <v>---</v>
      </c>
      <c r="H334" s="44" t="str">
        <f>IFERROR(VLOOKUP(G334,IF($C$4="TEBT0714_REV01",CALC_CONN_TEBT0714_REV01!$G:$T,IF($C$4="TEBB0714_REV01",CALC_CONN_TEBB0714_REV01!$G:$T,IF($C$4="TEBA0714_REV01",CALC_CONN_TEBA0714_REV01!$G:$T))),14,0),"---")</f>
        <v>---</v>
      </c>
      <c r="I334" s="44" t="str">
        <f>IFERROR(VLOOKUP($D334&amp;"-"&amp;$E334,IF($C$4="TEBA0714_REV01",CALC_CONN_TEBA0714_REV01!$F:$K,IF($C$4="TEBB0714_REV01",CALC_CONN_TEBB0714_REV01!$F:$K,IF($C$4="TEBT0714_REV01",CALC_CONN_TEBT0714_REV01!$F:$K,"???"))),6,0),"---")</f>
        <v>---</v>
      </c>
      <c r="J334" s="45" t="str">
        <f>IFERROR(VLOOKUP($D334&amp;"-"&amp;$E334,IF($C$4="TEBA0714_REV01",CALC_CONN_TEBA0714_REV01!$F:$M,IF($C$4="TEBB0714_REV01",CALC_CONN_TEBB0714_REV01!$F:$M,IF($C$4="TEBT0714_REV01",CALC_CONN_TEBT0714_REV01!$F:$M,"???"))),8,0),"---")</f>
        <v>---</v>
      </c>
      <c r="K334" s="46" t="str">
        <f>IFERROR(VLOOKUP($D334&amp;"-"&amp;$E334,IF($C$4="TEBT0714_REV01",CALC_CONN_TEBT0714_REV01!$F:$N,IF($C$4="TEBB0714_REV01",CALC_CONN_TEBB0714_REV01!$F:$N,IF($C$4="TEBA0714_REV01",CALC_CONN_TEBA0714_REV01!$F:$N))),9,0),"---")</f>
        <v>---</v>
      </c>
      <c r="L334" s="44" t="str">
        <f>IFERROR(VLOOKUP(K334,B2B!$H$3:$I$2000,2,0),"---")</f>
        <v>---</v>
      </c>
      <c r="M334" s="44" t="str">
        <f>IFERROR(VLOOKUP(L334,IF($M$4="TE0714_REV01",RAW_m_TE0714_REV01!$AD:$AH,IF($M$4="TE0714_REV02",RAW_m_TE0714_REV02!$AD:$AH,IF($M$4="TE0714_REV03",RAW_m_TE0714_REV03!$AD:$AH))),5,0),"---")</f>
        <v>---</v>
      </c>
      <c r="N334" s="44" t="str">
        <f>IFERROR(VLOOKUP(L334,IF($M$4="TE0714_REV01",RAW_m_TE0714_REV01!$AE:$AJ,IF($M$4="TE0714_REV02",RAW_m_TE0714_REV02!$AE:$AJ,IF($M$4="TE0714_REV03",RAW_m_TE0714_REV03!$AE:$AJ))),6,0),"---")</f>
        <v>---</v>
      </c>
      <c r="O334" s="54" t="str">
        <f>IFERROR(VLOOKUP(L334,IF($M$4="TE0714_REV01",RAW_m_TE0714_REV01!$AD:$AE,IF($M$4="TE0714_REV02",RAW_m_TE0714_REV02!$AD:$AE,IF($M$4="TE0714_REV03",RAW_m_TE0714_REV03!$AD:$AE))),2,0),"---")</f>
        <v>---</v>
      </c>
      <c r="P334" s="44" t="str">
        <f>IFERROR(VLOOKUP(O334,IF($M$4="TE0714_REV01",RAW_m_TE0714_REV01!$AJ:$AK,IF($M$4="TE0714_REV02",RAW_m_TE0714_REV02!$AJ:$AK,IF($M$4="TE0714_REV03",RAW_m_TE0714_REV03!$AJ:$AK))),2,0),"---")</f>
        <v>---</v>
      </c>
      <c r="Q334" s="44" t="str">
        <f>IFERROR(VLOOKUP(L334,IF($M$4="TE0714_REV01",RAW_m_TE0714_REV01!$AD:$AF,IF($M$4="TE0714_REV02",RAW_m_TE0714_REV02!$AD:$AF,IF($M$4="TE0714_REV03",RAW_m_TE0714_REV03!$AD:$AF))),3,0),"---")</f>
        <v>---</v>
      </c>
      <c r="R334" s="44" t="str">
        <f>IFERROR(VLOOKUP(O334,IF($M$4="TE0714_REV01",RAW_m_TE0714_REV01!$AE:$AG,IF($M$4="TE0714_REV02",RAW_m_TE0714_REV02!$AE:$AG,IF($M$4="TE0714_REV03",RAW_m_TE0714_REV03!$AE:$AG))),3,0),"---")</f>
        <v>---</v>
      </c>
      <c r="S334" s="44" t="str">
        <f t="shared" si="11"/>
        <v>---</v>
      </c>
    </row>
    <row r="335" spans="2:19" ht="15" customHeight="1" x14ac:dyDescent="0.25">
      <c r="B335" s="41">
        <f t="shared" si="10"/>
        <v>330</v>
      </c>
      <c r="C335" s="42">
        <f>IFERROR(IF($C$4="TEBT0714_REV01",CALC_CONN_TEBT0714_REV01!U335,IF($C$4="TEBB0714_REV01",CALC_CONN_TEBB0714_REV01!U335,IF($C$4="TEBA0714_REV01",CALC_CONN_TEBA0714_REV01!U335,))),"---")</f>
        <v>0</v>
      </c>
      <c r="D335" s="43">
        <f>IFERROR(IF($C$4="TEBT0714_REV01",CALC_CONN_TEBT0714_REV01!D335,IF($C$4="TEBB0714_REV01",CALC_CONN_TEBB0714_REV01!D335,IF($C$4="TEBA0714_REV01",CALC_CONN_TEBA0714_REV01!D335,))),"---")</f>
        <v>0</v>
      </c>
      <c r="E335" s="43">
        <f>IFERROR(IF($C$4="TEBT0714_REV01",CALC_CONN_TEBT0714_REV01!E335,IF($C$4="TEBB0714_REV01",CALC_CONN_TEBB0714_REV01!E335,IF($C$4="TEBA0714_REV01",CALC_CONN_TEBA0714_REV01!E335,))),"---")</f>
        <v>0</v>
      </c>
      <c r="F335" s="44" t="str">
        <f>IFERROR(IF(VLOOKUP($D335&amp;"-"&amp;$E335,IF($C$4="TEBA0714_REV01",CALC_CONN_TEBA0714_REV01!$F:$I,IF($C$4="TEBB0714_REV01",CALC_CONN_TEBB0714_REV01!$F:$I,IF($C$4="TEBT0714_REV01",CALC_CONN_TEBT0714_REV01!$F:$I))),4,0)="--","---",IF($C$4="TEBA0714_REV01",CALC_CONN_TEBA0714_REV01!$G335&amp; " --&gt; " &amp;CALC_CONN_TEBA0714_REV01!$I335&amp; " --&gt; ",IF($C$4="TEBB0714_REV01",CALC_CONN_TEBB0714_REV01!$G335&amp; " --&gt; " &amp;CALC_CONN_TEBB0714_REV01!$I335&amp; " --&gt; ",IF($C$4="TEBT0714_REV01",CALC_CONN_TEBT0714_REV01!$G335&amp; " --&gt; " &amp;CALC_CONN_TEBT0714_REV01!$I335&amp; " --&gt; ")))),"---")</f>
        <v>---</v>
      </c>
      <c r="G335" s="44" t="str">
        <f>IFERROR(IF(VLOOKUP($D335&amp;"-"&amp;$E335,IF($C$4="TEBA0714_REV01",CALC_CONN_TEBA0714_REV01!$F:$H,IF($C$4="TEBB0714_REV01",CALC_CONN_TEBB0714_REV01!$F:$H,IF($C$4="TEBT0714_REV01",CALC_CONN_TEBT0714_REV01!$F:$H))),3,0)="--",VLOOKUP($D335&amp;"-"&amp;$E335,IF($C$4="TEBA0714_REV01",CALC_CONN_TEBA0714_REV01!$F:$H,IF($C$4="TEBB0714_REV01",CALC_CONN_TEBB0714_REV01!$F:$H,IF($C$4="TEBT0714_REV01",CALC_CONN_TEBT0714_REV01!$F:$H))),2,0),VLOOKUP($D335&amp;"-"&amp;$E335,IF($C$4="TEBA0714_REV01",CALC_CONN_TEBA0714_REV01!$F:$H,IF($C$4="TEBB0714_REV01",CALC_CONN_TEBB0714_REV01!$F:$H,IF($C$4="TEBT0714_REV01",CALC_CONN_TEBT0714_REV01!$F:$H))),3,0)),"---")</f>
        <v>---</v>
      </c>
      <c r="H335" s="44" t="str">
        <f>IFERROR(VLOOKUP(G335,IF($C$4="TEBT0714_REV01",CALC_CONN_TEBT0714_REV01!$G:$T,IF($C$4="TEBB0714_REV01",CALC_CONN_TEBB0714_REV01!$G:$T,IF($C$4="TEBA0714_REV01",CALC_CONN_TEBA0714_REV01!$G:$T))),14,0),"---")</f>
        <v>---</v>
      </c>
      <c r="I335" s="44" t="str">
        <f>IFERROR(VLOOKUP($D335&amp;"-"&amp;$E335,IF($C$4="TEBA0714_REV01",CALC_CONN_TEBA0714_REV01!$F:$K,IF($C$4="TEBB0714_REV01",CALC_CONN_TEBB0714_REV01!$F:$K,IF($C$4="TEBT0714_REV01",CALC_CONN_TEBT0714_REV01!$F:$K,"???"))),6,0),"---")</f>
        <v>---</v>
      </c>
      <c r="J335" s="45" t="str">
        <f>IFERROR(VLOOKUP($D335&amp;"-"&amp;$E335,IF($C$4="TEBA0714_REV01",CALC_CONN_TEBA0714_REV01!$F:$M,IF($C$4="TEBB0714_REV01",CALC_CONN_TEBB0714_REV01!$F:$M,IF($C$4="TEBT0714_REV01",CALC_CONN_TEBT0714_REV01!$F:$M,"???"))),8,0),"---")</f>
        <v>---</v>
      </c>
      <c r="K335" s="46" t="str">
        <f>IFERROR(VLOOKUP($D335&amp;"-"&amp;$E335,IF($C$4="TEBT0714_REV01",CALC_CONN_TEBT0714_REV01!$F:$N,IF($C$4="TEBB0714_REV01",CALC_CONN_TEBB0714_REV01!$F:$N,IF($C$4="TEBA0714_REV01",CALC_CONN_TEBA0714_REV01!$F:$N))),9,0),"---")</f>
        <v>---</v>
      </c>
      <c r="L335" s="44" t="str">
        <f>IFERROR(VLOOKUP(K335,B2B!$H$3:$I$2000,2,0),"---")</f>
        <v>---</v>
      </c>
      <c r="M335" s="44" t="str">
        <f>IFERROR(VLOOKUP(L335,IF($M$4="TE0714_REV01",RAW_m_TE0714_REV01!$AD:$AH,IF($M$4="TE0714_REV02",RAW_m_TE0714_REV02!$AD:$AH,IF($M$4="TE0714_REV03",RAW_m_TE0714_REV03!$AD:$AH))),5,0),"---")</f>
        <v>---</v>
      </c>
      <c r="N335" s="44" t="str">
        <f>IFERROR(VLOOKUP(L335,IF($M$4="TE0714_REV01",RAW_m_TE0714_REV01!$AE:$AJ,IF($M$4="TE0714_REV02",RAW_m_TE0714_REV02!$AE:$AJ,IF($M$4="TE0714_REV03",RAW_m_TE0714_REV03!$AE:$AJ))),6,0),"---")</f>
        <v>---</v>
      </c>
      <c r="O335" s="54" t="str">
        <f>IFERROR(VLOOKUP(L335,IF($M$4="TE0714_REV01",RAW_m_TE0714_REV01!$AD:$AE,IF($M$4="TE0714_REV02",RAW_m_TE0714_REV02!$AD:$AE,IF($M$4="TE0714_REV03",RAW_m_TE0714_REV03!$AD:$AE))),2,0),"---")</f>
        <v>---</v>
      </c>
      <c r="P335" s="44" t="str">
        <f>IFERROR(VLOOKUP(O335,IF($M$4="TE0714_REV01",RAW_m_TE0714_REV01!$AJ:$AK,IF($M$4="TE0714_REV02",RAW_m_TE0714_REV02!$AJ:$AK,IF($M$4="TE0714_REV03",RAW_m_TE0714_REV03!$AJ:$AK))),2,0),"---")</f>
        <v>---</v>
      </c>
      <c r="Q335" s="44" t="str">
        <f>IFERROR(VLOOKUP(L335,IF($M$4="TE0714_REV01",RAW_m_TE0714_REV01!$AD:$AF,IF($M$4="TE0714_REV02",RAW_m_TE0714_REV02!$AD:$AF,IF($M$4="TE0714_REV03",RAW_m_TE0714_REV03!$AD:$AF))),3,0),"---")</f>
        <v>---</v>
      </c>
      <c r="R335" s="44" t="str">
        <f>IFERROR(VLOOKUP(O335,IF($M$4="TE0714_REV01",RAW_m_TE0714_REV01!$AE:$AG,IF($M$4="TE0714_REV02",RAW_m_TE0714_REV02!$AE:$AG,IF($M$4="TE0714_REV03",RAW_m_TE0714_REV03!$AE:$AG))),3,0),"---")</f>
        <v>---</v>
      </c>
      <c r="S335" s="44" t="str">
        <f t="shared" si="11"/>
        <v>---</v>
      </c>
    </row>
    <row r="336" spans="2:19" ht="15" customHeight="1" x14ac:dyDescent="0.25">
      <c r="B336" s="41">
        <f t="shared" si="10"/>
        <v>331</v>
      </c>
      <c r="C336" s="42">
        <f>IFERROR(IF($C$4="TEBT0714_REV01",CALC_CONN_TEBT0714_REV01!U336,IF($C$4="TEBB0714_REV01",CALC_CONN_TEBB0714_REV01!U336,IF($C$4="TEBA0714_REV01",CALC_CONN_TEBA0714_REV01!U336,))),"---")</f>
        <v>0</v>
      </c>
      <c r="D336" s="43">
        <f>IFERROR(IF($C$4="TEBT0714_REV01",CALC_CONN_TEBT0714_REV01!D336,IF($C$4="TEBB0714_REV01",CALC_CONN_TEBB0714_REV01!D336,IF($C$4="TEBA0714_REV01",CALC_CONN_TEBA0714_REV01!D336,))),"---")</f>
        <v>0</v>
      </c>
      <c r="E336" s="43">
        <f>IFERROR(IF($C$4="TEBT0714_REV01",CALC_CONN_TEBT0714_REV01!E336,IF($C$4="TEBB0714_REV01",CALC_CONN_TEBB0714_REV01!E336,IF($C$4="TEBA0714_REV01",CALC_CONN_TEBA0714_REV01!E336,))),"---")</f>
        <v>0</v>
      </c>
      <c r="F336" s="44" t="str">
        <f>IFERROR(IF(VLOOKUP($D336&amp;"-"&amp;$E336,IF($C$4="TEBA0714_REV01",CALC_CONN_TEBA0714_REV01!$F:$I,IF($C$4="TEBB0714_REV01",CALC_CONN_TEBB0714_REV01!$F:$I,IF($C$4="TEBT0714_REV01",CALC_CONN_TEBT0714_REV01!$F:$I))),4,0)="--","---",IF($C$4="TEBA0714_REV01",CALC_CONN_TEBA0714_REV01!$G336&amp; " --&gt; " &amp;CALC_CONN_TEBA0714_REV01!$I336&amp; " --&gt; ",IF($C$4="TEBB0714_REV01",CALC_CONN_TEBB0714_REV01!$G336&amp; " --&gt; " &amp;CALC_CONN_TEBB0714_REV01!$I336&amp; " --&gt; ",IF($C$4="TEBT0714_REV01",CALC_CONN_TEBT0714_REV01!$G336&amp; " --&gt; " &amp;CALC_CONN_TEBT0714_REV01!$I336&amp; " --&gt; ")))),"---")</f>
        <v>---</v>
      </c>
      <c r="G336" s="44" t="str">
        <f>IFERROR(IF(VLOOKUP($D336&amp;"-"&amp;$E336,IF($C$4="TEBA0714_REV01",CALC_CONN_TEBA0714_REV01!$F:$H,IF($C$4="TEBB0714_REV01",CALC_CONN_TEBB0714_REV01!$F:$H,IF($C$4="TEBT0714_REV01",CALC_CONN_TEBT0714_REV01!$F:$H))),3,0)="--",VLOOKUP($D336&amp;"-"&amp;$E336,IF($C$4="TEBA0714_REV01",CALC_CONN_TEBA0714_REV01!$F:$H,IF($C$4="TEBB0714_REV01",CALC_CONN_TEBB0714_REV01!$F:$H,IF($C$4="TEBT0714_REV01",CALC_CONN_TEBT0714_REV01!$F:$H))),2,0),VLOOKUP($D336&amp;"-"&amp;$E336,IF($C$4="TEBA0714_REV01",CALC_CONN_TEBA0714_REV01!$F:$H,IF($C$4="TEBB0714_REV01",CALC_CONN_TEBB0714_REV01!$F:$H,IF($C$4="TEBT0714_REV01",CALC_CONN_TEBT0714_REV01!$F:$H))),3,0)),"---")</f>
        <v>---</v>
      </c>
      <c r="H336" s="44" t="str">
        <f>IFERROR(VLOOKUP(G336,IF($C$4="TEBT0714_REV01",CALC_CONN_TEBT0714_REV01!$G:$T,IF($C$4="TEBB0714_REV01",CALC_CONN_TEBB0714_REV01!$G:$T,IF($C$4="TEBA0714_REV01",CALC_CONN_TEBA0714_REV01!$G:$T))),14,0),"---")</f>
        <v>---</v>
      </c>
      <c r="I336" s="44" t="str">
        <f>IFERROR(VLOOKUP($D336&amp;"-"&amp;$E336,IF($C$4="TEBA0714_REV01",CALC_CONN_TEBA0714_REV01!$F:$K,IF($C$4="TEBB0714_REV01",CALC_CONN_TEBB0714_REV01!$F:$K,IF($C$4="TEBT0714_REV01",CALC_CONN_TEBT0714_REV01!$F:$K,"???"))),6,0),"---")</f>
        <v>---</v>
      </c>
      <c r="J336" s="45" t="str">
        <f>IFERROR(VLOOKUP($D336&amp;"-"&amp;$E336,IF($C$4="TEBA0714_REV01",CALC_CONN_TEBA0714_REV01!$F:$M,IF($C$4="TEBB0714_REV01",CALC_CONN_TEBB0714_REV01!$F:$M,IF($C$4="TEBT0714_REV01",CALC_CONN_TEBT0714_REV01!$F:$M,"???"))),8,0),"---")</f>
        <v>---</v>
      </c>
      <c r="K336" s="46" t="str">
        <f>IFERROR(VLOOKUP($D336&amp;"-"&amp;$E336,IF($C$4="TEBT0714_REV01",CALC_CONN_TEBT0714_REV01!$F:$N,IF($C$4="TEBB0714_REV01",CALC_CONN_TEBB0714_REV01!$F:$N,IF($C$4="TEBA0714_REV01",CALC_CONN_TEBA0714_REV01!$F:$N))),9,0),"---")</f>
        <v>---</v>
      </c>
      <c r="L336" s="44" t="str">
        <f>IFERROR(VLOOKUP(K336,B2B!$H$3:$I$2000,2,0),"---")</f>
        <v>---</v>
      </c>
      <c r="M336" s="44" t="str">
        <f>IFERROR(VLOOKUP(L336,IF($M$4="TE0714_REV01",RAW_m_TE0714_REV01!$AD:$AH,IF($M$4="TE0714_REV02",RAW_m_TE0714_REV02!$AD:$AH,IF($M$4="TE0714_REV03",RAW_m_TE0714_REV03!$AD:$AH))),5,0),"---")</f>
        <v>---</v>
      </c>
      <c r="N336" s="44" t="str">
        <f>IFERROR(VLOOKUP(L336,IF($M$4="TE0714_REV01",RAW_m_TE0714_REV01!$AE:$AJ,IF($M$4="TE0714_REV02",RAW_m_TE0714_REV02!$AE:$AJ,IF($M$4="TE0714_REV03",RAW_m_TE0714_REV03!$AE:$AJ))),6,0),"---")</f>
        <v>---</v>
      </c>
      <c r="O336" s="54" t="str">
        <f>IFERROR(VLOOKUP(L336,IF($M$4="TE0714_REV01",RAW_m_TE0714_REV01!$AD:$AE,IF($M$4="TE0714_REV02",RAW_m_TE0714_REV02!$AD:$AE,IF($M$4="TE0714_REV03",RAW_m_TE0714_REV03!$AD:$AE))),2,0),"---")</f>
        <v>---</v>
      </c>
      <c r="P336" s="44" t="str">
        <f>IFERROR(VLOOKUP(O336,IF($M$4="TE0714_REV01",RAW_m_TE0714_REV01!$AJ:$AK,IF($M$4="TE0714_REV02",RAW_m_TE0714_REV02!$AJ:$AK,IF($M$4="TE0714_REV03",RAW_m_TE0714_REV03!$AJ:$AK))),2,0),"---")</f>
        <v>---</v>
      </c>
      <c r="Q336" s="44" t="str">
        <f>IFERROR(VLOOKUP(L336,IF($M$4="TE0714_REV01",RAW_m_TE0714_REV01!$AD:$AF,IF($M$4="TE0714_REV02",RAW_m_TE0714_REV02!$AD:$AF,IF($M$4="TE0714_REV03",RAW_m_TE0714_REV03!$AD:$AF))),3,0),"---")</f>
        <v>---</v>
      </c>
      <c r="R336" s="44" t="str">
        <f>IFERROR(VLOOKUP(O336,IF($M$4="TE0714_REV01",RAW_m_TE0714_REV01!$AE:$AG,IF($M$4="TE0714_REV02",RAW_m_TE0714_REV02!$AE:$AG,IF($M$4="TE0714_REV03",RAW_m_TE0714_REV03!$AE:$AG))),3,0),"---")</f>
        <v>---</v>
      </c>
      <c r="S336" s="44" t="str">
        <f t="shared" si="11"/>
        <v>---</v>
      </c>
    </row>
    <row r="337" spans="2:19" ht="15" customHeight="1" x14ac:dyDescent="0.25">
      <c r="B337" s="41">
        <f t="shared" si="10"/>
        <v>332</v>
      </c>
      <c r="C337" s="42">
        <f>IFERROR(IF($C$4="TEBT0714_REV01",CALC_CONN_TEBT0714_REV01!U337,IF($C$4="TEBB0714_REV01",CALC_CONN_TEBB0714_REV01!U337,IF($C$4="TEBA0714_REV01",CALC_CONN_TEBA0714_REV01!U337,))),"---")</f>
        <v>0</v>
      </c>
      <c r="D337" s="43">
        <f>IFERROR(IF($C$4="TEBT0714_REV01",CALC_CONN_TEBT0714_REV01!D337,IF($C$4="TEBB0714_REV01",CALC_CONN_TEBB0714_REV01!D337,IF($C$4="TEBA0714_REV01",CALC_CONN_TEBA0714_REV01!D337,))),"---")</f>
        <v>0</v>
      </c>
      <c r="E337" s="43">
        <f>IFERROR(IF($C$4="TEBT0714_REV01",CALC_CONN_TEBT0714_REV01!E337,IF($C$4="TEBB0714_REV01",CALC_CONN_TEBB0714_REV01!E337,IF($C$4="TEBA0714_REV01",CALC_CONN_TEBA0714_REV01!E337,))),"---")</f>
        <v>0</v>
      </c>
      <c r="F337" s="44" t="str">
        <f>IFERROR(IF(VLOOKUP($D337&amp;"-"&amp;$E337,IF($C$4="TEBA0714_REV01",CALC_CONN_TEBA0714_REV01!$F:$I,IF($C$4="TEBB0714_REV01",CALC_CONN_TEBB0714_REV01!$F:$I,IF($C$4="TEBT0714_REV01",CALC_CONN_TEBT0714_REV01!$F:$I))),4,0)="--","---",IF($C$4="TEBA0714_REV01",CALC_CONN_TEBA0714_REV01!$G337&amp; " --&gt; " &amp;CALC_CONN_TEBA0714_REV01!$I337&amp; " --&gt; ",IF($C$4="TEBB0714_REV01",CALC_CONN_TEBB0714_REV01!$G337&amp; " --&gt; " &amp;CALC_CONN_TEBB0714_REV01!$I337&amp; " --&gt; ",IF($C$4="TEBT0714_REV01",CALC_CONN_TEBT0714_REV01!$G337&amp; " --&gt; " &amp;CALC_CONN_TEBT0714_REV01!$I337&amp; " --&gt; ")))),"---")</f>
        <v>---</v>
      </c>
      <c r="G337" s="44" t="str">
        <f>IFERROR(IF(VLOOKUP($D337&amp;"-"&amp;$E337,IF($C$4="TEBA0714_REV01",CALC_CONN_TEBA0714_REV01!$F:$H,IF($C$4="TEBB0714_REV01",CALC_CONN_TEBB0714_REV01!$F:$H,IF($C$4="TEBT0714_REV01",CALC_CONN_TEBT0714_REV01!$F:$H))),3,0)="--",VLOOKUP($D337&amp;"-"&amp;$E337,IF($C$4="TEBA0714_REV01",CALC_CONN_TEBA0714_REV01!$F:$H,IF($C$4="TEBB0714_REV01",CALC_CONN_TEBB0714_REV01!$F:$H,IF($C$4="TEBT0714_REV01",CALC_CONN_TEBT0714_REV01!$F:$H))),2,0),VLOOKUP($D337&amp;"-"&amp;$E337,IF($C$4="TEBA0714_REV01",CALC_CONN_TEBA0714_REV01!$F:$H,IF($C$4="TEBB0714_REV01",CALC_CONN_TEBB0714_REV01!$F:$H,IF($C$4="TEBT0714_REV01",CALC_CONN_TEBT0714_REV01!$F:$H))),3,0)),"---")</f>
        <v>---</v>
      </c>
      <c r="H337" s="44" t="str">
        <f>IFERROR(VLOOKUP(G337,IF($C$4="TEBT0714_REV01",CALC_CONN_TEBT0714_REV01!$G:$T,IF($C$4="TEBB0714_REV01",CALC_CONN_TEBB0714_REV01!$G:$T,IF($C$4="TEBA0714_REV01",CALC_CONN_TEBA0714_REV01!$G:$T))),14,0),"---")</f>
        <v>---</v>
      </c>
      <c r="I337" s="44" t="str">
        <f>IFERROR(VLOOKUP($D337&amp;"-"&amp;$E337,IF($C$4="TEBA0714_REV01",CALC_CONN_TEBA0714_REV01!$F:$K,IF($C$4="TEBB0714_REV01",CALC_CONN_TEBB0714_REV01!$F:$K,IF($C$4="TEBT0714_REV01",CALC_CONN_TEBT0714_REV01!$F:$K,"???"))),6,0),"---")</f>
        <v>---</v>
      </c>
      <c r="J337" s="45" t="str">
        <f>IFERROR(VLOOKUP($D337&amp;"-"&amp;$E337,IF($C$4="TEBA0714_REV01",CALC_CONN_TEBA0714_REV01!$F:$M,IF($C$4="TEBB0714_REV01",CALC_CONN_TEBB0714_REV01!$F:$M,IF($C$4="TEBT0714_REV01",CALC_CONN_TEBT0714_REV01!$F:$M,"???"))),8,0),"---")</f>
        <v>---</v>
      </c>
      <c r="K337" s="46" t="str">
        <f>IFERROR(VLOOKUP($D337&amp;"-"&amp;$E337,IF($C$4="TEBT0714_REV01",CALC_CONN_TEBT0714_REV01!$F:$N,IF($C$4="TEBB0714_REV01",CALC_CONN_TEBB0714_REV01!$F:$N,IF($C$4="TEBA0714_REV01",CALC_CONN_TEBA0714_REV01!$F:$N))),9,0),"---")</f>
        <v>---</v>
      </c>
      <c r="L337" s="44" t="str">
        <f>IFERROR(VLOOKUP(K337,B2B!$H$3:$I$2000,2,0),"---")</f>
        <v>---</v>
      </c>
      <c r="M337" s="44" t="str">
        <f>IFERROR(VLOOKUP(L337,IF($M$4="TE0714_REV01",RAW_m_TE0714_REV01!$AD:$AH,IF($M$4="TE0714_REV02",RAW_m_TE0714_REV02!$AD:$AH,IF($M$4="TE0714_REV03",RAW_m_TE0714_REV03!$AD:$AH))),5,0),"---")</f>
        <v>---</v>
      </c>
      <c r="N337" s="44" t="str">
        <f>IFERROR(VLOOKUP(L337,IF($M$4="TE0714_REV01",RAW_m_TE0714_REV01!$AE:$AJ,IF($M$4="TE0714_REV02",RAW_m_TE0714_REV02!$AE:$AJ,IF($M$4="TE0714_REV03",RAW_m_TE0714_REV03!$AE:$AJ))),6,0),"---")</f>
        <v>---</v>
      </c>
      <c r="O337" s="54" t="str">
        <f>IFERROR(VLOOKUP(L337,IF($M$4="TE0714_REV01",RAW_m_TE0714_REV01!$AD:$AE,IF($M$4="TE0714_REV02",RAW_m_TE0714_REV02!$AD:$AE,IF($M$4="TE0714_REV03",RAW_m_TE0714_REV03!$AD:$AE))),2,0),"---")</f>
        <v>---</v>
      </c>
      <c r="P337" s="44" t="str">
        <f>IFERROR(VLOOKUP(O337,IF($M$4="TE0714_REV01",RAW_m_TE0714_REV01!$AJ:$AK,IF($M$4="TE0714_REV02",RAW_m_TE0714_REV02!$AJ:$AK,IF($M$4="TE0714_REV03",RAW_m_TE0714_REV03!$AJ:$AK))),2,0),"---")</f>
        <v>---</v>
      </c>
      <c r="Q337" s="44" t="str">
        <f>IFERROR(VLOOKUP(L337,IF($M$4="TE0714_REV01",RAW_m_TE0714_REV01!$AD:$AF,IF($M$4="TE0714_REV02",RAW_m_TE0714_REV02!$AD:$AF,IF($M$4="TE0714_REV03",RAW_m_TE0714_REV03!$AD:$AF))),3,0),"---")</f>
        <v>---</v>
      </c>
      <c r="R337" s="44" t="str">
        <f>IFERROR(VLOOKUP(O337,IF($M$4="TE0714_REV01",RAW_m_TE0714_REV01!$AE:$AG,IF($M$4="TE0714_REV02",RAW_m_TE0714_REV02!$AE:$AG,IF($M$4="TE0714_REV03",RAW_m_TE0714_REV03!$AE:$AG))),3,0),"---")</f>
        <v>---</v>
      </c>
      <c r="S337" s="44" t="str">
        <f t="shared" si="11"/>
        <v>---</v>
      </c>
    </row>
    <row r="338" spans="2:19" ht="15" customHeight="1" x14ac:dyDescent="0.25">
      <c r="B338" s="41">
        <f t="shared" si="10"/>
        <v>333</v>
      </c>
      <c r="C338" s="42">
        <f>IFERROR(IF($C$4="TEBT0714_REV01",CALC_CONN_TEBT0714_REV01!U338,IF($C$4="TEBB0714_REV01",CALC_CONN_TEBB0714_REV01!U338,IF($C$4="TEBA0714_REV01",CALC_CONN_TEBA0714_REV01!U338,))),"---")</f>
        <v>0</v>
      </c>
      <c r="D338" s="43">
        <f>IFERROR(IF($C$4="TEBT0714_REV01",CALC_CONN_TEBT0714_REV01!D338,IF($C$4="TEBB0714_REV01",CALC_CONN_TEBB0714_REV01!D338,IF($C$4="TEBA0714_REV01",CALC_CONN_TEBA0714_REV01!D338,))),"---")</f>
        <v>0</v>
      </c>
      <c r="E338" s="43">
        <f>IFERROR(IF($C$4="TEBT0714_REV01",CALC_CONN_TEBT0714_REV01!E338,IF($C$4="TEBB0714_REV01",CALC_CONN_TEBB0714_REV01!E338,IF($C$4="TEBA0714_REV01",CALC_CONN_TEBA0714_REV01!E338,))),"---")</f>
        <v>0</v>
      </c>
      <c r="F338" s="44" t="str">
        <f>IFERROR(IF(VLOOKUP($D338&amp;"-"&amp;$E338,IF($C$4="TEBA0714_REV01",CALC_CONN_TEBA0714_REV01!$F:$I,IF($C$4="TEBB0714_REV01",CALC_CONN_TEBB0714_REV01!$F:$I,IF($C$4="TEBT0714_REV01",CALC_CONN_TEBT0714_REV01!$F:$I))),4,0)="--","---",IF($C$4="TEBA0714_REV01",CALC_CONN_TEBA0714_REV01!$G338&amp; " --&gt; " &amp;CALC_CONN_TEBA0714_REV01!$I338&amp; " --&gt; ",IF($C$4="TEBB0714_REV01",CALC_CONN_TEBB0714_REV01!$G338&amp; " --&gt; " &amp;CALC_CONN_TEBB0714_REV01!$I338&amp; " --&gt; ",IF($C$4="TEBT0714_REV01",CALC_CONN_TEBT0714_REV01!$G338&amp; " --&gt; " &amp;CALC_CONN_TEBT0714_REV01!$I338&amp; " --&gt; ")))),"---")</f>
        <v>---</v>
      </c>
      <c r="G338" s="44" t="str">
        <f>IFERROR(IF(VLOOKUP($D338&amp;"-"&amp;$E338,IF($C$4="TEBA0714_REV01",CALC_CONN_TEBA0714_REV01!$F:$H,IF($C$4="TEBB0714_REV01",CALC_CONN_TEBB0714_REV01!$F:$H,IF($C$4="TEBT0714_REV01",CALC_CONN_TEBT0714_REV01!$F:$H))),3,0)="--",VLOOKUP($D338&amp;"-"&amp;$E338,IF($C$4="TEBA0714_REV01",CALC_CONN_TEBA0714_REV01!$F:$H,IF($C$4="TEBB0714_REV01",CALC_CONN_TEBB0714_REV01!$F:$H,IF($C$4="TEBT0714_REV01",CALC_CONN_TEBT0714_REV01!$F:$H))),2,0),VLOOKUP($D338&amp;"-"&amp;$E338,IF($C$4="TEBA0714_REV01",CALC_CONN_TEBA0714_REV01!$F:$H,IF($C$4="TEBB0714_REV01",CALC_CONN_TEBB0714_REV01!$F:$H,IF($C$4="TEBT0714_REV01",CALC_CONN_TEBT0714_REV01!$F:$H))),3,0)),"---")</f>
        <v>---</v>
      </c>
      <c r="H338" s="44" t="str">
        <f>IFERROR(VLOOKUP(G338,IF($C$4="TEBT0714_REV01",CALC_CONN_TEBT0714_REV01!$G:$T,IF($C$4="TEBB0714_REV01",CALC_CONN_TEBB0714_REV01!$G:$T,IF($C$4="TEBA0714_REV01",CALC_CONN_TEBA0714_REV01!$G:$T))),14,0),"---")</f>
        <v>---</v>
      </c>
      <c r="I338" s="44" t="str">
        <f>IFERROR(VLOOKUP($D338&amp;"-"&amp;$E338,IF($C$4="TEBA0714_REV01",CALC_CONN_TEBA0714_REV01!$F:$K,IF($C$4="TEBB0714_REV01",CALC_CONN_TEBB0714_REV01!$F:$K,IF($C$4="TEBT0714_REV01",CALC_CONN_TEBT0714_REV01!$F:$K,"???"))),6,0),"---")</f>
        <v>---</v>
      </c>
      <c r="J338" s="45" t="str">
        <f>IFERROR(VLOOKUP($D338&amp;"-"&amp;$E338,IF($C$4="TEBA0714_REV01",CALC_CONN_TEBA0714_REV01!$F:$M,IF($C$4="TEBB0714_REV01",CALC_CONN_TEBB0714_REV01!$F:$M,IF($C$4="TEBT0714_REV01",CALC_CONN_TEBT0714_REV01!$F:$M,"???"))),8,0),"---")</f>
        <v>---</v>
      </c>
      <c r="K338" s="46" t="str">
        <f>IFERROR(VLOOKUP($D338&amp;"-"&amp;$E338,IF($C$4="TEBT0714_REV01",CALC_CONN_TEBT0714_REV01!$F:$N,IF($C$4="TEBB0714_REV01",CALC_CONN_TEBB0714_REV01!$F:$N,IF($C$4="TEBA0714_REV01",CALC_CONN_TEBA0714_REV01!$F:$N))),9,0),"---")</f>
        <v>---</v>
      </c>
      <c r="L338" s="44" t="str">
        <f>IFERROR(VLOOKUP(K338,B2B!$H$3:$I$2000,2,0),"---")</f>
        <v>---</v>
      </c>
      <c r="M338" s="44" t="str">
        <f>IFERROR(VLOOKUP(L338,IF($M$4="TE0714_REV01",RAW_m_TE0714_REV01!$AD:$AH,IF($M$4="TE0714_REV02",RAW_m_TE0714_REV02!$AD:$AH,IF($M$4="TE0714_REV03",RAW_m_TE0714_REV03!$AD:$AH))),5,0),"---")</f>
        <v>---</v>
      </c>
      <c r="N338" s="44" t="str">
        <f>IFERROR(VLOOKUP(L338,IF($M$4="TE0714_REV01",RAW_m_TE0714_REV01!$AE:$AJ,IF($M$4="TE0714_REV02",RAW_m_TE0714_REV02!$AE:$AJ,IF($M$4="TE0714_REV03",RAW_m_TE0714_REV03!$AE:$AJ))),6,0),"---")</f>
        <v>---</v>
      </c>
      <c r="O338" s="54" t="str">
        <f>IFERROR(VLOOKUP(L338,IF($M$4="TE0714_REV01",RAW_m_TE0714_REV01!$AD:$AE,IF($M$4="TE0714_REV02",RAW_m_TE0714_REV02!$AD:$AE,IF($M$4="TE0714_REV03",RAW_m_TE0714_REV03!$AD:$AE))),2,0),"---")</f>
        <v>---</v>
      </c>
      <c r="P338" s="44" t="str">
        <f>IFERROR(VLOOKUP(O338,IF($M$4="TE0714_REV01",RAW_m_TE0714_REV01!$AJ:$AK,IF($M$4="TE0714_REV02",RAW_m_TE0714_REV02!$AJ:$AK,IF($M$4="TE0714_REV03",RAW_m_TE0714_REV03!$AJ:$AK))),2,0),"---")</f>
        <v>---</v>
      </c>
      <c r="Q338" s="44" t="str">
        <f>IFERROR(VLOOKUP(L338,IF($M$4="TE0714_REV01",RAW_m_TE0714_REV01!$AD:$AF,IF($M$4="TE0714_REV02",RAW_m_TE0714_REV02!$AD:$AF,IF($M$4="TE0714_REV03",RAW_m_TE0714_REV03!$AD:$AF))),3,0),"---")</f>
        <v>---</v>
      </c>
      <c r="R338" s="44" t="str">
        <f>IFERROR(VLOOKUP(O338,IF($M$4="TE0714_REV01",RAW_m_TE0714_REV01!$AE:$AG,IF($M$4="TE0714_REV02",RAW_m_TE0714_REV02!$AE:$AG,IF($M$4="TE0714_REV03",RAW_m_TE0714_REV03!$AE:$AG))),3,0),"---")</f>
        <v>---</v>
      </c>
      <c r="S338" s="44" t="str">
        <f t="shared" si="11"/>
        <v>---</v>
      </c>
    </row>
    <row r="339" spans="2:19" ht="15" customHeight="1" x14ac:dyDescent="0.25">
      <c r="B339" s="41">
        <f t="shared" si="10"/>
        <v>334</v>
      </c>
      <c r="C339" s="42">
        <f>IFERROR(IF($C$4="TEBT0714_REV01",CALC_CONN_TEBT0714_REV01!U339,IF($C$4="TEBB0714_REV01",CALC_CONN_TEBB0714_REV01!U339,IF($C$4="TEBA0714_REV01",CALC_CONN_TEBA0714_REV01!U339,))),"---")</f>
        <v>0</v>
      </c>
      <c r="D339" s="43">
        <f>IFERROR(IF($C$4="TEBT0714_REV01",CALC_CONN_TEBT0714_REV01!D339,IF($C$4="TEBB0714_REV01",CALC_CONN_TEBB0714_REV01!D339,IF($C$4="TEBA0714_REV01",CALC_CONN_TEBA0714_REV01!D339,))),"---")</f>
        <v>0</v>
      </c>
      <c r="E339" s="43">
        <f>IFERROR(IF($C$4="TEBT0714_REV01",CALC_CONN_TEBT0714_REV01!E339,IF($C$4="TEBB0714_REV01",CALC_CONN_TEBB0714_REV01!E339,IF($C$4="TEBA0714_REV01",CALC_CONN_TEBA0714_REV01!E339,))),"---")</f>
        <v>0</v>
      </c>
      <c r="F339" s="44" t="str">
        <f>IFERROR(IF(VLOOKUP($D339&amp;"-"&amp;$E339,IF($C$4="TEBA0714_REV01",CALC_CONN_TEBA0714_REV01!$F:$I,IF($C$4="TEBB0714_REV01",CALC_CONN_TEBB0714_REV01!$F:$I,IF($C$4="TEBT0714_REV01",CALC_CONN_TEBT0714_REV01!$F:$I))),4,0)="--","---",IF($C$4="TEBA0714_REV01",CALC_CONN_TEBA0714_REV01!$G339&amp; " --&gt; " &amp;CALC_CONN_TEBA0714_REV01!$I339&amp; " --&gt; ",IF($C$4="TEBB0714_REV01",CALC_CONN_TEBB0714_REV01!$G339&amp; " --&gt; " &amp;CALC_CONN_TEBB0714_REV01!$I339&amp; " --&gt; ",IF($C$4="TEBT0714_REV01",CALC_CONN_TEBT0714_REV01!$G339&amp; " --&gt; " &amp;CALC_CONN_TEBT0714_REV01!$I339&amp; " --&gt; ")))),"---")</f>
        <v>---</v>
      </c>
      <c r="G339" s="44" t="str">
        <f>IFERROR(IF(VLOOKUP($D339&amp;"-"&amp;$E339,IF($C$4="TEBA0714_REV01",CALC_CONN_TEBA0714_REV01!$F:$H,IF($C$4="TEBB0714_REV01",CALC_CONN_TEBB0714_REV01!$F:$H,IF($C$4="TEBT0714_REV01",CALC_CONN_TEBT0714_REV01!$F:$H))),3,0)="--",VLOOKUP($D339&amp;"-"&amp;$E339,IF($C$4="TEBA0714_REV01",CALC_CONN_TEBA0714_REV01!$F:$H,IF($C$4="TEBB0714_REV01",CALC_CONN_TEBB0714_REV01!$F:$H,IF($C$4="TEBT0714_REV01",CALC_CONN_TEBT0714_REV01!$F:$H))),2,0),VLOOKUP($D339&amp;"-"&amp;$E339,IF($C$4="TEBA0714_REV01",CALC_CONN_TEBA0714_REV01!$F:$H,IF($C$4="TEBB0714_REV01",CALC_CONN_TEBB0714_REV01!$F:$H,IF($C$4="TEBT0714_REV01",CALC_CONN_TEBT0714_REV01!$F:$H))),3,0)),"---")</f>
        <v>---</v>
      </c>
      <c r="H339" s="44" t="str">
        <f>IFERROR(VLOOKUP(G339,IF($C$4="TEBT0714_REV01",CALC_CONN_TEBT0714_REV01!$G:$T,IF($C$4="TEBB0714_REV01",CALC_CONN_TEBB0714_REV01!$G:$T,IF($C$4="TEBA0714_REV01",CALC_CONN_TEBA0714_REV01!$G:$T))),14,0),"---")</f>
        <v>---</v>
      </c>
      <c r="I339" s="44" t="str">
        <f>IFERROR(VLOOKUP($D339&amp;"-"&amp;$E339,IF($C$4="TEBA0714_REV01",CALC_CONN_TEBA0714_REV01!$F:$K,IF($C$4="TEBB0714_REV01",CALC_CONN_TEBB0714_REV01!$F:$K,IF($C$4="TEBT0714_REV01",CALC_CONN_TEBT0714_REV01!$F:$K,"???"))),6,0),"---")</f>
        <v>---</v>
      </c>
      <c r="J339" s="45" t="str">
        <f>IFERROR(VLOOKUP($D339&amp;"-"&amp;$E339,IF($C$4="TEBA0714_REV01",CALC_CONN_TEBA0714_REV01!$F:$M,IF($C$4="TEBB0714_REV01",CALC_CONN_TEBB0714_REV01!$F:$M,IF($C$4="TEBT0714_REV01",CALC_CONN_TEBT0714_REV01!$F:$M,"???"))),8,0),"---")</f>
        <v>---</v>
      </c>
      <c r="K339" s="46" t="str">
        <f>IFERROR(VLOOKUP($D339&amp;"-"&amp;$E339,IF($C$4="TEBT0714_REV01",CALC_CONN_TEBT0714_REV01!$F:$N,IF($C$4="TEBB0714_REV01",CALC_CONN_TEBB0714_REV01!$F:$N,IF($C$4="TEBA0714_REV01",CALC_CONN_TEBA0714_REV01!$F:$N))),9,0),"---")</f>
        <v>---</v>
      </c>
      <c r="L339" s="44" t="str">
        <f>IFERROR(VLOOKUP(K339,B2B!$H$3:$I$2000,2,0),"---")</f>
        <v>---</v>
      </c>
      <c r="M339" s="44" t="str">
        <f>IFERROR(VLOOKUP(L339,IF($M$4="TE0714_REV01",RAW_m_TE0714_REV01!$AD:$AH,IF($M$4="TE0714_REV02",RAW_m_TE0714_REV02!$AD:$AH,IF($M$4="TE0714_REV03",RAW_m_TE0714_REV03!$AD:$AH))),5,0),"---")</f>
        <v>---</v>
      </c>
      <c r="N339" s="44" t="str">
        <f>IFERROR(VLOOKUP(L339,IF($M$4="TE0714_REV01",RAW_m_TE0714_REV01!$AE:$AJ,IF($M$4="TE0714_REV02",RAW_m_TE0714_REV02!$AE:$AJ,IF($M$4="TE0714_REV03",RAW_m_TE0714_REV03!$AE:$AJ))),6,0),"---")</f>
        <v>---</v>
      </c>
      <c r="O339" s="54" t="str">
        <f>IFERROR(VLOOKUP(L339,IF($M$4="TE0714_REV01",RAW_m_TE0714_REV01!$AD:$AE,IF($M$4="TE0714_REV02",RAW_m_TE0714_REV02!$AD:$AE,IF($M$4="TE0714_REV03",RAW_m_TE0714_REV03!$AD:$AE))),2,0),"---")</f>
        <v>---</v>
      </c>
      <c r="P339" s="44" t="str">
        <f>IFERROR(VLOOKUP(O339,IF($M$4="TE0714_REV01",RAW_m_TE0714_REV01!$AJ:$AK,IF($M$4="TE0714_REV02",RAW_m_TE0714_REV02!$AJ:$AK,IF($M$4="TE0714_REV03",RAW_m_TE0714_REV03!$AJ:$AK))),2,0),"---")</f>
        <v>---</v>
      </c>
      <c r="Q339" s="44" t="str">
        <f>IFERROR(VLOOKUP(L339,IF($M$4="TE0714_REV01",RAW_m_TE0714_REV01!$AD:$AF,IF($M$4="TE0714_REV02",RAW_m_TE0714_REV02!$AD:$AF,IF($M$4="TE0714_REV03",RAW_m_TE0714_REV03!$AD:$AF))),3,0),"---")</f>
        <v>---</v>
      </c>
      <c r="R339" s="44" t="str">
        <f>IFERROR(VLOOKUP(O339,IF($M$4="TE0714_REV01",RAW_m_TE0714_REV01!$AE:$AG,IF($M$4="TE0714_REV02",RAW_m_TE0714_REV02!$AE:$AG,IF($M$4="TE0714_REV03",RAW_m_TE0714_REV03!$AE:$AG))),3,0),"---")</f>
        <v>---</v>
      </c>
      <c r="S339" s="44" t="str">
        <f t="shared" si="11"/>
        <v>---</v>
      </c>
    </row>
    <row r="340" spans="2:19" ht="15" customHeight="1" x14ac:dyDescent="0.25">
      <c r="B340" s="41">
        <f t="shared" si="10"/>
        <v>335</v>
      </c>
      <c r="C340" s="42">
        <f>IFERROR(IF($C$4="TEBT0714_REV01",CALC_CONN_TEBT0714_REV01!U340,IF($C$4="TEBB0714_REV01",CALC_CONN_TEBB0714_REV01!U340,IF($C$4="TEBA0714_REV01",CALC_CONN_TEBA0714_REV01!U340,))),"---")</f>
        <v>0</v>
      </c>
      <c r="D340" s="43">
        <f>IFERROR(IF($C$4="TEBT0714_REV01",CALC_CONN_TEBT0714_REV01!D340,IF($C$4="TEBB0714_REV01",CALC_CONN_TEBB0714_REV01!D340,IF($C$4="TEBA0714_REV01",CALC_CONN_TEBA0714_REV01!D340,))),"---")</f>
        <v>0</v>
      </c>
      <c r="E340" s="43">
        <f>IFERROR(IF($C$4="TEBT0714_REV01",CALC_CONN_TEBT0714_REV01!E340,IF($C$4="TEBB0714_REV01",CALC_CONN_TEBB0714_REV01!E340,IF($C$4="TEBA0714_REV01",CALC_CONN_TEBA0714_REV01!E340,))),"---")</f>
        <v>0</v>
      </c>
      <c r="F340" s="44" t="str">
        <f>IFERROR(IF(VLOOKUP($D340&amp;"-"&amp;$E340,IF($C$4="TEBA0714_REV01",CALC_CONN_TEBA0714_REV01!$F:$I,IF($C$4="TEBB0714_REV01",CALC_CONN_TEBB0714_REV01!$F:$I,IF($C$4="TEBT0714_REV01",CALC_CONN_TEBT0714_REV01!$F:$I))),4,0)="--","---",IF($C$4="TEBA0714_REV01",CALC_CONN_TEBA0714_REV01!$G340&amp; " --&gt; " &amp;CALC_CONN_TEBA0714_REV01!$I340&amp; " --&gt; ",IF($C$4="TEBB0714_REV01",CALC_CONN_TEBB0714_REV01!$G340&amp; " --&gt; " &amp;CALC_CONN_TEBB0714_REV01!$I340&amp; " --&gt; ",IF($C$4="TEBT0714_REV01",CALC_CONN_TEBT0714_REV01!$G340&amp; " --&gt; " &amp;CALC_CONN_TEBT0714_REV01!$I340&amp; " --&gt; ")))),"---")</f>
        <v>---</v>
      </c>
      <c r="G340" s="44" t="str">
        <f>IFERROR(IF(VLOOKUP($D340&amp;"-"&amp;$E340,IF($C$4="TEBA0714_REV01",CALC_CONN_TEBA0714_REV01!$F:$H,IF($C$4="TEBB0714_REV01",CALC_CONN_TEBB0714_REV01!$F:$H,IF($C$4="TEBT0714_REV01",CALC_CONN_TEBT0714_REV01!$F:$H))),3,0)="--",VLOOKUP($D340&amp;"-"&amp;$E340,IF($C$4="TEBA0714_REV01",CALC_CONN_TEBA0714_REV01!$F:$H,IF($C$4="TEBB0714_REV01",CALC_CONN_TEBB0714_REV01!$F:$H,IF($C$4="TEBT0714_REV01",CALC_CONN_TEBT0714_REV01!$F:$H))),2,0),VLOOKUP($D340&amp;"-"&amp;$E340,IF($C$4="TEBA0714_REV01",CALC_CONN_TEBA0714_REV01!$F:$H,IF($C$4="TEBB0714_REV01",CALC_CONN_TEBB0714_REV01!$F:$H,IF($C$4="TEBT0714_REV01",CALC_CONN_TEBT0714_REV01!$F:$H))),3,0)),"---")</f>
        <v>---</v>
      </c>
      <c r="H340" s="44" t="str">
        <f>IFERROR(VLOOKUP(G340,IF($C$4="TEBT0714_REV01",CALC_CONN_TEBT0714_REV01!$G:$T,IF($C$4="TEBB0714_REV01",CALC_CONN_TEBB0714_REV01!$G:$T,IF($C$4="TEBA0714_REV01",CALC_CONN_TEBA0714_REV01!$G:$T))),14,0),"---")</f>
        <v>---</v>
      </c>
      <c r="I340" s="44" t="str">
        <f>IFERROR(VLOOKUP($D340&amp;"-"&amp;$E340,IF($C$4="TEBA0714_REV01",CALC_CONN_TEBA0714_REV01!$F:$K,IF($C$4="TEBB0714_REV01",CALC_CONN_TEBB0714_REV01!$F:$K,IF($C$4="TEBT0714_REV01",CALC_CONN_TEBT0714_REV01!$F:$K,"???"))),6,0),"---")</f>
        <v>---</v>
      </c>
      <c r="J340" s="45" t="str">
        <f>IFERROR(VLOOKUP($D340&amp;"-"&amp;$E340,IF($C$4="TEBA0714_REV01",CALC_CONN_TEBA0714_REV01!$F:$M,IF($C$4="TEBB0714_REV01",CALC_CONN_TEBB0714_REV01!$F:$M,IF($C$4="TEBT0714_REV01",CALC_CONN_TEBT0714_REV01!$F:$M,"???"))),8,0),"---")</f>
        <v>---</v>
      </c>
      <c r="K340" s="46" t="str">
        <f>IFERROR(VLOOKUP($D340&amp;"-"&amp;$E340,IF($C$4="TEBT0714_REV01",CALC_CONN_TEBT0714_REV01!$F:$N,IF($C$4="TEBB0714_REV01",CALC_CONN_TEBB0714_REV01!$F:$N,IF($C$4="TEBA0714_REV01",CALC_CONN_TEBA0714_REV01!$F:$N))),9,0),"---")</f>
        <v>---</v>
      </c>
      <c r="L340" s="44" t="str">
        <f>IFERROR(VLOOKUP(K340,B2B!$H$3:$I$2000,2,0),"---")</f>
        <v>---</v>
      </c>
      <c r="M340" s="44" t="str">
        <f>IFERROR(VLOOKUP(L340,IF($M$4="TE0714_REV01",RAW_m_TE0714_REV01!$AD:$AH,IF($M$4="TE0714_REV02",RAW_m_TE0714_REV02!$AD:$AH,IF($M$4="TE0714_REV03",RAW_m_TE0714_REV03!$AD:$AH))),5,0),"---")</f>
        <v>---</v>
      </c>
      <c r="N340" s="44" t="str">
        <f>IFERROR(VLOOKUP(L340,IF($M$4="TE0714_REV01",RAW_m_TE0714_REV01!$AE:$AJ,IF($M$4="TE0714_REV02",RAW_m_TE0714_REV02!$AE:$AJ,IF($M$4="TE0714_REV03",RAW_m_TE0714_REV03!$AE:$AJ))),6,0),"---")</f>
        <v>---</v>
      </c>
      <c r="O340" s="54" t="str">
        <f>IFERROR(VLOOKUP(L340,IF($M$4="TE0714_REV01",RAW_m_TE0714_REV01!$AD:$AE,IF($M$4="TE0714_REV02",RAW_m_TE0714_REV02!$AD:$AE,IF($M$4="TE0714_REV03",RAW_m_TE0714_REV03!$AD:$AE))),2,0),"---")</f>
        <v>---</v>
      </c>
      <c r="P340" s="44" t="str">
        <f>IFERROR(VLOOKUP(O340,IF($M$4="TE0714_REV01",RAW_m_TE0714_REV01!$AJ:$AK,IF($M$4="TE0714_REV02",RAW_m_TE0714_REV02!$AJ:$AK,IF($M$4="TE0714_REV03",RAW_m_TE0714_REV03!$AJ:$AK))),2,0),"---")</f>
        <v>---</v>
      </c>
      <c r="Q340" s="44" t="str">
        <f>IFERROR(VLOOKUP(L340,IF($M$4="TE0714_REV01",RAW_m_TE0714_REV01!$AD:$AF,IF($M$4="TE0714_REV02",RAW_m_TE0714_REV02!$AD:$AF,IF($M$4="TE0714_REV03",RAW_m_TE0714_REV03!$AD:$AF))),3,0),"---")</f>
        <v>---</v>
      </c>
      <c r="R340" s="44" t="str">
        <f>IFERROR(VLOOKUP(O340,IF($M$4="TE0714_REV01",RAW_m_TE0714_REV01!$AE:$AG,IF($M$4="TE0714_REV02",RAW_m_TE0714_REV02!$AE:$AG,IF($M$4="TE0714_REV03",RAW_m_TE0714_REV03!$AE:$AG))),3,0),"---")</f>
        <v>---</v>
      </c>
      <c r="S340" s="44" t="str">
        <f t="shared" si="11"/>
        <v>---</v>
      </c>
    </row>
    <row r="341" spans="2:19" ht="15" customHeight="1" x14ac:dyDescent="0.25">
      <c r="B341" s="41">
        <f t="shared" si="10"/>
        <v>336</v>
      </c>
      <c r="C341" s="42">
        <f>IFERROR(IF($C$4="TEBT0714_REV01",CALC_CONN_TEBT0714_REV01!U341,IF($C$4="TEBB0714_REV01",CALC_CONN_TEBB0714_REV01!U341,IF($C$4="TEBA0714_REV01",CALC_CONN_TEBA0714_REV01!U341,))),"---")</f>
        <v>0</v>
      </c>
      <c r="D341" s="43">
        <f>IFERROR(IF($C$4="TEBT0714_REV01",CALC_CONN_TEBT0714_REV01!D341,IF($C$4="TEBB0714_REV01",CALC_CONN_TEBB0714_REV01!D341,IF($C$4="TEBA0714_REV01",CALC_CONN_TEBA0714_REV01!D341,))),"---")</f>
        <v>0</v>
      </c>
      <c r="E341" s="43">
        <f>IFERROR(IF($C$4="TEBT0714_REV01",CALC_CONN_TEBT0714_REV01!E341,IF($C$4="TEBB0714_REV01",CALC_CONN_TEBB0714_REV01!E341,IF($C$4="TEBA0714_REV01",CALC_CONN_TEBA0714_REV01!E341,))),"---")</f>
        <v>0</v>
      </c>
      <c r="F341" s="44" t="str">
        <f>IFERROR(IF(VLOOKUP($D341&amp;"-"&amp;$E341,IF($C$4="TEBA0714_REV01",CALC_CONN_TEBA0714_REV01!$F:$I,IF($C$4="TEBB0714_REV01",CALC_CONN_TEBB0714_REV01!$F:$I,IF($C$4="TEBT0714_REV01",CALC_CONN_TEBT0714_REV01!$F:$I))),4,0)="--","---",IF($C$4="TEBA0714_REV01",CALC_CONN_TEBA0714_REV01!$G341&amp; " --&gt; " &amp;CALC_CONN_TEBA0714_REV01!$I341&amp; " --&gt; ",IF($C$4="TEBB0714_REV01",CALC_CONN_TEBB0714_REV01!$G341&amp; " --&gt; " &amp;CALC_CONN_TEBB0714_REV01!$I341&amp; " --&gt; ",IF($C$4="TEBT0714_REV01",CALC_CONN_TEBT0714_REV01!$G341&amp; " --&gt; " &amp;CALC_CONN_TEBT0714_REV01!$I341&amp; " --&gt; ")))),"---")</f>
        <v>---</v>
      </c>
      <c r="G341" s="44" t="str">
        <f>IFERROR(IF(VLOOKUP($D341&amp;"-"&amp;$E341,IF($C$4="TEBA0714_REV01",CALC_CONN_TEBA0714_REV01!$F:$H,IF($C$4="TEBB0714_REV01",CALC_CONN_TEBB0714_REV01!$F:$H,IF($C$4="TEBT0714_REV01",CALC_CONN_TEBT0714_REV01!$F:$H))),3,0)="--",VLOOKUP($D341&amp;"-"&amp;$E341,IF($C$4="TEBA0714_REV01",CALC_CONN_TEBA0714_REV01!$F:$H,IF($C$4="TEBB0714_REV01",CALC_CONN_TEBB0714_REV01!$F:$H,IF($C$4="TEBT0714_REV01",CALC_CONN_TEBT0714_REV01!$F:$H))),2,0),VLOOKUP($D341&amp;"-"&amp;$E341,IF($C$4="TEBA0714_REV01",CALC_CONN_TEBA0714_REV01!$F:$H,IF($C$4="TEBB0714_REV01",CALC_CONN_TEBB0714_REV01!$F:$H,IF($C$4="TEBT0714_REV01",CALC_CONN_TEBT0714_REV01!$F:$H))),3,0)),"---")</f>
        <v>---</v>
      </c>
      <c r="H341" s="44" t="str">
        <f>IFERROR(VLOOKUP(G341,IF($C$4="TEBT0714_REV01",CALC_CONN_TEBT0714_REV01!$G:$T,IF($C$4="TEBB0714_REV01",CALC_CONN_TEBB0714_REV01!$G:$T,IF($C$4="TEBA0714_REV01",CALC_CONN_TEBA0714_REV01!$G:$T))),14,0),"---")</f>
        <v>---</v>
      </c>
      <c r="I341" s="44" t="str">
        <f>IFERROR(VLOOKUP($D341&amp;"-"&amp;$E341,IF($C$4="TEBA0714_REV01",CALC_CONN_TEBA0714_REV01!$F:$K,IF($C$4="TEBB0714_REV01",CALC_CONN_TEBB0714_REV01!$F:$K,IF($C$4="TEBT0714_REV01",CALC_CONN_TEBT0714_REV01!$F:$K,"???"))),6,0),"---")</f>
        <v>---</v>
      </c>
      <c r="J341" s="45" t="str">
        <f>IFERROR(VLOOKUP($D341&amp;"-"&amp;$E341,IF($C$4="TEBA0714_REV01",CALC_CONN_TEBA0714_REV01!$F:$M,IF($C$4="TEBB0714_REV01",CALC_CONN_TEBB0714_REV01!$F:$M,IF($C$4="TEBT0714_REV01",CALC_CONN_TEBT0714_REV01!$F:$M,"???"))),8,0),"---")</f>
        <v>---</v>
      </c>
      <c r="K341" s="46" t="str">
        <f>IFERROR(VLOOKUP($D341&amp;"-"&amp;$E341,IF($C$4="TEBT0714_REV01",CALC_CONN_TEBT0714_REV01!$F:$N,IF($C$4="TEBB0714_REV01",CALC_CONN_TEBB0714_REV01!$F:$N,IF($C$4="TEBA0714_REV01",CALC_CONN_TEBA0714_REV01!$F:$N))),9,0),"---")</f>
        <v>---</v>
      </c>
      <c r="L341" s="44" t="str">
        <f>IFERROR(VLOOKUP(K341,B2B!$H$3:$I$2000,2,0),"---")</f>
        <v>---</v>
      </c>
      <c r="M341" s="44" t="str">
        <f>IFERROR(VLOOKUP(L341,IF($M$4="TE0714_REV01",RAW_m_TE0714_REV01!$AD:$AH,IF($M$4="TE0714_REV02",RAW_m_TE0714_REV02!$AD:$AH,IF($M$4="TE0714_REV03",RAW_m_TE0714_REV03!$AD:$AH))),5,0),"---")</f>
        <v>---</v>
      </c>
      <c r="N341" s="44" t="str">
        <f>IFERROR(VLOOKUP(L341,IF($M$4="TE0714_REV01",RAW_m_TE0714_REV01!$AE:$AJ,IF($M$4="TE0714_REV02",RAW_m_TE0714_REV02!$AE:$AJ,IF($M$4="TE0714_REV03",RAW_m_TE0714_REV03!$AE:$AJ))),6,0),"---")</f>
        <v>---</v>
      </c>
      <c r="O341" s="54" t="str">
        <f>IFERROR(VLOOKUP(L341,IF($M$4="TE0714_REV01",RAW_m_TE0714_REV01!$AD:$AE,IF($M$4="TE0714_REV02",RAW_m_TE0714_REV02!$AD:$AE,IF($M$4="TE0714_REV03",RAW_m_TE0714_REV03!$AD:$AE))),2,0),"---")</f>
        <v>---</v>
      </c>
      <c r="P341" s="44" t="str">
        <f>IFERROR(VLOOKUP(O341,IF($M$4="TE0714_REV01",RAW_m_TE0714_REV01!$AJ:$AK,IF($M$4="TE0714_REV02",RAW_m_TE0714_REV02!$AJ:$AK,IF($M$4="TE0714_REV03",RAW_m_TE0714_REV03!$AJ:$AK))),2,0),"---")</f>
        <v>---</v>
      </c>
      <c r="Q341" s="44" t="str">
        <f>IFERROR(VLOOKUP(L341,IF($M$4="TE0714_REV01",RAW_m_TE0714_REV01!$AD:$AF,IF($M$4="TE0714_REV02",RAW_m_TE0714_REV02!$AD:$AF,IF($M$4="TE0714_REV03",RAW_m_TE0714_REV03!$AD:$AF))),3,0),"---")</f>
        <v>---</v>
      </c>
      <c r="R341" s="44" t="str">
        <f>IFERROR(VLOOKUP(O341,IF($M$4="TE0714_REV01",RAW_m_TE0714_REV01!$AE:$AG,IF($M$4="TE0714_REV02",RAW_m_TE0714_REV02!$AE:$AG,IF($M$4="TE0714_REV03",RAW_m_TE0714_REV03!$AE:$AG))),3,0),"---")</f>
        <v>---</v>
      </c>
      <c r="S341" s="44" t="str">
        <f t="shared" si="11"/>
        <v>---</v>
      </c>
    </row>
    <row r="342" spans="2:19" ht="15" customHeight="1" x14ac:dyDescent="0.25">
      <c r="B342" s="41">
        <f t="shared" si="10"/>
        <v>337</v>
      </c>
      <c r="C342" s="42">
        <f>IFERROR(IF($C$4="TEBT0714_REV01",CALC_CONN_TEBT0714_REV01!U342,IF($C$4="TEBB0714_REV01",CALC_CONN_TEBB0714_REV01!U342,IF($C$4="TEBA0714_REV01",CALC_CONN_TEBA0714_REV01!U342,))),"---")</f>
        <v>0</v>
      </c>
      <c r="D342" s="43">
        <f>IFERROR(IF($C$4="TEBT0714_REV01",CALC_CONN_TEBT0714_REV01!D342,IF($C$4="TEBB0714_REV01",CALC_CONN_TEBB0714_REV01!D342,IF($C$4="TEBA0714_REV01",CALC_CONN_TEBA0714_REV01!D342,))),"---")</f>
        <v>0</v>
      </c>
      <c r="E342" s="43">
        <f>IFERROR(IF($C$4="TEBT0714_REV01",CALC_CONN_TEBT0714_REV01!E342,IF($C$4="TEBB0714_REV01",CALC_CONN_TEBB0714_REV01!E342,IF($C$4="TEBA0714_REV01",CALC_CONN_TEBA0714_REV01!E342,))),"---")</f>
        <v>0</v>
      </c>
      <c r="F342" s="44" t="str">
        <f>IFERROR(IF(VLOOKUP($D342&amp;"-"&amp;$E342,IF($C$4="TEBA0714_REV01",CALC_CONN_TEBA0714_REV01!$F:$I,IF($C$4="TEBB0714_REV01",CALC_CONN_TEBB0714_REV01!$F:$I,IF($C$4="TEBT0714_REV01",CALC_CONN_TEBT0714_REV01!$F:$I))),4,0)="--","---",IF($C$4="TEBA0714_REV01",CALC_CONN_TEBA0714_REV01!$G342&amp; " --&gt; " &amp;CALC_CONN_TEBA0714_REV01!$I342&amp; " --&gt; ",IF($C$4="TEBB0714_REV01",CALC_CONN_TEBB0714_REV01!$G342&amp; " --&gt; " &amp;CALC_CONN_TEBB0714_REV01!$I342&amp; " --&gt; ",IF($C$4="TEBT0714_REV01",CALC_CONN_TEBT0714_REV01!$G342&amp; " --&gt; " &amp;CALC_CONN_TEBT0714_REV01!$I342&amp; " --&gt; ")))),"---")</f>
        <v>---</v>
      </c>
      <c r="G342" s="44" t="str">
        <f>IFERROR(IF(VLOOKUP($D342&amp;"-"&amp;$E342,IF($C$4="TEBA0714_REV01",CALC_CONN_TEBA0714_REV01!$F:$H,IF($C$4="TEBB0714_REV01",CALC_CONN_TEBB0714_REV01!$F:$H,IF($C$4="TEBT0714_REV01",CALC_CONN_TEBT0714_REV01!$F:$H))),3,0)="--",VLOOKUP($D342&amp;"-"&amp;$E342,IF($C$4="TEBA0714_REV01",CALC_CONN_TEBA0714_REV01!$F:$H,IF($C$4="TEBB0714_REV01",CALC_CONN_TEBB0714_REV01!$F:$H,IF($C$4="TEBT0714_REV01",CALC_CONN_TEBT0714_REV01!$F:$H))),2,0),VLOOKUP($D342&amp;"-"&amp;$E342,IF($C$4="TEBA0714_REV01",CALC_CONN_TEBA0714_REV01!$F:$H,IF($C$4="TEBB0714_REV01",CALC_CONN_TEBB0714_REV01!$F:$H,IF($C$4="TEBT0714_REV01",CALC_CONN_TEBT0714_REV01!$F:$H))),3,0)),"---")</f>
        <v>---</v>
      </c>
      <c r="H342" s="44" t="str">
        <f>IFERROR(VLOOKUP(G342,IF($C$4="TEBT0714_REV01",CALC_CONN_TEBT0714_REV01!$G:$T,IF($C$4="TEBB0714_REV01",CALC_CONN_TEBB0714_REV01!$G:$T,IF($C$4="TEBA0714_REV01",CALC_CONN_TEBA0714_REV01!$G:$T))),14,0),"---")</f>
        <v>---</v>
      </c>
      <c r="I342" s="44" t="str">
        <f>IFERROR(VLOOKUP($D342&amp;"-"&amp;$E342,IF($C$4="TEBA0714_REV01",CALC_CONN_TEBA0714_REV01!$F:$K,IF($C$4="TEBB0714_REV01",CALC_CONN_TEBB0714_REV01!$F:$K,IF($C$4="TEBT0714_REV01",CALC_CONN_TEBT0714_REV01!$F:$K,"???"))),6,0),"---")</f>
        <v>---</v>
      </c>
      <c r="J342" s="45" t="str">
        <f>IFERROR(VLOOKUP($D342&amp;"-"&amp;$E342,IF($C$4="TEBA0714_REV01",CALC_CONN_TEBA0714_REV01!$F:$M,IF($C$4="TEBB0714_REV01",CALC_CONN_TEBB0714_REV01!$F:$M,IF($C$4="TEBT0714_REV01",CALC_CONN_TEBT0714_REV01!$F:$M,"???"))),8,0),"---")</f>
        <v>---</v>
      </c>
      <c r="K342" s="46" t="str">
        <f>IFERROR(VLOOKUP($D342&amp;"-"&amp;$E342,IF($C$4="TEBT0714_REV01",CALC_CONN_TEBT0714_REV01!$F:$N,IF($C$4="TEBB0714_REV01",CALC_CONN_TEBB0714_REV01!$F:$N,IF($C$4="TEBA0714_REV01",CALC_CONN_TEBA0714_REV01!$F:$N))),9,0),"---")</f>
        <v>---</v>
      </c>
      <c r="L342" s="44" t="str">
        <f>IFERROR(VLOOKUP(K342,B2B!$H$3:$I$2000,2,0),"---")</f>
        <v>---</v>
      </c>
      <c r="M342" s="44" t="str">
        <f>IFERROR(VLOOKUP(L342,IF($M$4="TE0714_REV01",RAW_m_TE0714_REV01!$AD:$AH,IF($M$4="TE0714_REV02",RAW_m_TE0714_REV02!$AD:$AH,IF($M$4="TE0714_REV03",RAW_m_TE0714_REV03!$AD:$AH))),5,0),"---")</f>
        <v>---</v>
      </c>
      <c r="N342" s="44" t="str">
        <f>IFERROR(VLOOKUP(L342,IF($M$4="TE0714_REV01",RAW_m_TE0714_REV01!$AE:$AJ,IF($M$4="TE0714_REV02",RAW_m_TE0714_REV02!$AE:$AJ,IF($M$4="TE0714_REV03",RAW_m_TE0714_REV03!$AE:$AJ))),6,0),"---")</f>
        <v>---</v>
      </c>
      <c r="O342" s="54" t="str">
        <f>IFERROR(VLOOKUP(L342,IF($M$4="TE0714_REV01",RAW_m_TE0714_REV01!$AD:$AE,IF($M$4="TE0714_REV02",RAW_m_TE0714_REV02!$AD:$AE,IF($M$4="TE0714_REV03",RAW_m_TE0714_REV03!$AD:$AE))),2,0),"---")</f>
        <v>---</v>
      </c>
      <c r="P342" s="44" t="str">
        <f>IFERROR(VLOOKUP(O342,IF($M$4="TE0714_REV01",RAW_m_TE0714_REV01!$AJ:$AK,IF($M$4="TE0714_REV02",RAW_m_TE0714_REV02!$AJ:$AK,IF($M$4="TE0714_REV03",RAW_m_TE0714_REV03!$AJ:$AK))),2,0),"---")</f>
        <v>---</v>
      </c>
      <c r="Q342" s="44" t="str">
        <f>IFERROR(VLOOKUP(L342,IF($M$4="TE0714_REV01",RAW_m_TE0714_REV01!$AD:$AF,IF($M$4="TE0714_REV02",RAW_m_TE0714_REV02!$AD:$AF,IF($M$4="TE0714_REV03",RAW_m_TE0714_REV03!$AD:$AF))),3,0),"---")</f>
        <v>---</v>
      </c>
      <c r="R342" s="44" t="str">
        <f>IFERROR(VLOOKUP(O342,IF($M$4="TE0714_REV01",RAW_m_TE0714_REV01!$AE:$AG,IF($M$4="TE0714_REV02",RAW_m_TE0714_REV02!$AE:$AG,IF($M$4="TE0714_REV03",RAW_m_TE0714_REV03!$AE:$AG))),3,0),"---")</f>
        <v>---</v>
      </c>
      <c r="S342" s="44" t="str">
        <f t="shared" si="11"/>
        <v>---</v>
      </c>
    </row>
    <row r="343" spans="2:19" ht="15" customHeight="1" x14ac:dyDescent="0.25">
      <c r="B343" s="41">
        <f t="shared" si="10"/>
        <v>338</v>
      </c>
      <c r="C343" s="42">
        <f>IFERROR(IF($C$4="TEBT0714_REV01",CALC_CONN_TEBT0714_REV01!U343,IF($C$4="TEBB0714_REV01",CALC_CONN_TEBB0714_REV01!U343,IF($C$4="TEBA0714_REV01",CALC_CONN_TEBA0714_REV01!U343,))),"---")</f>
        <v>0</v>
      </c>
      <c r="D343" s="43">
        <f>IFERROR(IF($C$4="TEBT0714_REV01",CALC_CONN_TEBT0714_REV01!D343,IF($C$4="TEBB0714_REV01",CALC_CONN_TEBB0714_REV01!D343,IF($C$4="TEBA0714_REV01",CALC_CONN_TEBA0714_REV01!D343,))),"---")</f>
        <v>0</v>
      </c>
      <c r="E343" s="43">
        <f>IFERROR(IF($C$4="TEBT0714_REV01",CALC_CONN_TEBT0714_REV01!E343,IF($C$4="TEBB0714_REV01",CALC_CONN_TEBB0714_REV01!E343,IF($C$4="TEBA0714_REV01",CALC_CONN_TEBA0714_REV01!E343,))),"---")</f>
        <v>0</v>
      </c>
      <c r="F343" s="44" t="str">
        <f>IFERROR(IF(VLOOKUP($D343&amp;"-"&amp;$E343,IF($C$4="TEBA0714_REV01",CALC_CONN_TEBA0714_REV01!$F:$I,IF($C$4="TEBB0714_REV01",CALC_CONN_TEBB0714_REV01!$F:$I,IF($C$4="TEBT0714_REV01",CALC_CONN_TEBT0714_REV01!$F:$I))),4,0)="--","---",IF($C$4="TEBA0714_REV01",CALC_CONN_TEBA0714_REV01!$G343&amp; " --&gt; " &amp;CALC_CONN_TEBA0714_REV01!$I343&amp; " --&gt; ",IF($C$4="TEBB0714_REV01",CALC_CONN_TEBB0714_REV01!$G343&amp; " --&gt; " &amp;CALC_CONN_TEBB0714_REV01!$I343&amp; " --&gt; ",IF($C$4="TEBT0714_REV01",CALC_CONN_TEBT0714_REV01!$G343&amp; " --&gt; " &amp;CALC_CONN_TEBT0714_REV01!$I343&amp; " --&gt; ")))),"---")</f>
        <v>---</v>
      </c>
      <c r="G343" s="44" t="str">
        <f>IFERROR(IF(VLOOKUP($D343&amp;"-"&amp;$E343,IF($C$4="TEBA0714_REV01",CALC_CONN_TEBA0714_REV01!$F:$H,IF($C$4="TEBB0714_REV01",CALC_CONN_TEBB0714_REV01!$F:$H,IF($C$4="TEBT0714_REV01",CALC_CONN_TEBT0714_REV01!$F:$H))),3,0)="--",VLOOKUP($D343&amp;"-"&amp;$E343,IF($C$4="TEBA0714_REV01",CALC_CONN_TEBA0714_REV01!$F:$H,IF($C$4="TEBB0714_REV01",CALC_CONN_TEBB0714_REV01!$F:$H,IF($C$4="TEBT0714_REV01",CALC_CONN_TEBT0714_REV01!$F:$H))),2,0),VLOOKUP($D343&amp;"-"&amp;$E343,IF($C$4="TEBA0714_REV01",CALC_CONN_TEBA0714_REV01!$F:$H,IF($C$4="TEBB0714_REV01",CALC_CONN_TEBB0714_REV01!$F:$H,IF($C$4="TEBT0714_REV01",CALC_CONN_TEBT0714_REV01!$F:$H))),3,0)),"---")</f>
        <v>---</v>
      </c>
      <c r="H343" s="44" t="str">
        <f>IFERROR(VLOOKUP(G343,IF($C$4="TEBT0714_REV01",CALC_CONN_TEBT0714_REV01!$G:$T,IF($C$4="TEBB0714_REV01",CALC_CONN_TEBB0714_REV01!$G:$T,IF($C$4="TEBA0714_REV01",CALC_CONN_TEBA0714_REV01!$G:$T))),14,0),"---")</f>
        <v>---</v>
      </c>
      <c r="I343" s="44" t="str">
        <f>IFERROR(VLOOKUP($D343&amp;"-"&amp;$E343,IF($C$4="TEBA0714_REV01",CALC_CONN_TEBA0714_REV01!$F:$K,IF($C$4="TEBB0714_REV01",CALC_CONN_TEBB0714_REV01!$F:$K,IF($C$4="TEBT0714_REV01",CALC_CONN_TEBT0714_REV01!$F:$K,"???"))),6,0),"---")</f>
        <v>---</v>
      </c>
      <c r="J343" s="45" t="str">
        <f>IFERROR(VLOOKUP($D343&amp;"-"&amp;$E343,IF($C$4="TEBA0714_REV01",CALC_CONN_TEBA0714_REV01!$F:$M,IF($C$4="TEBB0714_REV01",CALC_CONN_TEBB0714_REV01!$F:$M,IF($C$4="TEBT0714_REV01",CALC_CONN_TEBT0714_REV01!$F:$M,"???"))),8,0),"---")</f>
        <v>---</v>
      </c>
      <c r="K343" s="46" t="str">
        <f>IFERROR(VLOOKUP($D343&amp;"-"&amp;$E343,IF($C$4="TEBT0714_REV01",CALC_CONN_TEBT0714_REV01!$F:$N,IF($C$4="TEBB0714_REV01",CALC_CONN_TEBB0714_REV01!$F:$N,IF($C$4="TEBA0714_REV01",CALC_CONN_TEBA0714_REV01!$F:$N))),9,0),"---")</f>
        <v>---</v>
      </c>
      <c r="L343" s="44" t="str">
        <f>IFERROR(VLOOKUP(K343,B2B!$H$3:$I$2000,2,0),"---")</f>
        <v>---</v>
      </c>
      <c r="M343" s="44" t="str">
        <f>IFERROR(VLOOKUP(L343,IF($M$4="TE0714_REV01",RAW_m_TE0714_REV01!$AD:$AH,IF($M$4="TE0714_REV02",RAW_m_TE0714_REV02!$AD:$AH,IF($M$4="TE0714_REV03",RAW_m_TE0714_REV03!$AD:$AH))),5,0),"---")</f>
        <v>---</v>
      </c>
      <c r="N343" s="44" t="str">
        <f>IFERROR(VLOOKUP(L343,IF($M$4="TE0714_REV01",RAW_m_TE0714_REV01!$AE:$AJ,IF($M$4="TE0714_REV02",RAW_m_TE0714_REV02!$AE:$AJ,IF($M$4="TE0714_REV03",RAW_m_TE0714_REV03!$AE:$AJ))),6,0),"---")</f>
        <v>---</v>
      </c>
      <c r="O343" s="54" t="str">
        <f>IFERROR(VLOOKUP(L343,IF($M$4="TE0714_REV01",RAW_m_TE0714_REV01!$AD:$AE,IF($M$4="TE0714_REV02",RAW_m_TE0714_REV02!$AD:$AE,IF($M$4="TE0714_REV03",RAW_m_TE0714_REV03!$AD:$AE))),2,0),"---")</f>
        <v>---</v>
      </c>
      <c r="P343" s="44" t="str">
        <f>IFERROR(VLOOKUP(O343,IF($M$4="TE0714_REV01",RAW_m_TE0714_REV01!$AJ:$AK,IF($M$4="TE0714_REV02",RAW_m_TE0714_REV02!$AJ:$AK,IF($M$4="TE0714_REV03",RAW_m_TE0714_REV03!$AJ:$AK))),2,0),"---")</f>
        <v>---</v>
      </c>
      <c r="Q343" s="44" t="str">
        <f>IFERROR(VLOOKUP(L343,IF($M$4="TE0714_REV01",RAW_m_TE0714_REV01!$AD:$AF,IF($M$4="TE0714_REV02",RAW_m_TE0714_REV02!$AD:$AF,IF($M$4="TE0714_REV03",RAW_m_TE0714_REV03!$AD:$AF))),3,0),"---")</f>
        <v>---</v>
      </c>
      <c r="R343" s="44" t="str">
        <f>IFERROR(VLOOKUP(O343,IF($M$4="TE0714_REV01",RAW_m_TE0714_REV01!$AE:$AG,IF($M$4="TE0714_REV02",RAW_m_TE0714_REV02!$AE:$AG,IF($M$4="TE0714_REV03",RAW_m_TE0714_REV03!$AE:$AG))),3,0),"---")</f>
        <v>---</v>
      </c>
      <c r="S343" s="44" t="str">
        <f t="shared" si="11"/>
        <v>---</v>
      </c>
    </row>
    <row r="344" spans="2:19" ht="15" customHeight="1" x14ac:dyDescent="0.25">
      <c r="B344" s="41">
        <f t="shared" si="10"/>
        <v>339</v>
      </c>
      <c r="C344" s="42">
        <f>IFERROR(IF($C$4="TEBT0714_REV01",CALC_CONN_TEBT0714_REV01!U344,IF($C$4="TEBB0714_REV01",CALC_CONN_TEBB0714_REV01!U344,IF($C$4="TEBA0714_REV01",CALC_CONN_TEBA0714_REV01!U344,))),"---")</f>
        <v>0</v>
      </c>
      <c r="D344" s="43">
        <f>IFERROR(IF($C$4="TEBT0714_REV01",CALC_CONN_TEBT0714_REV01!D344,IF($C$4="TEBB0714_REV01",CALC_CONN_TEBB0714_REV01!D344,IF($C$4="TEBA0714_REV01",CALC_CONN_TEBA0714_REV01!D344,))),"---")</f>
        <v>0</v>
      </c>
      <c r="E344" s="43">
        <f>IFERROR(IF($C$4="TEBT0714_REV01",CALC_CONN_TEBT0714_REV01!E344,IF($C$4="TEBB0714_REV01",CALC_CONN_TEBB0714_REV01!E344,IF($C$4="TEBA0714_REV01",CALC_CONN_TEBA0714_REV01!E344,))),"---")</f>
        <v>0</v>
      </c>
      <c r="F344" s="44" t="str">
        <f>IFERROR(IF(VLOOKUP($D344&amp;"-"&amp;$E344,IF($C$4="TEBA0714_REV01",CALC_CONN_TEBA0714_REV01!$F:$I,IF($C$4="TEBB0714_REV01",CALC_CONN_TEBB0714_REV01!$F:$I,IF($C$4="TEBT0714_REV01",CALC_CONN_TEBT0714_REV01!$F:$I))),4,0)="--","---",IF($C$4="TEBA0714_REV01",CALC_CONN_TEBA0714_REV01!$G344&amp; " --&gt; " &amp;CALC_CONN_TEBA0714_REV01!$I344&amp; " --&gt; ",IF($C$4="TEBB0714_REV01",CALC_CONN_TEBB0714_REV01!$G344&amp; " --&gt; " &amp;CALC_CONN_TEBB0714_REV01!$I344&amp; " --&gt; ",IF($C$4="TEBT0714_REV01",CALC_CONN_TEBT0714_REV01!$G344&amp; " --&gt; " &amp;CALC_CONN_TEBT0714_REV01!$I344&amp; " --&gt; ")))),"---")</f>
        <v>---</v>
      </c>
      <c r="G344" s="44" t="str">
        <f>IFERROR(IF(VLOOKUP($D344&amp;"-"&amp;$E344,IF($C$4="TEBA0714_REV01",CALC_CONN_TEBA0714_REV01!$F:$H,IF($C$4="TEBB0714_REV01",CALC_CONN_TEBB0714_REV01!$F:$H,IF($C$4="TEBT0714_REV01",CALC_CONN_TEBT0714_REV01!$F:$H))),3,0)="--",VLOOKUP($D344&amp;"-"&amp;$E344,IF($C$4="TEBA0714_REV01",CALC_CONN_TEBA0714_REV01!$F:$H,IF($C$4="TEBB0714_REV01",CALC_CONN_TEBB0714_REV01!$F:$H,IF($C$4="TEBT0714_REV01",CALC_CONN_TEBT0714_REV01!$F:$H))),2,0),VLOOKUP($D344&amp;"-"&amp;$E344,IF($C$4="TEBA0714_REV01",CALC_CONN_TEBA0714_REV01!$F:$H,IF($C$4="TEBB0714_REV01",CALC_CONN_TEBB0714_REV01!$F:$H,IF($C$4="TEBT0714_REV01",CALC_CONN_TEBT0714_REV01!$F:$H))),3,0)),"---")</f>
        <v>---</v>
      </c>
      <c r="H344" s="44" t="str">
        <f>IFERROR(VLOOKUP(G344,IF($C$4="TEBT0714_REV01",CALC_CONN_TEBT0714_REV01!$G:$T,IF($C$4="TEBB0714_REV01",CALC_CONN_TEBB0714_REV01!$G:$T,IF($C$4="TEBA0714_REV01",CALC_CONN_TEBA0714_REV01!$G:$T))),14,0),"---")</f>
        <v>---</v>
      </c>
      <c r="I344" s="44" t="str">
        <f>IFERROR(VLOOKUP($D344&amp;"-"&amp;$E344,IF($C$4="TEBA0714_REV01",CALC_CONN_TEBA0714_REV01!$F:$K,IF($C$4="TEBB0714_REV01",CALC_CONN_TEBB0714_REV01!$F:$K,IF($C$4="TEBT0714_REV01",CALC_CONN_TEBT0714_REV01!$F:$K,"???"))),6,0),"---")</f>
        <v>---</v>
      </c>
      <c r="J344" s="45" t="str">
        <f>IFERROR(VLOOKUP($D344&amp;"-"&amp;$E344,IF($C$4="TEBA0714_REV01",CALC_CONN_TEBA0714_REV01!$F:$M,IF($C$4="TEBB0714_REV01",CALC_CONN_TEBB0714_REV01!$F:$M,IF($C$4="TEBT0714_REV01",CALC_CONN_TEBT0714_REV01!$F:$M,"???"))),8,0),"---")</f>
        <v>---</v>
      </c>
      <c r="K344" s="46" t="str">
        <f>IFERROR(VLOOKUP($D344&amp;"-"&amp;$E344,IF($C$4="TEBT0714_REV01",CALC_CONN_TEBT0714_REV01!$F:$N,IF($C$4="TEBB0714_REV01",CALC_CONN_TEBB0714_REV01!$F:$N,IF($C$4="TEBA0714_REV01",CALC_CONN_TEBA0714_REV01!$F:$N))),9,0),"---")</f>
        <v>---</v>
      </c>
      <c r="L344" s="44" t="str">
        <f>IFERROR(VLOOKUP(K344,B2B!$H$3:$I$2000,2,0),"---")</f>
        <v>---</v>
      </c>
      <c r="M344" s="44" t="str">
        <f>IFERROR(VLOOKUP(L344,IF($M$4="TE0714_REV01",RAW_m_TE0714_REV01!$AD:$AH,IF($M$4="TE0714_REV02",RAW_m_TE0714_REV02!$AD:$AH,IF($M$4="TE0714_REV03",RAW_m_TE0714_REV03!$AD:$AH))),5,0),"---")</f>
        <v>---</v>
      </c>
      <c r="N344" s="44" t="str">
        <f>IFERROR(VLOOKUP(L344,IF($M$4="TE0714_REV01",RAW_m_TE0714_REV01!$AE:$AJ,IF($M$4="TE0714_REV02",RAW_m_TE0714_REV02!$AE:$AJ,IF($M$4="TE0714_REV03",RAW_m_TE0714_REV03!$AE:$AJ))),6,0),"---")</f>
        <v>---</v>
      </c>
      <c r="O344" s="54" t="str">
        <f>IFERROR(VLOOKUP(L344,IF($M$4="TE0714_REV01",RAW_m_TE0714_REV01!$AD:$AE,IF($M$4="TE0714_REV02",RAW_m_TE0714_REV02!$AD:$AE,IF($M$4="TE0714_REV03",RAW_m_TE0714_REV03!$AD:$AE))),2,0),"---")</f>
        <v>---</v>
      </c>
      <c r="P344" s="44" t="str">
        <f>IFERROR(VLOOKUP(O344,IF($M$4="TE0714_REV01",RAW_m_TE0714_REV01!$AJ:$AK,IF($M$4="TE0714_REV02",RAW_m_TE0714_REV02!$AJ:$AK,IF($M$4="TE0714_REV03",RAW_m_TE0714_REV03!$AJ:$AK))),2,0),"---")</f>
        <v>---</v>
      </c>
      <c r="Q344" s="44" t="str">
        <f>IFERROR(VLOOKUP(L344,IF($M$4="TE0714_REV01",RAW_m_TE0714_REV01!$AD:$AF,IF($M$4="TE0714_REV02",RAW_m_TE0714_REV02!$AD:$AF,IF($M$4="TE0714_REV03",RAW_m_TE0714_REV03!$AD:$AF))),3,0),"---")</f>
        <v>---</v>
      </c>
      <c r="R344" s="44" t="str">
        <f>IFERROR(VLOOKUP(O344,IF($M$4="TE0714_REV01",RAW_m_TE0714_REV01!$AE:$AG,IF($M$4="TE0714_REV02",RAW_m_TE0714_REV02!$AE:$AG,IF($M$4="TE0714_REV03",RAW_m_TE0714_REV03!$AE:$AG))),3,0),"---")</f>
        <v>---</v>
      </c>
      <c r="S344" s="44" t="str">
        <f t="shared" si="11"/>
        <v>---</v>
      </c>
    </row>
    <row r="345" spans="2:19" ht="15" customHeight="1" x14ac:dyDescent="0.25">
      <c r="B345" s="41">
        <f t="shared" si="10"/>
        <v>340</v>
      </c>
      <c r="C345" s="42">
        <f>IFERROR(IF($C$4="TEBT0714_REV01",CALC_CONN_TEBT0714_REV01!U345,IF($C$4="TEBB0714_REV01",CALC_CONN_TEBB0714_REV01!U345,IF($C$4="TEBA0714_REV01",CALC_CONN_TEBA0714_REV01!U345,))),"---")</f>
        <v>0</v>
      </c>
      <c r="D345" s="43">
        <f>IFERROR(IF($C$4="TEBT0714_REV01",CALC_CONN_TEBT0714_REV01!D345,IF($C$4="TEBB0714_REV01",CALC_CONN_TEBB0714_REV01!D345,IF($C$4="TEBA0714_REV01",CALC_CONN_TEBA0714_REV01!D345,))),"---")</f>
        <v>0</v>
      </c>
      <c r="E345" s="43">
        <f>IFERROR(IF($C$4="TEBT0714_REV01",CALC_CONN_TEBT0714_REV01!E345,IF($C$4="TEBB0714_REV01",CALC_CONN_TEBB0714_REV01!E345,IF($C$4="TEBA0714_REV01",CALC_CONN_TEBA0714_REV01!E345,))),"---")</f>
        <v>0</v>
      </c>
      <c r="F345" s="44" t="str">
        <f>IFERROR(IF(VLOOKUP($D345&amp;"-"&amp;$E345,IF($C$4="TEBA0714_REV01",CALC_CONN_TEBA0714_REV01!$F:$I,IF($C$4="TEBB0714_REV01",CALC_CONN_TEBB0714_REV01!$F:$I,IF($C$4="TEBT0714_REV01",CALC_CONN_TEBT0714_REV01!$F:$I))),4,0)="--","---",IF($C$4="TEBA0714_REV01",CALC_CONN_TEBA0714_REV01!$G345&amp; " --&gt; " &amp;CALC_CONN_TEBA0714_REV01!$I345&amp; " --&gt; ",IF($C$4="TEBB0714_REV01",CALC_CONN_TEBB0714_REV01!$G345&amp; " --&gt; " &amp;CALC_CONN_TEBB0714_REV01!$I345&amp; " --&gt; ",IF($C$4="TEBT0714_REV01",CALC_CONN_TEBT0714_REV01!$G345&amp; " --&gt; " &amp;CALC_CONN_TEBT0714_REV01!$I345&amp; " --&gt; ")))),"---")</f>
        <v>---</v>
      </c>
      <c r="G345" s="44" t="str">
        <f>IFERROR(IF(VLOOKUP($D345&amp;"-"&amp;$E345,IF($C$4="TEBA0714_REV01",CALC_CONN_TEBA0714_REV01!$F:$H,IF($C$4="TEBB0714_REV01",CALC_CONN_TEBB0714_REV01!$F:$H,IF($C$4="TEBT0714_REV01",CALC_CONN_TEBT0714_REV01!$F:$H))),3,0)="--",VLOOKUP($D345&amp;"-"&amp;$E345,IF($C$4="TEBA0714_REV01",CALC_CONN_TEBA0714_REV01!$F:$H,IF($C$4="TEBB0714_REV01",CALC_CONN_TEBB0714_REV01!$F:$H,IF($C$4="TEBT0714_REV01",CALC_CONN_TEBT0714_REV01!$F:$H))),2,0),VLOOKUP($D345&amp;"-"&amp;$E345,IF($C$4="TEBA0714_REV01",CALC_CONN_TEBA0714_REV01!$F:$H,IF($C$4="TEBB0714_REV01",CALC_CONN_TEBB0714_REV01!$F:$H,IF($C$4="TEBT0714_REV01",CALC_CONN_TEBT0714_REV01!$F:$H))),3,0)),"---")</f>
        <v>---</v>
      </c>
      <c r="H345" s="44" t="str">
        <f>IFERROR(VLOOKUP(G345,IF($C$4="TEBT0714_REV01",CALC_CONN_TEBT0714_REV01!$G:$T,IF($C$4="TEBB0714_REV01",CALC_CONN_TEBB0714_REV01!$G:$T,IF($C$4="TEBA0714_REV01",CALC_CONN_TEBA0714_REV01!$G:$T))),14,0),"---")</f>
        <v>---</v>
      </c>
      <c r="I345" s="44" t="str">
        <f>IFERROR(VLOOKUP($D345&amp;"-"&amp;$E345,IF($C$4="TEBA0714_REV01",CALC_CONN_TEBA0714_REV01!$F:$K,IF($C$4="TEBB0714_REV01",CALC_CONN_TEBB0714_REV01!$F:$K,IF($C$4="TEBT0714_REV01",CALC_CONN_TEBT0714_REV01!$F:$K,"???"))),6,0),"---")</f>
        <v>---</v>
      </c>
      <c r="J345" s="45" t="str">
        <f>IFERROR(VLOOKUP($D345&amp;"-"&amp;$E345,IF($C$4="TEBA0714_REV01",CALC_CONN_TEBA0714_REV01!$F:$M,IF($C$4="TEBB0714_REV01",CALC_CONN_TEBB0714_REV01!$F:$M,IF($C$4="TEBT0714_REV01",CALC_CONN_TEBT0714_REV01!$F:$M,"???"))),8,0),"---")</f>
        <v>---</v>
      </c>
      <c r="K345" s="46" t="str">
        <f>IFERROR(VLOOKUP($D345&amp;"-"&amp;$E345,IF($C$4="TEBT0714_REV01",CALC_CONN_TEBT0714_REV01!$F:$N,IF($C$4="TEBB0714_REV01",CALC_CONN_TEBB0714_REV01!$F:$N,IF($C$4="TEBA0714_REV01",CALC_CONN_TEBA0714_REV01!$F:$N))),9,0),"---")</f>
        <v>---</v>
      </c>
      <c r="L345" s="44" t="str">
        <f>IFERROR(VLOOKUP(K345,B2B!$H$3:$I$2000,2,0),"---")</f>
        <v>---</v>
      </c>
      <c r="M345" s="44" t="str">
        <f>IFERROR(VLOOKUP(L345,IF($M$4="TE0714_REV01",RAW_m_TE0714_REV01!$AD:$AH,IF($M$4="TE0714_REV02",RAW_m_TE0714_REV02!$AD:$AH,IF($M$4="TE0714_REV03",RAW_m_TE0714_REV03!$AD:$AH))),5,0),"---")</f>
        <v>---</v>
      </c>
      <c r="N345" s="44" t="str">
        <f>IFERROR(VLOOKUP(L345,IF($M$4="TE0714_REV01",RAW_m_TE0714_REV01!$AE:$AJ,IF($M$4="TE0714_REV02",RAW_m_TE0714_REV02!$AE:$AJ,IF($M$4="TE0714_REV03",RAW_m_TE0714_REV03!$AE:$AJ))),6,0),"---")</f>
        <v>---</v>
      </c>
      <c r="O345" s="54" t="str">
        <f>IFERROR(VLOOKUP(L345,IF($M$4="TE0714_REV01",RAW_m_TE0714_REV01!$AD:$AE,IF($M$4="TE0714_REV02",RAW_m_TE0714_REV02!$AD:$AE,IF($M$4="TE0714_REV03",RAW_m_TE0714_REV03!$AD:$AE))),2,0),"---")</f>
        <v>---</v>
      </c>
      <c r="P345" s="44" t="str">
        <f>IFERROR(VLOOKUP(O345,IF($M$4="TE0714_REV01",RAW_m_TE0714_REV01!$AJ:$AK,IF($M$4="TE0714_REV02",RAW_m_TE0714_REV02!$AJ:$AK,IF($M$4="TE0714_REV03",RAW_m_TE0714_REV03!$AJ:$AK))),2,0),"---")</f>
        <v>---</v>
      </c>
      <c r="Q345" s="44" t="str">
        <f>IFERROR(VLOOKUP(L345,IF($M$4="TE0714_REV01",RAW_m_TE0714_REV01!$AD:$AF,IF($M$4="TE0714_REV02",RAW_m_TE0714_REV02!$AD:$AF,IF($M$4="TE0714_REV03",RAW_m_TE0714_REV03!$AD:$AF))),3,0),"---")</f>
        <v>---</v>
      </c>
      <c r="R345" s="44" t="str">
        <f>IFERROR(VLOOKUP(O345,IF($M$4="TE0714_REV01",RAW_m_TE0714_REV01!$AE:$AG,IF($M$4="TE0714_REV02",RAW_m_TE0714_REV02!$AE:$AG,IF($M$4="TE0714_REV03",RAW_m_TE0714_REV03!$AE:$AG))),3,0),"---")</f>
        <v>---</v>
      </c>
      <c r="S345" s="44" t="str">
        <f t="shared" si="11"/>
        <v>---</v>
      </c>
    </row>
    <row r="346" spans="2:19" ht="15" customHeight="1" x14ac:dyDescent="0.25">
      <c r="B346" s="41">
        <f t="shared" si="10"/>
        <v>341</v>
      </c>
      <c r="C346" s="42">
        <f>IFERROR(IF($C$4="TEBT0714_REV01",CALC_CONN_TEBT0714_REV01!U346,IF($C$4="TEBB0714_REV01",CALC_CONN_TEBB0714_REV01!U346,IF($C$4="TEBA0714_REV01",CALC_CONN_TEBA0714_REV01!U346,))),"---")</f>
        <v>0</v>
      </c>
      <c r="D346" s="43">
        <f>IFERROR(IF($C$4="TEBT0714_REV01",CALC_CONN_TEBT0714_REV01!D346,IF($C$4="TEBB0714_REV01",CALC_CONN_TEBB0714_REV01!D346,IF($C$4="TEBA0714_REV01",CALC_CONN_TEBA0714_REV01!D346,))),"---")</f>
        <v>0</v>
      </c>
      <c r="E346" s="43">
        <f>IFERROR(IF($C$4="TEBT0714_REV01",CALC_CONN_TEBT0714_REV01!E346,IF($C$4="TEBB0714_REV01",CALC_CONN_TEBB0714_REV01!E346,IF($C$4="TEBA0714_REV01",CALC_CONN_TEBA0714_REV01!E346,))),"---")</f>
        <v>0</v>
      </c>
      <c r="F346" s="44" t="str">
        <f>IFERROR(IF(VLOOKUP($D346&amp;"-"&amp;$E346,IF($C$4="TEBA0714_REV01",CALC_CONN_TEBA0714_REV01!$F:$I,IF($C$4="TEBB0714_REV01",CALC_CONN_TEBB0714_REV01!$F:$I,IF($C$4="TEBT0714_REV01",CALC_CONN_TEBT0714_REV01!$F:$I))),4,0)="--","---",IF($C$4="TEBA0714_REV01",CALC_CONN_TEBA0714_REV01!$G346&amp; " --&gt; " &amp;CALC_CONN_TEBA0714_REV01!$I346&amp; " --&gt; ",IF($C$4="TEBB0714_REV01",CALC_CONN_TEBB0714_REV01!$G346&amp; " --&gt; " &amp;CALC_CONN_TEBB0714_REV01!$I346&amp; " --&gt; ",IF($C$4="TEBT0714_REV01",CALC_CONN_TEBT0714_REV01!$G346&amp; " --&gt; " &amp;CALC_CONN_TEBT0714_REV01!$I346&amp; " --&gt; ")))),"---")</f>
        <v>---</v>
      </c>
      <c r="G346" s="44" t="str">
        <f>IFERROR(IF(VLOOKUP($D346&amp;"-"&amp;$E346,IF($C$4="TEBA0714_REV01",CALC_CONN_TEBA0714_REV01!$F:$H,IF($C$4="TEBB0714_REV01",CALC_CONN_TEBB0714_REV01!$F:$H,IF($C$4="TEBT0714_REV01",CALC_CONN_TEBT0714_REV01!$F:$H))),3,0)="--",VLOOKUP($D346&amp;"-"&amp;$E346,IF($C$4="TEBA0714_REV01",CALC_CONN_TEBA0714_REV01!$F:$H,IF($C$4="TEBB0714_REV01",CALC_CONN_TEBB0714_REV01!$F:$H,IF($C$4="TEBT0714_REV01",CALC_CONN_TEBT0714_REV01!$F:$H))),2,0),VLOOKUP($D346&amp;"-"&amp;$E346,IF($C$4="TEBA0714_REV01",CALC_CONN_TEBA0714_REV01!$F:$H,IF($C$4="TEBB0714_REV01",CALC_CONN_TEBB0714_REV01!$F:$H,IF($C$4="TEBT0714_REV01",CALC_CONN_TEBT0714_REV01!$F:$H))),3,0)),"---")</f>
        <v>---</v>
      </c>
      <c r="H346" s="44" t="str">
        <f>IFERROR(VLOOKUP(G346,IF($C$4="TEBT0714_REV01",CALC_CONN_TEBT0714_REV01!$G:$T,IF($C$4="TEBB0714_REV01",CALC_CONN_TEBB0714_REV01!$G:$T,IF($C$4="TEBA0714_REV01",CALC_CONN_TEBA0714_REV01!$G:$T))),14,0),"---")</f>
        <v>---</v>
      </c>
      <c r="I346" s="44" t="str">
        <f>IFERROR(VLOOKUP($D346&amp;"-"&amp;$E346,IF($C$4="TEBA0714_REV01",CALC_CONN_TEBA0714_REV01!$F:$K,IF($C$4="TEBB0714_REV01",CALC_CONN_TEBB0714_REV01!$F:$K,IF($C$4="TEBT0714_REV01",CALC_CONN_TEBT0714_REV01!$F:$K,"???"))),6,0),"---")</f>
        <v>---</v>
      </c>
      <c r="J346" s="45" t="str">
        <f>IFERROR(VLOOKUP($D346&amp;"-"&amp;$E346,IF($C$4="TEBA0714_REV01",CALC_CONN_TEBA0714_REV01!$F:$M,IF($C$4="TEBB0714_REV01",CALC_CONN_TEBB0714_REV01!$F:$M,IF($C$4="TEBT0714_REV01",CALC_CONN_TEBT0714_REV01!$F:$M,"???"))),8,0),"---")</f>
        <v>---</v>
      </c>
      <c r="K346" s="46" t="str">
        <f>IFERROR(VLOOKUP($D346&amp;"-"&amp;$E346,IF($C$4="TEBT0714_REV01",CALC_CONN_TEBT0714_REV01!$F:$N,IF($C$4="TEBB0714_REV01",CALC_CONN_TEBB0714_REV01!$F:$N,IF($C$4="TEBA0714_REV01",CALC_CONN_TEBA0714_REV01!$F:$N))),9,0),"---")</f>
        <v>---</v>
      </c>
      <c r="L346" s="44" t="str">
        <f>IFERROR(VLOOKUP(K346,B2B!$H$3:$I$2000,2,0),"---")</f>
        <v>---</v>
      </c>
      <c r="M346" s="44" t="str">
        <f>IFERROR(VLOOKUP(L346,IF($M$4="TE0714_REV01",RAW_m_TE0714_REV01!$AD:$AH,IF($M$4="TE0714_REV02",RAW_m_TE0714_REV02!$AD:$AH,IF($M$4="TE0714_REV03",RAW_m_TE0714_REV03!$AD:$AH))),5,0),"---")</f>
        <v>---</v>
      </c>
      <c r="N346" s="44" t="str">
        <f>IFERROR(VLOOKUP(L346,IF($M$4="TE0714_REV01",RAW_m_TE0714_REV01!$AE:$AJ,IF($M$4="TE0714_REV02",RAW_m_TE0714_REV02!$AE:$AJ,IF($M$4="TE0714_REV03",RAW_m_TE0714_REV03!$AE:$AJ))),6,0),"---")</f>
        <v>---</v>
      </c>
      <c r="O346" s="54" t="str">
        <f>IFERROR(VLOOKUP(L346,IF($M$4="TE0714_REV01",RAW_m_TE0714_REV01!$AD:$AE,IF($M$4="TE0714_REV02",RAW_m_TE0714_REV02!$AD:$AE,IF($M$4="TE0714_REV03",RAW_m_TE0714_REV03!$AD:$AE))),2,0),"---")</f>
        <v>---</v>
      </c>
      <c r="P346" s="44" t="str">
        <f>IFERROR(VLOOKUP(O346,IF($M$4="TE0714_REV01",RAW_m_TE0714_REV01!$AJ:$AK,IF($M$4="TE0714_REV02",RAW_m_TE0714_REV02!$AJ:$AK,IF($M$4="TE0714_REV03",RAW_m_TE0714_REV03!$AJ:$AK))),2,0),"---")</f>
        <v>---</v>
      </c>
      <c r="Q346" s="44" t="str">
        <f>IFERROR(VLOOKUP(L346,IF($M$4="TE0714_REV01",RAW_m_TE0714_REV01!$AD:$AF,IF($M$4="TE0714_REV02",RAW_m_TE0714_REV02!$AD:$AF,IF($M$4="TE0714_REV03",RAW_m_TE0714_REV03!$AD:$AF))),3,0),"---")</f>
        <v>---</v>
      </c>
      <c r="R346" s="44" t="str">
        <f>IFERROR(VLOOKUP(O346,IF($M$4="TE0714_REV01",RAW_m_TE0714_REV01!$AE:$AG,IF($M$4="TE0714_REV02",RAW_m_TE0714_REV02!$AE:$AG,IF($M$4="TE0714_REV03",RAW_m_TE0714_REV03!$AE:$AG))),3,0),"---")</f>
        <v>---</v>
      </c>
      <c r="S346" s="44" t="str">
        <f t="shared" si="11"/>
        <v>---</v>
      </c>
    </row>
    <row r="347" spans="2:19" ht="15" customHeight="1" x14ac:dyDescent="0.25">
      <c r="B347" s="41">
        <f t="shared" si="10"/>
        <v>342</v>
      </c>
      <c r="C347" s="42">
        <f>IFERROR(IF($C$4="TEBT0714_REV01",CALC_CONN_TEBT0714_REV01!U347,IF($C$4="TEBB0714_REV01",CALC_CONN_TEBB0714_REV01!U347,IF($C$4="TEBA0714_REV01",CALC_CONN_TEBA0714_REV01!U347,))),"---")</f>
        <v>0</v>
      </c>
      <c r="D347" s="43">
        <f>IFERROR(IF($C$4="TEBT0714_REV01",CALC_CONN_TEBT0714_REV01!D347,IF($C$4="TEBB0714_REV01",CALC_CONN_TEBB0714_REV01!D347,IF($C$4="TEBA0714_REV01",CALC_CONN_TEBA0714_REV01!D347,))),"---")</f>
        <v>0</v>
      </c>
      <c r="E347" s="43">
        <f>IFERROR(IF($C$4="TEBT0714_REV01",CALC_CONN_TEBT0714_REV01!E347,IF($C$4="TEBB0714_REV01",CALC_CONN_TEBB0714_REV01!E347,IF($C$4="TEBA0714_REV01",CALC_CONN_TEBA0714_REV01!E347,))),"---")</f>
        <v>0</v>
      </c>
      <c r="F347" s="44" t="str">
        <f>IFERROR(IF(VLOOKUP($D347&amp;"-"&amp;$E347,IF($C$4="TEBA0714_REV01",CALC_CONN_TEBA0714_REV01!$F:$I,IF($C$4="TEBB0714_REV01",CALC_CONN_TEBB0714_REV01!$F:$I,IF($C$4="TEBT0714_REV01",CALC_CONN_TEBT0714_REV01!$F:$I))),4,0)="--","---",IF($C$4="TEBA0714_REV01",CALC_CONN_TEBA0714_REV01!$G347&amp; " --&gt; " &amp;CALC_CONN_TEBA0714_REV01!$I347&amp; " --&gt; ",IF($C$4="TEBB0714_REV01",CALC_CONN_TEBB0714_REV01!$G347&amp; " --&gt; " &amp;CALC_CONN_TEBB0714_REV01!$I347&amp; " --&gt; ",IF($C$4="TEBT0714_REV01",CALC_CONN_TEBT0714_REV01!$G347&amp; " --&gt; " &amp;CALC_CONN_TEBT0714_REV01!$I347&amp; " --&gt; ")))),"---")</f>
        <v>---</v>
      </c>
      <c r="G347" s="44" t="str">
        <f>IFERROR(IF(VLOOKUP($D347&amp;"-"&amp;$E347,IF($C$4="TEBA0714_REV01",CALC_CONN_TEBA0714_REV01!$F:$H,IF($C$4="TEBB0714_REV01",CALC_CONN_TEBB0714_REV01!$F:$H,IF($C$4="TEBT0714_REV01",CALC_CONN_TEBT0714_REV01!$F:$H))),3,0)="--",VLOOKUP($D347&amp;"-"&amp;$E347,IF($C$4="TEBA0714_REV01",CALC_CONN_TEBA0714_REV01!$F:$H,IF($C$4="TEBB0714_REV01",CALC_CONN_TEBB0714_REV01!$F:$H,IF($C$4="TEBT0714_REV01",CALC_CONN_TEBT0714_REV01!$F:$H))),2,0),VLOOKUP($D347&amp;"-"&amp;$E347,IF($C$4="TEBA0714_REV01",CALC_CONN_TEBA0714_REV01!$F:$H,IF($C$4="TEBB0714_REV01",CALC_CONN_TEBB0714_REV01!$F:$H,IF($C$4="TEBT0714_REV01",CALC_CONN_TEBT0714_REV01!$F:$H))),3,0)),"---")</f>
        <v>---</v>
      </c>
      <c r="H347" s="44" t="str">
        <f>IFERROR(VLOOKUP(G347,IF($C$4="TEBT0714_REV01",CALC_CONN_TEBT0714_REV01!$G:$T,IF($C$4="TEBB0714_REV01",CALC_CONN_TEBB0714_REV01!$G:$T,IF($C$4="TEBA0714_REV01",CALC_CONN_TEBA0714_REV01!$G:$T))),14,0),"---")</f>
        <v>---</v>
      </c>
      <c r="I347" s="44" t="str">
        <f>IFERROR(VLOOKUP($D347&amp;"-"&amp;$E347,IF($C$4="TEBA0714_REV01",CALC_CONN_TEBA0714_REV01!$F:$K,IF($C$4="TEBB0714_REV01",CALC_CONN_TEBB0714_REV01!$F:$K,IF($C$4="TEBT0714_REV01",CALC_CONN_TEBT0714_REV01!$F:$K,"???"))),6,0),"---")</f>
        <v>---</v>
      </c>
      <c r="J347" s="45" t="str">
        <f>IFERROR(VLOOKUP($D347&amp;"-"&amp;$E347,IF($C$4="TEBA0714_REV01",CALC_CONN_TEBA0714_REV01!$F:$M,IF($C$4="TEBB0714_REV01",CALC_CONN_TEBB0714_REV01!$F:$M,IF($C$4="TEBT0714_REV01",CALC_CONN_TEBT0714_REV01!$F:$M,"???"))),8,0),"---")</f>
        <v>---</v>
      </c>
      <c r="K347" s="46" t="str">
        <f>IFERROR(VLOOKUP($D347&amp;"-"&amp;$E347,IF($C$4="TEBT0714_REV01",CALC_CONN_TEBT0714_REV01!$F:$N,IF($C$4="TEBB0714_REV01",CALC_CONN_TEBB0714_REV01!$F:$N,IF($C$4="TEBA0714_REV01",CALC_CONN_TEBA0714_REV01!$F:$N))),9,0),"---")</f>
        <v>---</v>
      </c>
      <c r="L347" s="44" t="str">
        <f>IFERROR(VLOOKUP(K347,B2B!$H$3:$I$2000,2,0),"---")</f>
        <v>---</v>
      </c>
      <c r="M347" s="44" t="str">
        <f>IFERROR(VLOOKUP(L347,IF($M$4="TE0714_REV01",RAW_m_TE0714_REV01!$AD:$AH,IF($M$4="TE0714_REV02",RAW_m_TE0714_REV02!$AD:$AH,IF($M$4="TE0714_REV03",RAW_m_TE0714_REV03!$AD:$AH))),5,0),"---")</f>
        <v>---</v>
      </c>
      <c r="N347" s="44" t="str">
        <f>IFERROR(VLOOKUP(L347,IF($M$4="TE0714_REV01",RAW_m_TE0714_REV01!$AE:$AJ,IF($M$4="TE0714_REV02",RAW_m_TE0714_REV02!$AE:$AJ,IF($M$4="TE0714_REV03",RAW_m_TE0714_REV03!$AE:$AJ))),6,0),"---")</f>
        <v>---</v>
      </c>
      <c r="O347" s="54" t="str">
        <f>IFERROR(VLOOKUP(L347,IF($M$4="TE0714_REV01",RAW_m_TE0714_REV01!$AD:$AE,IF($M$4="TE0714_REV02",RAW_m_TE0714_REV02!$AD:$AE,IF($M$4="TE0714_REV03",RAW_m_TE0714_REV03!$AD:$AE))),2,0),"---")</f>
        <v>---</v>
      </c>
      <c r="P347" s="44" t="str">
        <f>IFERROR(VLOOKUP(O347,IF($M$4="TE0714_REV01",RAW_m_TE0714_REV01!$AJ:$AK,IF($M$4="TE0714_REV02",RAW_m_TE0714_REV02!$AJ:$AK,IF($M$4="TE0714_REV03",RAW_m_TE0714_REV03!$AJ:$AK))),2,0),"---")</f>
        <v>---</v>
      </c>
      <c r="Q347" s="44" t="str">
        <f>IFERROR(VLOOKUP(L347,IF($M$4="TE0714_REV01",RAW_m_TE0714_REV01!$AD:$AF,IF($M$4="TE0714_REV02",RAW_m_TE0714_REV02!$AD:$AF,IF($M$4="TE0714_REV03",RAW_m_TE0714_REV03!$AD:$AF))),3,0),"---")</f>
        <v>---</v>
      </c>
      <c r="R347" s="44" t="str">
        <f>IFERROR(VLOOKUP(O347,IF($M$4="TE0714_REV01",RAW_m_TE0714_REV01!$AE:$AG,IF($M$4="TE0714_REV02",RAW_m_TE0714_REV02!$AE:$AG,IF($M$4="TE0714_REV03",RAW_m_TE0714_REV03!$AE:$AG))),3,0),"---")</f>
        <v>---</v>
      </c>
      <c r="S347" s="44" t="str">
        <f t="shared" si="11"/>
        <v>---</v>
      </c>
    </row>
    <row r="348" spans="2:19" ht="15" customHeight="1" x14ac:dyDescent="0.25">
      <c r="B348" s="41">
        <f t="shared" si="10"/>
        <v>343</v>
      </c>
      <c r="C348" s="42">
        <f>IFERROR(IF($C$4="TEBT0714_REV01",CALC_CONN_TEBT0714_REV01!U348,IF($C$4="TEBB0714_REV01",CALC_CONN_TEBB0714_REV01!U348,IF($C$4="TEBA0714_REV01",CALC_CONN_TEBA0714_REV01!U348,))),"---")</f>
        <v>0</v>
      </c>
      <c r="D348" s="43">
        <f>IFERROR(IF($C$4="TEBT0714_REV01",CALC_CONN_TEBT0714_REV01!D348,IF($C$4="TEBB0714_REV01",CALC_CONN_TEBB0714_REV01!D348,IF($C$4="TEBA0714_REV01",CALC_CONN_TEBA0714_REV01!D348,))),"---")</f>
        <v>0</v>
      </c>
      <c r="E348" s="43">
        <f>IFERROR(IF($C$4="TEBT0714_REV01",CALC_CONN_TEBT0714_REV01!E348,IF($C$4="TEBB0714_REV01",CALC_CONN_TEBB0714_REV01!E348,IF($C$4="TEBA0714_REV01",CALC_CONN_TEBA0714_REV01!E348,))),"---")</f>
        <v>0</v>
      </c>
      <c r="F348" s="44" t="str">
        <f>IFERROR(IF(VLOOKUP($D348&amp;"-"&amp;$E348,IF($C$4="TEBA0714_REV01",CALC_CONN_TEBA0714_REV01!$F:$I,IF($C$4="TEBB0714_REV01",CALC_CONN_TEBB0714_REV01!$F:$I,IF($C$4="TEBT0714_REV01",CALC_CONN_TEBT0714_REV01!$F:$I))),4,0)="--","---",IF($C$4="TEBA0714_REV01",CALC_CONN_TEBA0714_REV01!$G348&amp; " --&gt; " &amp;CALC_CONN_TEBA0714_REV01!$I348&amp; " --&gt; ",IF($C$4="TEBB0714_REV01",CALC_CONN_TEBB0714_REV01!$G348&amp; " --&gt; " &amp;CALC_CONN_TEBB0714_REV01!$I348&amp; " --&gt; ",IF($C$4="TEBT0714_REV01",CALC_CONN_TEBT0714_REV01!$G348&amp; " --&gt; " &amp;CALC_CONN_TEBT0714_REV01!$I348&amp; " --&gt; ")))),"---")</f>
        <v>---</v>
      </c>
      <c r="G348" s="44" t="str">
        <f>IFERROR(IF(VLOOKUP($D348&amp;"-"&amp;$E348,IF($C$4="TEBA0714_REV01",CALC_CONN_TEBA0714_REV01!$F:$H,IF($C$4="TEBB0714_REV01",CALC_CONN_TEBB0714_REV01!$F:$H,IF($C$4="TEBT0714_REV01",CALC_CONN_TEBT0714_REV01!$F:$H))),3,0)="--",VLOOKUP($D348&amp;"-"&amp;$E348,IF($C$4="TEBA0714_REV01",CALC_CONN_TEBA0714_REV01!$F:$H,IF($C$4="TEBB0714_REV01",CALC_CONN_TEBB0714_REV01!$F:$H,IF($C$4="TEBT0714_REV01",CALC_CONN_TEBT0714_REV01!$F:$H))),2,0),VLOOKUP($D348&amp;"-"&amp;$E348,IF($C$4="TEBA0714_REV01",CALC_CONN_TEBA0714_REV01!$F:$H,IF($C$4="TEBB0714_REV01",CALC_CONN_TEBB0714_REV01!$F:$H,IF($C$4="TEBT0714_REV01",CALC_CONN_TEBT0714_REV01!$F:$H))),3,0)),"---")</f>
        <v>---</v>
      </c>
      <c r="H348" s="44" t="str">
        <f>IFERROR(VLOOKUP(G348,IF($C$4="TEBT0714_REV01",CALC_CONN_TEBT0714_REV01!$G:$T,IF($C$4="TEBB0714_REV01",CALC_CONN_TEBB0714_REV01!$G:$T,IF($C$4="TEBA0714_REV01",CALC_CONN_TEBA0714_REV01!$G:$T))),14,0),"---")</f>
        <v>---</v>
      </c>
      <c r="I348" s="44" t="str">
        <f>IFERROR(VLOOKUP($D348&amp;"-"&amp;$E348,IF($C$4="TEBA0714_REV01",CALC_CONN_TEBA0714_REV01!$F:$K,IF($C$4="TEBB0714_REV01",CALC_CONN_TEBB0714_REV01!$F:$K,IF($C$4="TEBT0714_REV01",CALC_CONN_TEBT0714_REV01!$F:$K,"???"))),6,0),"---")</f>
        <v>---</v>
      </c>
      <c r="J348" s="45" t="str">
        <f>IFERROR(VLOOKUP($D348&amp;"-"&amp;$E348,IF($C$4="TEBA0714_REV01",CALC_CONN_TEBA0714_REV01!$F:$M,IF($C$4="TEBB0714_REV01",CALC_CONN_TEBB0714_REV01!$F:$M,IF($C$4="TEBT0714_REV01",CALC_CONN_TEBT0714_REV01!$F:$M,"???"))),8,0),"---")</f>
        <v>---</v>
      </c>
      <c r="K348" s="46" t="str">
        <f>IFERROR(VLOOKUP($D348&amp;"-"&amp;$E348,IF($C$4="TEBT0714_REV01",CALC_CONN_TEBT0714_REV01!$F:$N,IF($C$4="TEBB0714_REV01",CALC_CONN_TEBB0714_REV01!$F:$N,IF($C$4="TEBA0714_REV01",CALC_CONN_TEBA0714_REV01!$F:$N))),9,0),"---")</f>
        <v>---</v>
      </c>
      <c r="L348" s="44" t="str">
        <f>IFERROR(VLOOKUP(K348,B2B!$H$3:$I$2000,2,0),"---")</f>
        <v>---</v>
      </c>
      <c r="M348" s="44" t="str">
        <f>IFERROR(VLOOKUP(L348,IF($M$4="TE0714_REV01",RAW_m_TE0714_REV01!$AD:$AH,IF($M$4="TE0714_REV02",RAW_m_TE0714_REV02!$AD:$AH,IF($M$4="TE0714_REV03",RAW_m_TE0714_REV03!$AD:$AH))),5,0),"---")</f>
        <v>---</v>
      </c>
      <c r="N348" s="44" t="str">
        <f>IFERROR(VLOOKUP(L348,IF($M$4="TE0714_REV01",RAW_m_TE0714_REV01!$AE:$AJ,IF($M$4="TE0714_REV02",RAW_m_TE0714_REV02!$AE:$AJ,IF($M$4="TE0714_REV03",RAW_m_TE0714_REV03!$AE:$AJ))),6,0),"---")</f>
        <v>---</v>
      </c>
      <c r="O348" s="54" t="str">
        <f>IFERROR(VLOOKUP(L348,IF($M$4="TE0714_REV01",RAW_m_TE0714_REV01!$AD:$AE,IF($M$4="TE0714_REV02",RAW_m_TE0714_REV02!$AD:$AE,IF($M$4="TE0714_REV03",RAW_m_TE0714_REV03!$AD:$AE))),2,0),"---")</f>
        <v>---</v>
      </c>
      <c r="P348" s="44" t="str">
        <f>IFERROR(VLOOKUP(O348,IF($M$4="TE0714_REV01",RAW_m_TE0714_REV01!$AJ:$AK,IF($M$4="TE0714_REV02",RAW_m_TE0714_REV02!$AJ:$AK,IF($M$4="TE0714_REV03",RAW_m_TE0714_REV03!$AJ:$AK))),2,0),"---")</f>
        <v>---</v>
      </c>
      <c r="Q348" s="44" t="str">
        <f>IFERROR(VLOOKUP(L348,IF($M$4="TE0714_REV01",RAW_m_TE0714_REV01!$AD:$AF,IF($M$4="TE0714_REV02",RAW_m_TE0714_REV02!$AD:$AF,IF($M$4="TE0714_REV03",RAW_m_TE0714_REV03!$AD:$AF))),3,0),"---")</f>
        <v>---</v>
      </c>
      <c r="R348" s="44" t="str">
        <f>IFERROR(VLOOKUP(O348,IF($M$4="TE0714_REV01",RAW_m_TE0714_REV01!$AE:$AG,IF($M$4="TE0714_REV02",RAW_m_TE0714_REV02!$AE:$AG,IF($M$4="TE0714_REV03",RAW_m_TE0714_REV03!$AE:$AG))),3,0),"---")</f>
        <v>---</v>
      </c>
      <c r="S348" s="44" t="str">
        <f t="shared" si="11"/>
        <v>---</v>
      </c>
    </row>
    <row r="349" spans="2:19" ht="15" customHeight="1" x14ac:dyDescent="0.25">
      <c r="B349" s="41">
        <f t="shared" si="10"/>
        <v>344</v>
      </c>
      <c r="C349" s="42">
        <f>IFERROR(IF($C$4="TEBT0714_REV01",CALC_CONN_TEBT0714_REV01!U349,IF($C$4="TEBB0714_REV01",CALC_CONN_TEBB0714_REV01!U349,IF($C$4="TEBA0714_REV01",CALC_CONN_TEBA0714_REV01!U349,))),"---")</f>
        <v>0</v>
      </c>
      <c r="D349" s="43">
        <f>IFERROR(IF($C$4="TEBT0714_REV01",CALC_CONN_TEBT0714_REV01!D349,IF($C$4="TEBB0714_REV01",CALC_CONN_TEBB0714_REV01!D349,IF($C$4="TEBA0714_REV01",CALC_CONN_TEBA0714_REV01!D349,))),"---")</f>
        <v>0</v>
      </c>
      <c r="E349" s="43">
        <f>IFERROR(IF($C$4="TEBT0714_REV01",CALC_CONN_TEBT0714_REV01!E349,IF($C$4="TEBB0714_REV01",CALC_CONN_TEBB0714_REV01!E349,IF($C$4="TEBA0714_REV01",CALC_CONN_TEBA0714_REV01!E349,))),"---")</f>
        <v>0</v>
      </c>
      <c r="F349" s="44" t="str">
        <f>IFERROR(IF(VLOOKUP($D349&amp;"-"&amp;$E349,IF($C$4="TEBA0714_REV01",CALC_CONN_TEBA0714_REV01!$F:$I,IF($C$4="TEBB0714_REV01",CALC_CONN_TEBB0714_REV01!$F:$I,IF($C$4="TEBT0714_REV01",CALC_CONN_TEBT0714_REV01!$F:$I))),4,0)="--","---",IF($C$4="TEBA0714_REV01",CALC_CONN_TEBA0714_REV01!$G349&amp; " --&gt; " &amp;CALC_CONN_TEBA0714_REV01!$I349&amp; " --&gt; ",IF($C$4="TEBB0714_REV01",CALC_CONN_TEBB0714_REV01!$G349&amp; " --&gt; " &amp;CALC_CONN_TEBB0714_REV01!$I349&amp; " --&gt; ",IF($C$4="TEBT0714_REV01",CALC_CONN_TEBT0714_REV01!$G349&amp; " --&gt; " &amp;CALC_CONN_TEBT0714_REV01!$I349&amp; " --&gt; ")))),"---")</f>
        <v>---</v>
      </c>
      <c r="G349" s="44" t="str">
        <f>IFERROR(IF(VLOOKUP($D349&amp;"-"&amp;$E349,IF($C$4="TEBA0714_REV01",CALC_CONN_TEBA0714_REV01!$F:$H,IF($C$4="TEBB0714_REV01",CALC_CONN_TEBB0714_REV01!$F:$H,IF($C$4="TEBT0714_REV01",CALC_CONN_TEBT0714_REV01!$F:$H))),3,0)="--",VLOOKUP($D349&amp;"-"&amp;$E349,IF($C$4="TEBA0714_REV01",CALC_CONN_TEBA0714_REV01!$F:$H,IF($C$4="TEBB0714_REV01",CALC_CONN_TEBB0714_REV01!$F:$H,IF($C$4="TEBT0714_REV01",CALC_CONN_TEBT0714_REV01!$F:$H))),2,0),VLOOKUP($D349&amp;"-"&amp;$E349,IF($C$4="TEBA0714_REV01",CALC_CONN_TEBA0714_REV01!$F:$H,IF($C$4="TEBB0714_REV01",CALC_CONN_TEBB0714_REV01!$F:$H,IF($C$4="TEBT0714_REV01",CALC_CONN_TEBT0714_REV01!$F:$H))),3,0)),"---")</f>
        <v>---</v>
      </c>
      <c r="H349" s="44" t="str">
        <f>IFERROR(VLOOKUP(G349,IF($C$4="TEBT0714_REV01",CALC_CONN_TEBT0714_REV01!$G:$T,IF($C$4="TEBB0714_REV01",CALC_CONN_TEBB0714_REV01!$G:$T,IF($C$4="TEBA0714_REV01",CALC_CONN_TEBA0714_REV01!$G:$T))),14,0),"---")</f>
        <v>---</v>
      </c>
      <c r="I349" s="44" t="str">
        <f>IFERROR(VLOOKUP($D349&amp;"-"&amp;$E349,IF($C$4="TEBA0714_REV01",CALC_CONN_TEBA0714_REV01!$F:$K,IF($C$4="TEBB0714_REV01",CALC_CONN_TEBB0714_REV01!$F:$K,IF($C$4="TEBT0714_REV01",CALC_CONN_TEBT0714_REV01!$F:$K,"???"))),6,0),"---")</f>
        <v>---</v>
      </c>
      <c r="J349" s="45" t="str">
        <f>IFERROR(VLOOKUP($D349&amp;"-"&amp;$E349,IF($C$4="TEBA0714_REV01",CALC_CONN_TEBA0714_REV01!$F:$M,IF($C$4="TEBB0714_REV01",CALC_CONN_TEBB0714_REV01!$F:$M,IF($C$4="TEBT0714_REV01",CALC_CONN_TEBT0714_REV01!$F:$M,"???"))),8,0),"---")</f>
        <v>---</v>
      </c>
      <c r="K349" s="46" t="str">
        <f>IFERROR(VLOOKUP($D349&amp;"-"&amp;$E349,IF($C$4="TEBT0714_REV01",CALC_CONN_TEBT0714_REV01!$F:$N,IF($C$4="TEBB0714_REV01",CALC_CONN_TEBB0714_REV01!$F:$N,IF($C$4="TEBA0714_REV01",CALC_CONN_TEBA0714_REV01!$F:$N))),9,0),"---")</f>
        <v>---</v>
      </c>
      <c r="L349" s="44" t="str">
        <f>IFERROR(VLOOKUP(K349,B2B!$H$3:$I$2000,2,0),"---")</f>
        <v>---</v>
      </c>
      <c r="M349" s="44" t="str">
        <f>IFERROR(VLOOKUP(L349,IF($M$4="TE0714_REV01",RAW_m_TE0714_REV01!$AD:$AH,IF($M$4="TE0714_REV02",RAW_m_TE0714_REV02!$AD:$AH,IF($M$4="TE0714_REV03",RAW_m_TE0714_REV03!$AD:$AH))),5,0),"---")</f>
        <v>---</v>
      </c>
      <c r="N349" s="44" t="str">
        <f>IFERROR(VLOOKUP(L349,IF($M$4="TE0714_REV01",RAW_m_TE0714_REV01!$AE:$AJ,IF($M$4="TE0714_REV02",RAW_m_TE0714_REV02!$AE:$AJ,IF($M$4="TE0714_REV03",RAW_m_TE0714_REV03!$AE:$AJ))),6,0),"---")</f>
        <v>---</v>
      </c>
      <c r="O349" s="54" t="str">
        <f>IFERROR(VLOOKUP(L349,IF($M$4="TE0714_REV01",RAW_m_TE0714_REV01!$AD:$AE,IF($M$4="TE0714_REV02",RAW_m_TE0714_REV02!$AD:$AE,IF($M$4="TE0714_REV03",RAW_m_TE0714_REV03!$AD:$AE))),2,0),"---")</f>
        <v>---</v>
      </c>
      <c r="P349" s="44" t="str">
        <f>IFERROR(VLOOKUP(O349,IF($M$4="TE0714_REV01",RAW_m_TE0714_REV01!$AJ:$AK,IF($M$4="TE0714_REV02",RAW_m_TE0714_REV02!$AJ:$AK,IF($M$4="TE0714_REV03",RAW_m_TE0714_REV03!$AJ:$AK))),2,0),"---")</f>
        <v>---</v>
      </c>
      <c r="Q349" s="44" t="str">
        <f>IFERROR(VLOOKUP(L349,IF($M$4="TE0714_REV01",RAW_m_TE0714_REV01!$AD:$AF,IF($M$4="TE0714_REV02",RAW_m_TE0714_REV02!$AD:$AF,IF($M$4="TE0714_REV03",RAW_m_TE0714_REV03!$AD:$AF))),3,0),"---")</f>
        <v>---</v>
      </c>
      <c r="R349" s="44" t="str">
        <f>IFERROR(VLOOKUP(O349,IF($M$4="TE0714_REV01",RAW_m_TE0714_REV01!$AE:$AG,IF($M$4="TE0714_REV02",RAW_m_TE0714_REV02!$AE:$AG,IF($M$4="TE0714_REV03",RAW_m_TE0714_REV03!$AE:$AG))),3,0),"---")</f>
        <v>---</v>
      </c>
      <c r="S349" s="44" t="str">
        <f t="shared" si="11"/>
        <v>---</v>
      </c>
    </row>
    <row r="350" spans="2:19" ht="15" customHeight="1" x14ac:dyDescent="0.25">
      <c r="B350" s="41">
        <f t="shared" si="10"/>
        <v>345</v>
      </c>
      <c r="C350" s="42">
        <f>IFERROR(IF($C$4="TEBT0714_REV01",CALC_CONN_TEBT0714_REV01!U350,IF($C$4="TEBB0714_REV01",CALC_CONN_TEBB0714_REV01!U350,IF($C$4="TEBA0714_REV01",CALC_CONN_TEBA0714_REV01!U350,))),"---")</f>
        <v>0</v>
      </c>
      <c r="D350" s="43">
        <f>IFERROR(IF($C$4="TEBT0714_REV01",CALC_CONN_TEBT0714_REV01!D350,IF($C$4="TEBB0714_REV01",CALC_CONN_TEBB0714_REV01!D350,IF($C$4="TEBA0714_REV01",CALC_CONN_TEBA0714_REV01!D350,))),"---")</f>
        <v>0</v>
      </c>
      <c r="E350" s="43">
        <f>IFERROR(IF($C$4="TEBT0714_REV01",CALC_CONN_TEBT0714_REV01!E350,IF($C$4="TEBB0714_REV01",CALC_CONN_TEBB0714_REV01!E350,IF($C$4="TEBA0714_REV01",CALC_CONN_TEBA0714_REV01!E350,))),"---")</f>
        <v>0</v>
      </c>
      <c r="F350" s="44" t="str">
        <f>IFERROR(IF(VLOOKUP($D350&amp;"-"&amp;$E350,IF($C$4="TEBA0714_REV01",CALC_CONN_TEBA0714_REV01!$F:$I,IF($C$4="TEBB0714_REV01",CALC_CONN_TEBB0714_REV01!$F:$I,IF($C$4="TEBT0714_REV01",CALC_CONN_TEBT0714_REV01!$F:$I))),4,0)="--","---",IF($C$4="TEBA0714_REV01",CALC_CONN_TEBA0714_REV01!$G350&amp; " --&gt; " &amp;CALC_CONN_TEBA0714_REV01!$I350&amp; " --&gt; ",IF($C$4="TEBB0714_REV01",CALC_CONN_TEBB0714_REV01!$G350&amp; " --&gt; " &amp;CALC_CONN_TEBB0714_REV01!$I350&amp; " --&gt; ",IF($C$4="TEBT0714_REV01",CALC_CONN_TEBT0714_REV01!$G350&amp; " --&gt; " &amp;CALC_CONN_TEBT0714_REV01!$I350&amp; " --&gt; ")))),"---")</f>
        <v>---</v>
      </c>
      <c r="G350" s="44" t="str">
        <f>IFERROR(IF(VLOOKUP($D350&amp;"-"&amp;$E350,IF($C$4="TEBA0714_REV01",CALC_CONN_TEBA0714_REV01!$F:$H,IF($C$4="TEBB0714_REV01",CALC_CONN_TEBB0714_REV01!$F:$H,IF($C$4="TEBT0714_REV01",CALC_CONN_TEBT0714_REV01!$F:$H))),3,0)="--",VLOOKUP($D350&amp;"-"&amp;$E350,IF($C$4="TEBA0714_REV01",CALC_CONN_TEBA0714_REV01!$F:$H,IF($C$4="TEBB0714_REV01",CALC_CONN_TEBB0714_REV01!$F:$H,IF($C$4="TEBT0714_REV01",CALC_CONN_TEBT0714_REV01!$F:$H))),2,0),VLOOKUP($D350&amp;"-"&amp;$E350,IF($C$4="TEBA0714_REV01",CALC_CONN_TEBA0714_REV01!$F:$H,IF($C$4="TEBB0714_REV01",CALC_CONN_TEBB0714_REV01!$F:$H,IF($C$4="TEBT0714_REV01",CALC_CONN_TEBT0714_REV01!$F:$H))),3,0)),"---")</f>
        <v>---</v>
      </c>
      <c r="H350" s="44" t="str">
        <f>IFERROR(VLOOKUP(G350,IF($C$4="TEBT0714_REV01",CALC_CONN_TEBT0714_REV01!$G:$T,IF($C$4="TEBB0714_REV01",CALC_CONN_TEBB0714_REV01!$G:$T,IF($C$4="TEBA0714_REV01",CALC_CONN_TEBA0714_REV01!$G:$T))),14,0),"---")</f>
        <v>---</v>
      </c>
      <c r="I350" s="44" t="str">
        <f>IFERROR(VLOOKUP($D350&amp;"-"&amp;$E350,IF($C$4="TEBA0714_REV01",CALC_CONN_TEBA0714_REV01!$F:$K,IF($C$4="TEBB0714_REV01",CALC_CONN_TEBB0714_REV01!$F:$K,IF($C$4="TEBT0714_REV01",CALC_CONN_TEBT0714_REV01!$F:$K,"???"))),6,0),"---")</f>
        <v>---</v>
      </c>
      <c r="J350" s="45" t="str">
        <f>IFERROR(VLOOKUP($D350&amp;"-"&amp;$E350,IF($C$4="TEBA0714_REV01",CALC_CONN_TEBA0714_REV01!$F:$M,IF($C$4="TEBB0714_REV01",CALC_CONN_TEBB0714_REV01!$F:$M,IF($C$4="TEBT0714_REV01",CALC_CONN_TEBT0714_REV01!$F:$M,"???"))),8,0),"---")</f>
        <v>---</v>
      </c>
      <c r="K350" s="46" t="str">
        <f>IFERROR(VLOOKUP($D350&amp;"-"&amp;$E350,IF($C$4="TEBT0714_REV01",CALC_CONN_TEBT0714_REV01!$F:$N,IF($C$4="TEBB0714_REV01",CALC_CONN_TEBB0714_REV01!$F:$N,IF($C$4="TEBA0714_REV01",CALC_CONN_TEBA0714_REV01!$F:$N))),9,0),"---")</f>
        <v>---</v>
      </c>
      <c r="L350" s="44" t="str">
        <f>IFERROR(VLOOKUP(K350,B2B!$H$3:$I$2000,2,0),"---")</f>
        <v>---</v>
      </c>
      <c r="M350" s="44" t="str">
        <f>IFERROR(VLOOKUP(L350,IF($M$4="TE0714_REV01",RAW_m_TE0714_REV01!$AD:$AH,IF($M$4="TE0714_REV02",RAW_m_TE0714_REV02!$AD:$AH,IF($M$4="TE0714_REV03",RAW_m_TE0714_REV03!$AD:$AH))),5,0),"---")</f>
        <v>---</v>
      </c>
      <c r="N350" s="44" t="str">
        <f>IFERROR(VLOOKUP(L350,IF($M$4="TE0714_REV01",RAW_m_TE0714_REV01!$AE:$AJ,IF($M$4="TE0714_REV02",RAW_m_TE0714_REV02!$AE:$AJ,IF($M$4="TE0714_REV03",RAW_m_TE0714_REV03!$AE:$AJ))),6,0),"---")</f>
        <v>---</v>
      </c>
      <c r="O350" s="54" t="str">
        <f>IFERROR(VLOOKUP(L350,IF($M$4="TE0714_REV01",RAW_m_TE0714_REV01!$AD:$AE,IF($M$4="TE0714_REV02",RAW_m_TE0714_REV02!$AD:$AE,IF($M$4="TE0714_REV03",RAW_m_TE0714_REV03!$AD:$AE))),2,0),"---")</f>
        <v>---</v>
      </c>
      <c r="P350" s="44" t="str">
        <f>IFERROR(VLOOKUP(O350,IF($M$4="TE0714_REV01",RAW_m_TE0714_REV01!$AJ:$AK,IF($M$4="TE0714_REV02",RAW_m_TE0714_REV02!$AJ:$AK,IF($M$4="TE0714_REV03",RAW_m_TE0714_REV03!$AJ:$AK))),2,0),"---")</f>
        <v>---</v>
      </c>
      <c r="Q350" s="44" t="str">
        <f>IFERROR(VLOOKUP(L350,IF($M$4="TE0714_REV01",RAW_m_TE0714_REV01!$AD:$AF,IF($M$4="TE0714_REV02",RAW_m_TE0714_REV02!$AD:$AF,IF($M$4="TE0714_REV03",RAW_m_TE0714_REV03!$AD:$AF))),3,0),"---")</f>
        <v>---</v>
      </c>
      <c r="R350" s="44" t="str">
        <f>IFERROR(VLOOKUP(O350,IF($M$4="TE0714_REV01",RAW_m_TE0714_REV01!$AE:$AG,IF($M$4="TE0714_REV02",RAW_m_TE0714_REV02!$AE:$AG,IF($M$4="TE0714_REV03",RAW_m_TE0714_REV03!$AE:$AG))),3,0),"---")</f>
        <v>---</v>
      </c>
      <c r="S350" s="44" t="str">
        <f t="shared" si="11"/>
        <v>---</v>
      </c>
    </row>
    <row r="351" spans="2:19" ht="15" customHeight="1" x14ac:dyDescent="0.25">
      <c r="B351" s="41">
        <f t="shared" si="10"/>
        <v>346</v>
      </c>
      <c r="C351" s="42">
        <f>IFERROR(IF($C$4="TEBT0714_REV01",CALC_CONN_TEBT0714_REV01!U351,IF($C$4="TEBB0714_REV01",CALC_CONN_TEBB0714_REV01!U351,IF($C$4="TEBA0714_REV01",CALC_CONN_TEBA0714_REV01!U351,))),"---")</f>
        <v>0</v>
      </c>
      <c r="D351" s="43">
        <f>IFERROR(IF($C$4="TEBT0714_REV01",CALC_CONN_TEBT0714_REV01!D351,IF($C$4="TEBB0714_REV01",CALC_CONN_TEBB0714_REV01!D351,IF($C$4="TEBA0714_REV01",CALC_CONN_TEBA0714_REV01!D351,))),"---")</f>
        <v>0</v>
      </c>
      <c r="E351" s="43">
        <f>IFERROR(IF($C$4="TEBT0714_REV01",CALC_CONN_TEBT0714_REV01!E351,IF($C$4="TEBB0714_REV01",CALC_CONN_TEBB0714_REV01!E351,IF($C$4="TEBA0714_REV01",CALC_CONN_TEBA0714_REV01!E351,))),"---")</f>
        <v>0</v>
      </c>
      <c r="F351" s="44" t="str">
        <f>IFERROR(IF(VLOOKUP($D351&amp;"-"&amp;$E351,IF($C$4="TEBA0714_REV01",CALC_CONN_TEBA0714_REV01!$F:$I,IF($C$4="TEBB0714_REV01",CALC_CONN_TEBB0714_REV01!$F:$I,IF($C$4="TEBT0714_REV01",CALC_CONN_TEBT0714_REV01!$F:$I))),4,0)="--","---",IF($C$4="TEBA0714_REV01",CALC_CONN_TEBA0714_REV01!$G351&amp; " --&gt; " &amp;CALC_CONN_TEBA0714_REV01!$I351&amp; " --&gt; ",IF($C$4="TEBB0714_REV01",CALC_CONN_TEBB0714_REV01!$G351&amp; " --&gt; " &amp;CALC_CONN_TEBB0714_REV01!$I351&amp; " --&gt; ",IF($C$4="TEBT0714_REV01",CALC_CONN_TEBT0714_REV01!$G351&amp; " --&gt; " &amp;CALC_CONN_TEBT0714_REV01!$I351&amp; " --&gt; ")))),"---")</f>
        <v>---</v>
      </c>
      <c r="G351" s="44" t="str">
        <f>IFERROR(IF(VLOOKUP($D351&amp;"-"&amp;$E351,IF($C$4="TEBA0714_REV01",CALC_CONN_TEBA0714_REV01!$F:$H,IF($C$4="TEBB0714_REV01",CALC_CONN_TEBB0714_REV01!$F:$H,IF($C$4="TEBT0714_REV01",CALC_CONN_TEBT0714_REV01!$F:$H))),3,0)="--",VLOOKUP($D351&amp;"-"&amp;$E351,IF($C$4="TEBA0714_REV01",CALC_CONN_TEBA0714_REV01!$F:$H,IF($C$4="TEBB0714_REV01",CALC_CONN_TEBB0714_REV01!$F:$H,IF($C$4="TEBT0714_REV01",CALC_CONN_TEBT0714_REV01!$F:$H))),2,0),VLOOKUP($D351&amp;"-"&amp;$E351,IF($C$4="TEBA0714_REV01",CALC_CONN_TEBA0714_REV01!$F:$H,IF($C$4="TEBB0714_REV01",CALC_CONN_TEBB0714_REV01!$F:$H,IF($C$4="TEBT0714_REV01",CALC_CONN_TEBT0714_REV01!$F:$H))),3,0)),"---")</f>
        <v>---</v>
      </c>
      <c r="H351" s="44" t="str">
        <f>IFERROR(VLOOKUP(G351,IF($C$4="TEBT0714_REV01",CALC_CONN_TEBT0714_REV01!$G:$T,IF($C$4="TEBB0714_REV01",CALC_CONN_TEBB0714_REV01!$G:$T,IF($C$4="TEBA0714_REV01",CALC_CONN_TEBA0714_REV01!$G:$T))),14,0),"---")</f>
        <v>---</v>
      </c>
      <c r="I351" s="44" t="str">
        <f>IFERROR(VLOOKUP($D351&amp;"-"&amp;$E351,IF($C$4="TEBA0714_REV01",CALC_CONN_TEBA0714_REV01!$F:$K,IF($C$4="TEBB0714_REV01",CALC_CONN_TEBB0714_REV01!$F:$K,IF($C$4="TEBT0714_REV01",CALC_CONN_TEBT0714_REV01!$F:$K,"???"))),6,0),"---")</f>
        <v>---</v>
      </c>
      <c r="J351" s="45" t="str">
        <f>IFERROR(VLOOKUP($D351&amp;"-"&amp;$E351,IF($C$4="TEBA0714_REV01",CALC_CONN_TEBA0714_REV01!$F:$M,IF($C$4="TEBB0714_REV01",CALC_CONN_TEBB0714_REV01!$F:$M,IF($C$4="TEBT0714_REV01",CALC_CONN_TEBT0714_REV01!$F:$M,"???"))),8,0),"---")</f>
        <v>---</v>
      </c>
      <c r="K351" s="46" t="str">
        <f>IFERROR(VLOOKUP($D351&amp;"-"&amp;$E351,IF($C$4="TEBT0714_REV01",CALC_CONN_TEBT0714_REV01!$F:$N,IF($C$4="TEBB0714_REV01",CALC_CONN_TEBB0714_REV01!$F:$N,IF($C$4="TEBA0714_REV01",CALC_CONN_TEBA0714_REV01!$F:$N))),9,0),"---")</f>
        <v>---</v>
      </c>
      <c r="L351" s="44" t="str">
        <f>IFERROR(VLOOKUP(K351,B2B!$H$3:$I$2000,2,0),"---")</f>
        <v>---</v>
      </c>
      <c r="M351" s="44" t="str">
        <f>IFERROR(VLOOKUP(L351,IF($M$4="TE0714_REV01",RAW_m_TE0714_REV01!$AD:$AH,IF($M$4="TE0714_REV02",RAW_m_TE0714_REV02!$AD:$AH,IF($M$4="TE0714_REV03",RAW_m_TE0714_REV03!$AD:$AH))),5,0),"---")</f>
        <v>---</v>
      </c>
      <c r="N351" s="44" t="str">
        <f>IFERROR(VLOOKUP(L351,IF($M$4="TE0714_REV01",RAW_m_TE0714_REV01!$AE:$AJ,IF($M$4="TE0714_REV02",RAW_m_TE0714_REV02!$AE:$AJ,IF($M$4="TE0714_REV03",RAW_m_TE0714_REV03!$AE:$AJ))),6,0),"---")</f>
        <v>---</v>
      </c>
      <c r="O351" s="54" t="str">
        <f>IFERROR(VLOOKUP(L351,IF($M$4="TE0714_REV01",RAW_m_TE0714_REV01!$AD:$AE,IF($M$4="TE0714_REV02",RAW_m_TE0714_REV02!$AD:$AE,IF($M$4="TE0714_REV03",RAW_m_TE0714_REV03!$AD:$AE))),2,0),"---")</f>
        <v>---</v>
      </c>
      <c r="P351" s="44" t="str">
        <f>IFERROR(VLOOKUP(O351,IF($M$4="TE0714_REV01",RAW_m_TE0714_REV01!$AJ:$AK,IF($M$4="TE0714_REV02",RAW_m_TE0714_REV02!$AJ:$AK,IF($M$4="TE0714_REV03",RAW_m_TE0714_REV03!$AJ:$AK))),2,0),"---")</f>
        <v>---</v>
      </c>
      <c r="Q351" s="44" t="str">
        <f>IFERROR(VLOOKUP(L351,IF($M$4="TE0714_REV01",RAW_m_TE0714_REV01!$AD:$AF,IF($M$4="TE0714_REV02",RAW_m_TE0714_REV02!$AD:$AF,IF($M$4="TE0714_REV03",RAW_m_TE0714_REV03!$AD:$AF))),3,0),"---")</f>
        <v>---</v>
      </c>
      <c r="R351" s="44" t="str">
        <f>IFERROR(VLOOKUP(O351,IF($M$4="TE0714_REV01",RAW_m_TE0714_REV01!$AE:$AG,IF($M$4="TE0714_REV02",RAW_m_TE0714_REV02!$AE:$AG,IF($M$4="TE0714_REV03",RAW_m_TE0714_REV03!$AE:$AG))),3,0),"---")</f>
        <v>---</v>
      </c>
      <c r="S351" s="44" t="str">
        <f t="shared" si="11"/>
        <v>---</v>
      </c>
    </row>
    <row r="352" spans="2:19" ht="15" customHeight="1" x14ac:dyDescent="0.25">
      <c r="B352" s="41">
        <f t="shared" si="10"/>
        <v>347</v>
      </c>
      <c r="C352" s="42">
        <f>IFERROR(IF($C$4="TEBT0714_REV01",CALC_CONN_TEBT0714_REV01!U352,IF($C$4="TEBB0714_REV01",CALC_CONN_TEBB0714_REV01!U352,IF($C$4="TEBA0714_REV01",CALC_CONN_TEBA0714_REV01!U352,))),"---")</f>
        <v>0</v>
      </c>
      <c r="D352" s="43">
        <f>IFERROR(IF($C$4="TEBT0714_REV01",CALC_CONN_TEBT0714_REV01!D352,IF($C$4="TEBB0714_REV01",CALC_CONN_TEBB0714_REV01!D352,IF($C$4="TEBA0714_REV01",CALC_CONN_TEBA0714_REV01!D352,))),"---")</f>
        <v>0</v>
      </c>
      <c r="E352" s="43">
        <f>IFERROR(IF($C$4="TEBT0714_REV01",CALC_CONN_TEBT0714_REV01!E352,IF($C$4="TEBB0714_REV01",CALC_CONN_TEBB0714_REV01!E352,IF($C$4="TEBA0714_REV01",CALC_CONN_TEBA0714_REV01!E352,))),"---")</f>
        <v>0</v>
      </c>
      <c r="F352" s="44" t="str">
        <f>IFERROR(IF(VLOOKUP($D352&amp;"-"&amp;$E352,IF($C$4="TEBA0714_REV01",CALC_CONN_TEBA0714_REV01!$F:$I,IF($C$4="TEBB0714_REV01",CALC_CONN_TEBB0714_REV01!$F:$I,IF($C$4="TEBT0714_REV01",CALC_CONN_TEBT0714_REV01!$F:$I))),4,0)="--","---",IF($C$4="TEBA0714_REV01",CALC_CONN_TEBA0714_REV01!$G352&amp; " --&gt; " &amp;CALC_CONN_TEBA0714_REV01!$I352&amp; " --&gt; ",IF($C$4="TEBB0714_REV01",CALC_CONN_TEBB0714_REV01!$G352&amp; " --&gt; " &amp;CALC_CONN_TEBB0714_REV01!$I352&amp; " --&gt; ",IF($C$4="TEBT0714_REV01",CALC_CONN_TEBT0714_REV01!$G352&amp; " --&gt; " &amp;CALC_CONN_TEBT0714_REV01!$I352&amp; " --&gt; ")))),"---")</f>
        <v>---</v>
      </c>
      <c r="G352" s="44" t="str">
        <f>IFERROR(IF(VLOOKUP($D352&amp;"-"&amp;$E352,IF($C$4="TEBA0714_REV01",CALC_CONN_TEBA0714_REV01!$F:$H,IF($C$4="TEBB0714_REV01",CALC_CONN_TEBB0714_REV01!$F:$H,IF($C$4="TEBT0714_REV01",CALC_CONN_TEBT0714_REV01!$F:$H))),3,0)="--",VLOOKUP($D352&amp;"-"&amp;$E352,IF($C$4="TEBA0714_REV01",CALC_CONN_TEBA0714_REV01!$F:$H,IF($C$4="TEBB0714_REV01",CALC_CONN_TEBB0714_REV01!$F:$H,IF($C$4="TEBT0714_REV01",CALC_CONN_TEBT0714_REV01!$F:$H))),2,0),VLOOKUP($D352&amp;"-"&amp;$E352,IF($C$4="TEBA0714_REV01",CALC_CONN_TEBA0714_REV01!$F:$H,IF($C$4="TEBB0714_REV01",CALC_CONN_TEBB0714_REV01!$F:$H,IF($C$4="TEBT0714_REV01",CALC_CONN_TEBT0714_REV01!$F:$H))),3,0)),"---")</f>
        <v>---</v>
      </c>
      <c r="H352" s="44" t="str">
        <f>IFERROR(VLOOKUP(G352,IF($C$4="TEBT0714_REV01",CALC_CONN_TEBT0714_REV01!$G:$T,IF($C$4="TEBB0714_REV01",CALC_CONN_TEBB0714_REV01!$G:$T,IF($C$4="TEBA0714_REV01",CALC_CONN_TEBA0714_REV01!$G:$T))),14,0),"---")</f>
        <v>---</v>
      </c>
      <c r="I352" s="44" t="str">
        <f>IFERROR(VLOOKUP($D352&amp;"-"&amp;$E352,IF($C$4="TEBA0714_REV01",CALC_CONN_TEBA0714_REV01!$F:$K,IF($C$4="TEBB0714_REV01",CALC_CONN_TEBB0714_REV01!$F:$K,IF($C$4="TEBT0714_REV01",CALC_CONN_TEBT0714_REV01!$F:$K,"???"))),6,0),"---")</f>
        <v>---</v>
      </c>
      <c r="J352" s="45" t="str">
        <f>IFERROR(VLOOKUP($D352&amp;"-"&amp;$E352,IF($C$4="TEBA0714_REV01",CALC_CONN_TEBA0714_REV01!$F:$M,IF($C$4="TEBB0714_REV01",CALC_CONN_TEBB0714_REV01!$F:$M,IF($C$4="TEBT0714_REV01",CALC_CONN_TEBT0714_REV01!$F:$M,"???"))),8,0),"---")</f>
        <v>---</v>
      </c>
      <c r="K352" s="46" t="str">
        <f>IFERROR(VLOOKUP($D352&amp;"-"&amp;$E352,IF($C$4="TEBT0714_REV01",CALC_CONN_TEBT0714_REV01!$F:$N,IF($C$4="TEBB0714_REV01",CALC_CONN_TEBB0714_REV01!$F:$N,IF($C$4="TEBA0714_REV01",CALC_CONN_TEBA0714_REV01!$F:$N))),9,0),"---")</f>
        <v>---</v>
      </c>
      <c r="L352" s="44" t="str">
        <f>IFERROR(VLOOKUP(K352,B2B!$H$3:$I$2000,2,0),"---")</f>
        <v>---</v>
      </c>
      <c r="M352" s="44" t="str">
        <f>IFERROR(VLOOKUP(L352,IF($M$4="TE0714_REV01",RAW_m_TE0714_REV01!$AD:$AH,IF($M$4="TE0714_REV02",RAW_m_TE0714_REV02!$AD:$AH,IF($M$4="TE0714_REV03",RAW_m_TE0714_REV03!$AD:$AH))),5,0),"---")</f>
        <v>---</v>
      </c>
      <c r="N352" s="44" t="str">
        <f>IFERROR(VLOOKUP(L352,IF($M$4="TE0714_REV01",RAW_m_TE0714_REV01!$AE:$AJ,IF($M$4="TE0714_REV02",RAW_m_TE0714_REV02!$AE:$AJ,IF($M$4="TE0714_REV03",RAW_m_TE0714_REV03!$AE:$AJ))),6,0),"---")</f>
        <v>---</v>
      </c>
      <c r="O352" s="54" t="str">
        <f>IFERROR(VLOOKUP(L352,IF($M$4="TE0714_REV01",RAW_m_TE0714_REV01!$AD:$AE,IF($M$4="TE0714_REV02",RAW_m_TE0714_REV02!$AD:$AE,IF($M$4="TE0714_REV03",RAW_m_TE0714_REV03!$AD:$AE))),2,0),"---")</f>
        <v>---</v>
      </c>
      <c r="P352" s="44" t="str">
        <f>IFERROR(VLOOKUP(O352,IF($M$4="TE0714_REV01",RAW_m_TE0714_REV01!$AJ:$AK,IF($M$4="TE0714_REV02",RAW_m_TE0714_REV02!$AJ:$AK,IF($M$4="TE0714_REV03",RAW_m_TE0714_REV03!$AJ:$AK))),2,0),"---")</f>
        <v>---</v>
      </c>
      <c r="Q352" s="44" t="str">
        <f>IFERROR(VLOOKUP(L352,IF($M$4="TE0714_REV01",RAW_m_TE0714_REV01!$AD:$AF,IF($M$4="TE0714_REV02",RAW_m_TE0714_REV02!$AD:$AF,IF($M$4="TE0714_REV03",RAW_m_TE0714_REV03!$AD:$AF))),3,0),"---")</f>
        <v>---</v>
      </c>
      <c r="R352" s="44" t="str">
        <f>IFERROR(VLOOKUP(O352,IF($M$4="TE0714_REV01",RAW_m_TE0714_REV01!$AE:$AG,IF($M$4="TE0714_REV02",RAW_m_TE0714_REV02!$AE:$AG,IF($M$4="TE0714_REV03",RAW_m_TE0714_REV03!$AE:$AG))),3,0),"---")</f>
        <v>---</v>
      </c>
      <c r="S352" s="44" t="str">
        <f t="shared" si="11"/>
        <v>---</v>
      </c>
    </row>
    <row r="353" spans="2:19" ht="15" customHeight="1" x14ac:dyDescent="0.25">
      <c r="B353" s="41">
        <f t="shared" si="10"/>
        <v>348</v>
      </c>
      <c r="C353" s="42">
        <f>IFERROR(IF($C$4="TEBT0714_REV01",CALC_CONN_TEBT0714_REV01!U353,IF($C$4="TEBB0714_REV01",CALC_CONN_TEBB0714_REV01!U353,IF($C$4="TEBA0714_REV01",CALC_CONN_TEBA0714_REV01!U353,))),"---")</f>
        <v>0</v>
      </c>
      <c r="D353" s="43">
        <f>IFERROR(IF($C$4="TEBT0714_REV01",CALC_CONN_TEBT0714_REV01!D353,IF($C$4="TEBB0714_REV01",CALC_CONN_TEBB0714_REV01!D353,IF($C$4="TEBA0714_REV01",CALC_CONN_TEBA0714_REV01!D353,))),"---")</f>
        <v>0</v>
      </c>
      <c r="E353" s="43">
        <f>IFERROR(IF($C$4="TEBT0714_REV01",CALC_CONN_TEBT0714_REV01!E353,IF($C$4="TEBB0714_REV01",CALC_CONN_TEBB0714_REV01!E353,IF($C$4="TEBA0714_REV01",CALC_CONN_TEBA0714_REV01!E353,))),"---")</f>
        <v>0</v>
      </c>
      <c r="F353" s="44" t="str">
        <f>IFERROR(IF(VLOOKUP($D353&amp;"-"&amp;$E353,IF($C$4="TEBA0714_REV01",CALC_CONN_TEBA0714_REV01!$F:$I,IF($C$4="TEBB0714_REV01",CALC_CONN_TEBB0714_REV01!$F:$I,IF($C$4="TEBT0714_REV01",CALC_CONN_TEBT0714_REV01!$F:$I))),4,0)="--","---",IF($C$4="TEBA0714_REV01",CALC_CONN_TEBA0714_REV01!$G353&amp; " --&gt; " &amp;CALC_CONN_TEBA0714_REV01!$I353&amp; " --&gt; ",IF($C$4="TEBB0714_REV01",CALC_CONN_TEBB0714_REV01!$G353&amp; " --&gt; " &amp;CALC_CONN_TEBB0714_REV01!$I353&amp; " --&gt; ",IF($C$4="TEBT0714_REV01",CALC_CONN_TEBT0714_REV01!$G353&amp; " --&gt; " &amp;CALC_CONN_TEBT0714_REV01!$I353&amp; " --&gt; ")))),"---")</f>
        <v>---</v>
      </c>
      <c r="G353" s="44" t="str">
        <f>IFERROR(IF(VLOOKUP($D353&amp;"-"&amp;$E353,IF($C$4="TEBA0714_REV01",CALC_CONN_TEBA0714_REV01!$F:$H,IF($C$4="TEBB0714_REV01",CALC_CONN_TEBB0714_REV01!$F:$H,IF($C$4="TEBT0714_REV01",CALC_CONN_TEBT0714_REV01!$F:$H))),3,0)="--",VLOOKUP($D353&amp;"-"&amp;$E353,IF($C$4="TEBA0714_REV01",CALC_CONN_TEBA0714_REV01!$F:$H,IF($C$4="TEBB0714_REV01",CALC_CONN_TEBB0714_REV01!$F:$H,IF($C$4="TEBT0714_REV01",CALC_CONN_TEBT0714_REV01!$F:$H))),2,0),VLOOKUP($D353&amp;"-"&amp;$E353,IF($C$4="TEBA0714_REV01",CALC_CONN_TEBA0714_REV01!$F:$H,IF($C$4="TEBB0714_REV01",CALC_CONN_TEBB0714_REV01!$F:$H,IF($C$4="TEBT0714_REV01",CALC_CONN_TEBT0714_REV01!$F:$H))),3,0)),"---")</f>
        <v>---</v>
      </c>
      <c r="H353" s="44" t="str">
        <f>IFERROR(VLOOKUP(G353,IF($C$4="TEBT0714_REV01",CALC_CONN_TEBT0714_REV01!$G:$T,IF($C$4="TEBB0714_REV01",CALC_CONN_TEBB0714_REV01!$G:$T,IF($C$4="TEBA0714_REV01",CALC_CONN_TEBA0714_REV01!$G:$T))),14,0),"---")</f>
        <v>---</v>
      </c>
      <c r="I353" s="44" t="str">
        <f>IFERROR(VLOOKUP($D353&amp;"-"&amp;$E353,IF($C$4="TEBA0714_REV01",CALC_CONN_TEBA0714_REV01!$F:$K,IF($C$4="TEBB0714_REV01",CALC_CONN_TEBB0714_REV01!$F:$K,IF($C$4="TEBT0714_REV01",CALC_CONN_TEBT0714_REV01!$F:$K,"???"))),6,0),"---")</f>
        <v>---</v>
      </c>
      <c r="J353" s="45" t="str">
        <f>IFERROR(VLOOKUP($D353&amp;"-"&amp;$E353,IF($C$4="TEBA0714_REV01",CALC_CONN_TEBA0714_REV01!$F:$M,IF($C$4="TEBB0714_REV01",CALC_CONN_TEBB0714_REV01!$F:$M,IF($C$4="TEBT0714_REV01",CALC_CONN_TEBT0714_REV01!$F:$M,"???"))),8,0),"---")</f>
        <v>---</v>
      </c>
      <c r="K353" s="46" t="str">
        <f>IFERROR(VLOOKUP($D353&amp;"-"&amp;$E353,IF($C$4="TEBT0714_REV01",CALC_CONN_TEBT0714_REV01!$F:$N,IF($C$4="TEBB0714_REV01",CALC_CONN_TEBB0714_REV01!$F:$N,IF($C$4="TEBA0714_REV01",CALC_CONN_TEBA0714_REV01!$F:$N))),9,0),"---")</f>
        <v>---</v>
      </c>
      <c r="L353" s="44" t="str">
        <f>IFERROR(VLOOKUP(K353,B2B!$H$3:$I$2000,2,0),"---")</f>
        <v>---</v>
      </c>
      <c r="M353" s="44" t="str">
        <f>IFERROR(VLOOKUP(L353,IF($M$4="TE0714_REV01",RAW_m_TE0714_REV01!$AD:$AH,IF($M$4="TE0714_REV02",RAW_m_TE0714_REV02!$AD:$AH,IF($M$4="TE0714_REV03",RAW_m_TE0714_REV03!$AD:$AH))),5,0),"---")</f>
        <v>---</v>
      </c>
      <c r="N353" s="44" t="str">
        <f>IFERROR(VLOOKUP(L353,IF($M$4="TE0714_REV01",RAW_m_TE0714_REV01!$AE:$AJ,IF($M$4="TE0714_REV02",RAW_m_TE0714_REV02!$AE:$AJ,IF($M$4="TE0714_REV03",RAW_m_TE0714_REV03!$AE:$AJ))),6,0),"---")</f>
        <v>---</v>
      </c>
      <c r="O353" s="54" t="str">
        <f>IFERROR(VLOOKUP(L353,IF($M$4="TE0714_REV01",RAW_m_TE0714_REV01!$AD:$AE,IF($M$4="TE0714_REV02",RAW_m_TE0714_REV02!$AD:$AE,IF($M$4="TE0714_REV03",RAW_m_TE0714_REV03!$AD:$AE))),2,0),"---")</f>
        <v>---</v>
      </c>
      <c r="P353" s="44" t="str">
        <f>IFERROR(VLOOKUP(O353,IF($M$4="TE0714_REV01",RAW_m_TE0714_REV01!$AJ:$AK,IF($M$4="TE0714_REV02",RAW_m_TE0714_REV02!$AJ:$AK,IF($M$4="TE0714_REV03",RAW_m_TE0714_REV03!$AJ:$AK))),2,0),"---")</f>
        <v>---</v>
      </c>
      <c r="Q353" s="44" t="str">
        <f>IFERROR(VLOOKUP(L353,IF($M$4="TE0714_REV01",RAW_m_TE0714_REV01!$AD:$AF,IF($M$4="TE0714_REV02",RAW_m_TE0714_REV02!$AD:$AF,IF($M$4="TE0714_REV03",RAW_m_TE0714_REV03!$AD:$AF))),3,0),"---")</f>
        <v>---</v>
      </c>
      <c r="R353" s="44" t="str">
        <f>IFERROR(VLOOKUP(O353,IF($M$4="TE0714_REV01",RAW_m_TE0714_REV01!$AE:$AG,IF($M$4="TE0714_REV02",RAW_m_TE0714_REV02!$AE:$AG,IF($M$4="TE0714_REV03",RAW_m_TE0714_REV03!$AE:$AG))),3,0),"---")</f>
        <v>---</v>
      </c>
      <c r="S353" s="44" t="str">
        <f t="shared" si="11"/>
        <v>---</v>
      </c>
    </row>
    <row r="354" spans="2:19" ht="15" customHeight="1" x14ac:dyDescent="0.25">
      <c r="B354" s="41">
        <f t="shared" si="10"/>
        <v>349</v>
      </c>
      <c r="C354" s="42">
        <f>IFERROR(IF($C$4="TEBT0714_REV01",CALC_CONN_TEBT0714_REV01!U354,IF($C$4="TEBB0714_REV01",CALC_CONN_TEBB0714_REV01!U354,IF($C$4="TEBA0714_REV01",CALC_CONN_TEBA0714_REV01!U354,))),"---")</f>
        <v>0</v>
      </c>
      <c r="D354" s="43">
        <f>IFERROR(IF($C$4="TEBT0714_REV01",CALC_CONN_TEBT0714_REV01!D354,IF($C$4="TEBB0714_REV01",CALC_CONN_TEBB0714_REV01!D354,IF($C$4="TEBA0714_REV01",CALC_CONN_TEBA0714_REV01!D354,))),"---")</f>
        <v>0</v>
      </c>
      <c r="E354" s="43">
        <f>IFERROR(IF($C$4="TEBT0714_REV01",CALC_CONN_TEBT0714_REV01!E354,IF($C$4="TEBB0714_REV01",CALC_CONN_TEBB0714_REV01!E354,IF($C$4="TEBA0714_REV01",CALC_CONN_TEBA0714_REV01!E354,))),"---")</f>
        <v>0</v>
      </c>
      <c r="F354" s="44" t="str">
        <f>IFERROR(IF(VLOOKUP($D354&amp;"-"&amp;$E354,IF($C$4="TEBA0714_REV01",CALC_CONN_TEBA0714_REV01!$F:$I,IF($C$4="TEBB0714_REV01",CALC_CONN_TEBB0714_REV01!$F:$I,IF($C$4="TEBT0714_REV01",CALC_CONN_TEBT0714_REV01!$F:$I))),4,0)="--","---",IF($C$4="TEBA0714_REV01",CALC_CONN_TEBA0714_REV01!$G354&amp; " --&gt; " &amp;CALC_CONN_TEBA0714_REV01!$I354&amp; " --&gt; ",IF($C$4="TEBB0714_REV01",CALC_CONN_TEBB0714_REV01!$G354&amp; " --&gt; " &amp;CALC_CONN_TEBB0714_REV01!$I354&amp; " --&gt; ",IF($C$4="TEBT0714_REV01",CALC_CONN_TEBT0714_REV01!$G354&amp; " --&gt; " &amp;CALC_CONN_TEBT0714_REV01!$I354&amp; " --&gt; ")))),"---")</f>
        <v>---</v>
      </c>
      <c r="G354" s="44" t="str">
        <f>IFERROR(IF(VLOOKUP($D354&amp;"-"&amp;$E354,IF($C$4="TEBA0714_REV01",CALC_CONN_TEBA0714_REV01!$F:$H,IF($C$4="TEBB0714_REV01",CALC_CONN_TEBB0714_REV01!$F:$H,IF($C$4="TEBT0714_REV01",CALC_CONN_TEBT0714_REV01!$F:$H))),3,0)="--",VLOOKUP($D354&amp;"-"&amp;$E354,IF($C$4="TEBA0714_REV01",CALC_CONN_TEBA0714_REV01!$F:$H,IF($C$4="TEBB0714_REV01",CALC_CONN_TEBB0714_REV01!$F:$H,IF($C$4="TEBT0714_REV01",CALC_CONN_TEBT0714_REV01!$F:$H))),2,0),VLOOKUP($D354&amp;"-"&amp;$E354,IF($C$4="TEBA0714_REV01",CALC_CONN_TEBA0714_REV01!$F:$H,IF($C$4="TEBB0714_REV01",CALC_CONN_TEBB0714_REV01!$F:$H,IF($C$4="TEBT0714_REV01",CALC_CONN_TEBT0714_REV01!$F:$H))),3,0)),"---")</f>
        <v>---</v>
      </c>
      <c r="H354" s="44" t="str">
        <f>IFERROR(VLOOKUP(G354,IF($C$4="TEBT0714_REV01",CALC_CONN_TEBT0714_REV01!$G:$T,IF($C$4="TEBB0714_REV01",CALC_CONN_TEBB0714_REV01!$G:$T,IF($C$4="TEBA0714_REV01",CALC_CONN_TEBA0714_REV01!$G:$T))),14,0),"---")</f>
        <v>---</v>
      </c>
      <c r="I354" s="44" t="str">
        <f>IFERROR(VLOOKUP($D354&amp;"-"&amp;$E354,IF($C$4="TEBA0714_REV01",CALC_CONN_TEBA0714_REV01!$F:$K,IF($C$4="TEBB0714_REV01",CALC_CONN_TEBB0714_REV01!$F:$K,IF($C$4="TEBT0714_REV01",CALC_CONN_TEBT0714_REV01!$F:$K,"???"))),6,0),"---")</f>
        <v>---</v>
      </c>
      <c r="J354" s="45" t="str">
        <f>IFERROR(VLOOKUP($D354&amp;"-"&amp;$E354,IF($C$4="TEBA0714_REV01",CALC_CONN_TEBA0714_REV01!$F:$M,IF($C$4="TEBB0714_REV01",CALC_CONN_TEBB0714_REV01!$F:$M,IF($C$4="TEBT0714_REV01",CALC_CONN_TEBT0714_REV01!$F:$M,"???"))),8,0),"---")</f>
        <v>---</v>
      </c>
      <c r="K354" s="46" t="str">
        <f>IFERROR(VLOOKUP($D354&amp;"-"&amp;$E354,IF($C$4="TEBT0714_REV01",CALC_CONN_TEBT0714_REV01!$F:$N,IF($C$4="TEBB0714_REV01",CALC_CONN_TEBB0714_REV01!$F:$N,IF($C$4="TEBA0714_REV01",CALC_CONN_TEBA0714_REV01!$F:$N))),9,0),"---")</f>
        <v>---</v>
      </c>
      <c r="L354" s="44" t="str">
        <f>IFERROR(VLOOKUP(K354,B2B!$H$3:$I$2000,2,0),"---")</f>
        <v>---</v>
      </c>
      <c r="M354" s="44" t="str">
        <f>IFERROR(VLOOKUP(L354,IF($M$4="TE0714_REV01",RAW_m_TE0714_REV01!$AD:$AH,IF($M$4="TE0714_REV02",RAW_m_TE0714_REV02!$AD:$AH,IF($M$4="TE0714_REV03",RAW_m_TE0714_REV03!$AD:$AH))),5,0),"---")</f>
        <v>---</v>
      </c>
      <c r="N354" s="44" t="str">
        <f>IFERROR(VLOOKUP(L354,IF($M$4="TE0714_REV01",RAW_m_TE0714_REV01!$AE:$AJ,IF($M$4="TE0714_REV02",RAW_m_TE0714_REV02!$AE:$AJ,IF($M$4="TE0714_REV03",RAW_m_TE0714_REV03!$AE:$AJ))),6,0),"---")</f>
        <v>---</v>
      </c>
      <c r="O354" s="54" t="str">
        <f>IFERROR(VLOOKUP(L354,IF($M$4="TE0714_REV01",RAW_m_TE0714_REV01!$AD:$AE,IF($M$4="TE0714_REV02",RAW_m_TE0714_REV02!$AD:$AE,IF($M$4="TE0714_REV03",RAW_m_TE0714_REV03!$AD:$AE))),2,0),"---")</f>
        <v>---</v>
      </c>
      <c r="P354" s="44" t="str">
        <f>IFERROR(VLOOKUP(O354,IF($M$4="TE0714_REV01",RAW_m_TE0714_REV01!$AJ:$AK,IF($M$4="TE0714_REV02",RAW_m_TE0714_REV02!$AJ:$AK,IF($M$4="TE0714_REV03",RAW_m_TE0714_REV03!$AJ:$AK))),2,0),"---")</f>
        <v>---</v>
      </c>
      <c r="Q354" s="44" t="str">
        <f>IFERROR(VLOOKUP(L354,IF($M$4="TE0714_REV01",RAW_m_TE0714_REV01!$AD:$AF,IF($M$4="TE0714_REV02",RAW_m_TE0714_REV02!$AD:$AF,IF($M$4="TE0714_REV03",RAW_m_TE0714_REV03!$AD:$AF))),3,0),"---")</f>
        <v>---</v>
      </c>
      <c r="R354" s="44" t="str">
        <f>IFERROR(VLOOKUP(O354,IF($M$4="TE0714_REV01",RAW_m_TE0714_REV01!$AE:$AG,IF($M$4="TE0714_REV02",RAW_m_TE0714_REV02!$AE:$AG,IF($M$4="TE0714_REV03",RAW_m_TE0714_REV03!$AE:$AG))),3,0),"---")</f>
        <v>---</v>
      </c>
      <c r="S354" s="44" t="str">
        <f t="shared" si="11"/>
        <v>---</v>
      </c>
    </row>
    <row r="355" spans="2:19" ht="15" customHeight="1" x14ac:dyDescent="0.25">
      <c r="B355" s="41">
        <f t="shared" si="10"/>
        <v>350</v>
      </c>
      <c r="C355" s="42">
        <f>IFERROR(IF($C$4="TEBT0714_REV01",CALC_CONN_TEBT0714_REV01!U355,IF($C$4="TEBB0714_REV01",CALC_CONN_TEBB0714_REV01!U355,IF($C$4="TEBA0714_REV01",CALC_CONN_TEBA0714_REV01!U355,))),"---")</f>
        <v>0</v>
      </c>
      <c r="D355" s="43">
        <f>IFERROR(IF($C$4="TEBT0714_REV01",CALC_CONN_TEBT0714_REV01!D355,IF($C$4="TEBB0714_REV01",CALC_CONN_TEBB0714_REV01!D355,IF($C$4="TEBA0714_REV01",CALC_CONN_TEBA0714_REV01!D355,))),"---")</f>
        <v>0</v>
      </c>
      <c r="E355" s="43">
        <f>IFERROR(IF($C$4="TEBT0714_REV01",CALC_CONN_TEBT0714_REV01!E355,IF($C$4="TEBB0714_REV01",CALC_CONN_TEBB0714_REV01!E355,IF($C$4="TEBA0714_REV01",CALC_CONN_TEBA0714_REV01!E355,))),"---")</f>
        <v>0</v>
      </c>
      <c r="F355" s="44" t="str">
        <f>IFERROR(IF(VLOOKUP($D355&amp;"-"&amp;$E355,IF($C$4="TEBA0714_REV01",CALC_CONN_TEBA0714_REV01!$F:$I,IF($C$4="TEBB0714_REV01",CALC_CONN_TEBB0714_REV01!$F:$I,IF($C$4="TEBT0714_REV01",CALC_CONN_TEBT0714_REV01!$F:$I))),4,0)="--","---",IF($C$4="TEBA0714_REV01",CALC_CONN_TEBA0714_REV01!$G355&amp; " --&gt; " &amp;CALC_CONN_TEBA0714_REV01!$I355&amp; " --&gt; ",IF($C$4="TEBB0714_REV01",CALC_CONN_TEBB0714_REV01!$G355&amp; " --&gt; " &amp;CALC_CONN_TEBB0714_REV01!$I355&amp; " --&gt; ",IF($C$4="TEBT0714_REV01",CALC_CONN_TEBT0714_REV01!$G355&amp; " --&gt; " &amp;CALC_CONN_TEBT0714_REV01!$I355&amp; " --&gt; ")))),"---")</f>
        <v>---</v>
      </c>
      <c r="G355" s="44" t="str">
        <f>IFERROR(IF(VLOOKUP($D355&amp;"-"&amp;$E355,IF($C$4="TEBA0714_REV01",CALC_CONN_TEBA0714_REV01!$F:$H,IF($C$4="TEBB0714_REV01",CALC_CONN_TEBB0714_REV01!$F:$H,IF($C$4="TEBT0714_REV01",CALC_CONN_TEBT0714_REV01!$F:$H))),3,0)="--",VLOOKUP($D355&amp;"-"&amp;$E355,IF($C$4="TEBA0714_REV01",CALC_CONN_TEBA0714_REV01!$F:$H,IF($C$4="TEBB0714_REV01",CALC_CONN_TEBB0714_REV01!$F:$H,IF($C$4="TEBT0714_REV01",CALC_CONN_TEBT0714_REV01!$F:$H))),2,0),VLOOKUP($D355&amp;"-"&amp;$E355,IF($C$4="TEBA0714_REV01",CALC_CONN_TEBA0714_REV01!$F:$H,IF($C$4="TEBB0714_REV01",CALC_CONN_TEBB0714_REV01!$F:$H,IF($C$4="TEBT0714_REV01",CALC_CONN_TEBT0714_REV01!$F:$H))),3,0)),"---")</f>
        <v>---</v>
      </c>
      <c r="H355" s="44" t="str">
        <f>IFERROR(VLOOKUP(G355,IF($C$4="TEBT0714_REV01",CALC_CONN_TEBT0714_REV01!$G:$T,IF($C$4="TEBB0714_REV01",CALC_CONN_TEBB0714_REV01!$G:$T,IF($C$4="TEBA0714_REV01",CALC_CONN_TEBA0714_REV01!$G:$T))),14,0),"---")</f>
        <v>---</v>
      </c>
      <c r="I355" s="44" t="str">
        <f>IFERROR(VLOOKUP($D355&amp;"-"&amp;$E355,IF($C$4="TEBA0714_REV01",CALC_CONN_TEBA0714_REV01!$F:$K,IF($C$4="TEBB0714_REV01",CALC_CONN_TEBB0714_REV01!$F:$K,IF($C$4="TEBT0714_REV01",CALC_CONN_TEBT0714_REV01!$F:$K,"???"))),6,0),"---")</f>
        <v>---</v>
      </c>
      <c r="J355" s="45" t="str">
        <f>IFERROR(VLOOKUP($D355&amp;"-"&amp;$E355,IF($C$4="TEBA0714_REV01",CALC_CONN_TEBA0714_REV01!$F:$M,IF($C$4="TEBB0714_REV01",CALC_CONN_TEBB0714_REV01!$F:$M,IF($C$4="TEBT0714_REV01",CALC_CONN_TEBT0714_REV01!$F:$M,"???"))),8,0),"---")</f>
        <v>---</v>
      </c>
      <c r="K355" s="46" t="str">
        <f>IFERROR(VLOOKUP($D355&amp;"-"&amp;$E355,IF($C$4="TEBT0714_REV01",CALC_CONN_TEBT0714_REV01!$F:$N,IF($C$4="TEBB0714_REV01",CALC_CONN_TEBB0714_REV01!$F:$N,IF($C$4="TEBA0714_REV01",CALC_CONN_TEBA0714_REV01!$F:$N))),9,0),"---")</f>
        <v>---</v>
      </c>
      <c r="L355" s="44" t="str">
        <f>IFERROR(VLOOKUP(K355,B2B!$H$3:$I$2000,2,0),"---")</f>
        <v>---</v>
      </c>
      <c r="M355" s="44" t="str">
        <f>IFERROR(VLOOKUP(L355,IF($M$4="TE0714_REV01",RAW_m_TE0714_REV01!$AD:$AH,IF($M$4="TE0714_REV02",RAW_m_TE0714_REV02!$AD:$AH,IF($M$4="TE0714_REV03",RAW_m_TE0714_REV03!$AD:$AH))),5,0),"---")</f>
        <v>---</v>
      </c>
      <c r="N355" s="44" t="str">
        <f>IFERROR(VLOOKUP(L355,IF($M$4="TE0714_REV01",RAW_m_TE0714_REV01!$AE:$AJ,IF($M$4="TE0714_REV02",RAW_m_TE0714_REV02!$AE:$AJ,IF($M$4="TE0714_REV03",RAW_m_TE0714_REV03!$AE:$AJ))),6,0),"---")</f>
        <v>---</v>
      </c>
      <c r="O355" s="54" t="str">
        <f>IFERROR(VLOOKUP(L355,IF($M$4="TE0714_REV01",RAW_m_TE0714_REV01!$AD:$AE,IF($M$4="TE0714_REV02",RAW_m_TE0714_REV02!$AD:$AE,IF($M$4="TE0714_REV03",RAW_m_TE0714_REV03!$AD:$AE))),2,0),"---")</f>
        <v>---</v>
      </c>
      <c r="P355" s="44" t="str">
        <f>IFERROR(VLOOKUP(O355,IF($M$4="TE0714_REV01",RAW_m_TE0714_REV01!$AJ:$AK,IF($M$4="TE0714_REV02",RAW_m_TE0714_REV02!$AJ:$AK,IF($M$4="TE0714_REV03",RAW_m_TE0714_REV03!$AJ:$AK))),2,0),"---")</f>
        <v>---</v>
      </c>
      <c r="Q355" s="44" t="str">
        <f>IFERROR(VLOOKUP(L355,IF($M$4="TE0714_REV01",RAW_m_TE0714_REV01!$AD:$AF,IF($M$4="TE0714_REV02",RAW_m_TE0714_REV02!$AD:$AF,IF($M$4="TE0714_REV03",RAW_m_TE0714_REV03!$AD:$AF))),3,0),"---")</f>
        <v>---</v>
      </c>
      <c r="R355" s="44" t="str">
        <f>IFERROR(VLOOKUP(O355,IF($M$4="TE0714_REV01",RAW_m_TE0714_REV01!$AE:$AG,IF($M$4="TE0714_REV02",RAW_m_TE0714_REV02!$AE:$AG,IF($M$4="TE0714_REV03",RAW_m_TE0714_REV03!$AE:$AG))),3,0),"---")</f>
        <v>---</v>
      </c>
      <c r="S355" s="44" t="str">
        <f t="shared" si="11"/>
        <v>---</v>
      </c>
    </row>
    <row r="356" spans="2:19" ht="15" customHeight="1" x14ac:dyDescent="0.25">
      <c r="B356" s="41">
        <f t="shared" si="10"/>
        <v>351</v>
      </c>
      <c r="C356" s="42">
        <f>IFERROR(IF($C$4="TEBT0714_REV01",CALC_CONN_TEBT0714_REV01!U356,IF($C$4="TEBB0714_REV01",CALC_CONN_TEBB0714_REV01!U356,IF($C$4="TEBA0714_REV01",CALC_CONN_TEBA0714_REV01!U356,))),"---")</f>
        <v>0</v>
      </c>
      <c r="D356" s="43">
        <f>IFERROR(IF($C$4="TEBT0714_REV01",CALC_CONN_TEBT0714_REV01!D356,IF($C$4="TEBB0714_REV01",CALC_CONN_TEBB0714_REV01!D356,IF($C$4="TEBA0714_REV01",CALC_CONN_TEBA0714_REV01!D356,))),"---")</f>
        <v>0</v>
      </c>
      <c r="E356" s="43">
        <f>IFERROR(IF($C$4="TEBT0714_REV01",CALC_CONN_TEBT0714_REV01!E356,IF($C$4="TEBB0714_REV01",CALC_CONN_TEBB0714_REV01!E356,IF($C$4="TEBA0714_REV01",CALC_CONN_TEBA0714_REV01!E356,))),"---")</f>
        <v>0</v>
      </c>
      <c r="F356" s="44" t="str">
        <f>IFERROR(IF(VLOOKUP($D356&amp;"-"&amp;$E356,IF($C$4="TEBA0714_REV01",CALC_CONN_TEBA0714_REV01!$F:$I,IF($C$4="TEBB0714_REV01",CALC_CONN_TEBB0714_REV01!$F:$I,IF($C$4="TEBT0714_REV01",CALC_CONN_TEBT0714_REV01!$F:$I))),4,0)="--","---",IF($C$4="TEBA0714_REV01",CALC_CONN_TEBA0714_REV01!$G356&amp; " --&gt; " &amp;CALC_CONN_TEBA0714_REV01!$I356&amp; " --&gt; ",IF($C$4="TEBB0714_REV01",CALC_CONN_TEBB0714_REV01!$G356&amp; " --&gt; " &amp;CALC_CONN_TEBB0714_REV01!$I356&amp; " --&gt; ",IF($C$4="TEBT0714_REV01",CALC_CONN_TEBT0714_REV01!$G356&amp; " --&gt; " &amp;CALC_CONN_TEBT0714_REV01!$I356&amp; " --&gt; ")))),"---")</f>
        <v>---</v>
      </c>
      <c r="G356" s="44" t="str">
        <f>IFERROR(IF(VLOOKUP($D356&amp;"-"&amp;$E356,IF($C$4="TEBA0714_REV01",CALC_CONN_TEBA0714_REV01!$F:$H,IF($C$4="TEBB0714_REV01",CALC_CONN_TEBB0714_REV01!$F:$H,IF($C$4="TEBT0714_REV01",CALC_CONN_TEBT0714_REV01!$F:$H))),3,0)="--",VLOOKUP($D356&amp;"-"&amp;$E356,IF($C$4="TEBA0714_REV01",CALC_CONN_TEBA0714_REV01!$F:$H,IF($C$4="TEBB0714_REV01",CALC_CONN_TEBB0714_REV01!$F:$H,IF($C$4="TEBT0714_REV01",CALC_CONN_TEBT0714_REV01!$F:$H))),2,0),VLOOKUP($D356&amp;"-"&amp;$E356,IF($C$4="TEBA0714_REV01",CALC_CONN_TEBA0714_REV01!$F:$H,IF($C$4="TEBB0714_REV01",CALC_CONN_TEBB0714_REV01!$F:$H,IF($C$4="TEBT0714_REV01",CALC_CONN_TEBT0714_REV01!$F:$H))),3,0)),"---")</f>
        <v>---</v>
      </c>
      <c r="H356" s="44" t="str">
        <f>IFERROR(VLOOKUP(G356,IF($C$4="TEBT0714_REV01",CALC_CONN_TEBT0714_REV01!$G:$T,IF($C$4="TEBB0714_REV01",CALC_CONN_TEBB0714_REV01!$G:$T,IF($C$4="TEBA0714_REV01",CALC_CONN_TEBA0714_REV01!$G:$T))),14,0),"---")</f>
        <v>---</v>
      </c>
      <c r="I356" s="44" t="str">
        <f>IFERROR(VLOOKUP($D356&amp;"-"&amp;$E356,IF($C$4="TEBA0714_REV01",CALC_CONN_TEBA0714_REV01!$F:$K,IF($C$4="TEBB0714_REV01",CALC_CONN_TEBB0714_REV01!$F:$K,IF($C$4="TEBT0714_REV01",CALC_CONN_TEBT0714_REV01!$F:$K,"???"))),6,0),"---")</f>
        <v>---</v>
      </c>
      <c r="J356" s="45" t="str">
        <f>IFERROR(VLOOKUP($D356&amp;"-"&amp;$E356,IF($C$4="TEBA0714_REV01",CALC_CONN_TEBA0714_REV01!$F:$M,IF($C$4="TEBB0714_REV01",CALC_CONN_TEBB0714_REV01!$F:$M,IF($C$4="TEBT0714_REV01",CALC_CONN_TEBT0714_REV01!$F:$M,"???"))),8,0),"---")</f>
        <v>---</v>
      </c>
      <c r="K356" s="46" t="str">
        <f>IFERROR(VLOOKUP($D356&amp;"-"&amp;$E356,IF($C$4="TEBT0714_REV01",CALC_CONN_TEBT0714_REV01!$F:$N,IF($C$4="TEBB0714_REV01",CALC_CONN_TEBB0714_REV01!$F:$N,IF($C$4="TEBA0714_REV01",CALC_CONN_TEBA0714_REV01!$F:$N))),9,0),"---")</f>
        <v>---</v>
      </c>
      <c r="L356" s="44" t="str">
        <f>IFERROR(VLOOKUP(K356,B2B!$H$3:$I$2000,2,0),"---")</f>
        <v>---</v>
      </c>
      <c r="M356" s="44" t="str">
        <f>IFERROR(VLOOKUP(L356,IF($M$4="TE0714_REV01",RAW_m_TE0714_REV01!$AD:$AH,IF($M$4="TE0714_REV02",RAW_m_TE0714_REV02!$AD:$AH,IF($M$4="TE0714_REV03",RAW_m_TE0714_REV03!$AD:$AH))),5,0),"---")</f>
        <v>---</v>
      </c>
      <c r="N356" s="44" t="str">
        <f>IFERROR(VLOOKUP(L356,IF($M$4="TE0714_REV01",RAW_m_TE0714_REV01!$AE:$AJ,IF($M$4="TE0714_REV02",RAW_m_TE0714_REV02!$AE:$AJ,IF($M$4="TE0714_REV03",RAW_m_TE0714_REV03!$AE:$AJ))),6,0),"---")</f>
        <v>---</v>
      </c>
      <c r="O356" s="54" t="str">
        <f>IFERROR(VLOOKUP(L356,IF($M$4="TE0714_REV01",RAW_m_TE0714_REV01!$AD:$AE,IF($M$4="TE0714_REV02",RAW_m_TE0714_REV02!$AD:$AE,IF($M$4="TE0714_REV03",RAW_m_TE0714_REV03!$AD:$AE))),2,0),"---")</f>
        <v>---</v>
      </c>
      <c r="P356" s="44" t="str">
        <f>IFERROR(VLOOKUP(O356,IF($M$4="TE0714_REV01",RAW_m_TE0714_REV01!$AJ:$AK,IF($M$4="TE0714_REV02",RAW_m_TE0714_REV02!$AJ:$AK,IF($M$4="TE0714_REV03",RAW_m_TE0714_REV03!$AJ:$AK))),2,0),"---")</f>
        <v>---</v>
      </c>
      <c r="Q356" s="44" t="str">
        <f>IFERROR(VLOOKUP(L356,IF($M$4="TE0714_REV01",RAW_m_TE0714_REV01!$AD:$AF,IF($M$4="TE0714_REV02",RAW_m_TE0714_REV02!$AD:$AF,IF($M$4="TE0714_REV03",RAW_m_TE0714_REV03!$AD:$AF))),3,0),"---")</f>
        <v>---</v>
      </c>
      <c r="R356" s="44" t="str">
        <f>IFERROR(VLOOKUP(O356,IF($M$4="TE0714_REV01",RAW_m_TE0714_REV01!$AE:$AG,IF($M$4="TE0714_REV02",RAW_m_TE0714_REV02!$AE:$AG,IF($M$4="TE0714_REV03",RAW_m_TE0714_REV03!$AE:$AG))),3,0),"---")</f>
        <v>---</v>
      </c>
      <c r="S356" s="44" t="str">
        <f t="shared" si="11"/>
        <v>---</v>
      </c>
    </row>
    <row r="357" spans="2:19" ht="15" customHeight="1" x14ac:dyDescent="0.25">
      <c r="B357" s="41">
        <f t="shared" si="10"/>
        <v>352</v>
      </c>
      <c r="C357" s="42">
        <f>IFERROR(IF($C$4="TEBT0714_REV01",CALC_CONN_TEBT0714_REV01!U357,IF($C$4="TEBB0714_REV01",CALC_CONN_TEBB0714_REV01!U357,IF($C$4="TEBA0714_REV01",CALC_CONN_TEBA0714_REV01!U357,))),"---")</f>
        <v>0</v>
      </c>
      <c r="D357" s="43">
        <f>IFERROR(IF($C$4="TEBT0714_REV01",CALC_CONN_TEBT0714_REV01!D357,IF($C$4="TEBB0714_REV01",CALC_CONN_TEBB0714_REV01!D357,IF($C$4="TEBA0714_REV01",CALC_CONN_TEBA0714_REV01!D357,))),"---")</f>
        <v>0</v>
      </c>
      <c r="E357" s="43">
        <f>IFERROR(IF($C$4="TEBT0714_REV01",CALC_CONN_TEBT0714_REV01!E357,IF($C$4="TEBB0714_REV01",CALC_CONN_TEBB0714_REV01!E357,IF($C$4="TEBA0714_REV01",CALC_CONN_TEBA0714_REV01!E357,))),"---")</f>
        <v>0</v>
      </c>
      <c r="F357" s="44" t="str">
        <f>IFERROR(IF(VLOOKUP($D357&amp;"-"&amp;$E357,IF($C$4="TEBA0714_REV01",CALC_CONN_TEBA0714_REV01!$F:$I,IF($C$4="TEBB0714_REV01",CALC_CONN_TEBB0714_REV01!$F:$I,IF($C$4="TEBT0714_REV01",CALC_CONN_TEBT0714_REV01!$F:$I))),4,0)="--","---",IF($C$4="TEBA0714_REV01",CALC_CONN_TEBA0714_REV01!$G357&amp; " --&gt; " &amp;CALC_CONN_TEBA0714_REV01!$I357&amp; " --&gt; ",IF($C$4="TEBB0714_REV01",CALC_CONN_TEBB0714_REV01!$G357&amp; " --&gt; " &amp;CALC_CONN_TEBB0714_REV01!$I357&amp; " --&gt; ",IF($C$4="TEBT0714_REV01",CALC_CONN_TEBT0714_REV01!$G357&amp; " --&gt; " &amp;CALC_CONN_TEBT0714_REV01!$I357&amp; " --&gt; ")))),"---")</f>
        <v>---</v>
      </c>
      <c r="G357" s="44" t="str">
        <f>IFERROR(IF(VLOOKUP($D357&amp;"-"&amp;$E357,IF($C$4="TEBA0714_REV01",CALC_CONN_TEBA0714_REV01!$F:$H,IF($C$4="TEBB0714_REV01",CALC_CONN_TEBB0714_REV01!$F:$H,IF($C$4="TEBT0714_REV01",CALC_CONN_TEBT0714_REV01!$F:$H))),3,0)="--",VLOOKUP($D357&amp;"-"&amp;$E357,IF($C$4="TEBA0714_REV01",CALC_CONN_TEBA0714_REV01!$F:$H,IF($C$4="TEBB0714_REV01",CALC_CONN_TEBB0714_REV01!$F:$H,IF($C$4="TEBT0714_REV01",CALC_CONN_TEBT0714_REV01!$F:$H))),2,0),VLOOKUP($D357&amp;"-"&amp;$E357,IF($C$4="TEBA0714_REV01",CALC_CONN_TEBA0714_REV01!$F:$H,IF($C$4="TEBB0714_REV01",CALC_CONN_TEBB0714_REV01!$F:$H,IF($C$4="TEBT0714_REV01",CALC_CONN_TEBT0714_REV01!$F:$H))),3,0)),"---")</f>
        <v>---</v>
      </c>
      <c r="H357" s="44" t="str">
        <f>IFERROR(VLOOKUP(G357,IF($C$4="TEBT0714_REV01",CALC_CONN_TEBT0714_REV01!$G:$T,IF($C$4="TEBB0714_REV01",CALC_CONN_TEBB0714_REV01!$G:$T,IF($C$4="TEBA0714_REV01",CALC_CONN_TEBA0714_REV01!$G:$T))),14,0),"---")</f>
        <v>---</v>
      </c>
      <c r="I357" s="44" t="str">
        <f>IFERROR(VLOOKUP($D357&amp;"-"&amp;$E357,IF($C$4="TEBA0714_REV01",CALC_CONN_TEBA0714_REV01!$F:$K,IF($C$4="TEBB0714_REV01",CALC_CONN_TEBB0714_REV01!$F:$K,IF($C$4="TEBT0714_REV01",CALC_CONN_TEBT0714_REV01!$F:$K,"???"))),6,0),"---")</f>
        <v>---</v>
      </c>
      <c r="J357" s="45" t="str">
        <f>IFERROR(VLOOKUP($D357&amp;"-"&amp;$E357,IF($C$4="TEBA0714_REV01",CALC_CONN_TEBA0714_REV01!$F:$M,IF($C$4="TEBB0714_REV01",CALC_CONN_TEBB0714_REV01!$F:$M,IF($C$4="TEBT0714_REV01",CALC_CONN_TEBT0714_REV01!$F:$M,"???"))),8,0),"---")</f>
        <v>---</v>
      </c>
      <c r="K357" s="46" t="str">
        <f>IFERROR(VLOOKUP($D357&amp;"-"&amp;$E357,IF($C$4="TEBT0714_REV01",CALC_CONN_TEBT0714_REV01!$F:$N,IF($C$4="TEBB0714_REV01",CALC_CONN_TEBB0714_REV01!$F:$N,IF($C$4="TEBA0714_REV01",CALC_CONN_TEBA0714_REV01!$F:$N))),9,0),"---")</f>
        <v>---</v>
      </c>
      <c r="L357" s="44" t="str">
        <f>IFERROR(VLOOKUP(K357,B2B!$H$3:$I$2000,2,0),"---")</f>
        <v>---</v>
      </c>
      <c r="M357" s="44" t="str">
        <f>IFERROR(VLOOKUP(L357,IF($M$4="TE0714_REV01",RAW_m_TE0714_REV01!$AD:$AH,IF($M$4="TE0714_REV02",RAW_m_TE0714_REV02!$AD:$AH,IF($M$4="TE0714_REV03",RAW_m_TE0714_REV03!$AD:$AH))),5,0),"---")</f>
        <v>---</v>
      </c>
      <c r="N357" s="44" t="str">
        <f>IFERROR(VLOOKUP(L357,IF($M$4="TE0714_REV01",RAW_m_TE0714_REV01!$AE:$AJ,IF($M$4="TE0714_REV02",RAW_m_TE0714_REV02!$AE:$AJ,IF($M$4="TE0714_REV03",RAW_m_TE0714_REV03!$AE:$AJ))),6,0),"---")</f>
        <v>---</v>
      </c>
      <c r="O357" s="54" t="str">
        <f>IFERROR(VLOOKUP(L357,IF($M$4="TE0714_REV01",RAW_m_TE0714_REV01!$AD:$AE,IF($M$4="TE0714_REV02",RAW_m_TE0714_REV02!$AD:$AE,IF($M$4="TE0714_REV03",RAW_m_TE0714_REV03!$AD:$AE))),2,0),"---")</f>
        <v>---</v>
      </c>
      <c r="P357" s="44" t="str">
        <f>IFERROR(VLOOKUP(O357,IF($M$4="TE0714_REV01",RAW_m_TE0714_REV01!$AJ:$AK,IF($M$4="TE0714_REV02",RAW_m_TE0714_REV02!$AJ:$AK,IF($M$4="TE0714_REV03",RAW_m_TE0714_REV03!$AJ:$AK))),2,0),"---")</f>
        <v>---</v>
      </c>
      <c r="Q357" s="44" t="str">
        <f>IFERROR(VLOOKUP(L357,IF($M$4="TE0714_REV01",RAW_m_TE0714_REV01!$AD:$AF,IF($M$4="TE0714_REV02",RAW_m_TE0714_REV02!$AD:$AF,IF($M$4="TE0714_REV03",RAW_m_TE0714_REV03!$AD:$AF))),3,0),"---")</f>
        <v>---</v>
      </c>
      <c r="R357" s="44" t="str">
        <f>IFERROR(VLOOKUP(O357,IF($M$4="TE0714_REV01",RAW_m_TE0714_REV01!$AE:$AG,IF($M$4="TE0714_REV02",RAW_m_TE0714_REV02!$AE:$AG,IF($M$4="TE0714_REV03",RAW_m_TE0714_REV03!$AE:$AG))),3,0),"---")</f>
        <v>---</v>
      </c>
      <c r="S357" s="44" t="str">
        <f t="shared" si="11"/>
        <v>---</v>
      </c>
    </row>
    <row r="358" spans="2:19" ht="15" customHeight="1" x14ac:dyDescent="0.25">
      <c r="B358" s="41">
        <f t="shared" si="10"/>
        <v>353</v>
      </c>
      <c r="C358" s="42">
        <f>IFERROR(IF($C$4="TEBT0714_REV01",CALC_CONN_TEBT0714_REV01!U358,IF($C$4="TEBB0714_REV01",CALC_CONN_TEBB0714_REV01!U358,IF($C$4="TEBA0714_REV01",CALC_CONN_TEBA0714_REV01!U358,))),"---")</f>
        <v>0</v>
      </c>
      <c r="D358" s="43">
        <f>IFERROR(IF($C$4="TEBT0714_REV01",CALC_CONN_TEBT0714_REV01!D358,IF($C$4="TEBB0714_REV01",CALC_CONN_TEBB0714_REV01!D358,IF($C$4="TEBA0714_REV01",CALC_CONN_TEBA0714_REV01!D358,))),"---")</f>
        <v>0</v>
      </c>
      <c r="E358" s="43">
        <f>IFERROR(IF($C$4="TEBT0714_REV01",CALC_CONN_TEBT0714_REV01!E358,IF($C$4="TEBB0714_REV01",CALC_CONN_TEBB0714_REV01!E358,IF($C$4="TEBA0714_REV01",CALC_CONN_TEBA0714_REV01!E358,))),"---")</f>
        <v>0</v>
      </c>
      <c r="F358" s="44" t="str">
        <f>IFERROR(IF(VLOOKUP($D358&amp;"-"&amp;$E358,IF($C$4="TEBA0714_REV01",CALC_CONN_TEBA0714_REV01!$F:$I,IF($C$4="TEBB0714_REV01",CALC_CONN_TEBB0714_REV01!$F:$I,IF($C$4="TEBT0714_REV01",CALC_CONN_TEBT0714_REV01!$F:$I))),4,0)="--","---",IF($C$4="TEBA0714_REV01",CALC_CONN_TEBA0714_REV01!$G358&amp; " --&gt; " &amp;CALC_CONN_TEBA0714_REV01!$I358&amp; " --&gt; ",IF($C$4="TEBB0714_REV01",CALC_CONN_TEBB0714_REV01!$G358&amp; " --&gt; " &amp;CALC_CONN_TEBB0714_REV01!$I358&amp; " --&gt; ",IF($C$4="TEBT0714_REV01",CALC_CONN_TEBT0714_REV01!$G358&amp; " --&gt; " &amp;CALC_CONN_TEBT0714_REV01!$I358&amp; " --&gt; ")))),"---")</f>
        <v>---</v>
      </c>
      <c r="G358" s="44" t="str">
        <f>IFERROR(IF(VLOOKUP($D358&amp;"-"&amp;$E358,IF($C$4="TEBA0714_REV01",CALC_CONN_TEBA0714_REV01!$F:$H,IF($C$4="TEBB0714_REV01",CALC_CONN_TEBB0714_REV01!$F:$H,IF($C$4="TEBT0714_REV01",CALC_CONN_TEBT0714_REV01!$F:$H))),3,0)="--",VLOOKUP($D358&amp;"-"&amp;$E358,IF($C$4="TEBA0714_REV01",CALC_CONN_TEBA0714_REV01!$F:$H,IF($C$4="TEBB0714_REV01",CALC_CONN_TEBB0714_REV01!$F:$H,IF($C$4="TEBT0714_REV01",CALC_CONN_TEBT0714_REV01!$F:$H))),2,0),VLOOKUP($D358&amp;"-"&amp;$E358,IF($C$4="TEBA0714_REV01",CALC_CONN_TEBA0714_REV01!$F:$H,IF($C$4="TEBB0714_REV01",CALC_CONN_TEBB0714_REV01!$F:$H,IF($C$4="TEBT0714_REV01",CALC_CONN_TEBT0714_REV01!$F:$H))),3,0)),"---")</f>
        <v>---</v>
      </c>
      <c r="H358" s="44" t="str">
        <f>IFERROR(VLOOKUP(G358,IF($C$4="TEBT0714_REV01",CALC_CONN_TEBT0714_REV01!$G:$T,IF($C$4="TEBB0714_REV01",CALC_CONN_TEBB0714_REV01!$G:$T,IF($C$4="TEBA0714_REV01",CALC_CONN_TEBA0714_REV01!$G:$T))),14,0),"---")</f>
        <v>---</v>
      </c>
      <c r="I358" s="44" t="str">
        <f>IFERROR(VLOOKUP($D358&amp;"-"&amp;$E358,IF($C$4="TEBA0714_REV01",CALC_CONN_TEBA0714_REV01!$F:$K,IF($C$4="TEBB0714_REV01",CALC_CONN_TEBB0714_REV01!$F:$K,IF($C$4="TEBT0714_REV01",CALC_CONN_TEBT0714_REV01!$F:$K,"???"))),6,0),"---")</f>
        <v>---</v>
      </c>
      <c r="J358" s="45" t="str">
        <f>IFERROR(VLOOKUP($D358&amp;"-"&amp;$E358,IF($C$4="TEBA0714_REV01",CALC_CONN_TEBA0714_REV01!$F:$M,IF($C$4="TEBB0714_REV01",CALC_CONN_TEBB0714_REV01!$F:$M,IF($C$4="TEBT0714_REV01",CALC_CONN_TEBT0714_REV01!$F:$M,"???"))),8,0),"---")</f>
        <v>---</v>
      </c>
      <c r="K358" s="46" t="str">
        <f>IFERROR(VLOOKUP($D358&amp;"-"&amp;$E358,IF($C$4="TEBT0714_REV01",CALC_CONN_TEBT0714_REV01!$F:$N,IF($C$4="TEBB0714_REV01",CALC_CONN_TEBB0714_REV01!$F:$N,IF($C$4="TEBA0714_REV01",CALC_CONN_TEBA0714_REV01!$F:$N))),9,0),"---")</f>
        <v>---</v>
      </c>
      <c r="L358" s="44" t="str">
        <f>IFERROR(VLOOKUP(K358,B2B!$H$3:$I$2000,2,0),"---")</f>
        <v>---</v>
      </c>
      <c r="M358" s="44" t="str">
        <f>IFERROR(VLOOKUP(L358,IF($M$4="TE0714_REV01",RAW_m_TE0714_REV01!$AD:$AH,IF($M$4="TE0714_REV02",RAW_m_TE0714_REV02!$AD:$AH,IF($M$4="TE0714_REV03",RAW_m_TE0714_REV03!$AD:$AH))),5,0),"---")</f>
        <v>---</v>
      </c>
      <c r="N358" s="44" t="str">
        <f>IFERROR(VLOOKUP(L358,IF($M$4="TE0714_REV01",RAW_m_TE0714_REV01!$AE:$AJ,IF($M$4="TE0714_REV02",RAW_m_TE0714_REV02!$AE:$AJ,IF($M$4="TE0714_REV03",RAW_m_TE0714_REV03!$AE:$AJ))),6,0),"---")</f>
        <v>---</v>
      </c>
      <c r="O358" s="54" t="str">
        <f>IFERROR(VLOOKUP(L358,IF($M$4="TE0714_REV01",RAW_m_TE0714_REV01!$AD:$AE,IF($M$4="TE0714_REV02",RAW_m_TE0714_REV02!$AD:$AE,IF($M$4="TE0714_REV03",RAW_m_TE0714_REV03!$AD:$AE))),2,0),"---")</f>
        <v>---</v>
      </c>
      <c r="P358" s="44" t="str">
        <f>IFERROR(VLOOKUP(O358,IF($M$4="TE0714_REV01",RAW_m_TE0714_REV01!$AJ:$AK,IF($M$4="TE0714_REV02",RAW_m_TE0714_REV02!$AJ:$AK,IF($M$4="TE0714_REV03",RAW_m_TE0714_REV03!$AJ:$AK))),2,0),"---")</f>
        <v>---</v>
      </c>
      <c r="Q358" s="44" t="str">
        <f>IFERROR(VLOOKUP(L358,IF($M$4="TE0714_REV01",RAW_m_TE0714_REV01!$AD:$AF,IF($M$4="TE0714_REV02",RAW_m_TE0714_REV02!$AD:$AF,IF($M$4="TE0714_REV03",RAW_m_TE0714_REV03!$AD:$AF))),3,0),"---")</f>
        <v>---</v>
      </c>
      <c r="R358" s="44" t="str">
        <f>IFERROR(VLOOKUP(O358,IF($M$4="TE0714_REV01",RAW_m_TE0714_REV01!$AE:$AG,IF($M$4="TE0714_REV02",RAW_m_TE0714_REV02!$AE:$AG,IF($M$4="TE0714_REV03",RAW_m_TE0714_REV03!$AE:$AG))),3,0),"---")</f>
        <v>---</v>
      </c>
      <c r="S358" s="44" t="str">
        <f t="shared" si="11"/>
        <v>---</v>
      </c>
    </row>
    <row r="359" spans="2:19" ht="15" customHeight="1" x14ac:dyDescent="0.25">
      <c r="B359" s="41">
        <f t="shared" si="10"/>
        <v>354</v>
      </c>
      <c r="C359" s="42">
        <f>IFERROR(IF($C$4="TEBT0714_REV01",CALC_CONN_TEBT0714_REV01!U359,IF($C$4="TEBB0714_REV01",CALC_CONN_TEBB0714_REV01!U359,IF($C$4="TEBA0714_REV01",CALC_CONN_TEBA0714_REV01!U359,))),"---")</f>
        <v>0</v>
      </c>
      <c r="D359" s="43">
        <f>IFERROR(IF($C$4="TEBT0714_REV01",CALC_CONN_TEBT0714_REV01!D359,IF($C$4="TEBB0714_REV01",CALC_CONN_TEBB0714_REV01!D359,IF($C$4="TEBA0714_REV01",CALC_CONN_TEBA0714_REV01!D359,))),"---")</f>
        <v>0</v>
      </c>
      <c r="E359" s="43">
        <f>IFERROR(IF($C$4="TEBT0714_REV01",CALC_CONN_TEBT0714_REV01!E359,IF($C$4="TEBB0714_REV01",CALC_CONN_TEBB0714_REV01!E359,IF($C$4="TEBA0714_REV01",CALC_CONN_TEBA0714_REV01!E359,))),"---")</f>
        <v>0</v>
      </c>
      <c r="F359" s="44" t="str">
        <f>IFERROR(IF(VLOOKUP($D359&amp;"-"&amp;$E359,IF($C$4="TEBA0714_REV01",CALC_CONN_TEBA0714_REV01!$F:$I,IF($C$4="TEBB0714_REV01",CALC_CONN_TEBB0714_REV01!$F:$I,IF($C$4="TEBT0714_REV01",CALC_CONN_TEBT0714_REV01!$F:$I))),4,0)="--","---",IF($C$4="TEBA0714_REV01",CALC_CONN_TEBA0714_REV01!$G359&amp; " --&gt; " &amp;CALC_CONN_TEBA0714_REV01!$I359&amp; " --&gt; ",IF($C$4="TEBB0714_REV01",CALC_CONN_TEBB0714_REV01!$G359&amp; " --&gt; " &amp;CALC_CONN_TEBB0714_REV01!$I359&amp; " --&gt; ",IF($C$4="TEBT0714_REV01",CALC_CONN_TEBT0714_REV01!$G359&amp; " --&gt; " &amp;CALC_CONN_TEBT0714_REV01!$I359&amp; " --&gt; ")))),"---")</f>
        <v>---</v>
      </c>
      <c r="G359" s="44" t="str">
        <f>IFERROR(IF(VLOOKUP($D359&amp;"-"&amp;$E359,IF($C$4="TEBA0714_REV01",CALC_CONN_TEBA0714_REV01!$F:$H,IF($C$4="TEBB0714_REV01",CALC_CONN_TEBB0714_REV01!$F:$H,IF($C$4="TEBT0714_REV01",CALC_CONN_TEBT0714_REV01!$F:$H))),3,0)="--",VLOOKUP($D359&amp;"-"&amp;$E359,IF($C$4="TEBA0714_REV01",CALC_CONN_TEBA0714_REV01!$F:$H,IF($C$4="TEBB0714_REV01",CALC_CONN_TEBB0714_REV01!$F:$H,IF($C$4="TEBT0714_REV01",CALC_CONN_TEBT0714_REV01!$F:$H))),2,0),VLOOKUP($D359&amp;"-"&amp;$E359,IF($C$4="TEBA0714_REV01",CALC_CONN_TEBA0714_REV01!$F:$H,IF($C$4="TEBB0714_REV01",CALC_CONN_TEBB0714_REV01!$F:$H,IF($C$4="TEBT0714_REV01",CALC_CONN_TEBT0714_REV01!$F:$H))),3,0)),"---")</f>
        <v>---</v>
      </c>
      <c r="H359" s="44" t="str">
        <f>IFERROR(VLOOKUP(G359,IF($C$4="TEBT0714_REV01",CALC_CONN_TEBT0714_REV01!$G:$T,IF($C$4="TEBB0714_REV01",CALC_CONN_TEBB0714_REV01!$G:$T,IF($C$4="TEBA0714_REV01",CALC_CONN_TEBA0714_REV01!$G:$T))),14,0),"---")</f>
        <v>---</v>
      </c>
      <c r="I359" s="44" t="str">
        <f>IFERROR(VLOOKUP($D359&amp;"-"&amp;$E359,IF($C$4="TEBA0714_REV01",CALC_CONN_TEBA0714_REV01!$F:$K,IF($C$4="TEBB0714_REV01",CALC_CONN_TEBB0714_REV01!$F:$K,IF($C$4="TEBT0714_REV01",CALC_CONN_TEBT0714_REV01!$F:$K,"???"))),6,0),"---")</f>
        <v>---</v>
      </c>
      <c r="J359" s="45" t="str">
        <f>IFERROR(VLOOKUP($D359&amp;"-"&amp;$E359,IF($C$4="TEBA0714_REV01",CALC_CONN_TEBA0714_REV01!$F:$M,IF($C$4="TEBB0714_REV01",CALC_CONN_TEBB0714_REV01!$F:$M,IF($C$4="TEBT0714_REV01",CALC_CONN_TEBT0714_REV01!$F:$M,"???"))),8,0),"---")</f>
        <v>---</v>
      </c>
      <c r="K359" s="46" t="str">
        <f>IFERROR(VLOOKUP($D359&amp;"-"&amp;$E359,IF($C$4="TEBT0714_REV01",CALC_CONN_TEBT0714_REV01!$F:$N,IF($C$4="TEBB0714_REV01",CALC_CONN_TEBB0714_REV01!$F:$N,IF($C$4="TEBA0714_REV01",CALC_CONN_TEBA0714_REV01!$F:$N))),9,0),"---")</f>
        <v>---</v>
      </c>
      <c r="L359" s="44" t="str">
        <f>IFERROR(VLOOKUP(K359,B2B!$H$3:$I$2000,2,0),"---")</f>
        <v>---</v>
      </c>
      <c r="M359" s="44" t="str">
        <f>IFERROR(VLOOKUP(L359,IF($M$4="TE0714_REV01",RAW_m_TE0714_REV01!$AD:$AH,IF($M$4="TE0714_REV02",RAW_m_TE0714_REV02!$AD:$AH,IF($M$4="TE0714_REV03",RAW_m_TE0714_REV03!$AD:$AH))),5,0),"---")</f>
        <v>---</v>
      </c>
      <c r="N359" s="44" t="str">
        <f>IFERROR(VLOOKUP(L359,IF($M$4="TE0714_REV01",RAW_m_TE0714_REV01!$AE:$AJ,IF($M$4="TE0714_REV02",RAW_m_TE0714_REV02!$AE:$AJ,IF($M$4="TE0714_REV03",RAW_m_TE0714_REV03!$AE:$AJ))),6,0),"---")</f>
        <v>---</v>
      </c>
      <c r="O359" s="54" t="str">
        <f>IFERROR(VLOOKUP(L359,IF($M$4="TE0714_REV01",RAW_m_TE0714_REV01!$AD:$AE,IF($M$4="TE0714_REV02",RAW_m_TE0714_REV02!$AD:$AE,IF($M$4="TE0714_REV03",RAW_m_TE0714_REV03!$AD:$AE))),2,0),"---")</f>
        <v>---</v>
      </c>
      <c r="P359" s="44" t="str">
        <f>IFERROR(VLOOKUP(O359,IF($M$4="TE0714_REV01",RAW_m_TE0714_REV01!$AJ:$AK,IF($M$4="TE0714_REV02",RAW_m_TE0714_REV02!$AJ:$AK,IF($M$4="TE0714_REV03",RAW_m_TE0714_REV03!$AJ:$AK))),2,0),"---")</f>
        <v>---</v>
      </c>
      <c r="Q359" s="44" t="str">
        <f>IFERROR(VLOOKUP(L359,IF($M$4="TE0714_REV01",RAW_m_TE0714_REV01!$AD:$AF,IF($M$4="TE0714_REV02",RAW_m_TE0714_REV02!$AD:$AF,IF($M$4="TE0714_REV03",RAW_m_TE0714_REV03!$AD:$AF))),3,0),"---")</f>
        <v>---</v>
      </c>
      <c r="R359" s="44" t="str">
        <f>IFERROR(VLOOKUP(O359,IF($M$4="TE0714_REV01",RAW_m_TE0714_REV01!$AE:$AG,IF($M$4="TE0714_REV02",RAW_m_TE0714_REV02!$AE:$AG,IF($M$4="TE0714_REV03",RAW_m_TE0714_REV03!$AE:$AG))),3,0),"---")</f>
        <v>---</v>
      </c>
      <c r="S359" s="44" t="str">
        <f t="shared" si="11"/>
        <v>---</v>
      </c>
    </row>
    <row r="360" spans="2:19" ht="15" customHeight="1" x14ac:dyDescent="0.25">
      <c r="B360" s="41">
        <f t="shared" si="10"/>
        <v>355</v>
      </c>
      <c r="C360" s="42">
        <f>IFERROR(IF($C$4="TEBT0714_REV01",CALC_CONN_TEBT0714_REV01!U360,IF($C$4="TEBB0714_REV01",CALC_CONN_TEBB0714_REV01!U360,IF($C$4="TEBA0714_REV01",CALC_CONN_TEBA0714_REV01!U360,))),"---")</f>
        <v>0</v>
      </c>
      <c r="D360" s="43">
        <f>IFERROR(IF($C$4="TEBT0714_REV01",CALC_CONN_TEBT0714_REV01!D360,IF($C$4="TEBB0714_REV01",CALC_CONN_TEBB0714_REV01!D360,IF($C$4="TEBA0714_REV01",CALC_CONN_TEBA0714_REV01!D360,))),"---")</f>
        <v>0</v>
      </c>
      <c r="E360" s="43">
        <f>IFERROR(IF($C$4="TEBT0714_REV01",CALC_CONN_TEBT0714_REV01!E360,IF($C$4="TEBB0714_REV01",CALC_CONN_TEBB0714_REV01!E360,IF($C$4="TEBA0714_REV01",CALC_CONN_TEBA0714_REV01!E360,))),"---")</f>
        <v>0</v>
      </c>
      <c r="F360" s="44" t="str">
        <f>IFERROR(IF(VLOOKUP($D360&amp;"-"&amp;$E360,IF($C$4="TEBA0714_REV01",CALC_CONN_TEBA0714_REV01!$F:$I,IF($C$4="TEBB0714_REV01",CALC_CONN_TEBB0714_REV01!$F:$I,IF($C$4="TEBT0714_REV01",CALC_CONN_TEBT0714_REV01!$F:$I))),4,0)="--","---",IF($C$4="TEBA0714_REV01",CALC_CONN_TEBA0714_REV01!$G360&amp; " --&gt; " &amp;CALC_CONN_TEBA0714_REV01!$I360&amp; " --&gt; ",IF($C$4="TEBB0714_REV01",CALC_CONN_TEBB0714_REV01!$G360&amp; " --&gt; " &amp;CALC_CONN_TEBB0714_REV01!$I360&amp; " --&gt; ",IF($C$4="TEBT0714_REV01",CALC_CONN_TEBT0714_REV01!$G360&amp; " --&gt; " &amp;CALC_CONN_TEBT0714_REV01!$I360&amp; " --&gt; ")))),"---")</f>
        <v>---</v>
      </c>
      <c r="G360" s="44" t="str">
        <f>IFERROR(IF(VLOOKUP($D360&amp;"-"&amp;$E360,IF($C$4="TEBA0714_REV01",CALC_CONN_TEBA0714_REV01!$F:$H,IF($C$4="TEBB0714_REV01",CALC_CONN_TEBB0714_REV01!$F:$H,IF($C$4="TEBT0714_REV01",CALC_CONN_TEBT0714_REV01!$F:$H))),3,0)="--",VLOOKUP($D360&amp;"-"&amp;$E360,IF($C$4="TEBA0714_REV01",CALC_CONN_TEBA0714_REV01!$F:$H,IF($C$4="TEBB0714_REV01",CALC_CONN_TEBB0714_REV01!$F:$H,IF($C$4="TEBT0714_REV01",CALC_CONN_TEBT0714_REV01!$F:$H))),2,0),VLOOKUP($D360&amp;"-"&amp;$E360,IF($C$4="TEBA0714_REV01",CALC_CONN_TEBA0714_REV01!$F:$H,IF($C$4="TEBB0714_REV01",CALC_CONN_TEBB0714_REV01!$F:$H,IF($C$4="TEBT0714_REV01",CALC_CONN_TEBT0714_REV01!$F:$H))),3,0)),"---")</f>
        <v>---</v>
      </c>
      <c r="H360" s="44" t="str">
        <f>IFERROR(VLOOKUP(G360,IF($C$4="TEBT0714_REV01",CALC_CONN_TEBT0714_REV01!$G:$T,IF($C$4="TEBB0714_REV01",CALC_CONN_TEBB0714_REV01!$G:$T,IF($C$4="TEBA0714_REV01",CALC_CONN_TEBA0714_REV01!$G:$T))),14,0),"---")</f>
        <v>---</v>
      </c>
      <c r="I360" s="44" t="str">
        <f>IFERROR(VLOOKUP($D360&amp;"-"&amp;$E360,IF($C$4="TEBA0714_REV01",CALC_CONN_TEBA0714_REV01!$F:$K,IF($C$4="TEBB0714_REV01",CALC_CONN_TEBB0714_REV01!$F:$K,IF($C$4="TEBT0714_REV01",CALC_CONN_TEBT0714_REV01!$F:$K,"???"))),6,0),"---")</f>
        <v>---</v>
      </c>
      <c r="J360" s="45" t="str">
        <f>IFERROR(VLOOKUP($D360&amp;"-"&amp;$E360,IF($C$4="TEBA0714_REV01",CALC_CONN_TEBA0714_REV01!$F:$M,IF($C$4="TEBB0714_REV01",CALC_CONN_TEBB0714_REV01!$F:$M,IF($C$4="TEBT0714_REV01",CALC_CONN_TEBT0714_REV01!$F:$M,"???"))),8,0),"---")</f>
        <v>---</v>
      </c>
      <c r="K360" s="46" t="str">
        <f>IFERROR(VLOOKUP($D360&amp;"-"&amp;$E360,IF($C$4="TEBT0714_REV01",CALC_CONN_TEBT0714_REV01!$F:$N,IF($C$4="TEBB0714_REV01",CALC_CONN_TEBB0714_REV01!$F:$N,IF($C$4="TEBA0714_REV01",CALC_CONN_TEBA0714_REV01!$F:$N))),9,0),"---")</f>
        <v>---</v>
      </c>
      <c r="L360" s="44" t="str">
        <f>IFERROR(VLOOKUP(K360,B2B!$H$3:$I$2000,2,0),"---")</f>
        <v>---</v>
      </c>
      <c r="M360" s="44" t="str">
        <f>IFERROR(VLOOKUP(L360,IF($M$4="TE0714_REV01",RAW_m_TE0714_REV01!$AD:$AH,IF($M$4="TE0714_REV02",RAW_m_TE0714_REV02!$AD:$AH,IF($M$4="TE0714_REV03",RAW_m_TE0714_REV03!$AD:$AH))),5,0),"---")</f>
        <v>---</v>
      </c>
      <c r="N360" s="44" t="str">
        <f>IFERROR(VLOOKUP(L360,IF($M$4="TE0714_REV01",RAW_m_TE0714_REV01!$AE:$AJ,IF($M$4="TE0714_REV02",RAW_m_TE0714_REV02!$AE:$AJ,IF($M$4="TE0714_REV03",RAW_m_TE0714_REV03!$AE:$AJ))),6,0),"---")</f>
        <v>---</v>
      </c>
      <c r="O360" s="54" t="str">
        <f>IFERROR(VLOOKUP(L360,IF($M$4="TE0714_REV01",RAW_m_TE0714_REV01!$AD:$AE,IF($M$4="TE0714_REV02",RAW_m_TE0714_REV02!$AD:$AE,IF($M$4="TE0714_REV03",RAW_m_TE0714_REV03!$AD:$AE))),2,0),"---")</f>
        <v>---</v>
      </c>
      <c r="P360" s="44" t="str">
        <f>IFERROR(VLOOKUP(O360,IF($M$4="TE0714_REV01",RAW_m_TE0714_REV01!$AJ:$AK,IF($M$4="TE0714_REV02",RAW_m_TE0714_REV02!$AJ:$AK,IF($M$4="TE0714_REV03",RAW_m_TE0714_REV03!$AJ:$AK))),2,0),"---")</f>
        <v>---</v>
      </c>
      <c r="Q360" s="44" t="str">
        <f>IFERROR(VLOOKUP(L360,IF($M$4="TE0714_REV01",RAW_m_TE0714_REV01!$AD:$AF,IF($M$4="TE0714_REV02",RAW_m_TE0714_REV02!$AD:$AF,IF($M$4="TE0714_REV03",RAW_m_TE0714_REV03!$AD:$AF))),3,0),"---")</f>
        <v>---</v>
      </c>
      <c r="R360" s="44" t="str">
        <f>IFERROR(VLOOKUP(O360,IF($M$4="TE0714_REV01",RAW_m_TE0714_REV01!$AE:$AG,IF($M$4="TE0714_REV02",RAW_m_TE0714_REV02!$AE:$AG,IF($M$4="TE0714_REV03",RAW_m_TE0714_REV03!$AE:$AG))),3,0),"---")</f>
        <v>---</v>
      </c>
      <c r="S360" s="44" t="str">
        <f t="shared" si="11"/>
        <v>---</v>
      </c>
    </row>
    <row r="361" spans="2:19" ht="15" customHeight="1" x14ac:dyDescent="0.25">
      <c r="B361" s="41">
        <f t="shared" si="10"/>
        <v>356</v>
      </c>
      <c r="C361" s="42">
        <f>IFERROR(IF($C$4="TEBT0714_REV01",CALC_CONN_TEBT0714_REV01!U361,IF($C$4="TEBB0714_REV01",CALC_CONN_TEBB0714_REV01!U361,IF($C$4="TEBA0714_REV01",CALC_CONN_TEBA0714_REV01!U361,))),"---")</f>
        <v>0</v>
      </c>
      <c r="D361" s="43">
        <f>IFERROR(IF($C$4="TEBT0714_REV01",CALC_CONN_TEBT0714_REV01!D361,IF($C$4="TEBB0714_REV01",CALC_CONN_TEBB0714_REV01!D361,IF($C$4="TEBA0714_REV01",CALC_CONN_TEBA0714_REV01!D361,))),"---")</f>
        <v>0</v>
      </c>
      <c r="E361" s="43">
        <f>IFERROR(IF($C$4="TEBT0714_REV01",CALC_CONN_TEBT0714_REV01!E361,IF($C$4="TEBB0714_REV01",CALC_CONN_TEBB0714_REV01!E361,IF($C$4="TEBA0714_REV01",CALC_CONN_TEBA0714_REV01!E361,))),"---")</f>
        <v>0</v>
      </c>
      <c r="F361" s="44" t="str">
        <f>IFERROR(IF(VLOOKUP($D361&amp;"-"&amp;$E361,IF($C$4="TEBA0714_REV01",CALC_CONN_TEBA0714_REV01!$F:$I,IF($C$4="TEBB0714_REV01",CALC_CONN_TEBB0714_REV01!$F:$I,IF($C$4="TEBT0714_REV01",CALC_CONN_TEBT0714_REV01!$F:$I))),4,0)="--","---",IF($C$4="TEBA0714_REV01",CALC_CONN_TEBA0714_REV01!$G361&amp; " --&gt; " &amp;CALC_CONN_TEBA0714_REV01!$I361&amp; " --&gt; ",IF($C$4="TEBB0714_REV01",CALC_CONN_TEBB0714_REV01!$G361&amp; " --&gt; " &amp;CALC_CONN_TEBB0714_REV01!$I361&amp; " --&gt; ",IF($C$4="TEBT0714_REV01",CALC_CONN_TEBT0714_REV01!$G361&amp; " --&gt; " &amp;CALC_CONN_TEBT0714_REV01!$I361&amp; " --&gt; ")))),"---")</f>
        <v>---</v>
      </c>
      <c r="G361" s="44" t="str">
        <f>IFERROR(IF(VLOOKUP($D361&amp;"-"&amp;$E361,IF($C$4="TEBA0714_REV01",CALC_CONN_TEBA0714_REV01!$F:$H,IF($C$4="TEBB0714_REV01",CALC_CONN_TEBB0714_REV01!$F:$H,IF($C$4="TEBT0714_REV01",CALC_CONN_TEBT0714_REV01!$F:$H))),3,0)="--",VLOOKUP($D361&amp;"-"&amp;$E361,IF($C$4="TEBA0714_REV01",CALC_CONN_TEBA0714_REV01!$F:$H,IF($C$4="TEBB0714_REV01",CALC_CONN_TEBB0714_REV01!$F:$H,IF($C$4="TEBT0714_REV01",CALC_CONN_TEBT0714_REV01!$F:$H))),2,0),VLOOKUP($D361&amp;"-"&amp;$E361,IF($C$4="TEBA0714_REV01",CALC_CONN_TEBA0714_REV01!$F:$H,IF($C$4="TEBB0714_REV01",CALC_CONN_TEBB0714_REV01!$F:$H,IF($C$4="TEBT0714_REV01",CALC_CONN_TEBT0714_REV01!$F:$H))),3,0)),"---")</f>
        <v>---</v>
      </c>
      <c r="H361" s="44" t="str">
        <f>IFERROR(VLOOKUP(G361,IF($C$4="TEBT0714_REV01",CALC_CONN_TEBT0714_REV01!$G:$T,IF($C$4="TEBB0714_REV01",CALC_CONN_TEBB0714_REV01!$G:$T,IF($C$4="TEBA0714_REV01",CALC_CONN_TEBA0714_REV01!$G:$T))),14,0),"---")</f>
        <v>---</v>
      </c>
      <c r="I361" s="44" t="str">
        <f>IFERROR(VLOOKUP($D361&amp;"-"&amp;$E361,IF($C$4="TEBA0714_REV01",CALC_CONN_TEBA0714_REV01!$F:$K,IF($C$4="TEBB0714_REV01",CALC_CONN_TEBB0714_REV01!$F:$K,IF($C$4="TEBT0714_REV01",CALC_CONN_TEBT0714_REV01!$F:$K,"???"))),6,0),"---")</f>
        <v>---</v>
      </c>
      <c r="J361" s="45" t="str">
        <f>IFERROR(VLOOKUP($D361&amp;"-"&amp;$E361,IF($C$4="TEBA0714_REV01",CALC_CONN_TEBA0714_REV01!$F:$M,IF($C$4="TEBB0714_REV01",CALC_CONN_TEBB0714_REV01!$F:$M,IF($C$4="TEBT0714_REV01",CALC_CONN_TEBT0714_REV01!$F:$M,"???"))),8,0),"---")</f>
        <v>---</v>
      </c>
      <c r="K361" s="46" t="str">
        <f>IFERROR(VLOOKUP($D361&amp;"-"&amp;$E361,IF($C$4="TEBT0714_REV01",CALC_CONN_TEBT0714_REV01!$F:$N,IF($C$4="TEBB0714_REV01",CALC_CONN_TEBB0714_REV01!$F:$N,IF($C$4="TEBA0714_REV01",CALC_CONN_TEBA0714_REV01!$F:$N))),9,0),"---")</f>
        <v>---</v>
      </c>
      <c r="L361" s="44" t="str">
        <f>IFERROR(VLOOKUP(K361,B2B!$H$3:$I$2000,2,0),"---")</f>
        <v>---</v>
      </c>
      <c r="M361" s="44" t="str">
        <f>IFERROR(VLOOKUP(L361,IF($M$4="TE0714_REV01",RAW_m_TE0714_REV01!$AD:$AH,IF($M$4="TE0714_REV02",RAW_m_TE0714_REV02!$AD:$AH,IF($M$4="TE0714_REV03",RAW_m_TE0714_REV03!$AD:$AH))),5,0),"---")</f>
        <v>---</v>
      </c>
      <c r="N361" s="44" t="str">
        <f>IFERROR(VLOOKUP(L361,IF($M$4="TE0714_REV01",RAW_m_TE0714_REV01!$AE:$AJ,IF($M$4="TE0714_REV02",RAW_m_TE0714_REV02!$AE:$AJ,IF($M$4="TE0714_REV03",RAW_m_TE0714_REV03!$AE:$AJ))),6,0),"---")</f>
        <v>---</v>
      </c>
      <c r="O361" s="54" t="str">
        <f>IFERROR(VLOOKUP(L361,IF($M$4="TE0714_REV01",RAW_m_TE0714_REV01!$AD:$AE,IF($M$4="TE0714_REV02",RAW_m_TE0714_REV02!$AD:$AE,IF($M$4="TE0714_REV03",RAW_m_TE0714_REV03!$AD:$AE))),2,0),"---")</f>
        <v>---</v>
      </c>
      <c r="P361" s="44" t="str">
        <f>IFERROR(VLOOKUP(O361,IF($M$4="TE0714_REV01",RAW_m_TE0714_REV01!$AJ:$AK,IF($M$4="TE0714_REV02",RAW_m_TE0714_REV02!$AJ:$AK,IF($M$4="TE0714_REV03",RAW_m_TE0714_REV03!$AJ:$AK))),2,0),"---")</f>
        <v>---</v>
      </c>
      <c r="Q361" s="44" t="str">
        <f>IFERROR(VLOOKUP(L361,IF($M$4="TE0714_REV01",RAW_m_TE0714_REV01!$AD:$AF,IF($M$4="TE0714_REV02",RAW_m_TE0714_REV02!$AD:$AF,IF($M$4="TE0714_REV03",RAW_m_TE0714_REV03!$AD:$AF))),3,0),"---")</f>
        <v>---</v>
      </c>
      <c r="R361" s="44" t="str">
        <f>IFERROR(VLOOKUP(O361,IF($M$4="TE0714_REV01",RAW_m_TE0714_REV01!$AE:$AG,IF($M$4="TE0714_REV02",RAW_m_TE0714_REV02!$AE:$AG,IF($M$4="TE0714_REV03",RAW_m_TE0714_REV03!$AE:$AG))),3,0),"---")</f>
        <v>---</v>
      </c>
      <c r="S361" s="44" t="str">
        <f t="shared" si="11"/>
        <v>---</v>
      </c>
    </row>
    <row r="362" spans="2:19" ht="15" customHeight="1" x14ac:dyDescent="0.25">
      <c r="B362" s="41">
        <f t="shared" si="10"/>
        <v>357</v>
      </c>
      <c r="C362" s="42">
        <f>IFERROR(IF($C$4="TEBT0714_REV01",CALC_CONN_TEBT0714_REV01!U362,IF($C$4="TEBB0714_REV01",CALC_CONN_TEBB0714_REV01!U362,IF($C$4="TEBA0714_REV01",CALC_CONN_TEBA0714_REV01!U362,))),"---")</f>
        <v>0</v>
      </c>
      <c r="D362" s="43">
        <f>IFERROR(IF($C$4="TEBT0714_REV01",CALC_CONN_TEBT0714_REV01!D362,IF($C$4="TEBB0714_REV01",CALC_CONN_TEBB0714_REV01!D362,IF($C$4="TEBA0714_REV01",CALC_CONN_TEBA0714_REV01!D362,))),"---")</f>
        <v>0</v>
      </c>
      <c r="E362" s="43">
        <f>IFERROR(IF($C$4="TEBT0714_REV01",CALC_CONN_TEBT0714_REV01!E362,IF($C$4="TEBB0714_REV01",CALC_CONN_TEBB0714_REV01!E362,IF($C$4="TEBA0714_REV01",CALC_CONN_TEBA0714_REV01!E362,))),"---")</f>
        <v>0</v>
      </c>
      <c r="F362" s="44" t="str">
        <f>IFERROR(IF(VLOOKUP($D362&amp;"-"&amp;$E362,IF($C$4="TEBA0714_REV01",CALC_CONN_TEBA0714_REV01!$F:$I,IF($C$4="TEBB0714_REV01",CALC_CONN_TEBB0714_REV01!$F:$I,IF($C$4="TEBT0714_REV01",CALC_CONN_TEBT0714_REV01!$F:$I))),4,0)="--","---",IF($C$4="TEBA0714_REV01",CALC_CONN_TEBA0714_REV01!$G362&amp; " --&gt; " &amp;CALC_CONN_TEBA0714_REV01!$I362&amp; " --&gt; ",IF($C$4="TEBB0714_REV01",CALC_CONN_TEBB0714_REV01!$G362&amp; " --&gt; " &amp;CALC_CONN_TEBB0714_REV01!$I362&amp; " --&gt; ",IF($C$4="TEBT0714_REV01",CALC_CONN_TEBT0714_REV01!$G362&amp; " --&gt; " &amp;CALC_CONN_TEBT0714_REV01!$I362&amp; " --&gt; ")))),"---")</f>
        <v>---</v>
      </c>
      <c r="G362" s="44" t="str">
        <f>IFERROR(IF(VLOOKUP($D362&amp;"-"&amp;$E362,IF($C$4="TEBA0714_REV01",CALC_CONN_TEBA0714_REV01!$F:$H,IF($C$4="TEBB0714_REV01",CALC_CONN_TEBB0714_REV01!$F:$H,IF($C$4="TEBT0714_REV01",CALC_CONN_TEBT0714_REV01!$F:$H))),3,0)="--",VLOOKUP($D362&amp;"-"&amp;$E362,IF($C$4="TEBA0714_REV01",CALC_CONN_TEBA0714_REV01!$F:$H,IF($C$4="TEBB0714_REV01",CALC_CONN_TEBB0714_REV01!$F:$H,IF($C$4="TEBT0714_REV01",CALC_CONN_TEBT0714_REV01!$F:$H))),2,0),VLOOKUP($D362&amp;"-"&amp;$E362,IF($C$4="TEBA0714_REV01",CALC_CONN_TEBA0714_REV01!$F:$H,IF($C$4="TEBB0714_REV01",CALC_CONN_TEBB0714_REV01!$F:$H,IF($C$4="TEBT0714_REV01",CALC_CONN_TEBT0714_REV01!$F:$H))),3,0)),"---")</f>
        <v>---</v>
      </c>
      <c r="H362" s="44" t="str">
        <f>IFERROR(VLOOKUP(G362,IF($C$4="TEBT0714_REV01",CALC_CONN_TEBT0714_REV01!$G:$T,IF($C$4="TEBB0714_REV01",CALC_CONN_TEBB0714_REV01!$G:$T,IF($C$4="TEBA0714_REV01",CALC_CONN_TEBA0714_REV01!$G:$T))),14,0),"---")</f>
        <v>---</v>
      </c>
      <c r="I362" s="44" t="str">
        <f>IFERROR(VLOOKUP($D362&amp;"-"&amp;$E362,IF($C$4="TEBA0714_REV01",CALC_CONN_TEBA0714_REV01!$F:$K,IF($C$4="TEBB0714_REV01",CALC_CONN_TEBB0714_REV01!$F:$K,IF($C$4="TEBT0714_REV01",CALC_CONN_TEBT0714_REV01!$F:$K,"???"))),6,0),"---")</f>
        <v>---</v>
      </c>
      <c r="J362" s="45" t="str">
        <f>IFERROR(VLOOKUP($D362&amp;"-"&amp;$E362,IF($C$4="TEBA0714_REV01",CALC_CONN_TEBA0714_REV01!$F:$M,IF($C$4="TEBB0714_REV01",CALC_CONN_TEBB0714_REV01!$F:$M,IF($C$4="TEBT0714_REV01",CALC_CONN_TEBT0714_REV01!$F:$M,"???"))),8,0),"---")</f>
        <v>---</v>
      </c>
      <c r="K362" s="46" t="str">
        <f>IFERROR(VLOOKUP($D362&amp;"-"&amp;$E362,IF($C$4="TEBT0714_REV01",CALC_CONN_TEBT0714_REV01!$F:$N,IF($C$4="TEBB0714_REV01",CALC_CONN_TEBB0714_REV01!$F:$N,IF($C$4="TEBA0714_REV01",CALC_CONN_TEBA0714_REV01!$F:$N))),9,0),"---")</f>
        <v>---</v>
      </c>
      <c r="L362" s="44" t="str">
        <f>IFERROR(VLOOKUP(K362,B2B!$H$3:$I$2000,2,0),"---")</f>
        <v>---</v>
      </c>
      <c r="M362" s="44" t="str">
        <f>IFERROR(VLOOKUP(L362,IF($M$4="TE0714_REV01",RAW_m_TE0714_REV01!$AD:$AH,IF($M$4="TE0714_REV02",RAW_m_TE0714_REV02!$AD:$AH,IF($M$4="TE0714_REV03",RAW_m_TE0714_REV03!$AD:$AH))),5,0),"---")</f>
        <v>---</v>
      </c>
      <c r="N362" s="44" t="str">
        <f>IFERROR(VLOOKUP(L362,IF($M$4="TE0714_REV01",RAW_m_TE0714_REV01!$AE:$AJ,IF($M$4="TE0714_REV02",RAW_m_TE0714_REV02!$AE:$AJ,IF($M$4="TE0714_REV03",RAW_m_TE0714_REV03!$AE:$AJ))),6,0),"---")</f>
        <v>---</v>
      </c>
      <c r="O362" s="54" t="str">
        <f>IFERROR(VLOOKUP(L362,IF($M$4="TE0714_REV01",RAW_m_TE0714_REV01!$AD:$AE,IF($M$4="TE0714_REV02",RAW_m_TE0714_REV02!$AD:$AE,IF($M$4="TE0714_REV03",RAW_m_TE0714_REV03!$AD:$AE))),2,0),"---")</f>
        <v>---</v>
      </c>
      <c r="P362" s="44" t="str">
        <f>IFERROR(VLOOKUP(O362,IF($M$4="TE0714_REV01",RAW_m_TE0714_REV01!$AJ:$AK,IF($M$4="TE0714_REV02",RAW_m_TE0714_REV02!$AJ:$AK,IF($M$4="TE0714_REV03",RAW_m_TE0714_REV03!$AJ:$AK))),2,0),"---")</f>
        <v>---</v>
      </c>
      <c r="Q362" s="44" t="str">
        <f>IFERROR(VLOOKUP(L362,IF($M$4="TE0714_REV01",RAW_m_TE0714_REV01!$AD:$AF,IF($M$4="TE0714_REV02",RAW_m_TE0714_REV02!$AD:$AF,IF($M$4="TE0714_REV03",RAW_m_TE0714_REV03!$AD:$AF))),3,0),"---")</f>
        <v>---</v>
      </c>
      <c r="R362" s="44" t="str">
        <f>IFERROR(VLOOKUP(O362,IF($M$4="TE0714_REV01",RAW_m_TE0714_REV01!$AE:$AG,IF($M$4="TE0714_REV02",RAW_m_TE0714_REV02!$AE:$AG,IF($M$4="TE0714_REV03",RAW_m_TE0714_REV03!$AE:$AG))),3,0),"---")</f>
        <v>---</v>
      </c>
      <c r="S362" s="44" t="str">
        <f t="shared" si="11"/>
        <v>---</v>
      </c>
    </row>
    <row r="363" spans="2:19" ht="15" customHeight="1" x14ac:dyDescent="0.25">
      <c r="B363" s="41">
        <f t="shared" si="10"/>
        <v>358</v>
      </c>
      <c r="C363" s="42">
        <f>IFERROR(IF($C$4="TEBT0714_REV01",CALC_CONN_TEBT0714_REV01!U363,IF($C$4="TEBB0714_REV01",CALC_CONN_TEBB0714_REV01!U363,IF($C$4="TEBA0714_REV01",CALC_CONN_TEBA0714_REV01!U363,))),"---")</f>
        <v>0</v>
      </c>
      <c r="D363" s="43">
        <f>IFERROR(IF($C$4="TEBT0714_REV01",CALC_CONN_TEBT0714_REV01!D363,IF($C$4="TEBB0714_REV01",CALC_CONN_TEBB0714_REV01!D363,IF($C$4="TEBA0714_REV01",CALC_CONN_TEBA0714_REV01!D363,))),"---")</f>
        <v>0</v>
      </c>
      <c r="E363" s="43">
        <f>IFERROR(IF($C$4="TEBT0714_REV01",CALC_CONN_TEBT0714_REV01!E363,IF($C$4="TEBB0714_REV01",CALC_CONN_TEBB0714_REV01!E363,IF($C$4="TEBA0714_REV01",CALC_CONN_TEBA0714_REV01!E363,))),"---")</f>
        <v>0</v>
      </c>
      <c r="F363" s="44" t="str">
        <f>IFERROR(IF(VLOOKUP($D363&amp;"-"&amp;$E363,IF($C$4="TEBA0714_REV01",CALC_CONN_TEBA0714_REV01!$F:$I,IF($C$4="TEBB0714_REV01",CALC_CONN_TEBB0714_REV01!$F:$I,IF($C$4="TEBT0714_REV01",CALC_CONN_TEBT0714_REV01!$F:$I))),4,0)="--","---",IF($C$4="TEBA0714_REV01",CALC_CONN_TEBA0714_REV01!$G363&amp; " --&gt; " &amp;CALC_CONN_TEBA0714_REV01!$I363&amp; " --&gt; ",IF($C$4="TEBB0714_REV01",CALC_CONN_TEBB0714_REV01!$G363&amp; " --&gt; " &amp;CALC_CONN_TEBB0714_REV01!$I363&amp; " --&gt; ",IF($C$4="TEBT0714_REV01",CALC_CONN_TEBT0714_REV01!$G363&amp; " --&gt; " &amp;CALC_CONN_TEBT0714_REV01!$I363&amp; " --&gt; ")))),"---")</f>
        <v>---</v>
      </c>
      <c r="G363" s="44" t="str">
        <f>IFERROR(IF(VLOOKUP($D363&amp;"-"&amp;$E363,IF($C$4="TEBA0714_REV01",CALC_CONN_TEBA0714_REV01!$F:$H,IF($C$4="TEBB0714_REV01",CALC_CONN_TEBB0714_REV01!$F:$H,IF($C$4="TEBT0714_REV01",CALC_CONN_TEBT0714_REV01!$F:$H))),3,0)="--",VLOOKUP($D363&amp;"-"&amp;$E363,IF($C$4="TEBA0714_REV01",CALC_CONN_TEBA0714_REV01!$F:$H,IF($C$4="TEBB0714_REV01",CALC_CONN_TEBB0714_REV01!$F:$H,IF($C$4="TEBT0714_REV01",CALC_CONN_TEBT0714_REV01!$F:$H))),2,0),VLOOKUP($D363&amp;"-"&amp;$E363,IF($C$4="TEBA0714_REV01",CALC_CONN_TEBA0714_REV01!$F:$H,IF($C$4="TEBB0714_REV01",CALC_CONN_TEBB0714_REV01!$F:$H,IF($C$4="TEBT0714_REV01",CALC_CONN_TEBT0714_REV01!$F:$H))),3,0)),"---")</f>
        <v>---</v>
      </c>
      <c r="H363" s="44" t="str">
        <f>IFERROR(VLOOKUP(G363,IF($C$4="TEBT0714_REV01",CALC_CONN_TEBT0714_REV01!$G:$T,IF($C$4="TEBB0714_REV01",CALC_CONN_TEBB0714_REV01!$G:$T,IF($C$4="TEBA0714_REV01",CALC_CONN_TEBA0714_REV01!$G:$T))),14,0),"---")</f>
        <v>---</v>
      </c>
      <c r="I363" s="44" t="str">
        <f>IFERROR(VLOOKUP($D363&amp;"-"&amp;$E363,IF($C$4="TEBA0714_REV01",CALC_CONN_TEBA0714_REV01!$F:$K,IF($C$4="TEBB0714_REV01",CALC_CONN_TEBB0714_REV01!$F:$K,IF($C$4="TEBT0714_REV01",CALC_CONN_TEBT0714_REV01!$F:$K,"???"))),6,0),"---")</f>
        <v>---</v>
      </c>
      <c r="J363" s="45" t="str">
        <f>IFERROR(VLOOKUP($D363&amp;"-"&amp;$E363,IF($C$4="TEBA0714_REV01",CALC_CONN_TEBA0714_REV01!$F:$M,IF($C$4="TEBB0714_REV01",CALC_CONN_TEBB0714_REV01!$F:$M,IF($C$4="TEBT0714_REV01",CALC_CONN_TEBT0714_REV01!$F:$M,"???"))),8,0),"---")</f>
        <v>---</v>
      </c>
      <c r="K363" s="46" t="str">
        <f>IFERROR(VLOOKUP($D363&amp;"-"&amp;$E363,IF($C$4="TEBT0714_REV01",CALC_CONN_TEBT0714_REV01!$F:$N,IF($C$4="TEBB0714_REV01",CALC_CONN_TEBB0714_REV01!$F:$N,IF($C$4="TEBA0714_REV01",CALC_CONN_TEBA0714_REV01!$F:$N))),9,0),"---")</f>
        <v>---</v>
      </c>
      <c r="L363" s="44" t="str">
        <f>IFERROR(VLOOKUP(K363,B2B!$H$3:$I$2000,2,0),"---")</f>
        <v>---</v>
      </c>
      <c r="M363" s="44" t="str">
        <f>IFERROR(VLOOKUP(L363,IF($M$4="TE0714_REV01",RAW_m_TE0714_REV01!$AD:$AH,IF($M$4="TE0714_REV02",RAW_m_TE0714_REV02!$AD:$AH,IF($M$4="TE0714_REV03",RAW_m_TE0714_REV03!$AD:$AH))),5,0),"---")</f>
        <v>---</v>
      </c>
      <c r="N363" s="44" t="str">
        <f>IFERROR(VLOOKUP(L363,IF($M$4="TE0714_REV01",RAW_m_TE0714_REV01!$AE:$AJ,IF($M$4="TE0714_REV02",RAW_m_TE0714_REV02!$AE:$AJ,IF($M$4="TE0714_REV03",RAW_m_TE0714_REV03!$AE:$AJ))),6,0),"---")</f>
        <v>---</v>
      </c>
      <c r="O363" s="54" t="str">
        <f>IFERROR(VLOOKUP(L363,IF($M$4="TE0714_REV01",RAW_m_TE0714_REV01!$AD:$AE,IF($M$4="TE0714_REV02",RAW_m_TE0714_REV02!$AD:$AE,IF($M$4="TE0714_REV03",RAW_m_TE0714_REV03!$AD:$AE))),2,0),"---")</f>
        <v>---</v>
      </c>
      <c r="P363" s="44" t="str">
        <f>IFERROR(VLOOKUP(O363,IF($M$4="TE0714_REV01",RAW_m_TE0714_REV01!$AJ:$AK,IF($M$4="TE0714_REV02",RAW_m_TE0714_REV02!$AJ:$AK,IF($M$4="TE0714_REV03",RAW_m_TE0714_REV03!$AJ:$AK))),2,0),"---")</f>
        <v>---</v>
      </c>
      <c r="Q363" s="44" t="str">
        <f>IFERROR(VLOOKUP(L363,IF($M$4="TE0714_REV01",RAW_m_TE0714_REV01!$AD:$AF,IF($M$4="TE0714_REV02",RAW_m_TE0714_REV02!$AD:$AF,IF($M$4="TE0714_REV03",RAW_m_TE0714_REV03!$AD:$AF))),3,0),"---")</f>
        <v>---</v>
      </c>
      <c r="R363" s="44" t="str">
        <f>IFERROR(VLOOKUP(O363,IF($M$4="TE0714_REV01",RAW_m_TE0714_REV01!$AE:$AG,IF($M$4="TE0714_REV02",RAW_m_TE0714_REV02!$AE:$AG,IF($M$4="TE0714_REV03",RAW_m_TE0714_REV03!$AE:$AG))),3,0),"---")</f>
        <v>---</v>
      </c>
      <c r="S363" s="44" t="str">
        <f t="shared" si="11"/>
        <v>---</v>
      </c>
    </row>
    <row r="364" spans="2:19" ht="15" customHeight="1" x14ac:dyDescent="0.25">
      <c r="B364" s="41">
        <f t="shared" si="10"/>
        <v>359</v>
      </c>
      <c r="C364" s="42">
        <f>IFERROR(IF($C$4="TEBT0714_REV01",CALC_CONN_TEBT0714_REV01!U364,IF($C$4="TEBB0714_REV01",CALC_CONN_TEBB0714_REV01!U364,IF($C$4="TEBA0714_REV01",CALC_CONN_TEBA0714_REV01!U364,))),"---")</f>
        <v>0</v>
      </c>
      <c r="D364" s="43">
        <f>IFERROR(IF($C$4="TEBT0714_REV01",CALC_CONN_TEBT0714_REV01!D364,IF($C$4="TEBB0714_REV01",CALC_CONN_TEBB0714_REV01!D364,IF($C$4="TEBA0714_REV01",CALC_CONN_TEBA0714_REV01!D364,))),"---")</f>
        <v>0</v>
      </c>
      <c r="E364" s="43">
        <f>IFERROR(IF($C$4="TEBT0714_REV01",CALC_CONN_TEBT0714_REV01!E364,IF($C$4="TEBB0714_REV01",CALC_CONN_TEBB0714_REV01!E364,IF($C$4="TEBA0714_REV01",CALC_CONN_TEBA0714_REV01!E364,))),"---")</f>
        <v>0</v>
      </c>
      <c r="F364" s="44" t="str">
        <f>IFERROR(IF(VLOOKUP($D364&amp;"-"&amp;$E364,IF($C$4="TEBA0714_REV01",CALC_CONN_TEBA0714_REV01!$F:$I,IF($C$4="TEBB0714_REV01",CALC_CONN_TEBB0714_REV01!$F:$I,IF($C$4="TEBT0714_REV01",CALC_CONN_TEBT0714_REV01!$F:$I))),4,0)="--","---",IF($C$4="TEBA0714_REV01",CALC_CONN_TEBA0714_REV01!$G364&amp; " --&gt; " &amp;CALC_CONN_TEBA0714_REV01!$I364&amp; " --&gt; ",IF($C$4="TEBB0714_REV01",CALC_CONN_TEBB0714_REV01!$G364&amp; " --&gt; " &amp;CALC_CONN_TEBB0714_REV01!$I364&amp; " --&gt; ",IF($C$4="TEBT0714_REV01",CALC_CONN_TEBT0714_REV01!$G364&amp; " --&gt; " &amp;CALC_CONN_TEBT0714_REV01!$I364&amp; " --&gt; ")))),"---")</f>
        <v>---</v>
      </c>
      <c r="G364" s="44" t="str">
        <f>IFERROR(IF(VLOOKUP($D364&amp;"-"&amp;$E364,IF($C$4="TEBA0714_REV01",CALC_CONN_TEBA0714_REV01!$F:$H,IF($C$4="TEBB0714_REV01",CALC_CONN_TEBB0714_REV01!$F:$H,IF($C$4="TEBT0714_REV01",CALC_CONN_TEBT0714_REV01!$F:$H))),3,0)="--",VLOOKUP($D364&amp;"-"&amp;$E364,IF($C$4="TEBA0714_REV01",CALC_CONN_TEBA0714_REV01!$F:$H,IF($C$4="TEBB0714_REV01",CALC_CONN_TEBB0714_REV01!$F:$H,IF($C$4="TEBT0714_REV01",CALC_CONN_TEBT0714_REV01!$F:$H))),2,0),VLOOKUP($D364&amp;"-"&amp;$E364,IF($C$4="TEBA0714_REV01",CALC_CONN_TEBA0714_REV01!$F:$H,IF($C$4="TEBB0714_REV01",CALC_CONN_TEBB0714_REV01!$F:$H,IF($C$4="TEBT0714_REV01",CALC_CONN_TEBT0714_REV01!$F:$H))),3,0)),"---")</f>
        <v>---</v>
      </c>
      <c r="H364" s="44" t="str">
        <f>IFERROR(VLOOKUP(G364,IF($C$4="TEBT0714_REV01",CALC_CONN_TEBT0714_REV01!$G:$T,IF($C$4="TEBB0714_REV01",CALC_CONN_TEBB0714_REV01!$G:$T,IF($C$4="TEBA0714_REV01",CALC_CONN_TEBA0714_REV01!$G:$T))),14,0),"---")</f>
        <v>---</v>
      </c>
      <c r="I364" s="44" t="str">
        <f>IFERROR(VLOOKUP($D364&amp;"-"&amp;$E364,IF($C$4="TEBA0714_REV01",CALC_CONN_TEBA0714_REV01!$F:$K,IF($C$4="TEBB0714_REV01",CALC_CONN_TEBB0714_REV01!$F:$K,IF($C$4="TEBT0714_REV01",CALC_CONN_TEBT0714_REV01!$F:$K,"???"))),6,0),"---")</f>
        <v>---</v>
      </c>
      <c r="J364" s="45" t="str">
        <f>IFERROR(VLOOKUP($D364&amp;"-"&amp;$E364,IF($C$4="TEBA0714_REV01",CALC_CONN_TEBA0714_REV01!$F:$M,IF($C$4="TEBB0714_REV01",CALC_CONN_TEBB0714_REV01!$F:$M,IF($C$4="TEBT0714_REV01",CALC_CONN_TEBT0714_REV01!$F:$M,"???"))),8,0),"---")</f>
        <v>---</v>
      </c>
      <c r="K364" s="46" t="str">
        <f>IFERROR(VLOOKUP($D364&amp;"-"&amp;$E364,IF($C$4="TEBT0714_REV01",CALC_CONN_TEBT0714_REV01!$F:$N,IF($C$4="TEBB0714_REV01",CALC_CONN_TEBB0714_REV01!$F:$N,IF($C$4="TEBA0714_REV01",CALC_CONN_TEBA0714_REV01!$F:$N))),9,0),"---")</f>
        <v>---</v>
      </c>
      <c r="L364" s="44" t="str">
        <f>IFERROR(VLOOKUP(K364,B2B!$H$3:$I$2000,2,0),"---")</f>
        <v>---</v>
      </c>
      <c r="M364" s="44" t="str">
        <f>IFERROR(VLOOKUP(L364,IF($M$4="TE0714_REV01",RAW_m_TE0714_REV01!$AD:$AH,IF($M$4="TE0714_REV02",RAW_m_TE0714_REV02!$AD:$AH,IF($M$4="TE0714_REV03",RAW_m_TE0714_REV03!$AD:$AH))),5,0),"---")</f>
        <v>---</v>
      </c>
      <c r="N364" s="44" t="str">
        <f>IFERROR(VLOOKUP(L364,IF($M$4="TE0714_REV01",RAW_m_TE0714_REV01!$AE:$AJ,IF($M$4="TE0714_REV02",RAW_m_TE0714_REV02!$AE:$AJ,IF($M$4="TE0714_REV03",RAW_m_TE0714_REV03!$AE:$AJ))),6,0),"---")</f>
        <v>---</v>
      </c>
      <c r="O364" s="54" t="str">
        <f>IFERROR(VLOOKUP(L364,IF($M$4="TE0714_REV01",RAW_m_TE0714_REV01!$AD:$AE,IF($M$4="TE0714_REV02",RAW_m_TE0714_REV02!$AD:$AE,IF($M$4="TE0714_REV03",RAW_m_TE0714_REV03!$AD:$AE))),2,0),"---")</f>
        <v>---</v>
      </c>
      <c r="P364" s="44" t="str">
        <f>IFERROR(VLOOKUP(O364,IF($M$4="TE0714_REV01",RAW_m_TE0714_REV01!$AJ:$AK,IF($M$4="TE0714_REV02",RAW_m_TE0714_REV02!$AJ:$AK,IF($M$4="TE0714_REV03",RAW_m_TE0714_REV03!$AJ:$AK))),2,0),"---")</f>
        <v>---</v>
      </c>
      <c r="Q364" s="44" t="str">
        <f>IFERROR(VLOOKUP(L364,IF($M$4="TE0714_REV01",RAW_m_TE0714_REV01!$AD:$AF,IF($M$4="TE0714_REV02",RAW_m_TE0714_REV02!$AD:$AF,IF($M$4="TE0714_REV03",RAW_m_TE0714_REV03!$AD:$AF))),3,0),"---")</f>
        <v>---</v>
      </c>
      <c r="R364" s="44" t="str">
        <f>IFERROR(VLOOKUP(O364,IF($M$4="TE0714_REV01",RAW_m_TE0714_REV01!$AE:$AG,IF($M$4="TE0714_REV02",RAW_m_TE0714_REV02!$AE:$AG,IF($M$4="TE0714_REV03",RAW_m_TE0714_REV03!$AE:$AG))),3,0),"---")</f>
        <v>---</v>
      </c>
      <c r="S364" s="44" t="str">
        <f t="shared" si="11"/>
        <v>---</v>
      </c>
    </row>
    <row r="365" spans="2:19" ht="15" customHeight="1" x14ac:dyDescent="0.25">
      <c r="B365" s="41">
        <f t="shared" si="10"/>
        <v>360</v>
      </c>
      <c r="C365" s="42">
        <f>IFERROR(IF($C$4="TEBT0714_REV01",CALC_CONN_TEBT0714_REV01!U365,IF($C$4="TEBB0714_REV01",CALC_CONN_TEBB0714_REV01!U365,IF($C$4="TEBA0714_REV01",CALC_CONN_TEBA0714_REV01!U365,))),"---")</f>
        <v>0</v>
      </c>
      <c r="D365" s="43">
        <f>IFERROR(IF($C$4="TEBT0714_REV01",CALC_CONN_TEBT0714_REV01!D365,IF($C$4="TEBB0714_REV01",CALC_CONN_TEBB0714_REV01!D365,IF($C$4="TEBA0714_REV01",CALC_CONN_TEBA0714_REV01!D365,))),"---")</f>
        <v>0</v>
      </c>
      <c r="E365" s="43">
        <f>IFERROR(IF($C$4="TEBT0714_REV01",CALC_CONN_TEBT0714_REV01!E365,IF($C$4="TEBB0714_REV01",CALC_CONN_TEBB0714_REV01!E365,IF($C$4="TEBA0714_REV01",CALC_CONN_TEBA0714_REV01!E365,))),"---")</f>
        <v>0</v>
      </c>
      <c r="F365" s="44" t="str">
        <f>IFERROR(IF(VLOOKUP($D365&amp;"-"&amp;$E365,IF($C$4="TEBA0714_REV01",CALC_CONN_TEBA0714_REV01!$F:$I,IF($C$4="TEBB0714_REV01",CALC_CONN_TEBB0714_REV01!$F:$I,IF($C$4="TEBT0714_REV01",CALC_CONN_TEBT0714_REV01!$F:$I))),4,0)="--","---",IF($C$4="TEBA0714_REV01",CALC_CONN_TEBA0714_REV01!$G365&amp; " --&gt; " &amp;CALC_CONN_TEBA0714_REV01!$I365&amp; " --&gt; ",IF($C$4="TEBB0714_REV01",CALC_CONN_TEBB0714_REV01!$G365&amp; " --&gt; " &amp;CALC_CONN_TEBB0714_REV01!$I365&amp; " --&gt; ",IF($C$4="TEBT0714_REV01",CALC_CONN_TEBT0714_REV01!$G365&amp; " --&gt; " &amp;CALC_CONN_TEBT0714_REV01!$I365&amp; " --&gt; ")))),"---")</f>
        <v>---</v>
      </c>
      <c r="G365" s="44" t="str">
        <f>IFERROR(IF(VLOOKUP($D365&amp;"-"&amp;$E365,IF($C$4="TEBA0714_REV01",CALC_CONN_TEBA0714_REV01!$F:$H,IF($C$4="TEBB0714_REV01",CALC_CONN_TEBB0714_REV01!$F:$H,IF($C$4="TEBT0714_REV01",CALC_CONN_TEBT0714_REV01!$F:$H))),3,0)="--",VLOOKUP($D365&amp;"-"&amp;$E365,IF($C$4="TEBA0714_REV01",CALC_CONN_TEBA0714_REV01!$F:$H,IF($C$4="TEBB0714_REV01",CALC_CONN_TEBB0714_REV01!$F:$H,IF($C$4="TEBT0714_REV01",CALC_CONN_TEBT0714_REV01!$F:$H))),2,0),VLOOKUP($D365&amp;"-"&amp;$E365,IF($C$4="TEBA0714_REV01",CALC_CONN_TEBA0714_REV01!$F:$H,IF($C$4="TEBB0714_REV01",CALC_CONN_TEBB0714_REV01!$F:$H,IF($C$4="TEBT0714_REV01",CALC_CONN_TEBT0714_REV01!$F:$H))),3,0)),"---")</f>
        <v>---</v>
      </c>
      <c r="H365" s="44" t="str">
        <f>IFERROR(VLOOKUP(G365,IF($C$4="TEBT0714_REV01",CALC_CONN_TEBT0714_REV01!$G:$T,IF($C$4="TEBB0714_REV01",CALC_CONN_TEBB0714_REV01!$G:$T,IF($C$4="TEBA0714_REV01",CALC_CONN_TEBA0714_REV01!$G:$T))),14,0),"---")</f>
        <v>---</v>
      </c>
      <c r="I365" s="44" t="str">
        <f>IFERROR(VLOOKUP($D365&amp;"-"&amp;$E365,IF($C$4="TEBA0714_REV01",CALC_CONN_TEBA0714_REV01!$F:$K,IF($C$4="TEBB0714_REV01",CALC_CONN_TEBB0714_REV01!$F:$K,IF($C$4="TEBT0714_REV01",CALC_CONN_TEBT0714_REV01!$F:$K,"???"))),6,0),"---")</f>
        <v>---</v>
      </c>
      <c r="J365" s="45" t="str">
        <f>IFERROR(VLOOKUP($D365&amp;"-"&amp;$E365,IF($C$4="TEBA0714_REV01",CALC_CONN_TEBA0714_REV01!$F:$M,IF($C$4="TEBB0714_REV01",CALC_CONN_TEBB0714_REV01!$F:$M,IF($C$4="TEBT0714_REV01",CALC_CONN_TEBT0714_REV01!$F:$M,"???"))),8,0),"---")</f>
        <v>---</v>
      </c>
      <c r="K365" s="46" t="str">
        <f>IFERROR(VLOOKUP($D365&amp;"-"&amp;$E365,IF($C$4="TEBT0714_REV01",CALC_CONN_TEBT0714_REV01!$F:$N,IF($C$4="TEBB0714_REV01",CALC_CONN_TEBB0714_REV01!$F:$N,IF($C$4="TEBA0714_REV01",CALC_CONN_TEBA0714_REV01!$F:$N))),9,0),"---")</f>
        <v>---</v>
      </c>
      <c r="L365" s="44" t="str">
        <f>IFERROR(VLOOKUP(K365,B2B!$H$3:$I$2000,2,0),"---")</f>
        <v>---</v>
      </c>
      <c r="M365" s="44" t="str">
        <f>IFERROR(VLOOKUP(L365,IF($M$4="TE0714_REV01",RAW_m_TE0714_REV01!$AD:$AH,IF($M$4="TE0714_REV02",RAW_m_TE0714_REV02!$AD:$AH,IF($M$4="TE0714_REV03",RAW_m_TE0714_REV03!$AD:$AH))),5,0),"---")</f>
        <v>---</v>
      </c>
      <c r="N365" s="44" t="str">
        <f>IFERROR(VLOOKUP(L365,IF($M$4="TE0714_REV01",RAW_m_TE0714_REV01!$AE:$AJ,IF($M$4="TE0714_REV02",RAW_m_TE0714_REV02!$AE:$AJ,IF($M$4="TE0714_REV03",RAW_m_TE0714_REV03!$AE:$AJ))),6,0),"---")</f>
        <v>---</v>
      </c>
      <c r="O365" s="54" t="str">
        <f>IFERROR(VLOOKUP(L365,IF($M$4="TE0714_REV01",RAW_m_TE0714_REV01!$AD:$AE,IF($M$4="TE0714_REV02",RAW_m_TE0714_REV02!$AD:$AE,IF($M$4="TE0714_REV03",RAW_m_TE0714_REV03!$AD:$AE))),2,0),"---")</f>
        <v>---</v>
      </c>
      <c r="P365" s="44" t="str">
        <f>IFERROR(VLOOKUP(O365,IF($M$4="TE0714_REV01",RAW_m_TE0714_REV01!$AJ:$AK,IF($M$4="TE0714_REV02",RAW_m_TE0714_REV02!$AJ:$AK,IF($M$4="TE0714_REV03",RAW_m_TE0714_REV03!$AJ:$AK))),2,0),"---")</f>
        <v>---</v>
      </c>
      <c r="Q365" s="44" t="str">
        <f>IFERROR(VLOOKUP(L365,IF($M$4="TE0714_REV01",RAW_m_TE0714_REV01!$AD:$AF,IF($M$4="TE0714_REV02",RAW_m_TE0714_REV02!$AD:$AF,IF($M$4="TE0714_REV03",RAW_m_TE0714_REV03!$AD:$AF))),3,0),"---")</f>
        <v>---</v>
      </c>
      <c r="R365" s="44" t="str">
        <f>IFERROR(VLOOKUP(O365,IF($M$4="TE0714_REV01",RAW_m_TE0714_REV01!$AE:$AG,IF($M$4="TE0714_REV02",RAW_m_TE0714_REV02!$AE:$AG,IF($M$4="TE0714_REV03",RAW_m_TE0714_REV03!$AE:$AG))),3,0),"---")</f>
        <v>---</v>
      </c>
      <c r="S365" s="44" t="str">
        <f t="shared" si="11"/>
        <v>---</v>
      </c>
    </row>
    <row r="366" spans="2:19" ht="15" customHeight="1" x14ac:dyDescent="0.25">
      <c r="B366" s="41">
        <f t="shared" si="10"/>
        <v>361</v>
      </c>
      <c r="C366" s="42">
        <f>IFERROR(IF($C$4="TEBT0714_REV01",CALC_CONN_TEBT0714_REV01!U366,IF($C$4="TEBB0714_REV01",CALC_CONN_TEBB0714_REV01!U366,IF($C$4="TEBA0714_REV01",CALC_CONN_TEBA0714_REV01!U366,))),"---")</f>
        <v>0</v>
      </c>
      <c r="D366" s="43">
        <f>IFERROR(IF($C$4="TEBT0714_REV01",CALC_CONN_TEBT0714_REV01!D366,IF($C$4="TEBB0714_REV01",CALC_CONN_TEBB0714_REV01!D366,IF($C$4="TEBA0714_REV01",CALC_CONN_TEBA0714_REV01!D366,))),"---")</f>
        <v>0</v>
      </c>
      <c r="E366" s="43">
        <f>IFERROR(IF($C$4="TEBT0714_REV01",CALC_CONN_TEBT0714_REV01!E366,IF($C$4="TEBB0714_REV01",CALC_CONN_TEBB0714_REV01!E366,IF($C$4="TEBA0714_REV01",CALC_CONN_TEBA0714_REV01!E366,))),"---")</f>
        <v>0</v>
      </c>
      <c r="F366" s="44" t="str">
        <f>IFERROR(IF(VLOOKUP($D366&amp;"-"&amp;$E366,IF($C$4="TEBA0714_REV01",CALC_CONN_TEBA0714_REV01!$F:$I,IF($C$4="TEBB0714_REV01",CALC_CONN_TEBB0714_REV01!$F:$I,IF($C$4="TEBT0714_REV01",CALC_CONN_TEBT0714_REV01!$F:$I))),4,0)="--","---",IF($C$4="TEBA0714_REV01",CALC_CONN_TEBA0714_REV01!$G366&amp; " --&gt; " &amp;CALC_CONN_TEBA0714_REV01!$I366&amp; " --&gt; ",IF($C$4="TEBB0714_REV01",CALC_CONN_TEBB0714_REV01!$G366&amp; " --&gt; " &amp;CALC_CONN_TEBB0714_REV01!$I366&amp; " --&gt; ",IF($C$4="TEBT0714_REV01",CALC_CONN_TEBT0714_REV01!$G366&amp; " --&gt; " &amp;CALC_CONN_TEBT0714_REV01!$I366&amp; " --&gt; ")))),"---")</f>
        <v>---</v>
      </c>
      <c r="G366" s="44" t="str">
        <f>IFERROR(IF(VLOOKUP($D366&amp;"-"&amp;$E366,IF($C$4="TEBA0714_REV01",CALC_CONN_TEBA0714_REV01!$F:$H,IF($C$4="TEBB0714_REV01",CALC_CONN_TEBB0714_REV01!$F:$H,IF($C$4="TEBT0714_REV01",CALC_CONN_TEBT0714_REV01!$F:$H))),3,0)="--",VLOOKUP($D366&amp;"-"&amp;$E366,IF($C$4="TEBA0714_REV01",CALC_CONN_TEBA0714_REV01!$F:$H,IF($C$4="TEBB0714_REV01",CALC_CONN_TEBB0714_REV01!$F:$H,IF($C$4="TEBT0714_REV01",CALC_CONN_TEBT0714_REV01!$F:$H))),2,0),VLOOKUP($D366&amp;"-"&amp;$E366,IF($C$4="TEBA0714_REV01",CALC_CONN_TEBA0714_REV01!$F:$H,IF($C$4="TEBB0714_REV01",CALC_CONN_TEBB0714_REV01!$F:$H,IF($C$4="TEBT0714_REV01",CALC_CONN_TEBT0714_REV01!$F:$H))),3,0)),"---")</f>
        <v>---</v>
      </c>
      <c r="H366" s="44" t="str">
        <f>IFERROR(VLOOKUP(G366,IF($C$4="TEBT0714_REV01",CALC_CONN_TEBT0714_REV01!$G:$T,IF($C$4="TEBB0714_REV01",CALC_CONN_TEBB0714_REV01!$G:$T,IF($C$4="TEBA0714_REV01",CALC_CONN_TEBA0714_REV01!$G:$T))),14,0),"---")</f>
        <v>---</v>
      </c>
      <c r="I366" s="44" t="str">
        <f>IFERROR(VLOOKUP($D366&amp;"-"&amp;$E366,IF($C$4="TEBA0714_REV01",CALC_CONN_TEBA0714_REV01!$F:$K,IF($C$4="TEBB0714_REV01",CALC_CONN_TEBB0714_REV01!$F:$K,IF($C$4="TEBT0714_REV01",CALC_CONN_TEBT0714_REV01!$F:$K,"???"))),6,0),"---")</f>
        <v>---</v>
      </c>
      <c r="J366" s="45" t="str">
        <f>IFERROR(VLOOKUP($D366&amp;"-"&amp;$E366,IF($C$4="TEBA0714_REV01",CALC_CONN_TEBA0714_REV01!$F:$M,IF($C$4="TEBB0714_REV01",CALC_CONN_TEBB0714_REV01!$F:$M,IF($C$4="TEBT0714_REV01",CALC_CONN_TEBT0714_REV01!$F:$M,"???"))),8,0),"---")</f>
        <v>---</v>
      </c>
      <c r="K366" s="46" t="str">
        <f>IFERROR(VLOOKUP($D366&amp;"-"&amp;$E366,IF($C$4="TEBT0714_REV01",CALC_CONN_TEBT0714_REV01!$F:$N,IF($C$4="TEBB0714_REV01",CALC_CONN_TEBB0714_REV01!$F:$N,IF($C$4="TEBA0714_REV01",CALC_CONN_TEBA0714_REV01!$F:$N))),9,0),"---")</f>
        <v>---</v>
      </c>
      <c r="L366" s="44" t="str">
        <f>IFERROR(VLOOKUP(K366,B2B!$H$3:$I$2000,2,0),"---")</f>
        <v>---</v>
      </c>
      <c r="M366" s="44" t="str">
        <f>IFERROR(VLOOKUP(L366,IF($M$4="TE0714_REV01",RAW_m_TE0714_REV01!$AD:$AH,IF($M$4="TE0714_REV02",RAW_m_TE0714_REV02!$AD:$AH,IF($M$4="TE0714_REV03",RAW_m_TE0714_REV03!$AD:$AH))),5,0),"---")</f>
        <v>---</v>
      </c>
      <c r="N366" s="44" t="str">
        <f>IFERROR(VLOOKUP(L366,IF($M$4="TE0714_REV01",RAW_m_TE0714_REV01!$AE:$AJ,IF($M$4="TE0714_REV02",RAW_m_TE0714_REV02!$AE:$AJ,IF($M$4="TE0714_REV03",RAW_m_TE0714_REV03!$AE:$AJ))),6,0),"---")</f>
        <v>---</v>
      </c>
      <c r="O366" s="54" t="str">
        <f>IFERROR(VLOOKUP(L366,IF($M$4="TE0714_REV01",RAW_m_TE0714_REV01!$AD:$AE,IF($M$4="TE0714_REV02",RAW_m_TE0714_REV02!$AD:$AE,IF($M$4="TE0714_REV03",RAW_m_TE0714_REV03!$AD:$AE))),2,0),"---")</f>
        <v>---</v>
      </c>
      <c r="P366" s="44" t="str">
        <f>IFERROR(VLOOKUP(O366,IF($M$4="TE0714_REV01",RAW_m_TE0714_REV01!$AJ:$AK,IF($M$4="TE0714_REV02",RAW_m_TE0714_REV02!$AJ:$AK,IF($M$4="TE0714_REV03",RAW_m_TE0714_REV03!$AJ:$AK))),2,0),"---")</f>
        <v>---</v>
      </c>
      <c r="Q366" s="44" t="str">
        <f>IFERROR(VLOOKUP(L366,IF($M$4="TE0714_REV01",RAW_m_TE0714_REV01!$AD:$AF,IF($M$4="TE0714_REV02",RAW_m_TE0714_REV02!$AD:$AF,IF($M$4="TE0714_REV03",RAW_m_TE0714_REV03!$AD:$AF))),3,0),"---")</f>
        <v>---</v>
      </c>
      <c r="R366" s="44" t="str">
        <f>IFERROR(VLOOKUP(O366,IF($M$4="TE0714_REV01",RAW_m_TE0714_REV01!$AE:$AG,IF($M$4="TE0714_REV02",RAW_m_TE0714_REV02!$AE:$AG,IF($M$4="TE0714_REV03",RAW_m_TE0714_REV03!$AE:$AG))),3,0),"---")</f>
        <v>---</v>
      </c>
      <c r="S366" s="44" t="str">
        <f t="shared" si="11"/>
        <v>---</v>
      </c>
    </row>
    <row r="367" spans="2:19" ht="15" customHeight="1" x14ac:dyDescent="0.25">
      <c r="B367" s="41">
        <f t="shared" si="10"/>
        <v>362</v>
      </c>
      <c r="C367" s="42">
        <f>IFERROR(IF($C$4="TEBT0714_REV01",CALC_CONN_TEBT0714_REV01!U367,IF($C$4="TEBB0714_REV01",CALC_CONN_TEBB0714_REV01!U367,IF($C$4="TEBA0714_REV01",CALC_CONN_TEBA0714_REV01!U367,))),"---")</f>
        <v>0</v>
      </c>
      <c r="D367" s="43">
        <f>IFERROR(IF($C$4="TEBT0714_REV01",CALC_CONN_TEBT0714_REV01!D367,IF($C$4="TEBB0714_REV01",CALC_CONN_TEBB0714_REV01!D367,IF($C$4="TEBA0714_REV01",CALC_CONN_TEBA0714_REV01!D367,))),"---")</f>
        <v>0</v>
      </c>
      <c r="E367" s="43">
        <f>IFERROR(IF($C$4="TEBT0714_REV01",CALC_CONN_TEBT0714_REV01!E367,IF($C$4="TEBB0714_REV01",CALC_CONN_TEBB0714_REV01!E367,IF($C$4="TEBA0714_REV01",CALC_CONN_TEBA0714_REV01!E367,))),"---")</f>
        <v>0</v>
      </c>
      <c r="F367" s="44" t="str">
        <f>IFERROR(IF(VLOOKUP($D367&amp;"-"&amp;$E367,IF($C$4="TEBA0714_REV01",CALC_CONN_TEBA0714_REV01!$F:$I,IF($C$4="TEBB0714_REV01",CALC_CONN_TEBB0714_REV01!$F:$I,IF($C$4="TEBT0714_REV01",CALC_CONN_TEBT0714_REV01!$F:$I))),4,0)="--","---",IF($C$4="TEBA0714_REV01",CALC_CONN_TEBA0714_REV01!$G367&amp; " --&gt; " &amp;CALC_CONN_TEBA0714_REV01!$I367&amp; " --&gt; ",IF($C$4="TEBB0714_REV01",CALC_CONN_TEBB0714_REV01!$G367&amp; " --&gt; " &amp;CALC_CONN_TEBB0714_REV01!$I367&amp; " --&gt; ",IF($C$4="TEBT0714_REV01",CALC_CONN_TEBT0714_REV01!$G367&amp; " --&gt; " &amp;CALC_CONN_TEBT0714_REV01!$I367&amp; " --&gt; ")))),"---")</f>
        <v>---</v>
      </c>
      <c r="G367" s="44" t="str">
        <f>IFERROR(IF(VLOOKUP($D367&amp;"-"&amp;$E367,IF($C$4="TEBA0714_REV01",CALC_CONN_TEBA0714_REV01!$F:$H,IF($C$4="TEBB0714_REV01",CALC_CONN_TEBB0714_REV01!$F:$H,IF($C$4="TEBT0714_REV01",CALC_CONN_TEBT0714_REV01!$F:$H))),3,0)="--",VLOOKUP($D367&amp;"-"&amp;$E367,IF($C$4="TEBA0714_REV01",CALC_CONN_TEBA0714_REV01!$F:$H,IF($C$4="TEBB0714_REV01",CALC_CONN_TEBB0714_REV01!$F:$H,IF($C$4="TEBT0714_REV01",CALC_CONN_TEBT0714_REV01!$F:$H))),2,0),VLOOKUP($D367&amp;"-"&amp;$E367,IF($C$4="TEBA0714_REV01",CALC_CONN_TEBA0714_REV01!$F:$H,IF($C$4="TEBB0714_REV01",CALC_CONN_TEBB0714_REV01!$F:$H,IF($C$4="TEBT0714_REV01",CALC_CONN_TEBT0714_REV01!$F:$H))),3,0)),"---")</f>
        <v>---</v>
      </c>
      <c r="H367" s="44" t="str">
        <f>IFERROR(VLOOKUP(G367,IF($C$4="TEBT0714_REV01",CALC_CONN_TEBT0714_REV01!$G:$T,IF($C$4="TEBB0714_REV01",CALC_CONN_TEBB0714_REV01!$G:$T,IF($C$4="TEBA0714_REV01",CALC_CONN_TEBA0714_REV01!$G:$T))),14,0),"---")</f>
        <v>---</v>
      </c>
      <c r="I367" s="44" t="str">
        <f>IFERROR(VLOOKUP($D367&amp;"-"&amp;$E367,IF($C$4="TEBA0714_REV01",CALC_CONN_TEBA0714_REV01!$F:$K,IF($C$4="TEBB0714_REV01",CALC_CONN_TEBB0714_REV01!$F:$K,IF($C$4="TEBT0714_REV01",CALC_CONN_TEBT0714_REV01!$F:$K,"???"))),6,0),"---")</f>
        <v>---</v>
      </c>
      <c r="J367" s="45" t="str">
        <f>IFERROR(VLOOKUP($D367&amp;"-"&amp;$E367,IF($C$4="TEBA0714_REV01",CALC_CONN_TEBA0714_REV01!$F:$M,IF($C$4="TEBB0714_REV01",CALC_CONN_TEBB0714_REV01!$F:$M,IF($C$4="TEBT0714_REV01",CALC_CONN_TEBT0714_REV01!$F:$M,"???"))),8,0),"---")</f>
        <v>---</v>
      </c>
      <c r="K367" s="46" t="str">
        <f>IFERROR(VLOOKUP($D367&amp;"-"&amp;$E367,IF($C$4="TEBT0714_REV01",CALC_CONN_TEBT0714_REV01!$F:$N,IF($C$4="TEBB0714_REV01",CALC_CONN_TEBB0714_REV01!$F:$N,IF($C$4="TEBA0714_REV01",CALC_CONN_TEBA0714_REV01!$F:$N))),9,0),"---")</f>
        <v>---</v>
      </c>
      <c r="L367" s="44" t="str">
        <f>IFERROR(VLOOKUP(K367,B2B!$H$3:$I$2000,2,0),"---")</f>
        <v>---</v>
      </c>
      <c r="M367" s="44" t="str">
        <f>IFERROR(VLOOKUP(L367,IF($M$4="TE0714_REV01",RAW_m_TE0714_REV01!$AD:$AH,IF($M$4="TE0714_REV02",RAW_m_TE0714_REV02!$AD:$AH,IF($M$4="TE0714_REV03",RAW_m_TE0714_REV03!$AD:$AH))),5,0),"---")</f>
        <v>---</v>
      </c>
      <c r="N367" s="44" t="str">
        <f>IFERROR(VLOOKUP(L367,IF($M$4="TE0714_REV01",RAW_m_TE0714_REV01!$AE:$AJ,IF($M$4="TE0714_REV02",RAW_m_TE0714_REV02!$AE:$AJ,IF($M$4="TE0714_REV03",RAW_m_TE0714_REV03!$AE:$AJ))),6,0),"---")</f>
        <v>---</v>
      </c>
      <c r="O367" s="54" t="str">
        <f>IFERROR(VLOOKUP(L367,IF($M$4="TE0714_REV01",RAW_m_TE0714_REV01!$AD:$AE,IF($M$4="TE0714_REV02",RAW_m_TE0714_REV02!$AD:$AE,IF($M$4="TE0714_REV03",RAW_m_TE0714_REV03!$AD:$AE))),2,0),"---")</f>
        <v>---</v>
      </c>
      <c r="P367" s="44" t="str">
        <f>IFERROR(VLOOKUP(O367,IF($M$4="TE0714_REV01",RAW_m_TE0714_REV01!$AJ:$AK,IF($M$4="TE0714_REV02",RAW_m_TE0714_REV02!$AJ:$AK,IF($M$4="TE0714_REV03",RAW_m_TE0714_REV03!$AJ:$AK))),2,0),"---")</f>
        <v>---</v>
      </c>
      <c r="Q367" s="44" t="str">
        <f>IFERROR(VLOOKUP(L367,IF($M$4="TE0714_REV01",RAW_m_TE0714_REV01!$AD:$AF,IF($M$4="TE0714_REV02",RAW_m_TE0714_REV02!$AD:$AF,IF($M$4="TE0714_REV03",RAW_m_TE0714_REV03!$AD:$AF))),3,0),"---")</f>
        <v>---</v>
      </c>
      <c r="R367" s="44" t="str">
        <f>IFERROR(VLOOKUP(O367,IF($M$4="TE0714_REV01",RAW_m_TE0714_REV01!$AE:$AG,IF($M$4="TE0714_REV02",RAW_m_TE0714_REV02!$AE:$AG,IF($M$4="TE0714_REV03",RAW_m_TE0714_REV03!$AE:$AG))),3,0),"---")</f>
        <v>---</v>
      </c>
      <c r="S367" s="44" t="str">
        <f t="shared" si="11"/>
        <v>---</v>
      </c>
    </row>
    <row r="368" spans="2:19" ht="15" customHeight="1" x14ac:dyDescent="0.25">
      <c r="B368" s="41">
        <f t="shared" si="10"/>
        <v>363</v>
      </c>
      <c r="C368" s="42">
        <f>IFERROR(IF($C$4="TEBT0714_REV01",CALC_CONN_TEBT0714_REV01!U368,IF($C$4="TEBB0714_REV01",CALC_CONN_TEBB0714_REV01!U368,IF($C$4="TEBA0714_REV01",CALC_CONN_TEBA0714_REV01!U368,))),"---")</f>
        <v>0</v>
      </c>
      <c r="D368" s="43">
        <f>IFERROR(IF($C$4="TEBT0714_REV01",CALC_CONN_TEBT0714_REV01!D368,IF($C$4="TEBB0714_REV01",CALC_CONN_TEBB0714_REV01!D368,IF($C$4="TEBA0714_REV01",CALC_CONN_TEBA0714_REV01!D368,))),"---")</f>
        <v>0</v>
      </c>
      <c r="E368" s="43">
        <f>IFERROR(IF($C$4="TEBT0714_REV01",CALC_CONN_TEBT0714_REV01!E368,IF($C$4="TEBB0714_REV01",CALC_CONN_TEBB0714_REV01!E368,IF($C$4="TEBA0714_REV01",CALC_CONN_TEBA0714_REV01!E368,))),"---")</f>
        <v>0</v>
      </c>
      <c r="F368" s="44" t="str">
        <f>IFERROR(IF(VLOOKUP($D368&amp;"-"&amp;$E368,IF($C$4="TEBA0714_REV01",CALC_CONN_TEBA0714_REV01!$F:$I,IF($C$4="TEBB0714_REV01",CALC_CONN_TEBB0714_REV01!$F:$I,IF($C$4="TEBT0714_REV01",CALC_CONN_TEBT0714_REV01!$F:$I))),4,0)="--","---",IF($C$4="TEBA0714_REV01",CALC_CONN_TEBA0714_REV01!$G368&amp; " --&gt; " &amp;CALC_CONN_TEBA0714_REV01!$I368&amp; " --&gt; ",IF($C$4="TEBB0714_REV01",CALC_CONN_TEBB0714_REV01!$G368&amp; " --&gt; " &amp;CALC_CONN_TEBB0714_REV01!$I368&amp; " --&gt; ",IF($C$4="TEBT0714_REV01",CALC_CONN_TEBT0714_REV01!$G368&amp; " --&gt; " &amp;CALC_CONN_TEBT0714_REV01!$I368&amp; " --&gt; ")))),"---")</f>
        <v>---</v>
      </c>
      <c r="G368" s="44" t="str">
        <f>IFERROR(IF(VLOOKUP($D368&amp;"-"&amp;$E368,IF($C$4="TEBA0714_REV01",CALC_CONN_TEBA0714_REV01!$F:$H,IF($C$4="TEBB0714_REV01",CALC_CONN_TEBB0714_REV01!$F:$H,IF($C$4="TEBT0714_REV01",CALC_CONN_TEBT0714_REV01!$F:$H))),3,0)="--",VLOOKUP($D368&amp;"-"&amp;$E368,IF($C$4="TEBA0714_REV01",CALC_CONN_TEBA0714_REV01!$F:$H,IF($C$4="TEBB0714_REV01",CALC_CONN_TEBB0714_REV01!$F:$H,IF($C$4="TEBT0714_REV01",CALC_CONN_TEBT0714_REV01!$F:$H))),2,0),VLOOKUP($D368&amp;"-"&amp;$E368,IF($C$4="TEBA0714_REV01",CALC_CONN_TEBA0714_REV01!$F:$H,IF($C$4="TEBB0714_REV01",CALC_CONN_TEBB0714_REV01!$F:$H,IF($C$4="TEBT0714_REV01",CALC_CONN_TEBT0714_REV01!$F:$H))),3,0)),"---")</f>
        <v>---</v>
      </c>
      <c r="H368" s="44" t="str">
        <f>IFERROR(VLOOKUP(G368,IF($C$4="TEBT0714_REV01",CALC_CONN_TEBT0714_REV01!$G:$T,IF($C$4="TEBB0714_REV01",CALC_CONN_TEBB0714_REV01!$G:$T,IF($C$4="TEBA0714_REV01",CALC_CONN_TEBA0714_REV01!$G:$T))),14,0),"---")</f>
        <v>---</v>
      </c>
      <c r="I368" s="44" t="str">
        <f>IFERROR(VLOOKUP($D368&amp;"-"&amp;$E368,IF($C$4="TEBA0714_REV01",CALC_CONN_TEBA0714_REV01!$F:$K,IF($C$4="TEBB0714_REV01",CALC_CONN_TEBB0714_REV01!$F:$K,IF($C$4="TEBT0714_REV01",CALC_CONN_TEBT0714_REV01!$F:$K,"???"))),6,0),"---")</f>
        <v>---</v>
      </c>
      <c r="J368" s="45" t="str">
        <f>IFERROR(VLOOKUP($D368&amp;"-"&amp;$E368,IF($C$4="TEBA0714_REV01",CALC_CONN_TEBA0714_REV01!$F:$M,IF($C$4="TEBB0714_REV01",CALC_CONN_TEBB0714_REV01!$F:$M,IF($C$4="TEBT0714_REV01",CALC_CONN_TEBT0714_REV01!$F:$M,"???"))),8,0),"---")</f>
        <v>---</v>
      </c>
      <c r="K368" s="46" t="str">
        <f>IFERROR(VLOOKUP($D368&amp;"-"&amp;$E368,IF($C$4="TEBT0714_REV01",CALC_CONN_TEBT0714_REV01!$F:$N,IF($C$4="TEBB0714_REV01",CALC_CONN_TEBB0714_REV01!$F:$N,IF($C$4="TEBA0714_REV01",CALC_CONN_TEBA0714_REV01!$F:$N))),9,0),"---")</f>
        <v>---</v>
      </c>
      <c r="L368" s="44" t="str">
        <f>IFERROR(VLOOKUP(K368,B2B!$H$3:$I$2000,2,0),"---")</f>
        <v>---</v>
      </c>
      <c r="M368" s="44" t="str">
        <f>IFERROR(VLOOKUP(L368,IF($M$4="TE0714_REV01",RAW_m_TE0714_REV01!$AD:$AH,IF($M$4="TE0714_REV02",RAW_m_TE0714_REV02!$AD:$AH,IF($M$4="TE0714_REV03",RAW_m_TE0714_REV03!$AD:$AH))),5,0),"---")</f>
        <v>---</v>
      </c>
      <c r="N368" s="44" t="str">
        <f>IFERROR(VLOOKUP(L368,IF($M$4="TE0714_REV01",RAW_m_TE0714_REV01!$AE:$AJ,IF($M$4="TE0714_REV02",RAW_m_TE0714_REV02!$AE:$AJ,IF($M$4="TE0714_REV03",RAW_m_TE0714_REV03!$AE:$AJ))),6,0),"---")</f>
        <v>---</v>
      </c>
      <c r="O368" s="54" t="str">
        <f>IFERROR(VLOOKUP(L368,IF($M$4="TE0714_REV01",RAW_m_TE0714_REV01!$AD:$AE,IF($M$4="TE0714_REV02",RAW_m_TE0714_REV02!$AD:$AE,IF($M$4="TE0714_REV03",RAW_m_TE0714_REV03!$AD:$AE))),2,0),"---")</f>
        <v>---</v>
      </c>
      <c r="P368" s="44" t="str">
        <f>IFERROR(VLOOKUP(O368,IF($M$4="TE0714_REV01",RAW_m_TE0714_REV01!$AJ:$AK,IF($M$4="TE0714_REV02",RAW_m_TE0714_REV02!$AJ:$AK,IF($M$4="TE0714_REV03",RAW_m_TE0714_REV03!$AJ:$AK))),2,0),"---")</f>
        <v>---</v>
      </c>
      <c r="Q368" s="44" t="str">
        <f>IFERROR(VLOOKUP(L368,IF($M$4="TE0714_REV01",RAW_m_TE0714_REV01!$AD:$AF,IF($M$4="TE0714_REV02",RAW_m_TE0714_REV02!$AD:$AF,IF($M$4="TE0714_REV03",RAW_m_TE0714_REV03!$AD:$AF))),3,0),"---")</f>
        <v>---</v>
      </c>
      <c r="R368" s="44" t="str">
        <f>IFERROR(VLOOKUP(O368,IF($M$4="TE0714_REV01",RAW_m_TE0714_REV01!$AE:$AG,IF($M$4="TE0714_REV02",RAW_m_TE0714_REV02!$AE:$AG,IF($M$4="TE0714_REV03",RAW_m_TE0714_REV03!$AE:$AG))),3,0),"---")</f>
        <v>---</v>
      </c>
      <c r="S368" s="44" t="str">
        <f t="shared" si="11"/>
        <v>---</v>
      </c>
    </row>
    <row r="369" spans="2:19" ht="15" customHeight="1" x14ac:dyDescent="0.25">
      <c r="B369" s="41">
        <f t="shared" si="10"/>
        <v>364</v>
      </c>
      <c r="C369" s="42">
        <f>IFERROR(IF($C$4="TEBT0714_REV01",CALC_CONN_TEBT0714_REV01!U369,IF($C$4="TEBB0714_REV01",CALC_CONN_TEBB0714_REV01!U369,IF($C$4="TEBA0714_REV01",CALC_CONN_TEBA0714_REV01!U369,))),"---")</f>
        <v>0</v>
      </c>
      <c r="D369" s="43">
        <f>IFERROR(IF($C$4="TEBT0714_REV01",CALC_CONN_TEBT0714_REV01!D369,IF($C$4="TEBB0714_REV01",CALC_CONN_TEBB0714_REV01!D369,IF($C$4="TEBA0714_REV01",CALC_CONN_TEBA0714_REV01!D369,))),"---")</f>
        <v>0</v>
      </c>
      <c r="E369" s="43">
        <f>IFERROR(IF($C$4="TEBT0714_REV01",CALC_CONN_TEBT0714_REV01!E369,IF($C$4="TEBB0714_REV01",CALC_CONN_TEBB0714_REV01!E369,IF($C$4="TEBA0714_REV01",CALC_CONN_TEBA0714_REV01!E369,))),"---")</f>
        <v>0</v>
      </c>
      <c r="F369" s="44" t="str">
        <f>IFERROR(IF(VLOOKUP($D369&amp;"-"&amp;$E369,IF($C$4="TEBA0714_REV01",CALC_CONN_TEBA0714_REV01!$F:$I,IF($C$4="TEBB0714_REV01",CALC_CONN_TEBB0714_REV01!$F:$I,IF($C$4="TEBT0714_REV01",CALC_CONN_TEBT0714_REV01!$F:$I))),4,0)="--","---",IF($C$4="TEBA0714_REV01",CALC_CONN_TEBA0714_REV01!$G369&amp; " --&gt; " &amp;CALC_CONN_TEBA0714_REV01!$I369&amp; " --&gt; ",IF($C$4="TEBB0714_REV01",CALC_CONN_TEBB0714_REV01!$G369&amp; " --&gt; " &amp;CALC_CONN_TEBB0714_REV01!$I369&amp; " --&gt; ",IF($C$4="TEBT0714_REV01",CALC_CONN_TEBT0714_REV01!$G369&amp; " --&gt; " &amp;CALC_CONN_TEBT0714_REV01!$I369&amp; " --&gt; ")))),"---")</f>
        <v>---</v>
      </c>
      <c r="G369" s="44" t="str">
        <f>IFERROR(IF(VLOOKUP($D369&amp;"-"&amp;$E369,IF($C$4="TEBA0714_REV01",CALC_CONN_TEBA0714_REV01!$F:$H,IF($C$4="TEBB0714_REV01",CALC_CONN_TEBB0714_REV01!$F:$H,IF($C$4="TEBT0714_REV01",CALC_CONN_TEBT0714_REV01!$F:$H))),3,0)="--",VLOOKUP($D369&amp;"-"&amp;$E369,IF($C$4="TEBA0714_REV01",CALC_CONN_TEBA0714_REV01!$F:$H,IF($C$4="TEBB0714_REV01",CALC_CONN_TEBB0714_REV01!$F:$H,IF($C$4="TEBT0714_REV01",CALC_CONN_TEBT0714_REV01!$F:$H))),2,0),VLOOKUP($D369&amp;"-"&amp;$E369,IF($C$4="TEBA0714_REV01",CALC_CONN_TEBA0714_REV01!$F:$H,IF($C$4="TEBB0714_REV01",CALC_CONN_TEBB0714_REV01!$F:$H,IF($C$4="TEBT0714_REV01",CALC_CONN_TEBT0714_REV01!$F:$H))),3,0)),"---")</f>
        <v>---</v>
      </c>
      <c r="H369" s="44" t="str">
        <f>IFERROR(VLOOKUP(G369,IF($C$4="TEBT0714_REV01",CALC_CONN_TEBT0714_REV01!$G:$T,IF($C$4="TEBB0714_REV01",CALC_CONN_TEBB0714_REV01!$G:$T,IF($C$4="TEBA0714_REV01",CALC_CONN_TEBA0714_REV01!$G:$T))),14,0),"---")</f>
        <v>---</v>
      </c>
      <c r="I369" s="44" t="str">
        <f>IFERROR(VLOOKUP($D369&amp;"-"&amp;$E369,IF($C$4="TEBA0714_REV01",CALC_CONN_TEBA0714_REV01!$F:$K,IF($C$4="TEBB0714_REV01",CALC_CONN_TEBB0714_REV01!$F:$K,IF($C$4="TEBT0714_REV01",CALC_CONN_TEBT0714_REV01!$F:$K,"???"))),6,0),"---")</f>
        <v>---</v>
      </c>
      <c r="J369" s="45" t="str">
        <f>IFERROR(VLOOKUP($D369&amp;"-"&amp;$E369,IF($C$4="TEBA0714_REV01",CALC_CONN_TEBA0714_REV01!$F:$M,IF($C$4="TEBB0714_REV01",CALC_CONN_TEBB0714_REV01!$F:$M,IF($C$4="TEBT0714_REV01",CALC_CONN_TEBT0714_REV01!$F:$M,"???"))),8,0),"---")</f>
        <v>---</v>
      </c>
      <c r="K369" s="46" t="str">
        <f>IFERROR(VLOOKUP($D369&amp;"-"&amp;$E369,IF($C$4="TEBT0714_REV01",CALC_CONN_TEBT0714_REV01!$F:$N,IF($C$4="TEBB0714_REV01",CALC_CONN_TEBB0714_REV01!$F:$N,IF($C$4="TEBA0714_REV01",CALC_CONN_TEBA0714_REV01!$F:$N))),9,0),"---")</f>
        <v>---</v>
      </c>
      <c r="L369" s="44" t="str">
        <f>IFERROR(VLOOKUP(K369,B2B!$H$3:$I$2000,2,0),"---")</f>
        <v>---</v>
      </c>
      <c r="M369" s="44" t="str">
        <f>IFERROR(VLOOKUP(L369,IF($M$4="TE0714_REV01",RAW_m_TE0714_REV01!$AD:$AH,IF($M$4="TE0714_REV02",RAW_m_TE0714_REV02!$AD:$AH,IF($M$4="TE0714_REV03",RAW_m_TE0714_REV03!$AD:$AH))),5,0),"---")</f>
        <v>---</v>
      </c>
      <c r="N369" s="44" t="str">
        <f>IFERROR(VLOOKUP(L369,IF($M$4="TE0714_REV01",RAW_m_TE0714_REV01!$AE:$AJ,IF($M$4="TE0714_REV02",RAW_m_TE0714_REV02!$AE:$AJ,IF($M$4="TE0714_REV03",RAW_m_TE0714_REV03!$AE:$AJ))),6,0),"---")</f>
        <v>---</v>
      </c>
      <c r="O369" s="54" t="str">
        <f>IFERROR(VLOOKUP(L369,IF($M$4="TE0714_REV01",RAW_m_TE0714_REV01!$AD:$AE,IF($M$4="TE0714_REV02",RAW_m_TE0714_REV02!$AD:$AE,IF($M$4="TE0714_REV03",RAW_m_TE0714_REV03!$AD:$AE))),2,0),"---")</f>
        <v>---</v>
      </c>
      <c r="P369" s="44" t="str">
        <f>IFERROR(VLOOKUP(O369,IF($M$4="TE0714_REV01",RAW_m_TE0714_REV01!$AJ:$AK,IF($M$4="TE0714_REV02",RAW_m_TE0714_REV02!$AJ:$AK,IF($M$4="TE0714_REV03",RAW_m_TE0714_REV03!$AJ:$AK))),2,0),"---")</f>
        <v>---</v>
      </c>
      <c r="Q369" s="44" t="str">
        <f>IFERROR(VLOOKUP(L369,IF($M$4="TE0714_REV01",RAW_m_TE0714_REV01!$AD:$AF,IF($M$4="TE0714_REV02",RAW_m_TE0714_REV02!$AD:$AF,IF($M$4="TE0714_REV03",RAW_m_TE0714_REV03!$AD:$AF))),3,0),"---")</f>
        <v>---</v>
      </c>
      <c r="R369" s="44" t="str">
        <f>IFERROR(VLOOKUP(O369,IF($M$4="TE0714_REV01",RAW_m_TE0714_REV01!$AE:$AG,IF($M$4="TE0714_REV02",RAW_m_TE0714_REV02!$AE:$AG,IF($M$4="TE0714_REV03",RAW_m_TE0714_REV03!$AE:$AG))),3,0),"---")</f>
        <v>---</v>
      </c>
      <c r="S369" s="44" t="str">
        <f t="shared" si="11"/>
        <v>---</v>
      </c>
    </row>
    <row r="370" spans="2:19" ht="15" customHeight="1" x14ac:dyDescent="0.25">
      <c r="B370" s="41">
        <f t="shared" si="10"/>
        <v>365</v>
      </c>
      <c r="C370" s="42">
        <f>IFERROR(IF($C$4="TEBT0714_REV01",CALC_CONN_TEBT0714_REV01!U370,IF($C$4="TEBB0714_REV01",CALC_CONN_TEBB0714_REV01!U370,IF($C$4="TEBA0714_REV01",CALC_CONN_TEBA0714_REV01!U370,))),"---")</f>
        <v>0</v>
      </c>
      <c r="D370" s="43">
        <f>IFERROR(IF($C$4="TEBT0714_REV01",CALC_CONN_TEBT0714_REV01!D370,IF($C$4="TEBB0714_REV01",CALC_CONN_TEBB0714_REV01!D370,IF($C$4="TEBA0714_REV01",CALC_CONN_TEBA0714_REV01!D370,))),"---")</f>
        <v>0</v>
      </c>
      <c r="E370" s="43">
        <f>IFERROR(IF($C$4="TEBT0714_REV01",CALC_CONN_TEBT0714_REV01!E370,IF($C$4="TEBB0714_REV01",CALC_CONN_TEBB0714_REV01!E370,IF($C$4="TEBA0714_REV01",CALC_CONN_TEBA0714_REV01!E370,))),"---")</f>
        <v>0</v>
      </c>
      <c r="F370" s="44" t="str">
        <f>IFERROR(IF(VLOOKUP($D370&amp;"-"&amp;$E370,IF($C$4="TEBA0714_REV01",CALC_CONN_TEBA0714_REV01!$F:$I,IF($C$4="TEBB0714_REV01",CALC_CONN_TEBB0714_REV01!$F:$I,IF($C$4="TEBT0714_REV01",CALC_CONN_TEBT0714_REV01!$F:$I))),4,0)="--","---",IF($C$4="TEBA0714_REV01",CALC_CONN_TEBA0714_REV01!$G370&amp; " --&gt; " &amp;CALC_CONN_TEBA0714_REV01!$I370&amp; " --&gt; ",IF($C$4="TEBB0714_REV01",CALC_CONN_TEBB0714_REV01!$G370&amp; " --&gt; " &amp;CALC_CONN_TEBB0714_REV01!$I370&amp; " --&gt; ",IF($C$4="TEBT0714_REV01",CALC_CONN_TEBT0714_REV01!$G370&amp; " --&gt; " &amp;CALC_CONN_TEBT0714_REV01!$I370&amp; " --&gt; ")))),"---")</f>
        <v>---</v>
      </c>
      <c r="G370" s="44" t="str">
        <f>IFERROR(IF(VLOOKUP($D370&amp;"-"&amp;$E370,IF($C$4="TEBA0714_REV01",CALC_CONN_TEBA0714_REV01!$F:$H,IF($C$4="TEBB0714_REV01",CALC_CONN_TEBB0714_REV01!$F:$H,IF($C$4="TEBT0714_REV01",CALC_CONN_TEBT0714_REV01!$F:$H))),3,0)="--",VLOOKUP($D370&amp;"-"&amp;$E370,IF($C$4="TEBA0714_REV01",CALC_CONN_TEBA0714_REV01!$F:$H,IF($C$4="TEBB0714_REV01",CALC_CONN_TEBB0714_REV01!$F:$H,IF($C$4="TEBT0714_REV01",CALC_CONN_TEBT0714_REV01!$F:$H))),2,0),VLOOKUP($D370&amp;"-"&amp;$E370,IF($C$4="TEBA0714_REV01",CALC_CONN_TEBA0714_REV01!$F:$H,IF($C$4="TEBB0714_REV01",CALC_CONN_TEBB0714_REV01!$F:$H,IF($C$4="TEBT0714_REV01",CALC_CONN_TEBT0714_REV01!$F:$H))),3,0)),"---")</f>
        <v>---</v>
      </c>
      <c r="H370" s="44" t="str">
        <f>IFERROR(VLOOKUP(G370,IF($C$4="TEBT0714_REV01",CALC_CONN_TEBT0714_REV01!$G:$T,IF($C$4="TEBB0714_REV01",CALC_CONN_TEBB0714_REV01!$G:$T,IF($C$4="TEBA0714_REV01",CALC_CONN_TEBA0714_REV01!$G:$T))),14,0),"---")</f>
        <v>---</v>
      </c>
      <c r="I370" s="44" t="str">
        <f>IFERROR(VLOOKUP($D370&amp;"-"&amp;$E370,IF($C$4="TEBA0714_REV01",CALC_CONN_TEBA0714_REV01!$F:$K,IF($C$4="TEBB0714_REV01",CALC_CONN_TEBB0714_REV01!$F:$K,IF($C$4="TEBT0714_REV01",CALC_CONN_TEBT0714_REV01!$F:$K,"???"))),6,0),"---")</f>
        <v>---</v>
      </c>
      <c r="J370" s="45" t="str">
        <f>IFERROR(VLOOKUP($D370&amp;"-"&amp;$E370,IF($C$4="TEBA0714_REV01",CALC_CONN_TEBA0714_REV01!$F:$M,IF($C$4="TEBB0714_REV01",CALC_CONN_TEBB0714_REV01!$F:$M,IF($C$4="TEBT0714_REV01",CALC_CONN_TEBT0714_REV01!$F:$M,"???"))),8,0),"---")</f>
        <v>---</v>
      </c>
      <c r="K370" s="46" t="str">
        <f>IFERROR(VLOOKUP($D370&amp;"-"&amp;$E370,IF($C$4="TEBT0714_REV01",CALC_CONN_TEBT0714_REV01!$F:$N,IF($C$4="TEBB0714_REV01",CALC_CONN_TEBB0714_REV01!$F:$N,IF($C$4="TEBA0714_REV01",CALC_CONN_TEBA0714_REV01!$F:$N))),9,0),"---")</f>
        <v>---</v>
      </c>
      <c r="L370" s="44" t="str">
        <f>IFERROR(VLOOKUP(K370,B2B!$H$3:$I$2000,2,0),"---")</f>
        <v>---</v>
      </c>
      <c r="M370" s="44" t="str">
        <f>IFERROR(VLOOKUP(L370,IF($M$4="TE0714_REV01",RAW_m_TE0714_REV01!$AD:$AH,IF($M$4="TE0714_REV02",RAW_m_TE0714_REV02!$AD:$AH,IF($M$4="TE0714_REV03",RAW_m_TE0714_REV03!$AD:$AH))),5,0),"---")</f>
        <v>---</v>
      </c>
      <c r="N370" s="44" t="str">
        <f>IFERROR(VLOOKUP(L370,IF($M$4="TE0714_REV01",RAW_m_TE0714_REV01!$AE:$AJ,IF($M$4="TE0714_REV02",RAW_m_TE0714_REV02!$AE:$AJ,IF($M$4="TE0714_REV03",RAW_m_TE0714_REV03!$AE:$AJ))),6,0),"---")</f>
        <v>---</v>
      </c>
      <c r="O370" s="54" t="str">
        <f>IFERROR(VLOOKUP(L370,IF($M$4="TE0714_REV01",RAW_m_TE0714_REV01!$AD:$AE,IF($M$4="TE0714_REV02",RAW_m_TE0714_REV02!$AD:$AE,IF($M$4="TE0714_REV03",RAW_m_TE0714_REV03!$AD:$AE))),2,0),"---")</f>
        <v>---</v>
      </c>
      <c r="P370" s="44" t="str">
        <f>IFERROR(VLOOKUP(O370,IF($M$4="TE0714_REV01",RAW_m_TE0714_REV01!$AJ:$AK,IF($M$4="TE0714_REV02",RAW_m_TE0714_REV02!$AJ:$AK,IF($M$4="TE0714_REV03",RAW_m_TE0714_REV03!$AJ:$AK))),2,0),"---")</f>
        <v>---</v>
      </c>
      <c r="Q370" s="44" t="str">
        <f>IFERROR(VLOOKUP(L370,IF($M$4="TE0714_REV01",RAW_m_TE0714_REV01!$AD:$AF,IF($M$4="TE0714_REV02",RAW_m_TE0714_REV02!$AD:$AF,IF($M$4="TE0714_REV03",RAW_m_TE0714_REV03!$AD:$AF))),3,0),"---")</f>
        <v>---</v>
      </c>
      <c r="R370" s="44" t="str">
        <f>IFERROR(VLOOKUP(O370,IF($M$4="TE0714_REV01",RAW_m_TE0714_REV01!$AE:$AG,IF($M$4="TE0714_REV02",RAW_m_TE0714_REV02!$AE:$AG,IF($M$4="TE0714_REV03",RAW_m_TE0714_REV03!$AE:$AG))),3,0),"---")</f>
        <v>---</v>
      </c>
      <c r="S370" s="44" t="str">
        <f t="shared" si="11"/>
        <v>---</v>
      </c>
    </row>
    <row r="371" spans="2:19" ht="15" customHeight="1" x14ac:dyDescent="0.25">
      <c r="B371" s="41">
        <f t="shared" si="10"/>
        <v>366</v>
      </c>
      <c r="C371" s="42">
        <f>IFERROR(IF($C$4="TEBT0714_REV01",CALC_CONN_TEBT0714_REV01!U371,IF($C$4="TEBB0714_REV01",CALC_CONN_TEBB0714_REV01!U371,IF($C$4="TEBA0714_REV01",CALC_CONN_TEBA0714_REV01!U371,))),"---")</f>
        <v>0</v>
      </c>
      <c r="D371" s="43">
        <f>IFERROR(IF($C$4="TEBT0714_REV01",CALC_CONN_TEBT0714_REV01!D371,IF($C$4="TEBB0714_REV01",CALC_CONN_TEBB0714_REV01!D371,IF($C$4="TEBA0714_REV01",CALC_CONN_TEBA0714_REV01!D371,))),"---")</f>
        <v>0</v>
      </c>
      <c r="E371" s="43">
        <f>IFERROR(IF($C$4="TEBT0714_REV01",CALC_CONN_TEBT0714_REV01!E371,IF($C$4="TEBB0714_REV01",CALC_CONN_TEBB0714_REV01!E371,IF($C$4="TEBA0714_REV01",CALC_CONN_TEBA0714_REV01!E371,))),"---")</f>
        <v>0</v>
      </c>
      <c r="F371" s="44" t="str">
        <f>IFERROR(IF(VLOOKUP($D371&amp;"-"&amp;$E371,IF($C$4="TEBA0714_REV01",CALC_CONN_TEBA0714_REV01!$F:$I,IF($C$4="TEBB0714_REV01",CALC_CONN_TEBB0714_REV01!$F:$I,IF($C$4="TEBT0714_REV01",CALC_CONN_TEBT0714_REV01!$F:$I))),4,0)="--","---",IF($C$4="TEBA0714_REV01",CALC_CONN_TEBA0714_REV01!$G371&amp; " --&gt; " &amp;CALC_CONN_TEBA0714_REV01!$I371&amp; " --&gt; ",IF($C$4="TEBB0714_REV01",CALC_CONN_TEBB0714_REV01!$G371&amp; " --&gt; " &amp;CALC_CONN_TEBB0714_REV01!$I371&amp; " --&gt; ",IF($C$4="TEBT0714_REV01",CALC_CONN_TEBT0714_REV01!$G371&amp; " --&gt; " &amp;CALC_CONN_TEBT0714_REV01!$I371&amp; " --&gt; ")))),"---")</f>
        <v>---</v>
      </c>
      <c r="G371" s="44" t="str">
        <f>IFERROR(IF(VLOOKUP($D371&amp;"-"&amp;$E371,IF($C$4="TEBA0714_REV01",CALC_CONN_TEBA0714_REV01!$F:$H,IF($C$4="TEBB0714_REV01",CALC_CONN_TEBB0714_REV01!$F:$H,IF($C$4="TEBT0714_REV01",CALC_CONN_TEBT0714_REV01!$F:$H))),3,0)="--",VLOOKUP($D371&amp;"-"&amp;$E371,IF($C$4="TEBA0714_REV01",CALC_CONN_TEBA0714_REV01!$F:$H,IF($C$4="TEBB0714_REV01",CALC_CONN_TEBB0714_REV01!$F:$H,IF($C$4="TEBT0714_REV01",CALC_CONN_TEBT0714_REV01!$F:$H))),2,0),VLOOKUP($D371&amp;"-"&amp;$E371,IF($C$4="TEBA0714_REV01",CALC_CONN_TEBA0714_REV01!$F:$H,IF($C$4="TEBB0714_REV01",CALC_CONN_TEBB0714_REV01!$F:$H,IF($C$4="TEBT0714_REV01",CALC_CONN_TEBT0714_REV01!$F:$H))),3,0)),"---")</f>
        <v>---</v>
      </c>
      <c r="H371" s="44" t="str">
        <f>IFERROR(VLOOKUP(G371,IF($C$4="TEBT0714_REV01",CALC_CONN_TEBT0714_REV01!$G:$T,IF($C$4="TEBB0714_REV01",CALC_CONN_TEBB0714_REV01!$G:$T,IF($C$4="TEBA0714_REV01",CALC_CONN_TEBA0714_REV01!$G:$T))),14,0),"---")</f>
        <v>---</v>
      </c>
      <c r="I371" s="44" t="str">
        <f>IFERROR(VLOOKUP($D371&amp;"-"&amp;$E371,IF($C$4="TEBA0714_REV01",CALC_CONN_TEBA0714_REV01!$F:$K,IF($C$4="TEBB0714_REV01",CALC_CONN_TEBB0714_REV01!$F:$K,IF($C$4="TEBT0714_REV01",CALC_CONN_TEBT0714_REV01!$F:$K,"???"))),6,0),"---")</f>
        <v>---</v>
      </c>
      <c r="J371" s="45" t="str">
        <f>IFERROR(VLOOKUP($D371&amp;"-"&amp;$E371,IF($C$4="TEBA0714_REV01",CALC_CONN_TEBA0714_REV01!$F:$M,IF($C$4="TEBB0714_REV01",CALC_CONN_TEBB0714_REV01!$F:$M,IF($C$4="TEBT0714_REV01",CALC_CONN_TEBT0714_REV01!$F:$M,"???"))),8,0),"---")</f>
        <v>---</v>
      </c>
      <c r="K371" s="46" t="str">
        <f>IFERROR(VLOOKUP($D371&amp;"-"&amp;$E371,IF($C$4="TEBT0714_REV01",CALC_CONN_TEBT0714_REV01!$F:$N,IF($C$4="TEBB0714_REV01",CALC_CONN_TEBB0714_REV01!$F:$N,IF($C$4="TEBA0714_REV01",CALC_CONN_TEBA0714_REV01!$F:$N))),9,0),"---")</f>
        <v>---</v>
      </c>
      <c r="L371" s="44" t="str">
        <f>IFERROR(VLOOKUP(K371,B2B!$H$3:$I$2000,2,0),"---")</f>
        <v>---</v>
      </c>
      <c r="M371" s="44" t="str">
        <f>IFERROR(VLOOKUP(L371,IF($M$4="TE0714_REV01",RAW_m_TE0714_REV01!$AD:$AH,IF($M$4="TE0714_REV02",RAW_m_TE0714_REV02!$AD:$AH,IF($M$4="TE0714_REV03",RAW_m_TE0714_REV03!$AD:$AH))),5,0),"---")</f>
        <v>---</v>
      </c>
      <c r="N371" s="44" t="str">
        <f>IFERROR(VLOOKUP(L371,IF($M$4="TE0714_REV01",RAW_m_TE0714_REV01!$AE:$AJ,IF($M$4="TE0714_REV02",RAW_m_TE0714_REV02!$AE:$AJ,IF($M$4="TE0714_REV03",RAW_m_TE0714_REV03!$AE:$AJ))),6,0),"---")</f>
        <v>---</v>
      </c>
      <c r="O371" s="54" t="str">
        <f>IFERROR(VLOOKUP(L371,IF($M$4="TE0714_REV01",RAW_m_TE0714_REV01!$AD:$AE,IF($M$4="TE0714_REV02",RAW_m_TE0714_REV02!$AD:$AE,IF($M$4="TE0714_REV03",RAW_m_TE0714_REV03!$AD:$AE))),2,0),"---")</f>
        <v>---</v>
      </c>
      <c r="P371" s="44" t="str">
        <f>IFERROR(VLOOKUP(O371,IF($M$4="TE0714_REV01",RAW_m_TE0714_REV01!$AJ:$AK,IF($M$4="TE0714_REV02",RAW_m_TE0714_REV02!$AJ:$AK,IF($M$4="TE0714_REV03",RAW_m_TE0714_REV03!$AJ:$AK))),2,0),"---")</f>
        <v>---</v>
      </c>
      <c r="Q371" s="44" t="str">
        <f>IFERROR(VLOOKUP(L371,IF($M$4="TE0714_REV01",RAW_m_TE0714_REV01!$AD:$AF,IF($M$4="TE0714_REV02",RAW_m_TE0714_REV02!$AD:$AF,IF($M$4="TE0714_REV03",RAW_m_TE0714_REV03!$AD:$AF))),3,0),"---")</f>
        <v>---</v>
      </c>
      <c r="R371" s="44" t="str">
        <f>IFERROR(VLOOKUP(O371,IF($M$4="TE0714_REV01",RAW_m_TE0714_REV01!$AE:$AG,IF($M$4="TE0714_REV02",RAW_m_TE0714_REV02!$AE:$AG,IF($M$4="TE0714_REV03",RAW_m_TE0714_REV03!$AE:$AG))),3,0),"---")</f>
        <v>---</v>
      </c>
      <c r="S371" s="44" t="str">
        <f t="shared" si="11"/>
        <v>---</v>
      </c>
    </row>
    <row r="372" spans="2:19" ht="15" customHeight="1" x14ac:dyDescent="0.25">
      <c r="B372" s="41">
        <f t="shared" si="10"/>
        <v>367</v>
      </c>
      <c r="C372" s="42">
        <f>IFERROR(IF($C$4="TEBT0714_REV01",CALC_CONN_TEBT0714_REV01!U372,IF($C$4="TEBB0714_REV01",CALC_CONN_TEBB0714_REV01!U372,IF($C$4="TEBA0714_REV01",CALC_CONN_TEBA0714_REV01!U372,))),"---")</f>
        <v>0</v>
      </c>
      <c r="D372" s="43">
        <f>IFERROR(IF($C$4="TEBT0714_REV01",CALC_CONN_TEBT0714_REV01!D372,IF($C$4="TEBB0714_REV01",CALC_CONN_TEBB0714_REV01!D372,IF($C$4="TEBA0714_REV01",CALC_CONN_TEBA0714_REV01!D372,))),"---")</f>
        <v>0</v>
      </c>
      <c r="E372" s="43">
        <f>IFERROR(IF($C$4="TEBT0714_REV01",CALC_CONN_TEBT0714_REV01!E372,IF($C$4="TEBB0714_REV01",CALC_CONN_TEBB0714_REV01!E372,IF($C$4="TEBA0714_REV01",CALC_CONN_TEBA0714_REV01!E372,))),"---")</f>
        <v>0</v>
      </c>
      <c r="F372" s="44" t="str">
        <f>IFERROR(IF(VLOOKUP($D372&amp;"-"&amp;$E372,IF($C$4="TEBA0714_REV01",CALC_CONN_TEBA0714_REV01!$F:$I,IF($C$4="TEBB0714_REV01",CALC_CONN_TEBB0714_REV01!$F:$I,IF($C$4="TEBT0714_REV01",CALC_CONN_TEBT0714_REV01!$F:$I))),4,0)="--","---",IF($C$4="TEBA0714_REV01",CALC_CONN_TEBA0714_REV01!$G372&amp; " --&gt; " &amp;CALC_CONN_TEBA0714_REV01!$I372&amp; " --&gt; ",IF($C$4="TEBB0714_REV01",CALC_CONN_TEBB0714_REV01!$G372&amp; " --&gt; " &amp;CALC_CONN_TEBB0714_REV01!$I372&amp; " --&gt; ",IF($C$4="TEBT0714_REV01",CALC_CONN_TEBT0714_REV01!$G372&amp; " --&gt; " &amp;CALC_CONN_TEBT0714_REV01!$I372&amp; " --&gt; ")))),"---")</f>
        <v>---</v>
      </c>
      <c r="G372" s="44" t="str">
        <f>IFERROR(IF(VLOOKUP($D372&amp;"-"&amp;$E372,IF($C$4="TEBA0714_REV01",CALC_CONN_TEBA0714_REV01!$F:$H,IF($C$4="TEBB0714_REV01",CALC_CONN_TEBB0714_REV01!$F:$H,IF($C$4="TEBT0714_REV01",CALC_CONN_TEBT0714_REV01!$F:$H))),3,0)="--",VLOOKUP($D372&amp;"-"&amp;$E372,IF($C$4="TEBA0714_REV01",CALC_CONN_TEBA0714_REV01!$F:$H,IF($C$4="TEBB0714_REV01",CALC_CONN_TEBB0714_REV01!$F:$H,IF($C$4="TEBT0714_REV01",CALC_CONN_TEBT0714_REV01!$F:$H))),2,0),VLOOKUP($D372&amp;"-"&amp;$E372,IF($C$4="TEBA0714_REV01",CALC_CONN_TEBA0714_REV01!$F:$H,IF($C$4="TEBB0714_REV01",CALC_CONN_TEBB0714_REV01!$F:$H,IF($C$4="TEBT0714_REV01",CALC_CONN_TEBT0714_REV01!$F:$H))),3,0)),"---")</f>
        <v>---</v>
      </c>
      <c r="H372" s="44" t="str">
        <f>IFERROR(VLOOKUP(G372,IF($C$4="TEBT0714_REV01",CALC_CONN_TEBT0714_REV01!$G:$T,IF($C$4="TEBB0714_REV01",CALC_CONN_TEBB0714_REV01!$G:$T,IF($C$4="TEBA0714_REV01",CALC_CONN_TEBA0714_REV01!$G:$T))),14,0),"---")</f>
        <v>---</v>
      </c>
      <c r="I372" s="44" t="str">
        <f>IFERROR(VLOOKUP($D372&amp;"-"&amp;$E372,IF($C$4="TEBA0714_REV01",CALC_CONN_TEBA0714_REV01!$F:$K,IF($C$4="TEBB0714_REV01",CALC_CONN_TEBB0714_REV01!$F:$K,IF($C$4="TEBT0714_REV01",CALC_CONN_TEBT0714_REV01!$F:$K,"???"))),6,0),"---")</f>
        <v>---</v>
      </c>
      <c r="J372" s="45" t="str">
        <f>IFERROR(VLOOKUP($D372&amp;"-"&amp;$E372,IF($C$4="TEBA0714_REV01",CALC_CONN_TEBA0714_REV01!$F:$M,IF($C$4="TEBB0714_REV01",CALC_CONN_TEBB0714_REV01!$F:$M,IF($C$4="TEBT0714_REV01",CALC_CONN_TEBT0714_REV01!$F:$M,"???"))),8,0),"---")</f>
        <v>---</v>
      </c>
      <c r="K372" s="46" t="str">
        <f>IFERROR(VLOOKUP($D372&amp;"-"&amp;$E372,IF($C$4="TEBT0714_REV01",CALC_CONN_TEBT0714_REV01!$F:$N,IF($C$4="TEBB0714_REV01",CALC_CONN_TEBB0714_REV01!$F:$N,IF($C$4="TEBA0714_REV01",CALC_CONN_TEBA0714_REV01!$F:$N))),9,0),"---")</f>
        <v>---</v>
      </c>
      <c r="L372" s="44" t="str">
        <f>IFERROR(VLOOKUP(K372,B2B!$H$3:$I$2000,2,0),"---")</f>
        <v>---</v>
      </c>
      <c r="M372" s="44" t="str">
        <f>IFERROR(VLOOKUP(L372,IF($M$4="TE0714_REV01",RAW_m_TE0714_REV01!$AD:$AH,IF($M$4="TE0714_REV02",RAW_m_TE0714_REV02!$AD:$AH,IF($M$4="TE0714_REV03",RAW_m_TE0714_REV03!$AD:$AH))),5,0),"---")</f>
        <v>---</v>
      </c>
      <c r="N372" s="44" t="str">
        <f>IFERROR(VLOOKUP(L372,IF($M$4="TE0714_REV01",RAW_m_TE0714_REV01!$AE:$AJ,IF($M$4="TE0714_REV02",RAW_m_TE0714_REV02!$AE:$AJ,IF($M$4="TE0714_REV03",RAW_m_TE0714_REV03!$AE:$AJ))),6,0),"---")</f>
        <v>---</v>
      </c>
      <c r="O372" s="54" t="str">
        <f>IFERROR(VLOOKUP(L372,IF($M$4="TE0714_REV01",RAW_m_TE0714_REV01!$AD:$AE,IF($M$4="TE0714_REV02",RAW_m_TE0714_REV02!$AD:$AE,IF($M$4="TE0714_REV03",RAW_m_TE0714_REV03!$AD:$AE))),2,0),"---")</f>
        <v>---</v>
      </c>
      <c r="P372" s="44" t="str">
        <f>IFERROR(VLOOKUP(O372,IF($M$4="TE0714_REV01",RAW_m_TE0714_REV01!$AJ:$AK,IF($M$4="TE0714_REV02",RAW_m_TE0714_REV02!$AJ:$AK,IF($M$4="TE0714_REV03",RAW_m_TE0714_REV03!$AJ:$AK))),2,0),"---")</f>
        <v>---</v>
      </c>
      <c r="Q372" s="44" t="str">
        <f>IFERROR(VLOOKUP(L372,IF($M$4="TE0714_REV01",RAW_m_TE0714_REV01!$AD:$AF,IF($M$4="TE0714_REV02",RAW_m_TE0714_REV02!$AD:$AF,IF($M$4="TE0714_REV03",RAW_m_TE0714_REV03!$AD:$AF))),3,0),"---")</f>
        <v>---</v>
      </c>
      <c r="R372" s="44" t="str">
        <f>IFERROR(VLOOKUP(O372,IF($M$4="TE0714_REV01",RAW_m_TE0714_REV01!$AE:$AG,IF($M$4="TE0714_REV02",RAW_m_TE0714_REV02!$AE:$AG,IF($M$4="TE0714_REV03",RAW_m_TE0714_REV03!$AE:$AG))),3,0),"---")</f>
        <v>---</v>
      </c>
      <c r="S372" s="44" t="str">
        <f t="shared" si="11"/>
        <v>---</v>
      </c>
    </row>
    <row r="373" spans="2:19" ht="15" customHeight="1" x14ac:dyDescent="0.25">
      <c r="B373" s="41">
        <f t="shared" si="10"/>
        <v>368</v>
      </c>
      <c r="C373" s="42">
        <f>IFERROR(IF($C$4="TEBT0714_REV01",CALC_CONN_TEBT0714_REV01!U373,IF($C$4="TEBB0714_REV01",CALC_CONN_TEBB0714_REV01!U373,IF($C$4="TEBA0714_REV01",CALC_CONN_TEBA0714_REV01!U373,))),"---")</f>
        <v>0</v>
      </c>
      <c r="D373" s="43">
        <f>IFERROR(IF($C$4="TEBT0714_REV01",CALC_CONN_TEBT0714_REV01!D373,IF($C$4="TEBB0714_REV01",CALC_CONN_TEBB0714_REV01!D373,IF($C$4="TEBA0714_REV01",CALC_CONN_TEBA0714_REV01!D373,))),"---")</f>
        <v>0</v>
      </c>
      <c r="E373" s="43">
        <f>IFERROR(IF($C$4="TEBT0714_REV01",CALC_CONN_TEBT0714_REV01!E373,IF($C$4="TEBB0714_REV01",CALC_CONN_TEBB0714_REV01!E373,IF($C$4="TEBA0714_REV01",CALC_CONN_TEBA0714_REV01!E373,))),"---")</f>
        <v>0</v>
      </c>
      <c r="F373" s="44" t="str">
        <f>IFERROR(IF(VLOOKUP($D373&amp;"-"&amp;$E373,IF($C$4="TEBA0714_REV01",CALC_CONN_TEBA0714_REV01!$F:$I,IF($C$4="TEBB0714_REV01",CALC_CONN_TEBB0714_REV01!$F:$I,IF($C$4="TEBT0714_REV01",CALC_CONN_TEBT0714_REV01!$F:$I))),4,0)="--","---",IF($C$4="TEBA0714_REV01",CALC_CONN_TEBA0714_REV01!$G373&amp; " --&gt; " &amp;CALC_CONN_TEBA0714_REV01!$I373&amp; " --&gt; ",IF($C$4="TEBB0714_REV01",CALC_CONN_TEBB0714_REV01!$G373&amp; " --&gt; " &amp;CALC_CONN_TEBB0714_REV01!$I373&amp; " --&gt; ",IF($C$4="TEBT0714_REV01",CALC_CONN_TEBT0714_REV01!$G373&amp; " --&gt; " &amp;CALC_CONN_TEBT0714_REV01!$I373&amp; " --&gt; ")))),"---")</f>
        <v>---</v>
      </c>
      <c r="G373" s="44" t="str">
        <f>IFERROR(IF(VLOOKUP($D373&amp;"-"&amp;$E373,IF($C$4="TEBA0714_REV01",CALC_CONN_TEBA0714_REV01!$F:$H,IF($C$4="TEBB0714_REV01",CALC_CONN_TEBB0714_REV01!$F:$H,IF($C$4="TEBT0714_REV01",CALC_CONN_TEBT0714_REV01!$F:$H))),3,0)="--",VLOOKUP($D373&amp;"-"&amp;$E373,IF($C$4="TEBA0714_REV01",CALC_CONN_TEBA0714_REV01!$F:$H,IF($C$4="TEBB0714_REV01",CALC_CONN_TEBB0714_REV01!$F:$H,IF($C$4="TEBT0714_REV01",CALC_CONN_TEBT0714_REV01!$F:$H))),2,0),VLOOKUP($D373&amp;"-"&amp;$E373,IF($C$4="TEBA0714_REV01",CALC_CONN_TEBA0714_REV01!$F:$H,IF($C$4="TEBB0714_REV01",CALC_CONN_TEBB0714_REV01!$F:$H,IF($C$4="TEBT0714_REV01",CALC_CONN_TEBT0714_REV01!$F:$H))),3,0)),"---")</f>
        <v>---</v>
      </c>
      <c r="H373" s="44" t="str">
        <f>IFERROR(VLOOKUP(G373,IF($C$4="TEBT0714_REV01",CALC_CONN_TEBT0714_REV01!$G:$T,IF($C$4="TEBB0714_REV01",CALC_CONN_TEBB0714_REV01!$G:$T,IF($C$4="TEBA0714_REV01",CALC_CONN_TEBA0714_REV01!$G:$T))),14,0),"---")</f>
        <v>---</v>
      </c>
      <c r="I373" s="44" t="str">
        <f>IFERROR(VLOOKUP($D373&amp;"-"&amp;$E373,IF($C$4="TEBA0714_REV01",CALC_CONN_TEBA0714_REV01!$F:$K,IF($C$4="TEBB0714_REV01",CALC_CONN_TEBB0714_REV01!$F:$K,IF($C$4="TEBT0714_REV01",CALC_CONN_TEBT0714_REV01!$F:$K,"???"))),6,0),"---")</f>
        <v>---</v>
      </c>
      <c r="J373" s="45" t="str">
        <f>IFERROR(VLOOKUP($D373&amp;"-"&amp;$E373,IF($C$4="TEBA0714_REV01",CALC_CONN_TEBA0714_REV01!$F:$M,IF($C$4="TEBB0714_REV01",CALC_CONN_TEBB0714_REV01!$F:$M,IF($C$4="TEBT0714_REV01",CALC_CONN_TEBT0714_REV01!$F:$M,"???"))),8,0),"---")</f>
        <v>---</v>
      </c>
      <c r="K373" s="46" t="str">
        <f>IFERROR(VLOOKUP($D373&amp;"-"&amp;$E373,IF($C$4="TEBT0714_REV01",CALC_CONN_TEBT0714_REV01!$F:$N,IF($C$4="TEBB0714_REV01",CALC_CONN_TEBB0714_REV01!$F:$N,IF($C$4="TEBA0714_REV01",CALC_CONN_TEBA0714_REV01!$F:$N))),9,0),"---")</f>
        <v>---</v>
      </c>
      <c r="L373" s="44" t="str">
        <f>IFERROR(VLOOKUP(K373,B2B!$H$3:$I$2000,2,0),"---")</f>
        <v>---</v>
      </c>
      <c r="M373" s="44" t="str">
        <f>IFERROR(VLOOKUP(L373,IF($M$4="TE0714_REV01",RAW_m_TE0714_REV01!$AD:$AH,IF($M$4="TE0714_REV02",RAW_m_TE0714_REV02!$AD:$AH,IF($M$4="TE0714_REV03",RAW_m_TE0714_REV03!$AD:$AH))),5,0),"---")</f>
        <v>---</v>
      </c>
      <c r="N373" s="44" t="str">
        <f>IFERROR(VLOOKUP(L373,IF($M$4="TE0714_REV01",RAW_m_TE0714_REV01!$AE:$AJ,IF($M$4="TE0714_REV02",RAW_m_TE0714_REV02!$AE:$AJ,IF($M$4="TE0714_REV03",RAW_m_TE0714_REV03!$AE:$AJ))),6,0),"---")</f>
        <v>---</v>
      </c>
      <c r="O373" s="54" t="str">
        <f>IFERROR(VLOOKUP(L373,IF($M$4="TE0714_REV01",RAW_m_TE0714_REV01!$AD:$AE,IF($M$4="TE0714_REV02",RAW_m_TE0714_REV02!$AD:$AE,IF($M$4="TE0714_REV03",RAW_m_TE0714_REV03!$AD:$AE))),2,0),"---")</f>
        <v>---</v>
      </c>
      <c r="P373" s="44" t="str">
        <f>IFERROR(VLOOKUP(O373,IF($M$4="TE0714_REV01",RAW_m_TE0714_REV01!$AJ:$AK,IF($M$4="TE0714_REV02",RAW_m_TE0714_REV02!$AJ:$AK,IF($M$4="TE0714_REV03",RAW_m_TE0714_REV03!$AJ:$AK))),2,0),"---")</f>
        <v>---</v>
      </c>
      <c r="Q373" s="44" t="str">
        <f>IFERROR(VLOOKUP(L373,IF($M$4="TE0714_REV01",RAW_m_TE0714_REV01!$AD:$AF,IF($M$4="TE0714_REV02",RAW_m_TE0714_REV02!$AD:$AF,IF($M$4="TE0714_REV03",RAW_m_TE0714_REV03!$AD:$AF))),3,0),"---")</f>
        <v>---</v>
      </c>
      <c r="R373" s="44" t="str">
        <f>IFERROR(VLOOKUP(O373,IF($M$4="TE0714_REV01",RAW_m_TE0714_REV01!$AE:$AG,IF($M$4="TE0714_REV02",RAW_m_TE0714_REV02!$AE:$AG,IF($M$4="TE0714_REV03",RAW_m_TE0714_REV03!$AE:$AG))),3,0),"---")</f>
        <v>---</v>
      </c>
      <c r="S373" s="44" t="str">
        <f t="shared" si="11"/>
        <v>---</v>
      </c>
    </row>
    <row r="374" spans="2:19" ht="15" customHeight="1" x14ac:dyDescent="0.25">
      <c r="B374" s="41">
        <f t="shared" si="10"/>
        <v>369</v>
      </c>
      <c r="C374" s="42">
        <f>IFERROR(IF($C$4="TEBT0714_REV01",CALC_CONN_TEBT0714_REV01!U374,IF($C$4="TEBB0714_REV01",CALC_CONN_TEBB0714_REV01!U374,IF($C$4="TEBA0714_REV01",CALC_CONN_TEBA0714_REV01!U374,))),"---")</f>
        <v>0</v>
      </c>
      <c r="D374" s="43">
        <f>IFERROR(IF($C$4="TEBT0714_REV01",CALC_CONN_TEBT0714_REV01!D374,IF($C$4="TEBB0714_REV01",CALC_CONN_TEBB0714_REV01!D374,IF($C$4="TEBA0714_REV01",CALC_CONN_TEBA0714_REV01!D374,))),"---")</f>
        <v>0</v>
      </c>
      <c r="E374" s="43">
        <f>IFERROR(IF($C$4="TEBT0714_REV01",CALC_CONN_TEBT0714_REV01!E374,IF($C$4="TEBB0714_REV01",CALC_CONN_TEBB0714_REV01!E374,IF($C$4="TEBA0714_REV01",CALC_CONN_TEBA0714_REV01!E374,))),"---")</f>
        <v>0</v>
      </c>
      <c r="F374" s="44" t="str">
        <f>IFERROR(IF(VLOOKUP($D374&amp;"-"&amp;$E374,IF($C$4="TEBA0714_REV01",CALC_CONN_TEBA0714_REV01!$F:$I,IF($C$4="TEBB0714_REV01",CALC_CONN_TEBB0714_REV01!$F:$I,IF($C$4="TEBT0714_REV01",CALC_CONN_TEBT0714_REV01!$F:$I))),4,0)="--","---",IF($C$4="TEBA0714_REV01",CALC_CONN_TEBA0714_REV01!$G374&amp; " --&gt; " &amp;CALC_CONN_TEBA0714_REV01!$I374&amp; " --&gt; ",IF($C$4="TEBB0714_REV01",CALC_CONN_TEBB0714_REV01!$G374&amp; " --&gt; " &amp;CALC_CONN_TEBB0714_REV01!$I374&amp; " --&gt; ",IF($C$4="TEBT0714_REV01",CALC_CONN_TEBT0714_REV01!$G374&amp; " --&gt; " &amp;CALC_CONN_TEBT0714_REV01!$I374&amp; " --&gt; ")))),"---")</f>
        <v>---</v>
      </c>
      <c r="G374" s="44" t="str">
        <f>IFERROR(IF(VLOOKUP($D374&amp;"-"&amp;$E374,IF($C$4="TEBA0714_REV01",CALC_CONN_TEBA0714_REV01!$F:$H,IF($C$4="TEBB0714_REV01",CALC_CONN_TEBB0714_REV01!$F:$H,IF($C$4="TEBT0714_REV01",CALC_CONN_TEBT0714_REV01!$F:$H))),3,0)="--",VLOOKUP($D374&amp;"-"&amp;$E374,IF($C$4="TEBA0714_REV01",CALC_CONN_TEBA0714_REV01!$F:$H,IF($C$4="TEBB0714_REV01",CALC_CONN_TEBB0714_REV01!$F:$H,IF($C$4="TEBT0714_REV01",CALC_CONN_TEBT0714_REV01!$F:$H))),2,0),VLOOKUP($D374&amp;"-"&amp;$E374,IF($C$4="TEBA0714_REV01",CALC_CONN_TEBA0714_REV01!$F:$H,IF($C$4="TEBB0714_REV01",CALC_CONN_TEBB0714_REV01!$F:$H,IF($C$4="TEBT0714_REV01",CALC_CONN_TEBT0714_REV01!$F:$H))),3,0)),"---")</f>
        <v>---</v>
      </c>
      <c r="H374" s="44" t="str">
        <f>IFERROR(VLOOKUP(G374,IF($C$4="TEBT0714_REV01",CALC_CONN_TEBT0714_REV01!$G:$T,IF($C$4="TEBB0714_REV01",CALC_CONN_TEBB0714_REV01!$G:$T,IF($C$4="TEBA0714_REV01",CALC_CONN_TEBA0714_REV01!$G:$T))),14,0),"---")</f>
        <v>---</v>
      </c>
      <c r="I374" s="44" t="str">
        <f>IFERROR(VLOOKUP($D374&amp;"-"&amp;$E374,IF($C$4="TEBA0714_REV01",CALC_CONN_TEBA0714_REV01!$F:$K,IF($C$4="TEBB0714_REV01",CALC_CONN_TEBB0714_REV01!$F:$K,IF($C$4="TEBT0714_REV01",CALC_CONN_TEBT0714_REV01!$F:$K,"???"))),6,0),"---")</f>
        <v>---</v>
      </c>
      <c r="J374" s="45" t="str">
        <f>IFERROR(VLOOKUP($D374&amp;"-"&amp;$E374,IF($C$4="TEBA0714_REV01",CALC_CONN_TEBA0714_REV01!$F:$M,IF($C$4="TEBB0714_REV01",CALC_CONN_TEBB0714_REV01!$F:$M,IF($C$4="TEBT0714_REV01",CALC_CONN_TEBT0714_REV01!$F:$M,"???"))),8,0),"---")</f>
        <v>---</v>
      </c>
      <c r="K374" s="46" t="str">
        <f>IFERROR(VLOOKUP($D374&amp;"-"&amp;$E374,IF($C$4="TEBT0714_REV01",CALC_CONN_TEBT0714_REV01!$F:$N,IF($C$4="TEBB0714_REV01",CALC_CONN_TEBB0714_REV01!$F:$N,IF($C$4="TEBA0714_REV01",CALC_CONN_TEBA0714_REV01!$F:$N))),9,0),"---")</f>
        <v>---</v>
      </c>
      <c r="L374" s="44" t="str">
        <f>IFERROR(VLOOKUP(K374,B2B!$H$3:$I$2000,2,0),"---")</f>
        <v>---</v>
      </c>
      <c r="M374" s="44" t="str">
        <f>IFERROR(VLOOKUP(L374,IF($M$4="TE0714_REV01",RAW_m_TE0714_REV01!$AD:$AH,IF($M$4="TE0714_REV02",RAW_m_TE0714_REV02!$AD:$AH,IF($M$4="TE0714_REV03",RAW_m_TE0714_REV03!$AD:$AH))),5,0),"---")</f>
        <v>---</v>
      </c>
      <c r="N374" s="44" t="str">
        <f>IFERROR(VLOOKUP(L374,IF($M$4="TE0714_REV01",RAW_m_TE0714_REV01!$AE:$AJ,IF($M$4="TE0714_REV02",RAW_m_TE0714_REV02!$AE:$AJ,IF($M$4="TE0714_REV03",RAW_m_TE0714_REV03!$AE:$AJ))),6,0),"---")</f>
        <v>---</v>
      </c>
      <c r="O374" s="54" t="str">
        <f>IFERROR(VLOOKUP(L374,IF($M$4="TE0714_REV01",RAW_m_TE0714_REV01!$AD:$AE,IF($M$4="TE0714_REV02",RAW_m_TE0714_REV02!$AD:$AE,IF($M$4="TE0714_REV03",RAW_m_TE0714_REV03!$AD:$AE))),2,0),"---")</f>
        <v>---</v>
      </c>
      <c r="P374" s="44" t="str">
        <f>IFERROR(VLOOKUP(O374,IF($M$4="TE0714_REV01",RAW_m_TE0714_REV01!$AJ:$AK,IF($M$4="TE0714_REV02",RAW_m_TE0714_REV02!$AJ:$AK,IF($M$4="TE0714_REV03",RAW_m_TE0714_REV03!$AJ:$AK))),2,0),"---")</f>
        <v>---</v>
      </c>
      <c r="Q374" s="44" t="str">
        <f>IFERROR(VLOOKUP(L374,IF($M$4="TE0714_REV01",RAW_m_TE0714_REV01!$AD:$AF,IF($M$4="TE0714_REV02",RAW_m_TE0714_REV02!$AD:$AF,IF($M$4="TE0714_REV03",RAW_m_TE0714_REV03!$AD:$AF))),3,0),"---")</f>
        <v>---</v>
      </c>
      <c r="R374" s="44" t="str">
        <f>IFERROR(VLOOKUP(O374,IF($M$4="TE0714_REV01",RAW_m_TE0714_REV01!$AE:$AG,IF($M$4="TE0714_REV02",RAW_m_TE0714_REV02!$AE:$AG,IF($M$4="TE0714_REV03",RAW_m_TE0714_REV03!$AE:$AG))),3,0),"---")</f>
        <v>---</v>
      </c>
      <c r="S374" s="44" t="str">
        <f t="shared" si="11"/>
        <v>---</v>
      </c>
    </row>
    <row r="375" spans="2:19" ht="15" customHeight="1" x14ac:dyDescent="0.25">
      <c r="B375" s="41">
        <f t="shared" si="10"/>
        <v>370</v>
      </c>
      <c r="C375" s="42">
        <f>IFERROR(IF($C$4="TEBT0714_REV01",CALC_CONN_TEBT0714_REV01!U375,IF($C$4="TEBB0714_REV01",CALC_CONN_TEBB0714_REV01!U375,IF($C$4="TEBA0714_REV01",CALC_CONN_TEBA0714_REV01!U375,))),"---")</f>
        <v>0</v>
      </c>
      <c r="D375" s="43">
        <f>IFERROR(IF($C$4="TEBT0714_REV01",CALC_CONN_TEBT0714_REV01!D375,IF($C$4="TEBB0714_REV01",CALC_CONN_TEBB0714_REV01!D375,IF($C$4="TEBA0714_REV01",CALC_CONN_TEBA0714_REV01!D375,))),"---")</f>
        <v>0</v>
      </c>
      <c r="E375" s="43">
        <f>IFERROR(IF($C$4="TEBT0714_REV01",CALC_CONN_TEBT0714_REV01!E375,IF($C$4="TEBB0714_REV01",CALC_CONN_TEBB0714_REV01!E375,IF($C$4="TEBA0714_REV01",CALC_CONN_TEBA0714_REV01!E375,))),"---")</f>
        <v>0</v>
      </c>
      <c r="F375" s="44" t="str">
        <f>IFERROR(IF(VLOOKUP($D375&amp;"-"&amp;$E375,IF($C$4="TEBA0714_REV01",CALC_CONN_TEBA0714_REV01!$F:$I,IF($C$4="TEBB0714_REV01",CALC_CONN_TEBB0714_REV01!$F:$I,IF($C$4="TEBT0714_REV01",CALC_CONN_TEBT0714_REV01!$F:$I))),4,0)="--","---",IF($C$4="TEBA0714_REV01",CALC_CONN_TEBA0714_REV01!$G375&amp; " --&gt; " &amp;CALC_CONN_TEBA0714_REV01!$I375&amp; " --&gt; ",IF($C$4="TEBB0714_REV01",CALC_CONN_TEBB0714_REV01!$G375&amp; " --&gt; " &amp;CALC_CONN_TEBB0714_REV01!$I375&amp; " --&gt; ",IF($C$4="TEBT0714_REV01",CALC_CONN_TEBT0714_REV01!$G375&amp; " --&gt; " &amp;CALC_CONN_TEBT0714_REV01!$I375&amp; " --&gt; ")))),"---")</f>
        <v>---</v>
      </c>
      <c r="G375" s="44" t="str">
        <f>IFERROR(IF(VLOOKUP($D375&amp;"-"&amp;$E375,IF($C$4="TEBA0714_REV01",CALC_CONN_TEBA0714_REV01!$F:$H,IF($C$4="TEBB0714_REV01",CALC_CONN_TEBB0714_REV01!$F:$H,IF($C$4="TEBT0714_REV01",CALC_CONN_TEBT0714_REV01!$F:$H))),3,0)="--",VLOOKUP($D375&amp;"-"&amp;$E375,IF($C$4="TEBA0714_REV01",CALC_CONN_TEBA0714_REV01!$F:$H,IF($C$4="TEBB0714_REV01",CALC_CONN_TEBB0714_REV01!$F:$H,IF($C$4="TEBT0714_REV01",CALC_CONN_TEBT0714_REV01!$F:$H))),2,0),VLOOKUP($D375&amp;"-"&amp;$E375,IF($C$4="TEBA0714_REV01",CALC_CONN_TEBA0714_REV01!$F:$H,IF($C$4="TEBB0714_REV01",CALC_CONN_TEBB0714_REV01!$F:$H,IF($C$4="TEBT0714_REV01",CALC_CONN_TEBT0714_REV01!$F:$H))),3,0)),"---")</f>
        <v>---</v>
      </c>
      <c r="H375" s="44" t="str">
        <f>IFERROR(VLOOKUP(G375,IF($C$4="TEBT0714_REV01",CALC_CONN_TEBT0714_REV01!$G:$T,IF($C$4="TEBB0714_REV01",CALC_CONN_TEBB0714_REV01!$G:$T,IF($C$4="TEBA0714_REV01",CALC_CONN_TEBA0714_REV01!$G:$T))),14,0),"---")</f>
        <v>---</v>
      </c>
      <c r="I375" s="44" t="str">
        <f>IFERROR(VLOOKUP($D375&amp;"-"&amp;$E375,IF($C$4="TEBA0714_REV01",CALC_CONN_TEBA0714_REV01!$F:$K,IF($C$4="TEBB0714_REV01",CALC_CONN_TEBB0714_REV01!$F:$K,IF($C$4="TEBT0714_REV01",CALC_CONN_TEBT0714_REV01!$F:$K,"???"))),6,0),"---")</f>
        <v>---</v>
      </c>
      <c r="J375" s="45" t="str">
        <f>IFERROR(VLOOKUP($D375&amp;"-"&amp;$E375,IF($C$4="TEBA0714_REV01",CALC_CONN_TEBA0714_REV01!$F:$M,IF($C$4="TEBB0714_REV01",CALC_CONN_TEBB0714_REV01!$F:$M,IF($C$4="TEBT0714_REV01",CALC_CONN_TEBT0714_REV01!$F:$M,"???"))),8,0),"---")</f>
        <v>---</v>
      </c>
      <c r="K375" s="46" t="str">
        <f>IFERROR(VLOOKUP($D375&amp;"-"&amp;$E375,IF($C$4="TEBT0714_REV01",CALC_CONN_TEBT0714_REV01!$F:$N,IF($C$4="TEBB0714_REV01",CALC_CONN_TEBB0714_REV01!$F:$N,IF($C$4="TEBA0714_REV01",CALC_CONN_TEBA0714_REV01!$F:$N))),9,0),"---")</f>
        <v>---</v>
      </c>
      <c r="L375" s="44" t="str">
        <f>IFERROR(VLOOKUP(K375,B2B!$H$3:$I$2000,2,0),"---")</f>
        <v>---</v>
      </c>
      <c r="M375" s="44" t="str">
        <f>IFERROR(VLOOKUP(L375,IF($M$4="TE0714_REV01",RAW_m_TE0714_REV01!$AD:$AH,IF($M$4="TE0714_REV02",RAW_m_TE0714_REV02!$AD:$AH,IF($M$4="TE0714_REV03",RAW_m_TE0714_REV03!$AD:$AH))),5,0),"---")</f>
        <v>---</v>
      </c>
      <c r="N375" s="44" t="str">
        <f>IFERROR(VLOOKUP(L375,IF($M$4="TE0714_REV01",RAW_m_TE0714_REV01!$AE:$AJ,IF($M$4="TE0714_REV02",RAW_m_TE0714_REV02!$AE:$AJ,IF($M$4="TE0714_REV03",RAW_m_TE0714_REV03!$AE:$AJ))),6,0),"---")</f>
        <v>---</v>
      </c>
      <c r="O375" s="54" t="str">
        <f>IFERROR(VLOOKUP(L375,IF($M$4="TE0714_REV01",RAW_m_TE0714_REV01!$AD:$AE,IF($M$4="TE0714_REV02",RAW_m_TE0714_REV02!$AD:$AE,IF($M$4="TE0714_REV03",RAW_m_TE0714_REV03!$AD:$AE))),2,0),"---")</f>
        <v>---</v>
      </c>
      <c r="P375" s="44" t="str">
        <f>IFERROR(VLOOKUP(O375,IF($M$4="TE0714_REV01",RAW_m_TE0714_REV01!$AJ:$AK,IF($M$4="TE0714_REV02",RAW_m_TE0714_REV02!$AJ:$AK,IF($M$4="TE0714_REV03",RAW_m_TE0714_REV03!$AJ:$AK))),2,0),"---")</f>
        <v>---</v>
      </c>
      <c r="Q375" s="44" t="str">
        <f>IFERROR(VLOOKUP(L375,IF($M$4="TE0714_REV01",RAW_m_TE0714_REV01!$AD:$AF,IF($M$4="TE0714_REV02",RAW_m_TE0714_REV02!$AD:$AF,IF($M$4="TE0714_REV03",RAW_m_TE0714_REV03!$AD:$AF))),3,0),"---")</f>
        <v>---</v>
      </c>
      <c r="R375" s="44" t="str">
        <f>IFERROR(VLOOKUP(O375,IF($M$4="TE0714_REV01",RAW_m_TE0714_REV01!$AE:$AG,IF($M$4="TE0714_REV02",RAW_m_TE0714_REV02!$AE:$AG,IF($M$4="TE0714_REV03",RAW_m_TE0714_REV03!$AE:$AG))),3,0),"---")</f>
        <v>---</v>
      </c>
      <c r="S375" s="44" t="str">
        <f t="shared" si="11"/>
        <v>---</v>
      </c>
    </row>
    <row r="376" spans="2:19" ht="15" customHeight="1" x14ac:dyDescent="0.25">
      <c r="B376" s="41">
        <f t="shared" si="10"/>
        <v>371</v>
      </c>
      <c r="C376" s="42">
        <f>IFERROR(IF($C$4="TEBT0714_REV01",CALC_CONN_TEBT0714_REV01!U376,IF($C$4="TEBB0714_REV01",CALC_CONN_TEBB0714_REV01!U376,IF($C$4="TEBA0714_REV01",CALC_CONN_TEBA0714_REV01!U376,))),"---")</f>
        <v>0</v>
      </c>
      <c r="D376" s="43">
        <f>IFERROR(IF($C$4="TEBT0714_REV01",CALC_CONN_TEBT0714_REV01!D376,IF($C$4="TEBB0714_REV01",CALC_CONN_TEBB0714_REV01!D376,IF($C$4="TEBA0714_REV01",CALC_CONN_TEBA0714_REV01!D376,))),"---")</f>
        <v>0</v>
      </c>
      <c r="E376" s="43">
        <f>IFERROR(IF($C$4="TEBT0714_REV01",CALC_CONN_TEBT0714_REV01!E376,IF($C$4="TEBB0714_REV01",CALC_CONN_TEBB0714_REV01!E376,IF($C$4="TEBA0714_REV01",CALC_CONN_TEBA0714_REV01!E376,))),"---")</f>
        <v>0</v>
      </c>
      <c r="F376" s="44" t="str">
        <f>IFERROR(IF(VLOOKUP($D376&amp;"-"&amp;$E376,IF($C$4="TEBA0714_REV01",CALC_CONN_TEBA0714_REV01!$F:$I,IF($C$4="TEBB0714_REV01",CALC_CONN_TEBB0714_REV01!$F:$I,IF($C$4="TEBT0714_REV01",CALC_CONN_TEBT0714_REV01!$F:$I))),4,0)="--","---",IF($C$4="TEBA0714_REV01",CALC_CONN_TEBA0714_REV01!$G376&amp; " --&gt; " &amp;CALC_CONN_TEBA0714_REV01!$I376&amp; " --&gt; ",IF($C$4="TEBB0714_REV01",CALC_CONN_TEBB0714_REV01!$G376&amp; " --&gt; " &amp;CALC_CONN_TEBB0714_REV01!$I376&amp; " --&gt; ",IF($C$4="TEBT0714_REV01",CALC_CONN_TEBT0714_REV01!$G376&amp; " --&gt; " &amp;CALC_CONN_TEBT0714_REV01!$I376&amp; " --&gt; ")))),"---")</f>
        <v>---</v>
      </c>
      <c r="G376" s="44" t="str">
        <f>IFERROR(IF(VLOOKUP($D376&amp;"-"&amp;$E376,IF($C$4="TEBA0714_REV01",CALC_CONN_TEBA0714_REV01!$F:$H,IF($C$4="TEBB0714_REV01",CALC_CONN_TEBB0714_REV01!$F:$H,IF($C$4="TEBT0714_REV01",CALC_CONN_TEBT0714_REV01!$F:$H))),3,0)="--",VLOOKUP($D376&amp;"-"&amp;$E376,IF($C$4="TEBA0714_REV01",CALC_CONN_TEBA0714_REV01!$F:$H,IF($C$4="TEBB0714_REV01",CALC_CONN_TEBB0714_REV01!$F:$H,IF($C$4="TEBT0714_REV01",CALC_CONN_TEBT0714_REV01!$F:$H))),2,0),VLOOKUP($D376&amp;"-"&amp;$E376,IF($C$4="TEBA0714_REV01",CALC_CONN_TEBA0714_REV01!$F:$H,IF($C$4="TEBB0714_REV01",CALC_CONN_TEBB0714_REV01!$F:$H,IF($C$4="TEBT0714_REV01",CALC_CONN_TEBT0714_REV01!$F:$H))),3,0)),"---")</f>
        <v>---</v>
      </c>
      <c r="H376" s="44" t="str">
        <f>IFERROR(VLOOKUP(G376,IF($C$4="TEBT0714_REV01",CALC_CONN_TEBT0714_REV01!$G:$T,IF($C$4="TEBB0714_REV01",CALC_CONN_TEBB0714_REV01!$G:$T,IF($C$4="TEBA0714_REV01",CALC_CONN_TEBA0714_REV01!$G:$T))),14,0),"---")</f>
        <v>---</v>
      </c>
      <c r="I376" s="44" t="str">
        <f>IFERROR(VLOOKUP($D376&amp;"-"&amp;$E376,IF($C$4="TEBA0714_REV01",CALC_CONN_TEBA0714_REV01!$F:$K,IF($C$4="TEBB0714_REV01",CALC_CONN_TEBB0714_REV01!$F:$K,IF($C$4="TEBT0714_REV01",CALC_CONN_TEBT0714_REV01!$F:$K,"???"))),6,0),"---")</f>
        <v>---</v>
      </c>
      <c r="J376" s="45" t="str">
        <f>IFERROR(VLOOKUP($D376&amp;"-"&amp;$E376,IF($C$4="TEBA0714_REV01",CALC_CONN_TEBA0714_REV01!$F:$M,IF($C$4="TEBB0714_REV01",CALC_CONN_TEBB0714_REV01!$F:$M,IF($C$4="TEBT0714_REV01",CALC_CONN_TEBT0714_REV01!$F:$M,"???"))),8,0),"---")</f>
        <v>---</v>
      </c>
      <c r="K376" s="46" t="str">
        <f>IFERROR(VLOOKUP($D376&amp;"-"&amp;$E376,IF($C$4="TEBT0714_REV01",CALC_CONN_TEBT0714_REV01!$F:$N,IF($C$4="TEBB0714_REV01",CALC_CONN_TEBB0714_REV01!$F:$N,IF($C$4="TEBA0714_REV01",CALC_CONN_TEBA0714_REV01!$F:$N))),9,0),"---")</f>
        <v>---</v>
      </c>
      <c r="L376" s="44" t="str">
        <f>IFERROR(VLOOKUP(K376,B2B!$H$3:$I$2000,2,0),"---")</f>
        <v>---</v>
      </c>
      <c r="M376" s="44" t="str">
        <f>IFERROR(VLOOKUP(L376,IF($M$4="TE0714_REV01",RAW_m_TE0714_REV01!$AD:$AH,IF($M$4="TE0714_REV02",RAW_m_TE0714_REV02!$AD:$AH,IF($M$4="TE0714_REV03",RAW_m_TE0714_REV03!$AD:$AH))),5,0),"---")</f>
        <v>---</v>
      </c>
      <c r="N376" s="44" t="str">
        <f>IFERROR(VLOOKUP(L376,IF($M$4="TE0714_REV01",RAW_m_TE0714_REV01!$AE:$AJ,IF($M$4="TE0714_REV02",RAW_m_TE0714_REV02!$AE:$AJ,IF($M$4="TE0714_REV03",RAW_m_TE0714_REV03!$AE:$AJ))),6,0),"---")</f>
        <v>---</v>
      </c>
      <c r="O376" s="54" t="str">
        <f>IFERROR(VLOOKUP(L376,IF($M$4="TE0714_REV01",RAW_m_TE0714_REV01!$AD:$AE,IF($M$4="TE0714_REV02",RAW_m_TE0714_REV02!$AD:$AE,IF($M$4="TE0714_REV03",RAW_m_TE0714_REV03!$AD:$AE))),2,0),"---")</f>
        <v>---</v>
      </c>
      <c r="P376" s="44" t="str">
        <f>IFERROR(VLOOKUP(O376,IF($M$4="TE0714_REV01",RAW_m_TE0714_REV01!$AJ:$AK,IF($M$4="TE0714_REV02",RAW_m_TE0714_REV02!$AJ:$AK,IF($M$4="TE0714_REV03",RAW_m_TE0714_REV03!$AJ:$AK))),2,0),"---")</f>
        <v>---</v>
      </c>
      <c r="Q376" s="44" t="str">
        <f>IFERROR(VLOOKUP(L376,IF($M$4="TE0714_REV01",RAW_m_TE0714_REV01!$AD:$AF,IF($M$4="TE0714_REV02",RAW_m_TE0714_REV02!$AD:$AF,IF($M$4="TE0714_REV03",RAW_m_TE0714_REV03!$AD:$AF))),3,0),"---")</f>
        <v>---</v>
      </c>
      <c r="R376" s="44" t="str">
        <f>IFERROR(VLOOKUP(O376,IF($M$4="TE0714_REV01",RAW_m_TE0714_REV01!$AE:$AG,IF($M$4="TE0714_REV02",RAW_m_TE0714_REV02!$AE:$AG,IF($M$4="TE0714_REV03",RAW_m_TE0714_REV03!$AE:$AG))),3,0),"---")</f>
        <v>---</v>
      </c>
      <c r="S376" s="44" t="str">
        <f t="shared" si="11"/>
        <v>---</v>
      </c>
    </row>
    <row r="377" spans="2:19" ht="15" customHeight="1" x14ac:dyDescent="0.25">
      <c r="B377" s="41">
        <f t="shared" si="10"/>
        <v>372</v>
      </c>
      <c r="C377" s="42">
        <f>IFERROR(IF($C$4="TEBT0714_REV01",CALC_CONN_TEBT0714_REV01!U377,IF($C$4="TEBB0714_REV01",CALC_CONN_TEBB0714_REV01!U377,IF($C$4="TEBA0714_REV01",CALC_CONN_TEBA0714_REV01!U377,))),"---")</f>
        <v>0</v>
      </c>
      <c r="D377" s="43">
        <f>IFERROR(IF($C$4="TEBT0714_REV01",CALC_CONN_TEBT0714_REV01!D377,IF($C$4="TEBB0714_REV01",CALC_CONN_TEBB0714_REV01!D377,IF($C$4="TEBA0714_REV01",CALC_CONN_TEBA0714_REV01!D377,))),"---")</f>
        <v>0</v>
      </c>
      <c r="E377" s="43">
        <f>IFERROR(IF($C$4="TEBT0714_REV01",CALC_CONN_TEBT0714_REV01!E377,IF($C$4="TEBB0714_REV01",CALC_CONN_TEBB0714_REV01!E377,IF($C$4="TEBA0714_REV01",CALC_CONN_TEBA0714_REV01!E377,))),"---")</f>
        <v>0</v>
      </c>
      <c r="F377" s="44" t="str">
        <f>IFERROR(IF(VLOOKUP($D377&amp;"-"&amp;$E377,IF($C$4="TEBA0714_REV01",CALC_CONN_TEBA0714_REV01!$F:$I,IF($C$4="TEBB0714_REV01",CALC_CONN_TEBB0714_REV01!$F:$I,IF($C$4="TEBT0714_REV01",CALC_CONN_TEBT0714_REV01!$F:$I))),4,0)="--","---",IF($C$4="TEBA0714_REV01",CALC_CONN_TEBA0714_REV01!$G377&amp; " --&gt; " &amp;CALC_CONN_TEBA0714_REV01!$I377&amp; " --&gt; ",IF($C$4="TEBB0714_REV01",CALC_CONN_TEBB0714_REV01!$G377&amp; " --&gt; " &amp;CALC_CONN_TEBB0714_REV01!$I377&amp; " --&gt; ",IF($C$4="TEBT0714_REV01",CALC_CONN_TEBT0714_REV01!$G377&amp; " --&gt; " &amp;CALC_CONN_TEBT0714_REV01!$I377&amp; " --&gt; ")))),"---")</f>
        <v>---</v>
      </c>
      <c r="G377" s="44" t="str">
        <f>IFERROR(IF(VLOOKUP($D377&amp;"-"&amp;$E377,IF($C$4="TEBA0714_REV01",CALC_CONN_TEBA0714_REV01!$F:$H,IF($C$4="TEBB0714_REV01",CALC_CONN_TEBB0714_REV01!$F:$H,IF($C$4="TEBT0714_REV01",CALC_CONN_TEBT0714_REV01!$F:$H))),3,0)="--",VLOOKUP($D377&amp;"-"&amp;$E377,IF($C$4="TEBA0714_REV01",CALC_CONN_TEBA0714_REV01!$F:$H,IF($C$4="TEBB0714_REV01",CALC_CONN_TEBB0714_REV01!$F:$H,IF($C$4="TEBT0714_REV01",CALC_CONN_TEBT0714_REV01!$F:$H))),2,0),VLOOKUP($D377&amp;"-"&amp;$E377,IF($C$4="TEBA0714_REV01",CALC_CONN_TEBA0714_REV01!$F:$H,IF($C$4="TEBB0714_REV01",CALC_CONN_TEBB0714_REV01!$F:$H,IF($C$4="TEBT0714_REV01",CALC_CONN_TEBT0714_REV01!$F:$H))),3,0)),"---")</f>
        <v>---</v>
      </c>
      <c r="H377" s="44" t="str">
        <f>IFERROR(VLOOKUP(G377,IF($C$4="TEBT0714_REV01",CALC_CONN_TEBT0714_REV01!$G:$T,IF($C$4="TEBB0714_REV01",CALC_CONN_TEBB0714_REV01!$G:$T,IF($C$4="TEBA0714_REV01",CALC_CONN_TEBA0714_REV01!$G:$T))),14,0),"---")</f>
        <v>---</v>
      </c>
      <c r="I377" s="44" t="str">
        <f>IFERROR(VLOOKUP($D377&amp;"-"&amp;$E377,IF($C$4="TEBA0714_REV01",CALC_CONN_TEBA0714_REV01!$F:$K,IF($C$4="TEBB0714_REV01",CALC_CONN_TEBB0714_REV01!$F:$K,IF($C$4="TEBT0714_REV01",CALC_CONN_TEBT0714_REV01!$F:$K,"???"))),6,0),"---")</f>
        <v>---</v>
      </c>
      <c r="J377" s="45" t="str">
        <f>IFERROR(VLOOKUP($D377&amp;"-"&amp;$E377,IF($C$4="TEBA0714_REV01",CALC_CONN_TEBA0714_REV01!$F:$M,IF($C$4="TEBB0714_REV01",CALC_CONN_TEBB0714_REV01!$F:$M,IF($C$4="TEBT0714_REV01",CALC_CONN_TEBT0714_REV01!$F:$M,"???"))),8,0),"---")</f>
        <v>---</v>
      </c>
      <c r="K377" s="46" t="str">
        <f>IFERROR(VLOOKUP($D377&amp;"-"&amp;$E377,IF($C$4="TEBT0714_REV01",CALC_CONN_TEBT0714_REV01!$F:$N,IF($C$4="TEBB0714_REV01",CALC_CONN_TEBB0714_REV01!$F:$N,IF($C$4="TEBA0714_REV01",CALC_CONN_TEBA0714_REV01!$F:$N))),9,0),"---")</f>
        <v>---</v>
      </c>
      <c r="L377" s="44" t="str">
        <f>IFERROR(VLOOKUP(K377,B2B!$H$3:$I$2000,2,0),"---")</f>
        <v>---</v>
      </c>
      <c r="M377" s="44" t="str">
        <f>IFERROR(VLOOKUP(L377,IF($M$4="TE0714_REV01",RAW_m_TE0714_REV01!$AD:$AH,IF($M$4="TE0714_REV02",RAW_m_TE0714_REV02!$AD:$AH,IF($M$4="TE0714_REV03",RAW_m_TE0714_REV03!$AD:$AH))),5,0),"---")</f>
        <v>---</v>
      </c>
      <c r="N377" s="44" t="str">
        <f>IFERROR(VLOOKUP(L377,IF($M$4="TE0714_REV01",RAW_m_TE0714_REV01!$AE:$AJ,IF($M$4="TE0714_REV02",RAW_m_TE0714_REV02!$AE:$AJ,IF($M$4="TE0714_REV03",RAW_m_TE0714_REV03!$AE:$AJ))),6,0),"---")</f>
        <v>---</v>
      </c>
      <c r="O377" s="54" t="str">
        <f>IFERROR(VLOOKUP(L377,IF($M$4="TE0714_REV01",RAW_m_TE0714_REV01!$AD:$AE,IF($M$4="TE0714_REV02",RAW_m_TE0714_REV02!$AD:$AE,IF($M$4="TE0714_REV03",RAW_m_TE0714_REV03!$AD:$AE))),2,0),"---")</f>
        <v>---</v>
      </c>
      <c r="P377" s="44" t="str">
        <f>IFERROR(VLOOKUP(O377,IF($M$4="TE0714_REV01",RAW_m_TE0714_REV01!$AJ:$AK,IF($M$4="TE0714_REV02",RAW_m_TE0714_REV02!$AJ:$AK,IF($M$4="TE0714_REV03",RAW_m_TE0714_REV03!$AJ:$AK))),2,0),"---")</f>
        <v>---</v>
      </c>
      <c r="Q377" s="44" t="str">
        <f>IFERROR(VLOOKUP(L377,IF($M$4="TE0714_REV01",RAW_m_TE0714_REV01!$AD:$AF,IF($M$4="TE0714_REV02",RAW_m_TE0714_REV02!$AD:$AF,IF($M$4="TE0714_REV03",RAW_m_TE0714_REV03!$AD:$AF))),3,0),"---")</f>
        <v>---</v>
      </c>
      <c r="R377" s="44" t="str">
        <f>IFERROR(VLOOKUP(O377,IF($M$4="TE0714_REV01",RAW_m_TE0714_REV01!$AE:$AG,IF($M$4="TE0714_REV02",RAW_m_TE0714_REV02!$AE:$AG,IF($M$4="TE0714_REV03",RAW_m_TE0714_REV03!$AE:$AG))),3,0),"---")</f>
        <v>---</v>
      </c>
      <c r="S377" s="44" t="str">
        <f t="shared" si="11"/>
        <v>---</v>
      </c>
    </row>
    <row r="378" spans="2:19" ht="15" customHeight="1" x14ac:dyDescent="0.25">
      <c r="B378" s="41">
        <f t="shared" si="10"/>
        <v>373</v>
      </c>
      <c r="C378" s="42">
        <f>IFERROR(IF($C$4="TEBT0714_REV01",CALC_CONN_TEBT0714_REV01!U378,IF($C$4="TEBB0714_REV01",CALC_CONN_TEBB0714_REV01!U378,IF($C$4="TEBA0714_REV01",CALC_CONN_TEBA0714_REV01!U378,))),"---")</f>
        <v>0</v>
      </c>
      <c r="D378" s="43">
        <f>IFERROR(IF($C$4="TEBT0714_REV01",CALC_CONN_TEBT0714_REV01!D378,IF($C$4="TEBB0714_REV01",CALC_CONN_TEBB0714_REV01!D378,IF($C$4="TEBA0714_REV01",CALC_CONN_TEBA0714_REV01!D378,))),"---")</f>
        <v>0</v>
      </c>
      <c r="E378" s="43">
        <f>IFERROR(IF($C$4="TEBT0714_REV01",CALC_CONN_TEBT0714_REV01!E378,IF($C$4="TEBB0714_REV01",CALC_CONN_TEBB0714_REV01!E378,IF($C$4="TEBA0714_REV01",CALC_CONN_TEBA0714_REV01!E378,))),"---")</f>
        <v>0</v>
      </c>
      <c r="F378" s="44" t="str">
        <f>IFERROR(IF(VLOOKUP($D378&amp;"-"&amp;$E378,IF($C$4="TEBA0714_REV01",CALC_CONN_TEBA0714_REV01!$F:$I,IF($C$4="TEBB0714_REV01",CALC_CONN_TEBB0714_REV01!$F:$I,IF($C$4="TEBT0714_REV01",CALC_CONN_TEBT0714_REV01!$F:$I))),4,0)="--","---",IF($C$4="TEBA0714_REV01",CALC_CONN_TEBA0714_REV01!$G378&amp; " --&gt; " &amp;CALC_CONN_TEBA0714_REV01!$I378&amp; " --&gt; ",IF($C$4="TEBB0714_REV01",CALC_CONN_TEBB0714_REV01!$G378&amp; " --&gt; " &amp;CALC_CONN_TEBB0714_REV01!$I378&amp; " --&gt; ",IF($C$4="TEBT0714_REV01",CALC_CONN_TEBT0714_REV01!$G378&amp; " --&gt; " &amp;CALC_CONN_TEBT0714_REV01!$I378&amp; " --&gt; ")))),"---")</f>
        <v>---</v>
      </c>
      <c r="G378" s="44" t="str">
        <f>IFERROR(IF(VLOOKUP($D378&amp;"-"&amp;$E378,IF($C$4="TEBA0714_REV01",CALC_CONN_TEBA0714_REV01!$F:$H,IF($C$4="TEBB0714_REV01",CALC_CONN_TEBB0714_REV01!$F:$H,IF($C$4="TEBT0714_REV01",CALC_CONN_TEBT0714_REV01!$F:$H))),3,0)="--",VLOOKUP($D378&amp;"-"&amp;$E378,IF($C$4="TEBA0714_REV01",CALC_CONN_TEBA0714_REV01!$F:$H,IF($C$4="TEBB0714_REV01",CALC_CONN_TEBB0714_REV01!$F:$H,IF($C$4="TEBT0714_REV01",CALC_CONN_TEBT0714_REV01!$F:$H))),2,0),VLOOKUP($D378&amp;"-"&amp;$E378,IF($C$4="TEBA0714_REV01",CALC_CONN_TEBA0714_REV01!$F:$H,IF($C$4="TEBB0714_REV01",CALC_CONN_TEBB0714_REV01!$F:$H,IF($C$4="TEBT0714_REV01",CALC_CONN_TEBT0714_REV01!$F:$H))),3,0)),"---")</f>
        <v>---</v>
      </c>
      <c r="H378" s="44" t="str">
        <f>IFERROR(VLOOKUP(G378,IF($C$4="TEBT0714_REV01",CALC_CONN_TEBT0714_REV01!$G:$T,IF($C$4="TEBB0714_REV01",CALC_CONN_TEBB0714_REV01!$G:$T,IF($C$4="TEBA0714_REV01",CALC_CONN_TEBA0714_REV01!$G:$T))),14,0),"---")</f>
        <v>---</v>
      </c>
      <c r="I378" s="44" t="str">
        <f>IFERROR(VLOOKUP($D378&amp;"-"&amp;$E378,IF($C$4="TEBA0714_REV01",CALC_CONN_TEBA0714_REV01!$F:$K,IF($C$4="TEBB0714_REV01",CALC_CONN_TEBB0714_REV01!$F:$K,IF($C$4="TEBT0714_REV01",CALC_CONN_TEBT0714_REV01!$F:$K,"???"))),6,0),"---")</f>
        <v>---</v>
      </c>
      <c r="J378" s="45" t="str">
        <f>IFERROR(VLOOKUP($D378&amp;"-"&amp;$E378,IF($C$4="TEBA0714_REV01",CALC_CONN_TEBA0714_REV01!$F:$M,IF($C$4="TEBB0714_REV01",CALC_CONN_TEBB0714_REV01!$F:$M,IF($C$4="TEBT0714_REV01",CALC_CONN_TEBT0714_REV01!$F:$M,"???"))),8,0),"---")</f>
        <v>---</v>
      </c>
      <c r="K378" s="46" t="str">
        <f>IFERROR(VLOOKUP($D378&amp;"-"&amp;$E378,IF($C$4="TEBT0714_REV01",CALC_CONN_TEBT0714_REV01!$F:$N,IF($C$4="TEBB0714_REV01",CALC_CONN_TEBB0714_REV01!$F:$N,IF($C$4="TEBA0714_REV01",CALC_CONN_TEBA0714_REV01!$F:$N))),9,0),"---")</f>
        <v>---</v>
      </c>
      <c r="L378" s="44" t="str">
        <f>IFERROR(VLOOKUP(K378,B2B!$H$3:$I$2000,2,0),"---")</f>
        <v>---</v>
      </c>
      <c r="M378" s="44" t="str">
        <f>IFERROR(VLOOKUP(L378,IF($M$4="TE0714_REV01",RAW_m_TE0714_REV01!$AD:$AH,IF($M$4="TE0714_REV02",RAW_m_TE0714_REV02!$AD:$AH,IF($M$4="TE0714_REV03",RAW_m_TE0714_REV03!$AD:$AH))),5,0),"---")</f>
        <v>---</v>
      </c>
      <c r="N378" s="44" t="str">
        <f>IFERROR(VLOOKUP(L378,IF($M$4="TE0714_REV01",RAW_m_TE0714_REV01!$AE:$AJ,IF($M$4="TE0714_REV02",RAW_m_TE0714_REV02!$AE:$AJ,IF($M$4="TE0714_REV03",RAW_m_TE0714_REV03!$AE:$AJ))),6,0),"---")</f>
        <v>---</v>
      </c>
      <c r="O378" s="54" t="str">
        <f>IFERROR(VLOOKUP(L378,IF($M$4="TE0714_REV01",RAW_m_TE0714_REV01!$AD:$AE,IF($M$4="TE0714_REV02",RAW_m_TE0714_REV02!$AD:$AE,IF($M$4="TE0714_REV03",RAW_m_TE0714_REV03!$AD:$AE))),2,0),"---")</f>
        <v>---</v>
      </c>
      <c r="P378" s="44" t="str">
        <f>IFERROR(VLOOKUP(O378,IF($M$4="TE0714_REV01",RAW_m_TE0714_REV01!$AJ:$AK,IF($M$4="TE0714_REV02",RAW_m_TE0714_REV02!$AJ:$AK,IF($M$4="TE0714_REV03",RAW_m_TE0714_REV03!$AJ:$AK))),2,0),"---")</f>
        <v>---</v>
      </c>
      <c r="Q378" s="44" t="str">
        <f>IFERROR(VLOOKUP(L378,IF($M$4="TE0714_REV01",RAW_m_TE0714_REV01!$AD:$AF,IF($M$4="TE0714_REV02",RAW_m_TE0714_REV02!$AD:$AF,IF($M$4="TE0714_REV03",RAW_m_TE0714_REV03!$AD:$AF))),3,0),"---")</f>
        <v>---</v>
      </c>
      <c r="R378" s="44" t="str">
        <f>IFERROR(VLOOKUP(O378,IF($M$4="TE0714_REV01",RAW_m_TE0714_REV01!$AE:$AG,IF($M$4="TE0714_REV02",RAW_m_TE0714_REV02!$AE:$AG,IF($M$4="TE0714_REV03",RAW_m_TE0714_REV03!$AE:$AG))),3,0),"---")</f>
        <v>---</v>
      </c>
      <c r="S378" s="44" t="str">
        <f t="shared" si="11"/>
        <v>---</v>
      </c>
    </row>
    <row r="379" spans="2:19" ht="15" customHeight="1" x14ac:dyDescent="0.25">
      <c r="B379" s="41">
        <f t="shared" si="10"/>
        <v>374</v>
      </c>
      <c r="C379" s="42">
        <f>IFERROR(IF($C$4="TEBT0714_REV01",CALC_CONN_TEBT0714_REV01!U379,IF($C$4="TEBB0714_REV01",CALC_CONN_TEBB0714_REV01!U379,IF($C$4="TEBA0714_REV01",CALC_CONN_TEBA0714_REV01!U379,))),"---")</f>
        <v>0</v>
      </c>
      <c r="D379" s="43">
        <f>IFERROR(IF($C$4="TEBT0714_REV01",CALC_CONN_TEBT0714_REV01!D379,IF($C$4="TEBB0714_REV01",CALC_CONN_TEBB0714_REV01!D379,IF($C$4="TEBA0714_REV01",CALC_CONN_TEBA0714_REV01!D379,))),"---")</f>
        <v>0</v>
      </c>
      <c r="E379" s="43">
        <f>IFERROR(IF($C$4="TEBT0714_REV01",CALC_CONN_TEBT0714_REV01!E379,IF($C$4="TEBB0714_REV01",CALC_CONN_TEBB0714_REV01!E379,IF($C$4="TEBA0714_REV01",CALC_CONN_TEBA0714_REV01!E379,))),"---")</f>
        <v>0</v>
      </c>
      <c r="F379" s="44" t="str">
        <f>IFERROR(IF(VLOOKUP($D379&amp;"-"&amp;$E379,IF($C$4="TEBA0714_REV01",CALC_CONN_TEBA0714_REV01!$F:$I,IF($C$4="TEBB0714_REV01",CALC_CONN_TEBB0714_REV01!$F:$I,IF($C$4="TEBT0714_REV01",CALC_CONN_TEBT0714_REV01!$F:$I))),4,0)="--","---",IF($C$4="TEBA0714_REV01",CALC_CONN_TEBA0714_REV01!$G379&amp; " --&gt; " &amp;CALC_CONN_TEBA0714_REV01!$I379&amp; " --&gt; ",IF($C$4="TEBB0714_REV01",CALC_CONN_TEBB0714_REV01!$G379&amp; " --&gt; " &amp;CALC_CONN_TEBB0714_REV01!$I379&amp; " --&gt; ",IF($C$4="TEBT0714_REV01",CALC_CONN_TEBT0714_REV01!$G379&amp; " --&gt; " &amp;CALC_CONN_TEBT0714_REV01!$I379&amp; " --&gt; ")))),"---")</f>
        <v>---</v>
      </c>
      <c r="G379" s="44" t="str">
        <f>IFERROR(IF(VLOOKUP($D379&amp;"-"&amp;$E379,IF($C$4="TEBA0714_REV01",CALC_CONN_TEBA0714_REV01!$F:$H,IF($C$4="TEBB0714_REV01",CALC_CONN_TEBB0714_REV01!$F:$H,IF($C$4="TEBT0714_REV01",CALC_CONN_TEBT0714_REV01!$F:$H))),3,0)="--",VLOOKUP($D379&amp;"-"&amp;$E379,IF($C$4="TEBA0714_REV01",CALC_CONN_TEBA0714_REV01!$F:$H,IF($C$4="TEBB0714_REV01",CALC_CONN_TEBB0714_REV01!$F:$H,IF($C$4="TEBT0714_REV01",CALC_CONN_TEBT0714_REV01!$F:$H))),2,0),VLOOKUP($D379&amp;"-"&amp;$E379,IF($C$4="TEBA0714_REV01",CALC_CONN_TEBA0714_REV01!$F:$H,IF($C$4="TEBB0714_REV01",CALC_CONN_TEBB0714_REV01!$F:$H,IF($C$4="TEBT0714_REV01",CALC_CONN_TEBT0714_REV01!$F:$H))),3,0)),"---")</f>
        <v>---</v>
      </c>
      <c r="H379" s="44" t="str">
        <f>IFERROR(VLOOKUP(G379,IF($C$4="TEBT0714_REV01",CALC_CONN_TEBT0714_REV01!$G:$T,IF($C$4="TEBB0714_REV01",CALC_CONN_TEBB0714_REV01!$G:$T,IF($C$4="TEBA0714_REV01",CALC_CONN_TEBA0714_REV01!$G:$T))),14,0),"---")</f>
        <v>---</v>
      </c>
      <c r="I379" s="44" t="str">
        <f>IFERROR(VLOOKUP($D379&amp;"-"&amp;$E379,IF($C$4="TEBA0714_REV01",CALC_CONN_TEBA0714_REV01!$F:$K,IF($C$4="TEBB0714_REV01",CALC_CONN_TEBB0714_REV01!$F:$K,IF($C$4="TEBT0714_REV01",CALC_CONN_TEBT0714_REV01!$F:$K,"???"))),6,0),"---")</f>
        <v>---</v>
      </c>
      <c r="J379" s="45" t="str">
        <f>IFERROR(VLOOKUP($D379&amp;"-"&amp;$E379,IF($C$4="TEBA0714_REV01",CALC_CONN_TEBA0714_REV01!$F:$M,IF($C$4="TEBB0714_REV01",CALC_CONN_TEBB0714_REV01!$F:$M,IF($C$4="TEBT0714_REV01",CALC_CONN_TEBT0714_REV01!$F:$M,"???"))),8,0),"---")</f>
        <v>---</v>
      </c>
      <c r="K379" s="46" t="str">
        <f>IFERROR(VLOOKUP($D379&amp;"-"&amp;$E379,IF($C$4="TEBT0714_REV01",CALC_CONN_TEBT0714_REV01!$F:$N,IF($C$4="TEBB0714_REV01",CALC_CONN_TEBB0714_REV01!$F:$N,IF($C$4="TEBA0714_REV01",CALC_CONN_TEBA0714_REV01!$F:$N))),9,0),"---")</f>
        <v>---</v>
      </c>
      <c r="L379" s="44" t="str">
        <f>IFERROR(VLOOKUP(K379,B2B!$H$3:$I$2000,2,0),"---")</f>
        <v>---</v>
      </c>
      <c r="M379" s="44" t="str">
        <f>IFERROR(VLOOKUP(L379,IF($M$4="TE0714_REV01",RAW_m_TE0714_REV01!$AD:$AH,IF($M$4="TE0714_REV02",RAW_m_TE0714_REV02!$AD:$AH,IF($M$4="TE0714_REV03",RAW_m_TE0714_REV03!$AD:$AH))),5,0),"---")</f>
        <v>---</v>
      </c>
      <c r="N379" s="44" t="str">
        <f>IFERROR(VLOOKUP(L379,IF($M$4="TE0714_REV01",RAW_m_TE0714_REV01!$AE:$AJ,IF($M$4="TE0714_REV02",RAW_m_TE0714_REV02!$AE:$AJ,IF($M$4="TE0714_REV03",RAW_m_TE0714_REV03!$AE:$AJ))),6,0),"---")</f>
        <v>---</v>
      </c>
      <c r="O379" s="54" t="str">
        <f>IFERROR(VLOOKUP(L379,IF($M$4="TE0714_REV01",RAW_m_TE0714_REV01!$AD:$AE,IF($M$4="TE0714_REV02",RAW_m_TE0714_REV02!$AD:$AE,IF($M$4="TE0714_REV03",RAW_m_TE0714_REV03!$AD:$AE))),2,0),"---")</f>
        <v>---</v>
      </c>
      <c r="P379" s="44" t="str">
        <f>IFERROR(VLOOKUP(O379,IF($M$4="TE0714_REV01",RAW_m_TE0714_REV01!$AJ:$AK,IF($M$4="TE0714_REV02",RAW_m_TE0714_REV02!$AJ:$AK,IF($M$4="TE0714_REV03",RAW_m_TE0714_REV03!$AJ:$AK))),2,0),"---")</f>
        <v>---</v>
      </c>
      <c r="Q379" s="44" t="str">
        <f>IFERROR(VLOOKUP(L379,IF($M$4="TE0714_REV01",RAW_m_TE0714_REV01!$AD:$AF,IF($M$4="TE0714_REV02",RAW_m_TE0714_REV02!$AD:$AF,IF($M$4="TE0714_REV03",RAW_m_TE0714_REV03!$AD:$AF))),3,0),"---")</f>
        <v>---</v>
      </c>
      <c r="R379" s="44" t="str">
        <f>IFERROR(VLOOKUP(O379,IF($M$4="TE0714_REV01",RAW_m_TE0714_REV01!$AE:$AG,IF($M$4="TE0714_REV02",RAW_m_TE0714_REV02!$AE:$AG,IF($M$4="TE0714_REV03",RAW_m_TE0714_REV03!$AE:$AG))),3,0),"---")</f>
        <v>---</v>
      </c>
      <c r="S379" s="44" t="str">
        <f t="shared" si="11"/>
        <v>---</v>
      </c>
    </row>
    <row r="380" spans="2:19" ht="15" customHeight="1" x14ac:dyDescent="0.25">
      <c r="B380" s="41">
        <f t="shared" si="10"/>
        <v>375</v>
      </c>
      <c r="C380" s="42">
        <f>IFERROR(IF($C$4="TEBT0714_REV01",CALC_CONN_TEBT0714_REV01!U380,IF($C$4="TEBB0714_REV01",CALC_CONN_TEBB0714_REV01!U380,IF($C$4="TEBA0714_REV01",CALC_CONN_TEBA0714_REV01!U380,))),"---")</f>
        <v>0</v>
      </c>
      <c r="D380" s="43">
        <f>IFERROR(IF($C$4="TEBT0714_REV01",CALC_CONN_TEBT0714_REV01!D380,IF($C$4="TEBB0714_REV01",CALC_CONN_TEBB0714_REV01!D380,IF($C$4="TEBA0714_REV01",CALC_CONN_TEBA0714_REV01!D380,))),"---")</f>
        <v>0</v>
      </c>
      <c r="E380" s="43">
        <f>IFERROR(IF($C$4="TEBT0714_REV01",CALC_CONN_TEBT0714_REV01!E380,IF($C$4="TEBB0714_REV01",CALC_CONN_TEBB0714_REV01!E380,IF($C$4="TEBA0714_REV01",CALC_CONN_TEBA0714_REV01!E380,))),"---")</f>
        <v>0</v>
      </c>
      <c r="F380" s="44" t="str">
        <f>IFERROR(IF(VLOOKUP($D380&amp;"-"&amp;$E380,IF($C$4="TEBA0714_REV01",CALC_CONN_TEBA0714_REV01!$F:$I,IF($C$4="TEBB0714_REV01",CALC_CONN_TEBB0714_REV01!$F:$I,IF($C$4="TEBT0714_REV01",CALC_CONN_TEBT0714_REV01!$F:$I))),4,0)="--","---",IF($C$4="TEBA0714_REV01",CALC_CONN_TEBA0714_REV01!$G380&amp; " --&gt; " &amp;CALC_CONN_TEBA0714_REV01!$I380&amp; " --&gt; ",IF($C$4="TEBB0714_REV01",CALC_CONN_TEBB0714_REV01!$G380&amp; " --&gt; " &amp;CALC_CONN_TEBB0714_REV01!$I380&amp; " --&gt; ",IF($C$4="TEBT0714_REV01",CALC_CONN_TEBT0714_REV01!$G380&amp; " --&gt; " &amp;CALC_CONN_TEBT0714_REV01!$I380&amp; " --&gt; ")))),"---")</f>
        <v>---</v>
      </c>
      <c r="G380" s="44" t="str">
        <f>IFERROR(IF(VLOOKUP($D380&amp;"-"&amp;$E380,IF($C$4="TEBA0714_REV01",CALC_CONN_TEBA0714_REV01!$F:$H,IF($C$4="TEBB0714_REV01",CALC_CONN_TEBB0714_REV01!$F:$H,IF($C$4="TEBT0714_REV01",CALC_CONN_TEBT0714_REV01!$F:$H))),3,0)="--",VLOOKUP($D380&amp;"-"&amp;$E380,IF($C$4="TEBA0714_REV01",CALC_CONN_TEBA0714_REV01!$F:$H,IF($C$4="TEBB0714_REV01",CALC_CONN_TEBB0714_REV01!$F:$H,IF($C$4="TEBT0714_REV01",CALC_CONN_TEBT0714_REV01!$F:$H))),2,0),VLOOKUP($D380&amp;"-"&amp;$E380,IF($C$4="TEBA0714_REV01",CALC_CONN_TEBA0714_REV01!$F:$H,IF($C$4="TEBB0714_REV01",CALC_CONN_TEBB0714_REV01!$F:$H,IF($C$4="TEBT0714_REV01",CALC_CONN_TEBT0714_REV01!$F:$H))),3,0)),"---")</f>
        <v>---</v>
      </c>
      <c r="H380" s="44" t="str">
        <f>IFERROR(VLOOKUP(G380,IF($C$4="TEBT0714_REV01",CALC_CONN_TEBT0714_REV01!$G:$T,IF($C$4="TEBB0714_REV01",CALC_CONN_TEBB0714_REV01!$G:$T,IF($C$4="TEBA0714_REV01",CALC_CONN_TEBA0714_REV01!$G:$T))),14,0),"---")</f>
        <v>---</v>
      </c>
      <c r="I380" s="44" t="str">
        <f>IFERROR(VLOOKUP($D380&amp;"-"&amp;$E380,IF($C$4="TEBA0714_REV01",CALC_CONN_TEBA0714_REV01!$F:$K,IF($C$4="TEBB0714_REV01",CALC_CONN_TEBB0714_REV01!$F:$K,IF($C$4="TEBT0714_REV01",CALC_CONN_TEBT0714_REV01!$F:$K,"???"))),6,0),"---")</f>
        <v>---</v>
      </c>
      <c r="J380" s="45" t="str">
        <f>IFERROR(VLOOKUP($D380&amp;"-"&amp;$E380,IF($C$4="TEBA0714_REV01",CALC_CONN_TEBA0714_REV01!$F:$M,IF($C$4="TEBB0714_REV01",CALC_CONN_TEBB0714_REV01!$F:$M,IF($C$4="TEBT0714_REV01",CALC_CONN_TEBT0714_REV01!$F:$M,"???"))),8,0),"---")</f>
        <v>---</v>
      </c>
      <c r="K380" s="46" t="str">
        <f>IFERROR(VLOOKUP($D380&amp;"-"&amp;$E380,IF($C$4="TEBT0714_REV01",CALC_CONN_TEBT0714_REV01!$F:$N,IF($C$4="TEBB0714_REV01",CALC_CONN_TEBB0714_REV01!$F:$N,IF($C$4="TEBA0714_REV01",CALC_CONN_TEBA0714_REV01!$F:$N))),9,0),"---")</f>
        <v>---</v>
      </c>
      <c r="L380" s="44" t="str">
        <f>IFERROR(VLOOKUP(K380,B2B!$H$3:$I$2000,2,0),"---")</f>
        <v>---</v>
      </c>
      <c r="M380" s="44" t="str">
        <f>IFERROR(VLOOKUP(L380,IF($M$4="TE0714_REV01",RAW_m_TE0714_REV01!$AD:$AH,IF($M$4="TE0714_REV02",RAW_m_TE0714_REV02!$AD:$AH,IF($M$4="TE0714_REV03",RAW_m_TE0714_REV03!$AD:$AH))),5,0),"---")</f>
        <v>---</v>
      </c>
      <c r="N380" s="44" t="str">
        <f>IFERROR(VLOOKUP(L380,IF($M$4="TE0714_REV01",RAW_m_TE0714_REV01!$AE:$AJ,IF($M$4="TE0714_REV02",RAW_m_TE0714_REV02!$AE:$AJ,IF($M$4="TE0714_REV03",RAW_m_TE0714_REV03!$AE:$AJ))),6,0),"---")</f>
        <v>---</v>
      </c>
      <c r="O380" s="54" t="str">
        <f>IFERROR(VLOOKUP(L380,IF($M$4="TE0714_REV01",RAW_m_TE0714_REV01!$AD:$AE,IF($M$4="TE0714_REV02",RAW_m_TE0714_REV02!$AD:$AE,IF($M$4="TE0714_REV03",RAW_m_TE0714_REV03!$AD:$AE))),2,0),"---")</f>
        <v>---</v>
      </c>
      <c r="P380" s="44" t="str">
        <f>IFERROR(VLOOKUP(O380,IF($M$4="TE0714_REV01",RAW_m_TE0714_REV01!$AJ:$AK,IF($M$4="TE0714_REV02",RAW_m_TE0714_REV02!$AJ:$AK,IF($M$4="TE0714_REV03",RAW_m_TE0714_REV03!$AJ:$AK))),2,0),"---")</f>
        <v>---</v>
      </c>
      <c r="Q380" s="44" t="str">
        <f>IFERROR(VLOOKUP(L380,IF($M$4="TE0714_REV01",RAW_m_TE0714_REV01!$AD:$AF,IF($M$4="TE0714_REV02",RAW_m_TE0714_REV02!$AD:$AF,IF($M$4="TE0714_REV03",RAW_m_TE0714_REV03!$AD:$AF))),3,0),"---")</f>
        <v>---</v>
      </c>
      <c r="R380" s="44" t="str">
        <f>IFERROR(VLOOKUP(O380,IF($M$4="TE0714_REV01",RAW_m_TE0714_REV01!$AE:$AG,IF($M$4="TE0714_REV02",RAW_m_TE0714_REV02!$AE:$AG,IF($M$4="TE0714_REV03",RAW_m_TE0714_REV03!$AE:$AG))),3,0),"---")</f>
        <v>---</v>
      </c>
      <c r="S380" s="44" t="str">
        <f t="shared" si="11"/>
        <v>---</v>
      </c>
    </row>
    <row r="381" spans="2:19" ht="15" customHeight="1" x14ac:dyDescent="0.25">
      <c r="B381" s="41">
        <f t="shared" si="10"/>
        <v>376</v>
      </c>
      <c r="C381" s="42">
        <f>IFERROR(IF($C$4="TEBT0714_REV01",CALC_CONN_TEBT0714_REV01!U381,IF($C$4="TEBB0714_REV01",CALC_CONN_TEBB0714_REV01!U381,IF($C$4="TEBA0714_REV01",CALC_CONN_TEBA0714_REV01!U381,))),"---")</f>
        <v>0</v>
      </c>
      <c r="D381" s="43">
        <f>IFERROR(IF($C$4="TEBT0714_REV01",CALC_CONN_TEBT0714_REV01!D381,IF($C$4="TEBB0714_REV01",CALC_CONN_TEBB0714_REV01!D381,IF($C$4="TEBA0714_REV01",CALC_CONN_TEBA0714_REV01!D381,))),"---")</f>
        <v>0</v>
      </c>
      <c r="E381" s="43">
        <f>IFERROR(IF($C$4="TEBT0714_REV01",CALC_CONN_TEBT0714_REV01!E381,IF($C$4="TEBB0714_REV01",CALC_CONN_TEBB0714_REV01!E381,IF($C$4="TEBA0714_REV01",CALC_CONN_TEBA0714_REV01!E381,))),"---")</f>
        <v>0</v>
      </c>
      <c r="F381" s="44" t="str">
        <f>IFERROR(IF(VLOOKUP($D381&amp;"-"&amp;$E381,IF($C$4="TEBA0714_REV01",CALC_CONN_TEBA0714_REV01!$F:$I,IF($C$4="TEBB0714_REV01",CALC_CONN_TEBB0714_REV01!$F:$I,IF($C$4="TEBT0714_REV01",CALC_CONN_TEBT0714_REV01!$F:$I))),4,0)="--","---",IF($C$4="TEBA0714_REV01",CALC_CONN_TEBA0714_REV01!$G381&amp; " --&gt; " &amp;CALC_CONN_TEBA0714_REV01!$I381&amp; " --&gt; ",IF($C$4="TEBB0714_REV01",CALC_CONN_TEBB0714_REV01!$G381&amp; " --&gt; " &amp;CALC_CONN_TEBB0714_REV01!$I381&amp; " --&gt; ",IF($C$4="TEBT0714_REV01",CALC_CONN_TEBT0714_REV01!$G381&amp; " --&gt; " &amp;CALC_CONN_TEBT0714_REV01!$I381&amp; " --&gt; ")))),"---")</f>
        <v>---</v>
      </c>
      <c r="G381" s="44" t="str">
        <f>IFERROR(IF(VLOOKUP($D381&amp;"-"&amp;$E381,IF($C$4="TEBA0714_REV01",CALC_CONN_TEBA0714_REV01!$F:$H,IF($C$4="TEBB0714_REV01",CALC_CONN_TEBB0714_REV01!$F:$H,IF($C$4="TEBT0714_REV01",CALC_CONN_TEBT0714_REV01!$F:$H))),3,0)="--",VLOOKUP($D381&amp;"-"&amp;$E381,IF($C$4="TEBA0714_REV01",CALC_CONN_TEBA0714_REV01!$F:$H,IF($C$4="TEBB0714_REV01",CALC_CONN_TEBB0714_REV01!$F:$H,IF($C$4="TEBT0714_REV01",CALC_CONN_TEBT0714_REV01!$F:$H))),2,0),VLOOKUP($D381&amp;"-"&amp;$E381,IF($C$4="TEBA0714_REV01",CALC_CONN_TEBA0714_REV01!$F:$H,IF($C$4="TEBB0714_REV01",CALC_CONN_TEBB0714_REV01!$F:$H,IF($C$4="TEBT0714_REV01",CALC_CONN_TEBT0714_REV01!$F:$H))),3,0)),"---")</f>
        <v>---</v>
      </c>
      <c r="H381" s="44" t="str">
        <f>IFERROR(VLOOKUP(G381,IF($C$4="TEBT0714_REV01",CALC_CONN_TEBT0714_REV01!$G:$T,IF($C$4="TEBB0714_REV01",CALC_CONN_TEBB0714_REV01!$G:$T,IF($C$4="TEBA0714_REV01",CALC_CONN_TEBA0714_REV01!$G:$T))),14,0),"---")</f>
        <v>---</v>
      </c>
      <c r="I381" s="44" t="str">
        <f>IFERROR(VLOOKUP($D381&amp;"-"&amp;$E381,IF($C$4="TEBA0714_REV01",CALC_CONN_TEBA0714_REV01!$F:$K,IF($C$4="TEBB0714_REV01",CALC_CONN_TEBB0714_REV01!$F:$K,IF($C$4="TEBT0714_REV01",CALC_CONN_TEBT0714_REV01!$F:$K,"???"))),6,0),"---")</f>
        <v>---</v>
      </c>
      <c r="J381" s="45" t="str">
        <f>IFERROR(VLOOKUP($D381&amp;"-"&amp;$E381,IF($C$4="TEBA0714_REV01",CALC_CONN_TEBA0714_REV01!$F:$M,IF($C$4="TEBB0714_REV01",CALC_CONN_TEBB0714_REV01!$F:$M,IF($C$4="TEBT0714_REV01",CALC_CONN_TEBT0714_REV01!$F:$M,"???"))),8,0),"---")</f>
        <v>---</v>
      </c>
      <c r="K381" s="46" t="str">
        <f>IFERROR(VLOOKUP($D381&amp;"-"&amp;$E381,IF($C$4="TEBT0714_REV01",CALC_CONN_TEBT0714_REV01!$F:$N,IF($C$4="TEBB0714_REV01",CALC_CONN_TEBB0714_REV01!$F:$N,IF($C$4="TEBA0714_REV01",CALC_CONN_TEBA0714_REV01!$F:$N))),9,0),"---")</f>
        <v>---</v>
      </c>
      <c r="L381" s="44" t="str">
        <f>IFERROR(VLOOKUP(K381,B2B!$H$3:$I$2000,2,0),"---")</f>
        <v>---</v>
      </c>
      <c r="M381" s="44" t="str">
        <f>IFERROR(VLOOKUP(L381,IF($M$4="TE0714_REV01",RAW_m_TE0714_REV01!$AD:$AH,IF($M$4="TE0714_REV02",RAW_m_TE0714_REV02!$AD:$AH,IF($M$4="TE0714_REV03",RAW_m_TE0714_REV03!$AD:$AH))),5,0),"---")</f>
        <v>---</v>
      </c>
      <c r="N381" s="44" t="str">
        <f>IFERROR(VLOOKUP(L381,IF($M$4="TE0714_REV01",RAW_m_TE0714_REV01!$AE:$AJ,IF($M$4="TE0714_REV02",RAW_m_TE0714_REV02!$AE:$AJ,IF($M$4="TE0714_REV03",RAW_m_TE0714_REV03!$AE:$AJ))),6,0),"---")</f>
        <v>---</v>
      </c>
      <c r="O381" s="54" t="str">
        <f>IFERROR(VLOOKUP(L381,IF($M$4="TE0714_REV01",RAW_m_TE0714_REV01!$AD:$AE,IF($M$4="TE0714_REV02",RAW_m_TE0714_REV02!$AD:$AE,IF($M$4="TE0714_REV03",RAW_m_TE0714_REV03!$AD:$AE))),2,0),"---")</f>
        <v>---</v>
      </c>
      <c r="P381" s="44" t="str">
        <f>IFERROR(VLOOKUP(O381,IF($M$4="TE0714_REV01",RAW_m_TE0714_REV01!$AJ:$AK,IF($M$4="TE0714_REV02",RAW_m_TE0714_REV02!$AJ:$AK,IF($M$4="TE0714_REV03",RAW_m_TE0714_REV03!$AJ:$AK))),2,0),"---")</f>
        <v>---</v>
      </c>
      <c r="Q381" s="44" t="str">
        <f>IFERROR(VLOOKUP(L381,IF($M$4="TE0714_REV01",RAW_m_TE0714_REV01!$AD:$AF,IF($M$4="TE0714_REV02",RAW_m_TE0714_REV02!$AD:$AF,IF($M$4="TE0714_REV03",RAW_m_TE0714_REV03!$AD:$AF))),3,0),"---")</f>
        <v>---</v>
      </c>
      <c r="R381" s="44" t="str">
        <f>IFERROR(VLOOKUP(O381,IF($M$4="TE0714_REV01",RAW_m_TE0714_REV01!$AE:$AG,IF($M$4="TE0714_REV02",RAW_m_TE0714_REV02!$AE:$AG,IF($M$4="TE0714_REV03",RAW_m_TE0714_REV03!$AE:$AG))),3,0),"---")</f>
        <v>---</v>
      </c>
      <c r="S381" s="44" t="str">
        <f t="shared" si="11"/>
        <v>---</v>
      </c>
    </row>
    <row r="382" spans="2:19" ht="15" customHeight="1" x14ac:dyDescent="0.25">
      <c r="B382" s="41">
        <f t="shared" si="10"/>
        <v>377</v>
      </c>
      <c r="C382" s="42">
        <f>IFERROR(IF($C$4="TEBT0714_REV01",CALC_CONN_TEBT0714_REV01!U382,IF($C$4="TEBB0714_REV01",CALC_CONN_TEBB0714_REV01!U382,IF($C$4="TEBA0714_REV01",CALC_CONN_TEBA0714_REV01!U382,))),"---")</f>
        <v>0</v>
      </c>
      <c r="D382" s="43">
        <f>IFERROR(IF($C$4="TEBT0714_REV01",CALC_CONN_TEBT0714_REV01!D382,IF($C$4="TEBB0714_REV01",CALC_CONN_TEBB0714_REV01!D382,IF($C$4="TEBA0714_REV01",CALC_CONN_TEBA0714_REV01!D382,))),"---")</f>
        <v>0</v>
      </c>
      <c r="E382" s="43">
        <f>IFERROR(IF($C$4="TEBT0714_REV01",CALC_CONN_TEBT0714_REV01!E382,IF($C$4="TEBB0714_REV01",CALC_CONN_TEBB0714_REV01!E382,IF($C$4="TEBA0714_REV01",CALC_CONN_TEBA0714_REV01!E382,))),"---")</f>
        <v>0</v>
      </c>
      <c r="F382" s="44" t="str">
        <f>IFERROR(IF(VLOOKUP($D382&amp;"-"&amp;$E382,IF($C$4="TEBA0714_REV01",CALC_CONN_TEBA0714_REV01!$F:$I,IF($C$4="TEBB0714_REV01",CALC_CONN_TEBB0714_REV01!$F:$I,IF($C$4="TEBT0714_REV01",CALC_CONN_TEBT0714_REV01!$F:$I))),4,0)="--","---",IF($C$4="TEBA0714_REV01",CALC_CONN_TEBA0714_REV01!$G382&amp; " --&gt; " &amp;CALC_CONN_TEBA0714_REV01!$I382&amp; " --&gt; ",IF($C$4="TEBB0714_REV01",CALC_CONN_TEBB0714_REV01!$G382&amp; " --&gt; " &amp;CALC_CONN_TEBB0714_REV01!$I382&amp; " --&gt; ",IF($C$4="TEBT0714_REV01",CALC_CONN_TEBT0714_REV01!$G382&amp; " --&gt; " &amp;CALC_CONN_TEBT0714_REV01!$I382&amp; " --&gt; ")))),"---")</f>
        <v>---</v>
      </c>
      <c r="G382" s="44" t="str">
        <f>IFERROR(IF(VLOOKUP($D382&amp;"-"&amp;$E382,IF($C$4="TEBA0714_REV01",CALC_CONN_TEBA0714_REV01!$F:$H,IF($C$4="TEBB0714_REV01",CALC_CONN_TEBB0714_REV01!$F:$H,IF($C$4="TEBT0714_REV01",CALC_CONN_TEBT0714_REV01!$F:$H))),3,0)="--",VLOOKUP($D382&amp;"-"&amp;$E382,IF($C$4="TEBA0714_REV01",CALC_CONN_TEBA0714_REV01!$F:$H,IF($C$4="TEBB0714_REV01",CALC_CONN_TEBB0714_REV01!$F:$H,IF($C$4="TEBT0714_REV01",CALC_CONN_TEBT0714_REV01!$F:$H))),2,0),VLOOKUP($D382&amp;"-"&amp;$E382,IF($C$4="TEBA0714_REV01",CALC_CONN_TEBA0714_REV01!$F:$H,IF($C$4="TEBB0714_REV01",CALC_CONN_TEBB0714_REV01!$F:$H,IF($C$4="TEBT0714_REV01",CALC_CONN_TEBT0714_REV01!$F:$H))),3,0)),"---")</f>
        <v>---</v>
      </c>
      <c r="H382" s="44" t="str">
        <f>IFERROR(VLOOKUP(G382,IF($C$4="TEBT0714_REV01",CALC_CONN_TEBT0714_REV01!$G:$T,IF($C$4="TEBB0714_REV01",CALC_CONN_TEBB0714_REV01!$G:$T,IF($C$4="TEBA0714_REV01",CALC_CONN_TEBA0714_REV01!$G:$T))),14,0),"---")</f>
        <v>---</v>
      </c>
      <c r="I382" s="44" t="str">
        <f>IFERROR(VLOOKUP($D382&amp;"-"&amp;$E382,IF($C$4="TEBA0714_REV01",CALC_CONN_TEBA0714_REV01!$F:$K,IF($C$4="TEBB0714_REV01",CALC_CONN_TEBB0714_REV01!$F:$K,IF($C$4="TEBT0714_REV01",CALC_CONN_TEBT0714_REV01!$F:$K,"???"))),6,0),"---")</f>
        <v>---</v>
      </c>
      <c r="J382" s="45" t="str">
        <f>IFERROR(VLOOKUP($D382&amp;"-"&amp;$E382,IF($C$4="TEBA0714_REV01",CALC_CONN_TEBA0714_REV01!$F:$M,IF($C$4="TEBB0714_REV01",CALC_CONN_TEBB0714_REV01!$F:$M,IF($C$4="TEBT0714_REV01",CALC_CONN_TEBT0714_REV01!$F:$M,"???"))),8,0),"---")</f>
        <v>---</v>
      </c>
      <c r="K382" s="46" t="str">
        <f>IFERROR(VLOOKUP($D382&amp;"-"&amp;$E382,IF($C$4="TEBT0714_REV01",CALC_CONN_TEBT0714_REV01!$F:$N,IF($C$4="TEBB0714_REV01",CALC_CONN_TEBB0714_REV01!$F:$N,IF($C$4="TEBA0714_REV01",CALC_CONN_TEBA0714_REV01!$F:$N))),9,0),"---")</f>
        <v>---</v>
      </c>
      <c r="L382" s="44" t="str">
        <f>IFERROR(VLOOKUP(K382,B2B!$H$3:$I$2000,2,0),"---")</f>
        <v>---</v>
      </c>
      <c r="M382" s="44" t="str">
        <f>IFERROR(VLOOKUP(L382,IF($M$4="TE0714_REV01",RAW_m_TE0714_REV01!$AD:$AH,IF($M$4="TE0714_REV02",RAW_m_TE0714_REV02!$AD:$AH,IF($M$4="TE0714_REV03",RAW_m_TE0714_REV03!$AD:$AH))),5,0),"---")</f>
        <v>---</v>
      </c>
      <c r="N382" s="44" t="str">
        <f>IFERROR(VLOOKUP(L382,IF($M$4="TE0714_REV01",RAW_m_TE0714_REV01!$AE:$AJ,IF($M$4="TE0714_REV02",RAW_m_TE0714_REV02!$AE:$AJ,IF($M$4="TE0714_REV03",RAW_m_TE0714_REV03!$AE:$AJ))),6,0),"---")</f>
        <v>---</v>
      </c>
      <c r="O382" s="54" t="str">
        <f>IFERROR(VLOOKUP(L382,IF($M$4="TE0714_REV01",RAW_m_TE0714_REV01!$AD:$AE,IF($M$4="TE0714_REV02",RAW_m_TE0714_REV02!$AD:$AE,IF($M$4="TE0714_REV03",RAW_m_TE0714_REV03!$AD:$AE))),2,0),"---")</f>
        <v>---</v>
      </c>
      <c r="P382" s="44" t="str">
        <f>IFERROR(VLOOKUP(O382,IF($M$4="TE0714_REV01",RAW_m_TE0714_REV01!$AJ:$AK,IF($M$4="TE0714_REV02",RAW_m_TE0714_REV02!$AJ:$AK,IF($M$4="TE0714_REV03",RAW_m_TE0714_REV03!$AJ:$AK))),2,0),"---")</f>
        <v>---</v>
      </c>
      <c r="Q382" s="44" t="str">
        <f>IFERROR(VLOOKUP(L382,IF($M$4="TE0714_REV01",RAW_m_TE0714_REV01!$AD:$AF,IF($M$4="TE0714_REV02",RAW_m_TE0714_REV02!$AD:$AF,IF($M$4="TE0714_REV03",RAW_m_TE0714_REV03!$AD:$AF))),3,0),"---")</f>
        <v>---</v>
      </c>
      <c r="R382" s="44" t="str">
        <f>IFERROR(VLOOKUP(O382,IF($M$4="TE0714_REV01",RAW_m_TE0714_REV01!$AE:$AG,IF($M$4="TE0714_REV02",RAW_m_TE0714_REV02!$AE:$AG,IF($M$4="TE0714_REV03",RAW_m_TE0714_REV03!$AE:$AG))),3,0),"---")</f>
        <v>---</v>
      </c>
      <c r="S382" s="44" t="str">
        <f t="shared" si="11"/>
        <v>---</v>
      </c>
    </row>
    <row r="383" spans="2:19" ht="15" customHeight="1" x14ac:dyDescent="0.25">
      <c r="B383" s="41">
        <f t="shared" si="10"/>
        <v>378</v>
      </c>
      <c r="C383" s="42">
        <f>IFERROR(IF($C$4="TEBT0714_REV01",CALC_CONN_TEBT0714_REV01!U383,IF($C$4="TEBB0714_REV01",CALC_CONN_TEBB0714_REV01!U383,IF($C$4="TEBA0714_REV01",CALC_CONN_TEBA0714_REV01!U383,))),"---")</f>
        <v>0</v>
      </c>
      <c r="D383" s="43">
        <f>IFERROR(IF($C$4="TEBT0714_REV01",CALC_CONN_TEBT0714_REV01!D383,IF($C$4="TEBB0714_REV01",CALC_CONN_TEBB0714_REV01!D383,IF($C$4="TEBA0714_REV01",CALC_CONN_TEBA0714_REV01!D383,))),"---")</f>
        <v>0</v>
      </c>
      <c r="E383" s="43">
        <f>IFERROR(IF($C$4="TEBT0714_REV01",CALC_CONN_TEBT0714_REV01!E383,IF($C$4="TEBB0714_REV01",CALC_CONN_TEBB0714_REV01!E383,IF($C$4="TEBA0714_REV01",CALC_CONN_TEBA0714_REV01!E383,))),"---")</f>
        <v>0</v>
      </c>
      <c r="F383" s="44" t="str">
        <f>IFERROR(IF(VLOOKUP($D383&amp;"-"&amp;$E383,IF($C$4="TEBA0714_REV01",CALC_CONN_TEBA0714_REV01!$F:$I,IF($C$4="TEBB0714_REV01",CALC_CONN_TEBB0714_REV01!$F:$I,IF($C$4="TEBT0714_REV01",CALC_CONN_TEBT0714_REV01!$F:$I))),4,0)="--","---",IF($C$4="TEBA0714_REV01",CALC_CONN_TEBA0714_REV01!$G383&amp; " --&gt; " &amp;CALC_CONN_TEBA0714_REV01!$I383&amp; " --&gt; ",IF($C$4="TEBB0714_REV01",CALC_CONN_TEBB0714_REV01!$G383&amp; " --&gt; " &amp;CALC_CONN_TEBB0714_REV01!$I383&amp; " --&gt; ",IF($C$4="TEBT0714_REV01",CALC_CONN_TEBT0714_REV01!$G383&amp; " --&gt; " &amp;CALC_CONN_TEBT0714_REV01!$I383&amp; " --&gt; ")))),"---")</f>
        <v>---</v>
      </c>
      <c r="G383" s="44" t="str">
        <f>IFERROR(IF(VLOOKUP($D383&amp;"-"&amp;$E383,IF($C$4="TEBA0714_REV01",CALC_CONN_TEBA0714_REV01!$F:$H,IF($C$4="TEBB0714_REV01",CALC_CONN_TEBB0714_REV01!$F:$H,IF($C$4="TEBT0714_REV01",CALC_CONN_TEBT0714_REV01!$F:$H))),3,0)="--",VLOOKUP($D383&amp;"-"&amp;$E383,IF($C$4="TEBA0714_REV01",CALC_CONN_TEBA0714_REV01!$F:$H,IF($C$4="TEBB0714_REV01",CALC_CONN_TEBB0714_REV01!$F:$H,IF($C$4="TEBT0714_REV01",CALC_CONN_TEBT0714_REV01!$F:$H))),2,0),VLOOKUP($D383&amp;"-"&amp;$E383,IF($C$4="TEBA0714_REV01",CALC_CONN_TEBA0714_REV01!$F:$H,IF($C$4="TEBB0714_REV01",CALC_CONN_TEBB0714_REV01!$F:$H,IF($C$4="TEBT0714_REV01",CALC_CONN_TEBT0714_REV01!$F:$H))),3,0)),"---")</f>
        <v>---</v>
      </c>
      <c r="H383" s="44" t="str">
        <f>IFERROR(VLOOKUP(G383,IF($C$4="TEBT0714_REV01",CALC_CONN_TEBT0714_REV01!$G:$T,IF($C$4="TEBB0714_REV01",CALC_CONN_TEBB0714_REV01!$G:$T,IF($C$4="TEBA0714_REV01",CALC_CONN_TEBA0714_REV01!$G:$T))),14,0),"---")</f>
        <v>---</v>
      </c>
      <c r="I383" s="44" t="str">
        <f>IFERROR(VLOOKUP($D383&amp;"-"&amp;$E383,IF($C$4="TEBA0714_REV01",CALC_CONN_TEBA0714_REV01!$F:$K,IF($C$4="TEBB0714_REV01",CALC_CONN_TEBB0714_REV01!$F:$K,IF($C$4="TEBT0714_REV01",CALC_CONN_TEBT0714_REV01!$F:$K,"???"))),6,0),"---")</f>
        <v>---</v>
      </c>
      <c r="J383" s="45" t="str">
        <f>IFERROR(VLOOKUP($D383&amp;"-"&amp;$E383,IF($C$4="TEBA0714_REV01",CALC_CONN_TEBA0714_REV01!$F:$M,IF($C$4="TEBB0714_REV01",CALC_CONN_TEBB0714_REV01!$F:$M,IF($C$4="TEBT0714_REV01",CALC_CONN_TEBT0714_REV01!$F:$M,"???"))),8,0),"---")</f>
        <v>---</v>
      </c>
      <c r="K383" s="46" t="str">
        <f>IFERROR(VLOOKUP($D383&amp;"-"&amp;$E383,IF($C$4="TEBT0714_REV01",CALC_CONN_TEBT0714_REV01!$F:$N,IF($C$4="TEBB0714_REV01",CALC_CONN_TEBB0714_REV01!$F:$N,IF($C$4="TEBA0714_REV01",CALC_CONN_TEBA0714_REV01!$F:$N))),9,0),"---")</f>
        <v>---</v>
      </c>
      <c r="L383" s="44" t="str">
        <f>IFERROR(VLOOKUP(K383,B2B!$H$3:$I$2000,2,0),"---")</f>
        <v>---</v>
      </c>
      <c r="M383" s="44" t="str">
        <f>IFERROR(VLOOKUP(L383,IF($M$4="TE0714_REV01",RAW_m_TE0714_REV01!$AD:$AH,IF($M$4="TE0714_REV02",RAW_m_TE0714_REV02!$AD:$AH,IF($M$4="TE0714_REV03",RAW_m_TE0714_REV03!$AD:$AH))),5,0),"---")</f>
        <v>---</v>
      </c>
      <c r="N383" s="44" t="str">
        <f>IFERROR(VLOOKUP(L383,IF($M$4="TE0714_REV01",RAW_m_TE0714_REV01!$AE:$AJ,IF($M$4="TE0714_REV02",RAW_m_TE0714_REV02!$AE:$AJ,IF($M$4="TE0714_REV03",RAW_m_TE0714_REV03!$AE:$AJ))),6,0),"---")</f>
        <v>---</v>
      </c>
      <c r="O383" s="54" t="str">
        <f>IFERROR(VLOOKUP(L383,IF($M$4="TE0714_REV01",RAW_m_TE0714_REV01!$AD:$AE,IF($M$4="TE0714_REV02",RAW_m_TE0714_REV02!$AD:$AE,IF($M$4="TE0714_REV03",RAW_m_TE0714_REV03!$AD:$AE))),2,0),"---")</f>
        <v>---</v>
      </c>
      <c r="P383" s="44" t="str">
        <f>IFERROR(VLOOKUP(O383,IF($M$4="TE0714_REV01",RAW_m_TE0714_REV01!$AJ:$AK,IF($M$4="TE0714_REV02",RAW_m_TE0714_REV02!$AJ:$AK,IF($M$4="TE0714_REV03",RAW_m_TE0714_REV03!$AJ:$AK))),2,0),"---")</f>
        <v>---</v>
      </c>
      <c r="Q383" s="44" t="str">
        <f>IFERROR(VLOOKUP(L383,IF($M$4="TE0714_REV01",RAW_m_TE0714_REV01!$AD:$AF,IF($M$4="TE0714_REV02",RAW_m_TE0714_REV02!$AD:$AF,IF($M$4="TE0714_REV03",RAW_m_TE0714_REV03!$AD:$AF))),3,0),"---")</f>
        <v>---</v>
      </c>
      <c r="R383" s="44" t="str">
        <f>IFERROR(VLOOKUP(O383,IF($M$4="TE0714_REV01",RAW_m_TE0714_REV01!$AE:$AG,IF($M$4="TE0714_REV02",RAW_m_TE0714_REV02!$AE:$AG,IF($M$4="TE0714_REV03",RAW_m_TE0714_REV03!$AE:$AG))),3,0),"---")</f>
        <v>---</v>
      </c>
      <c r="S383" s="44" t="str">
        <f t="shared" si="11"/>
        <v>---</v>
      </c>
    </row>
    <row r="384" spans="2:19" ht="15" customHeight="1" x14ac:dyDescent="0.25">
      <c r="B384" s="41">
        <f t="shared" si="10"/>
        <v>379</v>
      </c>
      <c r="C384" s="42">
        <f>IFERROR(IF($C$4="TEBT0714_REV01",CALC_CONN_TEBT0714_REV01!U384,IF($C$4="TEBB0714_REV01",CALC_CONN_TEBB0714_REV01!U384,IF($C$4="TEBA0714_REV01",CALC_CONN_TEBA0714_REV01!U384,))),"---")</f>
        <v>0</v>
      </c>
      <c r="D384" s="43">
        <f>IFERROR(IF($C$4="TEBT0714_REV01",CALC_CONN_TEBT0714_REV01!D384,IF($C$4="TEBB0714_REV01",CALC_CONN_TEBB0714_REV01!D384,IF($C$4="TEBA0714_REV01",CALC_CONN_TEBA0714_REV01!D384,))),"---")</f>
        <v>0</v>
      </c>
      <c r="E384" s="43">
        <f>IFERROR(IF($C$4="TEBT0714_REV01",CALC_CONN_TEBT0714_REV01!E384,IF($C$4="TEBB0714_REV01",CALC_CONN_TEBB0714_REV01!E384,IF($C$4="TEBA0714_REV01",CALC_CONN_TEBA0714_REV01!E384,))),"---")</f>
        <v>0</v>
      </c>
      <c r="F384" s="44" t="str">
        <f>IFERROR(IF(VLOOKUP($D384&amp;"-"&amp;$E384,IF($C$4="TEBA0714_REV01",CALC_CONN_TEBA0714_REV01!$F:$I,IF($C$4="TEBB0714_REV01",CALC_CONN_TEBB0714_REV01!$F:$I,IF($C$4="TEBT0714_REV01",CALC_CONN_TEBT0714_REV01!$F:$I))),4,0)="--","---",IF($C$4="TEBA0714_REV01",CALC_CONN_TEBA0714_REV01!$G384&amp; " --&gt; " &amp;CALC_CONN_TEBA0714_REV01!$I384&amp; " --&gt; ",IF($C$4="TEBB0714_REV01",CALC_CONN_TEBB0714_REV01!$G384&amp; " --&gt; " &amp;CALC_CONN_TEBB0714_REV01!$I384&amp; " --&gt; ",IF($C$4="TEBT0714_REV01",CALC_CONN_TEBT0714_REV01!$G384&amp; " --&gt; " &amp;CALC_CONN_TEBT0714_REV01!$I384&amp; " --&gt; ")))),"---")</f>
        <v>---</v>
      </c>
      <c r="G384" s="44" t="str">
        <f>IFERROR(IF(VLOOKUP($D384&amp;"-"&amp;$E384,IF($C$4="TEBA0714_REV01",CALC_CONN_TEBA0714_REV01!$F:$H,IF($C$4="TEBB0714_REV01",CALC_CONN_TEBB0714_REV01!$F:$H,IF($C$4="TEBT0714_REV01",CALC_CONN_TEBT0714_REV01!$F:$H))),3,0)="--",VLOOKUP($D384&amp;"-"&amp;$E384,IF($C$4="TEBA0714_REV01",CALC_CONN_TEBA0714_REV01!$F:$H,IF($C$4="TEBB0714_REV01",CALC_CONN_TEBB0714_REV01!$F:$H,IF($C$4="TEBT0714_REV01",CALC_CONN_TEBT0714_REV01!$F:$H))),2,0),VLOOKUP($D384&amp;"-"&amp;$E384,IF($C$4="TEBA0714_REV01",CALC_CONN_TEBA0714_REV01!$F:$H,IF($C$4="TEBB0714_REV01",CALC_CONN_TEBB0714_REV01!$F:$H,IF($C$4="TEBT0714_REV01",CALC_CONN_TEBT0714_REV01!$F:$H))),3,0)),"---")</f>
        <v>---</v>
      </c>
      <c r="H384" s="44" t="str">
        <f>IFERROR(VLOOKUP(G384,IF($C$4="TEBT0714_REV01",CALC_CONN_TEBT0714_REV01!$G:$T,IF($C$4="TEBB0714_REV01",CALC_CONN_TEBB0714_REV01!$G:$T,IF($C$4="TEBA0714_REV01",CALC_CONN_TEBA0714_REV01!$G:$T))),14,0),"---")</f>
        <v>---</v>
      </c>
      <c r="I384" s="44" t="str">
        <f>IFERROR(VLOOKUP($D384&amp;"-"&amp;$E384,IF($C$4="TEBA0714_REV01",CALC_CONN_TEBA0714_REV01!$F:$K,IF($C$4="TEBB0714_REV01",CALC_CONN_TEBB0714_REV01!$F:$K,IF($C$4="TEBT0714_REV01",CALC_CONN_TEBT0714_REV01!$F:$K,"???"))),6,0),"---")</f>
        <v>---</v>
      </c>
      <c r="J384" s="45" t="str">
        <f>IFERROR(VLOOKUP($D384&amp;"-"&amp;$E384,IF($C$4="TEBA0714_REV01",CALC_CONN_TEBA0714_REV01!$F:$M,IF($C$4="TEBB0714_REV01",CALC_CONN_TEBB0714_REV01!$F:$M,IF($C$4="TEBT0714_REV01",CALC_CONN_TEBT0714_REV01!$F:$M,"???"))),8,0),"---")</f>
        <v>---</v>
      </c>
      <c r="K384" s="46" t="str">
        <f>IFERROR(VLOOKUP($D384&amp;"-"&amp;$E384,IF($C$4="TEBT0714_REV01",CALC_CONN_TEBT0714_REV01!$F:$N,IF($C$4="TEBB0714_REV01",CALC_CONN_TEBB0714_REV01!$F:$N,IF($C$4="TEBA0714_REV01",CALC_CONN_TEBA0714_REV01!$F:$N))),9,0),"---")</f>
        <v>---</v>
      </c>
      <c r="L384" s="44" t="str">
        <f>IFERROR(VLOOKUP(K384,B2B!$H$3:$I$2000,2,0),"---")</f>
        <v>---</v>
      </c>
      <c r="M384" s="44" t="str">
        <f>IFERROR(VLOOKUP(L384,IF($M$4="TE0714_REV01",RAW_m_TE0714_REV01!$AD:$AH,IF($M$4="TE0714_REV02",RAW_m_TE0714_REV02!$AD:$AH,IF($M$4="TE0714_REV03",RAW_m_TE0714_REV03!$AD:$AH))),5,0),"---")</f>
        <v>---</v>
      </c>
      <c r="N384" s="44" t="str">
        <f>IFERROR(VLOOKUP(L384,IF($M$4="TE0714_REV01",RAW_m_TE0714_REV01!$AE:$AJ,IF($M$4="TE0714_REV02",RAW_m_TE0714_REV02!$AE:$AJ,IF($M$4="TE0714_REV03",RAW_m_TE0714_REV03!$AE:$AJ))),6,0),"---")</f>
        <v>---</v>
      </c>
      <c r="O384" s="54" t="str">
        <f>IFERROR(VLOOKUP(L384,IF($M$4="TE0714_REV01",RAW_m_TE0714_REV01!$AD:$AE,IF($M$4="TE0714_REV02",RAW_m_TE0714_REV02!$AD:$AE,IF($M$4="TE0714_REV03",RAW_m_TE0714_REV03!$AD:$AE))),2,0),"---")</f>
        <v>---</v>
      </c>
      <c r="P384" s="44" t="str">
        <f>IFERROR(VLOOKUP(O384,IF($M$4="TE0714_REV01",RAW_m_TE0714_REV01!$AJ:$AK,IF($M$4="TE0714_REV02",RAW_m_TE0714_REV02!$AJ:$AK,IF($M$4="TE0714_REV03",RAW_m_TE0714_REV03!$AJ:$AK))),2,0),"---")</f>
        <v>---</v>
      </c>
      <c r="Q384" s="44" t="str">
        <f>IFERROR(VLOOKUP(L384,IF($M$4="TE0714_REV01",RAW_m_TE0714_REV01!$AD:$AF,IF($M$4="TE0714_REV02",RAW_m_TE0714_REV02!$AD:$AF,IF($M$4="TE0714_REV03",RAW_m_TE0714_REV03!$AD:$AF))),3,0),"---")</f>
        <v>---</v>
      </c>
      <c r="R384" s="44" t="str">
        <f>IFERROR(VLOOKUP(O384,IF($M$4="TE0714_REV01",RAW_m_TE0714_REV01!$AE:$AG,IF($M$4="TE0714_REV02",RAW_m_TE0714_REV02!$AE:$AG,IF($M$4="TE0714_REV03",RAW_m_TE0714_REV03!$AE:$AG))),3,0),"---")</f>
        <v>---</v>
      </c>
      <c r="S384" s="44" t="str">
        <f t="shared" si="11"/>
        <v>---</v>
      </c>
    </row>
    <row r="385" spans="2:19" ht="15" customHeight="1" x14ac:dyDescent="0.25">
      <c r="B385" s="41">
        <f t="shared" si="10"/>
        <v>380</v>
      </c>
      <c r="C385" s="42">
        <f>IFERROR(IF($C$4="TEBT0714_REV01",CALC_CONN_TEBT0714_REV01!U385,IF($C$4="TEBB0714_REV01",CALC_CONN_TEBB0714_REV01!U385,IF($C$4="TEBA0714_REV01",CALC_CONN_TEBA0714_REV01!U385,))),"---")</f>
        <v>0</v>
      </c>
      <c r="D385" s="43">
        <f>IFERROR(IF($C$4="TEBT0714_REV01",CALC_CONN_TEBT0714_REV01!D385,IF($C$4="TEBB0714_REV01",CALC_CONN_TEBB0714_REV01!D385,IF($C$4="TEBA0714_REV01",CALC_CONN_TEBA0714_REV01!D385,))),"---")</f>
        <v>0</v>
      </c>
      <c r="E385" s="43">
        <f>IFERROR(IF($C$4="TEBT0714_REV01",CALC_CONN_TEBT0714_REV01!E385,IF($C$4="TEBB0714_REV01",CALC_CONN_TEBB0714_REV01!E385,IF($C$4="TEBA0714_REV01",CALC_CONN_TEBA0714_REV01!E385,))),"---")</f>
        <v>0</v>
      </c>
      <c r="F385" s="44" t="str">
        <f>IFERROR(IF(VLOOKUP($D385&amp;"-"&amp;$E385,IF($C$4="TEBA0714_REV01",CALC_CONN_TEBA0714_REV01!$F:$I,IF($C$4="TEBB0714_REV01",CALC_CONN_TEBB0714_REV01!$F:$I,IF($C$4="TEBT0714_REV01",CALC_CONN_TEBT0714_REV01!$F:$I))),4,0)="--","---",IF($C$4="TEBA0714_REV01",CALC_CONN_TEBA0714_REV01!$G385&amp; " --&gt; " &amp;CALC_CONN_TEBA0714_REV01!$I385&amp; " --&gt; ",IF($C$4="TEBB0714_REV01",CALC_CONN_TEBB0714_REV01!$G385&amp; " --&gt; " &amp;CALC_CONN_TEBB0714_REV01!$I385&amp; " --&gt; ",IF($C$4="TEBT0714_REV01",CALC_CONN_TEBT0714_REV01!$G385&amp; " --&gt; " &amp;CALC_CONN_TEBT0714_REV01!$I385&amp; " --&gt; ")))),"---")</f>
        <v>---</v>
      </c>
      <c r="G385" s="44" t="str">
        <f>IFERROR(IF(VLOOKUP($D385&amp;"-"&amp;$E385,IF($C$4="TEBA0714_REV01",CALC_CONN_TEBA0714_REV01!$F:$H,IF($C$4="TEBB0714_REV01",CALC_CONN_TEBB0714_REV01!$F:$H,IF($C$4="TEBT0714_REV01",CALC_CONN_TEBT0714_REV01!$F:$H))),3,0)="--",VLOOKUP($D385&amp;"-"&amp;$E385,IF($C$4="TEBA0714_REV01",CALC_CONN_TEBA0714_REV01!$F:$H,IF($C$4="TEBB0714_REV01",CALC_CONN_TEBB0714_REV01!$F:$H,IF($C$4="TEBT0714_REV01",CALC_CONN_TEBT0714_REV01!$F:$H))),2,0),VLOOKUP($D385&amp;"-"&amp;$E385,IF($C$4="TEBA0714_REV01",CALC_CONN_TEBA0714_REV01!$F:$H,IF($C$4="TEBB0714_REV01",CALC_CONN_TEBB0714_REV01!$F:$H,IF($C$4="TEBT0714_REV01",CALC_CONN_TEBT0714_REV01!$F:$H))),3,0)),"---")</f>
        <v>---</v>
      </c>
      <c r="H385" s="44" t="str">
        <f>IFERROR(VLOOKUP(G385,IF($C$4="TEBT0714_REV01",CALC_CONN_TEBT0714_REV01!$G:$T,IF($C$4="TEBB0714_REV01",CALC_CONN_TEBB0714_REV01!$G:$T,IF($C$4="TEBA0714_REV01",CALC_CONN_TEBA0714_REV01!$G:$T))),14,0),"---")</f>
        <v>---</v>
      </c>
      <c r="I385" s="44" t="str">
        <f>IFERROR(VLOOKUP($D385&amp;"-"&amp;$E385,IF($C$4="TEBA0714_REV01",CALC_CONN_TEBA0714_REV01!$F:$K,IF($C$4="TEBB0714_REV01",CALC_CONN_TEBB0714_REV01!$F:$K,IF($C$4="TEBT0714_REV01",CALC_CONN_TEBT0714_REV01!$F:$K,"???"))),6,0),"---")</f>
        <v>---</v>
      </c>
      <c r="J385" s="45" t="str">
        <f>IFERROR(VLOOKUP($D385&amp;"-"&amp;$E385,IF($C$4="TEBA0714_REV01",CALC_CONN_TEBA0714_REV01!$F:$M,IF($C$4="TEBB0714_REV01",CALC_CONN_TEBB0714_REV01!$F:$M,IF($C$4="TEBT0714_REV01",CALC_CONN_TEBT0714_REV01!$F:$M,"???"))),8,0),"---")</f>
        <v>---</v>
      </c>
      <c r="K385" s="46" t="str">
        <f>IFERROR(VLOOKUP($D385&amp;"-"&amp;$E385,IF($C$4="TEBT0714_REV01",CALC_CONN_TEBT0714_REV01!$F:$N,IF($C$4="TEBB0714_REV01",CALC_CONN_TEBB0714_REV01!$F:$N,IF($C$4="TEBA0714_REV01",CALC_CONN_TEBA0714_REV01!$F:$N))),9,0),"---")</f>
        <v>---</v>
      </c>
      <c r="L385" s="44" t="str">
        <f>IFERROR(VLOOKUP(K385,B2B!$H$3:$I$2000,2,0),"---")</f>
        <v>---</v>
      </c>
      <c r="M385" s="44" t="str">
        <f>IFERROR(VLOOKUP(L385,IF($M$4="TE0714_REV01",RAW_m_TE0714_REV01!$AD:$AH,IF($M$4="TE0714_REV02",RAW_m_TE0714_REV02!$AD:$AH,IF($M$4="TE0714_REV03",RAW_m_TE0714_REV03!$AD:$AH))),5,0),"---")</f>
        <v>---</v>
      </c>
      <c r="N385" s="44" t="str">
        <f>IFERROR(VLOOKUP(L385,IF($M$4="TE0714_REV01",RAW_m_TE0714_REV01!$AE:$AJ,IF($M$4="TE0714_REV02",RAW_m_TE0714_REV02!$AE:$AJ,IF($M$4="TE0714_REV03",RAW_m_TE0714_REV03!$AE:$AJ))),6,0),"---")</f>
        <v>---</v>
      </c>
      <c r="O385" s="54" t="str">
        <f>IFERROR(VLOOKUP(L385,IF($M$4="TE0714_REV01",RAW_m_TE0714_REV01!$AD:$AE,IF($M$4="TE0714_REV02",RAW_m_TE0714_REV02!$AD:$AE,IF($M$4="TE0714_REV03",RAW_m_TE0714_REV03!$AD:$AE))),2,0),"---")</f>
        <v>---</v>
      </c>
      <c r="P385" s="44" t="str">
        <f>IFERROR(VLOOKUP(O385,IF($M$4="TE0714_REV01",RAW_m_TE0714_REV01!$AJ:$AK,IF($M$4="TE0714_REV02",RAW_m_TE0714_REV02!$AJ:$AK,IF($M$4="TE0714_REV03",RAW_m_TE0714_REV03!$AJ:$AK))),2,0),"---")</f>
        <v>---</v>
      </c>
      <c r="Q385" s="44" t="str">
        <f>IFERROR(VLOOKUP(L385,IF($M$4="TE0714_REV01",RAW_m_TE0714_REV01!$AD:$AF,IF($M$4="TE0714_REV02",RAW_m_TE0714_REV02!$AD:$AF,IF($M$4="TE0714_REV03",RAW_m_TE0714_REV03!$AD:$AF))),3,0),"---")</f>
        <v>---</v>
      </c>
      <c r="R385" s="44" t="str">
        <f>IFERROR(VLOOKUP(O385,IF($M$4="TE0714_REV01",RAW_m_TE0714_REV01!$AE:$AG,IF($M$4="TE0714_REV02",RAW_m_TE0714_REV02!$AE:$AG,IF($M$4="TE0714_REV03",RAW_m_TE0714_REV03!$AE:$AG))),3,0),"---")</f>
        <v>---</v>
      </c>
      <c r="S385" s="44" t="str">
        <f t="shared" si="11"/>
        <v>---</v>
      </c>
    </row>
    <row r="386" spans="2:19" ht="15" customHeight="1" x14ac:dyDescent="0.25">
      <c r="B386" s="41">
        <f t="shared" si="10"/>
        <v>381</v>
      </c>
      <c r="C386" s="42">
        <f>IFERROR(IF($C$4="TEBT0714_REV01",CALC_CONN_TEBT0714_REV01!U386,IF($C$4="TEBB0714_REV01",CALC_CONN_TEBB0714_REV01!U386,IF($C$4="TEBA0714_REV01",CALC_CONN_TEBA0714_REV01!U386,))),"---")</f>
        <v>0</v>
      </c>
      <c r="D386" s="43">
        <f>IFERROR(IF($C$4="TEBT0714_REV01",CALC_CONN_TEBT0714_REV01!D386,IF($C$4="TEBB0714_REV01",CALC_CONN_TEBB0714_REV01!D386,IF($C$4="TEBA0714_REV01",CALC_CONN_TEBA0714_REV01!D386,))),"---")</f>
        <v>0</v>
      </c>
      <c r="E386" s="43">
        <f>IFERROR(IF($C$4="TEBT0714_REV01",CALC_CONN_TEBT0714_REV01!E386,IF($C$4="TEBB0714_REV01",CALC_CONN_TEBB0714_REV01!E386,IF($C$4="TEBA0714_REV01",CALC_CONN_TEBA0714_REV01!E386,))),"---")</f>
        <v>0</v>
      </c>
      <c r="F386" s="44" t="str">
        <f>IFERROR(IF(VLOOKUP($D386&amp;"-"&amp;$E386,IF($C$4="TEBA0714_REV01",CALC_CONN_TEBA0714_REV01!$F:$I,IF($C$4="TEBB0714_REV01",CALC_CONN_TEBB0714_REV01!$F:$I,IF($C$4="TEBT0714_REV01",CALC_CONN_TEBT0714_REV01!$F:$I))),4,0)="--","---",IF($C$4="TEBA0714_REV01",CALC_CONN_TEBA0714_REV01!$G386&amp; " --&gt; " &amp;CALC_CONN_TEBA0714_REV01!$I386&amp; " --&gt; ",IF($C$4="TEBB0714_REV01",CALC_CONN_TEBB0714_REV01!$G386&amp; " --&gt; " &amp;CALC_CONN_TEBB0714_REV01!$I386&amp; " --&gt; ",IF($C$4="TEBT0714_REV01",CALC_CONN_TEBT0714_REV01!$G386&amp; " --&gt; " &amp;CALC_CONN_TEBT0714_REV01!$I386&amp; " --&gt; ")))),"---")</f>
        <v>---</v>
      </c>
      <c r="G386" s="44" t="str">
        <f>IFERROR(IF(VLOOKUP($D386&amp;"-"&amp;$E386,IF($C$4="TEBA0714_REV01",CALC_CONN_TEBA0714_REV01!$F:$H,IF($C$4="TEBB0714_REV01",CALC_CONN_TEBB0714_REV01!$F:$H,IF($C$4="TEBT0714_REV01",CALC_CONN_TEBT0714_REV01!$F:$H))),3,0)="--",VLOOKUP($D386&amp;"-"&amp;$E386,IF($C$4="TEBA0714_REV01",CALC_CONN_TEBA0714_REV01!$F:$H,IF($C$4="TEBB0714_REV01",CALC_CONN_TEBB0714_REV01!$F:$H,IF($C$4="TEBT0714_REV01",CALC_CONN_TEBT0714_REV01!$F:$H))),2,0),VLOOKUP($D386&amp;"-"&amp;$E386,IF($C$4="TEBA0714_REV01",CALC_CONN_TEBA0714_REV01!$F:$H,IF($C$4="TEBB0714_REV01",CALC_CONN_TEBB0714_REV01!$F:$H,IF($C$4="TEBT0714_REV01",CALC_CONN_TEBT0714_REV01!$F:$H))),3,0)),"---")</f>
        <v>---</v>
      </c>
      <c r="H386" s="44" t="str">
        <f>IFERROR(VLOOKUP(G386,IF($C$4="TEBT0714_REV01",CALC_CONN_TEBT0714_REV01!$G:$T,IF($C$4="TEBB0714_REV01",CALC_CONN_TEBB0714_REV01!$G:$T,IF($C$4="TEBA0714_REV01",CALC_CONN_TEBA0714_REV01!$G:$T))),14,0),"---")</f>
        <v>---</v>
      </c>
      <c r="I386" s="44" t="str">
        <f>IFERROR(VLOOKUP($D386&amp;"-"&amp;$E386,IF($C$4="TEBA0714_REV01",CALC_CONN_TEBA0714_REV01!$F:$K,IF($C$4="TEBB0714_REV01",CALC_CONN_TEBB0714_REV01!$F:$K,IF($C$4="TEBT0714_REV01",CALC_CONN_TEBT0714_REV01!$F:$K,"???"))),6,0),"---")</f>
        <v>---</v>
      </c>
      <c r="J386" s="45" t="str">
        <f>IFERROR(VLOOKUP($D386&amp;"-"&amp;$E386,IF($C$4="TEBA0714_REV01",CALC_CONN_TEBA0714_REV01!$F:$M,IF($C$4="TEBB0714_REV01",CALC_CONN_TEBB0714_REV01!$F:$M,IF($C$4="TEBT0714_REV01",CALC_CONN_TEBT0714_REV01!$F:$M,"???"))),8,0),"---")</f>
        <v>---</v>
      </c>
      <c r="K386" s="46" t="str">
        <f>IFERROR(VLOOKUP($D386&amp;"-"&amp;$E386,IF($C$4="TEBT0714_REV01",CALC_CONN_TEBT0714_REV01!$F:$N,IF($C$4="TEBB0714_REV01",CALC_CONN_TEBB0714_REV01!$F:$N,IF($C$4="TEBA0714_REV01",CALC_CONN_TEBA0714_REV01!$F:$N))),9,0),"---")</f>
        <v>---</v>
      </c>
      <c r="L386" s="44" t="str">
        <f>IFERROR(VLOOKUP(K386,B2B!$H$3:$I$2000,2,0),"---")</f>
        <v>---</v>
      </c>
      <c r="M386" s="44" t="str">
        <f>IFERROR(VLOOKUP(L386,IF($M$4="TE0714_REV01",RAW_m_TE0714_REV01!$AD:$AH,IF($M$4="TE0714_REV02",RAW_m_TE0714_REV02!$AD:$AH,IF($M$4="TE0714_REV03",RAW_m_TE0714_REV03!$AD:$AH))),5,0),"---")</f>
        <v>---</v>
      </c>
      <c r="N386" s="44" t="str">
        <f>IFERROR(VLOOKUP(L386,IF($M$4="TE0714_REV01",RAW_m_TE0714_REV01!$AE:$AJ,IF($M$4="TE0714_REV02",RAW_m_TE0714_REV02!$AE:$AJ,IF($M$4="TE0714_REV03",RAW_m_TE0714_REV03!$AE:$AJ))),6,0),"---")</f>
        <v>---</v>
      </c>
      <c r="O386" s="54" t="str">
        <f>IFERROR(VLOOKUP(L386,IF($M$4="TE0714_REV01",RAW_m_TE0714_REV01!$AD:$AE,IF($M$4="TE0714_REV02",RAW_m_TE0714_REV02!$AD:$AE,IF($M$4="TE0714_REV03",RAW_m_TE0714_REV03!$AD:$AE))),2,0),"---")</f>
        <v>---</v>
      </c>
      <c r="P386" s="44" t="str">
        <f>IFERROR(VLOOKUP(O386,IF($M$4="TE0714_REV01",RAW_m_TE0714_REV01!$AJ:$AK,IF($M$4="TE0714_REV02",RAW_m_TE0714_REV02!$AJ:$AK,IF($M$4="TE0714_REV03",RAW_m_TE0714_REV03!$AJ:$AK))),2,0),"---")</f>
        <v>---</v>
      </c>
      <c r="Q386" s="44" t="str">
        <f>IFERROR(VLOOKUP(L386,IF($M$4="TE0714_REV01",RAW_m_TE0714_REV01!$AD:$AF,IF($M$4="TE0714_REV02",RAW_m_TE0714_REV02!$AD:$AF,IF($M$4="TE0714_REV03",RAW_m_TE0714_REV03!$AD:$AF))),3,0),"---")</f>
        <v>---</v>
      </c>
      <c r="R386" s="44" t="str">
        <f>IFERROR(VLOOKUP(O386,IF($M$4="TE0714_REV01",RAW_m_TE0714_REV01!$AE:$AG,IF($M$4="TE0714_REV02",RAW_m_TE0714_REV02!$AE:$AG,IF($M$4="TE0714_REV03",RAW_m_TE0714_REV03!$AE:$AG))),3,0),"---")</f>
        <v>---</v>
      </c>
      <c r="S386" s="44" t="str">
        <f t="shared" si="11"/>
        <v>---</v>
      </c>
    </row>
    <row r="387" spans="2:19" ht="15" customHeight="1" x14ac:dyDescent="0.25">
      <c r="B387" s="41">
        <f t="shared" si="10"/>
        <v>382</v>
      </c>
      <c r="C387" s="42">
        <f>IFERROR(IF($C$4="TEBT0714_REV01",CALC_CONN_TEBT0714_REV01!U387,IF($C$4="TEBB0714_REV01",CALC_CONN_TEBB0714_REV01!U387,IF($C$4="TEBA0714_REV01",CALC_CONN_TEBA0714_REV01!U387,))),"---")</f>
        <v>0</v>
      </c>
      <c r="D387" s="43">
        <f>IFERROR(IF($C$4="TEBT0714_REV01",CALC_CONN_TEBT0714_REV01!D387,IF($C$4="TEBB0714_REV01",CALC_CONN_TEBB0714_REV01!D387,IF($C$4="TEBA0714_REV01",CALC_CONN_TEBA0714_REV01!D387,))),"---")</f>
        <v>0</v>
      </c>
      <c r="E387" s="43">
        <f>IFERROR(IF($C$4="TEBT0714_REV01",CALC_CONN_TEBT0714_REV01!E387,IF($C$4="TEBB0714_REV01",CALC_CONN_TEBB0714_REV01!E387,IF($C$4="TEBA0714_REV01",CALC_CONN_TEBA0714_REV01!E387,))),"---")</f>
        <v>0</v>
      </c>
      <c r="F387" s="44" t="str">
        <f>IFERROR(IF(VLOOKUP($D387&amp;"-"&amp;$E387,IF($C$4="TEBA0714_REV01",CALC_CONN_TEBA0714_REV01!$F:$I,IF($C$4="TEBB0714_REV01",CALC_CONN_TEBB0714_REV01!$F:$I,IF($C$4="TEBT0714_REV01",CALC_CONN_TEBT0714_REV01!$F:$I))),4,0)="--","---",IF($C$4="TEBA0714_REV01",CALC_CONN_TEBA0714_REV01!$G387&amp; " --&gt; " &amp;CALC_CONN_TEBA0714_REV01!$I387&amp; " --&gt; ",IF($C$4="TEBB0714_REV01",CALC_CONN_TEBB0714_REV01!$G387&amp; " --&gt; " &amp;CALC_CONN_TEBB0714_REV01!$I387&amp; " --&gt; ",IF($C$4="TEBT0714_REV01",CALC_CONN_TEBT0714_REV01!$G387&amp; " --&gt; " &amp;CALC_CONN_TEBT0714_REV01!$I387&amp; " --&gt; ")))),"---")</f>
        <v>---</v>
      </c>
      <c r="G387" s="44" t="str">
        <f>IFERROR(IF(VLOOKUP($D387&amp;"-"&amp;$E387,IF($C$4="TEBA0714_REV01",CALC_CONN_TEBA0714_REV01!$F:$H,IF($C$4="TEBB0714_REV01",CALC_CONN_TEBB0714_REV01!$F:$H,IF($C$4="TEBT0714_REV01",CALC_CONN_TEBT0714_REV01!$F:$H))),3,0)="--",VLOOKUP($D387&amp;"-"&amp;$E387,IF($C$4="TEBA0714_REV01",CALC_CONN_TEBA0714_REV01!$F:$H,IF($C$4="TEBB0714_REV01",CALC_CONN_TEBB0714_REV01!$F:$H,IF($C$4="TEBT0714_REV01",CALC_CONN_TEBT0714_REV01!$F:$H))),2,0),VLOOKUP($D387&amp;"-"&amp;$E387,IF($C$4="TEBA0714_REV01",CALC_CONN_TEBA0714_REV01!$F:$H,IF($C$4="TEBB0714_REV01",CALC_CONN_TEBB0714_REV01!$F:$H,IF($C$4="TEBT0714_REV01",CALC_CONN_TEBT0714_REV01!$F:$H))),3,0)),"---")</f>
        <v>---</v>
      </c>
      <c r="H387" s="44" t="str">
        <f>IFERROR(VLOOKUP(G387,IF($C$4="TEBT0714_REV01",CALC_CONN_TEBT0714_REV01!$G:$T,IF($C$4="TEBB0714_REV01",CALC_CONN_TEBB0714_REV01!$G:$T,IF($C$4="TEBA0714_REV01",CALC_CONN_TEBA0714_REV01!$G:$T))),14,0),"---")</f>
        <v>---</v>
      </c>
      <c r="I387" s="44" t="str">
        <f>IFERROR(VLOOKUP($D387&amp;"-"&amp;$E387,IF($C$4="TEBA0714_REV01",CALC_CONN_TEBA0714_REV01!$F:$K,IF($C$4="TEBB0714_REV01",CALC_CONN_TEBB0714_REV01!$F:$K,IF($C$4="TEBT0714_REV01",CALC_CONN_TEBT0714_REV01!$F:$K,"???"))),6,0),"---")</f>
        <v>---</v>
      </c>
      <c r="J387" s="45" t="str">
        <f>IFERROR(VLOOKUP($D387&amp;"-"&amp;$E387,IF($C$4="TEBA0714_REV01",CALC_CONN_TEBA0714_REV01!$F:$M,IF($C$4="TEBB0714_REV01",CALC_CONN_TEBB0714_REV01!$F:$M,IF($C$4="TEBT0714_REV01",CALC_CONN_TEBT0714_REV01!$F:$M,"???"))),8,0),"---")</f>
        <v>---</v>
      </c>
      <c r="K387" s="46" t="str">
        <f>IFERROR(VLOOKUP($D387&amp;"-"&amp;$E387,IF($C$4="TEBT0714_REV01",CALC_CONN_TEBT0714_REV01!$F:$N,IF($C$4="TEBB0714_REV01",CALC_CONN_TEBB0714_REV01!$F:$N,IF($C$4="TEBA0714_REV01",CALC_CONN_TEBA0714_REV01!$F:$N))),9,0),"---")</f>
        <v>---</v>
      </c>
      <c r="L387" s="44" t="str">
        <f>IFERROR(VLOOKUP(K387,B2B!$H$3:$I$2000,2,0),"---")</f>
        <v>---</v>
      </c>
      <c r="M387" s="44" t="str">
        <f>IFERROR(VLOOKUP(L387,IF($M$4="TE0714_REV01",RAW_m_TE0714_REV01!$AD:$AH,IF($M$4="TE0714_REV02",RAW_m_TE0714_REV02!$AD:$AH,IF($M$4="TE0714_REV03",RAW_m_TE0714_REV03!$AD:$AH))),5,0),"---")</f>
        <v>---</v>
      </c>
      <c r="N387" s="44" t="str">
        <f>IFERROR(VLOOKUP(L387,IF($M$4="TE0714_REV01",RAW_m_TE0714_REV01!$AE:$AJ,IF($M$4="TE0714_REV02",RAW_m_TE0714_REV02!$AE:$AJ,IF($M$4="TE0714_REV03",RAW_m_TE0714_REV03!$AE:$AJ))),6,0),"---")</f>
        <v>---</v>
      </c>
      <c r="O387" s="54" t="str">
        <f>IFERROR(VLOOKUP(L387,IF($M$4="TE0714_REV01",RAW_m_TE0714_REV01!$AD:$AE,IF($M$4="TE0714_REV02",RAW_m_TE0714_REV02!$AD:$AE,IF($M$4="TE0714_REV03",RAW_m_TE0714_REV03!$AD:$AE))),2,0),"---")</f>
        <v>---</v>
      </c>
      <c r="P387" s="44" t="str">
        <f>IFERROR(VLOOKUP(O387,IF($M$4="TE0714_REV01",RAW_m_TE0714_REV01!$AJ:$AK,IF($M$4="TE0714_REV02",RAW_m_TE0714_REV02!$AJ:$AK,IF($M$4="TE0714_REV03",RAW_m_TE0714_REV03!$AJ:$AK))),2,0),"---")</f>
        <v>---</v>
      </c>
      <c r="Q387" s="44" t="str">
        <f>IFERROR(VLOOKUP(L387,IF($M$4="TE0714_REV01",RAW_m_TE0714_REV01!$AD:$AF,IF($M$4="TE0714_REV02",RAW_m_TE0714_REV02!$AD:$AF,IF($M$4="TE0714_REV03",RAW_m_TE0714_REV03!$AD:$AF))),3,0),"---")</f>
        <v>---</v>
      </c>
      <c r="R387" s="44" t="str">
        <f>IFERROR(VLOOKUP(O387,IF($M$4="TE0714_REV01",RAW_m_TE0714_REV01!$AE:$AG,IF($M$4="TE0714_REV02",RAW_m_TE0714_REV02!$AE:$AG,IF($M$4="TE0714_REV03",RAW_m_TE0714_REV03!$AE:$AG))),3,0),"---")</f>
        <v>---</v>
      </c>
      <c r="S387" s="44" t="str">
        <f t="shared" si="11"/>
        <v>---</v>
      </c>
    </row>
    <row r="388" spans="2:19" ht="15" customHeight="1" x14ac:dyDescent="0.25">
      <c r="B388" s="41">
        <f t="shared" si="10"/>
        <v>383</v>
      </c>
      <c r="C388" s="42">
        <f>IFERROR(IF($C$4="TEBT0714_REV01",CALC_CONN_TEBT0714_REV01!U388,IF($C$4="TEBB0714_REV01",CALC_CONN_TEBB0714_REV01!U388,IF($C$4="TEBA0714_REV01",CALC_CONN_TEBA0714_REV01!U388,))),"---")</f>
        <v>0</v>
      </c>
      <c r="D388" s="43">
        <f>IFERROR(IF($C$4="TEBT0714_REV01",CALC_CONN_TEBT0714_REV01!D388,IF($C$4="TEBB0714_REV01",CALC_CONN_TEBB0714_REV01!D388,IF($C$4="TEBA0714_REV01",CALC_CONN_TEBA0714_REV01!D388,))),"---")</f>
        <v>0</v>
      </c>
      <c r="E388" s="43">
        <f>IFERROR(IF($C$4="TEBT0714_REV01",CALC_CONN_TEBT0714_REV01!E388,IF($C$4="TEBB0714_REV01",CALC_CONN_TEBB0714_REV01!E388,IF($C$4="TEBA0714_REV01",CALC_CONN_TEBA0714_REV01!E388,))),"---")</f>
        <v>0</v>
      </c>
      <c r="F388" s="44" t="str">
        <f>IFERROR(IF(VLOOKUP($D388&amp;"-"&amp;$E388,IF($C$4="TEBA0714_REV01",CALC_CONN_TEBA0714_REV01!$F:$I,IF($C$4="TEBB0714_REV01",CALC_CONN_TEBB0714_REV01!$F:$I,IF($C$4="TEBT0714_REV01",CALC_CONN_TEBT0714_REV01!$F:$I))),4,0)="--","---",IF($C$4="TEBA0714_REV01",CALC_CONN_TEBA0714_REV01!$G388&amp; " --&gt; " &amp;CALC_CONN_TEBA0714_REV01!$I388&amp; " --&gt; ",IF($C$4="TEBB0714_REV01",CALC_CONN_TEBB0714_REV01!$G388&amp; " --&gt; " &amp;CALC_CONN_TEBB0714_REV01!$I388&amp; " --&gt; ",IF($C$4="TEBT0714_REV01",CALC_CONN_TEBT0714_REV01!$G388&amp; " --&gt; " &amp;CALC_CONN_TEBT0714_REV01!$I388&amp; " --&gt; ")))),"---")</f>
        <v>---</v>
      </c>
      <c r="G388" s="44" t="str">
        <f>IFERROR(IF(VLOOKUP($D388&amp;"-"&amp;$E388,IF($C$4="TEBA0714_REV01",CALC_CONN_TEBA0714_REV01!$F:$H,IF($C$4="TEBB0714_REV01",CALC_CONN_TEBB0714_REV01!$F:$H,IF($C$4="TEBT0714_REV01",CALC_CONN_TEBT0714_REV01!$F:$H))),3,0)="--",VLOOKUP($D388&amp;"-"&amp;$E388,IF($C$4="TEBA0714_REV01",CALC_CONN_TEBA0714_REV01!$F:$H,IF($C$4="TEBB0714_REV01",CALC_CONN_TEBB0714_REV01!$F:$H,IF($C$4="TEBT0714_REV01",CALC_CONN_TEBT0714_REV01!$F:$H))),2,0),VLOOKUP($D388&amp;"-"&amp;$E388,IF($C$4="TEBA0714_REV01",CALC_CONN_TEBA0714_REV01!$F:$H,IF($C$4="TEBB0714_REV01",CALC_CONN_TEBB0714_REV01!$F:$H,IF($C$4="TEBT0714_REV01",CALC_CONN_TEBT0714_REV01!$F:$H))),3,0)),"---")</f>
        <v>---</v>
      </c>
      <c r="H388" s="44" t="str">
        <f>IFERROR(VLOOKUP(G388,IF($C$4="TEBT0714_REV01",CALC_CONN_TEBT0714_REV01!$G:$T,IF($C$4="TEBB0714_REV01",CALC_CONN_TEBB0714_REV01!$G:$T,IF($C$4="TEBA0714_REV01",CALC_CONN_TEBA0714_REV01!$G:$T))),14,0),"---")</f>
        <v>---</v>
      </c>
      <c r="I388" s="44" t="str">
        <f>IFERROR(VLOOKUP($D388&amp;"-"&amp;$E388,IF($C$4="TEBA0714_REV01",CALC_CONN_TEBA0714_REV01!$F:$K,IF($C$4="TEBB0714_REV01",CALC_CONN_TEBB0714_REV01!$F:$K,IF($C$4="TEBT0714_REV01",CALC_CONN_TEBT0714_REV01!$F:$K,"???"))),6,0),"---")</f>
        <v>---</v>
      </c>
      <c r="J388" s="45" t="str">
        <f>IFERROR(VLOOKUP($D388&amp;"-"&amp;$E388,IF($C$4="TEBA0714_REV01",CALC_CONN_TEBA0714_REV01!$F:$M,IF($C$4="TEBB0714_REV01",CALC_CONN_TEBB0714_REV01!$F:$M,IF($C$4="TEBT0714_REV01",CALC_CONN_TEBT0714_REV01!$F:$M,"???"))),8,0),"---")</f>
        <v>---</v>
      </c>
      <c r="K388" s="46" t="str">
        <f>IFERROR(VLOOKUP($D388&amp;"-"&amp;$E388,IF($C$4="TEBT0714_REV01",CALC_CONN_TEBT0714_REV01!$F:$N,IF($C$4="TEBB0714_REV01",CALC_CONN_TEBB0714_REV01!$F:$N,IF($C$4="TEBA0714_REV01",CALC_CONN_TEBA0714_REV01!$F:$N))),9,0),"---")</f>
        <v>---</v>
      </c>
      <c r="L388" s="44" t="str">
        <f>IFERROR(VLOOKUP(K388,B2B!$H$3:$I$2000,2,0),"---")</f>
        <v>---</v>
      </c>
      <c r="M388" s="44" t="str">
        <f>IFERROR(VLOOKUP(L388,IF($M$4="TE0714_REV01",RAW_m_TE0714_REV01!$AD:$AH,IF($M$4="TE0714_REV02",RAW_m_TE0714_REV02!$AD:$AH,IF($M$4="TE0714_REV03",RAW_m_TE0714_REV03!$AD:$AH))),5,0),"---")</f>
        <v>---</v>
      </c>
      <c r="N388" s="44" t="str">
        <f>IFERROR(VLOOKUP(L388,IF($M$4="TE0714_REV01",RAW_m_TE0714_REV01!$AE:$AJ,IF($M$4="TE0714_REV02",RAW_m_TE0714_REV02!$AE:$AJ,IF($M$4="TE0714_REV03",RAW_m_TE0714_REV03!$AE:$AJ))),6,0),"---")</f>
        <v>---</v>
      </c>
      <c r="O388" s="54" t="str">
        <f>IFERROR(VLOOKUP(L388,IF($M$4="TE0714_REV01",RAW_m_TE0714_REV01!$AD:$AE,IF($M$4="TE0714_REV02",RAW_m_TE0714_REV02!$AD:$AE,IF($M$4="TE0714_REV03",RAW_m_TE0714_REV03!$AD:$AE))),2,0),"---")</f>
        <v>---</v>
      </c>
      <c r="P388" s="44" t="str">
        <f>IFERROR(VLOOKUP(O388,IF($M$4="TE0714_REV01",RAW_m_TE0714_REV01!$AJ:$AK,IF($M$4="TE0714_REV02",RAW_m_TE0714_REV02!$AJ:$AK,IF($M$4="TE0714_REV03",RAW_m_TE0714_REV03!$AJ:$AK))),2,0),"---")</f>
        <v>---</v>
      </c>
      <c r="Q388" s="44" t="str">
        <f>IFERROR(VLOOKUP(L388,IF($M$4="TE0714_REV01",RAW_m_TE0714_REV01!$AD:$AF,IF($M$4="TE0714_REV02",RAW_m_TE0714_REV02!$AD:$AF,IF($M$4="TE0714_REV03",RAW_m_TE0714_REV03!$AD:$AF))),3,0),"---")</f>
        <v>---</v>
      </c>
      <c r="R388" s="44" t="str">
        <f>IFERROR(VLOOKUP(O388,IF($M$4="TE0714_REV01",RAW_m_TE0714_REV01!$AE:$AG,IF($M$4="TE0714_REV02",RAW_m_TE0714_REV02!$AE:$AG,IF($M$4="TE0714_REV03",RAW_m_TE0714_REV03!$AE:$AG))),3,0),"---")</f>
        <v>---</v>
      </c>
      <c r="S388" s="44" t="str">
        <f t="shared" si="11"/>
        <v>---</v>
      </c>
    </row>
    <row r="389" spans="2:19" ht="15" customHeight="1" x14ac:dyDescent="0.25">
      <c r="B389" s="41">
        <f t="shared" si="10"/>
        <v>384</v>
      </c>
      <c r="C389" s="42">
        <f>IFERROR(IF($C$4="TEBT0714_REV01",CALC_CONN_TEBT0714_REV01!U389,IF($C$4="TEBB0714_REV01",CALC_CONN_TEBB0714_REV01!U389,IF($C$4="TEBA0714_REV01",CALC_CONN_TEBA0714_REV01!U389,))),"---")</f>
        <v>0</v>
      </c>
      <c r="D389" s="43">
        <f>IFERROR(IF($C$4="TEBT0714_REV01",CALC_CONN_TEBT0714_REV01!D389,IF($C$4="TEBB0714_REV01",CALC_CONN_TEBB0714_REV01!D389,IF($C$4="TEBA0714_REV01",CALC_CONN_TEBA0714_REV01!D389,))),"---")</f>
        <v>0</v>
      </c>
      <c r="E389" s="43">
        <f>IFERROR(IF($C$4="TEBT0714_REV01",CALC_CONN_TEBT0714_REV01!E389,IF($C$4="TEBB0714_REV01",CALC_CONN_TEBB0714_REV01!E389,IF($C$4="TEBA0714_REV01",CALC_CONN_TEBA0714_REV01!E389,))),"---")</f>
        <v>0</v>
      </c>
      <c r="F389" s="44" t="str">
        <f>IFERROR(IF(VLOOKUP($D389&amp;"-"&amp;$E389,IF($C$4="TEBA0714_REV01",CALC_CONN_TEBA0714_REV01!$F:$I,IF($C$4="TEBB0714_REV01",CALC_CONN_TEBB0714_REV01!$F:$I,IF($C$4="TEBT0714_REV01",CALC_CONN_TEBT0714_REV01!$F:$I))),4,0)="--","---",IF($C$4="TEBA0714_REV01",CALC_CONN_TEBA0714_REV01!$G389&amp; " --&gt; " &amp;CALC_CONN_TEBA0714_REV01!$I389&amp; " --&gt; ",IF($C$4="TEBB0714_REV01",CALC_CONN_TEBB0714_REV01!$G389&amp; " --&gt; " &amp;CALC_CONN_TEBB0714_REV01!$I389&amp; " --&gt; ",IF($C$4="TEBT0714_REV01",CALC_CONN_TEBT0714_REV01!$G389&amp; " --&gt; " &amp;CALC_CONN_TEBT0714_REV01!$I389&amp; " --&gt; ")))),"---")</f>
        <v>---</v>
      </c>
      <c r="G389" s="44" t="str">
        <f>IFERROR(IF(VLOOKUP($D389&amp;"-"&amp;$E389,IF($C$4="TEBA0714_REV01",CALC_CONN_TEBA0714_REV01!$F:$H,IF($C$4="TEBB0714_REV01",CALC_CONN_TEBB0714_REV01!$F:$H,IF($C$4="TEBT0714_REV01",CALC_CONN_TEBT0714_REV01!$F:$H))),3,0)="--",VLOOKUP($D389&amp;"-"&amp;$E389,IF($C$4="TEBA0714_REV01",CALC_CONN_TEBA0714_REV01!$F:$H,IF($C$4="TEBB0714_REV01",CALC_CONN_TEBB0714_REV01!$F:$H,IF($C$4="TEBT0714_REV01",CALC_CONN_TEBT0714_REV01!$F:$H))),2,0),VLOOKUP($D389&amp;"-"&amp;$E389,IF($C$4="TEBA0714_REV01",CALC_CONN_TEBA0714_REV01!$F:$H,IF($C$4="TEBB0714_REV01",CALC_CONN_TEBB0714_REV01!$F:$H,IF($C$4="TEBT0714_REV01",CALC_CONN_TEBT0714_REV01!$F:$H))),3,0)),"---")</f>
        <v>---</v>
      </c>
      <c r="H389" s="44" t="str">
        <f>IFERROR(VLOOKUP(G389,IF($C$4="TEBT0714_REV01",CALC_CONN_TEBT0714_REV01!$G:$T,IF($C$4="TEBB0714_REV01",CALC_CONN_TEBB0714_REV01!$G:$T,IF($C$4="TEBA0714_REV01",CALC_CONN_TEBA0714_REV01!$G:$T))),14,0),"---")</f>
        <v>---</v>
      </c>
      <c r="I389" s="44" t="str">
        <f>IFERROR(VLOOKUP($D389&amp;"-"&amp;$E389,IF($C$4="TEBA0714_REV01",CALC_CONN_TEBA0714_REV01!$F:$K,IF($C$4="TEBB0714_REV01",CALC_CONN_TEBB0714_REV01!$F:$K,IF($C$4="TEBT0714_REV01",CALC_CONN_TEBT0714_REV01!$F:$K,"???"))),6,0),"---")</f>
        <v>---</v>
      </c>
      <c r="J389" s="45" t="str">
        <f>IFERROR(VLOOKUP($D389&amp;"-"&amp;$E389,IF($C$4="TEBA0714_REV01",CALC_CONN_TEBA0714_REV01!$F:$M,IF($C$4="TEBB0714_REV01",CALC_CONN_TEBB0714_REV01!$F:$M,IF($C$4="TEBT0714_REV01",CALC_CONN_TEBT0714_REV01!$F:$M,"???"))),8,0),"---")</f>
        <v>---</v>
      </c>
      <c r="K389" s="46" t="str">
        <f>IFERROR(VLOOKUP($D389&amp;"-"&amp;$E389,IF($C$4="TEBT0714_REV01",CALC_CONN_TEBT0714_REV01!$F:$N,IF($C$4="TEBB0714_REV01",CALC_CONN_TEBB0714_REV01!$F:$N,IF($C$4="TEBA0714_REV01",CALC_CONN_TEBA0714_REV01!$F:$N))),9,0),"---")</f>
        <v>---</v>
      </c>
      <c r="L389" s="44" t="str">
        <f>IFERROR(VLOOKUP(K389,B2B!$H$3:$I$2000,2,0),"---")</f>
        <v>---</v>
      </c>
      <c r="M389" s="44" t="str">
        <f>IFERROR(VLOOKUP(L389,IF($M$4="TE0714_REV01",RAW_m_TE0714_REV01!$AD:$AH,IF($M$4="TE0714_REV02",RAW_m_TE0714_REV02!$AD:$AH,IF($M$4="TE0714_REV03",RAW_m_TE0714_REV03!$AD:$AH))),5,0),"---")</f>
        <v>---</v>
      </c>
      <c r="N389" s="44" t="str">
        <f>IFERROR(VLOOKUP(L389,IF($M$4="TE0714_REV01",RAW_m_TE0714_REV01!$AE:$AJ,IF($M$4="TE0714_REV02",RAW_m_TE0714_REV02!$AE:$AJ,IF($M$4="TE0714_REV03",RAW_m_TE0714_REV03!$AE:$AJ))),6,0),"---")</f>
        <v>---</v>
      </c>
      <c r="O389" s="54" t="str">
        <f>IFERROR(VLOOKUP(L389,IF($M$4="TE0714_REV01",RAW_m_TE0714_REV01!$AD:$AE,IF($M$4="TE0714_REV02",RAW_m_TE0714_REV02!$AD:$AE,IF($M$4="TE0714_REV03",RAW_m_TE0714_REV03!$AD:$AE))),2,0),"---")</f>
        <v>---</v>
      </c>
      <c r="P389" s="44" t="str">
        <f>IFERROR(VLOOKUP(O389,IF($M$4="TE0714_REV01",RAW_m_TE0714_REV01!$AJ:$AK,IF($M$4="TE0714_REV02",RAW_m_TE0714_REV02!$AJ:$AK,IF($M$4="TE0714_REV03",RAW_m_TE0714_REV03!$AJ:$AK))),2,0),"---")</f>
        <v>---</v>
      </c>
      <c r="Q389" s="44" t="str">
        <f>IFERROR(VLOOKUP(L389,IF($M$4="TE0714_REV01",RAW_m_TE0714_REV01!$AD:$AF,IF($M$4="TE0714_REV02",RAW_m_TE0714_REV02!$AD:$AF,IF($M$4="TE0714_REV03",RAW_m_TE0714_REV03!$AD:$AF))),3,0),"---")</f>
        <v>---</v>
      </c>
      <c r="R389" s="44" t="str">
        <f>IFERROR(VLOOKUP(O389,IF($M$4="TE0714_REV01",RAW_m_TE0714_REV01!$AE:$AG,IF($M$4="TE0714_REV02",RAW_m_TE0714_REV02!$AE:$AG,IF($M$4="TE0714_REV03",RAW_m_TE0714_REV03!$AE:$AG))),3,0),"---")</f>
        <v>---</v>
      </c>
      <c r="S389" s="44" t="str">
        <f t="shared" si="11"/>
        <v>---</v>
      </c>
    </row>
    <row r="390" spans="2:19" ht="15" customHeight="1" x14ac:dyDescent="0.25">
      <c r="B390" s="41">
        <f t="shared" si="10"/>
        <v>385</v>
      </c>
      <c r="C390" s="42">
        <f>IFERROR(IF($C$4="TEBT0714_REV01",CALC_CONN_TEBT0714_REV01!U390,IF($C$4="TEBB0714_REV01",CALC_CONN_TEBB0714_REV01!U390,IF($C$4="TEBA0714_REV01",CALC_CONN_TEBA0714_REV01!U390,))),"---")</f>
        <v>0</v>
      </c>
      <c r="D390" s="43">
        <f>IFERROR(IF($C$4="TEBT0714_REV01",CALC_CONN_TEBT0714_REV01!D390,IF($C$4="TEBB0714_REV01",CALC_CONN_TEBB0714_REV01!D390,IF($C$4="TEBA0714_REV01",CALC_CONN_TEBA0714_REV01!D390,))),"---")</f>
        <v>0</v>
      </c>
      <c r="E390" s="43">
        <f>IFERROR(IF($C$4="TEBT0714_REV01",CALC_CONN_TEBT0714_REV01!E390,IF($C$4="TEBB0714_REV01",CALC_CONN_TEBB0714_REV01!E390,IF($C$4="TEBA0714_REV01",CALC_CONN_TEBA0714_REV01!E390,))),"---")</f>
        <v>0</v>
      </c>
      <c r="F390" s="44" t="str">
        <f>IFERROR(IF(VLOOKUP($D390&amp;"-"&amp;$E390,IF($C$4="TEBA0714_REV01",CALC_CONN_TEBA0714_REV01!$F:$I,IF($C$4="TEBB0714_REV01",CALC_CONN_TEBB0714_REV01!$F:$I,IF($C$4="TEBT0714_REV01",CALC_CONN_TEBT0714_REV01!$F:$I))),4,0)="--","---",IF($C$4="TEBA0714_REV01",CALC_CONN_TEBA0714_REV01!$G390&amp; " --&gt; " &amp;CALC_CONN_TEBA0714_REV01!$I390&amp; " --&gt; ",IF($C$4="TEBB0714_REV01",CALC_CONN_TEBB0714_REV01!$G390&amp; " --&gt; " &amp;CALC_CONN_TEBB0714_REV01!$I390&amp; " --&gt; ",IF($C$4="TEBT0714_REV01",CALC_CONN_TEBT0714_REV01!$G390&amp; " --&gt; " &amp;CALC_CONN_TEBT0714_REV01!$I390&amp; " --&gt; ")))),"---")</f>
        <v>---</v>
      </c>
      <c r="G390" s="44" t="str">
        <f>IFERROR(IF(VLOOKUP($D390&amp;"-"&amp;$E390,IF($C$4="TEBA0714_REV01",CALC_CONN_TEBA0714_REV01!$F:$H,IF($C$4="TEBB0714_REV01",CALC_CONN_TEBB0714_REV01!$F:$H,IF($C$4="TEBT0714_REV01",CALC_CONN_TEBT0714_REV01!$F:$H))),3,0)="--",VLOOKUP($D390&amp;"-"&amp;$E390,IF($C$4="TEBA0714_REV01",CALC_CONN_TEBA0714_REV01!$F:$H,IF($C$4="TEBB0714_REV01",CALC_CONN_TEBB0714_REV01!$F:$H,IF($C$4="TEBT0714_REV01",CALC_CONN_TEBT0714_REV01!$F:$H))),2,0),VLOOKUP($D390&amp;"-"&amp;$E390,IF($C$4="TEBA0714_REV01",CALC_CONN_TEBA0714_REV01!$F:$H,IF($C$4="TEBB0714_REV01",CALC_CONN_TEBB0714_REV01!$F:$H,IF($C$4="TEBT0714_REV01",CALC_CONN_TEBT0714_REV01!$F:$H))),3,0)),"---")</f>
        <v>---</v>
      </c>
      <c r="H390" s="44" t="str">
        <f>IFERROR(VLOOKUP(G390,IF($C$4="TEBT0714_REV01",CALC_CONN_TEBT0714_REV01!$G:$T,IF($C$4="TEBB0714_REV01",CALC_CONN_TEBB0714_REV01!$G:$T,IF($C$4="TEBA0714_REV01",CALC_CONN_TEBA0714_REV01!$G:$T))),14,0),"---")</f>
        <v>---</v>
      </c>
      <c r="I390" s="44" t="str">
        <f>IFERROR(VLOOKUP($D390&amp;"-"&amp;$E390,IF($C$4="TEBA0714_REV01",CALC_CONN_TEBA0714_REV01!$F:$K,IF($C$4="TEBB0714_REV01",CALC_CONN_TEBB0714_REV01!$F:$K,IF($C$4="TEBT0714_REV01",CALC_CONN_TEBT0714_REV01!$F:$K,"???"))),6,0),"---")</f>
        <v>---</v>
      </c>
      <c r="J390" s="45" t="str">
        <f>IFERROR(VLOOKUP($D390&amp;"-"&amp;$E390,IF($C$4="TEBA0714_REV01",CALC_CONN_TEBA0714_REV01!$F:$M,IF($C$4="TEBB0714_REV01",CALC_CONN_TEBB0714_REV01!$F:$M,IF($C$4="TEBT0714_REV01",CALC_CONN_TEBT0714_REV01!$F:$M,"???"))),8,0),"---")</f>
        <v>---</v>
      </c>
      <c r="K390" s="46" t="str">
        <f>IFERROR(VLOOKUP($D390&amp;"-"&amp;$E390,IF($C$4="TEBT0714_REV01",CALC_CONN_TEBT0714_REV01!$F:$N,IF($C$4="TEBB0714_REV01",CALC_CONN_TEBB0714_REV01!$F:$N,IF($C$4="TEBA0714_REV01",CALC_CONN_TEBA0714_REV01!$F:$N))),9,0),"---")</f>
        <v>---</v>
      </c>
      <c r="L390" s="44" t="str">
        <f>IFERROR(VLOOKUP(K390,B2B!$H$3:$I$2000,2,0),"---")</f>
        <v>---</v>
      </c>
      <c r="M390" s="44" t="str">
        <f>IFERROR(VLOOKUP(L390,IF($M$4="TE0714_REV01",RAW_m_TE0714_REV01!$AD:$AH,IF($M$4="TE0714_REV02",RAW_m_TE0714_REV02!$AD:$AH,IF($M$4="TE0714_REV03",RAW_m_TE0714_REV03!$AD:$AH))),5,0),"---")</f>
        <v>---</v>
      </c>
      <c r="N390" s="44" t="str">
        <f>IFERROR(VLOOKUP(L390,IF($M$4="TE0714_REV01",RAW_m_TE0714_REV01!$AE:$AJ,IF($M$4="TE0714_REV02",RAW_m_TE0714_REV02!$AE:$AJ,IF($M$4="TE0714_REV03",RAW_m_TE0714_REV03!$AE:$AJ))),6,0),"---")</f>
        <v>---</v>
      </c>
      <c r="O390" s="54" t="str">
        <f>IFERROR(VLOOKUP(L390,IF($M$4="TE0714_REV01",RAW_m_TE0714_REV01!$AD:$AE,IF($M$4="TE0714_REV02",RAW_m_TE0714_REV02!$AD:$AE,IF($M$4="TE0714_REV03",RAW_m_TE0714_REV03!$AD:$AE))),2,0),"---")</f>
        <v>---</v>
      </c>
      <c r="P390" s="44" t="str">
        <f>IFERROR(VLOOKUP(O390,IF($M$4="TE0714_REV01",RAW_m_TE0714_REV01!$AJ:$AK,IF($M$4="TE0714_REV02",RAW_m_TE0714_REV02!$AJ:$AK,IF($M$4="TE0714_REV03",RAW_m_TE0714_REV03!$AJ:$AK))),2,0),"---")</f>
        <v>---</v>
      </c>
      <c r="Q390" s="44" t="str">
        <f>IFERROR(VLOOKUP(L390,IF($M$4="TE0714_REV01",RAW_m_TE0714_REV01!$AD:$AF,IF($M$4="TE0714_REV02",RAW_m_TE0714_REV02!$AD:$AF,IF($M$4="TE0714_REV03",RAW_m_TE0714_REV03!$AD:$AF))),3,0),"---")</f>
        <v>---</v>
      </c>
      <c r="R390" s="44" t="str">
        <f>IFERROR(VLOOKUP(O390,IF($M$4="TE0714_REV01",RAW_m_TE0714_REV01!$AE:$AG,IF($M$4="TE0714_REV02",RAW_m_TE0714_REV02!$AE:$AG,IF($M$4="TE0714_REV03",RAW_m_TE0714_REV03!$AE:$AG))),3,0),"---")</f>
        <v>---</v>
      </c>
      <c r="S390" s="44" t="str">
        <f t="shared" si="11"/>
        <v>---</v>
      </c>
    </row>
    <row r="391" spans="2:19" ht="15" customHeight="1" x14ac:dyDescent="0.25">
      <c r="B391" s="41">
        <f t="shared" si="10"/>
        <v>386</v>
      </c>
      <c r="C391" s="42">
        <f>IFERROR(IF($C$4="TEBT0714_REV01",CALC_CONN_TEBT0714_REV01!U391,IF($C$4="TEBB0714_REV01",CALC_CONN_TEBB0714_REV01!U391,IF($C$4="TEBA0714_REV01",CALC_CONN_TEBA0714_REV01!U391,))),"---")</f>
        <v>0</v>
      </c>
      <c r="D391" s="43">
        <f>IFERROR(IF($C$4="TEBT0714_REV01",CALC_CONN_TEBT0714_REV01!D391,IF($C$4="TEBB0714_REV01",CALC_CONN_TEBB0714_REV01!D391,IF($C$4="TEBA0714_REV01",CALC_CONN_TEBA0714_REV01!D391,))),"---")</f>
        <v>0</v>
      </c>
      <c r="E391" s="43">
        <f>IFERROR(IF($C$4="TEBT0714_REV01",CALC_CONN_TEBT0714_REV01!E391,IF($C$4="TEBB0714_REV01",CALC_CONN_TEBB0714_REV01!E391,IF($C$4="TEBA0714_REV01",CALC_CONN_TEBA0714_REV01!E391,))),"---")</f>
        <v>0</v>
      </c>
      <c r="F391" s="44" t="str">
        <f>IFERROR(IF(VLOOKUP($D391&amp;"-"&amp;$E391,IF($C$4="TEBA0714_REV01",CALC_CONN_TEBA0714_REV01!$F:$I,IF($C$4="TEBB0714_REV01",CALC_CONN_TEBB0714_REV01!$F:$I,IF($C$4="TEBT0714_REV01",CALC_CONN_TEBT0714_REV01!$F:$I))),4,0)="--","---",IF($C$4="TEBA0714_REV01",CALC_CONN_TEBA0714_REV01!$G391&amp; " --&gt; " &amp;CALC_CONN_TEBA0714_REV01!$I391&amp; " --&gt; ",IF($C$4="TEBB0714_REV01",CALC_CONN_TEBB0714_REV01!$G391&amp; " --&gt; " &amp;CALC_CONN_TEBB0714_REV01!$I391&amp; " --&gt; ",IF($C$4="TEBT0714_REV01",CALC_CONN_TEBT0714_REV01!$G391&amp; " --&gt; " &amp;CALC_CONN_TEBT0714_REV01!$I391&amp; " --&gt; ")))),"---")</f>
        <v>---</v>
      </c>
      <c r="G391" s="44" t="str">
        <f>IFERROR(IF(VLOOKUP($D391&amp;"-"&amp;$E391,IF($C$4="TEBA0714_REV01",CALC_CONN_TEBA0714_REV01!$F:$H,IF($C$4="TEBB0714_REV01",CALC_CONN_TEBB0714_REV01!$F:$H,IF($C$4="TEBT0714_REV01",CALC_CONN_TEBT0714_REV01!$F:$H))),3,0)="--",VLOOKUP($D391&amp;"-"&amp;$E391,IF($C$4="TEBA0714_REV01",CALC_CONN_TEBA0714_REV01!$F:$H,IF($C$4="TEBB0714_REV01",CALC_CONN_TEBB0714_REV01!$F:$H,IF($C$4="TEBT0714_REV01",CALC_CONN_TEBT0714_REV01!$F:$H))),2,0),VLOOKUP($D391&amp;"-"&amp;$E391,IF($C$4="TEBA0714_REV01",CALC_CONN_TEBA0714_REV01!$F:$H,IF($C$4="TEBB0714_REV01",CALC_CONN_TEBB0714_REV01!$F:$H,IF($C$4="TEBT0714_REV01",CALC_CONN_TEBT0714_REV01!$F:$H))),3,0)),"---")</f>
        <v>---</v>
      </c>
      <c r="H391" s="44" t="str">
        <f>IFERROR(VLOOKUP(G391,IF($C$4="TEBT0714_REV01",CALC_CONN_TEBT0714_REV01!$G:$T,IF($C$4="TEBB0714_REV01",CALC_CONN_TEBB0714_REV01!$G:$T,IF($C$4="TEBA0714_REV01",CALC_CONN_TEBA0714_REV01!$G:$T))),14,0),"---")</f>
        <v>---</v>
      </c>
      <c r="I391" s="44" t="str">
        <f>IFERROR(VLOOKUP($D391&amp;"-"&amp;$E391,IF($C$4="TEBA0714_REV01",CALC_CONN_TEBA0714_REV01!$F:$K,IF($C$4="TEBB0714_REV01",CALC_CONN_TEBB0714_REV01!$F:$K,IF($C$4="TEBT0714_REV01",CALC_CONN_TEBT0714_REV01!$F:$K,"???"))),6,0),"---")</f>
        <v>---</v>
      </c>
      <c r="J391" s="45" t="str">
        <f>IFERROR(VLOOKUP($D391&amp;"-"&amp;$E391,IF($C$4="TEBA0714_REV01",CALC_CONN_TEBA0714_REV01!$F:$M,IF($C$4="TEBB0714_REV01",CALC_CONN_TEBB0714_REV01!$F:$M,IF($C$4="TEBT0714_REV01",CALC_CONN_TEBT0714_REV01!$F:$M,"???"))),8,0),"---")</f>
        <v>---</v>
      </c>
      <c r="K391" s="46" t="str">
        <f>IFERROR(VLOOKUP($D391&amp;"-"&amp;$E391,IF($C$4="TEBT0714_REV01",CALC_CONN_TEBT0714_REV01!$F:$N,IF($C$4="TEBB0714_REV01",CALC_CONN_TEBB0714_REV01!$F:$N,IF($C$4="TEBA0714_REV01",CALC_CONN_TEBA0714_REV01!$F:$N))),9,0),"---")</f>
        <v>---</v>
      </c>
      <c r="L391" s="44" t="str">
        <f>IFERROR(VLOOKUP(K391,B2B!$H$3:$I$2000,2,0),"---")</f>
        <v>---</v>
      </c>
      <c r="M391" s="44" t="str">
        <f>IFERROR(VLOOKUP(L391,IF($M$4="TE0714_REV01",RAW_m_TE0714_REV01!$AD:$AH,IF($M$4="TE0714_REV02",RAW_m_TE0714_REV02!$AD:$AH,IF($M$4="TE0714_REV03",RAW_m_TE0714_REV03!$AD:$AH))),5,0),"---")</f>
        <v>---</v>
      </c>
      <c r="N391" s="44" t="str">
        <f>IFERROR(VLOOKUP(L391,IF($M$4="TE0714_REV01",RAW_m_TE0714_REV01!$AE:$AJ,IF($M$4="TE0714_REV02",RAW_m_TE0714_REV02!$AE:$AJ,IF($M$4="TE0714_REV03",RAW_m_TE0714_REV03!$AE:$AJ))),6,0),"---")</f>
        <v>---</v>
      </c>
      <c r="O391" s="54" t="str">
        <f>IFERROR(VLOOKUP(L391,IF($M$4="TE0714_REV01",RAW_m_TE0714_REV01!$AD:$AE,IF($M$4="TE0714_REV02",RAW_m_TE0714_REV02!$AD:$AE,IF($M$4="TE0714_REV03",RAW_m_TE0714_REV03!$AD:$AE))),2,0),"---")</f>
        <v>---</v>
      </c>
      <c r="P391" s="44" t="str">
        <f>IFERROR(VLOOKUP(O391,IF($M$4="TE0714_REV01",RAW_m_TE0714_REV01!$AJ:$AK,IF($M$4="TE0714_REV02",RAW_m_TE0714_REV02!$AJ:$AK,IF($M$4="TE0714_REV03",RAW_m_TE0714_REV03!$AJ:$AK))),2,0),"---")</f>
        <v>---</v>
      </c>
      <c r="Q391" s="44" t="str">
        <f>IFERROR(VLOOKUP(L391,IF($M$4="TE0714_REV01",RAW_m_TE0714_REV01!$AD:$AF,IF($M$4="TE0714_REV02",RAW_m_TE0714_REV02!$AD:$AF,IF($M$4="TE0714_REV03",RAW_m_TE0714_REV03!$AD:$AF))),3,0),"---")</f>
        <v>---</v>
      </c>
      <c r="R391" s="44" t="str">
        <f>IFERROR(VLOOKUP(O391,IF($M$4="TE0714_REV01",RAW_m_TE0714_REV01!$AE:$AG,IF($M$4="TE0714_REV02",RAW_m_TE0714_REV02!$AE:$AG,IF($M$4="TE0714_REV03",RAW_m_TE0714_REV03!$AE:$AG))),3,0),"---")</f>
        <v>---</v>
      </c>
      <c r="S391" s="44" t="str">
        <f t="shared" si="11"/>
        <v>---</v>
      </c>
    </row>
    <row r="392" spans="2:19" ht="15" customHeight="1" x14ac:dyDescent="0.25">
      <c r="B392" s="41">
        <f t="shared" ref="B392:B408" si="12">B391+1</f>
        <v>387</v>
      </c>
      <c r="C392" s="42">
        <f>IFERROR(IF($C$4="TEBT0714_REV01",CALC_CONN_TEBT0714_REV01!U392,IF($C$4="TEBB0714_REV01",CALC_CONN_TEBB0714_REV01!U392,IF($C$4="TEBA0714_REV01",CALC_CONN_TEBA0714_REV01!U392,))),"---")</f>
        <v>0</v>
      </c>
      <c r="D392" s="43">
        <f>IFERROR(IF($C$4="TEBT0714_REV01",CALC_CONN_TEBT0714_REV01!D392,IF($C$4="TEBB0714_REV01",CALC_CONN_TEBB0714_REV01!D392,IF($C$4="TEBA0714_REV01",CALC_CONN_TEBA0714_REV01!D392,))),"---")</f>
        <v>0</v>
      </c>
      <c r="E392" s="43">
        <f>IFERROR(IF($C$4="TEBT0714_REV01",CALC_CONN_TEBT0714_REV01!E392,IF($C$4="TEBB0714_REV01",CALC_CONN_TEBB0714_REV01!E392,IF($C$4="TEBA0714_REV01",CALC_CONN_TEBA0714_REV01!E392,))),"---")</f>
        <v>0</v>
      </c>
      <c r="F392" s="44" t="str">
        <f>IFERROR(IF(VLOOKUP($D392&amp;"-"&amp;$E392,IF($C$4="TEBA0714_REV01",CALC_CONN_TEBA0714_REV01!$F:$I,IF($C$4="TEBB0714_REV01",CALC_CONN_TEBB0714_REV01!$F:$I,IF($C$4="TEBT0714_REV01",CALC_CONN_TEBT0714_REV01!$F:$I))),4,0)="--","---",IF($C$4="TEBA0714_REV01",CALC_CONN_TEBA0714_REV01!$G392&amp; " --&gt; " &amp;CALC_CONN_TEBA0714_REV01!$I392&amp; " --&gt; ",IF($C$4="TEBB0714_REV01",CALC_CONN_TEBB0714_REV01!$G392&amp; " --&gt; " &amp;CALC_CONN_TEBB0714_REV01!$I392&amp; " --&gt; ",IF($C$4="TEBT0714_REV01",CALC_CONN_TEBT0714_REV01!$G392&amp; " --&gt; " &amp;CALC_CONN_TEBT0714_REV01!$I392&amp; " --&gt; ")))),"---")</f>
        <v>---</v>
      </c>
      <c r="G392" s="44" t="str">
        <f>IFERROR(IF(VLOOKUP($D392&amp;"-"&amp;$E392,IF($C$4="TEBA0714_REV01",CALC_CONN_TEBA0714_REV01!$F:$H,IF($C$4="TEBB0714_REV01",CALC_CONN_TEBB0714_REV01!$F:$H,IF($C$4="TEBT0714_REV01",CALC_CONN_TEBT0714_REV01!$F:$H))),3,0)="--",VLOOKUP($D392&amp;"-"&amp;$E392,IF($C$4="TEBA0714_REV01",CALC_CONN_TEBA0714_REV01!$F:$H,IF($C$4="TEBB0714_REV01",CALC_CONN_TEBB0714_REV01!$F:$H,IF($C$4="TEBT0714_REV01",CALC_CONN_TEBT0714_REV01!$F:$H))),2,0),VLOOKUP($D392&amp;"-"&amp;$E392,IF($C$4="TEBA0714_REV01",CALC_CONN_TEBA0714_REV01!$F:$H,IF($C$4="TEBB0714_REV01",CALC_CONN_TEBB0714_REV01!$F:$H,IF($C$4="TEBT0714_REV01",CALC_CONN_TEBT0714_REV01!$F:$H))),3,0)),"---")</f>
        <v>---</v>
      </c>
      <c r="H392" s="44" t="str">
        <f>IFERROR(VLOOKUP(G392,IF($C$4="TEBT0714_REV01",CALC_CONN_TEBT0714_REV01!$G:$T,IF($C$4="TEBB0714_REV01",CALC_CONN_TEBB0714_REV01!$G:$T,IF($C$4="TEBA0714_REV01",CALC_CONN_TEBA0714_REV01!$G:$T))),14,0),"---")</f>
        <v>---</v>
      </c>
      <c r="I392" s="44" t="str">
        <f>IFERROR(VLOOKUP($D392&amp;"-"&amp;$E392,IF($C$4="TEBA0714_REV01",CALC_CONN_TEBA0714_REV01!$F:$K,IF($C$4="TEBB0714_REV01",CALC_CONN_TEBB0714_REV01!$F:$K,IF($C$4="TEBT0714_REV01",CALC_CONN_TEBT0714_REV01!$F:$K,"???"))),6,0),"---")</f>
        <v>---</v>
      </c>
      <c r="J392" s="45" t="str">
        <f>IFERROR(VLOOKUP($D392&amp;"-"&amp;$E392,IF($C$4="TEBA0714_REV01",CALC_CONN_TEBA0714_REV01!$F:$M,IF($C$4="TEBB0714_REV01",CALC_CONN_TEBB0714_REV01!$F:$M,IF($C$4="TEBT0714_REV01",CALC_CONN_TEBT0714_REV01!$F:$M,"???"))),8,0),"---")</f>
        <v>---</v>
      </c>
      <c r="K392" s="46" t="str">
        <f>IFERROR(VLOOKUP($D392&amp;"-"&amp;$E392,IF($C$4="TEBT0714_REV01",CALC_CONN_TEBT0714_REV01!$F:$N,IF($C$4="TEBB0714_REV01",CALC_CONN_TEBB0714_REV01!$F:$N,IF($C$4="TEBA0714_REV01",CALC_CONN_TEBA0714_REV01!$F:$N))),9,0),"---")</f>
        <v>---</v>
      </c>
      <c r="L392" s="44" t="str">
        <f>IFERROR(VLOOKUP(K392,B2B!$H$3:$I$2000,2,0),"---")</f>
        <v>---</v>
      </c>
      <c r="M392" s="44" t="str">
        <f>IFERROR(VLOOKUP(L392,IF($M$4="TE0714_REV01",RAW_m_TE0714_REV01!$AD:$AH,IF($M$4="TE0714_REV02",RAW_m_TE0714_REV02!$AD:$AH,IF($M$4="TE0714_REV03",RAW_m_TE0714_REV03!$AD:$AH))),5,0),"---")</f>
        <v>---</v>
      </c>
      <c r="N392" s="44" t="str">
        <f>IFERROR(VLOOKUP(L392,IF($M$4="TE0714_REV01",RAW_m_TE0714_REV01!$AE:$AJ,IF($M$4="TE0714_REV02",RAW_m_TE0714_REV02!$AE:$AJ,IF($M$4="TE0714_REV03",RAW_m_TE0714_REV03!$AE:$AJ))),6,0),"---")</f>
        <v>---</v>
      </c>
      <c r="O392" s="54" t="str">
        <f>IFERROR(VLOOKUP(L392,IF($M$4="TE0714_REV01",RAW_m_TE0714_REV01!$AD:$AE,IF($M$4="TE0714_REV02",RAW_m_TE0714_REV02!$AD:$AE,IF($M$4="TE0714_REV03",RAW_m_TE0714_REV03!$AD:$AE))),2,0),"---")</f>
        <v>---</v>
      </c>
      <c r="P392" s="44" t="str">
        <f>IFERROR(VLOOKUP(O392,IF($M$4="TE0714_REV01",RAW_m_TE0714_REV01!$AJ:$AK,IF($M$4="TE0714_REV02",RAW_m_TE0714_REV02!$AJ:$AK,IF($M$4="TE0714_REV03",RAW_m_TE0714_REV03!$AJ:$AK))),2,0),"---")</f>
        <v>---</v>
      </c>
      <c r="Q392" s="44" t="str">
        <f>IFERROR(VLOOKUP(L392,IF($M$4="TE0714_REV01",RAW_m_TE0714_REV01!$AD:$AF,IF($M$4="TE0714_REV02",RAW_m_TE0714_REV02!$AD:$AF,IF($M$4="TE0714_REV03",RAW_m_TE0714_REV03!$AD:$AF))),3,0),"---")</f>
        <v>---</v>
      </c>
      <c r="R392" s="44" t="str">
        <f>IFERROR(VLOOKUP(O392,IF($M$4="TE0714_REV01",RAW_m_TE0714_REV01!$AE:$AG,IF($M$4="TE0714_REV02",RAW_m_TE0714_REV02!$AE:$AG,IF($M$4="TE0714_REV03",RAW_m_TE0714_REV03!$AE:$AG))),3,0),"---")</f>
        <v>---</v>
      </c>
      <c r="S392" s="44" t="str">
        <f t="shared" ref="S392:S408" si="13">IFERROR(SUBSTITUTE(I392,"mm","")+SUBSTITUTE(R392,"mm",""),"---")</f>
        <v>---</v>
      </c>
    </row>
    <row r="393" spans="2:19" ht="15" customHeight="1" x14ac:dyDescent="0.25">
      <c r="B393" s="41">
        <f t="shared" si="12"/>
        <v>388</v>
      </c>
      <c r="C393" s="42">
        <f>IFERROR(IF($C$4="TEBT0714_REV01",CALC_CONN_TEBT0714_REV01!U393,IF($C$4="TEBB0714_REV01",CALC_CONN_TEBB0714_REV01!U393,IF($C$4="TEBA0714_REV01",CALC_CONN_TEBA0714_REV01!U393,))),"---")</f>
        <v>0</v>
      </c>
      <c r="D393" s="43">
        <f>IFERROR(IF($C$4="TEBT0714_REV01",CALC_CONN_TEBT0714_REV01!D393,IF($C$4="TEBB0714_REV01",CALC_CONN_TEBB0714_REV01!D393,IF($C$4="TEBA0714_REV01",CALC_CONN_TEBA0714_REV01!D393,))),"---")</f>
        <v>0</v>
      </c>
      <c r="E393" s="43">
        <f>IFERROR(IF($C$4="TEBT0714_REV01",CALC_CONN_TEBT0714_REV01!E393,IF($C$4="TEBB0714_REV01",CALC_CONN_TEBB0714_REV01!E393,IF($C$4="TEBA0714_REV01",CALC_CONN_TEBA0714_REV01!E393,))),"---")</f>
        <v>0</v>
      </c>
      <c r="F393" s="44" t="str">
        <f>IFERROR(IF(VLOOKUP($D393&amp;"-"&amp;$E393,IF($C$4="TEBA0714_REV01",CALC_CONN_TEBA0714_REV01!$F:$I,IF($C$4="TEBB0714_REV01",CALC_CONN_TEBB0714_REV01!$F:$I,IF($C$4="TEBT0714_REV01",CALC_CONN_TEBT0714_REV01!$F:$I))),4,0)="--","---",IF($C$4="TEBA0714_REV01",CALC_CONN_TEBA0714_REV01!$G393&amp; " --&gt; " &amp;CALC_CONN_TEBA0714_REV01!$I393&amp; " --&gt; ",IF($C$4="TEBB0714_REV01",CALC_CONN_TEBB0714_REV01!$G393&amp; " --&gt; " &amp;CALC_CONN_TEBB0714_REV01!$I393&amp; " --&gt; ",IF($C$4="TEBT0714_REV01",CALC_CONN_TEBT0714_REV01!$G393&amp; " --&gt; " &amp;CALC_CONN_TEBT0714_REV01!$I393&amp; " --&gt; ")))),"---")</f>
        <v>---</v>
      </c>
      <c r="G393" s="44" t="str">
        <f>IFERROR(IF(VLOOKUP($D393&amp;"-"&amp;$E393,IF($C$4="TEBA0714_REV01",CALC_CONN_TEBA0714_REV01!$F:$H,IF($C$4="TEBB0714_REV01",CALC_CONN_TEBB0714_REV01!$F:$H,IF($C$4="TEBT0714_REV01",CALC_CONN_TEBT0714_REV01!$F:$H))),3,0)="--",VLOOKUP($D393&amp;"-"&amp;$E393,IF($C$4="TEBA0714_REV01",CALC_CONN_TEBA0714_REV01!$F:$H,IF($C$4="TEBB0714_REV01",CALC_CONN_TEBB0714_REV01!$F:$H,IF($C$4="TEBT0714_REV01",CALC_CONN_TEBT0714_REV01!$F:$H))),2,0),VLOOKUP($D393&amp;"-"&amp;$E393,IF($C$4="TEBA0714_REV01",CALC_CONN_TEBA0714_REV01!$F:$H,IF($C$4="TEBB0714_REV01",CALC_CONN_TEBB0714_REV01!$F:$H,IF($C$4="TEBT0714_REV01",CALC_CONN_TEBT0714_REV01!$F:$H))),3,0)),"---")</f>
        <v>---</v>
      </c>
      <c r="H393" s="44" t="str">
        <f>IFERROR(VLOOKUP(G393,IF($C$4="TEBT0714_REV01",CALC_CONN_TEBT0714_REV01!$G:$T,IF($C$4="TEBB0714_REV01",CALC_CONN_TEBB0714_REV01!$G:$T,IF($C$4="TEBA0714_REV01",CALC_CONN_TEBA0714_REV01!$G:$T))),14,0),"---")</f>
        <v>---</v>
      </c>
      <c r="I393" s="44" t="str">
        <f>IFERROR(VLOOKUP($D393&amp;"-"&amp;$E393,IF($C$4="TEBA0714_REV01",CALC_CONN_TEBA0714_REV01!$F:$K,IF($C$4="TEBB0714_REV01",CALC_CONN_TEBB0714_REV01!$F:$K,IF($C$4="TEBT0714_REV01",CALC_CONN_TEBT0714_REV01!$F:$K,"???"))),6,0),"---")</f>
        <v>---</v>
      </c>
      <c r="J393" s="45" t="str">
        <f>IFERROR(VLOOKUP($D393&amp;"-"&amp;$E393,IF($C$4="TEBA0714_REV01",CALC_CONN_TEBA0714_REV01!$F:$M,IF($C$4="TEBB0714_REV01",CALC_CONN_TEBB0714_REV01!$F:$M,IF($C$4="TEBT0714_REV01",CALC_CONN_TEBT0714_REV01!$F:$M,"???"))),8,0),"---")</f>
        <v>---</v>
      </c>
      <c r="K393" s="46" t="str">
        <f>IFERROR(VLOOKUP($D393&amp;"-"&amp;$E393,IF($C$4="TEBT0714_REV01",CALC_CONN_TEBT0714_REV01!$F:$N,IF($C$4="TEBB0714_REV01",CALC_CONN_TEBB0714_REV01!$F:$N,IF($C$4="TEBA0714_REV01",CALC_CONN_TEBA0714_REV01!$F:$N))),9,0),"---")</f>
        <v>---</v>
      </c>
      <c r="L393" s="44" t="str">
        <f>IFERROR(VLOOKUP(K393,B2B!$H$3:$I$2000,2,0),"---")</f>
        <v>---</v>
      </c>
      <c r="M393" s="44" t="str">
        <f>IFERROR(VLOOKUP(L393,IF($M$4="TE0714_REV01",RAW_m_TE0714_REV01!$AD:$AH,IF($M$4="TE0714_REV02",RAW_m_TE0714_REV02!$AD:$AH,IF($M$4="TE0714_REV03",RAW_m_TE0714_REV03!$AD:$AH))),5,0),"---")</f>
        <v>---</v>
      </c>
      <c r="N393" s="44" t="str">
        <f>IFERROR(VLOOKUP(L393,IF($M$4="TE0714_REV01",RAW_m_TE0714_REV01!$AE:$AJ,IF($M$4="TE0714_REV02",RAW_m_TE0714_REV02!$AE:$AJ,IF($M$4="TE0714_REV03",RAW_m_TE0714_REV03!$AE:$AJ))),6,0),"---")</f>
        <v>---</v>
      </c>
      <c r="O393" s="54" t="str">
        <f>IFERROR(VLOOKUP(L393,IF($M$4="TE0714_REV01",RAW_m_TE0714_REV01!$AD:$AE,IF($M$4="TE0714_REV02",RAW_m_TE0714_REV02!$AD:$AE,IF($M$4="TE0714_REV03",RAW_m_TE0714_REV03!$AD:$AE))),2,0),"---")</f>
        <v>---</v>
      </c>
      <c r="P393" s="44" t="str">
        <f>IFERROR(VLOOKUP(O393,IF($M$4="TE0714_REV01",RAW_m_TE0714_REV01!$AJ:$AK,IF($M$4="TE0714_REV02",RAW_m_TE0714_REV02!$AJ:$AK,IF($M$4="TE0714_REV03",RAW_m_TE0714_REV03!$AJ:$AK))),2,0),"---")</f>
        <v>---</v>
      </c>
      <c r="Q393" s="44" t="str">
        <f>IFERROR(VLOOKUP(L393,IF($M$4="TE0714_REV01",RAW_m_TE0714_REV01!$AD:$AF,IF($M$4="TE0714_REV02",RAW_m_TE0714_REV02!$AD:$AF,IF($M$4="TE0714_REV03",RAW_m_TE0714_REV03!$AD:$AF))),3,0),"---")</f>
        <v>---</v>
      </c>
      <c r="R393" s="44" t="str">
        <f>IFERROR(VLOOKUP(O393,IF($M$4="TE0714_REV01",RAW_m_TE0714_REV01!$AE:$AG,IF($M$4="TE0714_REV02",RAW_m_TE0714_REV02!$AE:$AG,IF($M$4="TE0714_REV03",RAW_m_TE0714_REV03!$AE:$AG))),3,0),"---")</f>
        <v>---</v>
      </c>
      <c r="S393" s="44" t="str">
        <f t="shared" si="13"/>
        <v>---</v>
      </c>
    </row>
    <row r="394" spans="2:19" ht="15" customHeight="1" x14ac:dyDescent="0.25">
      <c r="B394" s="41">
        <f t="shared" si="12"/>
        <v>389</v>
      </c>
      <c r="C394" s="42">
        <f>IFERROR(IF($C$4="TEBT0714_REV01",CALC_CONN_TEBT0714_REV01!U394,IF($C$4="TEBB0714_REV01",CALC_CONN_TEBB0714_REV01!U394,IF($C$4="TEBA0714_REV01",CALC_CONN_TEBA0714_REV01!U394,))),"---")</f>
        <v>0</v>
      </c>
      <c r="D394" s="43">
        <f>IFERROR(IF($C$4="TEBT0714_REV01",CALC_CONN_TEBT0714_REV01!D394,IF($C$4="TEBB0714_REV01",CALC_CONN_TEBB0714_REV01!D394,IF($C$4="TEBA0714_REV01",CALC_CONN_TEBA0714_REV01!D394,))),"---")</f>
        <v>0</v>
      </c>
      <c r="E394" s="43">
        <f>IFERROR(IF($C$4="TEBT0714_REV01",CALC_CONN_TEBT0714_REV01!E394,IF($C$4="TEBB0714_REV01",CALC_CONN_TEBB0714_REV01!E394,IF($C$4="TEBA0714_REV01",CALC_CONN_TEBA0714_REV01!E394,))),"---")</f>
        <v>0</v>
      </c>
      <c r="F394" s="44" t="str">
        <f>IFERROR(IF(VLOOKUP($D394&amp;"-"&amp;$E394,IF($C$4="TEBA0714_REV01",CALC_CONN_TEBA0714_REV01!$F:$I,IF($C$4="TEBB0714_REV01",CALC_CONN_TEBB0714_REV01!$F:$I,IF($C$4="TEBT0714_REV01",CALC_CONN_TEBT0714_REV01!$F:$I))),4,0)="--","---",IF($C$4="TEBA0714_REV01",CALC_CONN_TEBA0714_REV01!$G394&amp; " --&gt; " &amp;CALC_CONN_TEBA0714_REV01!$I394&amp; " --&gt; ",IF($C$4="TEBB0714_REV01",CALC_CONN_TEBB0714_REV01!$G394&amp; " --&gt; " &amp;CALC_CONN_TEBB0714_REV01!$I394&amp; " --&gt; ",IF($C$4="TEBT0714_REV01",CALC_CONN_TEBT0714_REV01!$G394&amp; " --&gt; " &amp;CALC_CONN_TEBT0714_REV01!$I394&amp; " --&gt; ")))),"---")</f>
        <v>---</v>
      </c>
      <c r="G394" s="44" t="str">
        <f>IFERROR(IF(VLOOKUP($D394&amp;"-"&amp;$E394,IF($C$4="TEBA0714_REV01",CALC_CONN_TEBA0714_REV01!$F:$H,IF($C$4="TEBB0714_REV01",CALC_CONN_TEBB0714_REV01!$F:$H,IF($C$4="TEBT0714_REV01",CALC_CONN_TEBT0714_REV01!$F:$H))),3,0)="--",VLOOKUP($D394&amp;"-"&amp;$E394,IF($C$4="TEBA0714_REV01",CALC_CONN_TEBA0714_REV01!$F:$H,IF($C$4="TEBB0714_REV01",CALC_CONN_TEBB0714_REV01!$F:$H,IF($C$4="TEBT0714_REV01",CALC_CONN_TEBT0714_REV01!$F:$H))),2,0),VLOOKUP($D394&amp;"-"&amp;$E394,IF($C$4="TEBA0714_REV01",CALC_CONN_TEBA0714_REV01!$F:$H,IF($C$4="TEBB0714_REV01",CALC_CONN_TEBB0714_REV01!$F:$H,IF($C$4="TEBT0714_REV01",CALC_CONN_TEBT0714_REV01!$F:$H))),3,0)),"---")</f>
        <v>---</v>
      </c>
      <c r="H394" s="44" t="str">
        <f>IFERROR(VLOOKUP(G394,IF($C$4="TEBT0714_REV01",CALC_CONN_TEBT0714_REV01!$G:$T,IF($C$4="TEBB0714_REV01",CALC_CONN_TEBB0714_REV01!$G:$T,IF($C$4="TEBA0714_REV01",CALC_CONN_TEBA0714_REV01!$G:$T))),14,0),"---")</f>
        <v>---</v>
      </c>
      <c r="I394" s="44" t="str">
        <f>IFERROR(VLOOKUP($D394&amp;"-"&amp;$E394,IF($C$4="TEBA0714_REV01",CALC_CONN_TEBA0714_REV01!$F:$K,IF($C$4="TEBB0714_REV01",CALC_CONN_TEBB0714_REV01!$F:$K,IF($C$4="TEBT0714_REV01",CALC_CONN_TEBT0714_REV01!$F:$K,"???"))),6,0),"---")</f>
        <v>---</v>
      </c>
      <c r="J394" s="45" t="str">
        <f>IFERROR(VLOOKUP($D394&amp;"-"&amp;$E394,IF($C$4="TEBA0714_REV01",CALC_CONN_TEBA0714_REV01!$F:$M,IF($C$4="TEBB0714_REV01",CALC_CONN_TEBB0714_REV01!$F:$M,IF($C$4="TEBT0714_REV01",CALC_CONN_TEBT0714_REV01!$F:$M,"???"))),8,0),"---")</f>
        <v>---</v>
      </c>
      <c r="K394" s="46" t="str">
        <f>IFERROR(VLOOKUP($D394&amp;"-"&amp;$E394,IF($C$4="TEBT0714_REV01",CALC_CONN_TEBT0714_REV01!$F:$N,IF($C$4="TEBB0714_REV01",CALC_CONN_TEBB0714_REV01!$F:$N,IF($C$4="TEBA0714_REV01",CALC_CONN_TEBA0714_REV01!$F:$N))),9,0),"---")</f>
        <v>---</v>
      </c>
      <c r="L394" s="44" t="str">
        <f>IFERROR(VLOOKUP(K394,B2B!$H$3:$I$2000,2,0),"---")</f>
        <v>---</v>
      </c>
      <c r="M394" s="44" t="str">
        <f>IFERROR(VLOOKUP(L394,IF($M$4="TE0714_REV01",RAW_m_TE0714_REV01!$AD:$AH,IF($M$4="TE0714_REV02",RAW_m_TE0714_REV02!$AD:$AH,IF($M$4="TE0714_REV03",RAW_m_TE0714_REV03!$AD:$AH))),5,0),"---")</f>
        <v>---</v>
      </c>
      <c r="N394" s="44" t="str">
        <f>IFERROR(VLOOKUP(L394,IF($M$4="TE0714_REV01",RAW_m_TE0714_REV01!$AE:$AJ,IF($M$4="TE0714_REV02",RAW_m_TE0714_REV02!$AE:$AJ,IF($M$4="TE0714_REV03",RAW_m_TE0714_REV03!$AE:$AJ))),6,0),"---")</f>
        <v>---</v>
      </c>
      <c r="O394" s="54" t="str">
        <f>IFERROR(VLOOKUP(L394,IF($M$4="TE0714_REV01",RAW_m_TE0714_REV01!$AD:$AE,IF($M$4="TE0714_REV02",RAW_m_TE0714_REV02!$AD:$AE,IF($M$4="TE0714_REV03",RAW_m_TE0714_REV03!$AD:$AE))),2,0),"---")</f>
        <v>---</v>
      </c>
      <c r="P394" s="44" t="str">
        <f>IFERROR(VLOOKUP(O394,IF($M$4="TE0714_REV01",RAW_m_TE0714_REV01!$AJ:$AK,IF($M$4="TE0714_REV02",RAW_m_TE0714_REV02!$AJ:$AK,IF($M$4="TE0714_REV03",RAW_m_TE0714_REV03!$AJ:$AK))),2,0),"---")</f>
        <v>---</v>
      </c>
      <c r="Q394" s="44" t="str">
        <f>IFERROR(VLOOKUP(L394,IF($M$4="TE0714_REV01",RAW_m_TE0714_REV01!$AD:$AF,IF($M$4="TE0714_REV02",RAW_m_TE0714_REV02!$AD:$AF,IF($M$4="TE0714_REV03",RAW_m_TE0714_REV03!$AD:$AF))),3,0),"---")</f>
        <v>---</v>
      </c>
      <c r="R394" s="44" t="str">
        <f>IFERROR(VLOOKUP(O394,IF($M$4="TE0714_REV01",RAW_m_TE0714_REV01!$AE:$AG,IF($M$4="TE0714_REV02",RAW_m_TE0714_REV02!$AE:$AG,IF($M$4="TE0714_REV03",RAW_m_TE0714_REV03!$AE:$AG))),3,0),"---")</f>
        <v>---</v>
      </c>
      <c r="S394" s="44" t="str">
        <f t="shared" si="13"/>
        <v>---</v>
      </c>
    </row>
    <row r="395" spans="2:19" ht="15" customHeight="1" x14ac:dyDescent="0.25">
      <c r="B395" s="41">
        <f t="shared" si="12"/>
        <v>390</v>
      </c>
      <c r="C395" s="42">
        <f>IFERROR(IF($C$4="TEBT0714_REV01",CALC_CONN_TEBT0714_REV01!U395,IF($C$4="TEBB0714_REV01",CALC_CONN_TEBB0714_REV01!U395,IF($C$4="TEBA0714_REV01",CALC_CONN_TEBA0714_REV01!U395,))),"---")</f>
        <v>0</v>
      </c>
      <c r="D395" s="43">
        <f>IFERROR(IF($C$4="TEBT0714_REV01",CALC_CONN_TEBT0714_REV01!D395,IF($C$4="TEBB0714_REV01",CALC_CONN_TEBB0714_REV01!D395,IF($C$4="TEBA0714_REV01",CALC_CONN_TEBA0714_REV01!D395,))),"---")</f>
        <v>0</v>
      </c>
      <c r="E395" s="43">
        <f>IFERROR(IF($C$4="TEBT0714_REV01",CALC_CONN_TEBT0714_REV01!E395,IF($C$4="TEBB0714_REV01",CALC_CONN_TEBB0714_REV01!E395,IF($C$4="TEBA0714_REV01",CALC_CONN_TEBA0714_REV01!E395,))),"---")</f>
        <v>0</v>
      </c>
      <c r="F395" s="44" t="str">
        <f>IFERROR(IF(VLOOKUP($D395&amp;"-"&amp;$E395,IF($C$4="TEBA0714_REV01",CALC_CONN_TEBA0714_REV01!$F:$I,IF($C$4="TEBB0714_REV01",CALC_CONN_TEBB0714_REV01!$F:$I,IF($C$4="TEBT0714_REV01",CALC_CONN_TEBT0714_REV01!$F:$I))),4,0)="--","---",IF($C$4="TEBA0714_REV01",CALC_CONN_TEBA0714_REV01!$G395&amp; " --&gt; " &amp;CALC_CONN_TEBA0714_REV01!$I395&amp; " --&gt; ",IF($C$4="TEBB0714_REV01",CALC_CONN_TEBB0714_REV01!$G395&amp; " --&gt; " &amp;CALC_CONN_TEBB0714_REV01!$I395&amp; " --&gt; ",IF($C$4="TEBT0714_REV01",CALC_CONN_TEBT0714_REV01!$G395&amp; " --&gt; " &amp;CALC_CONN_TEBT0714_REV01!$I395&amp; " --&gt; ")))),"---")</f>
        <v>---</v>
      </c>
      <c r="G395" s="44" t="str">
        <f>IFERROR(IF(VLOOKUP($D395&amp;"-"&amp;$E395,IF($C$4="TEBA0714_REV01",CALC_CONN_TEBA0714_REV01!$F:$H,IF($C$4="TEBB0714_REV01",CALC_CONN_TEBB0714_REV01!$F:$H,IF($C$4="TEBT0714_REV01",CALC_CONN_TEBT0714_REV01!$F:$H))),3,0)="--",VLOOKUP($D395&amp;"-"&amp;$E395,IF($C$4="TEBA0714_REV01",CALC_CONN_TEBA0714_REV01!$F:$H,IF($C$4="TEBB0714_REV01",CALC_CONN_TEBB0714_REV01!$F:$H,IF($C$4="TEBT0714_REV01",CALC_CONN_TEBT0714_REV01!$F:$H))),2,0),VLOOKUP($D395&amp;"-"&amp;$E395,IF($C$4="TEBA0714_REV01",CALC_CONN_TEBA0714_REV01!$F:$H,IF($C$4="TEBB0714_REV01",CALC_CONN_TEBB0714_REV01!$F:$H,IF($C$4="TEBT0714_REV01",CALC_CONN_TEBT0714_REV01!$F:$H))),3,0)),"---")</f>
        <v>---</v>
      </c>
      <c r="H395" s="44" t="str">
        <f>IFERROR(VLOOKUP(G395,IF($C$4="TEBT0714_REV01",CALC_CONN_TEBT0714_REV01!$G:$T,IF($C$4="TEBB0714_REV01",CALC_CONN_TEBB0714_REV01!$G:$T,IF($C$4="TEBA0714_REV01",CALC_CONN_TEBA0714_REV01!$G:$T))),14,0),"---")</f>
        <v>---</v>
      </c>
      <c r="I395" s="44" t="str">
        <f>IFERROR(VLOOKUP($D395&amp;"-"&amp;$E395,IF($C$4="TEBA0714_REV01",CALC_CONN_TEBA0714_REV01!$F:$K,IF($C$4="TEBB0714_REV01",CALC_CONN_TEBB0714_REV01!$F:$K,IF($C$4="TEBT0714_REV01",CALC_CONN_TEBT0714_REV01!$F:$K,"???"))),6,0),"---")</f>
        <v>---</v>
      </c>
      <c r="J395" s="45" t="str">
        <f>IFERROR(VLOOKUP($D395&amp;"-"&amp;$E395,IF($C$4="TEBA0714_REV01",CALC_CONN_TEBA0714_REV01!$F:$M,IF($C$4="TEBB0714_REV01",CALC_CONN_TEBB0714_REV01!$F:$M,IF($C$4="TEBT0714_REV01",CALC_CONN_TEBT0714_REV01!$F:$M,"???"))),8,0),"---")</f>
        <v>---</v>
      </c>
      <c r="K395" s="46" t="str">
        <f>IFERROR(VLOOKUP($D395&amp;"-"&amp;$E395,IF($C$4="TEBT0714_REV01",CALC_CONN_TEBT0714_REV01!$F:$N,IF($C$4="TEBB0714_REV01",CALC_CONN_TEBB0714_REV01!$F:$N,IF($C$4="TEBA0714_REV01",CALC_CONN_TEBA0714_REV01!$F:$N))),9,0),"---")</f>
        <v>---</v>
      </c>
      <c r="L395" s="44" t="str">
        <f>IFERROR(VLOOKUP(K395,B2B!$H$3:$I$2000,2,0),"---")</f>
        <v>---</v>
      </c>
      <c r="M395" s="44" t="str">
        <f>IFERROR(VLOOKUP(L395,IF($M$4="TE0714_REV01",RAW_m_TE0714_REV01!$AD:$AH,IF($M$4="TE0714_REV02",RAW_m_TE0714_REV02!$AD:$AH,IF($M$4="TE0714_REV03",RAW_m_TE0714_REV03!$AD:$AH))),5,0),"---")</f>
        <v>---</v>
      </c>
      <c r="N395" s="44" t="str">
        <f>IFERROR(VLOOKUP(L395,IF($M$4="TE0714_REV01",RAW_m_TE0714_REV01!$AE:$AJ,IF($M$4="TE0714_REV02",RAW_m_TE0714_REV02!$AE:$AJ,IF($M$4="TE0714_REV03",RAW_m_TE0714_REV03!$AE:$AJ))),6,0),"---")</f>
        <v>---</v>
      </c>
      <c r="O395" s="54" t="str">
        <f>IFERROR(VLOOKUP(L395,IF($M$4="TE0714_REV01",RAW_m_TE0714_REV01!$AD:$AE,IF($M$4="TE0714_REV02",RAW_m_TE0714_REV02!$AD:$AE,IF($M$4="TE0714_REV03",RAW_m_TE0714_REV03!$AD:$AE))),2,0),"---")</f>
        <v>---</v>
      </c>
      <c r="P395" s="44" t="str">
        <f>IFERROR(VLOOKUP(O395,IF($M$4="TE0714_REV01",RAW_m_TE0714_REV01!$AJ:$AK,IF($M$4="TE0714_REV02",RAW_m_TE0714_REV02!$AJ:$AK,IF($M$4="TE0714_REV03",RAW_m_TE0714_REV03!$AJ:$AK))),2,0),"---")</f>
        <v>---</v>
      </c>
      <c r="Q395" s="44" t="str">
        <f>IFERROR(VLOOKUP(L395,IF($M$4="TE0714_REV01",RAW_m_TE0714_REV01!$AD:$AF,IF($M$4="TE0714_REV02",RAW_m_TE0714_REV02!$AD:$AF,IF($M$4="TE0714_REV03",RAW_m_TE0714_REV03!$AD:$AF))),3,0),"---")</f>
        <v>---</v>
      </c>
      <c r="R395" s="44" t="str">
        <f>IFERROR(VLOOKUP(O395,IF($M$4="TE0714_REV01",RAW_m_TE0714_REV01!$AE:$AG,IF($M$4="TE0714_REV02",RAW_m_TE0714_REV02!$AE:$AG,IF($M$4="TE0714_REV03",RAW_m_TE0714_REV03!$AE:$AG))),3,0),"---")</f>
        <v>---</v>
      </c>
      <c r="S395" s="44" t="str">
        <f t="shared" si="13"/>
        <v>---</v>
      </c>
    </row>
    <row r="396" spans="2:19" ht="15" customHeight="1" x14ac:dyDescent="0.25">
      <c r="B396" s="41">
        <f t="shared" si="12"/>
        <v>391</v>
      </c>
      <c r="C396" s="42">
        <f>IFERROR(IF($C$4="TEBT0714_REV01",CALC_CONN_TEBT0714_REV01!U396,IF($C$4="TEBB0714_REV01",CALC_CONN_TEBB0714_REV01!U396,IF($C$4="TEBA0714_REV01",CALC_CONN_TEBA0714_REV01!U396,))),"---")</f>
        <v>0</v>
      </c>
      <c r="D396" s="43">
        <f>IFERROR(IF($C$4="TEBT0714_REV01",CALC_CONN_TEBT0714_REV01!D396,IF($C$4="TEBB0714_REV01",CALC_CONN_TEBB0714_REV01!D396,IF($C$4="TEBA0714_REV01",CALC_CONN_TEBA0714_REV01!D396,))),"---")</f>
        <v>0</v>
      </c>
      <c r="E396" s="43">
        <f>IFERROR(IF($C$4="TEBT0714_REV01",CALC_CONN_TEBT0714_REV01!E396,IF($C$4="TEBB0714_REV01",CALC_CONN_TEBB0714_REV01!E396,IF($C$4="TEBA0714_REV01",CALC_CONN_TEBA0714_REV01!E396,))),"---")</f>
        <v>0</v>
      </c>
      <c r="F396" s="44" t="str">
        <f>IFERROR(IF(VLOOKUP($D396&amp;"-"&amp;$E396,IF($C$4="TEBA0714_REV01",CALC_CONN_TEBA0714_REV01!$F:$I,IF($C$4="TEBB0714_REV01",CALC_CONN_TEBB0714_REV01!$F:$I,IF($C$4="TEBT0714_REV01",CALC_CONN_TEBT0714_REV01!$F:$I))),4,0)="--","---",IF($C$4="TEBA0714_REV01",CALC_CONN_TEBA0714_REV01!$G396&amp; " --&gt; " &amp;CALC_CONN_TEBA0714_REV01!$I396&amp; " --&gt; ",IF($C$4="TEBB0714_REV01",CALC_CONN_TEBB0714_REV01!$G396&amp; " --&gt; " &amp;CALC_CONN_TEBB0714_REV01!$I396&amp; " --&gt; ",IF($C$4="TEBT0714_REV01",CALC_CONN_TEBT0714_REV01!$G396&amp; " --&gt; " &amp;CALC_CONN_TEBT0714_REV01!$I396&amp; " --&gt; ")))),"---")</f>
        <v>---</v>
      </c>
      <c r="G396" s="44" t="str">
        <f>IFERROR(IF(VLOOKUP($D396&amp;"-"&amp;$E396,IF($C$4="TEBA0714_REV01",CALC_CONN_TEBA0714_REV01!$F:$H,IF($C$4="TEBB0714_REV01",CALC_CONN_TEBB0714_REV01!$F:$H,IF($C$4="TEBT0714_REV01",CALC_CONN_TEBT0714_REV01!$F:$H))),3,0)="--",VLOOKUP($D396&amp;"-"&amp;$E396,IF($C$4="TEBA0714_REV01",CALC_CONN_TEBA0714_REV01!$F:$H,IF($C$4="TEBB0714_REV01",CALC_CONN_TEBB0714_REV01!$F:$H,IF($C$4="TEBT0714_REV01",CALC_CONN_TEBT0714_REV01!$F:$H))),2,0),VLOOKUP($D396&amp;"-"&amp;$E396,IF($C$4="TEBA0714_REV01",CALC_CONN_TEBA0714_REV01!$F:$H,IF($C$4="TEBB0714_REV01",CALC_CONN_TEBB0714_REV01!$F:$H,IF($C$4="TEBT0714_REV01",CALC_CONN_TEBT0714_REV01!$F:$H))),3,0)),"---")</f>
        <v>---</v>
      </c>
      <c r="H396" s="44" t="str">
        <f>IFERROR(VLOOKUP(G396,IF($C$4="TEBT0714_REV01",CALC_CONN_TEBT0714_REV01!$G:$T,IF($C$4="TEBB0714_REV01",CALC_CONN_TEBB0714_REV01!$G:$T,IF($C$4="TEBA0714_REV01",CALC_CONN_TEBA0714_REV01!$G:$T))),14,0),"---")</f>
        <v>---</v>
      </c>
      <c r="I396" s="44" t="str">
        <f>IFERROR(VLOOKUP($D396&amp;"-"&amp;$E396,IF($C$4="TEBA0714_REV01",CALC_CONN_TEBA0714_REV01!$F:$K,IF($C$4="TEBB0714_REV01",CALC_CONN_TEBB0714_REV01!$F:$K,IF($C$4="TEBT0714_REV01",CALC_CONN_TEBT0714_REV01!$F:$K,"???"))),6,0),"---")</f>
        <v>---</v>
      </c>
      <c r="J396" s="45" t="str">
        <f>IFERROR(VLOOKUP($D396&amp;"-"&amp;$E396,IF($C$4="TEBA0714_REV01",CALC_CONN_TEBA0714_REV01!$F:$M,IF($C$4="TEBB0714_REV01",CALC_CONN_TEBB0714_REV01!$F:$M,IF($C$4="TEBT0714_REV01",CALC_CONN_TEBT0714_REV01!$F:$M,"???"))),8,0),"---")</f>
        <v>---</v>
      </c>
      <c r="K396" s="46" t="str">
        <f>IFERROR(VLOOKUP($D396&amp;"-"&amp;$E396,IF($C$4="TEBT0714_REV01",CALC_CONN_TEBT0714_REV01!$F:$N,IF($C$4="TEBB0714_REV01",CALC_CONN_TEBB0714_REV01!$F:$N,IF($C$4="TEBA0714_REV01",CALC_CONN_TEBA0714_REV01!$F:$N))),9,0),"---")</f>
        <v>---</v>
      </c>
      <c r="L396" s="44" t="str">
        <f>IFERROR(VLOOKUP(K396,B2B!$H$3:$I$2000,2,0),"---")</f>
        <v>---</v>
      </c>
      <c r="M396" s="44" t="str">
        <f>IFERROR(VLOOKUP(L396,IF($M$4="TE0714_REV01",RAW_m_TE0714_REV01!$AD:$AH,IF($M$4="TE0714_REV02",RAW_m_TE0714_REV02!$AD:$AH,IF($M$4="TE0714_REV03",RAW_m_TE0714_REV03!$AD:$AH))),5,0),"---")</f>
        <v>---</v>
      </c>
      <c r="N396" s="44" t="str">
        <f>IFERROR(VLOOKUP(L396,IF($M$4="TE0714_REV01",RAW_m_TE0714_REV01!$AE:$AJ,IF($M$4="TE0714_REV02",RAW_m_TE0714_REV02!$AE:$AJ,IF($M$4="TE0714_REV03",RAW_m_TE0714_REV03!$AE:$AJ))),6,0),"---")</f>
        <v>---</v>
      </c>
      <c r="O396" s="54" t="str">
        <f>IFERROR(VLOOKUP(L396,IF($M$4="TE0714_REV01",RAW_m_TE0714_REV01!$AD:$AE,IF($M$4="TE0714_REV02",RAW_m_TE0714_REV02!$AD:$AE,IF($M$4="TE0714_REV03",RAW_m_TE0714_REV03!$AD:$AE))),2,0),"---")</f>
        <v>---</v>
      </c>
      <c r="P396" s="44" t="str">
        <f>IFERROR(VLOOKUP(O396,IF($M$4="TE0714_REV01",RAW_m_TE0714_REV01!$AJ:$AK,IF($M$4="TE0714_REV02",RAW_m_TE0714_REV02!$AJ:$AK,IF($M$4="TE0714_REV03",RAW_m_TE0714_REV03!$AJ:$AK))),2,0),"---")</f>
        <v>---</v>
      </c>
      <c r="Q396" s="44" t="str">
        <f>IFERROR(VLOOKUP(L396,IF($M$4="TE0714_REV01",RAW_m_TE0714_REV01!$AD:$AF,IF($M$4="TE0714_REV02",RAW_m_TE0714_REV02!$AD:$AF,IF($M$4="TE0714_REV03",RAW_m_TE0714_REV03!$AD:$AF))),3,0),"---")</f>
        <v>---</v>
      </c>
      <c r="R396" s="44" t="str">
        <f>IFERROR(VLOOKUP(O396,IF($M$4="TE0714_REV01",RAW_m_TE0714_REV01!$AE:$AG,IF($M$4="TE0714_REV02",RAW_m_TE0714_REV02!$AE:$AG,IF($M$4="TE0714_REV03",RAW_m_TE0714_REV03!$AE:$AG))),3,0),"---")</f>
        <v>---</v>
      </c>
      <c r="S396" s="44" t="str">
        <f t="shared" si="13"/>
        <v>---</v>
      </c>
    </row>
    <row r="397" spans="2:19" ht="15" customHeight="1" x14ac:dyDescent="0.25">
      <c r="B397" s="41">
        <f t="shared" si="12"/>
        <v>392</v>
      </c>
      <c r="C397" s="42">
        <f>IFERROR(IF($C$4="TEBT0714_REV01",CALC_CONN_TEBT0714_REV01!U397,IF($C$4="TEBB0714_REV01",CALC_CONN_TEBB0714_REV01!U397,IF($C$4="TEBA0714_REV01",CALC_CONN_TEBA0714_REV01!U397,))),"---")</f>
        <v>0</v>
      </c>
      <c r="D397" s="43">
        <f>IFERROR(IF($C$4="TEBT0714_REV01",CALC_CONN_TEBT0714_REV01!D397,IF($C$4="TEBB0714_REV01",CALC_CONN_TEBB0714_REV01!D397,IF($C$4="TEBA0714_REV01",CALC_CONN_TEBA0714_REV01!D397,))),"---")</f>
        <v>0</v>
      </c>
      <c r="E397" s="43">
        <f>IFERROR(IF($C$4="TEBT0714_REV01",CALC_CONN_TEBT0714_REV01!E397,IF($C$4="TEBB0714_REV01",CALC_CONN_TEBB0714_REV01!E397,IF($C$4="TEBA0714_REV01",CALC_CONN_TEBA0714_REV01!E397,))),"---")</f>
        <v>0</v>
      </c>
      <c r="F397" s="44" t="str">
        <f>IFERROR(IF(VLOOKUP($D397&amp;"-"&amp;$E397,IF($C$4="TEBA0714_REV01",CALC_CONN_TEBA0714_REV01!$F:$I,IF($C$4="TEBB0714_REV01",CALC_CONN_TEBB0714_REV01!$F:$I,IF($C$4="TEBT0714_REV01",CALC_CONN_TEBT0714_REV01!$F:$I))),4,0)="--","---",IF($C$4="TEBA0714_REV01",CALC_CONN_TEBA0714_REV01!$G397&amp; " --&gt; " &amp;CALC_CONN_TEBA0714_REV01!$I397&amp; " --&gt; ",IF($C$4="TEBB0714_REV01",CALC_CONN_TEBB0714_REV01!$G397&amp; " --&gt; " &amp;CALC_CONN_TEBB0714_REV01!$I397&amp; " --&gt; ",IF($C$4="TEBT0714_REV01",CALC_CONN_TEBT0714_REV01!$G397&amp; " --&gt; " &amp;CALC_CONN_TEBT0714_REV01!$I397&amp; " --&gt; ")))),"---")</f>
        <v>---</v>
      </c>
      <c r="G397" s="44" t="str">
        <f>IFERROR(IF(VLOOKUP($D397&amp;"-"&amp;$E397,IF($C$4="TEBA0714_REV01",CALC_CONN_TEBA0714_REV01!$F:$H,IF($C$4="TEBB0714_REV01",CALC_CONN_TEBB0714_REV01!$F:$H,IF($C$4="TEBT0714_REV01",CALC_CONN_TEBT0714_REV01!$F:$H))),3,0)="--",VLOOKUP($D397&amp;"-"&amp;$E397,IF($C$4="TEBA0714_REV01",CALC_CONN_TEBA0714_REV01!$F:$H,IF($C$4="TEBB0714_REV01",CALC_CONN_TEBB0714_REV01!$F:$H,IF($C$4="TEBT0714_REV01",CALC_CONN_TEBT0714_REV01!$F:$H))),2,0),VLOOKUP($D397&amp;"-"&amp;$E397,IF($C$4="TEBA0714_REV01",CALC_CONN_TEBA0714_REV01!$F:$H,IF($C$4="TEBB0714_REV01",CALC_CONN_TEBB0714_REV01!$F:$H,IF($C$4="TEBT0714_REV01",CALC_CONN_TEBT0714_REV01!$F:$H))),3,0)),"---")</f>
        <v>---</v>
      </c>
      <c r="H397" s="44" t="str">
        <f>IFERROR(VLOOKUP(G397,IF($C$4="TEBT0714_REV01",CALC_CONN_TEBT0714_REV01!$G:$T,IF($C$4="TEBB0714_REV01",CALC_CONN_TEBB0714_REV01!$G:$T,IF($C$4="TEBA0714_REV01",CALC_CONN_TEBA0714_REV01!$G:$T))),14,0),"---")</f>
        <v>---</v>
      </c>
      <c r="I397" s="44" t="str">
        <f>IFERROR(VLOOKUP($D397&amp;"-"&amp;$E397,IF($C$4="TEBA0714_REV01",CALC_CONN_TEBA0714_REV01!$F:$K,IF($C$4="TEBB0714_REV01",CALC_CONN_TEBB0714_REV01!$F:$K,IF($C$4="TEBT0714_REV01",CALC_CONN_TEBT0714_REV01!$F:$K,"???"))),6,0),"---")</f>
        <v>---</v>
      </c>
      <c r="J397" s="45" t="str">
        <f>IFERROR(VLOOKUP($D397&amp;"-"&amp;$E397,IF($C$4="TEBA0714_REV01",CALC_CONN_TEBA0714_REV01!$F:$M,IF($C$4="TEBB0714_REV01",CALC_CONN_TEBB0714_REV01!$F:$M,IF($C$4="TEBT0714_REV01",CALC_CONN_TEBT0714_REV01!$F:$M,"???"))),8,0),"---")</f>
        <v>---</v>
      </c>
      <c r="K397" s="46" t="str">
        <f>IFERROR(VLOOKUP($D397&amp;"-"&amp;$E397,IF($C$4="TEBT0714_REV01",CALC_CONN_TEBT0714_REV01!$F:$N,IF($C$4="TEBB0714_REV01",CALC_CONN_TEBB0714_REV01!$F:$N,IF($C$4="TEBA0714_REV01",CALC_CONN_TEBA0714_REV01!$F:$N))),9,0),"---")</f>
        <v>---</v>
      </c>
      <c r="L397" s="44" t="str">
        <f>IFERROR(VLOOKUP(K397,B2B!$H$3:$I$2000,2,0),"---")</f>
        <v>---</v>
      </c>
      <c r="M397" s="44" t="str">
        <f>IFERROR(VLOOKUP(L397,IF($M$4="TE0714_REV01",RAW_m_TE0714_REV01!$AD:$AH,IF($M$4="TE0714_REV02",RAW_m_TE0714_REV02!$AD:$AH,IF($M$4="TE0714_REV03",RAW_m_TE0714_REV03!$AD:$AH))),5,0),"---")</f>
        <v>---</v>
      </c>
      <c r="N397" s="44" t="str">
        <f>IFERROR(VLOOKUP(L397,IF($M$4="TE0714_REV01",RAW_m_TE0714_REV01!$AE:$AJ,IF($M$4="TE0714_REV02",RAW_m_TE0714_REV02!$AE:$AJ,IF($M$4="TE0714_REV03",RAW_m_TE0714_REV03!$AE:$AJ))),6,0),"---")</f>
        <v>---</v>
      </c>
      <c r="O397" s="54" t="str">
        <f>IFERROR(VLOOKUP(L397,IF($M$4="TE0714_REV01",RAW_m_TE0714_REV01!$AD:$AE,IF($M$4="TE0714_REV02",RAW_m_TE0714_REV02!$AD:$AE,IF($M$4="TE0714_REV03",RAW_m_TE0714_REV03!$AD:$AE))),2,0),"---")</f>
        <v>---</v>
      </c>
      <c r="P397" s="44" t="str">
        <f>IFERROR(VLOOKUP(O397,IF($M$4="TE0714_REV01",RAW_m_TE0714_REV01!$AJ:$AK,IF($M$4="TE0714_REV02",RAW_m_TE0714_REV02!$AJ:$AK,IF($M$4="TE0714_REV03",RAW_m_TE0714_REV03!$AJ:$AK))),2,0),"---")</f>
        <v>---</v>
      </c>
      <c r="Q397" s="44" t="str">
        <f>IFERROR(VLOOKUP(L397,IF($M$4="TE0714_REV01",RAW_m_TE0714_REV01!$AD:$AF,IF($M$4="TE0714_REV02",RAW_m_TE0714_REV02!$AD:$AF,IF($M$4="TE0714_REV03",RAW_m_TE0714_REV03!$AD:$AF))),3,0),"---")</f>
        <v>---</v>
      </c>
      <c r="R397" s="44" t="str">
        <f>IFERROR(VLOOKUP(O397,IF($M$4="TE0714_REV01",RAW_m_TE0714_REV01!$AE:$AG,IF($M$4="TE0714_REV02",RAW_m_TE0714_REV02!$AE:$AG,IF($M$4="TE0714_REV03",RAW_m_TE0714_REV03!$AE:$AG))),3,0),"---")</f>
        <v>---</v>
      </c>
      <c r="S397" s="44" t="str">
        <f t="shared" si="13"/>
        <v>---</v>
      </c>
    </row>
    <row r="398" spans="2:19" ht="15" customHeight="1" x14ac:dyDescent="0.25">
      <c r="B398" s="41">
        <f t="shared" si="12"/>
        <v>393</v>
      </c>
      <c r="C398" s="42">
        <f>IFERROR(IF($C$4="TEBT0714_REV01",CALC_CONN_TEBT0714_REV01!U398,IF($C$4="TEBB0714_REV01",CALC_CONN_TEBB0714_REV01!U398,IF($C$4="TEBA0714_REV01",CALC_CONN_TEBA0714_REV01!U398,))),"---")</f>
        <v>0</v>
      </c>
      <c r="D398" s="43">
        <f>IFERROR(IF($C$4="TEBT0714_REV01",CALC_CONN_TEBT0714_REV01!D398,IF($C$4="TEBB0714_REV01",CALC_CONN_TEBB0714_REV01!D398,IF($C$4="TEBA0714_REV01",CALC_CONN_TEBA0714_REV01!D398,))),"---")</f>
        <v>0</v>
      </c>
      <c r="E398" s="43">
        <f>IFERROR(IF($C$4="TEBT0714_REV01",CALC_CONN_TEBT0714_REV01!E398,IF($C$4="TEBB0714_REV01",CALC_CONN_TEBB0714_REV01!E398,IF($C$4="TEBA0714_REV01",CALC_CONN_TEBA0714_REV01!E398,))),"---")</f>
        <v>0</v>
      </c>
      <c r="F398" s="44" t="str">
        <f>IFERROR(IF(VLOOKUP($D398&amp;"-"&amp;$E398,IF($C$4="TEBA0714_REV01",CALC_CONN_TEBA0714_REV01!$F:$I,IF($C$4="TEBB0714_REV01",CALC_CONN_TEBB0714_REV01!$F:$I,IF($C$4="TEBT0714_REV01",CALC_CONN_TEBT0714_REV01!$F:$I))),4,0)="--","---",IF($C$4="TEBA0714_REV01",CALC_CONN_TEBA0714_REV01!$G398&amp; " --&gt; " &amp;CALC_CONN_TEBA0714_REV01!$I398&amp; " --&gt; ",IF($C$4="TEBB0714_REV01",CALC_CONN_TEBB0714_REV01!$G398&amp; " --&gt; " &amp;CALC_CONN_TEBB0714_REV01!$I398&amp; " --&gt; ",IF($C$4="TEBT0714_REV01",CALC_CONN_TEBT0714_REV01!$G398&amp; " --&gt; " &amp;CALC_CONN_TEBT0714_REV01!$I398&amp; " --&gt; ")))),"---")</f>
        <v>---</v>
      </c>
      <c r="G398" s="44" t="str">
        <f>IFERROR(IF(VLOOKUP($D398&amp;"-"&amp;$E398,IF($C$4="TEBA0714_REV01",CALC_CONN_TEBA0714_REV01!$F:$H,IF($C$4="TEBB0714_REV01",CALC_CONN_TEBB0714_REV01!$F:$H,IF($C$4="TEBT0714_REV01",CALC_CONN_TEBT0714_REV01!$F:$H))),3,0)="--",VLOOKUP($D398&amp;"-"&amp;$E398,IF($C$4="TEBA0714_REV01",CALC_CONN_TEBA0714_REV01!$F:$H,IF($C$4="TEBB0714_REV01",CALC_CONN_TEBB0714_REV01!$F:$H,IF($C$4="TEBT0714_REV01",CALC_CONN_TEBT0714_REV01!$F:$H))),2,0),VLOOKUP($D398&amp;"-"&amp;$E398,IF($C$4="TEBA0714_REV01",CALC_CONN_TEBA0714_REV01!$F:$H,IF($C$4="TEBB0714_REV01",CALC_CONN_TEBB0714_REV01!$F:$H,IF($C$4="TEBT0714_REV01",CALC_CONN_TEBT0714_REV01!$F:$H))),3,0)),"---")</f>
        <v>---</v>
      </c>
      <c r="H398" s="44" t="str">
        <f>IFERROR(VLOOKUP(G398,IF($C$4="TEBT0714_REV01",CALC_CONN_TEBT0714_REV01!$G:$T,IF($C$4="TEBB0714_REV01",CALC_CONN_TEBB0714_REV01!$G:$T,IF($C$4="TEBA0714_REV01",CALC_CONN_TEBA0714_REV01!$G:$T))),14,0),"---")</f>
        <v>---</v>
      </c>
      <c r="I398" s="44" t="str">
        <f>IFERROR(VLOOKUP($D398&amp;"-"&amp;$E398,IF($C$4="TEBA0714_REV01",CALC_CONN_TEBA0714_REV01!$F:$K,IF($C$4="TEBB0714_REV01",CALC_CONN_TEBB0714_REV01!$F:$K,IF($C$4="TEBT0714_REV01",CALC_CONN_TEBT0714_REV01!$F:$K,"???"))),6,0),"---")</f>
        <v>---</v>
      </c>
      <c r="J398" s="45" t="str">
        <f>IFERROR(VLOOKUP($D398&amp;"-"&amp;$E398,IF($C$4="TEBA0714_REV01",CALC_CONN_TEBA0714_REV01!$F:$M,IF($C$4="TEBB0714_REV01",CALC_CONN_TEBB0714_REV01!$F:$M,IF($C$4="TEBT0714_REV01",CALC_CONN_TEBT0714_REV01!$F:$M,"???"))),8,0),"---")</f>
        <v>---</v>
      </c>
      <c r="K398" s="46" t="str">
        <f>IFERROR(VLOOKUP($D398&amp;"-"&amp;$E398,IF($C$4="TEBT0714_REV01",CALC_CONN_TEBT0714_REV01!$F:$N,IF($C$4="TEBB0714_REV01",CALC_CONN_TEBB0714_REV01!$F:$N,IF($C$4="TEBA0714_REV01",CALC_CONN_TEBA0714_REV01!$F:$N))),9,0),"---")</f>
        <v>---</v>
      </c>
      <c r="L398" s="44" t="str">
        <f>IFERROR(VLOOKUP(K398,B2B!$H$3:$I$2000,2,0),"---")</f>
        <v>---</v>
      </c>
      <c r="M398" s="44" t="str">
        <f>IFERROR(VLOOKUP(L398,IF($M$4="TE0714_REV01",RAW_m_TE0714_REV01!$AD:$AH,IF($M$4="TE0714_REV02",RAW_m_TE0714_REV02!$AD:$AH,IF($M$4="TE0714_REV03",RAW_m_TE0714_REV03!$AD:$AH))),5,0),"---")</f>
        <v>---</v>
      </c>
      <c r="N398" s="44" t="str">
        <f>IFERROR(VLOOKUP(L398,IF($M$4="TE0714_REV01",RAW_m_TE0714_REV01!$AE:$AJ,IF($M$4="TE0714_REV02",RAW_m_TE0714_REV02!$AE:$AJ,IF($M$4="TE0714_REV03",RAW_m_TE0714_REV03!$AE:$AJ))),6,0),"---")</f>
        <v>---</v>
      </c>
      <c r="O398" s="54" t="str">
        <f>IFERROR(VLOOKUP(L398,IF($M$4="TE0714_REV01",RAW_m_TE0714_REV01!$AD:$AE,IF($M$4="TE0714_REV02",RAW_m_TE0714_REV02!$AD:$AE,IF($M$4="TE0714_REV03",RAW_m_TE0714_REV03!$AD:$AE))),2,0),"---")</f>
        <v>---</v>
      </c>
      <c r="P398" s="44" t="str">
        <f>IFERROR(VLOOKUP(O398,IF($M$4="TE0714_REV01",RAW_m_TE0714_REV01!$AJ:$AK,IF($M$4="TE0714_REV02",RAW_m_TE0714_REV02!$AJ:$AK,IF($M$4="TE0714_REV03",RAW_m_TE0714_REV03!$AJ:$AK))),2,0),"---")</f>
        <v>---</v>
      </c>
      <c r="Q398" s="44" t="str">
        <f>IFERROR(VLOOKUP(L398,IF($M$4="TE0714_REV01",RAW_m_TE0714_REV01!$AD:$AF,IF($M$4="TE0714_REV02",RAW_m_TE0714_REV02!$AD:$AF,IF($M$4="TE0714_REV03",RAW_m_TE0714_REV03!$AD:$AF))),3,0),"---")</f>
        <v>---</v>
      </c>
      <c r="R398" s="44" t="str">
        <f>IFERROR(VLOOKUP(O398,IF($M$4="TE0714_REV01",RAW_m_TE0714_REV01!$AE:$AG,IF($M$4="TE0714_REV02",RAW_m_TE0714_REV02!$AE:$AG,IF($M$4="TE0714_REV03",RAW_m_TE0714_REV03!$AE:$AG))),3,0),"---")</f>
        <v>---</v>
      </c>
      <c r="S398" s="44" t="str">
        <f t="shared" si="13"/>
        <v>---</v>
      </c>
    </row>
    <row r="399" spans="2:19" ht="15" customHeight="1" x14ac:dyDescent="0.25">
      <c r="B399" s="41">
        <f t="shared" si="12"/>
        <v>394</v>
      </c>
      <c r="C399" s="42">
        <f>IFERROR(IF($C$4="TEBT0714_REV01",CALC_CONN_TEBT0714_REV01!U399,IF($C$4="TEBB0714_REV01",CALC_CONN_TEBB0714_REV01!U399,IF($C$4="TEBA0714_REV01",CALC_CONN_TEBA0714_REV01!U399,))),"---")</f>
        <v>0</v>
      </c>
      <c r="D399" s="43">
        <f>IFERROR(IF($C$4="TEBT0714_REV01",CALC_CONN_TEBT0714_REV01!D399,IF($C$4="TEBB0714_REV01",CALC_CONN_TEBB0714_REV01!D399,IF($C$4="TEBA0714_REV01",CALC_CONN_TEBA0714_REV01!D399,))),"---")</f>
        <v>0</v>
      </c>
      <c r="E399" s="43">
        <f>IFERROR(IF($C$4="TEBT0714_REV01",CALC_CONN_TEBT0714_REV01!E399,IF($C$4="TEBB0714_REV01",CALC_CONN_TEBB0714_REV01!E399,IF($C$4="TEBA0714_REV01",CALC_CONN_TEBA0714_REV01!E399,))),"---")</f>
        <v>0</v>
      </c>
      <c r="F399" s="44" t="str">
        <f>IFERROR(IF(VLOOKUP($D399&amp;"-"&amp;$E399,IF($C$4="TEBA0714_REV01",CALC_CONN_TEBA0714_REV01!$F:$I,IF($C$4="TEBB0714_REV01",CALC_CONN_TEBB0714_REV01!$F:$I,IF($C$4="TEBT0714_REV01",CALC_CONN_TEBT0714_REV01!$F:$I))),4,0)="--","---",IF($C$4="TEBA0714_REV01",CALC_CONN_TEBA0714_REV01!$G399&amp; " --&gt; " &amp;CALC_CONN_TEBA0714_REV01!$I399&amp; " --&gt; ",IF($C$4="TEBB0714_REV01",CALC_CONN_TEBB0714_REV01!$G399&amp; " --&gt; " &amp;CALC_CONN_TEBB0714_REV01!$I399&amp; " --&gt; ",IF($C$4="TEBT0714_REV01",CALC_CONN_TEBT0714_REV01!$G399&amp; " --&gt; " &amp;CALC_CONN_TEBT0714_REV01!$I399&amp; " --&gt; ")))),"---")</f>
        <v>---</v>
      </c>
      <c r="G399" s="44" t="str">
        <f>IFERROR(IF(VLOOKUP($D399&amp;"-"&amp;$E399,IF($C$4="TEBA0714_REV01",CALC_CONN_TEBA0714_REV01!$F:$H,IF($C$4="TEBB0714_REV01",CALC_CONN_TEBB0714_REV01!$F:$H,IF($C$4="TEBT0714_REV01",CALC_CONN_TEBT0714_REV01!$F:$H))),3,0)="--",VLOOKUP($D399&amp;"-"&amp;$E399,IF($C$4="TEBA0714_REV01",CALC_CONN_TEBA0714_REV01!$F:$H,IF($C$4="TEBB0714_REV01",CALC_CONN_TEBB0714_REV01!$F:$H,IF($C$4="TEBT0714_REV01",CALC_CONN_TEBT0714_REV01!$F:$H))),2,0),VLOOKUP($D399&amp;"-"&amp;$E399,IF($C$4="TEBA0714_REV01",CALC_CONN_TEBA0714_REV01!$F:$H,IF($C$4="TEBB0714_REV01",CALC_CONN_TEBB0714_REV01!$F:$H,IF($C$4="TEBT0714_REV01",CALC_CONN_TEBT0714_REV01!$F:$H))),3,0)),"---")</f>
        <v>---</v>
      </c>
      <c r="H399" s="44" t="str">
        <f>IFERROR(VLOOKUP(G399,IF($C$4="TEBT0714_REV01",CALC_CONN_TEBT0714_REV01!$G:$T,IF($C$4="TEBB0714_REV01",CALC_CONN_TEBB0714_REV01!$G:$T,IF($C$4="TEBA0714_REV01",CALC_CONN_TEBA0714_REV01!$G:$T))),14,0),"---")</f>
        <v>---</v>
      </c>
      <c r="I399" s="44" t="str">
        <f>IFERROR(VLOOKUP($D399&amp;"-"&amp;$E399,IF($C$4="TEBA0714_REV01",CALC_CONN_TEBA0714_REV01!$F:$K,IF($C$4="TEBB0714_REV01",CALC_CONN_TEBB0714_REV01!$F:$K,IF($C$4="TEBT0714_REV01",CALC_CONN_TEBT0714_REV01!$F:$K,"???"))),6,0),"---")</f>
        <v>---</v>
      </c>
      <c r="J399" s="45" t="str">
        <f>IFERROR(VLOOKUP($D399&amp;"-"&amp;$E399,IF($C$4="TEBA0714_REV01",CALC_CONN_TEBA0714_REV01!$F:$M,IF($C$4="TEBB0714_REV01",CALC_CONN_TEBB0714_REV01!$F:$M,IF($C$4="TEBT0714_REV01",CALC_CONN_TEBT0714_REV01!$F:$M,"???"))),8,0),"---")</f>
        <v>---</v>
      </c>
      <c r="K399" s="46" t="str">
        <f>IFERROR(VLOOKUP($D399&amp;"-"&amp;$E399,IF($C$4="TEBT0714_REV01",CALC_CONN_TEBT0714_REV01!$F:$N,IF($C$4="TEBB0714_REV01",CALC_CONN_TEBB0714_REV01!$F:$N,IF($C$4="TEBA0714_REV01",CALC_CONN_TEBA0714_REV01!$F:$N))),9,0),"---")</f>
        <v>---</v>
      </c>
      <c r="L399" s="44" t="str">
        <f>IFERROR(VLOOKUP(K399,B2B!$H$3:$I$2000,2,0),"---")</f>
        <v>---</v>
      </c>
      <c r="M399" s="44" t="str">
        <f>IFERROR(VLOOKUP(L399,IF($M$4="TE0714_REV01",RAW_m_TE0714_REV01!$AD:$AH,IF($M$4="TE0714_REV02",RAW_m_TE0714_REV02!$AD:$AH,IF($M$4="TE0714_REV03",RAW_m_TE0714_REV03!$AD:$AH))),5,0),"---")</f>
        <v>---</v>
      </c>
      <c r="N399" s="44" t="str">
        <f>IFERROR(VLOOKUP(L399,IF($M$4="TE0714_REV01",RAW_m_TE0714_REV01!$AE:$AJ,IF($M$4="TE0714_REV02",RAW_m_TE0714_REV02!$AE:$AJ,IF($M$4="TE0714_REV03",RAW_m_TE0714_REV03!$AE:$AJ))),6,0),"---")</f>
        <v>---</v>
      </c>
      <c r="O399" s="54" t="str">
        <f>IFERROR(VLOOKUP(L399,IF($M$4="TE0714_REV01",RAW_m_TE0714_REV01!$AD:$AE,IF($M$4="TE0714_REV02",RAW_m_TE0714_REV02!$AD:$AE,IF($M$4="TE0714_REV03",RAW_m_TE0714_REV03!$AD:$AE))),2,0),"---")</f>
        <v>---</v>
      </c>
      <c r="P399" s="44" t="str">
        <f>IFERROR(VLOOKUP(O399,IF($M$4="TE0714_REV01",RAW_m_TE0714_REV01!$AJ:$AK,IF($M$4="TE0714_REV02",RAW_m_TE0714_REV02!$AJ:$AK,IF($M$4="TE0714_REV03",RAW_m_TE0714_REV03!$AJ:$AK))),2,0),"---")</f>
        <v>---</v>
      </c>
      <c r="Q399" s="44" t="str">
        <f>IFERROR(VLOOKUP(L399,IF($M$4="TE0714_REV01",RAW_m_TE0714_REV01!$AD:$AF,IF($M$4="TE0714_REV02",RAW_m_TE0714_REV02!$AD:$AF,IF($M$4="TE0714_REV03",RAW_m_TE0714_REV03!$AD:$AF))),3,0),"---")</f>
        <v>---</v>
      </c>
      <c r="R399" s="44" t="str">
        <f>IFERROR(VLOOKUP(O399,IF($M$4="TE0714_REV01",RAW_m_TE0714_REV01!$AE:$AG,IF($M$4="TE0714_REV02",RAW_m_TE0714_REV02!$AE:$AG,IF($M$4="TE0714_REV03",RAW_m_TE0714_REV03!$AE:$AG))),3,0),"---")</f>
        <v>---</v>
      </c>
      <c r="S399" s="44" t="str">
        <f t="shared" si="13"/>
        <v>---</v>
      </c>
    </row>
    <row r="400" spans="2:19" ht="15" customHeight="1" x14ac:dyDescent="0.25">
      <c r="B400" s="41">
        <f t="shared" si="12"/>
        <v>395</v>
      </c>
      <c r="C400" s="42">
        <f>IFERROR(IF($C$4="TEBT0714_REV01",CALC_CONN_TEBT0714_REV01!U400,IF($C$4="TEBB0714_REV01",CALC_CONN_TEBB0714_REV01!U400,IF($C$4="TEBA0714_REV01",CALC_CONN_TEBA0714_REV01!U400,))),"---")</f>
        <v>0</v>
      </c>
      <c r="D400" s="43">
        <f>IFERROR(IF($C$4="TEBT0714_REV01",CALC_CONN_TEBT0714_REV01!D400,IF($C$4="TEBB0714_REV01",CALC_CONN_TEBB0714_REV01!D400,IF($C$4="TEBA0714_REV01",CALC_CONN_TEBA0714_REV01!D400,))),"---")</f>
        <v>0</v>
      </c>
      <c r="E400" s="43">
        <f>IFERROR(IF($C$4="TEBT0714_REV01",CALC_CONN_TEBT0714_REV01!E400,IF($C$4="TEBB0714_REV01",CALC_CONN_TEBB0714_REV01!E400,IF($C$4="TEBA0714_REV01",CALC_CONN_TEBA0714_REV01!E400,))),"---")</f>
        <v>0</v>
      </c>
      <c r="F400" s="44" t="str">
        <f>IFERROR(IF(VLOOKUP($D400&amp;"-"&amp;$E400,IF($C$4="TEBA0714_REV01",CALC_CONN_TEBA0714_REV01!$F:$I,IF($C$4="TEBB0714_REV01",CALC_CONN_TEBB0714_REV01!$F:$I,IF($C$4="TEBT0714_REV01",CALC_CONN_TEBT0714_REV01!$F:$I))),4,0)="--","---",IF($C$4="TEBA0714_REV01",CALC_CONN_TEBA0714_REV01!$G400&amp; " --&gt; " &amp;CALC_CONN_TEBA0714_REV01!$I400&amp; " --&gt; ",IF($C$4="TEBB0714_REV01",CALC_CONN_TEBB0714_REV01!$G400&amp; " --&gt; " &amp;CALC_CONN_TEBB0714_REV01!$I400&amp; " --&gt; ",IF($C$4="TEBT0714_REV01",CALC_CONN_TEBT0714_REV01!$G400&amp; " --&gt; " &amp;CALC_CONN_TEBT0714_REV01!$I400&amp; " --&gt; ")))),"---")</f>
        <v>---</v>
      </c>
      <c r="G400" s="44" t="str">
        <f>IFERROR(IF(VLOOKUP($D400&amp;"-"&amp;$E400,IF($C$4="TEBA0714_REV01",CALC_CONN_TEBA0714_REV01!$F:$H,IF($C$4="TEBB0714_REV01",CALC_CONN_TEBB0714_REV01!$F:$H,IF($C$4="TEBT0714_REV01",CALC_CONN_TEBT0714_REV01!$F:$H))),3,0)="--",VLOOKUP($D400&amp;"-"&amp;$E400,IF($C$4="TEBA0714_REV01",CALC_CONN_TEBA0714_REV01!$F:$H,IF($C$4="TEBB0714_REV01",CALC_CONN_TEBB0714_REV01!$F:$H,IF($C$4="TEBT0714_REV01",CALC_CONN_TEBT0714_REV01!$F:$H))),2,0),VLOOKUP($D400&amp;"-"&amp;$E400,IF($C$4="TEBA0714_REV01",CALC_CONN_TEBA0714_REV01!$F:$H,IF($C$4="TEBB0714_REV01",CALC_CONN_TEBB0714_REV01!$F:$H,IF($C$4="TEBT0714_REV01",CALC_CONN_TEBT0714_REV01!$F:$H))),3,0)),"---")</f>
        <v>---</v>
      </c>
      <c r="H400" s="44" t="str">
        <f>IFERROR(VLOOKUP(G400,IF($C$4="TEBT0714_REV01",CALC_CONN_TEBT0714_REV01!$G:$T,IF($C$4="TEBB0714_REV01",CALC_CONN_TEBB0714_REV01!$G:$T,IF($C$4="TEBA0714_REV01",CALC_CONN_TEBA0714_REV01!$G:$T))),14,0),"---")</f>
        <v>---</v>
      </c>
      <c r="I400" s="44" t="str">
        <f>IFERROR(VLOOKUP($D400&amp;"-"&amp;$E400,IF($C$4="TEBA0714_REV01",CALC_CONN_TEBA0714_REV01!$F:$K,IF($C$4="TEBB0714_REV01",CALC_CONN_TEBB0714_REV01!$F:$K,IF($C$4="TEBT0714_REV01",CALC_CONN_TEBT0714_REV01!$F:$K,"???"))),6,0),"---")</f>
        <v>---</v>
      </c>
      <c r="J400" s="45" t="str">
        <f>IFERROR(VLOOKUP($D400&amp;"-"&amp;$E400,IF($C$4="TEBA0714_REV01",CALC_CONN_TEBA0714_REV01!$F:$M,IF($C$4="TEBB0714_REV01",CALC_CONN_TEBB0714_REV01!$F:$M,IF($C$4="TEBT0714_REV01",CALC_CONN_TEBT0714_REV01!$F:$M,"???"))),8,0),"---")</f>
        <v>---</v>
      </c>
      <c r="K400" s="46" t="str">
        <f>IFERROR(VLOOKUP($D400&amp;"-"&amp;$E400,IF($C$4="TEBT0714_REV01",CALC_CONN_TEBT0714_REV01!$F:$N,IF($C$4="TEBB0714_REV01",CALC_CONN_TEBB0714_REV01!$F:$N,IF($C$4="TEBA0714_REV01",CALC_CONN_TEBA0714_REV01!$F:$N))),9,0),"---")</f>
        <v>---</v>
      </c>
      <c r="L400" s="44" t="str">
        <f>IFERROR(VLOOKUP(K400,B2B!$H$3:$I$2000,2,0),"---")</f>
        <v>---</v>
      </c>
      <c r="M400" s="44" t="str">
        <f>IFERROR(VLOOKUP(L400,IF($M$4="TE0714_REV01",RAW_m_TE0714_REV01!$AD:$AH,IF($M$4="TE0714_REV02",RAW_m_TE0714_REV02!$AD:$AH,IF($M$4="TE0714_REV03",RAW_m_TE0714_REV03!$AD:$AH))),5,0),"---")</f>
        <v>---</v>
      </c>
      <c r="N400" s="44" t="str">
        <f>IFERROR(VLOOKUP(L400,IF($M$4="TE0714_REV01",RAW_m_TE0714_REV01!$AE:$AJ,IF($M$4="TE0714_REV02",RAW_m_TE0714_REV02!$AE:$AJ,IF($M$4="TE0714_REV03",RAW_m_TE0714_REV03!$AE:$AJ))),6,0),"---")</f>
        <v>---</v>
      </c>
      <c r="O400" s="54" t="str">
        <f>IFERROR(VLOOKUP(L400,IF($M$4="TE0714_REV01",RAW_m_TE0714_REV01!$AD:$AE,IF($M$4="TE0714_REV02",RAW_m_TE0714_REV02!$AD:$AE,IF($M$4="TE0714_REV03",RAW_m_TE0714_REV03!$AD:$AE))),2,0),"---")</f>
        <v>---</v>
      </c>
      <c r="P400" s="44" t="str">
        <f>IFERROR(VLOOKUP(O400,IF($M$4="TE0714_REV01",RAW_m_TE0714_REV01!$AJ:$AK,IF($M$4="TE0714_REV02",RAW_m_TE0714_REV02!$AJ:$AK,IF($M$4="TE0714_REV03",RAW_m_TE0714_REV03!$AJ:$AK))),2,0),"---")</f>
        <v>---</v>
      </c>
      <c r="Q400" s="44" t="str">
        <f>IFERROR(VLOOKUP(L400,IF($M$4="TE0714_REV01",RAW_m_TE0714_REV01!$AD:$AF,IF($M$4="TE0714_REV02",RAW_m_TE0714_REV02!$AD:$AF,IF($M$4="TE0714_REV03",RAW_m_TE0714_REV03!$AD:$AF))),3,0),"---")</f>
        <v>---</v>
      </c>
      <c r="R400" s="44" t="str">
        <f>IFERROR(VLOOKUP(O400,IF($M$4="TE0714_REV01",RAW_m_TE0714_REV01!$AE:$AG,IF($M$4="TE0714_REV02",RAW_m_TE0714_REV02!$AE:$AG,IF($M$4="TE0714_REV03",RAW_m_TE0714_REV03!$AE:$AG))),3,0),"---")</f>
        <v>---</v>
      </c>
      <c r="S400" s="44" t="str">
        <f t="shared" si="13"/>
        <v>---</v>
      </c>
    </row>
    <row r="401" spans="2:19" ht="15" customHeight="1" x14ac:dyDescent="0.25">
      <c r="B401" s="41">
        <f t="shared" si="12"/>
        <v>396</v>
      </c>
      <c r="C401" s="42">
        <f>IFERROR(IF($C$4="TEBT0714_REV01",CALC_CONN_TEBT0714_REV01!U401,IF($C$4="TEBB0714_REV01",CALC_CONN_TEBB0714_REV01!U401,IF($C$4="TEBA0714_REV01",CALC_CONN_TEBA0714_REV01!U401,))),"---")</f>
        <v>0</v>
      </c>
      <c r="D401" s="43">
        <f>IFERROR(IF($C$4="TEBT0714_REV01",CALC_CONN_TEBT0714_REV01!D401,IF($C$4="TEBB0714_REV01",CALC_CONN_TEBB0714_REV01!D401,IF($C$4="TEBA0714_REV01",CALC_CONN_TEBA0714_REV01!D401,))),"---")</f>
        <v>0</v>
      </c>
      <c r="E401" s="43">
        <f>IFERROR(IF($C$4="TEBT0714_REV01",CALC_CONN_TEBT0714_REV01!E401,IF($C$4="TEBB0714_REV01",CALC_CONN_TEBB0714_REV01!E401,IF($C$4="TEBA0714_REV01",CALC_CONN_TEBA0714_REV01!E401,))),"---")</f>
        <v>0</v>
      </c>
      <c r="F401" s="44" t="str">
        <f>IFERROR(IF(VLOOKUP($D401&amp;"-"&amp;$E401,IF($C$4="TEBA0714_REV01",CALC_CONN_TEBA0714_REV01!$F:$I,IF($C$4="TEBB0714_REV01",CALC_CONN_TEBB0714_REV01!$F:$I,IF($C$4="TEBT0714_REV01",CALC_CONN_TEBT0714_REV01!$F:$I))),4,0)="--","---",IF($C$4="TEBA0714_REV01",CALC_CONN_TEBA0714_REV01!$G401&amp; " --&gt; " &amp;CALC_CONN_TEBA0714_REV01!$I401&amp; " --&gt; ",IF($C$4="TEBB0714_REV01",CALC_CONN_TEBB0714_REV01!$G401&amp; " --&gt; " &amp;CALC_CONN_TEBB0714_REV01!$I401&amp; " --&gt; ",IF($C$4="TEBT0714_REV01",CALC_CONN_TEBT0714_REV01!$G401&amp; " --&gt; " &amp;CALC_CONN_TEBT0714_REV01!$I401&amp; " --&gt; ")))),"---")</f>
        <v>---</v>
      </c>
      <c r="G401" s="44" t="str">
        <f>IFERROR(IF(VLOOKUP($D401&amp;"-"&amp;$E401,IF($C$4="TEBA0714_REV01",CALC_CONN_TEBA0714_REV01!$F:$H,IF($C$4="TEBB0714_REV01",CALC_CONN_TEBB0714_REV01!$F:$H,IF($C$4="TEBT0714_REV01",CALC_CONN_TEBT0714_REV01!$F:$H))),3,0)="--",VLOOKUP($D401&amp;"-"&amp;$E401,IF($C$4="TEBA0714_REV01",CALC_CONN_TEBA0714_REV01!$F:$H,IF($C$4="TEBB0714_REV01",CALC_CONN_TEBB0714_REV01!$F:$H,IF($C$4="TEBT0714_REV01",CALC_CONN_TEBT0714_REV01!$F:$H))),2,0),VLOOKUP($D401&amp;"-"&amp;$E401,IF($C$4="TEBA0714_REV01",CALC_CONN_TEBA0714_REV01!$F:$H,IF($C$4="TEBB0714_REV01",CALC_CONN_TEBB0714_REV01!$F:$H,IF($C$4="TEBT0714_REV01",CALC_CONN_TEBT0714_REV01!$F:$H))),3,0)),"---")</f>
        <v>---</v>
      </c>
      <c r="H401" s="44" t="str">
        <f>IFERROR(VLOOKUP(G401,IF($C$4="TEBT0714_REV01",CALC_CONN_TEBT0714_REV01!$G:$T,IF($C$4="TEBB0714_REV01",CALC_CONN_TEBB0714_REV01!$G:$T,IF($C$4="TEBA0714_REV01",CALC_CONN_TEBA0714_REV01!$G:$T))),14,0),"---")</f>
        <v>---</v>
      </c>
      <c r="I401" s="44" t="str">
        <f>IFERROR(VLOOKUP($D401&amp;"-"&amp;$E401,IF($C$4="TEBA0714_REV01",CALC_CONN_TEBA0714_REV01!$F:$K,IF($C$4="TEBB0714_REV01",CALC_CONN_TEBB0714_REV01!$F:$K,IF($C$4="TEBT0714_REV01",CALC_CONN_TEBT0714_REV01!$F:$K,"???"))),6,0),"---")</f>
        <v>---</v>
      </c>
      <c r="J401" s="45" t="str">
        <f>IFERROR(VLOOKUP($D401&amp;"-"&amp;$E401,IF($C$4="TEBA0714_REV01",CALC_CONN_TEBA0714_REV01!$F:$M,IF($C$4="TEBB0714_REV01",CALC_CONN_TEBB0714_REV01!$F:$M,IF($C$4="TEBT0714_REV01",CALC_CONN_TEBT0714_REV01!$F:$M,"???"))),8,0),"---")</f>
        <v>---</v>
      </c>
      <c r="K401" s="46" t="str">
        <f>IFERROR(VLOOKUP($D401&amp;"-"&amp;$E401,IF($C$4="TEBT0714_REV01",CALC_CONN_TEBT0714_REV01!$F:$N,IF($C$4="TEBB0714_REV01",CALC_CONN_TEBB0714_REV01!$F:$N,IF($C$4="TEBA0714_REV01",CALC_CONN_TEBA0714_REV01!$F:$N))),9,0),"---")</f>
        <v>---</v>
      </c>
      <c r="L401" s="44" t="str">
        <f>IFERROR(VLOOKUP(K401,B2B!$H$3:$I$2000,2,0),"---")</f>
        <v>---</v>
      </c>
      <c r="M401" s="44" t="str">
        <f>IFERROR(VLOOKUP(L401,IF($M$4="TE0714_REV01",RAW_m_TE0714_REV01!$AD:$AH,IF($M$4="TE0714_REV02",RAW_m_TE0714_REV02!$AD:$AH,IF($M$4="TE0714_REV03",RAW_m_TE0714_REV03!$AD:$AH))),5,0),"---")</f>
        <v>---</v>
      </c>
      <c r="N401" s="44" t="str">
        <f>IFERROR(VLOOKUP(L401,IF($M$4="TE0714_REV01",RAW_m_TE0714_REV01!$AE:$AJ,IF($M$4="TE0714_REV02",RAW_m_TE0714_REV02!$AE:$AJ,IF($M$4="TE0714_REV03",RAW_m_TE0714_REV03!$AE:$AJ))),6,0),"---")</f>
        <v>---</v>
      </c>
      <c r="O401" s="54" t="str">
        <f>IFERROR(VLOOKUP(L401,IF($M$4="TE0714_REV01",RAW_m_TE0714_REV01!$AD:$AE,IF($M$4="TE0714_REV02",RAW_m_TE0714_REV02!$AD:$AE,IF($M$4="TE0714_REV03",RAW_m_TE0714_REV03!$AD:$AE))),2,0),"---")</f>
        <v>---</v>
      </c>
      <c r="P401" s="44" t="str">
        <f>IFERROR(VLOOKUP(O401,IF($M$4="TE0714_REV01",RAW_m_TE0714_REV01!$AJ:$AK,IF($M$4="TE0714_REV02",RAW_m_TE0714_REV02!$AJ:$AK,IF($M$4="TE0714_REV03",RAW_m_TE0714_REV03!$AJ:$AK))),2,0),"---")</f>
        <v>---</v>
      </c>
      <c r="Q401" s="44" t="str">
        <f>IFERROR(VLOOKUP(L401,IF($M$4="TE0714_REV01",RAW_m_TE0714_REV01!$AD:$AF,IF($M$4="TE0714_REV02",RAW_m_TE0714_REV02!$AD:$AF,IF($M$4="TE0714_REV03",RAW_m_TE0714_REV03!$AD:$AF))),3,0),"---")</f>
        <v>---</v>
      </c>
      <c r="R401" s="44" t="str">
        <f>IFERROR(VLOOKUP(O401,IF($M$4="TE0714_REV01",RAW_m_TE0714_REV01!$AE:$AG,IF($M$4="TE0714_REV02",RAW_m_TE0714_REV02!$AE:$AG,IF($M$4="TE0714_REV03",RAW_m_TE0714_REV03!$AE:$AG))),3,0),"---")</f>
        <v>---</v>
      </c>
      <c r="S401" s="44" t="str">
        <f t="shared" si="13"/>
        <v>---</v>
      </c>
    </row>
    <row r="402" spans="2:19" ht="15" customHeight="1" x14ac:dyDescent="0.25">
      <c r="B402" s="41">
        <f t="shared" si="12"/>
        <v>397</v>
      </c>
      <c r="C402" s="42">
        <f>IFERROR(IF($C$4="TEBT0714_REV01",CALC_CONN_TEBT0714_REV01!U402,IF($C$4="TEBB0714_REV01",CALC_CONN_TEBB0714_REV01!U402,IF($C$4="TEBA0714_REV01",CALC_CONN_TEBA0714_REV01!U402,))),"---")</f>
        <v>0</v>
      </c>
      <c r="D402" s="43">
        <f>IFERROR(IF($C$4="TEBT0714_REV01",CALC_CONN_TEBT0714_REV01!D402,IF($C$4="TEBB0714_REV01",CALC_CONN_TEBB0714_REV01!D402,IF($C$4="TEBA0714_REV01",CALC_CONN_TEBA0714_REV01!D402,))),"---")</f>
        <v>0</v>
      </c>
      <c r="E402" s="43">
        <f>IFERROR(IF($C$4="TEBT0714_REV01",CALC_CONN_TEBT0714_REV01!E402,IF($C$4="TEBB0714_REV01",CALC_CONN_TEBB0714_REV01!E402,IF($C$4="TEBA0714_REV01",CALC_CONN_TEBA0714_REV01!E402,))),"---")</f>
        <v>0</v>
      </c>
      <c r="F402" s="44" t="str">
        <f>IFERROR(IF(VLOOKUP($D402&amp;"-"&amp;$E402,IF($C$4="TEBA0714_REV01",CALC_CONN_TEBA0714_REV01!$F:$I,IF($C$4="TEBB0714_REV01",CALC_CONN_TEBB0714_REV01!$F:$I,IF($C$4="TEBT0714_REV01",CALC_CONN_TEBT0714_REV01!$F:$I))),4,0)="--","---",IF($C$4="TEBA0714_REV01",CALC_CONN_TEBA0714_REV01!$G402&amp; " --&gt; " &amp;CALC_CONN_TEBA0714_REV01!$I402&amp; " --&gt; ",IF($C$4="TEBB0714_REV01",CALC_CONN_TEBB0714_REV01!$G402&amp; " --&gt; " &amp;CALC_CONN_TEBB0714_REV01!$I402&amp; " --&gt; ",IF($C$4="TEBT0714_REV01",CALC_CONN_TEBT0714_REV01!$G402&amp; " --&gt; " &amp;CALC_CONN_TEBT0714_REV01!$I402&amp; " --&gt; ")))),"---")</f>
        <v>---</v>
      </c>
      <c r="G402" s="44" t="str">
        <f>IFERROR(IF(VLOOKUP($D402&amp;"-"&amp;$E402,IF($C$4="TEBA0714_REV01",CALC_CONN_TEBA0714_REV01!$F:$H,IF($C$4="TEBB0714_REV01",CALC_CONN_TEBB0714_REV01!$F:$H,IF($C$4="TEBT0714_REV01",CALC_CONN_TEBT0714_REV01!$F:$H))),3,0)="--",VLOOKUP($D402&amp;"-"&amp;$E402,IF($C$4="TEBA0714_REV01",CALC_CONN_TEBA0714_REV01!$F:$H,IF($C$4="TEBB0714_REV01",CALC_CONN_TEBB0714_REV01!$F:$H,IF($C$4="TEBT0714_REV01",CALC_CONN_TEBT0714_REV01!$F:$H))),2,0),VLOOKUP($D402&amp;"-"&amp;$E402,IF($C$4="TEBA0714_REV01",CALC_CONN_TEBA0714_REV01!$F:$H,IF($C$4="TEBB0714_REV01",CALC_CONN_TEBB0714_REV01!$F:$H,IF($C$4="TEBT0714_REV01",CALC_CONN_TEBT0714_REV01!$F:$H))),3,0)),"---")</f>
        <v>---</v>
      </c>
      <c r="H402" s="44" t="str">
        <f>IFERROR(VLOOKUP(G402,IF($C$4="TEBT0714_REV01",CALC_CONN_TEBT0714_REV01!$G:$T,IF($C$4="TEBB0714_REV01",CALC_CONN_TEBB0714_REV01!$G:$T,IF($C$4="TEBA0714_REV01",CALC_CONN_TEBA0714_REV01!$G:$T))),14,0),"---")</f>
        <v>---</v>
      </c>
      <c r="I402" s="44" t="str">
        <f>IFERROR(VLOOKUP($D402&amp;"-"&amp;$E402,IF($C$4="TEBA0714_REV01",CALC_CONN_TEBA0714_REV01!$F:$K,IF($C$4="TEBB0714_REV01",CALC_CONN_TEBB0714_REV01!$F:$K,IF($C$4="TEBT0714_REV01",CALC_CONN_TEBT0714_REV01!$F:$K,"???"))),6,0),"---")</f>
        <v>---</v>
      </c>
      <c r="J402" s="45" t="str">
        <f>IFERROR(VLOOKUP($D402&amp;"-"&amp;$E402,IF($C$4="TEBA0714_REV01",CALC_CONN_TEBA0714_REV01!$F:$M,IF($C$4="TEBB0714_REV01",CALC_CONN_TEBB0714_REV01!$F:$M,IF($C$4="TEBT0714_REV01",CALC_CONN_TEBT0714_REV01!$F:$M,"???"))),8,0),"---")</f>
        <v>---</v>
      </c>
      <c r="K402" s="46" t="str">
        <f>IFERROR(VLOOKUP($D402&amp;"-"&amp;$E402,IF($C$4="TEBT0714_REV01",CALC_CONN_TEBT0714_REV01!$F:$N,IF($C$4="TEBB0714_REV01",CALC_CONN_TEBB0714_REV01!$F:$N,IF($C$4="TEBA0714_REV01",CALC_CONN_TEBA0714_REV01!$F:$N))),9,0),"---")</f>
        <v>---</v>
      </c>
      <c r="L402" s="44" t="str">
        <f>IFERROR(VLOOKUP(K402,B2B!$H$3:$I$2000,2,0),"---")</f>
        <v>---</v>
      </c>
      <c r="M402" s="44" t="str">
        <f>IFERROR(VLOOKUP(L402,IF($M$4="TE0714_REV01",RAW_m_TE0714_REV01!$AD:$AH,IF($M$4="TE0714_REV02",RAW_m_TE0714_REV02!$AD:$AH,IF($M$4="TE0714_REV03",RAW_m_TE0714_REV03!$AD:$AH))),5,0),"---")</f>
        <v>---</v>
      </c>
      <c r="N402" s="44" t="str">
        <f>IFERROR(VLOOKUP(L402,IF($M$4="TE0714_REV01",RAW_m_TE0714_REV01!$AE:$AJ,IF($M$4="TE0714_REV02",RAW_m_TE0714_REV02!$AE:$AJ,IF($M$4="TE0714_REV03",RAW_m_TE0714_REV03!$AE:$AJ))),6,0),"---")</f>
        <v>---</v>
      </c>
      <c r="O402" s="54" t="str">
        <f>IFERROR(VLOOKUP(L402,IF($M$4="TE0714_REV01",RAW_m_TE0714_REV01!$AD:$AE,IF($M$4="TE0714_REV02",RAW_m_TE0714_REV02!$AD:$AE,IF($M$4="TE0714_REV03",RAW_m_TE0714_REV03!$AD:$AE))),2,0),"---")</f>
        <v>---</v>
      </c>
      <c r="P402" s="44" t="str">
        <f>IFERROR(VLOOKUP(O402,IF($M$4="TE0714_REV01",RAW_m_TE0714_REV01!$AJ:$AK,IF($M$4="TE0714_REV02",RAW_m_TE0714_REV02!$AJ:$AK,IF($M$4="TE0714_REV03",RAW_m_TE0714_REV03!$AJ:$AK))),2,0),"---")</f>
        <v>---</v>
      </c>
      <c r="Q402" s="44" t="str">
        <f>IFERROR(VLOOKUP(L402,IF($M$4="TE0714_REV01",RAW_m_TE0714_REV01!$AD:$AF,IF($M$4="TE0714_REV02",RAW_m_TE0714_REV02!$AD:$AF,IF($M$4="TE0714_REV03",RAW_m_TE0714_REV03!$AD:$AF))),3,0),"---")</f>
        <v>---</v>
      </c>
      <c r="R402" s="44" t="str">
        <f>IFERROR(VLOOKUP(O402,IF($M$4="TE0714_REV01",RAW_m_TE0714_REV01!$AE:$AG,IF($M$4="TE0714_REV02",RAW_m_TE0714_REV02!$AE:$AG,IF($M$4="TE0714_REV03",RAW_m_TE0714_REV03!$AE:$AG))),3,0),"---")</f>
        <v>---</v>
      </c>
      <c r="S402" s="44" t="str">
        <f t="shared" si="13"/>
        <v>---</v>
      </c>
    </row>
    <row r="403" spans="2:19" ht="15" customHeight="1" x14ac:dyDescent="0.25">
      <c r="B403" s="41">
        <f t="shared" si="12"/>
        <v>398</v>
      </c>
      <c r="C403" s="42">
        <f>IFERROR(IF($C$4="TEBT0714_REV01",CALC_CONN_TEBT0714_REV01!U403,IF($C$4="TEBB0714_REV01",CALC_CONN_TEBB0714_REV01!U403,IF($C$4="TEBA0714_REV01",CALC_CONN_TEBA0714_REV01!U403,))),"---")</f>
        <v>0</v>
      </c>
      <c r="D403" s="43">
        <f>IFERROR(IF($C$4="TEBT0714_REV01",CALC_CONN_TEBT0714_REV01!D403,IF($C$4="TEBB0714_REV01",CALC_CONN_TEBB0714_REV01!D403,IF($C$4="TEBA0714_REV01",CALC_CONN_TEBA0714_REV01!D403,))),"---")</f>
        <v>0</v>
      </c>
      <c r="E403" s="43">
        <f>IFERROR(IF($C$4="TEBT0714_REV01",CALC_CONN_TEBT0714_REV01!E403,IF($C$4="TEBB0714_REV01",CALC_CONN_TEBB0714_REV01!E403,IF($C$4="TEBA0714_REV01",CALC_CONN_TEBA0714_REV01!E403,))),"---")</f>
        <v>0</v>
      </c>
      <c r="F403" s="44" t="str">
        <f>IFERROR(IF(VLOOKUP($D403&amp;"-"&amp;$E403,IF($C$4="TEBA0714_REV01",CALC_CONN_TEBA0714_REV01!$F:$I,IF($C$4="TEBB0714_REV01",CALC_CONN_TEBB0714_REV01!$F:$I,IF($C$4="TEBT0714_REV01",CALC_CONN_TEBT0714_REV01!$F:$I))),4,0)="--","---",IF($C$4="TEBA0714_REV01",CALC_CONN_TEBA0714_REV01!$G403&amp; " --&gt; " &amp;CALC_CONN_TEBA0714_REV01!$I403&amp; " --&gt; ",IF($C$4="TEBB0714_REV01",CALC_CONN_TEBB0714_REV01!$G403&amp; " --&gt; " &amp;CALC_CONN_TEBB0714_REV01!$I403&amp; " --&gt; ",IF($C$4="TEBT0714_REV01",CALC_CONN_TEBT0714_REV01!$G403&amp; " --&gt; " &amp;CALC_CONN_TEBT0714_REV01!$I403&amp; " --&gt; ")))),"---")</f>
        <v>---</v>
      </c>
      <c r="G403" s="44" t="str">
        <f>IFERROR(IF(VLOOKUP($D403&amp;"-"&amp;$E403,IF($C$4="TEBA0714_REV01",CALC_CONN_TEBA0714_REV01!$F:$H,IF($C$4="TEBB0714_REV01",CALC_CONN_TEBB0714_REV01!$F:$H,IF($C$4="TEBT0714_REV01",CALC_CONN_TEBT0714_REV01!$F:$H))),3,0)="--",VLOOKUP($D403&amp;"-"&amp;$E403,IF($C$4="TEBA0714_REV01",CALC_CONN_TEBA0714_REV01!$F:$H,IF($C$4="TEBB0714_REV01",CALC_CONN_TEBB0714_REV01!$F:$H,IF($C$4="TEBT0714_REV01",CALC_CONN_TEBT0714_REV01!$F:$H))),2,0),VLOOKUP($D403&amp;"-"&amp;$E403,IF($C$4="TEBA0714_REV01",CALC_CONN_TEBA0714_REV01!$F:$H,IF($C$4="TEBB0714_REV01",CALC_CONN_TEBB0714_REV01!$F:$H,IF($C$4="TEBT0714_REV01",CALC_CONN_TEBT0714_REV01!$F:$H))),3,0)),"---")</f>
        <v>---</v>
      </c>
      <c r="H403" s="44" t="str">
        <f>IFERROR(VLOOKUP(G403,IF($C$4="TEBT0714_REV01",CALC_CONN_TEBT0714_REV01!$G:$T,IF($C$4="TEBB0714_REV01",CALC_CONN_TEBB0714_REV01!$G:$T,IF($C$4="TEBA0714_REV01",CALC_CONN_TEBA0714_REV01!$G:$T))),14,0),"---")</f>
        <v>---</v>
      </c>
      <c r="I403" s="44" t="str">
        <f>IFERROR(VLOOKUP($D403&amp;"-"&amp;$E403,IF($C$4="TEBA0714_REV01",CALC_CONN_TEBA0714_REV01!$F:$K,IF($C$4="TEBB0714_REV01",CALC_CONN_TEBB0714_REV01!$F:$K,IF($C$4="TEBT0714_REV01",CALC_CONN_TEBT0714_REV01!$F:$K,"???"))),6,0),"---")</f>
        <v>---</v>
      </c>
      <c r="J403" s="45" t="str">
        <f>IFERROR(VLOOKUP($D403&amp;"-"&amp;$E403,IF($C$4="TEBA0714_REV01",CALC_CONN_TEBA0714_REV01!$F:$M,IF($C$4="TEBB0714_REV01",CALC_CONN_TEBB0714_REV01!$F:$M,IF($C$4="TEBT0714_REV01",CALC_CONN_TEBT0714_REV01!$F:$M,"???"))),8,0),"---")</f>
        <v>---</v>
      </c>
      <c r="K403" s="46" t="str">
        <f>IFERROR(VLOOKUP($D403&amp;"-"&amp;$E403,IF($C$4="TEBT0714_REV01",CALC_CONN_TEBT0714_REV01!$F:$N,IF($C$4="TEBB0714_REV01",CALC_CONN_TEBB0714_REV01!$F:$N,IF($C$4="TEBA0714_REV01",CALC_CONN_TEBA0714_REV01!$F:$N))),9,0),"---")</f>
        <v>---</v>
      </c>
      <c r="L403" s="44" t="str">
        <f>IFERROR(VLOOKUP(K403,B2B!$H$3:$I$2000,2,0),"---")</f>
        <v>---</v>
      </c>
      <c r="M403" s="44" t="str">
        <f>IFERROR(VLOOKUP(L403,IF($M$4="TE0714_REV01",RAW_m_TE0714_REV01!$AD:$AH,IF($M$4="TE0714_REV02",RAW_m_TE0714_REV02!$AD:$AH,IF($M$4="TE0714_REV03",RAW_m_TE0714_REV03!$AD:$AH))),5,0),"---")</f>
        <v>---</v>
      </c>
      <c r="N403" s="44" t="str">
        <f>IFERROR(VLOOKUP(L403,IF($M$4="TE0714_REV01",RAW_m_TE0714_REV01!$AE:$AJ,IF($M$4="TE0714_REV02",RAW_m_TE0714_REV02!$AE:$AJ,IF($M$4="TE0714_REV03",RAW_m_TE0714_REV03!$AE:$AJ))),6,0),"---")</f>
        <v>---</v>
      </c>
      <c r="O403" s="54" t="str">
        <f>IFERROR(VLOOKUP(L403,IF($M$4="TE0714_REV01",RAW_m_TE0714_REV01!$AD:$AE,IF($M$4="TE0714_REV02",RAW_m_TE0714_REV02!$AD:$AE,IF($M$4="TE0714_REV03",RAW_m_TE0714_REV03!$AD:$AE))),2,0),"---")</f>
        <v>---</v>
      </c>
      <c r="P403" s="44" t="str">
        <f>IFERROR(VLOOKUP(O403,IF($M$4="TE0714_REV01",RAW_m_TE0714_REV01!$AJ:$AK,IF($M$4="TE0714_REV02",RAW_m_TE0714_REV02!$AJ:$AK,IF($M$4="TE0714_REV03",RAW_m_TE0714_REV03!$AJ:$AK))),2,0),"---")</f>
        <v>---</v>
      </c>
      <c r="Q403" s="44" t="str">
        <f>IFERROR(VLOOKUP(L403,IF($M$4="TE0714_REV01",RAW_m_TE0714_REV01!$AD:$AF,IF($M$4="TE0714_REV02",RAW_m_TE0714_REV02!$AD:$AF,IF($M$4="TE0714_REV03",RAW_m_TE0714_REV03!$AD:$AF))),3,0),"---")</f>
        <v>---</v>
      </c>
      <c r="R403" s="44" t="str">
        <f>IFERROR(VLOOKUP(O403,IF($M$4="TE0714_REV01",RAW_m_TE0714_REV01!$AE:$AG,IF($M$4="TE0714_REV02",RAW_m_TE0714_REV02!$AE:$AG,IF($M$4="TE0714_REV03",RAW_m_TE0714_REV03!$AE:$AG))),3,0),"---")</f>
        <v>---</v>
      </c>
      <c r="S403" s="44" t="str">
        <f t="shared" si="13"/>
        <v>---</v>
      </c>
    </row>
    <row r="404" spans="2:19" ht="15" customHeight="1" x14ac:dyDescent="0.25">
      <c r="B404" s="41">
        <f t="shared" si="12"/>
        <v>399</v>
      </c>
      <c r="C404" s="42">
        <f>IFERROR(IF($C$4="TEBT0714_REV01",CALC_CONN_TEBT0714_REV01!U404,IF($C$4="TEBB0714_REV01",CALC_CONN_TEBB0714_REV01!U404,IF($C$4="TEBA0714_REV01",CALC_CONN_TEBA0714_REV01!U404,))),"---")</f>
        <v>0</v>
      </c>
      <c r="D404" s="43">
        <f>IFERROR(IF($C$4="TEBT0714_REV01",CALC_CONN_TEBT0714_REV01!D404,IF($C$4="TEBB0714_REV01",CALC_CONN_TEBB0714_REV01!D404,IF($C$4="TEBA0714_REV01",CALC_CONN_TEBA0714_REV01!D404,))),"---")</f>
        <v>0</v>
      </c>
      <c r="E404" s="43">
        <f>IFERROR(IF($C$4="TEBT0714_REV01",CALC_CONN_TEBT0714_REV01!E404,IF($C$4="TEBB0714_REV01",CALC_CONN_TEBB0714_REV01!E404,IF($C$4="TEBA0714_REV01",CALC_CONN_TEBA0714_REV01!E404,))),"---")</f>
        <v>0</v>
      </c>
      <c r="F404" s="44" t="str">
        <f>IFERROR(IF(VLOOKUP($D404&amp;"-"&amp;$E404,IF($C$4="TEBA0714_REV01",CALC_CONN_TEBA0714_REV01!$F:$I,IF($C$4="TEBB0714_REV01",CALC_CONN_TEBB0714_REV01!$F:$I,IF($C$4="TEBT0714_REV01",CALC_CONN_TEBT0714_REV01!$F:$I))),4,0)="--","---",IF($C$4="TEBA0714_REV01",CALC_CONN_TEBA0714_REV01!$G404&amp; " --&gt; " &amp;CALC_CONN_TEBA0714_REV01!$I404&amp; " --&gt; ",IF($C$4="TEBB0714_REV01",CALC_CONN_TEBB0714_REV01!$G404&amp; " --&gt; " &amp;CALC_CONN_TEBB0714_REV01!$I404&amp; " --&gt; ",IF($C$4="TEBT0714_REV01",CALC_CONN_TEBT0714_REV01!$G404&amp; " --&gt; " &amp;CALC_CONN_TEBT0714_REV01!$I404&amp; " --&gt; ")))),"---")</f>
        <v>---</v>
      </c>
      <c r="G404" s="44" t="str">
        <f>IFERROR(IF(VLOOKUP($D404&amp;"-"&amp;$E404,IF($C$4="TEBA0714_REV01",CALC_CONN_TEBA0714_REV01!$F:$H,IF($C$4="TEBB0714_REV01",CALC_CONN_TEBB0714_REV01!$F:$H,IF($C$4="TEBT0714_REV01",CALC_CONN_TEBT0714_REV01!$F:$H))),3,0)="--",VLOOKUP($D404&amp;"-"&amp;$E404,IF($C$4="TEBA0714_REV01",CALC_CONN_TEBA0714_REV01!$F:$H,IF($C$4="TEBB0714_REV01",CALC_CONN_TEBB0714_REV01!$F:$H,IF($C$4="TEBT0714_REV01",CALC_CONN_TEBT0714_REV01!$F:$H))),2,0),VLOOKUP($D404&amp;"-"&amp;$E404,IF($C$4="TEBA0714_REV01",CALC_CONN_TEBA0714_REV01!$F:$H,IF($C$4="TEBB0714_REV01",CALC_CONN_TEBB0714_REV01!$F:$H,IF($C$4="TEBT0714_REV01",CALC_CONN_TEBT0714_REV01!$F:$H))),3,0)),"---")</f>
        <v>---</v>
      </c>
      <c r="H404" s="44" t="str">
        <f>IFERROR(VLOOKUP(G404,IF($C$4="TEBT0714_REV01",CALC_CONN_TEBT0714_REV01!$G:$T,IF($C$4="TEBB0714_REV01",CALC_CONN_TEBB0714_REV01!$G:$T,IF($C$4="TEBA0714_REV01",CALC_CONN_TEBA0714_REV01!$G:$T))),14,0),"---")</f>
        <v>---</v>
      </c>
      <c r="I404" s="44" t="str">
        <f>IFERROR(VLOOKUP($D404&amp;"-"&amp;$E404,IF($C$4="TEBA0714_REV01",CALC_CONN_TEBA0714_REV01!$F:$K,IF($C$4="TEBB0714_REV01",CALC_CONN_TEBB0714_REV01!$F:$K,IF($C$4="TEBT0714_REV01",CALC_CONN_TEBT0714_REV01!$F:$K,"???"))),6,0),"---")</f>
        <v>---</v>
      </c>
      <c r="J404" s="45" t="str">
        <f>IFERROR(VLOOKUP($D404&amp;"-"&amp;$E404,IF($C$4="TEBA0714_REV01",CALC_CONN_TEBA0714_REV01!$F:$M,IF($C$4="TEBB0714_REV01",CALC_CONN_TEBB0714_REV01!$F:$M,IF($C$4="TEBT0714_REV01",CALC_CONN_TEBT0714_REV01!$F:$M,"???"))),8,0),"---")</f>
        <v>---</v>
      </c>
      <c r="K404" s="46" t="str">
        <f>IFERROR(VLOOKUP($D404&amp;"-"&amp;$E404,IF($C$4="TEBT0714_REV01",CALC_CONN_TEBT0714_REV01!$F:$N,IF($C$4="TEBB0714_REV01",CALC_CONN_TEBB0714_REV01!$F:$N,IF($C$4="TEBA0714_REV01",CALC_CONN_TEBA0714_REV01!$F:$N))),9,0),"---")</f>
        <v>---</v>
      </c>
      <c r="L404" s="44" t="str">
        <f>IFERROR(VLOOKUP(K404,B2B!$H$3:$I$2000,2,0),"---")</f>
        <v>---</v>
      </c>
      <c r="M404" s="44" t="str">
        <f>IFERROR(VLOOKUP(L404,IF($M$4="TE0714_REV01",RAW_m_TE0714_REV01!$AD:$AH,IF($M$4="TE0714_REV02",RAW_m_TE0714_REV02!$AD:$AH,IF($M$4="TE0714_REV03",RAW_m_TE0714_REV03!$AD:$AH))),5,0),"---")</f>
        <v>---</v>
      </c>
      <c r="N404" s="44" t="str">
        <f>IFERROR(VLOOKUP(L404,IF($M$4="TE0714_REV01",RAW_m_TE0714_REV01!$AE:$AJ,IF($M$4="TE0714_REV02",RAW_m_TE0714_REV02!$AE:$AJ,IF($M$4="TE0714_REV03",RAW_m_TE0714_REV03!$AE:$AJ))),6,0),"---")</f>
        <v>---</v>
      </c>
      <c r="O404" s="54" t="str">
        <f>IFERROR(VLOOKUP(L404,IF($M$4="TE0714_REV01",RAW_m_TE0714_REV01!$AD:$AE,IF($M$4="TE0714_REV02",RAW_m_TE0714_REV02!$AD:$AE,IF($M$4="TE0714_REV03",RAW_m_TE0714_REV03!$AD:$AE))),2,0),"---")</f>
        <v>---</v>
      </c>
      <c r="P404" s="44" t="str">
        <f>IFERROR(VLOOKUP(O404,IF($M$4="TE0714_REV01",RAW_m_TE0714_REV01!$AJ:$AK,IF($M$4="TE0714_REV02",RAW_m_TE0714_REV02!$AJ:$AK,IF($M$4="TE0714_REV03",RAW_m_TE0714_REV03!$AJ:$AK))),2,0),"---")</f>
        <v>---</v>
      </c>
      <c r="Q404" s="44" t="str">
        <f>IFERROR(VLOOKUP(L404,IF($M$4="TE0714_REV01",RAW_m_TE0714_REV01!$AD:$AF,IF($M$4="TE0714_REV02",RAW_m_TE0714_REV02!$AD:$AF,IF($M$4="TE0714_REV03",RAW_m_TE0714_REV03!$AD:$AF))),3,0),"---")</f>
        <v>---</v>
      </c>
      <c r="R404" s="44" t="str">
        <f>IFERROR(VLOOKUP(O404,IF($M$4="TE0714_REV01",RAW_m_TE0714_REV01!$AE:$AG,IF($M$4="TE0714_REV02",RAW_m_TE0714_REV02!$AE:$AG,IF($M$4="TE0714_REV03",RAW_m_TE0714_REV03!$AE:$AG))),3,0),"---")</f>
        <v>---</v>
      </c>
      <c r="S404" s="44" t="str">
        <f t="shared" si="13"/>
        <v>---</v>
      </c>
    </row>
    <row r="405" spans="2:19" ht="15" customHeight="1" x14ac:dyDescent="0.25">
      <c r="B405" s="41">
        <f t="shared" si="12"/>
        <v>400</v>
      </c>
      <c r="C405" s="42">
        <f>IFERROR(IF($C$4="TEBT0714_REV01",CALC_CONN_TEBT0714_REV01!U405,IF($C$4="TEBB0714_REV01",CALC_CONN_TEBB0714_REV01!U405,IF($C$4="TEBA0714_REV01",CALC_CONN_TEBA0714_REV01!U405,))),"---")</f>
        <v>0</v>
      </c>
      <c r="D405" s="43">
        <f>IFERROR(IF($C$4="TEBT0714_REV01",CALC_CONN_TEBT0714_REV01!D405,IF($C$4="TEBB0714_REV01",CALC_CONN_TEBB0714_REV01!D405,IF($C$4="TEBA0714_REV01",CALC_CONN_TEBA0714_REV01!D405,))),"---")</f>
        <v>0</v>
      </c>
      <c r="E405" s="43">
        <f>IFERROR(IF($C$4="TEBT0714_REV01",CALC_CONN_TEBT0714_REV01!E405,IF($C$4="TEBB0714_REV01",CALC_CONN_TEBB0714_REV01!E405,IF($C$4="TEBA0714_REV01",CALC_CONN_TEBA0714_REV01!E405,))),"---")</f>
        <v>0</v>
      </c>
      <c r="F405" s="44" t="str">
        <f>IFERROR(IF(VLOOKUP($D405&amp;"-"&amp;$E405,IF($C$4="TEBA0714_REV01",CALC_CONN_TEBA0714_REV01!$F:$I,IF($C$4="TEBB0714_REV01",CALC_CONN_TEBB0714_REV01!$F:$I,IF($C$4="TEBT0714_REV01",CALC_CONN_TEBT0714_REV01!$F:$I))),4,0)="--","---",IF($C$4="TEBA0714_REV01",CALC_CONN_TEBA0714_REV01!$G405&amp; " --&gt; " &amp;CALC_CONN_TEBA0714_REV01!$I405&amp; " --&gt; ",IF($C$4="TEBB0714_REV01",CALC_CONN_TEBB0714_REV01!$G405&amp; " --&gt; " &amp;CALC_CONN_TEBB0714_REV01!$I405&amp; " --&gt; ",IF($C$4="TEBT0714_REV01",CALC_CONN_TEBT0714_REV01!$G405&amp; " --&gt; " &amp;CALC_CONN_TEBT0714_REV01!$I405&amp; " --&gt; ")))),"---")</f>
        <v>---</v>
      </c>
      <c r="G405" s="44" t="str">
        <f>IFERROR(IF(VLOOKUP($D405&amp;"-"&amp;$E405,IF($C$4="TEBA0714_REV01",CALC_CONN_TEBA0714_REV01!$F:$H,IF($C$4="TEBB0714_REV01",CALC_CONN_TEBB0714_REV01!$F:$H,IF($C$4="TEBT0714_REV01",CALC_CONN_TEBT0714_REV01!$F:$H))),3,0)="--",VLOOKUP($D405&amp;"-"&amp;$E405,IF($C$4="TEBA0714_REV01",CALC_CONN_TEBA0714_REV01!$F:$H,IF($C$4="TEBB0714_REV01",CALC_CONN_TEBB0714_REV01!$F:$H,IF($C$4="TEBT0714_REV01",CALC_CONN_TEBT0714_REV01!$F:$H))),2,0),VLOOKUP($D405&amp;"-"&amp;$E405,IF($C$4="TEBA0714_REV01",CALC_CONN_TEBA0714_REV01!$F:$H,IF($C$4="TEBB0714_REV01",CALC_CONN_TEBB0714_REV01!$F:$H,IF($C$4="TEBT0714_REV01",CALC_CONN_TEBT0714_REV01!$F:$H))),3,0)),"---")</f>
        <v>---</v>
      </c>
      <c r="H405" s="44" t="str">
        <f>IFERROR(VLOOKUP(G405,IF($C$4="TEBT0714_REV01",CALC_CONN_TEBT0714_REV01!$G:$T,IF($C$4="TEBB0714_REV01",CALC_CONN_TEBB0714_REV01!$G:$T,IF($C$4="TEBA0714_REV01",CALC_CONN_TEBA0714_REV01!$G:$T))),14,0),"---")</f>
        <v>---</v>
      </c>
      <c r="I405" s="44" t="str">
        <f>IFERROR(VLOOKUP($D405&amp;"-"&amp;$E405,IF($C$4="TEBA0714_REV01",CALC_CONN_TEBA0714_REV01!$F:$K,IF($C$4="TEBB0714_REV01",CALC_CONN_TEBB0714_REV01!$F:$K,IF($C$4="TEBT0714_REV01",CALC_CONN_TEBT0714_REV01!$F:$K,"???"))),6,0),"---")</f>
        <v>---</v>
      </c>
      <c r="J405" s="45" t="str">
        <f>IFERROR(VLOOKUP($D405&amp;"-"&amp;$E405,IF($C$4="TEBA0714_REV01",CALC_CONN_TEBA0714_REV01!$F:$M,IF($C$4="TEBB0714_REV01",CALC_CONN_TEBB0714_REV01!$F:$M,IF($C$4="TEBT0714_REV01",CALC_CONN_TEBT0714_REV01!$F:$M,"???"))),8,0),"---")</f>
        <v>---</v>
      </c>
      <c r="K405" s="46" t="str">
        <f>IFERROR(VLOOKUP($D405&amp;"-"&amp;$E405,IF($C$4="TEBT0714_REV01",CALC_CONN_TEBT0714_REV01!$F:$N,IF($C$4="TEBB0714_REV01",CALC_CONN_TEBB0714_REV01!$F:$N,IF($C$4="TEBA0714_REV01",CALC_CONN_TEBA0714_REV01!$F:$N))),9,0),"---")</f>
        <v>---</v>
      </c>
      <c r="L405" s="44" t="str">
        <f>IFERROR(VLOOKUP(K405,B2B!$H$3:$I$2000,2,0),"---")</f>
        <v>---</v>
      </c>
      <c r="M405" s="44" t="str">
        <f>IFERROR(VLOOKUP(L405,IF($M$4="TE0714_REV01",RAW_m_TE0714_REV01!$AD:$AH,IF($M$4="TE0714_REV02",RAW_m_TE0714_REV02!$AD:$AH,IF($M$4="TE0714_REV03",RAW_m_TE0714_REV03!$AD:$AH))),5,0),"---")</f>
        <v>---</v>
      </c>
      <c r="N405" s="44" t="str">
        <f>IFERROR(VLOOKUP(L405,IF($M$4="TE0714_REV01",RAW_m_TE0714_REV01!$AE:$AJ,IF($M$4="TE0714_REV02",RAW_m_TE0714_REV02!$AE:$AJ,IF($M$4="TE0714_REV03",RAW_m_TE0714_REV03!$AE:$AJ))),6,0),"---")</f>
        <v>---</v>
      </c>
      <c r="O405" s="54" t="str">
        <f>IFERROR(VLOOKUP(L405,IF($M$4="TE0714_REV01",RAW_m_TE0714_REV01!$AD:$AE,IF($M$4="TE0714_REV02",RAW_m_TE0714_REV02!$AD:$AE,IF($M$4="TE0714_REV03",RAW_m_TE0714_REV03!$AD:$AE))),2,0),"---")</f>
        <v>---</v>
      </c>
      <c r="P405" s="44" t="str">
        <f>IFERROR(VLOOKUP(O405,IF($M$4="TE0714_REV01",RAW_m_TE0714_REV01!$AJ:$AK,IF($M$4="TE0714_REV02",RAW_m_TE0714_REV02!$AJ:$AK,IF($M$4="TE0714_REV03",RAW_m_TE0714_REV03!$AJ:$AK))),2,0),"---")</f>
        <v>---</v>
      </c>
      <c r="Q405" s="44" t="str">
        <f>IFERROR(VLOOKUP(L405,IF($M$4="TE0714_REV01",RAW_m_TE0714_REV01!$AD:$AF,IF($M$4="TE0714_REV02",RAW_m_TE0714_REV02!$AD:$AF,IF($M$4="TE0714_REV03",RAW_m_TE0714_REV03!$AD:$AF))),3,0),"---")</f>
        <v>---</v>
      </c>
      <c r="R405" s="44" t="str">
        <f>IFERROR(VLOOKUP(O405,IF($M$4="TE0714_REV01",RAW_m_TE0714_REV01!$AE:$AG,IF($M$4="TE0714_REV02",RAW_m_TE0714_REV02!$AE:$AG,IF($M$4="TE0714_REV03",RAW_m_TE0714_REV03!$AE:$AG))),3,0),"---")</f>
        <v>---</v>
      </c>
      <c r="S405" s="44" t="str">
        <f t="shared" si="13"/>
        <v>---</v>
      </c>
    </row>
    <row r="406" spans="2:19" ht="15" customHeight="1" x14ac:dyDescent="0.25">
      <c r="B406" s="41">
        <f t="shared" si="12"/>
        <v>401</v>
      </c>
      <c r="C406" s="42">
        <f>IFERROR(IF($C$4="TEBT0714_REV01",CALC_CONN_TEBT0714_REV01!U406,IF($C$4="TEBB0714_REV01",CALC_CONN_TEBB0714_REV01!U406,IF($C$4="TEBA0714_REV01",CALC_CONN_TEBA0714_REV01!U406,))),"---")</f>
        <v>0</v>
      </c>
      <c r="D406" s="43">
        <f>IFERROR(IF($C$4="TEBT0714_REV01",CALC_CONN_TEBT0714_REV01!D406,IF($C$4="TEBB0714_REV01",CALC_CONN_TEBB0714_REV01!D406,IF($C$4="TEBA0714_REV01",CALC_CONN_TEBA0714_REV01!D406,))),"---")</f>
        <v>0</v>
      </c>
      <c r="E406" s="43">
        <f>IFERROR(IF($C$4="TEBT0714_REV01",CALC_CONN_TEBT0714_REV01!E406,IF($C$4="TEBB0714_REV01",CALC_CONN_TEBB0714_REV01!E406,IF($C$4="TEBA0714_REV01",CALC_CONN_TEBA0714_REV01!E406,))),"---")</f>
        <v>0</v>
      </c>
      <c r="F406" s="44" t="str">
        <f>IFERROR(IF(VLOOKUP($D406&amp;"-"&amp;$E406,IF($C$4="TEBA0714_REV01",CALC_CONN_TEBA0714_REV01!$F:$I,IF($C$4="TEBB0714_REV01",CALC_CONN_TEBB0714_REV01!$F:$I,IF($C$4="TEBT0714_REV01",CALC_CONN_TEBT0714_REV01!$F:$I))),4,0)="--","---",IF($C$4="TEBA0714_REV01",CALC_CONN_TEBA0714_REV01!$G406&amp; " --&gt; " &amp;CALC_CONN_TEBA0714_REV01!$I406&amp; " --&gt; ",IF($C$4="TEBB0714_REV01",CALC_CONN_TEBB0714_REV01!$G406&amp; " --&gt; " &amp;CALC_CONN_TEBB0714_REV01!$I406&amp; " --&gt; ",IF($C$4="TEBT0714_REV01",CALC_CONN_TEBT0714_REV01!$G406&amp; " --&gt; " &amp;CALC_CONN_TEBT0714_REV01!$I406&amp; " --&gt; ")))),"---")</f>
        <v>---</v>
      </c>
      <c r="G406" s="44" t="str">
        <f>IFERROR(IF(VLOOKUP($D406&amp;"-"&amp;$E406,IF($C$4="TEBA0714_REV01",CALC_CONN_TEBA0714_REV01!$F:$H,IF($C$4="TEBB0714_REV01",CALC_CONN_TEBB0714_REV01!$F:$H,IF($C$4="TEBT0714_REV01",CALC_CONN_TEBT0714_REV01!$F:$H))),3,0)="--",VLOOKUP($D406&amp;"-"&amp;$E406,IF($C$4="TEBA0714_REV01",CALC_CONN_TEBA0714_REV01!$F:$H,IF($C$4="TEBB0714_REV01",CALC_CONN_TEBB0714_REV01!$F:$H,IF($C$4="TEBT0714_REV01",CALC_CONN_TEBT0714_REV01!$F:$H))),2,0),VLOOKUP($D406&amp;"-"&amp;$E406,IF($C$4="TEBA0714_REV01",CALC_CONN_TEBA0714_REV01!$F:$H,IF($C$4="TEBB0714_REV01",CALC_CONN_TEBB0714_REV01!$F:$H,IF($C$4="TEBT0714_REV01",CALC_CONN_TEBT0714_REV01!$F:$H))),3,0)),"---")</f>
        <v>---</v>
      </c>
      <c r="H406" s="44" t="str">
        <f>IFERROR(VLOOKUP(G406,IF($C$4="TEBT0714_REV01",CALC_CONN_TEBT0714_REV01!$G:$T,IF($C$4="TEBB0714_REV01",CALC_CONN_TEBB0714_REV01!$G:$T,IF($C$4="TEBA0714_REV01",CALC_CONN_TEBA0714_REV01!$G:$T))),14,0),"---")</f>
        <v>---</v>
      </c>
      <c r="I406" s="44" t="str">
        <f>IFERROR(VLOOKUP($D406&amp;"-"&amp;$E406,IF($C$4="TEBA0714_REV01",CALC_CONN_TEBA0714_REV01!$F:$K,IF($C$4="TEBB0714_REV01",CALC_CONN_TEBB0714_REV01!$F:$K,IF($C$4="TEBT0714_REV01",CALC_CONN_TEBT0714_REV01!$F:$K,"???"))),6,0),"---")</f>
        <v>---</v>
      </c>
      <c r="J406" s="45" t="str">
        <f>IFERROR(VLOOKUP($D406&amp;"-"&amp;$E406,IF($C$4="TEBA0714_REV01",CALC_CONN_TEBA0714_REV01!$F:$M,IF($C$4="TEBB0714_REV01",CALC_CONN_TEBB0714_REV01!$F:$M,IF($C$4="TEBT0714_REV01",CALC_CONN_TEBT0714_REV01!$F:$M,"???"))),8,0),"---")</f>
        <v>---</v>
      </c>
      <c r="K406" s="46" t="str">
        <f>IFERROR(VLOOKUP($D406&amp;"-"&amp;$E406,IF($C$4="TEBT0714_REV01",CALC_CONN_TEBT0714_REV01!$F:$N,IF($C$4="TEBB0714_REV01",CALC_CONN_TEBB0714_REV01!$F:$N,IF($C$4="TEBA0714_REV01",CALC_CONN_TEBA0714_REV01!$F:$N))),9,0),"---")</f>
        <v>---</v>
      </c>
      <c r="L406" s="44" t="str">
        <f>IFERROR(VLOOKUP(K406,B2B!$H$3:$I$2000,2,0),"---")</f>
        <v>---</v>
      </c>
      <c r="M406" s="44" t="str">
        <f>IFERROR(VLOOKUP(L406,IF($M$4="TE0714_REV01",RAW_m_TE0714_REV01!$AD:$AH,IF($M$4="TE0714_REV02",RAW_m_TE0714_REV02!$AD:$AH,IF($M$4="TE0714_REV03",RAW_m_TE0714_REV03!$AD:$AH))),5,0),"---")</f>
        <v>---</v>
      </c>
      <c r="N406" s="44" t="str">
        <f>IFERROR(VLOOKUP(L406,IF($M$4="TE0714_REV01",RAW_m_TE0714_REV01!$AE:$AJ,IF($M$4="TE0714_REV02",RAW_m_TE0714_REV02!$AE:$AJ,IF($M$4="TE0714_REV03",RAW_m_TE0714_REV03!$AE:$AJ))),6,0),"---")</f>
        <v>---</v>
      </c>
      <c r="O406" s="54" t="str">
        <f>IFERROR(VLOOKUP(L406,IF($M$4="TE0714_REV01",RAW_m_TE0714_REV01!$AD:$AE,IF($M$4="TE0714_REV02",RAW_m_TE0714_REV02!$AD:$AE,IF($M$4="TE0714_REV03",RAW_m_TE0714_REV03!$AD:$AE))),2,0),"---")</f>
        <v>---</v>
      </c>
      <c r="P406" s="44" t="str">
        <f>IFERROR(VLOOKUP(O406,IF($M$4="TE0714_REV01",RAW_m_TE0714_REV01!$AJ:$AK,IF($M$4="TE0714_REV02",RAW_m_TE0714_REV02!$AJ:$AK,IF($M$4="TE0714_REV03",RAW_m_TE0714_REV03!$AJ:$AK))),2,0),"---")</f>
        <v>---</v>
      </c>
      <c r="Q406" s="44" t="str">
        <f>IFERROR(VLOOKUP(L406,IF($M$4="TE0714_REV01",RAW_m_TE0714_REV01!$AD:$AF,IF($M$4="TE0714_REV02",RAW_m_TE0714_REV02!$AD:$AF,IF($M$4="TE0714_REV03",RAW_m_TE0714_REV03!$AD:$AF))),3,0),"---")</f>
        <v>---</v>
      </c>
      <c r="R406" s="44" t="str">
        <f>IFERROR(VLOOKUP(O406,IF($M$4="TE0714_REV01",RAW_m_TE0714_REV01!$AE:$AG,IF($M$4="TE0714_REV02",RAW_m_TE0714_REV02!$AE:$AG,IF($M$4="TE0714_REV03",RAW_m_TE0714_REV03!$AE:$AG))),3,0),"---")</f>
        <v>---</v>
      </c>
      <c r="S406" s="44" t="str">
        <f t="shared" si="13"/>
        <v>---</v>
      </c>
    </row>
    <row r="407" spans="2:19" ht="15" customHeight="1" x14ac:dyDescent="0.25">
      <c r="B407" s="41">
        <f t="shared" si="12"/>
        <v>402</v>
      </c>
      <c r="C407" s="42">
        <f>IFERROR(IF($C$4="TEBT0714_REV01",CALC_CONN_TEBT0714_REV01!U407,IF($C$4="TEBB0714_REV01",CALC_CONN_TEBB0714_REV01!U407,IF($C$4="TEBA0714_REV01",CALC_CONN_TEBA0714_REV01!U407,))),"---")</f>
        <v>0</v>
      </c>
      <c r="D407" s="43">
        <f>IFERROR(IF($C$4="TEBT0714_REV01",CALC_CONN_TEBT0714_REV01!D407,IF($C$4="TEBB0714_REV01",CALC_CONN_TEBB0714_REV01!D407,IF($C$4="TEBA0714_REV01",CALC_CONN_TEBA0714_REV01!D407,))),"---")</f>
        <v>0</v>
      </c>
      <c r="E407" s="43">
        <f>IFERROR(IF($C$4="TEBT0714_REV01",CALC_CONN_TEBT0714_REV01!E407,IF($C$4="TEBB0714_REV01",CALC_CONN_TEBB0714_REV01!E407,IF($C$4="TEBA0714_REV01",CALC_CONN_TEBA0714_REV01!E407,))),"---")</f>
        <v>0</v>
      </c>
      <c r="F407" s="44" t="str">
        <f>IFERROR(IF(VLOOKUP($D407&amp;"-"&amp;$E407,IF($C$4="TEBA0714_REV01",CALC_CONN_TEBA0714_REV01!$F:$I,IF($C$4="TEBB0714_REV01",CALC_CONN_TEBB0714_REV01!$F:$I,IF($C$4="TEBT0714_REV01",CALC_CONN_TEBT0714_REV01!$F:$I))),4,0)="--","---",IF($C$4="TEBA0714_REV01",CALC_CONN_TEBA0714_REV01!$G407&amp; " --&gt; " &amp;CALC_CONN_TEBA0714_REV01!$I407&amp; " --&gt; ",IF($C$4="TEBB0714_REV01",CALC_CONN_TEBB0714_REV01!$G407&amp; " --&gt; " &amp;CALC_CONN_TEBB0714_REV01!$I407&amp; " --&gt; ",IF($C$4="TEBT0714_REV01",CALC_CONN_TEBT0714_REV01!$G407&amp; " --&gt; " &amp;CALC_CONN_TEBT0714_REV01!$I407&amp; " --&gt; ")))),"---")</f>
        <v>---</v>
      </c>
      <c r="G407" s="44" t="str">
        <f>IFERROR(IF(VLOOKUP($D407&amp;"-"&amp;$E407,IF($C$4="TEBA0714_REV01",CALC_CONN_TEBA0714_REV01!$F:$H,IF($C$4="TEBB0714_REV01",CALC_CONN_TEBB0714_REV01!$F:$H,IF($C$4="TEBT0714_REV01",CALC_CONN_TEBT0714_REV01!$F:$H))),3,0)="--",VLOOKUP($D407&amp;"-"&amp;$E407,IF($C$4="TEBA0714_REV01",CALC_CONN_TEBA0714_REV01!$F:$H,IF($C$4="TEBB0714_REV01",CALC_CONN_TEBB0714_REV01!$F:$H,IF($C$4="TEBT0714_REV01",CALC_CONN_TEBT0714_REV01!$F:$H))),2,0),VLOOKUP($D407&amp;"-"&amp;$E407,IF($C$4="TEBA0714_REV01",CALC_CONN_TEBA0714_REV01!$F:$H,IF($C$4="TEBB0714_REV01",CALC_CONN_TEBB0714_REV01!$F:$H,IF($C$4="TEBT0714_REV01",CALC_CONN_TEBT0714_REV01!$F:$H))),3,0)),"---")</f>
        <v>---</v>
      </c>
      <c r="H407" s="44" t="str">
        <f>IFERROR(VLOOKUP(G407,IF($C$4="TEBT0714_REV01",CALC_CONN_TEBT0714_REV01!$G:$T,IF($C$4="TEBB0714_REV01",CALC_CONN_TEBB0714_REV01!$G:$T,IF($C$4="TEBA0714_REV01",CALC_CONN_TEBA0714_REV01!$G:$T))),14,0),"---")</f>
        <v>---</v>
      </c>
      <c r="I407" s="44" t="str">
        <f>IFERROR(VLOOKUP($D407&amp;"-"&amp;$E407,IF($C$4="TEBA0714_REV01",CALC_CONN_TEBA0714_REV01!$F:$K,IF($C$4="TEBB0714_REV01",CALC_CONN_TEBB0714_REV01!$F:$K,IF($C$4="TEBT0714_REV01",CALC_CONN_TEBT0714_REV01!$F:$K,"???"))),6,0),"---")</f>
        <v>---</v>
      </c>
      <c r="J407" s="45" t="str">
        <f>IFERROR(VLOOKUP($D407&amp;"-"&amp;$E407,IF($C$4="TEBA0714_REV01",CALC_CONN_TEBA0714_REV01!$F:$M,IF($C$4="TEBB0714_REV01",CALC_CONN_TEBB0714_REV01!$F:$M,IF($C$4="TEBT0714_REV01",CALC_CONN_TEBT0714_REV01!$F:$M,"???"))),8,0),"---")</f>
        <v>---</v>
      </c>
      <c r="K407" s="46" t="str">
        <f>IFERROR(VLOOKUP($D407&amp;"-"&amp;$E407,IF($C$4="TEBT0714_REV01",CALC_CONN_TEBT0714_REV01!$F:$N,IF($C$4="TEBB0714_REV01",CALC_CONN_TEBB0714_REV01!$F:$N,IF($C$4="TEBA0714_REV01",CALC_CONN_TEBA0714_REV01!$F:$N))),9,0),"---")</f>
        <v>---</v>
      </c>
      <c r="L407" s="44" t="str">
        <f>IFERROR(VLOOKUP(K407,B2B!$H$3:$I$2000,2,0),"---")</f>
        <v>---</v>
      </c>
      <c r="M407" s="44" t="str">
        <f>IFERROR(VLOOKUP(L407,IF($M$4="TE0714_REV01",RAW_m_TE0714_REV01!$AD:$AH,IF($M$4="TE0714_REV02",RAW_m_TE0714_REV02!$AD:$AH,IF($M$4="TE0714_REV03",RAW_m_TE0714_REV03!$AD:$AH))),5,0),"---")</f>
        <v>---</v>
      </c>
      <c r="N407" s="44" t="str">
        <f>IFERROR(VLOOKUP(L407,IF($M$4="TE0714_REV01",RAW_m_TE0714_REV01!$AE:$AJ,IF($M$4="TE0714_REV02",RAW_m_TE0714_REV02!$AE:$AJ,IF($M$4="TE0714_REV03",RAW_m_TE0714_REV03!$AE:$AJ))),6,0),"---")</f>
        <v>---</v>
      </c>
      <c r="O407" s="54" t="str">
        <f>IFERROR(VLOOKUP(L407,IF($M$4="TE0714_REV01",RAW_m_TE0714_REV01!$AD:$AE,IF($M$4="TE0714_REV02",RAW_m_TE0714_REV02!$AD:$AE,IF($M$4="TE0714_REV03",RAW_m_TE0714_REV03!$AD:$AE))),2,0),"---")</f>
        <v>---</v>
      </c>
      <c r="P407" s="44" t="str">
        <f>IFERROR(VLOOKUP(O407,IF($M$4="TE0714_REV01",RAW_m_TE0714_REV01!$AJ:$AK,IF($M$4="TE0714_REV02",RAW_m_TE0714_REV02!$AJ:$AK,IF($M$4="TE0714_REV03",RAW_m_TE0714_REV03!$AJ:$AK))),2,0),"---")</f>
        <v>---</v>
      </c>
      <c r="Q407" s="44" t="str">
        <f>IFERROR(VLOOKUP(L407,IF($M$4="TE0714_REV01",RAW_m_TE0714_REV01!$AD:$AF,IF($M$4="TE0714_REV02",RAW_m_TE0714_REV02!$AD:$AF,IF($M$4="TE0714_REV03",RAW_m_TE0714_REV03!$AD:$AF))),3,0),"---")</f>
        <v>---</v>
      </c>
      <c r="R407" s="44" t="str">
        <f>IFERROR(VLOOKUP(O407,IF($M$4="TE0714_REV01",RAW_m_TE0714_REV01!$AE:$AG,IF($M$4="TE0714_REV02",RAW_m_TE0714_REV02!$AE:$AG,IF($M$4="TE0714_REV03",RAW_m_TE0714_REV03!$AE:$AG))),3,0),"---")</f>
        <v>---</v>
      </c>
      <c r="S407" s="44" t="str">
        <f t="shared" si="13"/>
        <v>---</v>
      </c>
    </row>
    <row r="408" spans="2:19" ht="15" customHeight="1" x14ac:dyDescent="0.25">
      <c r="B408" s="41">
        <f t="shared" si="12"/>
        <v>403</v>
      </c>
      <c r="C408" s="42">
        <f>IFERROR(IF($C$4="TEBT0714_REV01",CALC_CONN_TEBT0714_REV01!U408,IF($C$4="TEBB0714_REV01",CALC_CONN_TEBB0714_REV01!U408,IF($C$4="TEBA0714_REV01",CALC_CONN_TEBA0714_REV01!U408,))),"---")</f>
        <v>0</v>
      </c>
      <c r="D408" s="43">
        <f>IFERROR(IF($C$4="TEBT0714_REV01",CALC_CONN_TEBT0714_REV01!D408,IF($C$4="TEBB0714_REV01",CALC_CONN_TEBB0714_REV01!D408,IF($C$4="TEBA0714_REV01",CALC_CONN_TEBA0714_REV01!D408,))),"---")</f>
        <v>0</v>
      </c>
      <c r="E408" s="43">
        <f>IFERROR(IF($C$4="TEBT0714_REV01",CALC_CONN_TEBT0714_REV01!E408,IF($C$4="TEBB0714_REV01",CALC_CONN_TEBB0714_REV01!E408,IF($C$4="TEBA0714_REV01",CALC_CONN_TEBA0714_REV01!E408,))),"---")</f>
        <v>0</v>
      </c>
      <c r="F408" s="44" t="str">
        <f>IFERROR(IF(VLOOKUP($D408&amp;"-"&amp;$E408,IF($C$4="TEBA0714_REV01",CALC_CONN_TEBA0714_REV01!$F:$I,IF($C$4="TEBB0714_REV01",CALC_CONN_TEBB0714_REV01!$F:$I,IF($C$4="TEBT0714_REV01",CALC_CONN_TEBT0714_REV01!$F:$I))),4,0)="--","---",IF($C$4="TEBA0714_REV01",CALC_CONN_TEBA0714_REV01!$G408&amp; " --&gt; " &amp;CALC_CONN_TEBA0714_REV01!$I408&amp; " --&gt; ",IF($C$4="TEBB0714_REV01",CALC_CONN_TEBB0714_REV01!$G408&amp; " --&gt; " &amp;CALC_CONN_TEBB0714_REV01!$I408&amp; " --&gt; ",IF($C$4="TEBT0714_REV01",CALC_CONN_TEBT0714_REV01!$G408&amp; " --&gt; " &amp;CALC_CONN_TEBT0714_REV01!$I408&amp; " --&gt; ")))),"---")</f>
        <v>---</v>
      </c>
      <c r="G408" s="44" t="str">
        <f>IFERROR(IF(VLOOKUP($D408&amp;"-"&amp;$E408,IF($C$4="TEBA0714_REV01",CALC_CONN_TEBA0714_REV01!$F:$H,IF($C$4="TEBB0714_REV01",CALC_CONN_TEBB0714_REV01!$F:$H,IF($C$4="TEBT0714_REV01",CALC_CONN_TEBT0714_REV01!$F:$H))),3,0)="--",VLOOKUP($D408&amp;"-"&amp;$E408,IF($C$4="TEBA0714_REV01",CALC_CONN_TEBA0714_REV01!$F:$H,IF($C$4="TEBB0714_REV01",CALC_CONN_TEBB0714_REV01!$F:$H,IF($C$4="TEBT0714_REV01",CALC_CONN_TEBT0714_REV01!$F:$H))),2,0),VLOOKUP($D408&amp;"-"&amp;$E408,IF($C$4="TEBA0714_REV01",CALC_CONN_TEBA0714_REV01!$F:$H,IF($C$4="TEBB0714_REV01",CALC_CONN_TEBB0714_REV01!$F:$H,IF($C$4="TEBT0714_REV01",CALC_CONN_TEBT0714_REV01!$F:$H))),3,0)),"---")</f>
        <v>---</v>
      </c>
      <c r="H408" s="44" t="str">
        <f>IFERROR(VLOOKUP(G408,IF($C$4="TEBT0714_REV01",CALC_CONN_TEBT0714_REV01!$G:$T,IF($C$4="TEBB0714_REV01",CALC_CONN_TEBB0714_REV01!$G:$T,IF($C$4="TEBA0714_REV01",CALC_CONN_TEBA0714_REV01!$G:$T))),14,0),"---")</f>
        <v>---</v>
      </c>
      <c r="I408" s="44" t="str">
        <f>IFERROR(VLOOKUP($D408&amp;"-"&amp;$E408,IF($C$4="TEBA0714_REV01",CALC_CONN_TEBA0714_REV01!$F:$K,IF($C$4="TEBB0714_REV01",CALC_CONN_TEBB0714_REV01!$F:$K,IF($C$4="TEBT0714_REV01",CALC_CONN_TEBT0714_REV01!$F:$K,"???"))),6,0),"---")</f>
        <v>---</v>
      </c>
      <c r="J408" s="45" t="str">
        <f>IFERROR(VLOOKUP($D408&amp;"-"&amp;$E408,IF($C$4="TEBA0714_REV01",CALC_CONN_TEBA0714_REV01!$F:$M,IF($C$4="TEBB0714_REV01",CALC_CONN_TEBB0714_REV01!$F:$M,IF($C$4="TEBT0714_REV01",CALC_CONN_TEBT0714_REV01!$F:$M,"???"))),8,0),"---")</f>
        <v>---</v>
      </c>
      <c r="K408" s="46" t="str">
        <f>IFERROR(VLOOKUP($D408&amp;"-"&amp;$E408,IF($C$4="TEBT0714_REV01",CALC_CONN_TEBT0714_REV01!$F:$N,IF($C$4="TEBB0714_REV01",CALC_CONN_TEBB0714_REV01!$F:$N,IF($C$4="TEBA0714_REV01",CALC_CONN_TEBA0714_REV01!$F:$N))),9,0),"---")</f>
        <v>---</v>
      </c>
      <c r="L408" s="44" t="str">
        <f>IFERROR(VLOOKUP(K408,B2B!$H$3:$I$2000,2,0),"---")</f>
        <v>---</v>
      </c>
      <c r="M408" s="44" t="str">
        <f>IFERROR(VLOOKUP(L408,IF($M$4="TE0714_REV01",RAW_m_TE0714_REV01!$AD:$AH,IF($M$4="TE0714_REV02",RAW_m_TE0714_REV02!$AD:$AH,IF($M$4="TE0714_REV03",RAW_m_TE0714_REV03!$AD:$AH))),5,0),"---")</f>
        <v>---</v>
      </c>
      <c r="N408" s="44" t="str">
        <f>IFERROR(VLOOKUP(L408,IF($M$4="TE0714_REV01",RAW_m_TE0714_REV01!$AE:$AJ,IF($M$4="TE0714_REV02",RAW_m_TE0714_REV02!$AE:$AJ,IF($M$4="TE0714_REV03",RAW_m_TE0714_REV03!$AE:$AJ))),6,0),"---")</f>
        <v>---</v>
      </c>
      <c r="O408" s="54" t="str">
        <f>IFERROR(VLOOKUP(L408,IF($M$4="TE0714_REV01",RAW_m_TE0714_REV01!$AD:$AE,IF($M$4="TE0714_REV02",RAW_m_TE0714_REV02!$AD:$AE,IF($M$4="TE0714_REV03",RAW_m_TE0714_REV03!$AD:$AE))),2,0),"---")</f>
        <v>---</v>
      </c>
      <c r="P408" s="44" t="str">
        <f>IFERROR(VLOOKUP(O408,IF($M$4="TE0714_REV01",RAW_m_TE0714_REV01!$AJ:$AK,IF($M$4="TE0714_REV02",RAW_m_TE0714_REV02!$AJ:$AK,IF($M$4="TE0714_REV03",RAW_m_TE0714_REV03!$AJ:$AK))),2,0),"---")</f>
        <v>---</v>
      </c>
      <c r="Q408" s="44" t="str">
        <f>IFERROR(VLOOKUP(L408,IF($M$4="TE0714_REV01",RAW_m_TE0714_REV01!$AD:$AF,IF($M$4="TE0714_REV02",RAW_m_TE0714_REV02!$AD:$AF,IF($M$4="TE0714_REV03",RAW_m_TE0714_REV03!$AD:$AF))),3,0),"---")</f>
        <v>---</v>
      </c>
      <c r="R408" s="44" t="str">
        <f>IFERROR(VLOOKUP(O408,IF($M$4="TE0714_REV01",RAW_m_TE0714_REV01!$AE:$AG,IF($M$4="TE0714_REV02",RAW_m_TE0714_REV02!$AE:$AG,IF($M$4="TE0714_REV03",RAW_m_TE0714_REV03!$AE:$AG))),3,0),"---")</f>
        <v>---</v>
      </c>
      <c r="S408" s="44" t="str">
        <f t="shared" si="13"/>
        <v>---</v>
      </c>
    </row>
  </sheetData>
  <autoFilter ref="B5:S7" xr:uid="{1CDFEA0D-8965-46FB-B736-BE79A9C28D62}"/>
  <mergeCells count="4">
    <mergeCell ref="B2:S3"/>
    <mergeCell ref="K4:L4"/>
    <mergeCell ref="C4:J4"/>
    <mergeCell ref="M4:R4"/>
  </mergeCells>
  <phoneticPr fontId="31" type="noConversion"/>
  <conditionalFormatting sqref="J6:J408 M6:M408">
    <cfRule type="cellIs" dxfId="55" priority="36" operator="notEqual">
      <formula>"---"</formula>
    </cfRule>
  </conditionalFormatting>
  <conditionalFormatting sqref="C6:C408">
    <cfRule type="expression" dxfId="54" priority="39">
      <formula>$I6="---"</formula>
    </cfRule>
  </conditionalFormatting>
  <conditionalFormatting sqref="K1:K4 K6:K1048576">
    <cfRule type="containsText" dxfId="53" priority="22" operator="containsText" text="JM1*">
      <formula>NOT(ISERROR(SEARCH("JM1*",K1)))</formula>
    </cfRule>
  </conditionalFormatting>
  <conditionalFormatting sqref="Q6:Q408">
    <cfRule type="cellIs" dxfId="52" priority="20" operator="equal">
      <formula>"--"</formula>
    </cfRule>
    <cfRule type="cellIs" dxfId="51" priority="21" operator="notEqual">
      <formula>"---"</formula>
    </cfRule>
  </conditionalFormatting>
  <conditionalFormatting sqref="L6:L408">
    <cfRule type="containsText" dxfId="50" priority="25" operator="containsText" text="JM4*">
      <formula>NOT(ISERROR(SEARCH("JM4*",L6)))</formula>
    </cfRule>
    <cfRule type="containsText" dxfId="49" priority="26" operator="containsText" text="JM3*">
      <formula>NOT(ISERROR(SEARCH("JM3*",L6)))</formula>
    </cfRule>
    <cfRule type="containsText" dxfId="48" priority="27" operator="containsText" text="JM2*">
      <formula>NOT(ISERROR(SEARCH("JM2*",L6)))</formula>
    </cfRule>
    <cfRule type="containsText" dxfId="47" priority="28" operator="containsText" text="JM1*">
      <formula>NOT(ISERROR(SEARCH("JM1*",L6)))</formula>
    </cfRule>
  </conditionalFormatting>
  <conditionalFormatting sqref="E6:E408">
    <cfRule type="expression" dxfId="46" priority="18">
      <formula>ISODD(E6)</formula>
    </cfRule>
    <cfRule type="expression" dxfId="45" priority="19">
      <formula>ISEVEN(E6)</formula>
    </cfRule>
  </conditionalFormatting>
  <pageMargins left="0.7" right="0.7" top="0.78749999999999998" bottom="0.78749999999999998" header="0.51180555555555496" footer="0.51180555555555496"/>
  <pageSetup paperSize="9" firstPageNumber="0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0" operator="containsText" id="{C4C5A702-71EB-4A7A-9438-E0FD9B36A988}">
            <xm:f>NOT(ISERROR(SEARCH("JM2*",K6)))</xm:f>
            <xm:f>"JM2*"</xm:f>
            <x14:dxf>
              <font>
                <color auto="1"/>
              </font>
              <fill>
                <patternFill>
                  <bgColor theme="8" tint="0.79998168889431442"/>
                </patternFill>
              </fill>
            </x14:dxf>
          </x14:cfRule>
          <x14:cfRule type="containsText" priority="41" operator="containsText" id="{D5F1693D-2BE0-4A11-BB68-51D03C6BAD34}">
            <xm:f>NOT(ISERROR(SEARCH("JM4*",K6)))</xm:f>
            <xm:f>"JM4*"</xm:f>
            <x14:dxf>
              <font>
                <color auto="1"/>
              </font>
              <fill>
                <patternFill>
                  <bgColor theme="6" tint="0.79998168889431442"/>
                </patternFill>
              </fill>
            </x14:dxf>
          </x14:cfRule>
          <x14:cfRule type="containsText" priority="42" operator="containsText" id="{7A8EE741-D796-44F7-A44C-C5D483A9EAF7}">
            <xm:f>NOT(ISERROR(SEARCH("JM3*",K6)))</xm:f>
            <xm:f>"JM3*"</xm:f>
            <x14:dxf>
              <font>
                <color auto="1"/>
              </font>
              <fill>
                <patternFill>
                  <bgColor theme="7" tint="0.79998168889431442"/>
                </patternFill>
              </fill>
            </x14:dxf>
          </x14:cfRule>
          <xm:sqref>K6:K408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E1FE-B191-43F8-B0F0-8B12D756BC16}">
  <sheetPr codeName="Tabelle7"/>
  <dimension ref="A1:V7"/>
  <sheetViews>
    <sheetView zoomScaleNormal="100" workbookViewId="0">
      <pane ySplit="5" topLeftCell="A6" activePane="bottomLeft" state="frozen"/>
      <selection activeCell="C6" sqref="C6:P7"/>
      <selection pane="bottomLeft"/>
    </sheetView>
  </sheetViews>
  <sheetFormatPr baseColWidth="10" defaultColWidth="9.140625" defaultRowHeight="15" customHeight="1" outlineLevelCol="1" x14ac:dyDescent="0.25"/>
  <cols>
    <col min="1" max="1" width="54.28515625" style="35" customWidth="1"/>
    <col min="2" max="2" width="10.5703125" style="37" bestFit="1" customWidth="1"/>
    <col min="3" max="3" width="26.5703125" style="40" bestFit="1" customWidth="1"/>
    <col min="4" max="4" width="12" style="37" customWidth="1"/>
    <col min="5" max="5" width="9.140625" style="37" customWidth="1"/>
    <col min="6" max="6" width="24.85546875" style="37" bestFit="1" customWidth="1" outlineLevel="1"/>
    <col min="7" max="7" width="21.140625" style="37" bestFit="1" customWidth="1" outlineLevel="1"/>
    <col min="8" max="8" width="15" style="37" bestFit="1" customWidth="1" outlineLevel="1"/>
    <col min="9" max="9" width="19" style="37" customWidth="1" outlineLevel="1"/>
    <col min="10" max="10" width="11.28515625" style="37" bestFit="1" customWidth="1"/>
    <col min="11" max="11" width="24.28515625" style="37" bestFit="1" customWidth="1"/>
    <col min="12" max="14" width="10.7109375" style="72" customWidth="1"/>
    <col min="15" max="15" width="9.140625" style="28"/>
  </cols>
  <sheetData>
    <row r="1" spans="2:22" ht="15" customHeight="1" x14ac:dyDescent="0.25">
      <c r="B1" s="35"/>
      <c r="C1" s="36"/>
      <c r="D1" s="35"/>
      <c r="E1" s="35"/>
      <c r="F1" s="35"/>
      <c r="G1" s="35"/>
      <c r="H1" s="35"/>
      <c r="I1" s="35"/>
      <c r="J1" s="35"/>
      <c r="K1" s="35"/>
      <c r="L1" s="59"/>
      <c r="M1" s="59"/>
      <c r="N1" s="59"/>
      <c r="P1" s="28"/>
      <c r="Q1" s="28"/>
      <c r="R1" s="28"/>
      <c r="S1" s="28"/>
      <c r="T1" s="28"/>
      <c r="U1" s="28"/>
      <c r="V1" s="28"/>
    </row>
    <row r="2" spans="2:22" ht="15" customHeight="1" x14ac:dyDescent="0.25">
      <c r="B2" s="94" t="s">
        <v>44</v>
      </c>
      <c r="C2" s="94"/>
      <c r="D2" s="94"/>
      <c r="E2" s="94"/>
      <c r="F2" s="94"/>
      <c r="G2" s="94"/>
      <c r="H2" s="94"/>
      <c r="I2" s="94"/>
      <c r="J2" s="94"/>
      <c r="K2" s="94"/>
      <c r="L2" s="59"/>
      <c r="M2" s="59"/>
      <c r="N2" s="59"/>
      <c r="P2" s="28"/>
      <c r="Q2" s="28"/>
      <c r="R2" s="28"/>
      <c r="S2" s="28"/>
      <c r="T2" s="28"/>
      <c r="U2" s="28"/>
      <c r="V2" s="28"/>
    </row>
    <row r="3" spans="2:22" ht="15" customHeight="1" x14ac:dyDescent="0.25">
      <c r="B3" s="94"/>
      <c r="C3" s="94"/>
      <c r="D3" s="94"/>
      <c r="E3" s="94"/>
      <c r="F3" s="94"/>
      <c r="G3" s="94"/>
      <c r="H3" s="94"/>
      <c r="I3" s="94"/>
      <c r="J3" s="94"/>
      <c r="K3" s="94"/>
      <c r="L3" s="59"/>
      <c r="M3" s="59"/>
      <c r="N3" s="59"/>
      <c r="P3" s="28"/>
      <c r="Q3" s="28"/>
      <c r="R3" s="28"/>
      <c r="S3" s="28"/>
      <c r="T3" s="28"/>
      <c r="U3" s="28"/>
      <c r="V3" s="28"/>
    </row>
    <row r="4" spans="2:22" ht="15" customHeight="1" x14ac:dyDescent="0.25">
      <c r="B4" s="38"/>
      <c r="C4" s="97">
        <f>'Overview, Notes &amp; Disclaimer'!H17</f>
        <v>0</v>
      </c>
      <c r="D4" s="98"/>
      <c r="E4" s="98"/>
      <c r="F4" s="98"/>
      <c r="G4" s="98"/>
      <c r="H4" s="98"/>
      <c r="I4" s="98"/>
      <c r="J4" s="98"/>
      <c r="K4" s="99"/>
      <c r="M4" s="59"/>
      <c r="N4" s="59"/>
      <c r="P4" s="28"/>
      <c r="Q4" s="28"/>
      <c r="R4" s="28"/>
      <c r="S4" s="28"/>
      <c r="T4" s="28"/>
      <c r="U4" s="28"/>
      <c r="V4" s="28"/>
    </row>
    <row r="5" spans="2:22" ht="15" customHeight="1" x14ac:dyDescent="0.25">
      <c r="B5" s="78" t="s">
        <v>9</v>
      </c>
      <c r="C5" s="79" t="s">
        <v>38</v>
      </c>
      <c r="D5" s="78" t="s">
        <v>124</v>
      </c>
      <c r="E5" s="78" t="s">
        <v>123</v>
      </c>
      <c r="F5" s="78" t="s">
        <v>88</v>
      </c>
      <c r="G5" s="78" t="s">
        <v>119</v>
      </c>
      <c r="H5" s="78" t="s">
        <v>40</v>
      </c>
      <c r="I5" s="78" t="s">
        <v>18</v>
      </c>
      <c r="J5" s="78" t="s">
        <v>46</v>
      </c>
      <c r="K5" s="78" t="s">
        <v>120</v>
      </c>
      <c r="T5" s="28"/>
      <c r="U5" s="28"/>
      <c r="V5" s="28"/>
    </row>
    <row r="6" spans="2:22" ht="15" customHeight="1" x14ac:dyDescent="0.25">
      <c r="B6" s="41">
        <v>1</v>
      </c>
      <c r="C6" s="42">
        <f>IFERROR(IF($C$4="TEI0009_REV01",#REF!,IF($C$4="TEI0009_REV02",#REF!,)),"---")</f>
        <v>0</v>
      </c>
      <c r="D6" s="43">
        <f>IFERROR(IF($C$4="TEI0009_REV01",#REF!,IF($C$4="TEI0009_REV02",#REF!,)),"---")</f>
        <v>0</v>
      </c>
      <c r="E6" s="43">
        <f>IFERROR(IF($C$4="TEI0009_REV01",#REF!,IF($C$4="TEI0009_REV02",#REF!,)),"---")</f>
        <v>0</v>
      </c>
      <c r="F6" s="44" t="str">
        <f>IFERROR(IF(VLOOKUP($D6&amp;"-"&amp;$E6,IF($C$4="TEI0009_REV01",#REF!,IF($C$4="TEI0009_REV02",#REF!)),4,0)="--","---",IF($C$4="TEI0009_REV01",#REF!&amp; " --&gt; " &amp;#REF!&amp; " --&gt; ",IF($C$4="TEI0009_REV02",#REF!&amp; " --&gt; " &amp;#REF!&amp; " --&gt; "))),"---")</f>
        <v>---</v>
      </c>
      <c r="G6" s="44" t="str">
        <f>IFERROR(IF(VLOOKUP($D6&amp;"-"&amp;$E6,IF($C$4="TEI0009_REV01",#REF!,IF($C$4="TEI0009_REV02",#REF!)),3,0)="--",VLOOKUP($D6&amp;"-"&amp;$E6,IF($C$4="TEI0009_REV01",#REF!,IF($C$4="TEI0009_REV02",#REF!)),2,0),VLOOKUP($D6&amp;"-"&amp;$E6,IF($C$4="TEI0009_REV01",#REF!,IF($C$4="TEI0009_REV02",#REF!)),3,0)),"---")</f>
        <v>---</v>
      </c>
      <c r="H6" s="44" t="str">
        <f>IFERROR(VLOOKUP(G6,IF($C$4="TEI0009_REV01",#REF!,IF($C$4="TEI0009_REV02",#REF!)),14,0),"---")</f>
        <v>---</v>
      </c>
      <c r="I6" s="44" t="str">
        <f>IFERROR(VLOOKUP(G6,IF($C$4="TEI0009_REV01",#REF!,IF($C$4="TEI0009_REV02",#REF!)),16,0),"---")</f>
        <v>---</v>
      </c>
      <c r="J6" s="45" t="str">
        <f>IFERROR(VLOOKUP(G6,IF($C$4="TEI0009_REV01",#REF!,IF($C$4="TEI0009_REV02",#REF!)),17,0),"---")</f>
        <v>---</v>
      </c>
      <c r="K6" s="46" t="str">
        <f>IFERROR(VLOOKUP($D6&amp;"-"&amp;$E6,IF($C$4="TEI0009_REV01",#REF!,IF($C$4="TEI0009_REV02",#REF!,"???")),6,0),"---")</f>
        <v>---</v>
      </c>
      <c r="T6" s="28"/>
      <c r="U6" s="28"/>
      <c r="V6" s="28"/>
    </row>
    <row r="7" spans="2:22" ht="15" customHeight="1" x14ac:dyDescent="0.25">
      <c r="B7" s="41">
        <f>B6+1</f>
        <v>2</v>
      </c>
      <c r="C7" s="42">
        <f>IFERROR(IF($C$4="TEI0009_REV01",#REF!,IF($C$4="TEI0009_REV02",#REF!,)),"---")</f>
        <v>0</v>
      </c>
      <c r="D7" s="43">
        <f>IFERROR(IF($C$4="TEI0009_REV01",#REF!,IF($C$4="TEI0009_REV02",#REF!,)),"---")</f>
        <v>0</v>
      </c>
      <c r="E7" s="43">
        <f>IFERROR(IF($C$4="TEI0009_REV01",#REF!,IF($C$4="TEI0009_REV02",#REF!,)),"---")</f>
        <v>0</v>
      </c>
      <c r="F7" s="44" t="str">
        <f>IFERROR(IF(VLOOKUP($D7&amp;"-"&amp;$E7,IF($C$4="TEI0009_REV01",#REF!,IF($C$4="TEI0009_REV02",#REF!)),4,0)="--","---",IF($C$4="TEI0009_REV01",#REF!&amp; " --&gt; " &amp;#REF!&amp; " --&gt; ",IF($C$4="TEI0009_REV02",#REF!&amp; " --&gt; " &amp;#REF!&amp; " --&gt; "))),"---")</f>
        <v>---</v>
      </c>
      <c r="G7" s="44" t="str">
        <f>IFERROR(IF(VLOOKUP($D7&amp;"-"&amp;$E7,IF($C$4="TEI0009_REV01",#REF!,IF($C$4="TEI0009_REV02",#REF!)),3,0)="--",VLOOKUP($D7&amp;"-"&amp;$E7,IF($C$4="TEI0009_REV01",#REF!,IF($C$4="TEI0009_REV02",#REF!)),2,0),VLOOKUP($D7&amp;"-"&amp;$E7,IF($C$4="TEI0009_REV01",#REF!,IF($C$4="TEI0009_REV02",#REF!)),3,0)),"---")</f>
        <v>---</v>
      </c>
      <c r="H7" s="44" t="str">
        <f>IFERROR(VLOOKUP(G7,IF($C$4="TEI0009_REV01",#REF!,IF($C$4="TEI0009_REV02",#REF!)),14,0),"---")</f>
        <v>---</v>
      </c>
      <c r="I7" s="44" t="str">
        <f>IFERROR(VLOOKUP(G7,IF($C$4="TEI0009_REV01",#REF!,IF($C$4="TEI0009_REV02",#REF!)),16,0),"---")</f>
        <v>---</v>
      </c>
      <c r="J7" s="45" t="str">
        <f>IFERROR(VLOOKUP(G7,IF($C$4="TEI0009_REV01",#REF!,IF($C$4="TEI0009_REV02",#REF!)),17,0),"---")</f>
        <v>---</v>
      </c>
      <c r="K7" s="46" t="str">
        <f>IFERROR(VLOOKUP($D7&amp;"-"&amp;$E7,IF($C$4="TEI0009_REV01",#REF!,IF($C$4="TEI0009_REV02",#REF!,"???")),6,0),"---")</f>
        <v>---</v>
      </c>
    </row>
  </sheetData>
  <autoFilter ref="B5:K6" xr:uid="{00000000-0009-0000-0000-000002000000}"/>
  <mergeCells count="2">
    <mergeCell ref="B2:K3"/>
    <mergeCell ref="C4:K4"/>
  </mergeCells>
  <phoneticPr fontId="31" type="noConversion"/>
  <conditionalFormatting sqref="C6:C7">
    <cfRule type="expression" dxfId="41" priority="29">
      <formula>$I6="---"</formula>
    </cfRule>
  </conditionalFormatting>
  <conditionalFormatting sqref="K1:K3 K6:K1048576">
    <cfRule type="containsText" dxfId="40" priority="19" stopIfTrue="1" operator="containsText" text="JB1*">
      <formula>NOT(ISERROR(SEARCH("JB1*",K1)))</formula>
    </cfRule>
  </conditionalFormatting>
  <conditionalFormatting sqref="J6:J7">
    <cfRule type="expression" dxfId="39" priority="16">
      <formula>$J6&lt;&gt;"---"</formula>
    </cfRule>
  </conditionalFormatting>
  <conditionalFormatting sqref="I6:I7">
    <cfRule type="expression" dxfId="38" priority="14">
      <formula>$I6="--"</formula>
    </cfRule>
    <cfRule type="expression" dxfId="37" priority="15">
      <formula>$I6&lt;&gt;"---"</formula>
    </cfRule>
  </conditionalFormatting>
  <conditionalFormatting sqref="E6:E7">
    <cfRule type="expression" dxfId="36" priority="20">
      <formula>ISODD(E6)</formula>
    </cfRule>
    <cfRule type="expression" dxfId="35" priority="21">
      <formula>ISEVEN(E6)</formula>
    </cfRule>
  </conditionalFormatting>
  <conditionalFormatting sqref="D1:D4 D6:D1048576">
    <cfRule type="cellIs" dxfId="34" priority="8" operator="equal">
      <formula>"J6"</formula>
    </cfRule>
    <cfRule type="cellIs" dxfId="33" priority="9" operator="equal">
      <formula>"J7"</formula>
    </cfRule>
    <cfRule type="cellIs" dxfId="32" priority="10" operator="equal">
      <formula>"J8"</formula>
    </cfRule>
    <cfRule type="cellIs" dxfId="31" priority="11" operator="equal">
      <formula>"J4"</formula>
    </cfRule>
    <cfRule type="cellIs" dxfId="30" priority="12" operator="equal">
      <formula>"J10"</formula>
    </cfRule>
    <cfRule type="cellIs" dxfId="29" priority="13" operator="equal">
      <formula>"J21"</formula>
    </cfRule>
  </conditionalFormatting>
  <conditionalFormatting sqref="I5">
    <cfRule type="containsText" dxfId="28" priority="7" stopIfTrue="1" operator="containsText" text="JB1*">
      <formula>NOT(ISERROR(SEARCH("JB1*",I5)))</formula>
    </cfRule>
  </conditionalFormatting>
  <conditionalFormatting sqref="D5">
    <cfRule type="cellIs" dxfId="27" priority="1" operator="equal">
      <formula>"J6"</formula>
    </cfRule>
    <cfRule type="cellIs" dxfId="26" priority="2" operator="equal">
      <formula>"J7"</formula>
    </cfRule>
    <cfRule type="cellIs" dxfId="25" priority="3" operator="equal">
      <formula>"J8"</formula>
    </cfRule>
    <cfRule type="cellIs" dxfId="24" priority="4" operator="equal">
      <formula>"J4"</formula>
    </cfRule>
    <cfRule type="cellIs" dxfId="23" priority="5" operator="equal">
      <formula>"J10"</formula>
    </cfRule>
    <cfRule type="cellIs" dxfId="22" priority="6" operator="equal">
      <formula>"J21"</formula>
    </cfRule>
  </conditionalFormatting>
  <pageMargins left="0.7" right="0.7" top="0.78749999999999998" bottom="0.78749999999999998" header="0.51180555555555496" footer="0.51180555555555496"/>
  <pageSetup paperSize="9" firstPageNumber="0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6" stopIfTrue="1" operator="containsText" id="{7BE540ED-CF39-4172-A05C-6C2EBAB452D0}">
            <xm:f>NOT(ISERROR(SEARCH("C*",J6)))</xm:f>
            <xm:f>"C*"</xm:f>
            <x14:dxf>
              <fill>
                <patternFill patternType="none">
                  <bgColor auto="1"/>
                </patternFill>
              </fill>
            </x14:dxf>
          </x14:cfRule>
          <x14:cfRule type="containsText" priority="27" stopIfTrue="1" operator="containsText" id="{285576DE-EEA5-4687-A2AE-E972890F2F53}">
            <xm:f>NOT(ISERROR(SEARCH("R*",J6)))</xm:f>
            <xm:f>"R*"</xm:f>
            <x14:dxf>
              <fill>
                <patternFill patternType="none">
                  <bgColor auto="1"/>
                </patternFill>
              </fill>
            </x14:dxf>
          </x14:cfRule>
          <xm:sqref>J6:J7</xm:sqref>
        </x14:conditionalFormatting>
        <x14:conditionalFormatting xmlns:xm="http://schemas.microsoft.com/office/excel/2006/main">
          <x14:cfRule type="containsText" priority="30" stopIfTrue="1" operator="containsText" id="{7584B430-6279-4634-973E-E2E20D82C9AC}">
            <xm:f>NOT(ISERROR(SEARCH("JB2*",K6)))</xm:f>
            <xm:f>"JB2*"</xm:f>
            <x14:dxf>
              <font>
                <color auto="1"/>
              </font>
              <fill>
                <patternFill>
                  <bgColor theme="8" tint="0.79998168889431442"/>
                </patternFill>
              </fill>
            </x14:dxf>
          </x14:cfRule>
          <x14:cfRule type="containsText" priority="31" stopIfTrue="1" operator="containsText" id="{43CC5199-D5BC-4BF7-87CD-3C3BE1FD69E4}">
            <xm:f>NOT(ISERROR(SEARCH("JB4*",K6)))</xm:f>
            <xm:f>"JB4*"</xm:f>
            <x14:dxf>
              <font>
                <color auto="1"/>
              </font>
              <fill>
                <patternFill>
                  <bgColor theme="6" tint="0.79998168889431442"/>
                </patternFill>
              </fill>
            </x14:dxf>
          </x14:cfRule>
          <x14:cfRule type="containsText" priority="32" stopIfTrue="1" operator="containsText" id="{4494B353-C45B-4C13-A22B-B581ECC559E7}">
            <xm:f>NOT(ISERROR(SEARCH("JB3*",K6)))</xm:f>
            <xm:f>"JB3*"</xm:f>
            <x14:dxf>
              <font>
                <color auto="1"/>
              </font>
              <fill>
                <patternFill>
                  <bgColor theme="7" tint="0.79998168889431442"/>
                </patternFill>
              </fill>
            </x14:dxf>
          </x14:cfRule>
          <xm:sqref>K6:K7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AD205"/>
  <sheetViews>
    <sheetView zoomScaleNormal="100" workbookViewId="0">
      <pane ySplit="5" topLeftCell="A6" activePane="bottomLeft" state="frozen"/>
      <selection activeCell="B1" sqref="B1:B1048576"/>
      <selection pane="bottomLeft" activeCell="L6" sqref="L6"/>
    </sheetView>
  </sheetViews>
  <sheetFormatPr baseColWidth="10" defaultColWidth="9.140625" defaultRowHeight="15" outlineLevelCol="1" x14ac:dyDescent="0.25"/>
  <cols>
    <col min="1" max="1" width="3.28515625" style="1" customWidth="1"/>
    <col min="2" max="2" width="10.140625" style="25" customWidth="1"/>
    <col min="3" max="3" width="12.85546875" style="25" customWidth="1"/>
    <col min="4" max="4" width="10.85546875" style="56" customWidth="1"/>
    <col min="5" max="5" width="10.140625" style="56" customWidth="1"/>
    <col min="6" max="6" width="11.7109375" style="56" customWidth="1"/>
    <col min="7" max="7" width="10" style="25" customWidth="1"/>
    <col min="8" max="8" width="21.42578125" style="25" customWidth="1"/>
    <col min="9" max="9" width="21.140625" style="25" bestFit="1" customWidth="1" outlineLevel="1"/>
    <col min="10" max="10" width="13.140625" style="25" customWidth="1" outlineLevel="1"/>
    <col min="11" max="11" width="11.28515625" style="25" bestFit="1" customWidth="1"/>
    <col min="12" max="12" width="23.28515625" style="25" customWidth="1" outlineLevel="1"/>
    <col min="13" max="13" width="22" style="25" bestFit="1" customWidth="1" outlineLevel="1"/>
    <col min="14" max="14" width="17.28515625" style="25" bestFit="1" customWidth="1" outlineLevel="1"/>
    <col min="15" max="15" width="14.5703125" style="25" bestFit="1" customWidth="1" outlineLevel="1"/>
    <col min="16" max="16" width="16.85546875" style="25" customWidth="1"/>
    <col min="17" max="17" width="11.28515625" style="25" bestFit="1" customWidth="1"/>
    <col min="18" max="18" width="24.140625" style="25" bestFit="1" customWidth="1"/>
    <col min="19" max="19" width="21.5703125" style="1" customWidth="1"/>
    <col min="20" max="30" width="9.140625" style="1"/>
    <col min="31" max="1032" width="10.7109375" customWidth="1"/>
  </cols>
  <sheetData>
    <row r="1" spans="2:18" s="1" customFormat="1" x14ac:dyDescent="0.25">
      <c r="B1" s="24"/>
      <c r="C1" s="24"/>
      <c r="D1" s="56"/>
      <c r="E1" s="60"/>
      <c r="F1" s="56"/>
      <c r="G1" s="24"/>
      <c r="H1" s="24"/>
      <c r="I1" s="24"/>
      <c r="J1" s="24"/>
      <c r="K1" s="24"/>
      <c r="L1" s="24"/>
      <c r="N1" s="24"/>
      <c r="O1" s="24"/>
      <c r="P1" s="24"/>
      <c r="Q1" s="24"/>
      <c r="R1" s="24"/>
    </row>
    <row r="2" spans="2:18" x14ac:dyDescent="0.25">
      <c r="B2" s="103" t="s">
        <v>8</v>
      </c>
      <c r="C2" s="103"/>
      <c r="D2" s="103"/>
      <c r="E2" s="104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</row>
    <row r="3" spans="2:18" x14ac:dyDescent="0.25"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</row>
    <row r="4" spans="2:18" x14ac:dyDescent="0.25">
      <c r="B4" s="21"/>
      <c r="C4" s="105" t="s">
        <v>36</v>
      </c>
      <c r="D4" s="105"/>
      <c r="E4" s="105"/>
      <c r="F4" s="105"/>
      <c r="G4" s="105"/>
      <c r="H4" s="106">
        <f>'Overview, Notes &amp; Disclaimer'!E17</f>
        <v>0</v>
      </c>
      <c r="I4" s="107"/>
      <c r="J4" s="107"/>
      <c r="K4" s="107"/>
      <c r="L4" s="108"/>
      <c r="M4" s="105">
        <f>'Overview, Notes &amp; Disclaimer'!J17</f>
        <v>0</v>
      </c>
      <c r="N4" s="105"/>
      <c r="O4" s="105"/>
      <c r="P4" s="105"/>
      <c r="Q4" s="105"/>
      <c r="R4" s="105"/>
    </row>
    <row r="5" spans="2:18" x14ac:dyDescent="0.25">
      <c r="B5" s="34" t="s">
        <v>9</v>
      </c>
      <c r="C5" s="22" t="s">
        <v>10</v>
      </c>
      <c r="D5" s="57" t="s">
        <v>11</v>
      </c>
      <c r="E5" s="57" t="s">
        <v>37</v>
      </c>
      <c r="F5" s="57" t="s">
        <v>41</v>
      </c>
      <c r="G5" s="22" t="s">
        <v>42</v>
      </c>
      <c r="H5" s="39" t="s">
        <v>88</v>
      </c>
      <c r="I5" s="22" t="s">
        <v>12</v>
      </c>
      <c r="J5" s="26" t="s">
        <v>104</v>
      </c>
      <c r="K5" s="22" t="s">
        <v>46</v>
      </c>
      <c r="L5" s="22" t="s">
        <v>13</v>
      </c>
      <c r="M5" s="39" t="s">
        <v>88</v>
      </c>
      <c r="N5" s="22" t="s">
        <v>14</v>
      </c>
      <c r="O5" s="22" t="s">
        <v>104</v>
      </c>
      <c r="P5" s="22" t="s">
        <v>15</v>
      </c>
      <c r="Q5" s="22" t="s">
        <v>46</v>
      </c>
      <c r="R5" s="22" t="s">
        <v>16</v>
      </c>
    </row>
    <row r="6" spans="2:18" x14ac:dyDescent="0.25">
      <c r="B6" s="4">
        <v>1</v>
      </c>
      <c r="C6" s="23" t="str">
        <f>IFERROR(INDEX(B2B!A:F,MATCH('B2B Pin Table'!B6,B2B!A:A,0),6),"---")</f>
        <v>1</v>
      </c>
      <c r="D6" s="57" t="str">
        <f>IFERROR(IF((COUNTIF(B2B!A2:K2,H4)&lt;0),"---",INDEX(B2B!A:K,MATCH('B2B Pin Table'!B6,B2B!A:A,0),2)),"---")</f>
        <v>JM1</v>
      </c>
      <c r="E6" s="58" t="str">
        <f>IFERROR(IF((COUNTIF(B2B!A2:K2,H4)&lt;0),"---",INDEX(B2B!A:K,MATCH('B2B Pin Table'!B6,B2B!A:A,0),3)),"---")</f>
        <v>2</v>
      </c>
      <c r="F6" s="57" t="str">
        <f>IFERROR(IF((COUNTIF(B2B!A2:K2,L4)&lt;0),"---",INDEX(B2B!A:K,MATCH('B2B Pin Table'!B6,B2B!A:A,0),4)),"---")</f>
        <v>JM1</v>
      </c>
      <c r="G6" s="23" t="str">
        <f>IFERROR(IF((COUNTIF(B2B!A2:K2,L4)&lt;0),"---",INDEX(B2B!A:K,MATCH('B2B Pin Table'!B6,B2B!A:A,0),5)),"---")</f>
        <v>1</v>
      </c>
      <c r="H6" s="23" t="str">
        <f>IFERROR(IF(VLOOKUP($D6&amp;"-"&amp;$E6,IF($H$4="TEBA0714_REV01",CALC_CONN_TEBA0714_REV01!$F:$I,IF($H$4="TEBB0714_REV01",CALC_CONN_TEBB0714_REV01!$F:$I,IF($H$4="TEBT0714_REV01",CALC_CONN_TEBT0714_REV01!$F:$I))),4,0)="--","---",IF($H$4="TEBA0714_REV01",CALC_CONN_TEBA0714_REV01!$G6&amp; " --&gt; " &amp;CALC_CONN_TEBA0714_REV01!$I6&amp; " --&gt; ",IF($H$4="TEBB0714_REV01",CALC_CONN_TEBB0714_REV01!$G6&amp; " --&gt; " &amp;CALC_CONN_TEBB0714_REV01!$I6&amp; " --&gt; ",IF($H$4="TEBT0714_REV01",CALC_CONN_TEBT0714_REV01!$G6&amp; " --&gt; " &amp;CALC_CONN_TEBT0714_REV01!$I6&amp; " --&gt; ")))),"---")</f>
        <v>---</v>
      </c>
      <c r="I6" s="23" t="str">
        <f>IFERROR(IF(VLOOKUP($D6&amp;"-"&amp;$E6,IF($H$4="TEBA0714_REV01",CALC_CONN_TEBA0714_REV01!$F:$H,IF($H$4="TEBB0714_REV01",CALC_CONN_TEBB0714_REV01!$F:$H,IF($H$4="TEBT0714_REV01",CALC_CONN_TEBT0714_REV01!$F:$H))),3,0)="--",VLOOKUP($D6&amp;"-"&amp;$E6,IF($H$4="TEBA0714_REV01",CALC_CONN_TEBA0714_REV01!$F:$H,IF($H$4="TEBB0714_REV01",CALC_CONN_TEBB0714_REV01!$F:$H,IF($H$4="TEBT0714_REV01",CALC_CONN_TEBT0714_REV01!$F:$H))),2,0),VLOOKUP($D6&amp;"-"&amp;$E6,IF($H$4="TEBA0714_REV01",CALC_CONN_TEBA0714_REV01!$F:$H,IF($H$4="TEBB0714_REV01",CALC_CONN_TEBB0714_REV01!$F:$H,IF($H$4="TEBT0714_REV01",CALC_CONN_TEBT0714_REV01!$F:$H))),3,0)),"---")</f>
        <v>---</v>
      </c>
      <c r="J6" s="23" t="str">
        <f>IFERROR(VLOOKUP(I6,IF($H$4="TEBA0714_REV01",RAW_c_TEBA0714_REV01!$AE:$AM,IF($H$4="TEBB0714_REV01",RAW_c_TEBB0714_REV01!$AE:$AM,IF($H$4="TEBT0714_REV01",RAW_c_TEBT0714_REV01!$AE:$AM))),9,0),"---")</f>
        <v>---</v>
      </c>
      <c r="K6" s="23" t="str">
        <f>IFERROR(VLOOKUP(D6&amp;"-"&amp;E6,IF($H$4="TEBA0714_REV01",RAW_c_TEBA0714_REV01!$AD:$AK,IF($H$4="TEBB0714_REV01",RAW_c_TEBB0714_REV01!$AD:$AK,IF($H$4="TEBT0714_REV01",RAW_c_TEBT0714_REV01!$AD:$AK,"???"))),6,0),"---")</f>
        <v>---</v>
      </c>
      <c r="L6" s="23" t="str">
        <f>IFERROR(VLOOKUP(D6&amp;"-"&amp;E6,IF($H$4="TEBA0714_REV01",RAW_c_TEBA0714_REV01!$AD:$AL,IF($H$4="TEBB0714_REV01",RAW_c_TEBB0714_REV01!$AD:$AL,IF($H$4="TEBT0714_REV01",RAW_c_TEBT0714_REV01!$AD:$AL,"???"))),9,0),"---")</f>
        <v>---</v>
      </c>
      <c r="M6" s="23" t="str">
        <f>IFERROR(IF(VLOOKUP($F6&amp;"-"&amp;$G6,IF($M$4="TE0714_REV01",RAW_m_TE0714_REV01!$F:$AU,IF($M$4="TE0714_REV02",RAW_m_TE0714_REV02!$F:$AU,IF($M$4="TE0714_REV03",RAW_m_TE0714_REV03!$F:$AU))),43,0)="--","---",IF($M$4="TE0714_REV01",RAW_m_TE0714_REV01!$AT6&amp; " --&gt; " &amp;RAW_m_TE0714_REV01!$AU6&amp; " --&gt; ",IF($M$4="TE0714_REV02",RAW_m_TE0714_REV02!$AT6&amp; " --&gt; " &amp;RAW_m_TE0714_REV02!$AU6&amp; " --&gt; ",IF($M$4="TE0714_REV03",RAW_m_TE0714_REV03!$AT6&amp; " --&gt; " &amp;RAW_m_TE0714_REV03!$AU6&amp; " --&gt; ")))),"---")</f>
        <v>---</v>
      </c>
      <c r="N6" s="23" t="str">
        <f>IFERROR(VLOOKUP(F6&amp;"-"&amp;G6,IF($M$4="TE0714_REV01",RAW_m_TE0714_REV01!$AD:$AJ,IF($M$4="TE0714_REV02",RAW_m_TE0714_REV02!$AD:$AJ,IF($M$4="TE0714_REV03",RAW_m_TE0714_REV03!$AD:$AJ))),7,0),"---")</f>
        <v>---</v>
      </c>
      <c r="O6" s="23" t="str">
        <f>IFERROR(VLOOKUP(N6,IF($M$4="TE0714_REV01",RAW_m_TE0714_REV01!$AJ:$AK,IF($M$4="TE0714_REV02",RAW_m_TE0714_REV02!$AJ:$AK,IF($M$4="TE0714_REV03",RAW_m_TE0714_REV03!$AJ:$AK))),2,0),"---")</f>
        <v>---</v>
      </c>
      <c r="P6" s="23" t="str">
        <f>IFERROR(VLOOKUP(F6&amp;"-"&amp;G6,IF($M$4="TE0714_REV01",RAW_m_TE0714_REV01!$AD:$AG,IF($M$4="TE0714_REV02",RAW_m_TE0714_REV02!$AD:$AG,IF($M$4="TE0714_REV03",RAW_m_TE0714_REV03!$AD:$AG))),3,0),"---")</f>
        <v>---</v>
      </c>
      <c r="Q6" s="23" t="str">
        <f>IFERROR(VLOOKUP(N6,IF($M$4="TE0714_REV01",RAW_m_TE0714_REV01!$AE:$AH,IF($M$4="TE0714_REV02",RAW_m_TE0714_REV02!$AE:$AH,IF($M$4="TE0714_REV03",RAW_m_TE0714_REV03!$AE:$AH))),4,0),"---")</f>
        <v>---</v>
      </c>
      <c r="R6" s="23" t="str">
        <f>IFERROR(VLOOKUP(F6&amp;"-"&amp;G6,IF($M$4="TE0714_REV01",RAW_m_TE0714_REV01!$AD:$AG,IF($M$4="TE0714_REV02",RAW_m_TE0714_REV02!$AD:$AG,IF($M$4="TE0714_REV03",RAW_m_TE0714_REV03!$AD:$AG))),4,0),"---")</f>
        <v>---</v>
      </c>
    </row>
    <row r="7" spans="2:18" x14ac:dyDescent="0.25">
      <c r="B7" s="4">
        <v>2</v>
      </c>
      <c r="C7" s="23" t="str">
        <f>IFERROR(INDEX(B2B!A:F,MATCH('B2B Pin Table'!B7,B2B!A:A,0),6),"---")</f>
        <v>2</v>
      </c>
      <c r="D7" s="57" t="str">
        <f>IFERROR(IF((COUNTIF(B2B!A3:K3,H5)&lt;0),"---",INDEX(B2B!A:K,MATCH('B2B Pin Table'!B7,B2B!A:A,0),2)),"---")</f>
        <v>JM1</v>
      </c>
      <c r="E7" s="58" t="str">
        <f>IFERROR(IF((COUNTIF(B2B!A3:K3,H5)&lt;0),"---",INDEX(B2B!A:K,MATCH('B2B Pin Table'!B7,B2B!A:A,0),3)),"---")</f>
        <v>1</v>
      </c>
      <c r="F7" s="57" t="str">
        <f>IFERROR(IF((COUNTIF(B2B!A3:K3,L5)&lt;0),"---",INDEX(B2B!A:K,MATCH('B2B Pin Table'!B7,B2B!A:A,0),4)),"---")</f>
        <v>JM1</v>
      </c>
      <c r="G7" s="23" t="str">
        <f>IFERROR(IF((COUNTIF(B2B!A3:K3,L5)&lt;0),"---",INDEX(B2B!A:K,MATCH('B2B Pin Table'!B7,B2B!A:A,0),5)),"---")</f>
        <v>2</v>
      </c>
      <c r="H7" s="23" t="str">
        <f>IFERROR(IF(VLOOKUP($D7&amp;"-"&amp;$E7,IF($H$4="TEBA0714_REV01",CALC_CONN_TEBA0714_REV01!$F:$I,IF($H$4="TEBB0714_REV01",CALC_CONN_TEBB0714_REV01!$F:$I,IF($H$4="TEBT0714_REV01",CALC_CONN_TEBT0714_REV01!$F:$I))),4,0)="--","---",IF($H$4="TEBA0714_REV01",CALC_CONN_TEBA0714_REV01!$G7&amp; " --&gt; " &amp;CALC_CONN_TEBA0714_REV01!$I7&amp; " --&gt; ",IF($H$4="TEBB0714_REV01",CALC_CONN_TEBB0714_REV01!$G7&amp; " --&gt; " &amp;CALC_CONN_TEBB0714_REV01!$I7&amp; " --&gt; ",IF($H$4="TEBT0714_REV01",CALC_CONN_TEBT0714_REV01!$G7&amp; " --&gt; " &amp;CALC_CONN_TEBT0714_REV01!$I7&amp; " --&gt; ")))),"---")</f>
        <v>---</v>
      </c>
      <c r="I7" s="23" t="str">
        <f>IFERROR(IF(VLOOKUP($D7&amp;"-"&amp;$E7,IF($H$4="TEBA0714_REV01",CALC_CONN_TEBA0714_REV01!$F:$H,IF($H$4="TEBB0714_REV01",CALC_CONN_TEBB0714_REV01!$F:$H,IF($H$4="TEBT0714_REV01",CALC_CONN_TEBT0714_REV01!$F:$H))),3,0)="--",VLOOKUP($D7&amp;"-"&amp;$E7,IF($H$4="TEBA0714_REV01",CALC_CONN_TEBA0714_REV01!$F:$H,IF($H$4="TEBB0714_REV01",CALC_CONN_TEBB0714_REV01!$F:$H,IF($H$4="TEBT0714_REV01",CALC_CONN_TEBT0714_REV01!$F:$H))),2,0),VLOOKUP($D7&amp;"-"&amp;$E7,IF($H$4="TEBA0714_REV01",CALC_CONN_TEBA0714_REV01!$F:$H,IF($H$4="TEBB0714_REV01",CALC_CONN_TEBB0714_REV01!$F:$H,IF($H$4="TEBT0714_REV01",CALC_CONN_TEBT0714_REV01!$F:$H))),3,0)),"---")</f>
        <v>---</v>
      </c>
      <c r="J7" s="23" t="str">
        <f>IFERROR(VLOOKUP(I7,IF($H$4="TEBA0714_REV01",RAW_c_TEBA0714_REV01!$AE:$AM,IF($H$4="TEBB0714_REV01",RAW_c_TEBB0714_REV01!$AE:$AM,IF($H$4="TEBT0714_REV01",RAW_c_TEBT0714_REV01!$AE:$AM))),9,0),"---")</f>
        <v>---</v>
      </c>
      <c r="K7" s="23" t="str">
        <f>IFERROR(VLOOKUP(D7&amp;"-"&amp;E7,IF($H$4="TEBA0714_REV01",RAW_c_TEBA0714_REV01!$AD:$AK,IF($H$4="TEBB0714_REV01",RAW_c_TEBB0714_REV01!$AD:$AK,IF($H$4="TEBT0714_REV01",RAW_c_TEBT0714_REV01!$AD:$AK,"???"))),6,0),"---")</f>
        <v>---</v>
      </c>
      <c r="L7" s="23" t="str">
        <f>IFERROR(VLOOKUP(D7&amp;"-"&amp;E7,IF($H$4="TEBA0714_REV01",RAW_c_TEBA0714_REV01!$AD:$AL,IF($H$4="TEBB0714_REV01",RAW_c_TEBB0714_REV01!$AD:$AL,IF($H$4="TEBT0714_REV01",RAW_c_TEBT0714_REV01!$AD:$AL,"???"))),9,0),"---")</f>
        <v>---</v>
      </c>
      <c r="M7" s="23" t="str">
        <f>IFERROR(IF(VLOOKUP($F7&amp;"-"&amp;$G7,IF($M$4="TE0714_REV01",RAW_m_TE0714_REV01!$F:$AU,IF($M$4="TE0714_REV02",RAW_m_TE0714_REV02!$F:$AU,IF($M$4="TE0714_REV03",RAW_m_TE0714_REV03!$F:$AU))),43,0)="--","---",IF($M$4="TE0714_REV01",RAW_m_TE0714_REV01!$AT7&amp; " --&gt; " &amp;RAW_m_TE0714_REV01!$AU7&amp; " --&gt; ",IF($M$4="TE0714_REV02",RAW_m_TE0714_REV02!$AT7&amp; " --&gt; " &amp;RAW_m_TE0714_REV02!$AU7&amp; " --&gt; ",IF($M$4="TE0714_REV03",RAW_m_TE0714_REV03!$AT7&amp; " --&gt; " &amp;RAW_m_TE0714_REV03!$AU7&amp; " --&gt; ")))),"---")</f>
        <v>---</v>
      </c>
      <c r="N7" s="23" t="str">
        <f>IFERROR(VLOOKUP(F7&amp;"-"&amp;G7,IF($M$4="TE0714_REV01",RAW_m_TE0714_REV01!$AD:$AJ,IF($M$4="TE0714_REV02",RAW_m_TE0714_REV02!$AD:$AJ,IF($M$4="TE0714_REV03",RAW_m_TE0714_REV03!$AD:$AJ))),7,0),"---")</f>
        <v>---</v>
      </c>
      <c r="O7" s="23" t="str">
        <f>IFERROR(VLOOKUP(N7,IF($M$4="TE0714_REV01",RAW_m_TE0714_REV01!$AJ:$AK,IF($M$4="TE0714_REV02",RAW_m_TE0714_REV02!$AJ:$AK,IF($M$4="TE0714_REV03",RAW_m_TE0714_REV03!$AJ:$AK))),2,0),"---")</f>
        <v>---</v>
      </c>
      <c r="P7" s="23" t="str">
        <f>IFERROR(VLOOKUP(F7&amp;"-"&amp;G7,IF($M$4="TE0714_REV01",RAW_m_TE0714_REV01!$AD:$AG,IF($M$4="TE0714_REV02",RAW_m_TE0714_REV02!$AD:$AG,IF($M$4="TE0714_REV03",RAW_m_TE0714_REV03!$AD:$AG))),3,0),"---")</f>
        <v>---</v>
      </c>
      <c r="Q7" s="23" t="str">
        <f>IFERROR(VLOOKUP(N7,IF($M$4="TE0714_REV01",RAW_m_TE0714_REV01!$AE:$AH,IF($M$4="TE0714_REV02",RAW_m_TE0714_REV02!$AE:$AH,IF($M$4="TE0714_REV03",RAW_m_TE0714_REV03!$AE:$AH))),4,0),"---")</f>
        <v>---</v>
      </c>
      <c r="R7" s="23" t="str">
        <f>IFERROR(VLOOKUP(F7&amp;"-"&amp;G7,IF($M$4="TE0714_REV01",RAW_m_TE0714_REV01!$AD:$AG,IF($M$4="TE0714_REV02",RAW_m_TE0714_REV02!$AD:$AG,IF($M$4="TE0714_REV03",RAW_m_TE0714_REV03!$AD:$AG))),4,0),"---")</f>
        <v>---</v>
      </c>
    </row>
    <row r="8" spans="2:18" x14ac:dyDescent="0.25">
      <c r="B8" s="4">
        <v>3</v>
      </c>
      <c r="C8" s="23" t="str">
        <f>IFERROR(INDEX(B2B!A:F,MATCH('B2B Pin Table'!B8,B2B!A:A,0),6),"---")</f>
        <v>3</v>
      </c>
      <c r="D8" s="57" t="str">
        <f>IFERROR(IF((COUNTIF(B2B!A4:K4,H6)&lt;0),"---",INDEX(B2B!A:K,MATCH('B2B Pin Table'!B8,B2B!A:A,0),2)),"---")</f>
        <v>JM1</v>
      </c>
      <c r="E8" s="58" t="str">
        <f>IFERROR(IF((COUNTIF(B2B!A4:K4,H6)&lt;0),"---",INDEX(B2B!A:K,MATCH('B2B Pin Table'!B8,B2B!A:A,0),3)),"---")</f>
        <v>4</v>
      </c>
      <c r="F8" s="57" t="str">
        <f>IFERROR(IF((COUNTIF(B2B!A4:K4,L6)&lt;0),"---",INDEX(B2B!A:K,MATCH('B2B Pin Table'!B8,B2B!A:A,0),4)),"---")</f>
        <v>JM1</v>
      </c>
      <c r="G8" s="23" t="str">
        <f>IFERROR(IF((COUNTIF(B2B!A4:K4,L6)&lt;0),"---",INDEX(B2B!A:K,MATCH('B2B Pin Table'!B8,B2B!A:A,0),5)),"---")</f>
        <v>3</v>
      </c>
      <c r="H8" s="23" t="str">
        <f>IFERROR(IF(VLOOKUP($D8&amp;"-"&amp;$E8,IF($H$4="TEBA0714_REV01",CALC_CONN_TEBA0714_REV01!$F:$I,IF($H$4="TEBB0714_REV01",CALC_CONN_TEBB0714_REV01!$F:$I,IF($H$4="TEBT0714_REV01",CALC_CONN_TEBT0714_REV01!$F:$I))),4,0)="--","---",IF($H$4="TEBA0714_REV01",CALC_CONN_TEBA0714_REV01!$G8&amp; " --&gt; " &amp;CALC_CONN_TEBA0714_REV01!$I8&amp; " --&gt; ",IF($H$4="TEBB0714_REV01",CALC_CONN_TEBB0714_REV01!$G8&amp; " --&gt; " &amp;CALC_CONN_TEBB0714_REV01!$I8&amp; " --&gt; ",IF($H$4="TEBT0714_REV01",CALC_CONN_TEBT0714_REV01!$G8&amp; " --&gt; " &amp;CALC_CONN_TEBT0714_REV01!$I8&amp; " --&gt; ")))),"---")</f>
        <v>---</v>
      </c>
      <c r="I8" s="23" t="str">
        <f>IFERROR(IF(VLOOKUP($D8&amp;"-"&amp;$E8,IF($H$4="TEBA0714_REV01",CALC_CONN_TEBA0714_REV01!$F:$H,IF($H$4="TEBB0714_REV01",CALC_CONN_TEBB0714_REV01!$F:$H,IF($H$4="TEBT0714_REV01",CALC_CONN_TEBT0714_REV01!$F:$H))),3,0)="--",VLOOKUP($D8&amp;"-"&amp;$E8,IF($H$4="TEBA0714_REV01",CALC_CONN_TEBA0714_REV01!$F:$H,IF($H$4="TEBB0714_REV01",CALC_CONN_TEBB0714_REV01!$F:$H,IF($H$4="TEBT0714_REV01",CALC_CONN_TEBT0714_REV01!$F:$H))),2,0),VLOOKUP($D8&amp;"-"&amp;$E8,IF($H$4="TEBA0714_REV01",CALC_CONN_TEBA0714_REV01!$F:$H,IF($H$4="TEBB0714_REV01",CALC_CONN_TEBB0714_REV01!$F:$H,IF($H$4="TEBT0714_REV01",CALC_CONN_TEBT0714_REV01!$F:$H))),3,0)),"---")</f>
        <v>---</v>
      </c>
      <c r="J8" s="23" t="str">
        <f>IFERROR(VLOOKUP(I8,IF($H$4="TEBA0714_REV01",RAW_c_TEBA0714_REV01!$AE:$AM,IF($H$4="TEBB0714_REV01",RAW_c_TEBB0714_REV01!$AE:$AM,IF($H$4="TEBT0714_REV01",RAW_c_TEBT0714_REV01!$AE:$AM))),9,0),"---")</f>
        <v>---</v>
      </c>
      <c r="K8" s="23" t="str">
        <f>IFERROR(VLOOKUP(D8&amp;"-"&amp;E8,IF($H$4="TEBA0714_REV01",RAW_c_TEBA0714_REV01!$AD:$AK,IF($H$4="TEBB0714_REV01",RAW_c_TEBB0714_REV01!$AD:$AK,IF($H$4="TEBT0714_REV01",RAW_c_TEBT0714_REV01!$AD:$AK,"???"))),6,0),"---")</f>
        <v>---</v>
      </c>
      <c r="L8" s="23" t="str">
        <f>IFERROR(VLOOKUP(D8&amp;"-"&amp;E8,IF($H$4="TEBA0714_REV01",RAW_c_TEBA0714_REV01!$AD:$AL,IF($H$4="TEBB0714_REV01",RAW_c_TEBB0714_REV01!$AD:$AL,IF($H$4="TEBT0714_REV01",RAW_c_TEBT0714_REV01!$AD:$AL,"???"))),9,0),"---")</f>
        <v>---</v>
      </c>
      <c r="M8" s="23" t="str">
        <f>IFERROR(IF(VLOOKUP($F8&amp;"-"&amp;$G8,IF($M$4="TE0714_REV01",RAW_m_TE0714_REV01!$F:$AU,IF($M$4="TE0714_REV02",RAW_m_TE0714_REV02!$F:$AU,IF($M$4="TE0714_REV03",RAW_m_TE0714_REV03!$F:$AU))),43,0)="--","---",IF($M$4="TE0714_REV01",RAW_m_TE0714_REV01!$AT8&amp; " --&gt; " &amp;RAW_m_TE0714_REV01!$AU8&amp; " --&gt; ",IF($M$4="TE0714_REV02",RAW_m_TE0714_REV02!$AT8&amp; " --&gt; " &amp;RAW_m_TE0714_REV02!$AU8&amp; " --&gt; ",IF($M$4="TE0714_REV03",RAW_m_TE0714_REV03!$AT8&amp; " --&gt; " &amp;RAW_m_TE0714_REV03!$AU8&amp; " --&gt; ")))),"---")</f>
        <v>---</v>
      </c>
      <c r="N8" s="23" t="str">
        <f>IFERROR(VLOOKUP(F8&amp;"-"&amp;G8,IF($M$4="TE0714_REV01",RAW_m_TE0714_REV01!$AD:$AJ,IF($M$4="TE0714_REV02",RAW_m_TE0714_REV02!$AD:$AJ,IF($M$4="TE0714_REV03",RAW_m_TE0714_REV03!$AD:$AJ))),7,0),"---")</f>
        <v>---</v>
      </c>
      <c r="O8" s="23" t="str">
        <f>IFERROR(VLOOKUP(N8,IF($M$4="TE0714_REV01",RAW_m_TE0714_REV01!$AJ:$AK,IF($M$4="TE0714_REV02",RAW_m_TE0714_REV02!$AJ:$AK,IF($M$4="TE0714_REV03",RAW_m_TE0714_REV03!$AJ:$AK))),2,0),"---")</f>
        <v>---</v>
      </c>
      <c r="P8" s="23" t="str">
        <f>IFERROR(VLOOKUP(F8&amp;"-"&amp;G8,IF($M$4="TE0714_REV01",RAW_m_TE0714_REV01!$AD:$AG,IF($M$4="TE0714_REV02",RAW_m_TE0714_REV02!$AD:$AG,IF($M$4="TE0714_REV03",RAW_m_TE0714_REV03!$AD:$AG))),3,0),"---")</f>
        <v>---</v>
      </c>
      <c r="Q8" s="23" t="str">
        <f>IFERROR(VLOOKUP(N8,IF($M$4="TE0714_REV01",RAW_m_TE0714_REV01!$AE:$AH,IF($M$4="TE0714_REV02",RAW_m_TE0714_REV02!$AE:$AH,IF($M$4="TE0714_REV03",RAW_m_TE0714_REV03!$AE:$AH))),4,0),"---")</f>
        <v>---</v>
      </c>
      <c r="R8" s="23" t="str">
        <f>IFERROR(VLOOKUP(F8&amp;"-"&amp;G8,IF($M$4="TE0714_REV01",RAW_m_TE0714_REV01!$AD:$AG,IF($M$4="TE0714_REV02",RAW_m_TE0714_REV02!$AD:$AG,IF($M$4="TE0714_REV03",RAW_m_TE0714_REV03!$AD:$AG))),4,0),"---")</f>
        <v>---</v>
      </c>
    </row>
    <row r="9" spans="2:18" x14ac:dyDescent="0.25">
      <c r="B9" s="4">
        <v>4</v>
      </c>
      <c r="C9" s="23" t="str">
        <f>IFERROR(INDEX(B2B!A:F,MATCH('B2B Pin Table'!B9,B2B!A:A,0),6),"---")</f>
        <v>4</v>
      </c>
      <c r="D9" s="57" t="str">
        <f>IFERROR(IF((COUNTIF(B2B!A5:K5,H7)&lt;0),"---",INDEX(B2B!A:K,MATCH('B2B Pin Table'!B9,B2B!A:A,0),2)),"---")</f>
        <v>JM1</v>
      </c>
      <c r="E9" s="58" t="str">
        <f>IFERROR(IF((COUNTIF(B2B!A5:K5,H7)&lt;0),"---",INDEX(B2B!A:K,MATCH('B2B Pin Table'!B9,B2B!A:A,0),3)),"---")</f>
        <v>3</v>
      </c>
      <c r="F9" s="57" t="str">
        <f>IFERROR(IF((COUNTIF(B2B!A5:K5,L7)&lt;0),"---",INDEX(B2B!A:K,MATCH('B2B Pin Table'!B9,B2B!A:A,0),4)),"---")</f>
        <v>JM1</v>
      </c>
      <c r="G9" s="23" t="str">
        <f>IFERROR(IF((COUNTIF(B2B!A5:K5,L7)&lt;0),"---",INDEX(B2B!A:K,MATCH('B2B Pin Table'!B9,B2B!A:A,0),5)),"---")</f>
        <v>4</v>
      </c>
      <c r="H9" s="23" t="str">
        <f>IFERROR(IF(VLOOKUP($D9&amp;"-"&amp;$E9,IF($H$4="TEBA0714_REV01",CALC_CONN_TEBA0714_REV01!$F:$I,IF($H$4="TEBB0714_REV01",CALC_CONN_TEBB0714_REV01!$F:$I,IF($H$4="TEBT0714_REV01",CALC_CONN_TEBT0714_REV01!$F:$I))),4,0)="--","---",IF($H$4="TEBA0714_REV01",CALC_CONN_TEBA0714_REV01!$G9&amp; " --&gt; " &amp;CALC_CONN_TEBA0714_REV01!$I9&amp; " --&gt; ",IF($H$4="TEBB0714_REV01",CALC_CONN_TEBB0714_REV01!$G9&amp; " --&gt; " &amp;CALC_CONN_TEBB0714_REV01!$I9&amp; " --&gt; ",IF($H$4="TEBT0714_REV01",CALC_CONN_TEBT0714_REV01!$G9&amp; " --&gt; " &amp;CALC_CONN_TEBT0714_REV01!$I9&amp; " --&gt; ")))),"---")</f>
        <v>---</v>
      </c>
      <c r="I9" s="23" t="str">
        <f>IFERROR(IF(VLOOKUP($D9&amp;"-"&amp;$E9,IF($H$4="TEBA0714_REV01",CALC_CONN_TEBA0714_REV01!$F:$H,IF($H$4="TEBB0714_REV01",CALC_CONN_TEBB0714_REV01!$F:$H,IF($H$4="TEBT0714_REV01",CALC_CONN_TEBT0714_REV01!$F:$H))),3,0)="--",VLOOKUP($D9&amp;"-"&amp;$E9,IF($H$4="TEBA0714_REV01",CALC_CONN_TEBA0714_REV01!$F:$H,IF($H$4="TEBB0714_REV01",CALC_CONN_TEBB0714_REV01!$F:$H,IF($H$4="TEBT0714_REV01",CALC_CONN_TEBT0714_REV01!$F:$H))),2,0),VLOOKUP($D9&amp;"-"&amp;$E9,IF($H$4="TEBA0714_REV01",CALC_CONN_TEBA0714_REV01!$F:$H,IF($H$4="TEBB0714_REV01",CALC_CONN_TEBB0714_REV01!$F:$H,IF($H$4="TEBT0714_REV01",CALC_CONN_TEBT0714_REV01!$F:$H))),3,0)),"---")</f>
        <v>---</v>
      </c>
      <c r="J9" s="23" t="str">
        <f>IFERROR(VLOOKUP(I9,IF($H$4="TEBA0714_REV01",RAW_c_TEBA0714_REV01!$AE:$AM,IF($H$4="TEBB0714_REV01",RAW_c_TEBB0714_REV01!$AE:$AM,IF($H$4="TEBT0714_REV01",RAW_c_TEBT0714_REV01!$AE:$AM))),9,0),"---")</f>
        <v>---</v>
      </c>
      <c r="K9" s="23" t="str">
        <f>IFERROR(VLOOKUP(D9&amp;"-"&amp;E9,IF($H$4="TEBA0714_REV01",RAW_c_TEBA0714_REV01!$AD:$AK,IF($H$4="TEBB0714_REV01",RAW_c_TEBB0714_REV01!$AD:$AK,IF($H$4="TEBT0714_REV01",RAW_c_TEBT0714_REV01!$AD:$AK,"???"))),6,0),"---")</f>
        <v>---</v>
      </c>
      <c r="L9" s="23" t="str">
        <f>IFERROR(VLOOKUP(D9&amp;"-"&amp;E9,IF($H$4="TEBA0714_REV01",RAW_c_TEBA0714_REV01!$AD:$AL,IF($H$4="TEBB0714_REV01",RAW_c_TEBB0714_REV01!$AD:$AL,IF($H$4="TEBT0714_REV01",RAW_c_TEBT0714_REV01!$AD:$AL,"???"))),9,0),"---")</f>
        <v>---</v>
      </c>
      <c r="M9" s="23" t="str">
        <f>IFERROR(IF(VLOOKUP($F9&amp;"-"&amp;$G9,IF($M$4="TE0714_REV01",RAW_m_TE0714_REV01!$F:$AU,IF($M$4="TE0714_REV02",RAW_m_TE0714_REV02!$F:$AU,IF($M$4="TE0714_REV03",RAW_m_TE0714_REV03!$F:$AU))),43,0)="--","---",IF($M$4="TE0714_REV01",RAW_m_TE0714_REV01!$AT9&amp; " --&gt; " &amp;RAW_m_TE0714_REV01!$AU9&amp; " --&gt; ",IF($M$4="TE0714_REV02",RAW_m_TE0714_REV02!$AT9&amp; " --&gt; " &amp;RAW_m_TE0714_REV02!$AU9&amp; " --&gt; ",IF($M$4="TE0714_REV03",RAW_m_TE0714_REV03!$AT9&amp; " --&gt; " &amp;RAW_m_TE0714_REV03!$AU9&amp; " --&gt; ")))),"---")</f>
        <v>---</v>
      </c>
      <c r="N9" s="23" t="str">
        <f>IFERROR(VLOOKUP(F9&amp;"-"&amp;G9,IF($M$4="TE0714_REV01",RAW_m_TE0714_REV01!$AD:$AJ,IF($M$4="TE0714_REV02",RAW_m_TE0714_REV02!$AD:$AJ,IF($M$4="TE0714_REV03",RAW_m_TE0714_REV03!$AD:$AJ))),7,0),"---")</f>
        <v>---</v>
      </c>
      <c r="O9" s="23" t="str">
        <f>IFERROR(VLOOKUP(N9,IF($M$4="TE0714_REV01",RAW_m_TE0714_REV01!$AJ:$AK,IF($M$4="TE0714_REV02",RAW_m_TE0714_REV02!$AJ:$AK,IF($M$4="TE0714_REV03",RAW_m_TE0714_REV03!$AJ:$AK))),2,0),"---")</f>
        <v>---</v>
      </c>
      <c r="P9" s="23" t="str">
        <f>IFERROR(VLOOKUP(F9&amp;"-"&amp;G9,IF($M$4="TE0714_REV01",RAW_m_TE0714_REV01!$AD:$AG,IF($M$4="TE0714_REV02",RAW_m_TE0714_REV02!$AD:$AG,IF($M$4="TE0714_REV03",RAW_m_TE0714_REV03!$AD:$AG))),3,0),"---")</f>
        <v>---</v>
      </c>
      <c r="Q9" s="23" t="str">
        <f>IFERROR(VLOOKUP(N9,IF($M$4="TE0714_REV01",RAW_m_TE0714_REV01!$AE:$AH,IF($M$4="TE0714_REV02",RAW_m_TE0714_REV02!$AE:$AH,IF($M$4="TE0714_REV03",RAW_m_TE0714_REV03!$AE:$AH))),4,0),"---")</f>
        <v>---</v>
      </c>
      <c r="R9" s="23" t="str">
        <f>IFERROR(VLOOKUP(F9&amp;"-"&amp;G9,IF($M$4="TE0714_REV01",RAW_m_TE0714_REV01!$AD:$AG,IF($M$4="TE0714_REV02",RAW_m_TE0714_REV02!$AD:$AG,IF($M$4="TE0714_REV03",RAW_m_TE0714_REV03!$AD:$AG))),4,0),"---")</f>
        <v>---</v>
      </c>
    </row>
    <row r="10" spans="2:18" x14ac:dyDescent="0.25">
      <c r="B10" s="4">
        <v>5</v>
      </c>
      <c r="C10" s="23" t="str">
        <f>IFERROR(INDEX(B2B!A:F,MATCH('B2B Pin Table'!B10,B2B!A:A,0),6),"---")</f>
        <v>Power GND</v>
      </c>
      <c r="D10" s="57" t="str">
        <f>IFERROR(IF((COUNTIF(B2B!A6:K6,H8)&lt;0),"---",INDEX(B2B!A:K,MATCH('B2B Pin Table'!B10,B2B!A:A,0),2)),"---")</f>
        <v>JM1</v>
      </c>
      <c r="E10" s="58" t="str">
        <f>IFERROR(IF((COUNTIF(B2B!A6:K6,H8)&lt;0),"---",INDEX(B2B!A:K,MATCH('B2B Pin Table'!B10,B2B!A:A,0),3)),"---")</f>
        <v>6</v>
      </c>
      <c r="F10" s="57" t="str">
        <f>IFERROR(IF((COUNTIF(B2B!A6:K6,L8)&lt;0),"---",INDEX(B2B!A:K,MATCH('B2B Pin Table'!B10,B2B!A:A,0),4)),"---")</f>
        <v>JM1</v>
      </c>
      <c r="G10" s="23" t="str">
        <f>IFERROR(IF((COUNTIF(B2B!A6:K6,L8)&lt;0),"---",INDEX(B2B!A:K,MATCH('B2B Pin Table'!B10,B2B!A:A,0),5)),"---")</f>
        <v>5</v>
      </c>
      <c r="H10" s="23" t="str">
        <f>IFERROR(IF(VLOOKUP($D10&amp;"-"&amp;$E10,IF($H$4="TEBA0714_REV01",CALC_CONN_TEBA0714_REV01!$F:$I,IF($H$4="TEBB0714_REV01",CALC_CONN_TEBB0714_REV01!$F:$I,IF($H$4="TEBT0714_REV01",CALC_CONN_TEBT0714_REV01!$F:$I))),4,0)="--","---",IF($H$4="TEBA0714_REV01",CALC_CONN_TEBA0714_REV01!$G10&amp; " --&gt; " &amp;CALC_CONN_TEBA0714_REV01!$I10&amp; " --&gt; ",IF($H$4="TEBB0714_REV01",CALC_CONN_TEBB0714_REV01!$G10&amp; " --&gt; " &amp;CALC_CONN_TEBB0714_REV01!$I10&amp; " --&gt; ",IF($H$4="TEBT0714_REV01",CALC_CONN_TEBT0714_REV01!$G10&amp; " --&gt; " &amp;CALC_CONN_TEBT0714_REV01!$I10&amp; " --&gt; ")))),"---")</f>
        <v>---</v>
      </c>
      <c r="I10" s="23" t="str">
        <f>IFERROR(IF(VLOOKUP($D10&amp;"-"&amp;$E10,IF($H$4="TEBA0714_REV01",CALC_CONN_TEBA0714_REV01!$F:$H,IF($H$4="TEBB0714_REV01",CALC_CONN_TEBB0714_REV01!$F:$H,IF($H$4="TEBT0714_REV01",CALC_CONN_TEBT0714_REV01!$F:$H))),3,0)="--",VLOOKUP($D10&amp;"-"&amp;$E10,IF($H$4="TEBA0714_REV01",CALC_CONN_TEBA0714_REV01!$F:$H,IF($H$4="TEBB0714_REV01",CALC_CONN_TEBB0714_REV01!$F:$H,IF($H$4="TEBT0714_REV01",CALC_CONN_TEBT0714_REV01!$F:$H))),2,0),VLOOKUP($D10&amp;"-"&amp;$E10,IF($H$4="TEBA0714_REV01",CALC_CONN_TEBA0714_REV01!$F:$H,IF($H$4="TEBB0714_REV01",CALC_CONN_TEBB0714_REV01!$F:$H,IF($H$4="TEBT0714_REV01",CALC_CONN_TEBT0714_REV01!$F:$H))),3,0)),"---")</f>
        <v>---</v>
      </c>
      <c r="J10" s="23" t="str">
        <f>IFERROR(VLOOKUP(I10,IF($H$4="TEBA0714_REV01",RAW_c_TEBA0714_REV01!$AE:$AM,IF($H$4="TEBB0714_REV01",RAW_c_TEBB0714_REV01!$AE:$AM,IF($H$4="TEBT0714_REV01",RAW_c_TEBT0714_REV01!$AE:$AM))),9,0),"---")</f>
        <v>---</v>
      </c>
      <c r="K10" s="23" t="str">
        <f>IFERROR(VLOOKUP(D10&amp;"-"&amp;E10,IF($H$4="TEBA0714_REV01",RAW_c_TEBA0714_REV01!$AD:$AK,IF($H$4="TEBB0714_REV01",RAW_c_TEBB0714_REV01!$AD:$AK,IF($H$4="TEBT0714_REV01",RAW_c_TEBT0714_REV01!$AD:$AK,"???"))),6,0),"---")</f>
        <v>---</v>
      </c>
      <c r="L10" s="23" t="str">
        <f>IFERROR(VLOOKUP(D10&amp;"-"&amp;E10,IF($H$4="TEBA0714_REV01",RAW_c_TEBA0714_REV01!$AD:$AL,IF($H$4="TEBB0714_REV01",RAW_c_TEBB0714_REV01!$AD:$AL,IF($H$4="TEBT0714_REV01",RAW_c_TEBT0714_REV01!$AD:$AL,"???"))),9,0),"---")</f>
        <v>---</v>
      </c>
      <c r="M10" s="23" t="str">
        <f>IFERROR(IF(VLOOKUP($F10&amp;"-"&amp;$G10,IF($M$4="TE0714_REV01",RAW_m_TE0714_REV01!$F:$AU,IF($M$4="TE0714_REV02",RAW_m_TE0714_REV02!$F:$AU,IF($M$4="TE0714_REV03",RAW_m_TE0714_REV03!$F:$AU))),43,0)="--","---",IF($M$4="TE0714_REV01",RAW_m_TE0714_REV01!$AT10&amp; " --&gt; " &amp;RAW_m_TE0714_REV01!$AU10&amp; " --&gt; ",IF($M$4="TE0714_REV02",RAW_m_TE0714_REV02!$AT10&amp; " --&gt; " &amp;RAW_m_TE0714_REV02!$AU10&amp; " --&gt; ",IF($M$4="TE0714_REV03",RAW_m_TE0714_REV03!$AT10&amp; " --&gt; " &amp;RAW_m_TE0714_REV03!$AU10&amp; " --&gt; ")))),"---")</f>
        <v>---</v>
      </c>
      <c r="N10" s="23" t="str">
        <f>IFERROR(VLOOKUP(F10&amp;"-"&amp;G10,IF($M$4="TE0714_REV01",RAW_m_TE0714_REV01!$AD:$AJ,IF($M$4="TE0714_REV02",RAW_m_TE0714_REV02!$AD:$AJ,IF($M$4="TE0714_REV03",RAW_m_TE0714_REV03!$AD:$AJ))),7,0),"---")</f>
        <v>---</v>
      </c>
      <c r="O10" s="23" t="str">
        <f>IFERROR(VLOOKUP(N10,IF($M$4="TE0714_REV01",RAW_m_TE0714_REV01!$AJ:$AK,IF($M$4="TE0714_REV02",RAW_m_TE0714_REV02!$AJ:$AK,IF($M$4="TE0714_REV03",RAW_m_TE0714_REV03!$AJ:$AK))),2,0),"---")</f>
        <v>---</v>
      </c>
      <c r="P10" s="23" t="str">
        <f>IFERROR(VLOOKUP(F10&amp;"-"&amp;G10,IF($M$4="TE0714_REV01",RAW_m_TE0714_REV01!$AD:$AG,IF($M$4="TE0714_REV02",RAW_m_TE0714_REV02!$AD:$AG,IF($M$4="TE0714_REV03",RAW_m_TE0714_REV03!$AD:$AG))),3,0),"---")</f>
        <v>---</v>
      </c>
      <c r="Q10" s="23" t="str">
        <f>IFERROR(VLOOKUP(N10,IF($M$4="TE0714_REV01",RAW_m_TE0714_REV01!$AE:$AH,IF($M$4="TE0714_REV02",RAW_m_TE0714_REV02!$AE:$AH,IF($M$4="TE0714_REV03",RAW_m_TE0714_REV03!$AE:$AH))),4,0),"---")</f>
        <v>---</v>
      </c>
      <c r="R10" s="23" t="str">
        <f>IFERROR(VLOOKUP(F10&amp;"-"&amp;G10,IF($M$4="TE0714_REV01",RAW_m_TE0714_REV01!$AD:$AG,IF($M$4="TE0714_REV02",RAW_m_TE0714_REV02!$AD:$AG,IF($M$4="TE0714_REV03",RAW_m_TE0714_REV03!$AD:$AG))),4,0),"---")</f>
        <v>---</v>
      </c>
    </row>
    <row r="11" spans="2:18" x14ac:dyDescent="0.25">
      <c r="B11" s="4">
        <v>6</v>
      </c>
      <c r="C11" s="23" t="str">
        <f>IFERROR(INDEX(B2B!A:F,MATCH('B2B Pin Table'!B11,B2B!A:A,0),6),"---")</f>
        <v>Power GND</v>
      </c>
      <c r="D11" s="57" t="str">
        <f>IFERROR(IF((COUNTIF(B2B!A7:K7,H9)&lt;0),"---",INDEX(B2B!A:K,MATCH('B2B Pin Table'!B11,B2B!A:A,0),2)),"---")</f>
        <v>JM1</v>
      </c>
      <c r="E11" s="58" t="str">
        <f>IFERROR(IF((COUNTIF(B2B!A7:K7,H9)&lt;0),"---",INDEX(B2B!A:K,MATCH('B2B Pin Table'!B11,B2B!A:A,0),3)),"---")</f>
        <v>5</v>
      </c>
      <c r="F11" s="57" t="str">
        <f>IFERROR(IF((COUNTIF(B2B!A7:K7,L9)&lt;0),"---",INDEX(B2B!A:K,MATCH('B2B Pin Table'!B11,B2B!A:A,0),4)),"---")</f>
        <v>JM1</v>
      </c>
      <c r="G11" s="23" t="str">
        <f>IFERROR(IF((COUNTIF(B2B!A7:K7,L9)&lt;0),"---",INDEX(B2B!A:K,MATCH('B2B Pin Table'!B11,B2B!A:A,0),5)),"---")</f>
        <v>6</v>
      </c>
      <c r="H11" s="23" t="str">
        <f>IFERROR(IF(VLOOKUP($D11&amp;"-"&amp;$E11,IF($H$4="TEBA0714_REV01",CALC_CONN_TEBA0714_REV01!$F:$I,IF($H$4="TEBB0714_REV01",CALC_CONN_TEBB0714_REV01!$F:$I,IF($H$4="TEBT0714_REV01",CALC_CONN_TEBT0714_REV01!$F:$I))),4,0)="--","---",IF($H$4="TEBA0714_REV01",CALC_CONN_TEBA0714_REV01!$G11&amp; " --&gt; " &amp;CALC_CONN_TEBA0714_REV01!$I11&amp; " --&gt; ",IF($H$4="TEBB0714_REV01",CALC_CONN_TEBB0714_REV01!$G11&amp; " --&gt; " &amp;CALC_CONN_TEBB0714_REV01!$I11&amp; " --&gt; ",IF($H$4="TEBT0714_REV01",CALC_CONN_TEBT0714_REV01!$G11&amp; " --&gt; " &amp;CALC_CONN_TEBT0714_REV01!$I11&amp; " --&gt; ")))),"---")</f>
        <v>---</v>
      </c>
      <c r="I11" s="23" t="str">
        <f>IFERROR(IF(VLOOKUP($D11&amp;"-"&amp;$E11,IF($H$4="TEBA0714_REV01",CALC_CONN_TEBA0714_REV01!$F:$H,IF($H$4="TEBB0714_REV01",CALC_CONN_TEBB0714_REV01!$F:$H,IF($H$4="TEBT0714_REV01",CALC_CONN_TEBT0714_REV01!$F:$H))),3,0)="--",VLOOKUP($D11&amp;"-"&amp;$E11,IF($H$4="TEBA0714_REV01",CALC_CONN_TEBA0714_REV01!$F:$H,IF($H$4="TEBB0714_REV01",CALC_CONN_TEBB0714_REV01!$F:$H,IF($H$4="TEBT0714_REV01",CALC_CONN_TEBT0714_REV01!$F:$H))),2,0),VLOOKUP($D11&amp;"-"&amp;$E11,IF($H$4="TEBA0714_REV01",CALC_CONN_TEBA0714_REV01!$F:$H,IF($H$4="TEBB0714_REV01",CALC_CONN_TEBB0714_REV01!$F:$H,IF($H$4="TEBT0714_REV01",CALC_CONN_TEBT0714_REV01!$F:$H))),3,0)),"---")</f>
        <v>---</v>
      </c>
      <c r="J11" s="23" t="str">
        <f>IFERROR(VLOOKUP(I11,IF($H$4="TEBA0714_REV01",RAW_c_TEBA0714_REV01!$AE:$AM,IF($H$4="TEBB0714_REV01",RAW_c_TEBB0714_REV01!$AE:$AM,IF($H$4="TEBT0714_REV01",RAW_c_TEBT0714_REV01!$AE:$AM))),9,0),"---")</f>
        <v>---</v>
      </c>
      <c r="K11" s="23" t="str">
        <f>IFERROR(VLOOKUP(D11&amp;"-"&amp;E11,IF($H$4="TEBA0714_REV01",RAW_c_TEBA0714_REV01!$AD:$AK,IF($H$4="TEBB0714_REV01",RAW_c_TEBB0714_REV01!$AD:$AK,IF($H$4="TEBT0714_REV01",RAW_c_TEBT0714_REV01!$AD:$AK,"???"))),6,0),"---")</f>
        <v>---</v>
      </c>
      <c r="L11" s="23" t="str">
        <f>IFERROR(VLOOKUP(D11&amp;"-"&amp;E11,IF($H$4="TEBA0714_REV01",RAW_c_TEBA0714_REV01!$AD:$AL,IF($H$4="TEBB0714_REV01",RAW_c_TEBB0714_REV01!$AD:$AL,IF($H$4="TEBT0714_REV01",RAW_c_TEBT0714_REV01!$AD:$AL,"???"))),9,0),"---")</f>
        <v>---</v>
      </c>
      <c r="M11" s="23" t="str">
        <f>IFERROR(IF(VLOOKUP($F11&amp;"-"&amp;$G11,IF($M$4="TE0714_REV01",RAW_m_TE0714_REV01!$F:$AU,IF($M$4="TE0714_REV02",RAW_m_TE0714_REV02!$F:$AU,IF($M$4="TE0714_REV03",RAW_m_TE0714_REV03!$F:$AU))),43,0)="--","---",IF($M$4="TE0714_REV01",RAW_m_TE0714_REV01!$AT11&amp; " --&gt; " &amp;RAW_m_TE0714_REV01!$AU11&amp; " --&gt; ",IF($M$4="TE0714_REV02",RAW_m_TE0714_REV02!$AT11&amp; " --&gt; " &amp;RAW_m_TE0714_REV02!$AU11&amp; " --&gt; ",IF($M$4="TE0714_REV03",RAW_m_TE0714_REV03!$AT11&amp; " --&gt; " &amp;RAW_m_TE0714_REV03!$AU11&amp; " --&gt; ")))),"---")</f>
        <v>---</v>
      </c>
      <c r="N11" s="23" t="str">
        <f>IFERROR(VLOOKUP(F11&amp;"-"&amp;G11,IF($M$4="TE0714_REV01",RAW_m_TE0714_REV01!$AD:$AJ,IF($M$4="TE0714_REV02",RAW_m_TE0714_REV02!$AD:$AJ,IF($M$4="TE0714_REV03",RAW_m_TE0714_REV03!$AD:$AJ))),7,0),"---")</f>
        <v>---</v>
      </c>
      <c r="O11" s="23" t="str">
        <f>IFERROR(VLOOKUP(N11,IF($M$4="TE0714_REV01",RAW_m_TE0714_REV01!$AJ:$AK,IF($M$4="TE0714_REV02",RAW_m_TE0714_REV02!$AJ:$AK,IF($M$4="TE0714_REV03",RAW_m_TE0714_REV03!$AJ:$AK))),2,0),"---")</f>
        <v>---</v>
      </c>
      <c r="P11" s="23" t="str">
        <f>IFERROR(VLOOKUP(F11&amp;"-"&amp;G11,IF($M$4="TE0714_REV01",RAW_m_TE0714_REV01!$AD:$AG,IF($M$4="TE0714_REV02",RAW_m_TE0714_REV02!$AD:$AG,IF($M$4="TE0714_REV03",RAW_m_TE0714_REV03!$AD:$AG))),3,0),"---")</f>
        <v>---</v>
      </c>
      <c r="Q11" s="23" t="str">
        <f>IFERROR(VLOOKUP(N11,IF($M$4="TE0714_REV01",RAW_m_TE0714_REV01!$AE:$AH,IF($M$4="TE0714_REV02",RAW_m_TE0714_REV02!$AE:$AH,IF($M$4="TE0714_REV03",RAW_m_TE0714_REV03!$AE:$AH))),4,0),"---")</f>
        <v>---</v>
      </c>
      <c r="R11" s="23" t="str">
        <f>IFERROR(VLOOKUP(F11&amp;"-"&amp;G11,IF($M$4="TE0714_REV01",RAW_m_TE0714_REV01!$AD:$AG,IF($M$4="TE0714_REV02",RAW_m_TE0714_REV02!$AD:$AG,IF($M$4="TE0714_REV03",RAW_m_TE0714_REV03!$AD:$AG))),4,0),"---")</f>
        <v>---</v>
      </c>
    </row>
    <row r="12" spans="2:18" x14ac:dyDescent="0.25">
      <c r="B12" s="4">
        <v>7</v>
      </c>
      <c r="C12" s="23" t="str">
        <f>IFERROR(INDEX(B2B!A:F,MATCH('B2B Pin Table'!B12,B2B!A:A,0),6),"---")</f>
        <v>7</v>
      </c>
      <c r="D12" s="57" t="str">
        <f>IFERROR(IF((COUNTIF(B2B!A8:K8,H10)&lt;0),"---",INDEX(B2B!A:K,MATCH('B2B Pin Table'!B12,B2B!A:A,0),2)),"---")</f>
        <v>JM1</v>
      </c>
      <c r="E12" s="58" t="str">
        <f>IFERROR(IF((COUNTIF(B2B!A8:K8,H10)&lt;0),"---",INDEX(B2B!A:K,MATCH('B2B Pin Table'!B12,B2B!A:A,0),3)),"---")</f>
        <v>8</v>
      </c>
      <c r="F12" s="57" t="str">
        <f>IFERROR(IF((COUNTIF(B2B!A8:K8,L10)&lt;0),"---",INDEX(B2B!A:K,MATCH('B2B Pin Table'!B12,B2B!A:A,0),4)),"---")</f>
        <v>JM1</v>
      </c>
      <c r="G12" s="23" t="str">
        <f>IFERROR(IF((COUNTIF(B2B!A8:K8,L10)&lt;0),"---",INDEX(B2B!A:K,MATCH('B2B Pin Table'!B12,B2B!A:A,0),5)),"---")</f>
        <v>7</v>
      </c>
      <c r="H12" s="23" t="str">
        <f>IFERROR(IF(VLOOKUP($D12&amp;"-"&amp;$E12,IF($H$4="TEBA0714_REV01",CALC_CONN_TEBA0714_REV01!$F:$I,IF($H$4="TEBB0714_REV01",CALC_CONN_TEBB0714_REV01!$F:$I,IF($H$4="TEBT0714_REV01",CALC_CONN_TEBT0714_REV01!$F:$I))),4,0)="--","---",IF($H$4="TEBA0714_REV01",CALC_CONN_TEBA0714_REV01!$G12&amp; " --&gt; " &amp;CALC_CONN_TEBA0714_REV01!$I12&amp; " --&gt; ",IF($H$4="TEBB0714_REV01",CALC_CONN_TEBB0714_REV01!$G12&amp; " --&gt; " &amp;CALC_CONN_TEBB0714_REV01!$I12&amp; " --&gt; ",IF($H$4="TEBT0714_REV01",CALC_CONN_TEBT0714_REV01!$G12&amp; " --&gt; " &amp;CALC_CONN_TEBT0714_REV01!$I12&amp; " --&gt; ")))),"---")</f>
        <v>---</v>
      </c>
      <c r="I12" s="23" t="str">
        <f>IFERROR(IF(VLOOKUP($D12&amp;"-"&amp;$E12,IF($H$4="TEBA0714_REV01",CALC_CONN_TEBA0714_REV01!$F:$H,IF($H$4="TEBB0714_REV01",CALC_CONN_TEBB0714_REV01!$F:$H,IF($H$4="TEBT0714_REV01",CALC_CONN_TEBT0714_REV01!$F:$H))),3,0)="--",VLOOKUP($D12&amp;"-"&amp;$E12,IF($H$4="TEBA0714_REV01",CALC_CONN_TEBA0714_REV01!$F:$H,IF($H$4="TEBB0714_REV01",CALC_CONN_TEBB0714_REV01!$F:$H,IF($H$4="TEBT0714_REV01",CALC_CONN_TEBT0714_REV01!$F:$H))),2,0),VLOOKUP($D12&amp;"-"&amp;$E12,IF($H$4="TEBA0714_REV01",CALC_CONN_TEBA0714_REV01!$F:$H,IF($H$4="TEBB0714_REV01",CALC_CONN_TEBB0714_REV01!$F:$H,IF($H$4="TEBT0714_REV01",CALC_CONN_TEBT0714_REV01!$F:$H))),3,0)),"---")</f>
        <v>---</v>
      </c>
      <c r="J12" s="23" t="str">
        <f>IFERROR(VLOOKUP(I12,IF($H$4="TEBA0714_REV01",RAW_c_TEBA0714_REV01!$AE:$AM,IF($H$4="TEBB0714_REV01",RAW_c_TEBB0714_REV01!$AE:$AM,IF($H$4="TEBT0714_REV01",RAW_c_TEBT0714_REV01!$AE:$AM))),9,0),"---")</f>
        <v>---</v>
      </c>
      <c r="K12" s="23" t="str">
        <f>IFERROR(VLOOKUP(D12&amp;"-"&amp;E12,IF($H$4="TEBA0714_REV01",RAW_c_TEBA0714_REV01!$AD:$AK,IF($H$4="TEBB0714_REV01",RAW_c_TEBB0714_REV01!$AD:$AK,IF($H$4="TEBT0714_REV01",RAW_c_TEBT0714_REV01!$AD:$AK,"???"))),6,0),"---")</f>
        <v>---</v>
      </c>
      <c r="L12" s="23" t="str">
        <f>IFERROR(VLOOKUP(D12&amp;"-"&amp;E12,IF($H$4="TEBA0714_REV01",RAW_c_TEBA0714_REV01!$AD:$AL,IF($H$4="TEBB0714_REV01",RAW_c_TEBB0714_REV01!$AD:$AL,IF($H$4="TEBT0714_REV01",RAW_c_TEBT0714_REV01!$AD:$AL,"???"))),9,0),"---")</f>
        <v>---</v>
      </c>
      <c r="M12" s="23" t="str">
        <f>IFERROR(IF(VLOOKUP($F12&amp;"-"&amp;$G12,IF($M$4="TE0714_REV01",RAW_m_TE0714_REV01!$F:$AU,IF($M$4="TE0714_REV02",RAW_m_TE0714_REV02!$F:$AU,IF($M$4="TE0714_REV03",RAW_m_TE0714_REV03!$F:$AU))),43,0)="--","---",IF($M$4="TE0714_REV01",RAW_m_TE0714_REV01!$AT12&amp; " --&gt; " &amp;RAW_m_TE0714_REV01!$AU12&amp; " --&gt; ",IF($M$4="TE0714_REV02",RAW_m_TE0714_REV02!$AT12&amp; " --&gt; " &amp;RAW_m_TE0714_REV02!$AU12&amp; " --&gt; ",IF($M$4="TE0714_REV03",RAW_m_TE0714_REV03!$AT12&amp; " --&gt; " &amp;RAW_m_TE0714_REV03!$AU12&amp; " --&gt; ")))),"---")</f>
        <v>---</v>
      </c>
      <c r="N12" s="23" t="str">
        <f>IFERROR(VLOOKUP(F12&amp;"-"&amp;G12,IF($M$4="TE0714_REV01",RAW_m_TE0714_REV01!$AD:$AJ,IF($M$4="TE0714_REV02",RAW_m_TE0714_REV02!$AD:$AJ,IF($M$4="TE0714_REV03",RAW_m_TE0714_REV03!$AD:$AJ))),7,0),"---")</f>
        <v>---</v>
      </c>
      <c r="O12" s="23" t="str">
        <f>IFERROR(VLOOKUP(N12,IF($M$4="TE0714_REV01",RAW_m_TE0714_REV01!$AJ:$AK,IF($M$4="TE0714_REV02",RAW_m_TE0714_REV02!$AJ:$AK,IF($M$4="TE0714_REV03",RAW_m_TE0714_REV03!$AJ:$AK))),2,0),"---")</f>
        <v>---</v>
      </c>
      <c r="P12" s="23" t="str">
        <f>IFERROR(VLOOKUP(F12&amp;"-"&amp;G12,IF($M$4="TE0714_REV01",RAW_m_TE0714_REV01!$AD:$AG,IF($M$4="TE0714_REV02",RAW_m_TE0714_REV02!$AD:$AG,IF($M$4="TE0714_REV03",RAW_m_TE0714_REV03!$AD:$AG))),3,0),"---")</f>
        <v>---</v>
      </c>
      <c r="Q12" s="23" t="str">
        <f>IFERROR(VLOOKUP(N12,IF($M$4="TE0714_REV01",RAW_m_TE0714_REV01!$AE:$AH,IF($M$4="TE0714_REV02",RAW_m_TE0714_REV02!$AE:$AH,IF($M$4="TE0714_REV03",RAW_m_TE0714_REV03!$AE:$AH))),4,0),"---")</f>
        <v>---</v>
      </c>
      <c r="R12" s="23" t="str">
        <f>IFERROR(VLOOKUP(F12&amp;"-"&amp;G12,IF($M$4="TE0714_REV01",RAW_m_TE0714_REV01!$AD:$AG,IF($M$4="TE0714_REV02",RAW_m_TE0714_REV02!$AD:$AG,IF($M$4="TE0714_REV03",RAW_m_TE0714_REV03!$AD:$AG))),4,0),"---")</f>
        <v>---</v>
      </c>
    </row>
    <row r="13" spans="2:18" x14ac:dyDescent="0.25">
      <c r="B13" s="4">
        <v>8</v>
      </c>
      <c r="C13" s="23" t="str">
        <f>IFERROR(INDEX(B2B!A:F,MATCH('B2B Pin Table'!B13,B2B!A:A,0),6),"---")</f>
        <v>8</v>
      </c>
      <c r="D13" s="57" t="str">
        <f>IFERROR(IF((COUNTIF(B2B!A9:K9,H11)&lt;0),"---",INDEX(B2B!A:K,MATCH('B2B Pin Table'!B13,B2B!A:A,0),2)),"---")</f>
        <v>JM1</v>
      </c>
      <c r="E13" s="58" t="str">
        <f>IFERROR(IF((COUNTIF(B2B!A9:K9,H11)&lt;0),"---",INDEX(B2B!A:K,MATCH('B2B Pin Table'!B13,B2B!A:A,0),3)),"---")</f>
        <v>7</v>
      </c>
      <c r="F13" s="57" t="str">
        <f>IFERROR(IF((COUNTIF(B2B!A9:K9,L11)&lt;0),"---",INDEX(B2B!A:K,MATCH('B2B Pin Table'!B13,B2B!A:A,0),4)),"---")</f>
        <v>JM1</v>
      </c>
      <c r="G13" s="23" t="str">
        <f>IFERROR(IF((COUNTIF(B2B!A9:K9,L11)&lt;0),"---",INDEX(B2B!A:K,MATCH('B2B Pin Table'!B13,B2B!A:A,0),5)),"---")</f>
        <v>8</v>
      </c>
      <c r="H13" s="23" t="str">
        <f>IFERROR(IF(VLOOKUP($D13&amp;"-"&amp;$E13,IF($H$4="TEBA0714_REV01",CALC_CONN_TEBA0714_REV01!$F:$I,IF($H$4="TEBB0714_REV01",CALC_CONN_TEBB0714_REV01!$F:$I,IF($H$4="TEBT0714_REV01",CALC_CONN_TEBT0714_REV01!$F:$I))),4,0)="--","---",IF($H$4="TEBA0714_REV01",CALC_CONN_TEBA0714_REV01!$G13&amp; " --&gt; " &amp;CALC_CONN_TEBA0714_REV01!$I13&amp; " --&gt; ",IF($H$4="TEBB0714_REV01",CALC_CONN_TEBB0714_REV01!$G13&amp; " --&gt; " &amp;CALC_CONN_TEBB0714_REV01!$I13&amp; " --&gt; ",IF($H$4="TEBT0714_REV01",CALC_CONN_TEBT0714_REV01!$G13&amp; " --&gt; " &amp;CALC_CONN_TEBT0714_REV01!$I13&amp; " --&gt; ")))),"---")</f>
        <v>---</v>
      </c>
      <c r="I13" s="23" t="str">
        <f>IFERROR(IF(VLOOKUP($D13&amp;"-"&amp;$E13,IF($H$4="TEBA0714_REV01",CALC_CONN_TEBA0714_REV01!$F:$H,IF($H$4="TEBB0714_REV01",CALC_CONN_TEBB0714_REV01!$F:$H,IF($H$4="TEBT0714_REV01",CALC_CONN_TEBT0714_REV01!$F:$H))),3,0)="--",VLOOKUP($D13&amp;"-"&amp;$E13,IF($H$4="TEBA0714_REV01",CALC_CONN_TEBA0714_REV01!$F:$H,IF($H$4="TEBB0714_REV01",CALC_CONN_TEBB0714_REV01!$F:$H,IF($H$4="TEBT0714_REV01",CALC_CONN_TEBT0714_REV01!$F:$H))),2,0),VLOOKUP($D13&amp;"-"&amp;$E13,IF($H$4="TEBA0714_REV01",CALC_CONN_TEBA0714_REV01!$F:$H,IF($H$4="TEBB0714_REV01",CALC_CONN_TEBB0714_REV01!$F:$H,IF($H$4="TEBT0714_REV01",CALC_CONN_TEBT0714_REV01!$F:$H))),3,0)),"---")</f>
        <v>---</v>
      </c>
      <c r="J13" s="23" t="str">
        <f>IFERROR(VLOOKUP(I13,IF($H$4="TEBA0714_REV01",RAW_c_TEBA0714_REV01!$AE:$AM,IF($H$4="TEBB0714_REV01",RAW_c_TEBB0714_REV01!$AE:$AM,IF($H$4="TEBT0714_REV01",RAW_c_TEBT0714_REV01!$AE:$AM))),9,0),"---")</f>
        <v>---</v>
      </c>
      <c r="K13" s="23" t="str">
        <f>IFERROR(VLOOKUP(D13&amp;"-"&amp;E13,IF($H$4="TEBA0714_REV01",RAW_c_TEBA0714_REV01!$AD:$AK,IF($H$4="TEBB0714_REV01",RAW_c_TEBB0714_REV01!$AD:$AK,IF($H$4="TEBT0714_REV01",RAW_c_TEBT0714_REV01!$AD:$AK,"???"))),6,0),"---")</f>
        <v>---</v>
      </c>
      <c r="L13" s="23" t="str">
        <f>IFERROR(VLOOKUP(D13&amp;"-"&amp;E13,IF($H$4="TEBA0714_REV01",RAW_c_TEBA0714_REV01!$AD:$AL,IF($H$4="TEBB0714_REV01",RAW_c_TEBB0714_REV01!$AD:$AL,IF($H$4="TEBT0714_REV01",RAW_c_TEBT0714_REV01!$AD:$AL,"???"))),9,0),"---")</f>
        <v>---</v>
      </c>
      <c r="M13" s="23" t="str">
        <f>IFERROR(IF(VLOOKUP($F13&amp;"-"&amp;$G13,IF($M$4="TE0714_REV01",RAW_m_TE0714_REV01!$F:$AU,IF($M$4="TE0714_REV02",RAW_m_TE0714_REV02!$F:$AU,IF($M$4="TE0714_REV03",RAW_m_TE0714_REV03!$F:$AU))),43,0)="--","---",IF($M$4="TE0714_REV01",RAW_m_TE0714_REV01!$AT13&amp; " --&gt; " &amp;RAW_m_TE0714_REV01!$AU13&amp; " --&gt; ",IF($M$4="TE0714_REV02",RAW_m_TE0714_REV02!$AT13&amp; " --&gt; " &amp;RAW_m_TE0714_REV02!$AU13&amp; " --&gt; ",IF($M$4="TE0714_REV03",RAW_m_TE0714_REV03!$AT13&amp; " --&gt; " &amp;RAW_m_TE0714_REV03!$AU13&amp; " --&gt; ")))),"---")</f>
        <v>---</v>
      </c>
      <c r="N13" s="23" t="str">
        <f>IFERROR(VLOOKUP(F13&amp;"-"&amp;G13,IF($M$4="TE0714_REV01",RAW_m_TE0714_REV01!$AD:$AJ,IF($M$4="TE0714_REV02",RAW_m_TE0714_REV02!$AD:$AJ,IF($M$4="TE0714_REV03",RAW_m_TE0714_REV03!$AD:$AJ))),7,0),"---")</f>
        <v>---</v>
      </c>
      <c r="O13" s="23" t="str">
        <f>IFERROR(VLOOKUP(N13,IF($M$4="TE0714_REV01",RAW_m_TE0714_REV01!$AJ:$AK,IF($M$4="TE0714_REV02",RAW_m_TE0714_REV02!$AJ:$AK,IF($M$4="TE0714_REV03",RAW_m_TE0714_REV03!$AJ:$AK))),2,0),"---")</f>
        <v>---</v>
      </c>
      <c r="P13" s="23" t="str">
        <f>IFERROR(VLOOKUP(F13&amp;"-"&amp;G13,IF($M$4="TE0714_REV01",RAW_m_TE0714_REV01!$AD:$AG,IF($M$4="TE0714_REV02",RAW_m_TE0714_REV02!$AD:$AG,IF($M$4="TE0714_REV03",RAW_m_TE0714_REV03!$AD:$AG))),3,0),"---")</f>
        <v>---</v>
      </c>
      <c r="Q13" s="23" t="str">
        <f>IFERROR(VLOOKUP(N13,IF($M$4="TE0714_REV01",RAW_m_TE0714_REV01!$AE:$AH,IF($M$4="TE0714_REV02",RAW_m_TE0714_REV02!$AE:$AH,IF($M$4="TE0714_REV03",RAW_m_TE0714_REV03!$AE:$AH))),4,0),"---")</f>
        <v>---</v>
      </c>
      <c r="R13" s="23" t="str">
        <f>IFERROR(VLOOKUP(F13&amp;"-"&amp;G13,IF($M$4="TE0714_REV01",RAW_m_TE0714_REV01!$AD:$AG,IF($M$4="TE0714_REV02",RAW_m_TE0714_REV02!$AD:$AG,IF($M$4="TE0714_REV03",RAW_m_TE0714_REV03!$AD:$AG))),4,0),"---")</f>
        <v>---</v>
      </c>
    </row>
    <row r="14" spans="2:18" x14ac:dyDescent="0.25">
      <c r="B14" s="4">
        <v>9</v>
      </c>
      <c r="C14" s="23" t="str">
        <f>IFERROR(INDEX(B2B!A:F,MATCH('B2B Pin Table'!B14,B2B!A:A,0),6),"---")</f>
        <v>9</v>
      </c>
      <c r="D14" s="57" t="str">
        <f>IFERROR(IF((COUNTIF(B2B!A10:K10,H12)&lt;0),"---",INDEX(B2B!A:K,MATCH('B2B Pin Table'!B14,B2B!A:A,0),2)),"---")</f>
        <v>JM1</v>
      </c>
      <c r="E14" s="58" t="str">
        <f>IFERROR(IF((COUNTIF(B2B!A10:K10,H12)&lt;0),"---",INDEX(B2B!A:K,MATCH('B2B Pin Table'!B14,B2B!A:A,0),3)),"---")</f>
        <v>10</v>
      </c>
      <c r="F14" s="57" t="str">
        <f>IFERROR(IF((COUNTIF(B2B!A10:K10,L12)&lt;0),"---",INDEX(B2B!A:K,MATCH('B2B Pin Table'!B14,B2B!A:A,0),4)),"---")</f>
        <v>JM1</v>
      </c>
      <c r="G14" s="23" t="str">
        <f>IFERROR(IF((COUNTIF(B2B!A10:K10,L12)&lt;0),"---",INDEX(B2B!A:K,MATCH('B2B Pin Table'!B14,B2B!A:A,0),5)),"---")</f>
        <v>9</v>
      </c>
      <c r="H14" s="23" t="str">
        <f>IFERROR(IF(VLOOKUP($D14&amp;"-"&amp;$E14,IF($H$4="TEBA0714_REV01",CALC_CONN_TEBA0714_REV01!$F:$I,IF($H$4="TEBB0714_REV01",CALC_CONN_TEBB0714_REV01!$F:$I,IF($H$4="TEBT0714_REV01",CALC_CONN_TEBT0714_REV01!$F:$I))),4,0)="--","---",IF($H$4="TEBA0714_REV01",CALC_CONN_TEBA0714_REV01!$G14&amp; " --&gt; " &amp;CALC_CONN_TEBA0714_REV01!$I14&amp; " --&gt; ",IF($H$4="TEBB0714_REV01",CALC_CONN_TEBB0714_REV01!$G14&amp; " --&gt; " &amp;CALC_CONN_TEBB0714_REV01!$I14&amp; " --&gt; ",IF($H$4="TEBT0714_REV01",CALC_CONN_TEBT0714_REV01!$G14&amp; " --&gt; " &amp;CALC_CONN_TEBT0714_REV01!$I14&amp; " --&gt; ")))),"---")</f>
        <v>---</v>
      </c>
      <c r="I14" s="23" t="str">
        <f>IFERROR(IF(VLOOKUP($D14&amp;"-"&amp;$E14,IF($H$4="TEBA0714_REV01",CALC_CONN_TEBA0714_REV01!$F:$H,IF($H$4="TEBB0714_REV01",CALC_CONN_TEBB0714_REV01!$F:$H,IF($H$4="TEBT0714_REV01",CALC_CONN_TEBT0714_REV01!$F:$H))),3,0)="--",VLOOKUP($D14&amp;"-"&amp;$E14,IF($H$4="TEBA0714_REV01",CALC_CONN_TEBA0714_REV01!$F:$H,IF($H$4="TEBB0714_REV01",CALC_CONN_TEBB0714_REV01!$F:$H,IF($H$4="TEBT0714_REV01",CALC_CONN_TEBT0714_REV01!$F:$H))),2,0),VLOOKUP($D14&amp;"-"&amp;$E14,IF($H$4="TEBA0714_REV01",CALC_CONN_TEBA0714_REV01!$F:$H,IF($H$4="TEBB0714_REV01",CALC_CONN_TEBB0714_REV01!$F:$H,IF($H$4="TEBT0714_REV01",CALC_CONN_TEBT0714_REV01!$F:$H))),3,0)),"---")</f>
        <v>---</v>
      </c>
      <c r="J14" s="23" t="str">
        <f>IFERROR(VLOOKUP(I14,IF($H$4="TEBA0714_REV01",RAW_c_TEBA0714_REV01!$AE:$AM,IF($H$4="TEBB0714_REV01",RAW_c_TEBB0714_REV01!$AE:$AM,IF($H$4="TEBT0714_REV01",RAW_c_TEBT0714_REV01!$AE:$AM))),9,0),"---")</f>
        <v>---</v>
      </c>
      <c r="K14" s="23" t="str">
        <f>IFERROR(VLOOKUP(D14&amp;"-"&amp;E14,IF($H$4="TEBA0714_REV01",RAW_c_TEBA0714_REV01!$AD:$AK,IF($H$4="TEBB0714_REV01",RAW_c_TEBB0714_REV01!$AD:$AK,IF($H$4="TEBT0714_REV01",RAW_c_TEBT0714_REV01!$AD:$AK,"???"))),6,0),"---")</f>
        <v>---</v>
      </c>
      <c r="L14" s="23" t="str">
        <f>IFERROR(VLOOKUP(D14&amp;"-"&amp;E14,IF($H$4="TEBA0714_REV01",RAW_c_TEBA0714_REV01!$AD:$AL,IF($H$4="TEBB0714_REV01",RAW_c_TEBB0714_REV01!$AD:$AL,IF($H$4="TEBT0714_REV01",RAW_c_TEBT0714_REV01!$AD:$AL,"???"))),9,0),"---")</f>
        <v>---</v>
      </c>
      <c r="M14" s="23" t="str">
        <f>IFERROR(IF(VLOOKUP($F14&amp;"-"&amp;$G14,IF($M$4="TE0714_REV01",RAW_m_TE0714_REV01!$F:$AU,IF($M$4="TE0714_REV02",RAW_m_TE0714_REV02!$F:$AU,IF($M$4="TE0714_REV03",RAW_m_TE0714_REV03!$F:$AU))),43,0)="--","---",IF($M$4="TE0714_REV01",RAW_m_TE0714_REV01!$AT14&amp; " --&gt; " &amp;RAW_m_TE0714_REV01!$AU14&amp; " --&gt; ",IF($M$4="TE0714_REV02",RAW_m_TE0714_REV02!$AT14&amp; " --&gt; " &amp;RAW_m_TE0714_REV02!$AU14&amp; " --&gt; ",IF($M$4="TE0714_REV03",RAW_m_TE0714_REV03!$AT14&amp; " --&gt; " &amp;RAW_m_TE0714_REV03!$AU14&amp; " --&gt; ")))),"---")</f>
        <v>---</v>
      </c>
      <c r="N14" s="23" t="str">
        <f>IFERROR(VLOOKUP(F14&amp;"-"&amp;G14,IF($M$4="TE0714_REV01",RAW_m_TE0714_REV01!$AD:$AJ,IF($M$4="TE0714_REV02",RAW_m_TE0714_REV02!$AD:$AJ,IF($M$4="TE0714_REV03",RAW_m_TE0714_REV03!$AD:$AJ))),7,0),"---")</f>
        <v>---</v>
      </c>
      <c r="O14" s="23" t="str">
        <f>IFERROR(VLOOKUP(N14,IF($M$4="TE0714_REV01",RAW_m_TE0714_REV01!$AJ:$AK,IF($M$4="TE0714_REV02",RAW_m_TE0714_REV02!$AJ:$AK,IF($M$4="TE0714_REV03",RAW_m_TE0714_REV03!$AJ:$AK))),2,0),"---")</f>
        <v>---</v>
      </c>
      <c r="P14" s="23" t="str">
        <f>IFERROR(VLOOKUP(F14&amp;"-"&amp;G14,IF($M$4="TE0714_REV01",RAW_m_TE0714_REV01!$AD:$AG,IF($M$4="TE0714_REV02",RAW_m_TE0714_REV02!$AD:$AG,IF($M$4="TE0714_REV03",RAW_m_TE0714_REV03!$AD:$AG))),3,0),"---")</f>
        <v>---</v>
      </c>
      <c r="Q14" s="23" t="str">
        <f>IFERROR(VLOOKUP(N14,IF($M$4="TE0714_REV01",RAW_m_TE0714_REV01!$AE:$AH,IF($M$4="TE0714_REV02",RAW_m_TE0714_REV02!$AE:$AH,IF($M$4="TE0714_REV03",RAW_m_TE0714_REV03!$AE:$AH))),4,0),"---")</f>
        <v>---</v>
      </c>
      <c r="R14" s="23" t="str">
        <f>IFERROR(VLOOKUP(F14&amp;"-"&amp;G14,IF($M$4="TE0714_REV01",RAW_m_TE0714_REV01!$AD:$AG,IF($M$4="TE0714_REV02",RAW_m_TE0714_REV02!$AD:$AG,IF($M$4="TE0714_REV03",RAW_m_TE0714_REV03!$AD:$AG))),4,0),"---")</f>
        <v>---</v>
      </c>
    </row>
    <row r="15" spans="2:18" x14ac:dyDescent="0.25">
      <c r="B15" s="4">
        <v>10</v>
      </c>
      <c r="C15" s="23" t="str">
        <f>IFERROR(INDEX(B2B!A:F,MATCH('B2B Pin Table'!B15,B2B!A:A,0),6),"---")</f>
        <v>10</v>
      </c>
      <c r="D15" s="57" t="str">
        <f>IFERROR(IF((COUNTIF(B2B!A11:K11,H13)&lt;0),"---",INDEX(B2B!A:K,MATCH('B2B Pin Table'!B15,B2B!A:A,0),2)),"---")</f>
        <v>JM1</v>
      </c>
      <c r="E15" s="58" t="str">
        <f>IFERROR(IF((COUNTIF(B2B!A11:K11,H13)&lt;0),"---",INDEX(B2B!A:K,MATCH('B2B Pin Table'!B15,B2B!A:A,0),3)),"---")</f>
        <v>9</v>
      </c>
      <c r="F15" s="57" t="str">
        <f>IFERROR(IF((COUNTIF(B2B!A11:K11,L13)&lt;0),"---",INDEX(B2B!A:K,MATCH('B2B Pin Table'!B15,B2B!A:A,0),4)),"---")</f>
        <v>JM1</v>
      </c>
      <c r="G15" s="23" t="str">
        <f>IFERROR(IF((COUNTIF(B2B!A11:K11,L13)&lt;0),"---",INDEX(B2B!A:K,MATCH('B2B Pin Table'!B15,B2B!A:A,0),5)),"---")</f>
        <v>10</v>
      </c>
      <c r="H15" s="23" t="str">
        <f>IFERROR(IF(VLOOKUP($D15&amp;"-"&amp;$E15,IF($H$4="TEBA0714_REV01",CALC_CONN_TEBA0714_REV01!$F:$I,IF($H$4="TEBB0714_REV01",CALC_CONN_TEBB0714_REV01!$F:$I,IF($H$4="TEBT0714_REV01",CALC_CONN_TEBT0714_REV01!$F:$I))),4,0)="--","---",IF($H$4="TEBA0714_REV01",CALC_CONN_TEBA0714_REV01!$G15&amp; " --&gt; " &amp;CALC_CONN_TEBA0714_REV01!$I15&amp; " --&gt; ",IF($H$4="TEBB0714_REV01",CALC_CONN_TEBB0714_REV01!$G15&amp; " --&gt; " &amp;CALC_CONN_TEBB0714_REV01!$I15&amp; " --&gt; ",IF($H$4="TEBT0714_REV01",CALC_CONN_TEBT0714_REV01!$G15&amp; " --&gt; " &amp;CALC_CONN_TEBT0714_REV01!$I15&amp; " --&gt; ")))),"---")</f>
        <v>---</v>
      </c>
      <c r="I15" s="23" t="str">
        <f>IFERROR(IF(VLOOKUP($D15&amp;"-"&amp;$E15,IF($H$4="TEBA0714_REV01",CALC_CONN_TEBA0714_REV01!$F:$H,IF($H$4="TEBB0714_REV01",CALC_CONN_TEBB0714_REV01!$F:$H,IF($H$4="TEBT0714_REV01",CALC_CONN_TEBT0714_REV01!$F:$H))),3,0)="--",VLOOKUP($D15&amp;"-"&amp;$E15,IF($H$4="TEBA0714_REV01",CALC_CONN_TEBA0714_REV01!$F:$H,IF($H$4="TEBB0714_REV01",CALC_CONN_TEBB0714_REV01!$F:$H,IF($H$4="TEBT0714_REV01",CALC_CONN_TEBT0714_REV01!$F:$H))),2,0),VLOOKUP($D15&amp;"-"&amp;$E15,IF($H$4="TEBA0714_REV01",CALC_CONN_TEBA0714_REV01!$F:$H,IF($H$4="TEBB0714_REV01",CALC_CONN_TEBB0714_REV01!$F:$H,IF($H$4="TEBT0714_REV01",CALC_CONN_TEBT0714_REV01!$F:$H))),3,0)),"---")</f>
        <v>---</v>
      </c>
      <c r="J15" s="23" t="str">
        <f>IFERROR(VLOOKUP(I15,IF($H$4="TEBA0714_REV01",RAW_c_TEBA0714_REV01!$AE:$AM,IF($H$4="TEBB0714_REV01",RAW_c_TEBB0714_REV01!$AE:$AM,IF($H$4="TEBT0714_REV01",RAW_c_TEBT0714_REV01!$AE:$AM))),9,0),"---")</f>
        <v>---</v>
      </c>
      <c r="K15" s="23" t="str">
        <f>IFERROR(VLOOKUP(D15&amp;"-"&amp;E15,IF($H$4="TEBA0714_REV01",RAW_c_TEBA0714_REV01!$AD:$AK,IF($H$4="TEBB0714_REV01",RAW_c_TEBB0714_REV01!$AD:$AK,IF($H$4="TEBT0714_REV01",RAW_c_TEBT0714_REV01!$AD:$AK,"???"))),6,0),"---")</f>
        <v>---</v>
      </c>
      <c r="L15" s="23" t="str">
        <f>IFERROR(VLOOKUP(D15&amp;"-"&amp;E15,IF($H$4="TEBA0714_REV01",RAW_c_TEBA0714_REV01!$AD:$AL,IF($H$4="TEBB0714_REV01",RAW_c_TEBB0714_REV01!$AD:$AL,IF($H$4="TEBT0714_REV01",RAW_c_TEBT0714_REV01!$AD:$AL,"???"))),9,0),"---")</f>
        <v>---</v>
      </c>
      <c r="M15" s="23" t="str">
        <f>IFERROR(IF(VLOOKUP($F15&amp;"-"&amp;$G15,IF($M$4="TE0714_REV01",RAW_m_TE0714_REV01!$F:$AU,IF($M$4="TE0714_REV02",RAW_m_TE0714_REV02!$F:$AU,IF($M$4="TE0714_REV03",RAW_m_TE0714_REV03!$F:$AU))),43,0)="--","---",IF($M$4="TE0714_REV01",RAW_m_TE0714_REV01!$AT15&amp; " --&gt; " &amp;RAW_m_TE0714_REV01!$AU15&amp; " --&gt; ",IF($M$4="TE0714_REV02",RAW_m_TE0714_REV02!$AT15&amp; " --&gt; " &amp;RAW_m_TE0714_REV02!$AU15&amp; " --&gt; ",IF($M$4="TE0714_REV03",RAW_m_TE0714_REV03!$AT15&amp; " --&gt; " &amp;RAW_m_TE0714_REV03!$AU15&amp; " --&gt; ")))),"---")</f>
        <v>---</v>
      </c>
      <c r="N15" s="23" t="str">
        <f>IFERROR(VLOOKUP(F15&amp;"-"&amp;G15,IF($M$4="TE0714_REV01",RAW_m_TE0714_REV01!$AD:$AJ,IF($M$4="TE0714_REV02",RAW_m_TE0714_REV02!$AD:$AJ,IF($M$4="TE0714_REV03",RAW_m_TE0714_REV03!$AD:$AJ))),7,0),"---")</f>
        <v>---</v>
      </c>
      <c r="O15" s="23" t="str">
        <f>IFERROR(VLOOKUP(N15,IF($M$4="TE0714_REV01",RAW_m_TE0714_REV01!$AJ:$AK,IF($M$4="TE0714_REV02",RAW_m_TE0714_REV02!$AJ:$AK,IF($M$4="TE0714_REV03",RAW_m_TE0714_REV03!$AJ:$AK))),2,0),"---")</f>
        <v>---</v>
      </c>
      <c r="P15" s="23" t="str">
        <f>IFERROR(VLOOKUP(F15&amp;"-"&amp;G15,IF($M$4="TE0714_REV01",RAW_m_TE0714_REV01!$AD:$AG,IF($M$4="TE0714_REV02",RAW_m_TE0714_REV02!$AD:$AG,IF($M$4="TE0714_REV03",RAW_m_TE0714_REV03!$AD:$AG))),3,0),"---")</f>
        <v>---</v>
      </c>
      <c r="Q15" s="23" t="str">
        <f>IFERROR(VLOOKUP(N15,IF($M$4="TE0714_REV01",RAW_m_TE0714_REV01!$AE:$AH,IF($M$4="TE0714_REV02",RAW_m_TE0714_REV02!$AE:$AH,IF($M$4="TE0714_REV03",RAW_m_TE0714_REV03!$AE:$AH))),4,0),"---")</f>
        <v>---</v>
      </c>
      <c r="R15" s="23" t="str">
        <f>IFERROR(VLOOKUP(F15&amp;"-"&amp;G15,IF($M$4="TE0714_REV01",RAW_m_TE0714_REV01!$AD:$AG,IF($M$4="TE0714_REV02",RAW_m_TE0714_REV02!$AD:$AG,IF($M$4="TE0714_REV03",RAW_m_TE0714_REV03!$AD:$AG))),4,0),"---")</f>
        <v>---</v>
      </c>
    </row>
    <row r="16" spans="2:18" x14ac:dyDescent="0.25">
      <c r="B16" s="4">
        <v>11</v>
      </c>
      <c r="C16" s="23" t="str">
        <f>IFERROR(INDEX(B2B!A:F,MATCH('B2B Pin Table'!B16,B2B!A:A,0),6),"---")</f>
        <v>Power GND</v>
      </c>
      <c r="D16" s="57" t="str">
        <f>IFERROR(IF((COUNTIF(B2B!A12:K12,H14)&lt;0),"---",INDEX(B2B!A:K,MATCH('B2B Pin Table'!B16,B2B!A:A,0),2)),"---")</f>
        <v>JM1</v>
      </c>
      <c r="E16" s="58" t="str">
        <f>IFERROR(IF((COUNTIF(B2B!A12:K12,H14)&lt;0),"---",INDEX(B2B!A:K,MATCH('B2B Pin Table'!B16,B2B!A:A,0),3)),"---")</f>
        <v>12</v>
      </c>
      <c r="F16" s="57" t="str">
        <f>IFERROR(IF((COUNTIF(B2B!A12:K12,L14)&lt;0),"---",INDEX(B2B!A:K,MATCH('B2B Pin Table'!B16,B2B!A:A,0),4)),"---")</f>
        <v>JM1</v>
      </c>
      <c r="G16" s="23" t="str">
        <f>IFERROR(IF((COUNTIF(B2B!A12:K12,L14)&lt;0),"---",INDEX(B2B!A:K,MATCH('B2B Pin Table'!B16,B2B!A:A,0),5)),"---")</f>
        <v>11</v>
      </c>
      <c r="H16" s="23" t="str">
        <f>IFERROR(IF(VLOOKUP($D16&amp;"-"&amp;$E16,IF($H$4="TEBA0714_REV01",CALC_CONN_TEBA0714_REV01!$F:$I,IF($H$4="TEBB0714_REV01",CALC_CONN_TEBB0714_REV01!$F:$I,IF($H$4="TEBT0714_REV01",CALC_CONN_TEBT0714_REV01!$F:$I))),4,0)="--","---",IF($H$4="TEBA0714_REV01",CALC_CONN_TEBA0714_REV01!$G16&amp; " --&gt; " &amp;CALC_CONN_TEBA0714_REV01!$I16&amp; " --&gt; ",IF($H$4="TEBB0714_REV01",CALC_CONN_TEBB0714_REV01!$G16&amp; " --&gt; " &amp;CALC_CONN_TEBB0714_REV01!$I16&amp; " --&gt; ",IF($H$4="TEBT0714_REV01",CALC_CONN_TEBT0714_REV01!$G16&amp; " --&gt; " &amp;CALC_CONN_TEBT0714_REV01!$I16&amp; " --&gt; ")))),"---")</f>
        <v>---</v>
      </c>
      <c r="I16" s="23" t="str">
        <f>IFERROR(IF(VLOOKUP($D16&amp;"-"&amp;$E16,IF($H$4="TEBA0714_REV01",CALC_CONN_TEBA0714_REV01!$F:$H,IF($H$4="TEBB0714_REV01",CALC_CONN_TEBB0714_REV01!$F:$H,IF($H$4="TEBT0714_REV01",CALC_CONN_TEBT0714_REV01!$F:$H))),3,0)="--",VLOOKUP($D16&amp;"-"&amp;$E16,IF($H$4="TEBA0714_REV01",CALC_CONN_TEBA0714_REV01!$F:$H,IF($H$4="TEBB0714_REV01",CALC_CONN_TEBB0714_REV01!$F:$H,IF($H$4="TEBT0714_REV01",CALC_CONN_TEBT0714_REV01!$F:$H))),2,0),VLOOKUP($D16&amp;"-"&amp;$E16,IF($H$4="TEBA0714_REV01",CALC_CONN_TEBA0714_REV01!$F:$H,IF($H$4="TEBB0714_REV01",CALC_CONN_TEBB0714_REV01!$F:$H,IF($H$4="TEBT0714_REV01",CALC_CONN_TEBT0714_REV01!$F:$H))),3,0)),"---")</f>
        <v>---</v>
      </c>
      <c r="J16" s="23" t="str">
        <f>IFERROR(VLOOKUP(I16,IF($H$4="TEBA0714_REV01",RAW_c_TEBA0714_REV01!$AE:$AM,IF($H$4="TEBB0714_REV01",RAW_c_TEBB0714_REV01!$AE:$AM,IF($H$4="TEBT0714_REV01",RAW_c_TEBT0714_REV01!$AE:$AM))),9,0),"---")</f>
        <v>---</v>
      </c>
      <c r="K16" s="23" t="str">
        <f>IFERROR(VLOOKUP(D16&amp;"-"&amp;E16,IF($H$4="TEBA0714_REV01",RAW_c_TEBA0714_REV01!$AD:$AK,IF($H$4="TEBB0714_REV01",RAW_c_TEBB0714_REV01!$AD:$AK,IF($H$4="TEBT0714_REV01",RAW_c_TEBT0714_REV01!$AD:$AK,"???"))),6,0),"---")</f>
        <v>---</v>
      </c>
      <c r="L16" s="23" t="str">
        <f>IFERROR(VLOOKUP(D16&amp;"-"&amp;E16,IF($H$4="TEBA0714_REV01",RAW_c_TEBA0714_REV01!$AD:$AL,IF($H$4="TEBB0714_REV01",RAW_c_TEBB0714_REV01!$AD:$AL,IF($H$4="TEBT0714_REV01",RAW_c_TEBT0714_REV01!$AD:$AL,"???"))),9,0),"---")</f>
        <v>---</v>
      </c>
      <c r="M16" s="23" t="str">
        <f>IFERROR(IF(VLOOKUP($F16&amp;"-"&amp;$G16,IF($M$4="TE0714_REV01",RAW_m_TE0714_REV01!$F:$AU,IF($M$4="TE0714_REV02",RAW_m_TE0714_REV02!$F:$AU,IF($M$4="TE0714_REV03",RAW_m_TE0714_REV03!$F:$AU))),43,0)="--","---",IF($M$4="TE0714_REV01",RAW_m_TE0714_REV01!$AT16&amp; " --&gt; " &amp;RAW_m_TE0714_REV01!$AU16&amp; " --&gt; ",IF($M$4="TE0714_REV02",RAW_m_TE0714_REV02!$AT16&amp; " --&gt; " &amp;RAW_m_TE0714_REV02!$AU16&amp; " --&gt; ",IF($M$4="TE0714_REV03",RAW_m_TE0714_REV03!$AT16&amp; " --&gt; " &amp;RAW_m_TE0714_REV03!$AU16&amp; " --&gt; ")))),"---")</f>
        <v>---</v>
      </c>
      <c r="N16" s="23" t="str">
        <f>IFERROR(VLOOKUP(F16&amp;"-"&amp;G16,IF($M$4="TE0714_REV01",RAW_m_TE0714_REV01!$AD:$AJ,IF($M$4="TE0714_REV02",RAW_m_TE0714_REV02!$AD:$AJ,IF($M$4="TE0714_REV03",RAW_m_TE0714_REV03!$AD:$AJ))),7,0),"---")</f>
        <v>---</v>
      </c>
      <c r="O16" s="23" t="str">
        <f>IFERROR(VLOOKUP(N16,IF($M$4="TE0714_REV01",RAW_m_TE0714_REV01!$AJ:$AK,IF($M$4="TE0714_REV02",RAW_m_TE0714_REV02!$AJ:$AK,IF($M$4="TE0714_REV03",RAW_m_TE0714_REV03!$AJ:$AK))),2,0),"---")</f>
        <v>---</v>
      </c>
      <c r="P16" s="23" t="str">
        <f>IFERROR(VLOOKUP(F16&amp;"-"&amp;G16,IF($M$4="TE0714_REV01",RAW_m_TE0714_REV01!$AD:$AG,IF($M$4="TE0714_REV02",RAW_m_TE0714_REV02!$AD:$AG,IF($M$4="TE0714_REV03",RAW_m_TE0714_REV03!$AD:$AG))),3,0),"---")</f>
        <v>---</v>
      </c>
      <c r="Q16" s="23" t="str">
        <f>IFERROR(VLOOKUP(N16,IF($M$4="TE0714_REV01",RAW_m_TE0714_REV01!$AE:$AH,IF($M$4="TE0714_REV02",RAW_m_TE0714_REV02!$AE:$AH,IF($M$4="TE0714_REV03",RAW_m_TE0714_REV03!$AE:$AH))),4,0),"---")</f>
        <v>---</v>
      </c>
      <c r="R16" s="23" t="str">
        <f>IFERROR(VLOOKUP(F16&amp;"-"&amp;G16,IF($M$4="TE0714_REV01",RAW_m_TE0714_REV01!$AD:$AG,IF($M$4="TE0714_REV02",RAW_m_TE0714_REV02!$AD:$AG,IF($M$4="TE0714_REV03",RAW_m_TE0714_REV03!$AD:$AG))),4,0),"---")</f>
        <v>---</v>
      </c>
    </row>
    <row r="17" spans="2:18" x14ac:dyDescent="0.25">
      <c r="B17" s="4">
        <v>12</v>
      </c>
      <c r="C17" s="23" t="str">
        <f>IFERROR(INDEX(B2B!A:F,MATCH('B2B Pin Table'!B17,B2B!A:A,0),6),"---")</f>
        <v>Power GND</v>
      </c>
      <c r="D17" s="57" t="str">
        <f>IFERROR(IF((COUNTIF(B2B!A13:K13,H15)&lt;0),"---",INDEX(B2B!A:K,MATCH('B2B Pin Table'!B17,B2B!A:A,0),2)),"---")</f>
        <v>JM1</v>
      </c>
      <c r="E17" s="58" t="str">
        <f>IFERROR(IF((COUNTIF(B2B!A13:K13,H15)&lt;0),"---",INDEX(B2B!A:K,MATCH('B2B Pin Table'!B17,B2B!A:A,0),3)),"---")</f>
        <v>11</v>
      </c>
      <c r="F17" s="57" t="str">
        <f>IFERROR(IF((COUNTIF(B2B!A13:K13,L15)&lt;0),"---",INDEX(B2B!A:K,MATCH('B2B Pin Table'!B17,B2B!A:A,0),4)),"---")</f>
        <v>JM1</v>
      </c>
      <c r="G17" s="23" t="str">
        <f>IFERROR(IF((COUNTIF(B2B!A13:K13,L15)&lt;0),"---",INDEX(B2B!A:K,MATCH('B2B Pin Table'!B17,B2B!A:A,0),5)),"---")</f>
        <v>12</v>
      </c>
      <c r="H17" s="23" t="str">
        <f>IFERROR(IF(VLOOKUP($D17&amp;"-"&amp;$E17,IF($H$4="TEBA0714_REV01",CALC_CONN_TEBA0714_REV01!$F:$I,IF($H$4="TEBB0714_REV01",CALC_CONN_TEBB0714_REV01!$F:$I,IF($H$4="TEBT0714_REV01",CALC_CONN_TEBT0714_REV01!$F:$I))),4,0)="--","---",IF($H$4="TEBA0714_REV01",CALC_CONN_TEBA0714_REV01!$G17&amp; " --&gt; " &amp;CALC_CONN_TEBA0714_REV01!$I17&amp; " --&gt; ",IF($H$4="TEBB0714_REV01",CALC_CONN_TEBB0714_REV01!$G17&amp; " --&gt; " &amp;CALC_CONN_TEBB0714_REV01!$I17&amp; " --&gt; ",IF($H$4="TEBT0714_REV01",CALC_CONN_TEBT0714_REV01!$G17&amp; " --&gt; " &amp;CALC_CONN_TEBT0714_REV01!$I17&amp; " --&gt; ")))),"---")</f>
        <v>---</v>
      </c>
      <c r="I17" s="23" t="str">
        <f>IFERROR(IF(VLOOKUP($D17&amp;"-"&amp;$E17,IF($H$4="TEBA0714_REV01",CALC_CONN_TEBA0714_REV01!$F:$H,IF($H$4="TEBB0714_REV01",CALC_CONN_TEBB0714_REV01!$F:$H,IF($H$4="TEBT0714_REV01",CALC_CONN_TEBT0714_REV01!$F:$H))),3,0)="--",VLOOKUP($D17&amp;"-"&amp;$E17,IF($H$4="TEBA0714_REV01",CALC_CONN_TEBA0714_REV01!$F:$H,IF($H$4="TEBB0714_REV01",CALC_CONN_TEBB0714_REV01!$F:$H,IF($H$4="TEBT0714_REV01",CALC_CONN_TEBT0714_REV01!$F:$H))),2,0),VLOOKUP($D17&amp;"-"&amp;$E17,IF($H$4="TEBA0714_REV01",CALC_CONN_TEBA0714_REV01!$F:$H,IF($H$4="TEBB0714_REV01",CALC_CONN_TEBB0714_REV01!$F:$H,IF($H$4="TEBT0714_REV01",CALC_CONN_TEBT0714_REV01!$F:$H))),3,0)),"---")</f>
        <v>---</v>
      </c>
      <c r="J17" s="23" t="str">
        <f>IFERROR(VLOOKUP(I17,IF($H$4="TEBA0714_REV01",RAW_c_TEBA0714_REV01!$AE:$AM,IF($H$4="TEBB0714_REV01",RAW_c_TEBB0714_REV01!$AE:$AM,IF($H$4="TEBT0714_REV01",RAW_c_TEBT0714_REV01!$AE:$AM))),9,0),"---")</f>
        <v>---</v>
      </c>
      <c r="K17" s="23" t="str">
        <f>IFERROR(VLOOKUP(D17&amp;"-"&amp;E17,IF($H$4="TEBA0714_REV01",RAW_c_TEBA0714_REV01!$AD:$AK,IF($H$4="TEBB0714_REV01",RAW_c_TEBB0714_REV01!$AD:$AK,IF($H$4="TEBT0714_REV01",RAW_c_TEBT0714_REV01!$AD:$AK,"???"))),6,0),"---")</f>
        <v>---</v>
      </c>
      <c r="L17" s="23" t="str">
        <f>IFERROR(VLOOKUP(D17&amp;"-"&amp;E17,IF($H$4="TEBA0714_REV01",RAW_c_TEBA0714_REV01!$AD:$AL,IF($H$4="TEBB0714_REV01",RAW_c_TEBB0714_REV01!$AD:$AL,IF($H$4="TEBT0714_REV01",RAW_c_TEBT0714_REV01!$AD:$AL,"???"))),9,0),"---")</f>
        <v>---</v>
      </c>
      <c r="M17" s="23" t="str">
        <f>IFERROR(IF(VLOOKUP($F17&amp;"-"&amp;$G17,IF($M$4="TE0714_REV01",RAW_m_TE0714_REV01!$F:$AU,IF($M$4="TE0714_REV02",RAW_m_TE0714_REV02!$F:$AU,IF($M$4="TE0714_REV03",RAW_m_TE0714_REV03!$F:$AU))),43,0)="--","---",IF($M$4="TE0714_REV01",RAW_m_TE0714_REV01!$AT17&amp; " --&gt; " &amp;RAW_m_TE0714_REV01!$AU17&amp; " --&gt; ",IF($M$4="TE0714_REV02",RAW_m_TE0714_REV02!$AT17&amp; " --&gt; " &amp;RAW_m_TE0714_REV02!$AU17&amp; " --&gt; ",IF($M$4="TE0714_REV03",RAW_m_TE0714_REV03!$AT17&amp; " --&gt; " &amp;RAW_m_TE0714_REV03!$AU17&amp; " --&gt; ")))),"---")</f>
        <v>---</v>
      </c>
      <c r="N17" s="23" t="str">
        <f>IFERROR(VLOOKUP(F17&amp;"-"&amp;G17,IF($M$4="TE0714_REV01",RAW_m_TE0714_REV01!$AD:$AJ,IF($M$4="TE0714_REV02",RAW_m_TE0714_REV02!$AD:$AJ,IF($M$4="TE0714_REV03",RAW_m_TE0714_REV03!$AD:$AJ))),7,0),"---")</f>
        <v>---</v>
      </c>
      <c r="O17" s="23" t="str">
        <f>IFERROR(VLOOKUP(N17,IF($M$4="TE0714_REV01",RAW_m_TE0714_REV01!$AJ:$AK,IF($M$4="TE0714_REV02",RAW_m_TE0714_REV02!$AJ:$AK,IF($M$4="TE0714_REV03",RAW_m_TE0714_REV03!$AJ:$AK))),2,0),"---")</f>
        <v>---</v>
      </c>
      <c r="P17" s="23" t="str">
        <f>IFERROR(VLOOKUP(F17&amp;"-"&amp;G17,IF($M$4="TE0714_REV01",RAW_m_TE0714_REV01!$AD:$AG,IF($M$4="TE0714_REV02",RAW_m_TE0714_REV02!$AD:$AG,IF($M$4="TE0714_REV03",RAW_m_TE0714_REV03!$AD:$AG))),3,0),"---")</f>
        <v>---</v>
      </c>
      <c r="Q17" s="23" t="str">
        <f>IFERROR(VLOOKUP(N17,IF($M$4="TE0714_REV01",RAW_m_TE0714_REV01!$AE:$AH,IF($M$4="TE0714_REV02",RAW_m_TE0714_REV02!$AE:$AH,IF($M$4="TE0714_REV03",RAW_m_TE0714_REV03!$AE:$AH))),4,0),"---")</f>
        <v>---</v>
      </c>
      <c r="R17" s="23" t="str">
        <f>IFERROR(VLOOKUP(F17&amp;"-"&amp;G17,IF($M$4="TE0714_REV01",RAW_m_TE0714_REV01!$AD:$AG,IF($M$4="TE0714_REV02",RAW_m_TE0714_REV02!$AD:$AG,IF($M$4="TE0714_REV03",RAW_m_TE0714_REV03!$AD:$AG))),4,0),"---")</f>
        <v>---</v>
      </c>
    </row>
    <row r="18" spans="2:18" x14ac:dyDescent="0.25">
      <c r="B18" s="4">
        <v>13</v>
      </c>
      <c r="C18" s="23" t="str">
        <f>IFERROR(INDEX(B2B!A:F,MATCH('B2B Pin Table'!B18,B2B!A:A,0),6),"---")</f>
        <v>13</v>
      </c>
      <c r="D18" s="57" t="str">
        <f>IFERROR(IF((COUNTIF(B2B!A14:K14,H16)&lt;0),"---",INDEX(B2B!A:K,MATCH('B2B Pin Table'!B18,B2B!A:A,0),2)),"---")</f>
        <v>JM1</v>
      </c>
      <c r="E18" s="58" t="str">
        <f>IFERROR(IF((COUNTIF(B2B!A14:K14,H16)&lt;0),"---",INDEX(B2B!A:K,MATCH('B2B Pin Table'!B18,B2B!A:A,0),3)),"---")</f>
        <v>14</v>
      </c>
      <c r="F18" s="57" t="str">
        <f>IFERROR(IF((COUNTIF(B2B!A14:K14,L16)&lt;0),"---",INDEX(B2B!A:K,MATCH('B2B Pin Table'!B18,B2B!A:A,0),4)),"---")</f>
        <v>JM1</v>
      </c>
      <c r="G18" s="23" t="str">
        <f>IFERROR(IF((COUNTIF(B2B!A14:K14,L16)&lt;0),"---",INDEX(B2B!A:K,MATCH('B2B Pin Table'!B18,B2B!A:A,0),5)),"---")</f>
        <v>13</v>
      </c>
      <c r="H18" s="23" t="str">
        <f>IFERROR(IF(VLOOKUP($D18&amp;"-"&amp;$E18,IF($H$4="TEBA0714_REV01",CALC_CONN_TEBA0714_REV01!$F:$I,IF($H$4="TEBB0714_REV01",CALC_CONN_TEBB0714_REV01!$F:$I,IF($H$4="TEBT0714_REV01",CALC_CONN_TEBT0714_REV01!$F:$I))),4,0)="--","---",IF($H$4="TEBA0714_REV01",CALC_CONN_TEBA0714_REV01!$G18&amp; " --&gt; " &amp;CALC_CONN_TEBA0714_REV01!$I18&amp; " --&gt; ",IF($H$4="TEBB0714_REV01",CALC_CONN_TEBB0714_REV01!$G18&amp; " --&gt; " &amp;CALC_CONN_TEBB0714_REV01!$I18&amp; " --&gt; ",IF($H$4="TEBT0714_REV01",CALC_CONN_TEBT0714_REV01!$G18&amp; " --&gt; " &amp;CALC_CONN_TEBT0714_REV01!$I18&amp; " --&gt; ")))),"---")</f>
        <v>---</v>
      </c>
      <c r="I18" s="23" t="str">
        <f>IFERROR(IF(VLOOKUP($D18&amp;"-"&amp;$E18,IF($H$4="TEBA0714_REV01",CALC_CONN_TEBA0714_REV01!$F:$H,IF($H$4="TEBB0714_REV01",CALC_CONN_TEBB0714_REV01!$F:$H,IF($H$4="TEBT0714_REV01",CALC_CONN_TEBT0714_REV01!$F:$H))),3,0)="--",VLOOKUP($D18&amp;"-"&amp;$E18,IF($H$4="TEBA0714_REV01",CALC_CONN_TEBA0714_REV01!$F:$H,IF($H$4="TEBB0714_REV01",CALC_CONN_TEBB0714_REV01!$F:$H,IF($H$4="TEBT0714_REV01",CALC_CONN_TEBT0714_REV01!$F:$H))),2,0),VLOOKUP($D18&amp;"-"&amp;$E18,IF($H$4="TEBA0714_REV01",CALC_CONN_TEBA0714_REV01!$F:$H,IF($H$4="TEBB0714_REV01",CALC_CONN_TEBB0714_REV01!$F:$H,IF($H$4="TEBT0714_REV01",CALC_CONN_TEBT0714_REV01!$F:$H))),3,0)),"---")</f>
        <v>---</v>
      </c>
      <c r="J18" s="23" t="str">
        <f>IFERROR(VLOOKUP(I18,IF($H$4="TEBA0714_REV01",RAW_c_TEBA0714_REV01!$AE:$AM,IF($H$4="TEBB0714_REV01",RAW_c_TEBB0714_REV01!$AE:$AM,IF($H$4="TEBT0714_REV01",RAW_c_TEBT0714_REV01!$AE:$AM))),9,0),"---")</f>
        <v>---</v>
      </c>
      <c r="K18" s="23" t="str">
        <f>IFERROR(VLOOKUP(D18&amp;"-"&amp;E18,IF($H$4="TEBA0714_REV01",RAW_c_TEBA0714_REV01!$AD:$AK,IF($H$4="TEBB0714_REV01",RAW_c_TEBB0714_REV01!$AD:$AK,IF($H$4="TEBT0714_REV01",RAW_c_TEBT0714_REV01!$AD:$AK,"???"))),6,0),"---")</f>
        <v>---</v>
      </c>
      <c r="L18" s="23" t="str">
        <f>IFERROR(VLOOKUP(D18&amp;"-"&amp;E18,IF($H$4="TEBA0714_REV01",RAW_c_TEBA0714_REV01!$AD:$AL,IF($H$4="TEBB0714_REV01",RAW_c_TEBB0714_REV01!$AD:$AL,IF($H$4="TEBT0714_REV01",RAW_c_TEBT0714_REV01!$AD:$AL,"???"))),9,0),"---")</f>
        <v>---</v>
      </c>
      <c r="M18" s="23" t="str">
        <f>IFERROR(IF(VLOOKUP($F18&amp;"-"&amp;$G18,IF($M$4="TE0714_REV01",RAW_m_TE0714_REV01!$F:$AU,IF($M$4="TE0714_REV02",RAW_m_TE0714_REV02!$F:$AU,IF($M$4="TE0714_REV03",RAW_m_TE0714_REV03!$F:$AU))),43,0)="--","---",IF($M$4="TE0714_REV01",RAW_m_TE0714_REV01!$AT18&amp; " --&gt; " &amp;RAW_m_TE0714_REV01!$AU18&amp; " --&gt; ",IF($M$4="TE0714_REV02",RAW_m_TE0714_REV02!$AT18&amp; " --&gt; " &amp;RAW_m_TE0714_REV02!$AU18&amp; " --&gt; ",IF($M$4="TE0714_REV03",RAW_m_TE0714_REV03!$AT18&amp; " --&gt; " &amp;RAW_m_TE0714_REV03!$AU18&amp; " --&gt; ")))),"---")</f>
        <v>---</v>
      </c>
      <c r="N18" s="23" t="str">
        <f>IFERROR(VLOOKUP(F18&amp;"-"&amp;G18,IF($M$4="TE0714_REV01",RAW_m_TE0714_REV01!$AD:$AJ,IF($M$4="TE0714_REV02",RAW_m_TE0714_REV02!$AD:$AJ,IF($M$4="TE0714_REV03",RAW_m_TE0714_REV03!$AD:$AJ))),7,0),"---")</f>
        <v>---</v>
      </c>
      <c r="O18" s="23" t="str">
        <f>IFERROR(VLOOKUP(N18,IF($M$4="TE0714_REV01",RAW_m_TE0714_REV01!$AJ:$AK,IF($M$4="TE0714_REV02",RAW_m_TE0714_REV02!$AJ:$AK,IF($M$4="TE0714_REV03",RAW_m_TE0714_REV03!$AJ:$AK))),2,0),"---")</f>
        <v>---</v>
      </c>
      <c r="P18" s="23" t="str">
        <f>IFERROR(VLOOKUP(F18&amp;"-"&amp;G18,IF($M$4="TE0714_REV01",RAW_m_TE0714_REV01!$AD:$AG,IF($M$4="TE0714_REV02",RAW_m_TE0714_REV02!$AD:$AG,IF($M$4="TE0714_REV03",RAW_m_TE0714_REV03!$AD:$AG))),3,0),"---")</f>
        <v>---</v>
      </c>
      <c r="Q18" s="23" t="str">
        <f>IFERROR(VLOOKUP(N18,IF($M$4="TE0714_REV01",RAW_m_TE0714_REV01!$AE:$AH,IF($M$4="TE0714_REV02",RAW_m_TE0714_REV02!$AE:$AH,IF($M$4="TE0714_REV03",RAW_m_TE0714_REV03!$AE:$AH))),4,0),"---")</f>
        <v>---</v>
      </c>
      <c r="R18" s="23" t="str">
        <f>IFERROR(VLOOKUP(F18&amp;"-"&amp;G18,IF($M$4="TE0714_REV01",RAW_m_TE0714_REV01!$AD:$AG,IF($M$4="TE0714_REV02",RAW_m_TE0714_REV02!$AD:$AG,IF($M$4="TE0714_REV03",RAW_m_TE0714_REV03!$AD:$AG))),4,0),"---")</f>
        <v>---</v>
      </c>
    </row>
    <row r="19" spans="2:18" x14ac:dyDescent="0.25">
      <c r="B19" s="4">
        <v>14</v>
      </c>
      <c r="C19" s="23" t="str">
        <f>IFERROR(INDEX(B2B!A:F,MATCH('B2B Pin Table'!B19,B2B!A:A,0),6),"---")</f>
        <v>14</v>
      </c>
      <c r="D19" s="57" t="str">
        <f>IFERROR(IF((COUNTIF(B2B!A15:K15,H17)&lt;0),"---",INDEX(B2B!A:K,MATCH('B2B Pin Table'!B19,B2B!A:A,0),2)),"---")</f>
        <v>JM1</v>
      </c>
      <c r="E19" s="58" t="str">
        <f>IFERROR(IF((COUNTIF(B2B!A15:K15,H17)&lt;0),"---",INDEX(B2B!A:K,MATCH('B2B Pin Table'!B19,B2B!A:A,0),3)),"---")</f>
        <v>13</v>
      </c>
      <c r="F19" s="57" t="str">
        <f>IFERROR(IF((COUNTIF(B2B!A15:K15,L17)&lt;0),"---",INDEX(B2B!A:K,MATCH('B2B Pin Table'!B19,B2B!A:A,0),4)),"---")</f>
        <v>JM1</v>
      </c>
      <c r="G19" s="23" t="str">
        <f>IFERROR(IF((COUNTIF(B2B!A15:K15,L17)&lt;0),"---",INDEX(B2B!A:K,MATCH('B2B Pin Table'!B19,B2B!A:A,0),5)),"---")</f>
        <v>14</v>
      </c>
      <c r="H19" s="23" t="str">
        <f>IFERROR(IF(VLOOKUP($D19&amp;"-"&amp;$E19,IF($H$4="TEBA0714_REV01",CALC_CONN_TEBA0714_REV01!$F:$I,IF($H$4="TEBB0714_REV01",CALC_CONN_TEBB0714_REV01!$F:$I,IF($H$4="TEBT0714_REV01",CALC_CONN_TEBT0714_REV01!$F:$I))),4,0)="--","---",IF($H$4="TEBA0714_REV01",CALC_CONN_TEBA0714_REV01!$G19&amp; " --&gt; " &amp;CALC_CONN_TEBA0714_REV01!$I19&amp; " --&gt; ",IF($H$4="TEBB0714_REV01",CALC_CONN_TEBB0714_REV01!$G19&amp; " --&gt; " &amp;CALC_CONN_TEBB0714_REV01!$I19&amp; " --&gt; ",IF($H$4="TEBT0714_REV01",CALC_CONN_TEBT0714_REV01!$G19&amp; " --&gt; " &amp;CALC_CONN_TEBT0714_REV01!$I19&amp; " --&gt; ")))),"---")</f>
        <v>---</v>
      </c>
      <c r="I19" s="23" t="str">
        <f>IFERROR(IF(VLOOKUP($D19&amp;"-"&amp;$E19,IF($H$4="TEBA0714_REV01",CALC_CONN_TEBA0714_REV01!$F:$H,IF($H$4="TEBB0714_REV01",CALC_CONN_TEBB0714_REV01!$F:$H,IF($H$4="TEBT0714_REV01",CALC_CONN_TEBT0714_REV01!$F:$H))),3,0)="--",VLOOKUP($D19&amp;"-"&amp;$E19,IF($H$4="TEBA0714_REV01",CALC_CONN_TEBA0714_REV01!$F:$H,IF($H$4="TEBB0714_REV01",CALC_CONN_TEBB0714_REV01!$F:$H,IF($H$4="TEBT0714_REV01",CALC_CONN_TEBT0714_REV01!$F:$H))),2,0),VLOOKUP($D19&amp;"-"&amp;$E19,IF($H$4="TEBA0714_REV01",CALC_CONN_TEBA0714_REV01!$F:$H,IF($H$4="TEBB0714_REV01",CALC_CONN_TEBB0714_REV01!$F:$H,IF($H$4="TEBT0714_REV01",CALC_CONN_TEBT0714_REV01!$F:$H))),3,0)),"---")</f>
        <v>---</v>
      </c>
      <c r="J19" s="23" t="str">
        <f>IFERROR(VLOOKUP(I19,IF($H$4="TEBA0714_REV01",RAW_c_TEBA0714_REV01!$AE:$AM,IF($H$4="TEBB0714_REV01",RAW_c_TEBB0714_REV01!$AE:$AM,IF($H$4="TEBT0714_REV01",RAW_c_TEBT0714_REV01!$AE:$AM))),9,0),"---")</f>
        <v>---</v>
      </c>
      <c r="K19" s="23" t="str">
        <f>IFERROR(VLOOKUP(D19&amp;"-"&amp;E19,IF($H$4="TEBA0714_REV01",RAW_c_TEBA0714_REV01!$AD:$AK,IF($H$4="TEBB0714_REV01",RAW_c_TEBB0714_REV01!$AD:$AK,IF($H$4="TEBT0714_REV01",RAW_c_TEBT0714_REV01!$AD:$AK,"???"))),6,0),"---")</f>
        <v>---</v>
      </c>
      <c r="L19" s="23" t="str">
        <f>IFERROR(VLOOKUP(D19&amp;"-"&amp;E19,IF($H$4="TEBA0714_REV01",RAW_c_TEBA0714_REV01!$AD:$AL,IF($H$4="TEBB0714_REV01",RAW_c_TEBB0714_REV01!$AD:$AL,IF($H$4="TEBT0714_REV01",RAW_c_TEBT0714_REV01!$AD:$AL,"???"))),9,0),"---")</f>
        <v>---</v>
      </c>
      <c r="M19" s="23" t="str">
        <f>IFERROR(IF(VLOOKUP($F19&amp;"-"&amp;$G19,IF($M$4="TE0714_REV01",RAW_m_TE0714_REV01!$F:$AU,IF($M$4="TE0714_REV02",RAW_m_TE0714_REV02!$F:$AU,IF($M$4="TE0714_REV03",RAW_m_TE0714_REV03!$F:$AU))),43,0)="--","---",IF($M$4="TE0714_REV01",RAW_m_TE0714_REV01!$AT19&amp; " --&gt; " &amp;RAW_m_TE0714_REV01!$AU19&amp; " --&gt; ",IF($M$4="TE0714_REV02",RAW_m_TE0714_REV02!$AT19&amp; " --&gt; " &amp;RAW_m_TE0714_REV02!$AU19&amp; " --&gt; ",IF($M$4="TE0714_REV03",RAW_m_TE0714_REV03!$AT19&amp; " --&gt; " &amp;RAW_m_TE0714_REV03!$AU19&amp; " --&gt; ")))),"---")</f>
        <v>---</v>
      </c>
      <c r="N19" s="23" t="str">
        <f>IFERROR(VLOOKUP(F19&amp;"-"&amp;G19,IF($M$4="TE0714_REV01",RAW_m_TE0714_REV01!$AD:$AJ,IF($M$4="TE0714_REV02",RAW_m_TE0714_REV02!$AD:$AJ,IF($M$4="TE0714_REV03",RAW_m_TE0714_REV03!$AD:$AJ))),7,0),"---")</f>
        <v>---</v>
      </c>
      <c r="O19" s="23" t="str">
        <f>IFERROR(VLOOKUP(N19,IF($M$4="TE0714_REV01",RAW_m_TE0714_REV01!$AJ:$AK,IF($M$4="TE0714_REV02",RAW_m_TE0714_REV02!$AJ:$AK,IF($M$4="TE0714_REV03",RAW_m_TE0714_REV03!$AJ:$AK))),2,0),"---")</f>
        <v>---</v>
      </c>
      <c r="P19" s="23" t="str">
        <f>IFERROR(VLOOKUP(F19&amp;"-"&amp;G19,IF($M$4="TE0714_REV01",RAW_m_TE0714_REV01!$AD:$AG,IF($M$4="TE0714_REV02",RAW_m_TE0714_REV02!$AD:$AG,IF($M$4="TE0714_REV03",RAW_m_TE0714_REV03!$AD:$AG))),3,0),"---")</f>
        <v>---</v>
      </c>
      <c r="Q19" s="23" t="str">
        <f>IFERROR(VLOOKUP(N19,IF($M$4="TE0714_REV01",RAW_m_TE0714_REV01!$AE:$AH,IF($M$4="TE0714_REV02",RAW_m_TE0714_REV02!$AE:$AH,IF($M$4="TE0714_REV03",RAW_m_TE0714_REV03!$AE:$AH))),4,0),"---")</f>
        <v>---</v>
      </c>
      <c r="R19" s="23" t="str">
        <f>IFERROR(VLOOKUP(F19&amp;"-"&amp;G19,IF($M$4="TE0714_REV01",RAW_m_TE0714_REV01!$AD:$AG,IF($M$4="TE0714_REV02",RAW_m_TE0714_REV02!$AD:$AG,IF($M$4="TE0714_REV03",RAW_m_TE0714_REV03!$AD:$AG))),4,0),"---")</f>
        <v>---</v>
      </c>
    </row>
    <row r="20" spans="2:18" x14ac:dyDescent="0.25">
      <c r="B20" s="4">
        <v>15</v>
      </c>
      <c r="C20" s="23" t="str">
        <f>IFERROR(INDEX(B2B!A:F,MATCH('B2B Pin Table'!B20,B2B!A:A,0),6),"---")</f>
        <v>15</v>
      </c>
      <c r="D20" s="57" t="str">
        <f>IFERROR(IF((COUNTIF(B2B!A16:K16,H18)&lt;0),"---",INDEX(B2B!A:K,MATCH('B2B Pin Table'!B20,B2B!A:A,0),2)),"---")</f>
        <v>JM1</v>
      </c>
      <c r="E20" s="58" t="str">
        <f>IFERROR(IF((COUNTIF(B2B!A16:K16,H18)&lt;0),"---",INDEX(B2B!A:K,MATCH('B2B Pin Table'!B20,B2B!A:A,0),3)),"---")</f>
        <v>16</v>
      </c>
      <c r="F20" s="57" t="str">
        <f>IFERROR(IF((COUNTIF(B2B!A16:K16,L18)&lt;0),"---",INDEX(B2B!A:K,MATCH('B2B Pin Table'!B20,B2B!A:A,0),4)),"---")</f>
        <v>JM1</v>
      </c>
      <c r="G20" s="23" t="str">
        <f>IFERROR(IF((COUNTIF(B2B!A16:K16,L18)&lt;0),"---",INDEX(B2B!A:K,MATCH('B2B Pin Table'!B20,B2B!A:A,0),5)),"---")</f>
        <v>15</v>
      </c>
      <c r="H20" s="23" t="str">
        <f>IFERROR(IF(VLOOKUP($D20&amp;"-"&amp;$E20,IF($H$4="TEBA0714_REV01",CALC_CONN_TEBA0714_REV01!$F:$I,IF($H$4="TEBB0714_REV01",CALC_CONN_TEBB0714_REV01!$F:$I,IF($H$4="TEBT0714_REV01",CALC_CONN_TEBT0714_REV01!$F:$I))),4,0)="--","---",IF($H$4="TEBA0714_REV01",CALC_CONN_TEBA0714_REV01!$G20&amp; " --&gt; " &amp;CALC_CONN_TEBA0714_REV01!$I20&amp; " --&gt; ",IF($H$4="TEBB0714_REV01",CALC_CONN_TEBB0714_REV01!$G20&amp; " --&gt; " &amp;CALC_CONN_TEBB0714_REV01!$I20&amp; " --&gt; ",IF($H$4="TEBT0714_REV01",CALC_CONN_TEBT0714_REV01!$G20&amp; " --&gt; " &amp;CALC_CONN_TEBT0714_REV01!$I20&amp; " --&gt; ")))),"---")</f>
        <v>---</v>
      </c>
      <c r="I20" s="23" t="str">
        <f>IFERROR(IF(VLOOKUP($D20&amp;"-"&amp;$E20,IF($H$4="TEBA0714_REV01",CALC_CONN_TEBA0714_REV01!$F:$H,IF($H$4="TEBB0714_REV01",CALC_CONN_TEBB0714_REV01!$F:$H,IF($H$4="TEBT0714_REV01",CALC_CONN_TEBT0714_REV01!$F:$H))),3,0)="--",VLOOKUP($D20&amp;"-"&amp;$E20,IF($H$4="TEBA0714_REV01",CALC_CONN_TEBA0714_REV01!$F:$H,IF($H$4="TEBB0714_REV01",CALC_CONN_TEBB0714_REV01!$F:$H,IF($H$4="TEBT0714_REV01",CALC_CONN_TEBT0714_REV01!$F:$H))),2,0),VLOOKUP($D20&amp;"-"&amp;$E20,IF($H$4="TEBA0714_REV01",CALC_CONN_TEBA0714_REV01!$F:$H,IF($H$4="TEBB0714_REV01",CALC_CONN_TEBB0714_REV01!$F:$H,IF($H$4="TEBT0714_REV01",CALC_CONN_TEBT0714_REV01!$F:$H))),3,0)),"---")</f>
        <v>---</v>
      </c>
      <c r="J20" s="23" t="str">
        <f>IFERROR(VLOOKUP(I20,IF($H$4="TEBA0714_REV01",RAW_c_TEBA0714_REV01!$AE:$AM,IF($H$4="TEBB0714_REV01",RAW_c_TEBB0714_REV01!$AE:$AM,IF($H$4="TEBT0714_REV01",RAW_c_TEBT0714_REV01!$AE:$AM))),9,0),"---")</f>
        <v>---</v>
      </c>
      <c r="K20" s="23" t="str">
        <f>IFERROR(VLOOKUP(D20&amp;"-"&amp;E20,IF($H$4="TEBA0714_REV01",RAW_c_TEBA0714_REV01!$AD:$AK,IF($H$4="TEBB0714_REV01",RAW_c_TEBB0714_REV01!$AD:$AK,IF($H$4="TEBT0714_REV01",RAW_c_TEBT0714_REV01!$AD:$AK,"???"))),6,0),"---")</f>
        <v>---</v>
      </c>
      <c r="L20" s="23" t="str">
        <f>IFERROR(VLOOKUP(D20&amp;"-"&amp;E20,IF($H$4="TEBA0714_REV01",RAW_c_TEBA0714_REV01!$AD:$AL,IF($H$4="TEBB0714_REV01",RAW_c_TEBB0714_REV01!$AD:$AL,IF($H$4="TEBT0714_REV01",RAW_c_TEBT0714_REV01!$AD:$AL,"???"))),9,0),"---")</f>
        <v>---</v>
      </c>
      <c r="M20" s="23" t="str">
        <f>IFERROR(IF(VLOOKUP($F20&amp;"-"&amp;$G20,IF($M$4="TE0714_REV01",RAW_m_TE0714_REV01!$F:$AU,IF($M$4="TE0714_REV02",RAW_m_TE0714_REV02!$F:$AU,IF($M$4="TE0714_REV03",RAW_m_TE0714_REV03!$F:$AU))),43,0)="--","---",IF($M$4="TE0714_REV01",RAW_m_TE0714_REV01!$AT20&amp; " --&gt; " &amp;RAW_m_TE0714_REV01!$AU20&amp; " --&gt; ",IF($M$4="TE0714_REV02",RAW_m_TE0714_REV02!$AT20&amp; " --&gt; " &amp;RAW_m_TE0714_REV02!$AU20&amp; " --&gt; ",IF($M$4="TE0714_REV03",RAW_m_TE0714_REV03!$AT20&amp; " --&gt; " &amp;RAW_m_TE0714_REV03!$AU20&amp; " --&gt; ")))),"---")</f>
        <v>---</v>
      </c>
      <c r="N20" s="23" t="str">
        <f>IFERROR(VLOOKUP(F20&amp;"-"&amp;G20,IF($M$4="TE0714_REV01",RAW_m_TE0714_REV01!$AD:$AJ,IF($M$4="TE0714_REV02",RAW_m_TE0714_REV02!$AD:$AJ,IF($M$4="TE0714_REV03",RAW_m_TE0714_REV03!$AD:$AJ))),7,0),"---")</f>
        <v>---</v>
      </c>
      <c r="O20" s="23" t="str">
        <f>IFERROR(VLOOKUP(N20,IF($M$4="TE0714_REV01",RAW_m_TE0714_REV01!$AJ:$AK,IF($M$4="TE0714_REV02",RAW_m_TE0714_REV02!$AJ:$AK,IF($M$4="TE0714_REV03",RAW_m_TE0714_REV03!$AJ:$AK))),2,0),"---")</f>
        <v>---</v>
      </c>
      <c r="P20" s="23" t="str">
        <f>IFERROR(VLOOKUP(F20&amp;"-"&amp;G20,IF($M$4="TE0714_REV01",RAW_m_TE0714_REV01!$AD:$AG,IF($M$4="TE0714_REV02",RAW_m_TE0714_REV02!$AD:$AG,IF($M$4="TE0714_REV03",RAW_m_TE0714_REV03!$AD:$AG))),3,0),"---")</f>
        <v>---</v>
      </c>
      <c r="Q20" s="23" t="str">
        <f>IFERROR(VLOOKUP(N20,IF($M$4="TE0714_REV01",RAW_m_TE0714_REV01!$AE:$AH,IF($M$4="TE0714_REV02",RAW_m_TE0714_REV02!$AE:$AH,IF($M$4="TE0714_REV03",RAW_m_TE0714_REV03!$AE:$AH))),4,0),"---")</f>
        <v>---</v>
      </c>
      <c r="R20" s="23" t="str">
        <f>IFERROR(VLOOKUP(F20&amp;"-"&amp;G20,IF($M$4="TE0714_REV01",RAW_m_TE0714_REV01!$AD:$AG,IF($M$4="TE0714_REV02",RAW_m_TE0714_REV02!$AD:$AG,IF($M$4="TE0714_REV03",RAW_m_TE0714_REV03!$AD:$AG))),4,0),"---")</f>
        <v>---</v>
      </c>
    </row>
    <row r="21" spans="2:18" x14ac:dyDescent="0.25">
      <c r="B21" s="4">
        <v>16</v>
      </c>
      <c r="C21" s="23" t="str">
        <f>IFERROR(INDEX(B2B!A:F,MATCH('B2B Pin Table'!B21,B2B!A:A,0),6),"---")</f>
        <v>16</v>
      </c>
      <c r="D21" s="57" t="str">
        <f>IFERROR(IF((COUNTIF(B2B!A17:K17,H19)&lt;0),"---",INDEX(B2B!A:K,MATCH('B2B Pin Table'!B21,B2B!A:A,0),2)),"---")</f>
        <v>JM1</v>
      </c>
      <c r="E21" s="58" t="str">
        <f>IFERROR(IF((COUNTIF(B2B!A17:K17,H19)&lt;0),"---",INDEX(B2B!A:K,MATCH('B2B Pin Table'!B21,B2B!A:A,0),3)),"---")</f>
        <v>15</v>
      </c>
      <c r="F21" s="57" t="str">
        <f>IFERROR(IF((COUNTIF(B2B!A17:K17,L19)&lt;0),"---",INDEX(B2B!A:K,MATCH('B2B Pin Table'!B21,B2B!A:A,0),4)),"---")</f>
        <v>JM1</v>
      </c>
      <c r="G21" s="23" t="str">
        <f>IFERROR(IF((COUNTIF(B2B!A17:K17,L19)&lt;0),"---",INDEX(B2B!A:K,MATCH('B2B Pin Table'!B21,B2B!A:A,0),5)),"---")</f>
        <v>16</v>
      </c>
      <c r="H21" s="23" t="str">
        <f>IFERROR(IF(VLOOKUP($D21&amp;"-"&amp;$E21,IF($H$4="TEBA0714_REV01",CALC_CONN_TEBA0714_REV01!$F:$I,IF($H$4="TEBB0714_REV01",CALC_CONN_TEBB0714_REV01!$F:$I,IF($H$4="TEBT0714_REV01",CALC_CONN_TEBT0714_REV01!$F:$I))),4,0)="--","---",IF($H$4="TEBA0714_REV01",CALC_CONN_TEBA0714_REV01!$G21&amp; " --&gt; " &amp;CALC_CONN_TEBA0714_REV01!$I21&amp; " --&gt; ",IF($H$4="TEBB0714_REV01",CALC_CONN_TEBB0714_REV01!$G21&amp; " --&gt; " &amp;CALC_CONN_TEBB0714_REV01!$I21&amp; " --&gt; ",IF($H$4="TEBT0714_REV01",CALC_CONN_TEBT0714_REV01!$G21&amp; " --&gt; " &amp;CALC_CONN_TEBT0714_REV01!$I21&amp; " --&gt; ")))),"---")</f>
        <v>---</v>
      </c>
      <c r="I21" s="23" t="str">
        <f>IFERROR(IF(VLOOKUP($D21&amp;"-"&amp;$E21,IF($H$4="TEBA0714_REV01",CALC_CONN_TEBA0714_REV01!$F:$H,IF($H$4="TEBB0714_REV01",CALC_CONN_TEBB0714_REV01!$F:$H,IF($H$4="TEBT0714_REV01",CALC_CONN_TEBT0714_REV01!$F:$H))),3,0)="--",VLOOKUP($D21&amp;"-"&amp;$E21,IF($H$4="TEBA0714_REV01",CALC_CONN_TEBA0714_REV01!$F:$H,IF($H$4="TEBB0714_REV01",CALC_CONN_TEBB0714_REV01!$F:$H,IF($H$4="TEBT0714_REV01",CALC_CONN_TEBT0714_REV01!$F:$H))),2,0),VLOOKUP($D21&amp;"-"&amp;$E21,IF($H$4="TEBA0714_REV01",CALC_CONN_TEBA0714_REV01!$F:$H,IF($H$4="TEBB0714_REV01",CALC_CONN_TEBB0714_REV01!$F:$H,IF($H$4="TEBT0714_REV01",CALC_CONN_TEBT0714_REV01!$F:$H))),3,0)),"---")</f>
        <v>---</v>
      </c>
      <c r="J21" s="23" t="str">
        <f>IFERROR(VLOOKUP(I21,IF($H$4="TEBA0714_REV01",RAW_c_TEBA0714_REV01!$AE:$AM,IF($H$4="TEBB0714_REV01",RAW_c_TEBB0714_REV01!$AE:$AM,IF($H$4="TEBT0714_REV01",RAW_c_TEBT0714_REV01!$AE:$AM))),9,0),"---")</f>
        <v>---</v>
      </c>
      <c r="K21" s="23" t="str">
        <f>IFERROR(VLOOKUP(D21&amp;"-"&amp;E21,IF($H$4="TEBA0714_REV01",RAW_c_TEBA0714_REV01!$AD:$AK,IF($H$4="TEBB0714_REV01",RAW_c_TEBB0714_REV01!$AD:$AK,IF($H$4="TEBT0714_REV01",RAW_c_TEBT0714_REV01!$AD:$AK,"???"))),6,0),"---")</f>
        <v>---</v>
      </c>
      <c r="L21" s="23" t="str">
        <f>IFERROR(VLOOKUP(D21&amp;"-"&amp;E21,IF($H$4="TEBA0714_REV01",RAW_c_TEBA0714_REV01!$AD:$AL,IF($H$4="TEBB0714_REV01",RAW_c_TEBB0714_REV01!$AD:$AL,IF($H$4="TEBT0714_REV01",RAW_c_TEBT0714_REV01!$AD:$AL,"???"))),9,0),"---")</f>
        <v>---</v>
      </c>
      <c r="M21" s="23" t="str">
        <f>IFERROR(IF(VLOOKUP($F21&amp;"-"&amp;$G21,IF($M$4="TE0714_REV01",RAW_m_TE0714_REV01!$F:$AU,IF($M$4="TE0714_REV02",RAW_m_TE0714_REV02!$F:$AU,IF($M$4="TE0714_REV03",RAW_m_TE0714_REV03!$F:$AU))),43,0)="--","---",IF($M$4="TE0714_REV01",RAW_m_TE0714_REV01!$AT21&amp; " --&gt; " &amp;RAW_m_TE0714_REV01!$AU21&amp; " --&gt; ",IF($M$4="TE0714_REV02",RAW_m_TE0714_REV02!$AT21&amp; " --&gt; " &amp;RAW_m_TE0714_REV02!$AU21&amp; " --&gt; ",IF($M$4="TE0714_REV03",RAW_m_TE0714_REV03!$AT21&amp; " --&gt; " &amp;RAW_m_TE0714_REV03!$AU21&amp; " --&gt; ")))),"---")</f>
        <v>---</v>
      </c>
      <c r="N21" s="23" t="str">
        <f>IFERROR(VLOOKUP(F21&amp;"-"&amp;G21,IF($M$4="TE0714_REV01",RAW_m_TE0714_REV01!$AD:$AJ,IF($M$4="TE0714_REV02",RAW_m_TE0714_REV02!$AD:$AJ,IF($M$4="TE0714_REV03",RAW_m_TE0714_REV03!$AD:$AJ))),7,0),"---")</f>
        <v>---</v>
      </c>
      <c r="O21" s="23" t="str">
        <f>IFERROR(VLOOKUP(N21,IF($M$4="TE0714_REV01",RAW_m_TE0714_REV01!$AJ:$AK,IF($M$4="TE0714_REV02",RAW_m_TE0714_REV02!$AJ:$AK,IF($M$4="TE0714_REV03",RAW_m_TE0714_REV03!$AJ:$AK))),2,0),"---")</f>
        <v>---</v>
      </c>
      <c r="P21" s="23" t="str">
        <f>IFERROR(VLOOKUP(F21&amp;"-"&amp;G21,IF($M$4="TE0714_REV01",RAW_m_TE0714_REV01!$AD:$AG,IF($M$4="TE0714_REV02",RAW_m_TE0714_REV02!$AD:$AG,IF($M$4="TE0714_REV03",RAW_m_TE0714_REV03!$AD:$AG))),3,0),"---")</f>
        <v>---</v>
      </c>
      <c r="Q21" s="23" t="str">
        <f>IFERROR(VLOOKUP(N21,IF($M$4="TE0714_REV01",RAW_m_TE0714_REV01!$AE:$AH,IF($M$4="TE0714_REV02",RAW_m_TE0714_REV02!$AE:$AH,IF($M$4="TE0714_REV03",RAW_m_TE0714_REV03!$AE:$AH))),4,0),"---")</f>
        <v>---</v>
      </c>
      <c r="R21" s="23" t="str">
        <f>IFERROR(VLOOKUP(F21&amp;"-"&amp;G21,IF($M$4="TE0714_REV01",RAW_m_TE0714_REV01!$AD:$AG,IF($M$4="TE0714_REV02",RAW_m_TE0714_REV02!$AD:$AG,IF($M$4="TE0714_REV03",RAW_m_TE0714_REV03!$AD:$AG))),4,0),"---")</f>
        <v>---</v>
      </c>
    </row>
    <row r="22" spans="2:18" x14ac:dyDescent="0.25">
      <c r="B22" s="4">
        <v>17</v>
      </c>
      <c r="C22" s="23" t="str">
        <f>IFERROR(INDEX(B2B!A:F,MATCH('B2B Pin Table'!B22,B2B!A:A,0),6),"---")</f>
        <v>Power GND</v>
      </c>
      <c r="D22" s="57" t="str">
        <f>IFERROR(IF((COUNTIF(B2B!A18:K18,H20)&lt;0),"---",INDEX(B2B!A:K,MATCH('B2B Pin Table'!B22,B2B!A:A,0),2)),"---")</f>
        <v>JM1</v>
      </c>
      <c r="E22" s="58" t="str">
        <f>IFERROR(IF((COUNTIF(B2B!A18:K18,H20)&lt;0),"---",INDEX(B2B!A:K,MATCH('B2B Pin Table'!B22,B2B!A:A,0),3)),"---")</f>
        <v>18</v>
      </c>
      <c r="F22" s="57" t="str">
        <f>IFERROR(IF((COUNTIF(B2B!A18:K18,L20)&lt;0),"---",INDEX(B2B!A:K,MATCH('B2B Pin Table'!B22,B2B!A:A,0),4)),"---")</f>
        <v>JM1</v>
      </c>
      <c r="G22" s="23" t="str">
        <f>IFERROR(IF((COUNTIF(B2B!A18:K18,L20)&lt;0),"---",INDEX(B2B!A:K,MATCH('B2B Pin Table'!B22,B2B!A:A,0),5)),"---")</f>
        <v>17</v>
      </c>
      <c r="H22" s="23" t="str">
        <f>IFERROR(IF(VLOOKUP($D22&amp;"-"&amp;$E22,IF($H$4="TEBA0714_REV01",CALC_CONN_TEBA0714_REV01!$F:$I,IF($H$4="TEBB0714_REV01",CALC_CONN_TEBB0714_REV01!$F:$I,IF($H$4="TEBT0714_REV01",CALC_CONN_TEBT0714_REV01!$F:$I))),4,0)="--","---",IF($H$4="TEBA0714_REV01",CALC_CONN_TEBA0714_REV01!$G22&amp; " --&gt; " &amp;CALC_CONN_TEBA0714_REV01!$I22&amp; " --&gt; ",IF($H$4="TEBB0714_REV01",CALC_CONN_TEBB0714_REV01!$G22&amp; " --&gt; " &amp;CALC_CONN_TEBB0714_REV01!$I22&amp; " --&gt; ",IF($H$4="TEBT0714_REV01",CALC_CONN_TEBT0714_REV01!$G22&amp; " --&gt; " &amp;CALC_CONN_TEBT0714_REV01!$I22&amp; " --&gt; ")))),"---")</f>
        <v>---</v>
      </c>
      <c r="I22" s="23" t="str">
        <f>IFERROR(IF(VLOOKUP($D22&amp;"-"&amp;$E22,IF($H$4="TEBA0714_REV01",CALC_CONN_TEBA0714_REV01!$F:$H,IF($H$4="TEBB0714_REV01",CALC_CONN_TEBB0714_REV01!$F:$H,IF($H$4="TEBT0714_REV01",CALC_CONN_TEBT0714_REV01!$F:$H))),3,0)="--",VLOOKUP($D22&amp;"-"&amp;$E22,IF($H$4="TEBA0714_REV01",CALC_CONN_TEBA0714_REV01!$F:$H,IF($H$4="TEBB0714_REV01",CALC_CONN_TEBB0714_REV01!$F:$H,IF($H$4="TEBT0714_REV01",CALC_CONN_TEBT0714_REV01!$F:$H))),2,0),VLOOKUP($D22&amp;"-"&amp;$E22,IF($H$4="TEBA0714_REV01",CALC_CONN_TEBA0714_REV01!$F:$H,IF($H$4="TEBB0714_REV01",CALC_CONN_TEBB0714_REV01!$F:$H,IF($H$4="TEBT0714_REV01",CALC_CONN_TEBT0714_REV01!$F:$H))),3,0)),"---")</f>
        <v>---</v>
      </c>
      <c r="J22" s="23" t="str">
        <f>IFERROR(VLOOKUP(I22,IF($H$4="TEBA0714_REV01",RAW_c_TEBA0714_REV01!$AE:$AM,IF($H$4="TEBB0714_REV01",RAW_c_TEBB0714_REV01!$AE:$AM,IF($H$4="TEBT0714_REV01",RAW_c_TEBT0714_REV01!$AE:$AM))),9,0),"---")</f>
        <v>---</v>
      </c>
      <c r="K22" s="23" t="str">
        <f>IFERROR(VLOOKUP(D22&amp;"-"&amp;E22,IF($H$4="TEBA0714_REV01",RAW_c_TEBA0714_REV01!$AD:$AK,IF($H$4="TEBB0714_REV01",RAW_c_TEBB0714_REV01!$AD:$AK,IF($H$4="TEBT0714_REV01",RAW_c_TEBT0714_REV01!$AD:$AK,"???"))),6,0),"---")</f>
        <v>---</v>
      </c>
      <c r="L22" s="23" t="str">
        <f>IFERROR(VLOOKUP(D22&amp;"-"&amp;E22,IF($H$4="TEBA0714_REV01",RAW_c_TEBA0714_REV01!$AD:$AL,IF($H$4="TEBB0714_REV01",RAW_c_TEBB0714_REV01!$AD:$AL,IF($H$4="TEBT0714_REV01",RAW_c_TEBT0714_REV01!$AD:$AL,"???"))),9,0),"---")</f>
        <v>---</v>
      </c>
      <c r="M22" s="23" t="str">
        <f>IFERROR(IF(VLOOKUP($F22&amp;"-"&amp;$G22,IF($M$4="TE0714_REV01",RAW_m_TE0714_REV01!$F:$AU,IF($M$4="TE0714_REV02",RAW_m_TE0714_REV02!$F:$AU,IF($M$4="TE0714_REV03",RAW_m_TE0714_REV03!$F:$AU))),43,0)="--","---",IF($M$4="TE0714_REV01",RAW_m_TE0714_REV01!$AT22&amp; " --&gt; " &amp;RAW_m_TE0714_REV01!$AU22&amp; " --&gt; ",IF($M$4="TE0714_REV02",RAW_m_TE0714_REV02!$AT22&amp; " --&gt; " &amp;RAW_m_TE0714_REV02!$AU22&amp; " --&gt; ",IF($M$4="TE0714_REV03",RAW_m_TE0714_REV03!$AT22&amp; " --&gt; " &amp;RAW_m_TE0714_REV03!$AU22&amp; " --&gt; ")))),"---")</f>
        <v>---</v>
      </c>
      <c r="N22" s="23" t="str">
        <f>IFERROR(VLOOKUP(F22&amp;"-"&amp;G22,IF($M$4="TE0714_REV01",RAW_m_TE0714_REV01!$AD:$AJ,IF($M$4="TE0714_REV02",RAW_m_TE0714_REV02!$AD:$AJ,IF($M$4="TE0714_REV03",RAW_m_TE0714_REV03!$AD:$AJ))),7,0),"---")</f>
        <v>---</v>
      </c>
      <c r="O22" s="23" t="str">
        <f>IFERROR(VLOOKUP(N22,IF($M$4="TE0714_REV01",RAW_m_TE0714_REV01!$AJ:$AK,IF($M$4="TE0714_REV02",RAW_m_TE0714_REV02!$AJ:$AK,IF($M$4="TE0714_REV03",RAW_m_TE0714_REV03!$AJ:$AK))),2,0),"---")</f>
        <v>---</v>
      </c>
      <c r="P22" s="23" t="str">
        <f>IFERROR(VLOOKUP(F22&amp;"-"&amp;G22,IF($M$4="TE0714_REV01",RAW_m_TE0714_REV01!$AD:$AG,IF($M$4="TE0714_REV02",RAW_m_TE0714_REV02!$AD:$AG,IF($M$4="TE0714_REV03",RAW_m_TE0714_REV03!$AD:$AG))),3,0),"---")</f>
        <v>---</v>
      </c>
      <c r="Q22" s="23" t="str">
        <f>IFERROR(VLOOKUP(N22,IF($M$4="TE0714_REV01",RAW_m_TE0714_REV01!$AE:$AH,IF($M$4="TE0714_REV02",RAW_m_TE0714_REV02!$AE:$AH,IF($M$4="TE0714_REV03",RAW_m_TE0714_REV03!$AE:$AH))),4,0),"---")</f>
        <v>---</v>
      </c>
      <c r="R22" s="23" t="str">
        <f>IFERROR(VLOOKUP(F22&amp;"-"&amp;G22,IF($M$4="TE0714_REV01",RAW_m_TE0714_REV01!$AD:$AG,IF($M$4="TE0714_REV02",RAW_m_TE0714_REV02!$AD:$AG,IF($M$4="TE0714_REV03",RAW_m_TE0714_REV03!$AD:$AG))),4,0),"---")</f>
        <v>---</v>
      </c>
    </row>
    <row r="23" spans="2:18" x14ac:dyDescent="0.25">
      <c r="B23" s="4">
        <v>18</v>
      </c>
      <c r="C23" s="23" t="str">
        <f>IFERROR(INDEX(B2B!A:F,MATCH('B2B Pin Table'!B23,B2B!A:A,0),6),"---")</f>
        <v>Power GND</v>
      </c>
      <c r="D23" s="57" t="str">
        <f>IFERROR(IF((COUNTIF(B2B!A19:K19,H21)&lt;0),"---",INDEX(B2B!A:K,MATCH('B2B Pin Table'!B23,B2B!A:A,0),2)),"---")</f>
        <v>JM1</v>
      </c>
      <c r="E23" s="58" t="str">
        <f>IFERROR(IF((COUNTIF(B2B!A19:K19,H21)&lt;0),"---",INDEX(B2B!A:K,MATCH('B2B Pin Table'!B23,B2B!A:A,0),3)),"---")</f>
        <v>17</v>
      </c>
      <c r="F23" s="57" t="str">
        <f>IFERROR(IF((COUNTIF(B2B!A19:K19,L21)&lt;0),"---",INDEX(B2B!A:K,MATCH('B2B Pin Table'!B23,B2B!A:A,0),4)),"---")</f>
        <v>JM1</v>
      </c>
      <c r="G23" s="23" t="str">
        <f>IFERROR(IF((COUNTIF(B2B!A19:K19,L21)&lt;0),"---",INDEX(B2B!A:K,MATCH('B2B Pin Table'!B23,B2B!A:A,0),5)),"---")</f>
        <v>18</v>
      </c>
      <c r="H23" s="23" t="str">
        <f>IFERROR(IF(VLOOKUP($D23&amp;"-"&amp;$E23,IF($H$4="TEBA0714_REV01",CALC_CONN_TEBA0714_REV01!$F:$I,IF($H$4="TEBB0714_REV01",CALC_CONN_TEBB0714_REV01!$F:$I,IF($H$4="TEBT0714_REV01",CALC_CONN_TEBT0714_REV01!$F:$I))),4,0)="--","---",IF($H$4="TEBA0714_REV01",CALC_CONN_TEBA0714_REV01!$G23&amp; " --&gt; " &amp;CALC_CONN_TEBA0714_REV01!$I23&amp; " --&gt; ",IF($H$4="TEBB0714_REV01",CALC_CONN_TEBB0714_REV01!$G23&amp; " --&gt; " &amp;CALC_CONN_TEBB0714_REV01!$I23&amp; " --&gt; ",IF($H$4="TEBT0714_REV01",CALC_CONN_TEBT0714_REV01!$G23&amp; " --&gt; " &amp;CALC_CONN_TEBT0714_REV01!$I23&amp; " --&gt; ")))),"---")</f>
        <v>---</v>
      </c>
      <c r="I23" s="23" t="str">
        <f>IFERROR(IF(VLOOKUP($D23&amp;"-"&amp;$E23,IF($H$4="TEBA0714_REV01",CALC_CONN_TEBA0714_REV01!$F:$H,IF($H$4="TEBB0714_REV01",CALC_CONN_TEBB0714_REV01!$F:$H,IF($H$4="TEBT0714_REV01",CALC_CONN_TEBT0714_REV01!$F:$H))),3,0)="--",VLOOKUP($D23&amp;"-"&amp;$E23,IF($H$4="TEBA0714_REV01",CALC_CONN_TEBA0714_REV01!$F:$H,IF($H$4="TEBB0714_REV01",CALC_CONN_TEBB0714_REV01!$F:$H,IF($H$4="TEBT0714_REV01",CALC_CONN_TEBT0714_REV01!$F:$H))),2,0),VLOOKUP($D23&amp;"-"&amp;$E23,IF($H$4="TEBA0714_REV01",CALC_CONN_TEBA0714_REV01!$F:$H,IF($H$4="TEBB0714_REV01",CALC_CONN_TEBB0714_REV01!$F:$H,IF($H$4="TEBT0714_REV01",CALC_CONN_TEBT0714_REV01!$F:$H))),3,0)),"---")</f>
        <v>---</v>
      </c>
      <c r="J23" s="23" t="str">
        <f>IFERROR(VLOOKUP(I23,IF($H$4="TEBA0714_REV01",RAW_c_TEBA0714_REV01!$AE:$AM,IF($H$4="TEBB0714_REV01",RAW_c_TEBB0714_REV01!$AE:$AM,IF($H$4="TEBT0714_REV01",RAW_c_TEBT0714_REV01!$AE:$AM))),9,0),"---")</f>
        <v>---</v>
      </c>
      <c r="K23" s="23" t="str">
        <f>IFERROR(VLOOKUP(D23&amp;"-"&amp;E23,IF($H$4="TEBA0714_REV01",RAW_c_TEBA0714_REV01!$AD:$AK,IF($H$4="TEBB0714_REV01",RAW_c_TEBB0714_REV01!$AD:$AK,IF($H$4="TEBT0714_REV01",RAW_c_TEBT0714_REV01!$AD:$AK,"???"))),6,0),"---")</f>
        <v>---</v>
      </c>
      <c r="L23" s="23" t="str">
        <f>IFERROR(VLOOKUP(D23&amp;"-"&amp;E23,IF($H$4="TEBA0714_REV01",RAW_c_TEBA0714_REV01!$AD:$AL,IF($H$4="TEBB0714_REV01",RAW_c_TEBB0714_REV01!$AD:$AL,IF($H$4="TEBT0714_REV01",RAW_c_TEBT0714_REV01!$AD:$AL,"???"))),9,0),"---")</f>
        <v>---</v>
      </c>
      <c r="M23" s="23" t="str">
        <f>IFERROR(IF(VLOOKUP($F23&amp;"-"&amp;$G23,IF($M$4="TE0714_REV01",RAW_m_TE0714_REV01!$F:$AU,IF($M$4="TE0714_REV02",RAW_m_TE0714_REV02!$F:$AU,IF($M$4="TE0714_REV03",RAW_m_TE0714_REV03!$F:$AU))),43,0)="--","---",IF($M$4="TE0714_REV01",RAW_m_TE0714_REV01!$AT23&amp; " --&gt; " &amp;RAW_m_TE0714_REV01!$AU23&amp; " --&gt; ",IF($M$4="TE0714_REV02",RAW_m_TE0714_REV02!$AT23&amp; " --&gt; " &amp;RAW_m_TE0714_REV02!$AU23&amp; " --&gt; ",IF($M$4="TE0714_REV03",RAW_m_TE0714_REV03!$AT23&amp; " --&gt; " &amp;RAW_m_TE0714_REV03!$AU23&amp; " --&gt; ")))),"---")</f>
        <v>---</v>
      </c>
      <c r="N23" s="23" t="str">
        <f>IFERROR(VLOOKUP(F23&amp;"-"&amp;G23,IF($M$4="TE0714_REV01",RAW_m_TE0714_REV01!$AD:$AJ,IF($M$4="TE0714_REV02",RAW_m_TE0714_REV02!$AD:$AJ,IF($M$4="TE0714_REV03",RAW_m_TE0714_REV03!$AD:$AJ))),7,0),"---")</f>
        <v>---</v>
      </c>
      <c r="O23" s="23" t="str">
        <f>IFERROR(VLOOKUP(N23,IF($M$4="TE0714_REV01",RAW_m_TE0714_REV01!$AJ:$AK,IF($M$4="TE0714_REV02",RAW_m_TE0714_REV02!$AJ:$AK,IF($M$4="TE0714_REV03",RAW_m_TE0714_REV03!$AJ:$AK))),2,0),"---")</f>
        <v>---</v>
      </c>
      <c r="P23" s="23" t="str">
        <f>IFERROR(VLOOKUP(F23&amp;"-"&amp;G23,IF($M$4="TE0714_REV01",RAW_m_TE0714_REV01!$AD:$AG,IF($M$4="TE0714_REV02",RAW_m_TE0714_REV02!$AD:$AG,IF($M$4="TE0714_REV03",RAW_m_TE0714_REV03!$AD:$AG))),3,0),"---")</f>
        <v>---</v>
      </c>
      <c r="Q23" s="23" t="str">
        <f>IFERROR(VLOOKUP(N23,IF($M$4="TE0714_REV01",RAW_m_TE0714_REV01!$AE:$AH,IF($M$4="TE0714_REV02",RAW_m_TE0714_REV02!$AE:$AH,IF($M$4="TE0714_REV03",RAW_m_TE0714_REV03!$AE:$AH))),4,0),"---")</f>
        <v>---</v>
      </c>
      <c r="R23" s="23" t="str">
        <f>IFERROR(VLOOKUP(F23&amp;"-"&amp;G23,IF($M$4="TE0714_REV01",RAW_m_TE0714_REV01!$AD:$AG,IF($M$4="TE0714_REV02",RAW_m_TE0714_REV02!$AD:$AG,IF($M$4="TE0714_REV03",RAW_m_TE0714_REV03!$AD:$AG))),4,0),"---")</f>
        <v>---</v>
      </c>
    </row>
    <row r="24" spans="2:18" x14ac:dyDescent="0.25">
      <c r="B24" s="4">
        <v>19</v>
      </c>
      <c r="C24" s="23" t="str">
        <f>IFERROR(INDEX(B2B!A:F,MATCH('B2B Pin Table'!B24,B2B!A:A,0),6),"---")</f>
        <v>19</v>
      </c>
      <c r="D24" s="57" t="str">
        <f>IFERROR(IF((COUNTIF(B2B!A20:K20,H22)&lt;0),"---",INDEX(B2B!A:K,MATCH('B2B Pin Table'!B24,B2B!A:A,0),2)),"---")</f>
        <v>JM1</v>
      </c>
      <c r="E24" s="58" t="str">
        <f>IFERROR(IF((COUNTIF(B2B!A20:K20,H22)&lt;0),"---",INDEX(B2B!A:K,MATCH('B2B Pin Table'!B24,B2B!A:A,0),3)),"---")</f>
        <v>20</v>
      </c>
      <c r="F24" s="57" t="str">
        <f>IFERROR(IF((COUNTIF(B2B!A20:K20,L22)&lt;0),"---",INDEX(B2B!A:K,MATCH('B2B Pin Table'!B24,B2B!A:A,0),4)),"---")</f>
        <v>JM1</v>
      </c>
      <c r="G24" s="23" t="str">
        <f>IFERROR(IF((COUNTIF(B2B!A20:K20,L22)&lt;0),"---",INDEX(B2B!A:K,MATCH('B2B Pin Table'!B24,B2B!A:A,0),5)),"---")</f>
        <v>19</v>
      </c>
      <c r="H24" s="23" t="str">
        <f>IFERROR(IF(VLOOKUP($D24&amp;"-"&amp;$E24,IF($H$4="TEBA0714_REV01",CALC_CONN_TEBA0714_REV01!$F:$I,IF($H$4="TEBB0714_REV01",CALC_CONN_TEBB0714_REV01!$F:$I,IF($H$4="TEBT0714_REV01",CALC_CONN_TEBT0714_REV01!$F:$I))),4,0)="--","---",IF($H$4="TEBA0714_REV01",CALC_CONN_TEBA0714_REV01!$G24&amp; " --&gt; " &amp;CALC_CONN_TEBA0714_REV01!$I24&amp; " --&gt; ",IF($H$4="TEBB0714_REV01",CALC_CONN_TEBB0714_REV01!$G24&amp; " --&gt; " &amp;CALC_CONN_TEBB0714_REV01!$I24&amp; " --&gt; ",IF($H$4="TEBT0714_REV01",CALC_CONN_TEBT0714_REV01!$G24&amp; " --&gt; " &amp;CALC_CONN_TEBT0714_REV01!$I24&amp; " --&gt; ")))),"---")</f>
        <v>---</v>
      </c>
      <c r="I24" s="23" t="str">
        <f>IFERROR(IF(VLOOKUP($D24&amp;"-"&amp;$E24,IF($H$4="TEBA0714_REV01",CALC_CONN_TEBA0714_REV01!$F:$H,IF($H$4="TEBB0714_REV01",CALC_CONN_TEBB0714_REV01!$F:$H,IF($H$4="TEBT0714_REV01",CALC_CONN_TEBT0714_REV01!$F:$H))),3,0)="--",VLOOKUP($D24&amp;"-"&amp;$E24,IF($H$4="TEBA0714_REV01",CALC_CONN_TEBA0714_REV01!$F:$H,IF($H$4="TEBB0714_REV01",CALC_CONN_TEBB0714_REV01!$F:$H,IF($H$4="TEBT0714_REV01",CALC_CONN_TEBT0714_REV01!$F:$H))),2,0),VLOOKUP($D24&amp;"-"&amp;$E24,IF($H$4="TEBA0714_REV01",CALC_CONN_TEBA0714_REV01!$F:$H,IF($H$4="TEBB0714_REV01",CALC_CONN_TEBB0714_REV01!$F:$H,IF($H$4="TEBT0714_REV01",CALC_CONN_TEBT0714_REV01!$F:$H))),3,0)),"---")</f>
        <v>---</v>
      </c>
      <c r="J24" s="23" t="str">
        <f>IFERROR(VLOOKUP(I24,IF($H$4="TEBA0714_REV01",RAW_c_TEBA0714_REV01!$AE:$AM,IF($H$4="TEBB0714_REV01",RAW_c_TEBB0714_REV01!$AE:$AM,IF($H$4="TEBT0714_REV01",RAW_c_TEBT0714_REV01!$AE:$AM))),9,0),"---")</f>
        <v>---</v>
      </c>
      <c r="K24" s="23" t="str">
        <f>IFERROR(VLOOKUP(D24&amp;"-"&amp;E24,IF($H$4="TEBA0714_REV01",RAW_c_TEBA0714_REV01!$AD:$AK,IF($H$4="TEBB0714_REV01",RAW_c_TEBB0714_REV01!$AD:$AK,IF($H$4="TEBT0714_REV01",RAW_c_TEBT0714_REV01!$AD:$AK,"???"))),6,0),"---")</f>
        <v>---</v>
      </c>
      <c r="L24" s="23" t="str">
        <f>IFERROR(VLOOKUP(D24&amp;"-"&amp;E24,IF($H$4="TEBA0714_REV01",RAW_c_TEBA0714_REV01!$AD:$AL,IF($H$4="TEBB0714_REV01",RAW_c_TEBB0714_REV01!$AD:$AL,IF($H$4="TEBT0714_REV01",RAW_c_TEBT0714_REV01!$AD:$AL,"???"))),9,0),"---")</f>
        <v>---</v>
      </c>
      <c r="M24" s="23" t="str">
        <f>IFERROR(IF(VLOOKUP($F24&amp;"-"&amp;$G24,IF($M$4="TE0714_REV01",RAW_m_TE0714_REV01!$F:$AU,IF($M$4="TE0714_REV02",RAW_m_TE0714_REV02!$F:$AU,IF($M$4="TE0714_REV03",RAW_m_TE0714_REV03!$F:$AU))),43,0)="--","---",IF($M$4="TE0714_REV01",RAW_m_TE0714_REV01!$AT24&amp; " --&gt; " &amp;RAW_m_TE0714_REV01!$AU24&amp; " --&gt; ",IF($M$4="TE0714_REV02",RAW_m_TE0714_REV02!$AT24&amp; " --&gt; " &amp;RAW_m_TE0714_REV02!$AU24&amp; " --&gt; ",IF($M$4="TE0714_REV03",RAW_m_TE0714_REV03!$AT24&amp; " --&gt; " &amp;RAW_m_TE0714_REV03!$AU24&amp; " --&gt; ")))),"---")</f>
        <v>---</v>
      </c>
      <c r="N24" s="23" t="str">
        <f>IFERROR(VLOOKUP(F24&amp;"-"&amp;G24,IF($M$4="TE0714_REV01",RAW_m_TE0714_REV01!$AD:$AJ,IF($M$4="TE0714_REV02",RAW_m_TE0714_REV02!$AD:$AJ,IF($M$4="TE0714_REV03",RAW_m_TE0714_REV03!$AD:$AJ))),7,0),"---")</f>
        <v>---</v>
      </c>
      <c r="O24" s="23" t="str">
        <f>IFERROR(VLOOKUP(N24,IF($M$4="TE0714_REV01",RAW_m_TE0714_REV01!$AJ:$AK,IF($M$4="TE0714_REV02",RAW_m_TE0714_REV02!$AJ:$AK,IF($M$4="TE0714_REV03",RAW_m_TE0714_REV03!$AJ:$AK))),2,0),"---")</f>
        <v>---</v>
      </c>
      <c r="P24" s="23" t="str">
        <f>IFERROR(VLOOKUP(F24&amp;"-"&amp;G24,IF($M$4="TE0714_REV01",RAW_m_TE0714_REV01!$AD:$AG,IF($M$4="TE0714_REV02",RAW_m_TE0714_REV02!$AD:$AG,IF($M$4="TE0714_REV03",RAW_m_TE0714_REV03!$AD:$AG))),3,0),"---")</f>
        <v>---</v>
      </c>
      <c r="Q24" s="23" t="str">
        <f>IFERROR(VLOOKUP(N24,IF($M$4="TE0714_REV01",RAW_m_TE0714_REV01!$AE:$AH,IF($M$4="TE0714_REV02",RAW_m_TE0714_REV02!$AE:$AH,IF($M$4="TE0714_REV03",RAW_m_TE0714_REV03!$AE:$AH))),4,0),"---")</f>
        <v>---</v>
      </c>
      <c r="R24" s="23" t="str">
        <f>IFERROR(VLOOKUP(F24&amp;"-"&amp;G24,IF($M$4="TE0714_REV01",RAW_m_TE0714_REV01!$AD:$AG,IF($M$4="TE0714_REV02",RAW_m_TE0714_REV02!$AD:$AG,IF($M$4="TE0714_REV03",RAW_m_TE0714_REV03!$AD:$AG))),4,0),"---")</f>
        <v>---</v>
      </c>
    </row>
    <row r="25" spans="2:18" x14ac:dyDescent="0.25">
      <c r="B25" s="4">
        <v>20</v>
      </c>
      <c r="C25" s="23" t="str">
        <f>IFERROR(INDEX(B2B!A:F,MATCH('B2B Pin Table'!B25,B2B!A:A,0),6),"---")</f>
        <v>20</v>
      </c>
      <c r="D25" s="57" t="str">
        <f>IFERROR(IF((COUNTIF(B2B!A21:K21,H23)&lt;0),"---",INDEX(B2B!A:K,MATCH('B2B Pin Table'!B25,B2B!A:A,0),2)),"---")</f>
        <v>JM1</v>
      </c>
      <c r="E25" s="58" t="str">
        <f>IFERROR(IF((COUNTIF(B2B!A21:K21,H23)&lt;0),"---",INDEX(B2B!A:K,MATCH('B2B Pin Table'!B25,B2B!A:A,0),3)),"---")</f>
        <v>19</v>
      </c>
      <c r="F25" s="57" t="str">
        <f>IFERROR(IF((COUNTIF(B2B!A21:K21,L23)&lt;0),"---",INDEX(B2B!A:K,MATCH('B2B Pin Table'!B25,B2B!A:A,0),4)),"---")</f>
        <v>JM1</v>
      </c>
      <c r="G25" s="23" t="str">
        <f>IFERROR(IF((COUNTIF(B2B!A21:K21,L23)&lt;0),"---",INDEX(B2B!A:K,MATCH('B2B Pin Table'!B25,B2B!A:A,0),5)),"---")</f>
        <v>20</v>
      </c>
      <c r="H25" s="23" t="str">
        <f>IFERROR(IF(VLOOKUP($D25&amp;"-"&amp;$E25,IF($H$4="TEBA0714_REV01",CALC_CONN_TEBA0714_REV01!$F:$I,IF($H$4="TEBB0714_REV01",CALC_CONN_TEBB0714_REV01!$F:$I,IF($H$4="TEBT0714_REV01",CALC_CONN_TEBT0714_REV01!$F:$I))),4,0)="--","---",IF($H$4="TEBA0714_REV01",CALC_CONN_TEBA0714_REV01!$G25&amp; " --&gt; " &amp;CALC_CONN_TEBA0714_REV01!$I25&amp; " --&gt; ",IF($H$4="TEBB0714_REV01",CALC_CONN_TEBB0714_REV01!$G25&amp; " --&gt; " &amp;CALC_CONN_TEBB0714_REV01!$I25&amp; " --&gt; ",IF($H$4="TEBT0714_REV01",CALC_CONN_TEBT0714_REV01!$G25&amp; " --&gt; " &amp;CALC_CONN_TEBT0714_REV01!$I25&amp; " --&gt; ")))),"---")</f>
        <v>---</v>
      </c>
      <c r="I25" s="23" t="str">
        <f>IFERROR(IF(VLOOKUP($D25&amp;"-"&amp;$E25,IF($H$4="TEBA0714_REV01",CALC_CONN_TEBA0714_REV01!$F:$H,IF($H$4="TEBB0714_REV01",CALC_CONN_TEBB0714_REV01!$F:$H,IF($H$4="TEBT0714_REV01",CALC_CONN_TEBT0714_REV01!$F:$H))),3,0)="--",VLOOKUP($D25&amp;"-"&amp;$E25,IF($H$4="TEBA0714_REV01",CALC_CONN_TEBA0714_REV01!$F:$H,IF($H$4="TEBB0714_REV01",CALC_CONN_TEBB0714_REV01!$F:$H,IF($H$4="TEBT0714_REV01",CALC_CONN_TEBT0714_REV01!$F:$H))),2,0),VLOOKUP($D25&amp;"-"&amp;$E25,IF($H$4="TEBA0714_REV01",CALC_CONN_TEBA0714_REV01!$F:$H,IF($H$4="TEBB0714_REV01",CALC_CONN_TEBB0714_REV01!$F:$H,IF($H$4="TEBT0714_REV01",CALC_CONN_TEBT0714_REV01!$F:$H))),3,0)),"---")</f>
        <v>---</v>
      </c>
      <c r="J25" s="23" t="str">
        <f>IFERROR(VLOOKUP(I25,IF($H$4="TEBA0714_REV01",RAW_c_TEBA0714_REV01!$AE:$AM,IF($H$4="TEBB0714_REV01",RAW_c_TEBB0714_REV01!$AE:$AM,IF($H$4="TEBT0714_REV01",RAW_c_TEBT0714_REV01!$AE:$AM))),9,0),"---")</f>
        <v>---</v>
      </c>
      <c r="K25" s="23" t="str">
        <f>IFERROR(VLOOKUP(D25&amp;"-"&amp;E25,IF($H$4="TEBA0714_REV01",RAW_c_TEBA0714_REV01!$AD:$AK,IF($H$4="TEBB0714_REV01",RAW_c_TEBB0714_REV01!$AD:$AK,IF($H$4="TEBT0714_REV01",RAW_c_TEBT0714_REV01!$AD:$AK,"???"))),6,0),"---")</f>
        <v>---</v>
      </c>
      <c r="L25" s="23" t="str">
        <f>IFERROR(VLOOKUP(D25&amp;"-"&amp;E25,IF($H$4="TEBA0714_REV01",RAW_c_TEBA0714_REV01!$AD:$AL,IF($H$4="TEBB0714_REV01",RAW_c_TEBB0714_REV01!$AD:$AL,IF($H$4="TEBT0714_REV01",RAW_c_TEBT0714_REV01!$AD:$AL,"???"))),9,0),"---")</f>
        <v>---</v>
      </c>
      <c r="M25" s="23" t="str">
        <f>IFERROR(IF(VLOOKUP($F25&amp;"-"&amp;$G25,IF($M$4="TE0714_REV01",RAW_m_TE0714_REV01!$F:$AU,IF($M$4="TE0714_REV02",RAW_m_TE0714_REV02!$F:$AU,IF($M$4="TE0714_REV03",RAW_m_TE0714_REV03!$F:$AU))),43,0)="--","---",IF($M$4="TE0714_REV01",RAW_m_TE0714_REV01!$AT25&amp; " --&gt; " &amp;RAW_m_TE0714_REV01!$AU25&amp; " --&gt; ",IF($M$4="TE0714_REV02",RAW_m_TE0714_REV02!$AT25&amp; " --&gt; " &amp;RAW_m_TE0714_REV02!$AU25&amp; " --&gt; ",IF($M$4="TE0714_REV03",RAW_m_TE0714_REV03!$AT25&amp; " --&gt; " &amp;RAW_m_TE0714_REV03!$AU25&amp; " --&gt; ")))),"---")</f>
        <v>---</v>
      </c>
      <c r="N25" s="23" t="str">
        <f>IFERROR(VLOOKUP(F25&amp;"-"&amp;G25,IF($M$4="TE0714_REV01",RAW_m_TE0714_REV01!$AD:$AJ,IF($M$4="TE0714_REV02",RAW_m_TE0714_REV02!$AD:$AJ,IF($M$4="TE0714_REV03",RAW_m_TE0714_REV03!$AD:$AJ))),7,0),"---")</f>
        <v>---</v>
      </c>
      <c r="O25" s="23" t="str">
        <f>IFERROR(VLOOKUP(N25,IF($M$4="TE0714_REV01",RAW_m_TE0714_REV01!$AJ:$AK,IF($M$4="TE0714_REV02",RAW_m_TE0714_REV02!$AJ:$AK,IF($M$4="TE0714_REV03",RAW_m_TE0714_REV03!$AJ:$AK))),2,0),"---")</f>
        <v>---</v>
      </c>
      <c r="P25" s="23" t="str">
        <f>IFERROR(VLOOKUP(F25&amp;"-"&amp;G25,IF($M$4="TE0714_REV01",RAW_m_TE0714_REV01!$AD:$AG,IF($M$4="TE0714_REV02",RAW_m_TE0714_REV02!$AD:$AG,IF($M$4="TE0714_REV03",RAW_m_TE0714_REV03!$AD:$AG))),3,0),"---")</f>
        <v>---</v>
      </c>
      <c r="Q25" s="23" t="str">
        <f>IFERROR(VLOOKUP(N25,IF($M$4="TE0714_REV01",RAW_m_TE0714_REV01!$AE:$AH,IF($M$4="TE0714_REV02",RAW_m_TE0714_REV02!$AE:$AH,IF($M$4="TE0714_REV03",RAW_m_TE0714_REV03!$AE:$AH))),4,0),"---")</f>
        <v>---</v>
      </c>
      <c r="R25" s="23" t="str">
        <f>IFERROR(VLOOKUP(F25&amp;"-"&amp;G25,IF($M$4="TE0714_REV01",RAW_m_TE0714_REV01!$AD:$AG,IF($M$4="TE0714_REV02",RAW_m_TE0714_REV02!$AD:$AG,IF($M$4="TE0714_REV03",RAW_m_TE0714_REV03!$AD:$AG))),4,0),"---")</f>
        <v>---</v>
      </c>
    </row>
    <row r="26" spans="2:18" x14ac:dyDescent="0.25">
      <c r="B26" s="4">
        <v>21</v>
      </c>
      <c r="C26" s="23" t="str">
        <f>IFERROR(INDEX(B2B!A:F,MATCH('B2B Pin Table'!B26,B2B!A:A,0),6),"---")</f>
        <v>21</v>
      </c>
      <c r="D26" s="57" t="str">
        <f>IFERROR(IF((COUNTIF(B2B!A22:K22,H24)&lt;0),"---",INDEX(B2B!A:K,MATCH('B2B Pin Table'!B26,B2B!A:A,0),2)),"---")</f>
        <v>JM1</v>
      </c>
      <c r="E26" s="58" t="str">
        <f>IFERROR(IF((COUNTIF(B2B!A22:K22,H24)&lt;0),"---",INDEX(B2B!A:K,MATCH('B2B Pin Table'!B26,B2B!A:A,0),3)),"---")</f>
        <v>22</v>
      </c>
      <c r="F26" s="57" t="str">
        <f>IFERROR(IF((COUNTIF(B2B!A22:K22,L24)&lt;0),"---",INDEX(B2B!A:K,MATCH('B2B Pin Table'!B26,B2B!A:A,0),4)),"---")</f>
        <v>JM1</v>
      </c>
      <c r="G26" s="23" t="str">
        <f>IFERROR(IF((COUNTIF(B2B!A22:K22,L24)&lt;0),"---",INDEX(B2B!A:K,MATCH('B2B Pin Table'!B26,B2B!A:A,0),5)),"---")</f>
        <v>21</v>
      </c>
      <c r="H26" s="23" t="str">
        <f>IFERROR(IF(VLOOKUP($D26&amp;"-"&amp;$E26,IF($H$4="TEBA0714_REV01",CALC_CONN_TEBA0714_REV01!$F:$I,IF($H$4="TEBB0714_REV01",CALC_CONN_TEBB0714_REV01!$F:$I,IF($H$4="TEBT0714_REV01",CALC_CONN_TEBT0714_REV01!$F:$I))),4,0)="--","---",IF($H$4="TEBA0714_REV01",CALC_CONN_TEBA0714_REV01!$G26&amp; " --&gt; " &amp;CALC_CONN_TEBA0714_REV01!$I26&amp; " --&gt; ",IF($H$4="TEBB0714_REV01",CALC_CONN_TEBB0714_REV01!$G26&amp; " --&gt; " &amp;CALC_CONN_TEBB0714_REV01!$I26&amp; " --&gt; ",IF($H$4="TEBT0714_REV01",CALC_CONN_TEBT0714_REV01!$G26&amp; " --&gt; " &amp;CALC_CONN_TEBT0714_REV01!$I26&amp; " --&gt; ")))),"---")</f>
        <v>---</v>
      </c>
      <c r="I26" s="23" t="str">
        <f>IFERROR(IF(VLOOKUP($D26&amp;"-"&amp;$E26,IF($H$4="TEBA0714_REV01",CALC_CONN_TEBA0714_REV01!$F:$H,IF($H$4="TEBB0714_REV01",CALC_CONN_TEBB0714_REV01!$F:$H,IF($H$4="TEBT0714_REV01",CALC_CONN_TEBT0714_REV01!$F:$H))),3,0)="--",VLOOKUP($D26&amp;"-"&amp;$E26,IF($H$4="TEBA0714_REV01",CALC_CONN_TEBA0714_REV01!$F:$H,IF($H$4="TEBB0714_REV01",CALC_CONN_TEBB0714_REV01!$F:$H,IF($H$4="TEBT0714_REV01",CALC_CONN_TEBT0714_REV01!$F:$H))),2,0),VLOOKUP($D26&amp;"-"&amp;$E26,IF($H$4="TEBA0714_REV01",CALC_CONN_TEBA0714_REV01!$F:$H,IF($H$4="TEBB0714_REV01",CALC_CONN_TEBB0714_REV01!$F:$H,IF($H$4="TEBT0714_REV01",CALC_CONN_TEBT0714_REV01!$F:$H))),3,0)),"---")</f>
        <v>---</v>
      </c>
      <c r="J26" s="23" t="str">
        <f>IFERROR(VLOOKUP(I26,IF($H$4="TEBA0714_REV01",RAW_c_TEBA0714_REV01!$AE:$AM,IF($H$4="TEBB0714_REV01",RAW_c_TEBB0714_REV01!$AE:$AM,IF($H$4="TEBT0714_REV01",RAW_c_TEBT0714_REV01!$AE:$AM))),9,0),"---")</f>
        <v>---</v>
      </c>
      <c r="K26" s="23" t="str">
        <f>IFERROR(VLOOKUP(D26&amp;"-"&amp;E26,IF($H$4="TEBA0714_REV01",RAW_c_TEBA0714_REV01!$AD:$AK,IF($H$4="TEBB0714_REV01",RAW_c_TEBB0714_REV01!$AD:$AK,IF($H$4="TEBT0714_REV01",RAW_c_TEBT0714_REV01!$AD:$AK,"???"))),6,0),"---")</f>
        <v>---</v>
      </c>
      <c r="L26" s="23" t="str">
        <f>IFERROR(VLOOKUP(D26&amp;"-"&amp;E26,IF($H$4="TEBA0714_REV01",RAW_c_TEBA0714_REV01!$AD:$AL,IF($H$4="TEBB0714_REV01",RAW_c_TEBB0714_REV01!$AD:$AL,IF($H$4="TEBT0714_REV01",RAW_c_TEBT0714_REV01!$AD:$AL,"???"))),9,0),"---")</f>
        <v>---</v>
      </c>
      <c r="M26" s="23" t="str">
        <f>IFERROR(IF(VLOOKUP($F26&amp;"-"&amp;$G26,IF($M$4="TE0714_REV01",RAW_m_TE0714_REV01!$F:$AU,IF($M$4="TE0714_REV02",RAW_m_TE0714_REV02!$F:$AU,IF($M$4="TE0714_REV03",RAW_m_TE0714_REV03!$F:$AU))),43,0)="--","---",IF($M$4="TE0714_REV01",RAW_m_TE0714_REV01!$AT26&amp; " --&gt; " &amp;RAW_m_TE0714_REV01!$AU26&amp; " --&gt; ",IF($M$4="TE0714_REV02",RAW_m_TE0714_REV02!$AT26&amp; " --&gt; " &amp;RAW_m_TE0714_REV02!$AU26&amp; " --&gt; ",IF($M$4="TE0714_REV03",RAW_m_TE0714_REV03!$AT26&amp; " --&gt; " &amp;RAW_m_TE0714_REV03!$AU26&amp; " --&gt; ")))),"---")</f>
        <v>---</v>
      </c>
      <c r="N26" s="23" t="str">
        <f>IFERROR(VLOOKUP(F26&amp;"-"&amp;G26,IF($M$4="TE0714_REV01",RAW_m_TE0714_REV01!$AD:$AJ,IF($M$4="TE0714_REV02",RAW_m_TE0714_REV02!$AD:$AJ,IF($M$4="TE0714_REV03",RAW_m_TE0714_REV03!$AD:$AJ))),7,0),"---")</f>
        <v>---</v>
      </c>
      <c r="O26" s="23" t="str">
        <f>IFERROR(VLOOKUP(N26,IF($M$4="TE0714_REV01",RAW_m_TE0714_REV01!$AJ:$AK,IF($M$4="TE0714_REV02",RAW_m_TE0714_REV02!$AJ:$AK,IF($M$4="TE0714_REV03",RAW_m_TE0714_REV03!$AJ:$AK))),2,0),"---")</f>
        <v>---</v>
      </c>
      <c r="P26" s="23" t="str">
        <f>IFERROR(VLOOKUP(F26&amp;"-"&amp;G26,IF($M$4="TE0714_REV01",RAW_m_TE0714_REV01!$AD:$AG,IF($M$4="TE0714_REV02",RAW_m_TE0714_REV02!$AD:$AG,IF($M$4="TE0714_REV03",RAW_m_TE0714_REV03!$AD:$AG))),3,0),"---")</f>
        <v>---</v>
      </c>
      <c r="Q26" s="23" t="str">
        <f>IFERROR(VLOOKUP(N26,IF($M$4="TE0714_REV01",RAW_m_TE0714_REV01!$AE:$AH,IF($M$4="TE0714_REV02",RAW_m_TE0714_REV02!$AE:$AH,IF($M$4="TE0714_REV03",RAW_m_TE0714_REV03!$AE:$AH))),4,0),"---")</f>
        <v>---</v>
      </c>
      <c r="R26" s="23" t="str">
        <f>IFERROR(VLOOKUP(F26&amp;"-"&amp;G26,IF($M$4="TE0714_REV01",RAW_m_TE0714_REV01!$AD:$AG,IF($M$4="TE0714_REV02",RAW_m_TE0714_REV02!$AD:$AG,IF($M$4="TE0714_REV03",RAW_m_TE0714_REV03!$AD:$AG))),4,0),"---")</f>
        <v>---</v>
      </c>
    </row>
    <row r="27" spans="2:18" x14ac:dyDescent="0.25">
      <c r="B27" s="4">
        <v>22</v>
      </c>
      <c r="C27" s="23" t="str">
        <f>IFERROR(INDEX(B2B!A:F,MATCH('B2B Pin Table'!B27,B2B!A:A,0),6),"---")</f>
        <v>22</v>
      </c>
      <c r="D27" s="57" t="str">
        <f>IFERROR(IF((COUNTIF(B2B!A23:K23,H25)&lt;0),"---",INDEX(B2B!A:K,MATCH('B2B Pin Table'!B27,B2B!A:A,0),2)),"---")</f>
        <v>JM1</v>
      </c>
      <c r="E27" s="58" t="str">
        <f>IFERROR(IF((COUNTIF(B2B!A23:K23,H25)&lt;0),"---",INDEX(B2B!A:K,MATCH('B2B Pin Table'!B27,B2B!A:A,0),3)),"---")</f>
        <v>21</v>
      </c>
      <c r="F27" s="57" t="str">
        <f>IFERROR(IF((COUNTIF(B2B!A23:K23,L25)&lt;0),"---",INDEX(B2B!A:K,MATCH('B2B Pin Table'!B27,B2B!A:A,0),4)),"---")</f>
        <v>JM1</v>
      </c>
      <c r="G27" s="23" t="str">
        <f>IFERROR(IF((COUNTIF(B2B!A23:K23,L25)&lt;0),"---",INDEX(B2B!A:K,MATCH('B2B Pin Table'!B27,B2B!A:A,0),5)),"---")</f>
        <v>22</v>
      </c>
      <c r="H27" s="23" t="str">
        <f>IFERROR(IF(VLOOKUP($D27&amp;"-"&amp;$E27,IF($H$4="TEBA0714_REV01",CALC_CONN_TEBA0714_REV01!$F:$I,IF($H$4="TEBB0714_REV01",CALC_CONN_TEBB0714_REV01!$F:$I,IF($H$4="TEBT0714_REV01",CALC_CONN_TEBT0714_REV01!$F:$I))),4,0)="--","---",IF($H$4="TEBA0714_REV01",CALC_CONN_TEBA0714_REV01!$G27&amp; " --&gt; " &amp;CALC_CONN_TEBA0714_REV01!$I27&amp; " --&gt; ",IF($H$4="TEBB0714_REV01",CALC_CONN_TEBB0714_REV01!$G27&amp; " --&gt; " &amp;CALC_CONN_TEBB0714_REV01!$I27&amp; " --&gt; ",IF($H$4="TEBT0714_REV01",CALC_CONN_TEBT0714_REV01!$G27&amp; " --&gt; " &amp;CALC_CONN_TEBT0714_REV01!$I27&amp; " --&gt; ")))),"---")</f>
        <v>---</v>
      </c>
      <c r="I27" s="23" t="str">
        <f>IFERROR(IF(VLOOKUP($D27&amp;"-"&amp;$E27,IF($H$4="TEBA0714_REV01",CALC_CONN_TEBA0714_REV01!$F:$H,IF($H$4="TEBB0714_REV01",CALC_CONN_TEBB0714_REV01!$F:$H,IF($H$4="TEBT0714_REV01",CALC_CONN_TEBT0714_REV01!$F:$H))),3,0)="--",VLOOKUP($D27&amp;"-"&amp;$E27,IF($H$4="TEBA0714_REV01",CALC_CONN_TEBA0714_REV01!$F:$H,IF($H$4="TEBB0714_REV01",CALC_CONN_TEBB0714_REV01!$F:$H,IF($H$4="TEBT0714_REV01",CALC_CONN_TEBT0714_REV01!$F:$H))),2,0),VLOOKUP($D27&amp;"-"&amp;$E27,IF($H$4="TEBA0714_REV01",CALC_CONN_TEBA0714_REV01!$F:$H,IF($H$4="TEBB0714_REV01",CALC_CONN_TEBB0714_REV01!$F:$H,IF($H$4="TEBT0714_REV01",CALC_CONN_TEBT0714_REV01!$F:$H))),3,0)),"---")</f>
        <v>---</v>
      </c>
      <c r="J27" s="23" t="str">
        <f>IFERROR(VLOOKUP(I27,IF($H$4="TEBA0714_REV01",RAW_c_TEBA0714_REV01!$AE:$AM,IF($H$4="TEBB0714_REV01",RAW_c_TEBB0714_REV01!$AE:$AM,IF($H$4="TEBT0714_REV01",RAW_c_TEBT0714_REV01!$AE:$AM))),9,0),"---")</f>
        <v>---</v>
      </c>
      <c r="K27" s="23" t="str">
        <f>IFERROR(VLOOKUP(D27&amp;"-"&amp;E27,IF($H$4="TEBA0714_REV01",RAW_c_TEBA0714_REV01!$AD:$AK,IF($H$4="TEBB0714_REV01",RAW_c_TEBB0714_REV01!$AD:$AK,IF($H$4="TEBT0714_REV01",RAW_c_TEBT0714_REV01!$AD:$AK,"???"))),6,0),"---")</f>
        <v>---</v>
      </c>
      <c r="L27" s="23" t="str">
        <f>IFERROR(VLOOKUP(D27&amp;"-"&amp;E27,IF($H$4="TEBA0714_REV01",RAW_c_TEBA0714_REV01!$AD:$AL,IF($H$4="TEBB0714_REV01",RAW_c_TEBB0714_REV01!$AD:$AL,IF($H$4="TEBT0714_REV01",RAW_c_TEBT0714_REV01!$AD:$AL,"???"))),9,0),"---")</f>
        <v>---</v>
      </c>
      <c r="M27" s="23" t="str">
        <f>IFERROR(IF(VLOOKUP($F27&amp;"-"&amp;$G27,IF($M$4="TE0714_REV01",RAW_m_TE0714_REV01!$F:$AU,IF($M$4="TE0714_REV02",RAW_m_TE0714_REV02!$F:$AU,IF($M$4="TE0714_REV03",RAW_m_TE0714_REV03!$F:$AU))),43,0)="--","---",IF($M$4="TE0714_REV01",RAW_m_TE0714_REV01!$AT27&amp; " --&gt; " &amp;RAW_m_TE0714_REV01!$AU27&amp; " --&gt; ",IF($M$4="TE0714_REV02",RAW_m_TE0714_REV02!$AT27&amp; " --&gt; " &amp;RAW_m_TE0714_REV02!$AU27&amp; " --&gt; ",IF($M$4="TE0714_REV03",RAW_m_TE0714_REV03!$AT27&amp; " --&gt; " &amp;RAW_m_TE0714_REV03!$AU27&amp; " --&gt; ")))),"---")</f>
        <v>---</v>
      </c>
      <c r="N27" s="23" t="str">
        <f>IFERROR(VLOOKUP(F27&amp;"-"&amp;G27,IF($M$4="TE0714_REV01",RAW_m_TE0714_REV01!$AD:$AJ,IF($M$4="TE0714_REV02",RAW_m_TE0714_REV02!$AD:$AJ,IF($M$4="TE0714_REV03",RAW_m_TE0714_REV03!$AD:$AJ))),7,0),"---")</f>
        <v>---</v>
      </c>
      <c r="O27" s="23" t="str">
        <f>IFERROR(VLOOKUP(N27,IF($M$4="TE0714_REV01",RAW_m_TE0714_REV01!$AJ:$AK,IF($M$4="TE0714_REV02",RAW_m_TE0714_REV02!$AJ:$AK,IF($M$4="TE0714_REV03",RAW_m_TE0714_REV03!$AJ:$AK))),2,0),"---")</f>
        <v>---</v>
      </c>
      <c r="P27" s="23" t="str">
        <f>IFERROR(VLOOKUP(F27&amp;"-"&amp;G27,IF($M$4="TE0714_REV01",RAW_m_TE0714_REV01!$AD:$AG,IF($M$4="TE0714_REV02",RAW_m_TE0714_REV02!$AD:$AG,IF($M$4="TE0714_REV03",RAW_m_TE0714_REV03!$AD:$AG))),3,0),"---")</f>
        <v>---</v>
      </c>
      <c r="Q27" s="23" t="str">
        <f>IFERROR(VLOOKUP(N27,IF($M$4="TE0714_REV01",RAW_m_TE0714_REV01!$AE:$AH,IF($M$4="TE0714_REV02",RAW_m_TE0714_REV02!$AE:$AH,IF($M$4="TE0714_REV03",RAW_m_TE0714_REV03!$AE:$AH))),4,0),"---")</f>
        <v>---</v>
      </c>
      <c r="R27" s="23" t="str">
        <f>IFERROR(VLOOKUP(F27&amp;"-"&amp;G27,IF($M$4="TE0714_REV01",RAW_m_TE0714_REV01!$AD:$AG,IF($M$4="TE0714_REV02",RAW_m_TE0714_REV02!$AD:$AG,IF($M$4="TE0714_REV03",RAW_m_TE0714_REV03!$AD:$AG))),4,0),"---")</f>
        <v>---</v>
      </c>
    </row>
    <row r="28" spans="2:18" x14ac:dyDescent="0.25">
      <c r="B28" s="4">
        <v>23</v>
      </c>
      <c r="C28" s="23" t="str">
        <f>IFERROR(INDEX(B2B!A:F,MATCH('B2B Pin Table'!B28,B2B!A:A,0),6),"---")</f>
        <v>Power GND</v>
      </c>
      <c r="D28" s="57" t="str">
        <f>IFERROR(IF((COUNTIF(B2B!A24:K24,H26)&lt;0),"---",INDEX(B2B!A:K,MATCH('B2B Pin Table'!B28,B2B!A:A,0),2)),"---")</f>
        <v>JM1</v>
      </c>
      <c r="E28" s="58" t="str">
        <f>IFERROR(IF((COUNTIF(B2B!A24:K24,H26)&lt;0),"---",INDEX(B2B!A:K,MATCH('B2B Pin Table'!B28,B2B!A:A,0),3)),"---")</f>
        <v>24</v>
      </c>
      <c r="F28" s="57" t="str">
        <f>IFERROR(IF((COUNTIF(B2B!A24:K24,L26)&lt;0),"---",INDEX(B2B!A:K,MATCH('B2B Pin Table'!B28,B2B!A:A,0),4)),"---")</f>
        <v>JM1</v>
      </c>
      <c r="G28" s="23" t="str">
        <f>IFERROR(IF((COUNTIF(B2B!A24:K24,L26)&lt;0),"---",INDEX(B2B!A:K,MATCH('B2B Pin Table'!B28,B2B!A:A,0),5)),"---")</f>
        <v>23</v>
      </c>
      <c r="H28" s="23" t="str">
        <f>IFERROR(IF(VLOOKUP($D28&amp;"-"&amp;$E28,IF($H$4="TEBA0714_REV01",CALC_CONN_TEBA0714_REV01!$F:$I,IF($H$4="TEBB0714_REV01",CALC_CONN_TEBB0714_REV01!$F:$I,IF($H$4="TEBT0714_REV01",CALC_CONN_TEBT0714_REV01!$F:$I))),4,0)="--","---",IF($H$4="TEBA0714_REV01",CALC_CONN_TEBA0714_REV01!$G28&amp; " --&gt; " &amp;CALC_CONN_TEBA0714_REV01!$I28&amp; " --&gt; ",IF($H$4="TEBB0714_REV01",CALC_CONN_TEBB0714_REV01!$G28&amp; " --&gt; " &amp;CALC_CONN_TEBB0714_REV01!$I28&amp; " --&gt; ",IF($H$4="TEBT0714_REV01",CALC_CONN_TEBT0714_REV01!$G28&amp; " --&gt; " &amp;CALC_CONN_TEBT0714_REV01!$I28&amp; " --&gt; ")))),"---")</f>
        <v>---</v>
      </c>
      <c r="I28" s="23" t="str">
        <f>IFERROR(IF(VLOOKUP($D28&amp;"-"&amp;$E28,IF($H$4="TEBA0714_REV01",CALC_CONN_TEBA0714_REV01!$F:$H,IF($H$4="TEBB0714_REV01",CALC_CONN_TEBB0714_REV01!$F:$H,IF($H$4="TEBT0714_REV01",CALC_CONN_TEBT0714_REV01!$F:$H))),3,0)="--",VLOOKUP($D28&amp;"-"&amp;$E28,IF($H$4="TEBA0714_REV01",CALC_CONN_TEBA0714_REV01!$F:$H,IF($H$4="TEBB0714_REV01",CALC_CONN_TEBB0714_REV01!$F:$H,IF($H$4="TEBT0714_REV01",CALC_CONN_TEBT0714_REV01!$F:$H))),2,0),VLOOKUP($D28&amp;"-"&amp;$E28,IF($H$4="TEBA0714_REV01",CALC_CONN_TEBA0714_REV01!$F:$H,IF($H$4="TEBB0714_REV01",CALC_CONN_TEBB0714_REV01!$F:$H,IF($H$4="TEBT0714_REV01",CALC_CONN_TEBT0714_REV01!$F:$H))),3,0)),"---")</f>
        <v>---</v>
      </c>
      <c r="J28" s="23" t="str">
        <f>IFERROR(VLOOKUP(I28,IF($H$4="TEBA0714_REV01",RAW_c_TEBA0714_REV01!$AE:$AM,IF($H$4="TEBB0714_REV01",RAW_c_TEBB0714_REV01!$AE:$AM,IF($H$4="TEBT0714_REV01",RAW_c_TEBT0714_REV01!$AE:$AM))),9,0),"---")</f>
        <v>---</v>
      </c>
      <c r="K28" s="23" t="str">
        <f>IFERROR(VLOOKUP(D28&amp;"-"&amp;E28,IF($H$4="TEBA0714_REV01",RAW_c_TEBA0714_REV01!$AD:$AK,IF($H$4="TEBB0714_REV01",RAW_c_TEBB0714_REV01!$AD:$AK,IF($H$4="TEBT0714_REV01",RAW_c_TEBT0714_REV01!$AD:$AK,"???"))),6,0),"---")</f>
        <v>---</v>
      </c>
      <c r="L28" s="23" t="str">
        <f>IFERROR(VLOOKUP(D28&amp;"-"&amp;E28,IF($H$4="TEBA0714_REV01",RAW_c_TEBA0714_REV01!$AD:$AL,IF($H$4="TEBB0714_REV01",RAW_c_TEBB0714_REV01!$AD:$AL,IF($H$4="TEBT0714_REV01",RAW_c_TEBT0714_REV01!$AD:$AL,"???"))),9,0),"---")</f>
        <v>---</v>
      </c>
      <c r="M28" s="23" t="str">
        <f>IFERROR(IF(VLOOKUP($F28&amp;"-"&amp;$G28,IF($M$4="TE0714_REV01",RAW_m_TE0714_REV01!$F:$AU,IF($M$4="TE0714_REV02",RAW_m_TE0714_REV02!$F:$AU,IF($M$4="TE0714_REV03",RAW_m_TE0714_REV03!$F:$AU))),43,0)="--","---",IF($M$4="TE0714_REV01",RAW_m_TE0714_REV01!$AT28&amp; " --&gt; " &amp;RAW_m_TE0714_REV01!$AU28&amp; " --&gt; ",IF($M$4="TE0714_REV02",RAW_m_TE0714_REV02!$AT28&amp; " --&gt; " &amp;RAW_m_TE0714_REV02!$AU28&amp; " --&gt; ",IF($M$4="TE0714_REV03",RAW_m_TE0714_REV03!$AT28&amp; " --&gt; " &amp;RAW_m_TE0714_REV03!$AU28&amp; " --&gt; ")))),"---")</f>
        <v>---</v>
      </c>
      <c r="N28" s="23" t="str">
        <f>IFERROR(VLOOKUP(F28&amp;"-"&amp;G28,IF($M$4="TE0714_REV01",RAW_m_TE0714_REV01!$AD:$AJ,IF($M$4="TE0714_REV02",RAW_m_TE0714_REV02!$AD:$AJ,IF($M$4="TE0714_REV03",RAW_m_TE0714_REV03!$AD:$AJ))),7,0),"---")</f>
        <v>---</v>
      </c>
      <c r="O28" s="23" t="str">
        <f>IFERROR(VLOOKUP(N28,IF($M$4="TE0714_REV01",RAW_m_TE0714_REV01!$AJ:$AK,IF($M$4="TE0714_REV02",RAW_m_TE0714_REV02!$AJ:$AK,IF($M$4="TE0714_REV03",RAW_m_TE0714_REV03!$AJ:$AK))),2,0),"---")</f>
        <v>---</v>
      </c>
      <c r="P28" s="23" t="str">
        <f>IFERROR(VLOOKUP(F28&amp;"-"&amp;G28,IF($M$4="TE0714_REV01",RAW_m_TE0714_REV01!$AD:$AG,IF($M$4="TE0714_REV02",RAW_m_TE0714_REV02!$AD:$AG,IF($M$4="TE0714_REV03",RAW_m_TE0714_REV03!$AD:$AG))),3,0),"---")</f>
        <v>---</v>
      </c>
      <c r="Q28" s="23" t="str">
        <f>IFERROR(VLOOKUP(N28,IF($M$4="TE0714_REV01",RAW_m_TE0714_REV01!$AE:$AH,IF($M$4="TE0714_REV02",RAW_m_TE0714_REV02!$AE:$AH,IF($M$4="TE0714_REV03",RAW_m_TE0714_REV03!$AE:$AH))),4,0),"---")</f>
        <v>---</v>
      </c>
      <c r="R28" s="23" t="str">
        <f>IFERROR(VLOOKUP(F28&amp;"-"&amp;G28,IF($M$4="TE0714_REV01",RAW_m_TE0714_REV01!$AD:$AG,IF($M$4="TE0714_REV02",RAW_m_TE0714_REV02!$AD:$AG,IF($M$4="TE0714_REV03",RAW_m_TE0714_REV03!$AD:$AG))),4,0),"---")</f>
        <v>---</v>
      </c>
    </row>
    <row r="29" spans="2:18" x14ac:dyDescent="0.25">
      <c r="B29" s="4">
        <v>24</v>
      </c>
      <c r="C29" s="23" t="str">
        <f>IFERROR(INDEX(B2B!A:F,MATCH('B2B Pin Table'!B29,B2B!A:A,0),6),"---")</f>
        <v>Power GND</v>
      </c>
      <c r="D29" s="57" t="str">
        <f>IFERROR(IF((COUNTIF(B2B!A25:K25,H27)&lt;0),"---",INDEX(B2B!A:K,MATCH('B2B Pin Table'!B29,B2B!A:A,0),2)),"---")</f>
        <v>JM1</v>
      </c>
      <c r="E29" s="58" t="str">
        <f>IFERROR(IF((COUNTIF(B2B!A25:K25,H27)&lt;0),"---",INDEX(B2B!A:K,MATCH('B2B Pin Table'!B29,B2B!A:A,0),3)),"---")</f>
        <v>23</v>
      </c>
      <c r="F29" s="57" t="str">
        <f>IFERROR(IF((COUNTIF(B2B!A25:K25,L27)&lt;0),"---",INDEX(B2B!A:K,MATCH('B2B Pin Table'!B29,B2B!A:A,0),4)),"---")</f>
        <v>JM1</v>
      </c>
      <c r="G29" s="23" t="str">
        <f>IFERROR(IF((COUNTIF(B2B!A25:K25,L27)&lt;0),"---",INDEX(B2B!A:K,MATCH('B2B Pin Table'!B29,B2B!A:A,0),5)),"---")</f>
        <v>24</v>
      </c>
      <c r="H29" s="23" t="str">
        <f>IFERROR(IF(VLOOKUP($D29&amp;"-"&amp;$E29,IF($H$4="TEBA0714_REV01",CALC_CONN_TEBA0714_REV01!$F:$I,IF($H$4="TEBB0714_REV01",CALC_CONN_TEBB0714_REV01!$F:$I,IF($H$4="TEBT0714_REV01",CALC_CONN_TEBT0714_REV01!$F:$I))),4,0)="--","---",IF($H$4="TEBA0714_REV01",CALC_CONN_TEBA0714_REV01!$G29&amp; " --&gt; " &amp;CALC_CONN_TEBA0714_REV01!$I29&amp; " --&gt; ",IF($H$4="TEBB0714_REV01",CALC_CONN_TEBB0714_REV01!$G29&amp; " --&gt; " &amp;CALC_CONN_TEBB0714_REV01!$I29&amp; " --&gt; ",IF($H$4="TEBT0714_REV01",CALC_CONN_TEBT0714_REV01!$G29&amp; " --&gt; " &amp;CALC_CONN_TEBT0714_REV01!$I29&amp; " --&gt; ")))),"---")</f>
        <v>---</v>
      </c>
      <c r="I29" s="23" t="str">
        <f>IFERROR(IF(VLOOKUP($D29&amp;"-"&amp;$E29,IF($H$4="TEBA0714_REV01",CALC_CONN_TEBA0714_REV01!$F:$H,IF($H$4="TEBB0714_REV01",CALC_CONN_TEBB0714_REV01!$F:$H,IF($H$4="TEBT0714_REV01",CALC_CONN_TEBT0714_REV01!$F:$H))),3,0)="--",VLOOKUP($D29&amp;"-"&amp;$E29,IF($H$4="TEBA0714_REV01",CALC_CONN_TEBA0714_REV01!$F:$H,IF($H$4="TEBB0714_REV01",CALC_CONN_TEBB0714_REV01!$F:$H,IF($H$4="TEBT0714_REV01",CALC_CONN_TEBT0714_REV01!$F:$H))),2,0),VLOOKUP($D29&amp;"-"&amp;$E29,IF($H$4="TEBA0714_REV01",CALC_CONN_TEBA0714_REV01!$F:$H,IF($H$4="TEBB0714_REV01",CALC_CONN_TEBB0714_REV01!$F:$H,IF($H$4="TEBT0714_REV01",CALC_CONN_TEBT0714_REV01!$F:$H))),3,0)),"---")</f>
        <v>---</v>
      </c>
      <c r="J29" s="23" t="str">
        <f>IFERROR(VLOOKUP(I29,IF($H$4="TEBA0714_REV01",RAW_c_TEBA0714_REV01!$AE:$AM,IF($H$4="TEBB0714_REV01",RAW_c_TEBB0714_REV01!$AE:$AM,IF($H$4="TEBT0714_REV01",RAW_c_TEBT0714_REV01!$AE:$AM))),9,0),"---")</f>
        <v>---</v>
      </c>
      <c r="K29" s="23" t="str">
        <f>IFERROR(VLOOKUP(D29&amp;"-"&amp;E29,IF($H$4="TEBA0714_REV01",RAW_c_TEBA0714_REV01!$AD:$AK,IF($H$4="TEBB0714_REV01",RAW_c_TEBB0714_REV01!$AD:$AK,IF($H$4="TEBT0714_REV01",RAW_c_TEBT0714_REV01!$AD:$AK,"???"))),6,0),"---")</f>
        <v>---</v>
      </c>
      <c r="L29" s="23" t="str">
        <f>IFERROR(VLOOKUP(D29&amp;"-"&amp;E29,IF($H$4="TEBA0714_REV01",RAW_c_TEBA0714_REV01!$AD:$AL,IF($H$4="TEBB0714_REV01",RAW_c_TEBB0714_REV01!$AD:$AL,IF($H$4="TEBT0714_REV01",RAW_c_TEBT0714_REV01!$AD:$AL,"???"))),9,0),"---")</f>
        <v>---</v>
      </c>
      <c r="M29" s="23" t="str">
        <f>IFERROR(IF(VLOOKUP($F29&amp;"-"&amp;$G29,IF($M$4="TE0714_REV01",RAW_m_TE0714_REV01!$F:$AU,IF($M$4="TE0714_REV02",RAW_m_TE0714_REV02!$F:$AU,IF($M$4="TE0714_REV03",RAW_m_TE0714_REV03!$F:$AU))),43,0)="--","---",IF($M$4="TE0714_REV01",RAW_m_TE0714_REV01!$AT29&amp; " --&gt; " &amp;RAW_m_TE0714_REV01!$AU29&amp; " --&gt; ",IF($M$4="TE0714_REV02",RAW_m_TE0714_REV02!$AT29&amp; " --&gt; " &amp;RAW_m_TE0714_REV02!$AU29&amp; " --&gt; ",IF($M$4="TE0714_REV03",RAW_m_TE0714_REV03!$AT29&amp; " --&gt; " &amp;RAW_m_TE0714_REV03!$AU29&amp; " --&gt; ")))),"---")</f>
        <v>---</v>
      </c>
      <c r="N29" s="23" t="str">
        <f>IFERROR(VLOOKUP(F29&amp;"-"&amp;G29,IF($M$4="TE0714_REV01",RAW_m_TE0714_REV01!$AD:$AJ,IF($M$4="TE0714_REV02",RAW_m_TE0714_REV02!$AD:$AJ,IF($M$4="TE0714_REV03",RAW_m_TE0714_REV03!$AD:$AJ))),7,0),"---")</f>
        <v>---</v>
      </c>
      <c r="O29" s="23" t="str">
        <f>IFERROR(VLOOKUP(N29,IF($M$4="TE0714_REV01",RAW_m_TE0714_REV01!$AJ:$AK,IF($M$4="TE0714_REV02",RAW_m_TE0714_REV02!$AJ:$AK,IF($M$4="TE0714_REV03",RAW_m_TE0714_REV03!$AJ:$AK))),2,0),"---")</f>
        <v>---</v>
      </c>
      <c r="P29" s="23" t="str">
        <f>IFERROR(VLOOKUP(F29&amp;"-"&amp;G29,IF($M$4="TE0714_REV01",RAW_m_TE0714_REV01!$AD:$AG,IF($M$4="TE0714_REV02",RAW_m_TE0714_REV02!$AD:$AG,IF($M$4="TE0714_REV03",RAW_m_TE0714_REV03!$AD:$AG))),3,0),"---")</f>
        <v>---</v>
      </c>
      <c r="Q29" s="23" t="str">
        <f>IFERROR(VLOOKUP(N29,IF($M$4="TE0714_REV01",RAW_m_TE0714_REV01!$AE:$AH,IF($M$4="TE0714_REV02",RAW_m_TE0714_REV02!$AE:$AH,IF($M$4="TE0714_REV03",RAW_m_TE0714_REV03!$AE:$AH))),4,0),"---")</f>
        <v>---</v>
      </c>
      <c r="R29" s="23" t="str">
        <f>IFERROR(VLOOKUP(F29&amp;"-"&amp;G29,IF($M$4="TE0714_REV01",RAW_m_TE0714_REV01!$AD:$AG,IF($M$4="TE0714_REV02",RAW_m_TE0714_REV02!$AD:$AG,IF($M$4="TE0714_REV03",RAW_m_TE0714_REV03!$AD:$AG))),4,0),"---")</f>
        <v>---</v>
      </c>
    </row>
    <row r="30" spans="2:18" x14ac:dyDescent="0.25">
      <c r="B30" s="4">
        <v>25</v>
      </c>
      <c r="C30" s="23" t="str">
        <f>IFERROR(INDEX(B2B!A:F,MATCH('B2B Pin Table'!B30,B2B!A:A,0),6),"---")</f>
        <v>25</v>
      </c>
      <c r="D30" s="57" t="str">
        <f>IFERROR(IF((COUNTIF(B2B!A26:K26,H28)&lt;0),"---",INDEX(B2B!A:K,MATCH('B2B Pin Table'!B30,B2B!A:A,0),2)),"---")</f>
        <v>JM1</v>
      </c>
      <c r="E30" s="58" t="str">
        <f>IFERROR(IF((COUNTIF(B2B!A26:K26,H28)&lt;0),"---",INDEX(B2B!A:K,MATCH('B2B Pin Table'!B30,B2B!A:A,0),3)),"---")</f>
        <v>26</v>
      </c>
      <c r="F30" s="57" t="str">
        <f>IFERROR(IF((COUNTIF(B2B!A26:K26,L28)&lt;0),"---",INDEX(B2B!A:K,MATCH('B2B Pin Table'!B30,B2B!A:A,0),4)),"---")</f>
        <v>JM1</v>
      </c>
      <c r="G30" s="23" t="str">
        <f>IFERROR(IF((COUNTIF(B2B!A26:K26,L28)&lt;0),"---",INDEX(B2B!A:K,MATCH('B2B Pin Table'!B30,B2B!A:A,0),5)),"---")</f>
        <v>25</v>
      </c>
      <c r="H30" s="23" t="str">
        <f>IFERROR(IF(VLOOKUP($D30&amp;"-"&amp;$E30,IF($H$4="TEBA0714_REV01",CALC_CONN_TEBA0714_REV01!$F:$I,IF($H$4="TEBB0714_REV01",CALC_CONN_TEBB0714_REV01!$F:$I,IF($H$4="TEBT0714_REV01",CALC_CONN_TEBT0714_REV01!$F:$I))),4,0)="--","---",IF($H$4="TEBA0714_REV01",CALC_CONN_TEBA0714_REV01!$G30&amp; " --&gt; " &amp;CALC_CONN_TEBA0714_REV01!$I30&amp; " --&gt; ",IF($H$4="TEBB0714_REV01",CALC_CONN_TEBB0714_REV01!$G30&amp; " --&gt; " &amp;CALC_CONN_TEBB0714_REV01!$I30&amp; " --&gt; ",IF($H$4="TEBT0714_REV01",CALC_CONN_TEBT0714_REV01!$G30&amp; " --&gt; " &amp;CALC_CONN_TEBT0714_REV01!$I30&amp; " --&gt; ")))),"---")</f>
        <v>---</v>
      </c>
      <c r="I30" s="23" t="str">
        <f>IFERROR(IF(VLOOKUP($D30&amp;"-"&amp;$E30,IF($H$4="TEBA0714_REV01",CALC_CONN_TEBA0714_REV01!$F:$H,IF($H$4="TEBB0714_REV01",CALC_CONN_TEBB0714_REV01!$F:$H,IF($H$4="TEBT0714_REV01",CALC_CONN_TEBT0714_REV01!$F:$H))),3,0)="--",VLOOKUP($D30&amp;"-"&amp;$E30,IF($H$4="TEBA0714_REV01",CALC_CONN_TEBA0714_REV01!$F:$H,IF($H$4="TEBB0714_REV01",CALC_CONN_TEBB0714_REV01!$F:$H,IF($H$4="TEBT0714_REV01",CALC_CONN_TEBT0714_REV01!$F:$H))),2,0),VLOOKUP($D30&amp;"-"&amp;$E30,IF($H$4="TEBA0714_REV01",CALC_CONN_TEBA0714_REV01!$F:$H,IF($H$4="TEBB0714_REV01",CALC_CONN_TEBB0714_REV01!$F:$H,IF($H$4="TEBT0714_REV01",CALC_CONN_TEBT0714_REV01!$F:$H))),3,0)),"---")</f>
        <v>---</v>
      </c>
      <c r="J30" s="23" t="str">
        <f>IFERROR(VLOOKUP(I30,IF($H$4="TEBA0714_REV01",RAW_c_TEBA0714_REV01!$AE:$AM,IF($H$4="TEBB0714_REV01",RAW_c_TEBB0714_REV01!$AE:$AM,IF($H$4="TEBT0714_REV01",RAW_c_TEBT0714_REV01!$AE:$AM))),9,0),"---")</f>
        <v>---</v>
      </c>
      <c r="K30" s="23" t="str">
        <f>IFERROR(VLOOKUP(D30&amp;"-"&amp;E30,IF($H$4="TEBA0714_REV01",RAW_c_TEBA0714_REV01!$AD:$AK,IF($H$4="TEBB0714_REV01",RAW_c_TEBB0714_REV01!$AD:$AK,IF($H$4="TEBT0714_REV01",RAW_c_TEBT0714_REV01!$AD:$AK,"???"))),6,0),"---")</f>
        <v>---</v>
      </c>
      <c r="L30" s="23" t="str">
        <f>IFERROR(VLOOKUP(D30&amp;"-"&amp;E30,IF($H$4="TEBA0714_REV01",RAW_c_TEBA0714_REV01!$AD:$AL,IF($H$4="TEBB0714_REV01",RAW_c_TEBB0714_REV01!$AD:$AL,IF($H$4="TEBT0714_REV01",RAW_c_TEBT0714_REV01!$AD:$AL,"???"))),9,0),"---")</f>
        <v>---</v>
      </c>
      <c r="M30" s="23" t="str">
        <f>IFERROR(IF(VLOOKUP($F30&amp;"-"&amp;$G30,IF($M$4="TE0714_REV01",RAW_m_TE0714_REV01!$F:$AU,IF($M$4="TE0714_REV02",RAW_m_TE0714_REV02!$F:$AU,IF($M$4="TE0714_REV03",RAW_m_TE0714_REV03!$F:$AU))),43,0)="--","---",IF($M$4="TE0714_REV01",RAW_m_TE0714_REV01!$AT30&amp; " --&gt; " &amp;RAW_m_TE0714_REV01!$AU30&amp; " --&gt; ",IF($M$4="TE0714_REV02",RAW_m_TE0714_REV02!$AT30&amp; " --&gt; " &amp;RAW_m_TE0714_REV02!$AU30&amp; " --&gt; ",IF($M$4="TE0714_REV03",RAW_m_TE0714_REV03!$AT30&amp; " --&gt; " &amp;RAW_m_TE0714_REV03!$AU30&amp; " --&gt; ")))),"---")</f>
        <v>---</v>
      </c>
      <c r="N30" s="23" t="str">
        <f>IFERROR(VLOOKUP(F30&amp;"-"&amp;G30,IF($M$4="TE0714_REV01",RAW_m_TE0714_REV01!$AD:$AJ,IF($M$4="TE0714_REV02",RAW_m_TE0714_REV02!$AD:$AJ,IF($M$4="TE0714_REV03",RAW_m_TE0714_REV03!$AD:$AJ))),7,0),"---")</f>
        <v>---</v>
      </c>
      <c r="O30" s="23" t="str">
        <f>IFERROR(VLOOKUP(N30,IF($M$4="TE0714_REV01",RAW_m_TE0714_REV01!$AJ:$AK,IF($M$4="TE0714_REV02",RAW_m_TE0714_REV02!$AJ:$AK,IF($M$4="TE0714_REV03",RAW_m_TE0714_REV03!$AJ:$AK))),2,0),"---")</f>
        <v>---</v>
      </c>
      <c r="P30" s="23" t="str">
        <f>IFERROR(VLOOKUP(F30&amp;"-"&amp;G30,IF($M$4="TE0714_REV01",RAW_m_TE0714_REV01!$AD:$AG,IF($M$4="TE0714_REV02",RAW_m_TE0714_REV02!$AD:$AG,IF($M$4="TE0714_REV03",RAW_m_TE0714_REV03!$AD:$AG))),3,0),"---")</f>
        <v>---</v>
      </c>
      <c r="Q30" s="23" t="str">
        <f>IFERROR(VLOOKUP(N30,IF($M$4="TE0714_REV01",RAW_m_TE0714_REV01!$AE:$AH,IF($M$4="TE0714_REV02",RAW_m_TE0714_REV02!$AE:$AH,IF($M$4="TE0714_REV03",RAW_m_TE0714_REV03!$AE:$AH))),4,0),"---")</f>
        <v>---</v>
      </c>
      <c r="R30" s="23" t="str">
        <f>IFERROR(VLOOKUP(F30&amp;"-"&amp;G30,IF($M$4="TE0714_REV01",RAW_m_TE0714_REV01!$AD:$AG,IF($M$4="TE0714_REV02",RAW_m_TE0714_REV02!$AD:$AG,IF($M$4="TE0714_REV03",RAW_m_TE0714_REV03!$AD:$AG))),4,0),"---")</f>
        <v>---</v>
      </c>
    </row>
    <row r="31" spans="2:18" x14ac:dyDescent="0.25">
      <c r="B31" s="4">
        <v>26</v>
      </c>
      <c r="C31" s="23" t="str">
        <f>IFERROR(INDEX(B2B!A:F,MATCH('B2B Pin Table'!B31,B2B!A:A,0),6),"---")</f>
        <v>26</v>
      </c>
      <c r="D31" s="57" t="str">
        <f>IFERROR(IF((COUNTIF(B2B!A27:K27,H29)&lt;0),"---",INDEX(B2B!A:K,MATCH('B2B Pin Table'!B31,B2B!A:A,0),2)),"---")</f>
        <v>JM1</v>
      </c>
      <c r="E31" s="58" t="str">
        <f>IFERROR(IF((COUNTIF(B2B!A27:K27,H29)&lt;0),"---",INDEX(B2B!A:K,MATCH('B2B Pin Table'!B31,B2B!A:A,0),3)),"---")</f>
        <v>25</v>
      </c>
      <c r="F31" s="57" t="str">
        <f>IFERROR(IF((COUNTIF(B2B!A27:K27,L29)&lt;0),"---",INDEX(B2B!A:K,MATCH('B2B Pin Table'!B31,B2B!A:A,0),4)),"---")</f>
        <v>JM1</v>
      </c>
      <c r="G31" s="23" t="str">
        <f>IFERROR(IF((COUNTIF(B2B!A27:K27,L29)&lt;0),"---",INDEX(B2B!A:K,MATCH('B2B Pin Table'!B31,B2B!A:A,0),5)),"---")</f>
        <v>26</v>
      </c>
      <c r="H31" s="23" t="str">
        <f>IFERROR(IF(VLOOKUP($D31&amp;"-"&amp;$E31,IF($H$4="TEBA0714_REV01",CALC_CONN_TEBA0714_REV01!$F:$I,IF($H$4="TEBB0714_REV01",CALC_CONN_TEBB0714_REV01!$F:$I,IF($H$4="TEBT0714_REV01",CALC_CONN_TEBT0714_REV01!$F:$I))),4,0)="--","---",IF($H$4="TEBA0714_REV01",CALC_CONN_TEBA0714_REV01!$G31&amp; " --&gt; " &amp;CALC_CONN_TEBA0714_REV01!$I31&amp; " --&gt; ",IF($H$4="TEBB0714_REV01",CALC_CONN_TEBB0714_REV01!$G31&amp; " --&gt; " &amp;CALC_CONN_TEBB0714_REV01!$I31&amp; " --&gt; ",IF($H$4="TEBT0714_REV01",CALC_CONN_TEBT0714_REV01!$G31&amp; " --&gt; " &amp;CALC_CONN_TEBT0714_REV01!$I31&amp; " --&gt; ")))),"---")</f>
        <v>---</v>
      </c>
      <c r="I31" s="23" t="str">
        <f>IFERROR(IF(VLOOKUP($D31&amp;"-"&amp;$E31,IF($H$4="TEBA0714_REV01",CALC_CONN_TEBA0714_REV01!$F:$H,IF($H$4="TEBB0714_REV01",CALC_CONN_TEBB0714_REV01!$F:$H,IF($H$4="TEBT0714_REV01",CALC_CONN_TEBT0714_REV01!$F:$H))),3,0)="--",VLOOKUP($D31&amp;"-"&amp;$E31,IF($H$4="TEBA0714_REV01",CALC_CONN_TEBA0714_REV01!$F:$H,IF($H$4="TEBB0714_REV01",CALC_CONN_TEBB0714_REV01!$F:$H,IF($H$4="TEBT0714_REV01",CALC_CONN_TEBT0714_REV01!$F:$H))),2,0),VLOOKUP($D31&amp;"-"&amp;$E31,IF($H$4="TEBA0714_REV01",CALC_CONN_TEBA0714_REV01!$F:$H,IF($H$4="TEBB0714_REV01",CALC_CONN_TEBB0714_REV01!$F:$H,IF($H$4="TEBT0714_REV01",CALC_CONN_TEBT0714_REV01!$F:$H))),3,0)),"---")</f>
        <v>---</v>
      </c>
      <c r="J31" s="23" t="str">
        <f>IFERROR(VLOOKUP(I31,IF($H$4="TEBA0714_REV01",RAW_c_TEBA0714_REV01!$AE:$AM,IF($H$4="TEBB0714_REV01",RAW_c_TEBB0714_REV01!$AE:$AM,IF($H$4="TEBT0714_REV01",RAW_c_TEBT0714_REV01!$AE:$AM))),9,0),"---")</f>
        <v>---</v>
      </c>
      <c r="K31" s="23" t="str">
        <f>IFERROR(VLOOKUP(D31&amp;"-"&amp;E31,IF($H$4="TEBA0714_REV01",RAW_c_TEBA0714_REV01!$AD:$AK,IF($H$4="TEBB0714_REV01",RAW_c_TEBB0714_REV01!$AD:$AK,IF($H$4="TEBT0714_REV01",RAW_c_TEBT0714_REV01!$AD:$AK,"???"))),6,0),"---")</f>
        <v>---</v>
      </c>
      <c r="L31" s="23" t="str">
        <f>IFERROR(VLOOKUP(D31&amp;"-"&amp;E31,IF($H$4="TEBA0714_REV01",RAW_c_TEBA0714_REV01!$AD:$AL,IF($H$4="TEBB0714_REV01",RAW_c_TEBB0714_REV01!$AD:$AL,IF($H$4="TEBT0714_REV01",RAW_c_TEBT0714_REV01!$AD:$AL,"???"))),9,0),"---")</f>
        <v>---</v>
      </c>
      <c r="M31" s="23" t="str">
        <f>IFERROR(IF(VLOOKUP($F31&amp;"-"&amp;$G31,IF($M$4="TE0714_REV01",RAW_m_TE0714_REV01!$F:$AU,IF($M$4="TE0714_REV02",RAW_m_TE0714_REV02!$F:$AU,IF($M$4="TE0714_REV03",RAW_m_TE0714_REV03!$F:$AU))),43,0)="--","---",IF($M$4="TE0714_REV01",RAW_m_TE0714_REV01!$AT31&amp; " --&gt; " &amp;RAW_m_TE0714_REV01!$AU31&amp; " --&gt; ",IF($M$4="TE0714_REV02",RAW_m_TE0714_REV02!$AT31&amp; " --&gt; " &amp;RAW_m_TE0714_REV02!$AU31&amp; " --&gt; ",IF($M$4="TE0714_REV03",RAW_m_TE0714_REV03!$AT31&amp; " --&gt; " &amp;RAW_m_TE0714_REV03!$AU31&amp; " --&gt; ")))),"---")</f>
        <v>---</v>
      </c>
      <c r="N31" s="23" t="str">
        <f>IFERROR(VLOOKUP(F31&amp;"-"&amp;G31,IF($M$4="TE0714_REV01",RAW_m_TE0714_REV01!$AD:$AJ,IF($M$4="TE0714_REV02",RAW_m_TE0714_REV02!$AD:$AJ,IF($M$4="TE0714_REV03",RAW_m_TE0714_REV03!$AD:$AJ))),7,0),"---")</f>
        <v>---</v>
      </c>
      <c r="O31" s="23" t="str">
        <f>IFERROR(VLOOKUP(N31,IF($M$4="TE0714_REV01",RAW_m_TE0714_REV01!$AJ:$AK,IF($M$4="TE0714_REV02",RAW_m_TE0714_REV02!$AJ:$AK,IF($M$4="TE0714_REV03",RAW_m_TE0714_REV03!$AJ:$AK))),2,0),"---")</f>
        <v>---</v>
      </c>
      <c r="P31" s="23" t="str">
        <f>IFERROR(VLOOKUP(F31&amp;"-"&amp;G31,IF($M$4="TE0714_REV01",RAW_m_TE0714_REV01!$AD:$AG,IF($M$4="TE0714_REV02",RAW_m_TE0714_REV02!$AD:$AG,IF($M$4="TE0714_REV03",RAW_m_TE0714_REV03!$AD:$AG))),3,0),"---")</f>
        <v>---</v>
      </c>
      <c r="Q31" s="23" t="str">
        <f>IFERROR(VLOOKUP(N31,IF($M$4="TE0714_REV01",RAW_m_TE0714_REV01!$AE:$AH,IF($M$4="TE0714_REV02",RAW_m_TE0714_REV02!$AE:$AH,IF($M$4="TE0714_REV03",RAW_m_TE0714_REV03!$AE:$AH))),4,0),"---")</f>
        <v>---</v>
      </c>
      <c r="R31" s="23" t="str">
        <f>IFERROR(VLOOKUP(F31&amp;"-"&amp;G31,IF($M$4="TE0714_REV01",RAW_m_TE0714_REV01!$AD:$AG,IF($M$4="TE0714_REV02",RAW_m_TE0714_REV02!$AD:$AG,IF($M$4="TE0714_REV03",RAW_m_TE0714_REV03!$AD:$AG))),4,0),"---")</f>
        <v>---</v>
      </c>
    </row>
    <row r="32" spans="2:18" x14ac:dyDescent="0.25">
      <c r="B32" s="4">
        <v>27</v>
      </c>
      <c r="C32" s="23" t="str">
        <f>IFERROR(INDEX(B2B!A:F,MATCH('B2B Pin Table'!B32,B2B!A:A,0),6),"---")</f>
        <v>27</v>
      </c>
      <c r="D32" s="57" t="str">
        <f>IFERROR(IF((COUNTIF(B2B!A28:K28,H30)&lt;0),"---",INDEX(B2B!A:K,MATCH('B2B Pin Table'!B32,B2B!A:A,0),2)),"---")</f>
        <v>JM1</v>
      </c>
      <c r="E32" s="58" t="str">
        <f>IFERROR(IF((COUNTIF(B2B!A28:K28,H30)&lt;0),"---",INDEX(B2B!A:K,MATCH('B2B Pin Table'!B32,B2B!A:A,0),3)),"---")</f>
        <v>28</v>
      </c>
      <c r="F32" s="57" t="str">
        <f>IFERROR(IF((COUNTIF(B2B!A28:K28,L30)&lt;0),"---",INDEX(B2B!A:K,MATCH('B2B Pin Table'!B32,B2B!A:A,0),4)),"---")</f>
        <v>JM1</v>
      </c>
      <c r="G32" s="23" t="str">
        <f>IFERROR(IF((COUNTIF(B2B!A28:K28,L30)&lt;0),"---",INDEX(B2B!A:K,MATCH('B2B Pin Table'!B32,B2B!A:A,0),5)),"---")</f>
        <v>27</v>
      </c>
      <c r="H32" s="23" t="str">
        <f>IFERROR(IF(VLOOKUP($D32&amp;"-"&amp;$E32,IF($H$4="TEBA0714_REV01",CALC_CONN_TEBA0714_REV01!$F:$I,IF($H$4="TEBB0714_REV01",CALC_CONN_TEBB0714_REV01!$F:$I,IF($H$4="TEBT0714_REV01",CALC_CONN_TEBT0714_REV01!$F:$I))),4,0)="--","---",IF($H$4="TEBA0714_REV01",CALC_CONN_TEBA0714_REV01!$G32&amp; " --&gt; " &amp;CALC_CONN_TEBA0714_REV01!$I32&amp; " --&gt; ",IF($H$4="TEBB0714_REV01",CALC_CONN_TEBB0714_REV01!$G32&amp; " --&gt; " &amp;CALC_CONN_TEBB0714_REV01!$I32&amp; " --&gt; ",IF($H$4="TEBT0714_REV01",CALC_CONN_TEBT0714_REV01!$G32&amp; " --&gt; " &amp;CALC_CONN_TEBT0714_REV01!$I32&amp; " --&gt; ")))),"---")</f>
        <v>---</v>
      </c>
      <c r="I32" s="23" t="str">
        <f>IFERROR(IF(VLOOKUP($D32&amp;"-"&amp;$E32,IF($H$4="TEBA0714_REV01",CALC_CONN_TEBA0714_REV01!$F:$H,IF($H$4="TEBB0714_REV01",CALC_CONN_TEBB0714_REV01!$F:$H,IF($H$4="TEBT0714_REV01",CALC_CONN_TEBT0714_REV01!$F:$H))),3,0)="--",VLOOKUP($D32&amp;"-"&amp;$E32,IF($H$4="TEBA0714_REV01",CALC_CONN_TEBA0714_REV01!$F:$H,IF($H$4="TEBB0714_REV01",CALC_CONN_TEBB0714_REV01!$F:$H,IF($H$4="TEBT0714_REV01",CALC_CONN_TEBT0714_REV01!$F:$H))),2,0),VLOOKUP($D32&amp;"-"&amp;$E32,IF($H$4="TEBA0714_REV01",CALC_CONN_TEBA0714_REV01!$F:$H,IF($H$4="TEBB0714_REV01",CALC_CONN_TEBB0714_REV01!$F:$H,IF($H$4="TEBT0714_REV01",CALC_CONN_TEBT0714_REV01!$F:$H))),3,0)),"---")</f>
        <v>---</v>
      </c>
      <c r="J32" s="23" t="str">
        <f>IFERROR(VLOOKUP(I32,IF($H$4="TEBA0714_REV01",RAW_c_TEBA0714_REV01!$AE:$AM,IF($H$4="TEBB0714_REV01",RAW_c_TEBB0714_REV01!$AE:$AM,IF($H$4="TEBT0714_REV01",RAW_c_TEBT0714_REV01!$AE:$AM))),9,0),"---")</f>
        <v>---</v>
      </c>
      <c r="K32" s="23" t="str">
        <f>IFERROR(VLOOKUP(D32&amp;"-"&amp;E32,IF($H$4="TEBA0714_REV01",RAW_c_TEBA0714_REV01!$AD:$AK,IF($H$4="TEBB0714_REV01",RAW_c_TEBB0714_REV01!$AD:$AK,IF($H$4="TEBT0714_REV01",RAW_c_TEBT0714_REV01!$AD:$AK,"???"))),6,0),"---")</f>
        <v>---</v>
      </c>
      <c r="L32" s="23" t="str">
        <f>IFERROR(VLOOKUP(D32&amp;"-"&amp;E32,IF($H$4="TEBA0714_REV01",RAW_c_TEBA0714_REV01!$AD:$AL,IF($H$4="TEBB0714_REV01",RAW_c_TEBB0714_REV01!$AD:$AL,IF($H$4="TEBT0714_REV01",RAW_c_TEBT0714_REV01!$AD:$AL,"???"))),9,0),"---")</f>
        <v>---</v>
      </c>
      <c r="M32" s="23" t="str">
        <f>IFERROR(IF(VLOOKUP($F32&amp;"-"&amp;$G32,IF($M$4="TE0714_REV01",RAW_m_TE0714_REV01!$F:$AU,IF($M$4="TE0714_REV02",RAW_m_TE0714_REV02!$F:$AU,IF($M$4="TE0714_REV03",RAW_m_TE0714_REV03!$F:$AU))),43,0)="--","---",IF($M$4="TE0714_REV01",RAW_m_TE0714_REV01!$AT32&amp; " --&gt; " &amp;RAW_m_TE0714_REV01!$AU32&amp; " --&gt; ",IF($M$4="TE0714_REV02",RAW_m_TE0714_REV02!$AT32&amp; " --&gt; " &amp;RAW_m_TE0714_REV02!$AU32&amp; " --&gt; ",IF($M$4="TE0714_REV03",RAW_m_TE0714_REV03!$AT32&amp; " --&gt; " &amp;RAW_m_TE0714_REV03!$AU32&amp; " --&gt; ")))),"---")</f>
        <v>---</v>
      </c>
      <c r="N32" s="23" t="str">
        <f>IFERROR(VLOOKUP(F32&amp;"-"&amp;G32,IF($M$4="TE0714_REV01",RAW_m_TE0714_REV01!$AD:$AJ,IF($M$4="TE0714_REV02",RAW_m_TE0714_REV02!$AD:$AJ,IF($M$4="TE0714_REV03",RAW_m_TE0714_REV03!$AD:$AJ))),7,0),"---")</f>
        <v>---</v>
      </c>
      <c r="O32" s="23" t="str">
        <f>IFERROR(VLOOKUP(N32,IF($M$4="TE0714_REV01",RAW_m_TE0714_REV01!$AJ:$AK,IF($M$4="TE0714_REV02",RAW_m_TE0714_REV02!$AJ:$AK,IF($M$4="TE0714_REV03",RAW_m_TE0714_REV03!$AJ:$AK))),2,0),"---")</f>
        <v>---</v>
      </c>
      <c r="P32" s="23" t="str">
        <f>IFERROR(VLOOKUP(F32&amp;"-"&amp;G32,IF($M$4="TE0714_REV01",RAW_m_TE0714_REV01!$AD:$AG,IF($M$4="TE0714_REV02",RAW_m_TE0714_REV02!$AD:$AG,IF($M$4="TE0714_REV03",RAW_m_TE0714_REV03!$AD:$AG))),3,0),"---")</f>
        <v>---</v>
      </c>
      <c r="Q32" s="23" t="str">
        <f>IFERROR(VLOOKUP(N32,IF($M$4="TE0714_REV01",RAW_m_TE0714_REV01!$AE:$AH,IF($M$4="TE0714_REV02",RAW_m_TE0714_REV02!$AE:$AH,IF($M$4="TE0714_REV03",RAW_m_TE0714_REV03!$AE:$AH))),4,0),"---")</f>
        <v>---</v>
      </c>
      <c r="R32" s="23" t="str">
        <f>IFERROR(VLOOKUP(F32&amp;"-"&amp;G32,IF($M$4="TE0714_REV01",RAW_m_TE0714_REV01!$AD:$AG,IF($M$4="TE0714_REV02",RAW_m_TE0714_REV02!$AD:$AG,IF($M$4="TE0714_REV03",RAW_m_TE0714_REV03!$AD:$AG))),4,0),"---")</f>
        <v>---</v>
      </c>
    </row>
    <row r="33" spans="2:18" x14ac:dyDescent="0.25">
      <c r="B33" s="4">
        <v>28</v>
      </c>
      <c r="C33" s="23" t="str">
        <f>IFERROR(INDEX(B2B!A:F,MATCH('B2B Pin Table'!B33,B2B!A:A,0),6),"---")</f>
        <v>28</v>
      </c>
      <c r="D33" s="57" t="str">
        <f>IFERROR(IF((COUNTIF(B2B!A29:K29,H31)&lt;0),"---",INDEX(B2B!A:K,MATCH('B2B Pin Table'!B33,B2B!A:A,0),2)),"---")</f>
        <v>JM1</v>
      </c>
      <c r="E33" s="58" t="str">
        <f>IFERROR(IF((COUNTIF(B2B!A29:K29,H31)&lt;0),"---",INDEX(B2B!A:K,MATCH('B2B Pin Table'!B33,B2B!A:A,0),3)),"---")</f>
        <v>27</v>
      </c>
      <c r="F33" s="57" t="str">
        <f>IFERROR(IF((COUNTIF(B2B!A29:K29,L31)&lt;0),"---",INDEX(B2B!A:K,MATCH('B2B Pin Table'!B33,B2B!A:A,0),4)),"---")</f>
        <v>JM1</v>
      </c>
      <c r="G33" s="23" t="str">
        <f>IFERROR(IF((COUNTIF(B2B!A29:K29,L31)&lt;0),"---",INDEX(B2B!A:K,MATCH('B2B Pin Table'!B33,B2B!A:A,0),5)),"---")</f>
        <v>28</v>
      </c>
      <c r="H33" s="23" t="str">
        <f>IFERROR(IF(VLOOKUP($D33&amp;"-"&amp;$E33,IF($H$4="TEBA0714_REV01",CALC_CONN_TEBA0714_REV01!$F:$I,IF($H$4="TEBB0714_REV01",CALC_CONN_TEBB0714_REV01!$F:$I,IF($H$4="TEBT0714_REV01",CALC_CONN_TEBT0714_REV01!$F:$I))),4,0)="--","---",IF($H$4="TEBA0714_REV01",CALC_CONN_TEBA0714_REV01!$G33&amp; " --&gt; " &amp;CALC_CONN_TEBA0714_REV01!$I33&amp; " --&gt; ",IF($H$4="TEBB0714_REV01",CALC_CONN_TEBB0714_REV01!$G33&amp; " --&gt; " &amp;CALC_CONN_TEBB0714_REV01!$I33&amp; " --&gt; ",IF($H$4="TEBT0714_REV01",CALC_CONN_TEBT0714_REV01!$G33&amp; " --&gt; " &amp;CALC_CONN_TEBT0714_REV01!$I33&amp; " --&gt; ")))),"---")</f>
        <v>---</v>
      </c>
      <c r="I33" s="23" t="str">
        <f>IFERROR(IF(VLOOKUP($D33&amp;"-"&amp;$E33,IF($H$4="TEBA0714_REV01",CALC_CONN_TEBA0714_REV01!$F:$H,IF($H$4="TEBB0714_REV01",CALC_CONN_TEBB0714_REV01!$F:$H,IF($H$4="TEBT0714_REV01",CALC_CONN_TEBT0714_REV01!$F:$H))),3,0)="--",VLOOKUP($D33&amp;"-"&amp;$E33,IF($H$4="TEBA0714_REV01",CALC_CONN_TEBA0714_REV01!$F:$H,IF($H$4="TEBB0714_REV01",CALC_CONN_TEBB0714_REV01!$F:$H,IF($H$4="TEBT0714_REV01",CALC_CONN_TEBT0714_REV01!$F:$H))),2,0),VLOOKUP($D33&amp;"-"&amp;$E33,IF($H$4="TEBA0714_REV01",CALC_CONN_TEBA0714_REV01!$F:$H,IF($H$4="TEBB0714_REV01",CALC_CONN_TEBB0714_REV01!$F:$H,IF($H$4="TEBT0714_REV01",CALC_CONN_TEBT0714_REV01!$F:$H))),3,0)),"---")</f>
        <v>---</v>
      </c>
      <c r="J33" s="23" t="str">
        <f>IFERROR(VLOOKUP(I33,IF($H$4="TEBA0714_REV01",RAW_c_TEBA0714_REV01!$AE:$AM,IF($H$4="TEBB0714_REV01",RAW_c_TEBB0714_REV01!$AE:$AM,IF($H$4="TEBT0714_REV01",RAW_c_TEBT0714_REV01!$AE:$AM))),9,0),"---")</f>
        <v>---</v>
      </c>
      <c r="K33" s="23" t="str">
        <f>IFERROR(VLOOKUP(D33&amp;"-"&amp;E33,IF($H$4="TEBA0714_REV01",RAW_c_TEBA0714_REV01!$AD:$AK,IF($H$4="TEBB0714_REV01",RAW_c_TEBB0714_REV01!$AD:$AK,IF($H$4="TEBT0714_REV01",RAW_c_TEBT0714_REV01!$AD:$AK,"???"))),6,0),"---")</f>
        <v>---</v>
      </c>
      <c r="L33" s="23" t="str">
        <f>IFERROR(VLOOKUP(D33&amp;"-"&amp;E33,IF($H$4="TEBA0714_REV01",RAW_c_TEBA0714_REV01!$AD:$AL,IF($H$4="TEBB0714_REV01",RAW_c_TEBB0714_REV01!$AD:$AL,IF($H$4="TEBT0714_REV01",RAW_c_TEBT0714_REV01!$AD:$AL,"???"))),9,0),"---")</f>
        <v>---</v>
      </c>
      <c r="M33" s="23" t="str">
        <f>IFERROR(IF(VLOOKUP($F33&amp;"-"&amp;$G33,IF($M$4="TE0714_REV01",RAW_m_TE0714_REV01!$F:$AU,IF($M$4="TE0714_REV02",RAW_m_TE0714_REV02!$F:$AU,IF($M$4="TE0714_REV03",RAW_m_TE0714_REV03!$F:$AU))),43,0)="--","---",IF($M$4="TE0714_REV01",RAW_m_TE0714_REV01!$AT33&amp; " --&gt; " &amp;RAW_m_TE0714_REV01!$AU33&amp; " --&gt; ",IF($M$4="TE0714_REV02",RAW_m_TE0714_REV02!$AT33&amp; " --&gt; " &amp;RAW_m_TE0714_REV02!$AU33&amp; " --&gt; ",IF($M$4="TE0714_REV03",RAW_m_TE0714_REV03!$AT33&amp; " --&gt; " &amp;RAW_m_TE0714_REV03!$AU33&amp; " --&gt; ")))),"---")</f>
        <v>---</v>
      </c>
      <c r="N33" s="23" t="str">
        <f>IFERROR(VLOOKUP(F33&amp;"-"&amp;G33,IF($M$4="TE0714_REV01",RAW_m_TE0714_REV01!$AD:$AJ,IF($M$4="TE0714_REV02",RAW_m_TE0714_REV02!$AD:$AJ,IF($M$4="TE0714_REV03",RAW_m_TE0714_REV03!$AD:$AJ))),7,0),"---")</f>
        <v>---</v>
      </c>
      <c r="O33" s="23" t="str">
        <f>IFERROR(VLOOKUP(N33,IF($M$4="TE0714_REV01",RAW_m_TE0714_REV01!$AJ:$AK,IF($M$4="TE0714_REV02",RAW_m_TE0714_REV02!$AJ:$AK,IF($M$4="TE0714_REV03",RAW_m_TE0714_REV03!$AJ:$AK))),2,0),"---")</f>
        <v>---</v>
      </c>
      <c r="P33" s="23" t="str">
        <f>IFERROR(VLOOKUP(F33&amp;"-"&amp;G33,IF($M$4="TE0714_REV01",RAW_m_TE0714_REV01!$AD:$AG,IF($M$4="TE0714_REV02",RAW_m_TE0714_REV02!$AD:$AG,IF($M$4="TE0714_REV03",RAW_m_TE0714_REV03!$AD:$AG))),3,0),"---")</f>
        <v>---</v>
      </c>
      <c r="Q33" s="23" t="str">
        <f>IFERROR(VLOOKUP(N33,IF($M$4="TE0714_REV01",RAW_m_TE0714_REV01!$AE:$AH,IF($M$4="TE0714_REV02",RAW_m_TE0714_REV02!$AE:$AH,IF($M$4="TE0714_REV03",RAW_m_TE0714_REV03!$AE:$AH))),4,0),"---")</f>
        <v>---</v>
      </c>
      <c r="R33" s="23" t="str">
        <f>IFERROR(VLOOKUP(F33&amp;"-"&amp;G33,IF($M$4="TE0714_REV01",RAW_m_TE0714_REV01!$AD:$AG,IF($M$4="TE0714_REV02",RAW_m_TE0714_REV02!$AD:$AG,IF($M$4="TE0714_REV03",RAW_m_TE0714_REV03!$AD:$AG))),4,0),"---")</f>
        <v>---</v>
      </c>
    </row>
    <row r="34" spans="2:18" x14ac:dyDescent="0.25">
      <c r="B34" s="4">
        <v>29</v>
      </c>
      <c r="C34" s="23" t="str">
        <f>IFERROR(INDEX(B2B!A:F,MATCH('B2B Pin Table'!B34,B2B!A:A,0),6),"---")</f>
        <v>Power GND</v>
      </c>
      <c r="D34" s="57" t="str">
        <f>IFERROR(IF((COUNTIF(B2B!A30:K30,H32)&lt;0),"---",INDEX(B2B!A:K,MATCH('B2B Pin Table'!B34,B2B!A:A,0),2)),"---")</f>
        <v>JM1</v>
      </c>
      <c r="E34" s="58" t="str">
        <f>IFERROR(IF((COUNTIF(B2B!A30:K30,H32)&lt;0),"---",INDEX(B2B!A:K,MATCH('B2B Pin Table'!B34,B2B!A:A,0),3)),"---")</f>
        <v>30</v>
      </c>
      <c r="F34" s="57" t="str">
        <f>IFERROR(IF((COUNTIF(B2B!A30:K30,L32)&lt;0),"---",INDEX(B2B!A:K,MATCH('B2B Pin Table'!B34,B2B!A:A,0),4)),"---")</f>
        <v>JM1</v>
      </c>
      <c r="G34" s="23" t="str">
        <f>IFERROR(IF((COUNTIF(B2B!A30:K30,L32)&lt;0),"---",INDEX(B2B!A:K,MATCH('B2B Pin Table'!B34,B2B!A:A,0),5)),"---")</f>
        <v>29</v>
      </c>
      <c r="H34" s="23" t="str">
        <f>IFERROR(IF(VLOOKUP($D34&amp;"-"&amp;$E34,IF($H$4="TEBA0714_REV01",CALC_CONN_TEBA0714_REV01!$F:$I,IF($H$4="TEBB0714_REV01",CALC_CONN_TEBB0714_REV01!$F:$I,IF($H$4="TEBT0714_REV01",CALC_CONN_TEBT0714_REV01!$F:$I))),4,0)="--","---",IF($H$4="TEBA0714_REV01",CALC_CONN_TEBA0714_REV01!$G34&amp; " --&gt; " &amp;CALC_CONN_TEBA0714_REV01!$I34&amp; " --&gt; ",IF($H$4="TEBB0714_REV01",CALC_CONN_TEBB0714_REV01!$G34&amp; " --&gt; " &amp;CALC_CONN_TEBB0714_REV01!$I34&amp; " --&gt; ",IF($H$4="TEBT0714_REV01",CALC_CONN_TEBT0714_REV01!$G34&amp; " --&gt; " &amp;CALC_CONN_TEBT0714_REV01!$I34&amp; " --&gt; ")))),"---")</f>
        <v>---</v>
      </c>
      <c r="I34" s="23" t="str">
        <f>IFERROR(IF(VLOOKUP($D34&amp;"-"&amp;$E34,IF($H$4="TEBA0714_REV01",CALC_CONN_TEBA0714_REV01!$F:$H,IF($H$4="TEBB0714_REV01",CALC_CONN_TEBB0714_REV01!$F:$H,IF($H$4="TEBT0714_REV01",CALC_CONN_TEBT0714_REV01!$F:$H))),3,0)="--",VLOOKUP($D34&amp;"-"&amp;$E34,IF($H$4="TEBA0714_REV01",CALC_CONN_TEBA0714_REV01!$F:$H,IF($H$4="TEBB0714_REV01",CALC_CONN_TEBB0714_REV01!$F:$H,IF($H$4="TEBT0714_REV01",CALC_CONN_TEBT0714_REV01!$F:$H))),2,0),VLOOKUP($D34&amp;"-"&amp;$E34,IF($H$4="TEBA0714_REV01",CALC_CONN_TEBA0714_REV01!$F:$H,IF($H$4="TEBB0714_REV01",CALC_CONN_TEBB0714_REV01!$F:$H,IF($H$4="TEBT0714_REV01",CALC_CONN_TEBT0714_REV01!$F:$H))),3,0)),"---")</f>
        <v>---</v>
      </c>
      <c r="J34" s="23" t="str">
        <f>IFERROR(VLOOKUP(I34,IF($H$4="TEBA0714_REV01",RAW_c_TEBA0714_REV01!$AE:$AM,IF($H$4="TEBB0714_REV01",RAW_c_TEBB0714_REV01!$AE:$AM,IF($H$4="TEBT0714_REV01",RAW_c_TEBT0714_REV01!$AE:$AM))),9,0),"---")</f>
        <v>---</v>
      </c>
      <c r="K34" s="23" t="str">
        <f>IFERROR(VLOOKUP(D34&amp;"-"&amp;E34,IF($H$4="TEBA0714_REV01",RAW_c_TEBA0714_REV01!$AD:$AK,IF($H$4="TEBB0714_REV01",RAW_c_TEBB0714_REV01!$AD:$AK,IF($H$4="TEBT0714_REV01",RAW_c_TEBT0714_REV01!$AD:$AK,"???"))),6,0),"---")</f>
        <v>---</v>
      </c>
      <c r="L34" s="23" t="str">
        <f>IFERROR(VLOOKUP(D34&amp;"-"&amp;E34,IF($H$4="TEBA0714_REV01",RAW_c_TEBA0714_REV01!$AD:$AL,IF($H$4="TEBB0714_REV01",RAW_c_TEBB0714_REV01!$AD:$AL,IF($H$4="TEBT0714_REV01",RAW_c_TEBT0714_REV01!$AD:$AL,"???"))),9,0),"---")</f>
        <v>---</v>
      </c>
      <c r="M34" s="23" t="str">
        <f>IFERROR(IF(VLOOKUP($F34&amp;"-"&amp;$G34,IF($M$4="TE0714_REV01",RAW_m_TE0714_REV01!$F:$AU,IF($M$4="TE0714_REV02",RAW_m_TE0714_REV02!$F:$AU,IF($M$4="TE0714_REV03",RAW_m_TE0714_REV03!$F:$AU))),43,0)="--","---",IF($M$4="TE0714_REV01",RAW_m_TE0714_REV01!$AT34&amp; " --&gt; " &amp;RAW_m_TE0714_REV01!$AU34&amp; " --&gt; ",IF($M$4="TE0714_REV02",RAW_m_TE0714_REV02!$AT34&amp; " --&gt; " &amp;RAW_m_TE0714_REV02!$AU34&amp; " --&gt; ",IF($M$4="TE0714_REV03",RAW_m_TE0714_REV03!$AT34&amp; " --&gt; " &amp;RAW_m_TE0714_REV03!$AU34&amp; " --&gt; ")))),"---")</f>
        <v>---</v>
      </c>
      <c r="N34" s="23" t="str">
        <f>IFERROR(VLOOKUP(F34&amp;"-"&amp;G34,IF($M$4="TE0714_REV01",RAW_m_TE0714_REV01!$AD:$AJ,IF($M$4="TE0714_REV02",RAW_m_TE0714_REV02!$AD:$AJ,IF($M$4="TE0714_REV03",RAW_m_TE0714_REV03!$AD:$AJ))),7,0),"---")</f>
        <v>---</v>
      </c>
      <c r="O34" s="23" t="str">
        <f>IFERROR(VLOOKUP(N34,IF($M$4="TE0714_REV01",RAW_m_TE0714_REV01!$AJ:$AK,IF($M$4="TE0714_REV02",RAW_m_TE0714_REV02!$AJ:$AK,IF($M$4="TE0714_REV03",RAW_m_TE0714_REV03!$AJ:$AK))),2,0),"---")</f>
        <v>---</v>
      </c>
      <c r="P34" s="23" t="str">
        <f>IFERROR(VLOOKUP(F34&amp;"-"&amp;G34,IF($M$4="TE0714_REV01",RAW_m_TE0714_REV01!$AD:$AG,IF($M$4="TE0714_REV02",RAW_m_TE0714_REV02!$AD:$AG,IF($M$4="TE0714_REV03",RAW_m_TE0714_REV03!$AD:$AG))),3,0),"---")</f>
        <v>---</v>
      </c>
      <c r="Q34" s="23" t="str">
        <f>IFERROR(VLOOKUP(N34,IF($M$4="TE0714_REV01",RAW_m_TE0714_REV01!$AE:$AH,IF($M$4="TE0714_REV02",RAW_m_TE0714_REV02!$AE:$AH,IF($M$4="TE0714_REV03",RAW_m_TE0714_REV03!$AE:$AH))),4,0),"---")</f>
        <v>---</v>
      </c>
      <c r="R34" s="23" t="str">
        <f>IFERROR(VLOOKUP(F34&amp;"-"&amp;G34,IF($M$4="TE0714_REV01",RAW_m_TE0714_REV01!$AD:$AG,IF($M$4="TE0714_REV02",RAW_m_TE0714_REV02!$AD:$AG,IF($M$4="TE0714_REV03",RAW_m_TE0714_REV03!$AD:$AG))),4,0),"---")</f>
        <v>---</v>
      </c>
    </row>
    <row r="35" spans="2:18" x14ac:dyDescent="0.25">
      <c r="B35" s="4">
        <v>30</v>
      </c>
      <c r="C35" s="23" t="str">
        <f>IFERROR(INDEX(B2B!A:F,MATCH('B2B Pin Table'!B35,B2B!A:A,0),6),"---")</f>
        <v>Power GND</v>
      </c>
      <c r="D35" s="57" t="str">
        <f>IFERROR(IF((COUNTIF(B2B!A31:K31,H33)&lt;0),"---",INDEX(B2B!A:K,MATCH('B2B Pin Table'!B35,B2B!A:A,0),2)),"---")</f>
        <v>JM1</v>
      </c>
      <c r="E35" s="58" t="str">
        <f>IFERROR(IF((COUNTIF(B2B!A31:K31,H33)&lt;0),"---",INDEX(B2B!A:K,MATCH('B2B Pin Table'!B35,B2B!A:A,0),3)),"---")</f>
        <v>29</v>
      </c>
      <c r="F35" s="57" t="str">
        <f>IFERROR(IF((COUNTIF(B2B!A31:K31,L33)&lt;0),"---",INDEX(B2B!A:K,MATCH('B2B Pin Table'!B35,B2B!A:A,0),4)),"---")</f>
        <v>JM1</v>
      </c>
      <c r="G35" s="23" t="str">
        <f>IFERROR(IF((COUNTIF(B2B!A31:K31,L33)&lt;0),"---",INDEX(B2B!A:K,MATCH('B2B Pin Table'!B35,B2B!A:A,0),5)),"---")</f>
        <v>30</v>
      </c>
      <c r="H35" s="23" t="str">
        <f>IFERROR(IF(VLOOKUP($D35&amp;"-"&amp;$E35,IF($H$4="TEBA0714_REV01",CALC_CONN_TEBA0714_REV01!$F:$I,IF($H$4="TEBB0714_REV01",CALC_CONN_TEBB0714_REV01!$F:$I,IF($H$4="TEBT0714_REV01",CALC_CONN_TEBT0714_REV01!$F:$I))),4,0)="--","---",IF($H$4="TEBA0714_REV01",CALC_CONN_TEBA0714_REV01!$G35&amp; " --&gt; " &amp;CALC_CONN_TEBA0714_REV01!$I35&amp; " --&gt; ",IF($H$4="TEBB0714_REV01",CALC_CONN_TEBB0714_REV01!$G35&amp; " --&gt; " &amp;CALC_CONN_TEBB0714_REV01!$I35&amp; " --&gt; ",IF($H$4="TEBT0714_REV01",CALC_CONN_TEBT0714_REV01!$G35&amp; " --&gt; " &amp;CALC_CONN_TEBT0714_REV01!$I35&amp; " --&gt; ")))),"---")</f>
        <v>---</v>
      </c>
      <c r="I35" s="23" t="str">
        <f>IFERROR(IF(VLOOKUP($D35&amp;"-"&amp;$E35,IF($H$4="TEBA0714_REV01",CALC_CONN_TEBA0714_REV01!$F:$H,IF($H$4="TEBB0714_REV01",CALC_CONN_TEBB0714_REV01!$F:$H,IF($H$4="TEBT0714_REV01",CALC_CONN_TEBT0714_REV01!$F:$H))),3,0)="--",VLOOKUP($D35&amp;"-"&amp;$E35,IF($H$4="TEBA0714_REV01",CALC_CONN_TEBA0714_REV01!$F:$H,IF($H$4="TEBB0714_REV01",CALC_CONN_TEBB0714_REV01!$F:$H,IF($H$4="TEBT0714_REV01",CALC_CONN_TEBT0714_REV01!$F:$H))),2,0),VLOOKUP($D35&amp;"-"&amp;$E35,IF($H$4="TEBA0714_REV01",CALC_CONN_TEBA0714_REV01!$F:$H,IF($H$4="TEBB0714_REV01",CALC_CONN_TEBB0714_REV01!$F:$H,IF($H$4="TEBT0714_REV01",CALC_CONN_TEBT0714_REV01!$F:$H))),3,0)),"---")</f>
        <v>---</v>
      </c>
      <c r="J35" s="23" t="str">
        <f>IFERROR(VLOOKUP(I35,IF($H$4="TEBA0714_REV01",RAW_c_TEBA0714_REV01!$AE:$AM,IF($H$4="TEBB0714_REV01",RAW_c_TEBB0714_REV01!$AE:$AM,IF($H$4="TEBT0714_REV01",RAW_c_TEBT0714_REV01!$AE:$AM))),9,0),"---")</f>
        <v>---</v>
      </c>
      <c r="K35" s="23" t="str">
        <f>IFERROR(VLOOKUP(D35&amp;"-"&amp;E35,IF($H$4="TEBA0714_REV01",RAW_c_TEBA0714_REV01!$AD:$AK,IF($H$4="TEBB0714_REV01",RAW_c_TEBB0714_REV01!$AD:$AK,IF($H$4="TEBT0714_REV01",RAW_c_TEBT0714_REV01!$AD:$AK,"???"))),6,0),"---")</f>
        <v>---</v>
      </c>
      <c r="L35" s="23" t="str">
        <f>IFERROR(VLOOKUP(D35&amp;"-"&amp;E35,IF($H$4="TEBA0714_REV01",RAW_c_TEBA0714_REV01!$AD:$AL,IF($H$4="TEBB0714_REV01",RAW_c_TEBB0714_REV01!$AD:$AL,IF($H$4="TEBT0714_REV01",RAW_c_TEBT0714_REV01!$AD:$AL,"???"))),9,0),"---")</f>
        <v>---</v>
      </c>
      <c r="M35" s="23" t="str">
        <f>IFERROR(IF(VLOOKUP($F35&amp;"-"&amp;$G35,IF($M$4="TE0714_REV01",RAW_m_TE0714_REV01!$F:$AU,IF($M$4="TE0714_REV02",RAW_m_TE0714_REV02!$F:$AU,IF($M$4="TE0714_REV03",RAW_m_TE0714_REV03!$F:$AU))),43,0)="--","---",IF($M$4="TE0714_REV01",RAW_m_TE0714_REV01!$AT35&amp; " --&gt; " &amp;RAW_m_TE0714_REV01!$AU35&amp; " --&gt; ",IF($M$4="TE0714_REV02",RAW_m_TE0714_REV02!$AT35&amp; " --&gt; " &amp;RAW_m_TE0714_REV02!$AU35&amp; " --&gt; ",IF($M$4="TE0714_REV03",RAW_m_TE0714_REV03!$AT35&amp; " --&gt; " &amp;RAW_m_TE0714_REV03!$AU35&amp; " --&gt; ")))),"---")</f>
        <v>---</v>
      </c>
      <c r="N35" s="23" t="str">
        <f>IFERROR(VLOOKUP(F35&amp;"-"&amp;G35,IF($M$4="TE0714_REV01",RAW_m_TE0714_REV01!$AD:$AJ,IF($M$4="TE0714_REV02",RAW_m_TE0714_REV02!$AD:$AJ,IF($M$4="TE0714_REV03",RAW_m_TE0714_REV03!$AD:$AJ))),7,0),"---")</f>
        <v>---</v>
      </c>
      <c r="O35" s="23" t="str">
        <f>IFERROR(VLOOKUP(N35,IF($M$4="TE0714_REV01",RAW_m_TE0714_REV01!$AJ:$AK,IF($M$4="TE0714_REV02",RAW_m_TE0714_REV02!$AJ:$AK,IF($M$4="TE0714_REV03",RAW_m_TE0714_REV03!$AJ:$AK))),2,0),"---")</f>
        <v>---</v>
      </c>
      <c r="P35" s="23" t="str">
        <f>IFERROR(VLOOKUP(F35&amp;"-"&amp;G35,IF($M$4="TE0714_REV01",RAW_m_TE0714_REV01!$AD:$AG,IF($M$4="TE0714_REV02",RAW_m_TE0714_REV02!$AD:$AG,IF($M$4="TE0714_REV03",RAW_m_TE0714_REV03!$AD:$AG))),3,0),"---")</f>
        <v>---</v>
      </c>
      <c r="Q35" s="23" t="str">
        <f>IFERROR(VLOOKUP(N35,IF($M$4="TE0714_REV01",RAW_m_TE0714_REV01!$AE:$AH,IF($M$4="TE0714_REV02",RAW_m_TE0714_REV02!$AE:$AH,IF($M$4="TE0714_REV03",RAW_m_TE0714_REV03!$AE:$AH))),4,0),"---")</f>
        <v>---</v>
      </c>
      <c r="R35" s="23" t="str">
        <f>IFERROR(VLOOKUP(F35&amp;"-"&amp;G35,IF($M$4="TE0714_REV01",RAW_m_TE0714_REV01!$AD:$AG,IF($M$4="TE0714_REV02",RAW_m_TE0714_REV02!$AD:$AG,IF($M$4="TE0714_REV03",RAW_m_TE0714_REV03!$AD:$AG))),4,0),"---")</f>
        <v>---</v>
      </c>
    </row>
    <row r="36" spans="2:18" x14ac:dyDescent="0.25">
      <c r="B36" s="4">
        <v>31</v>
      </c>
      <c r="C36" s="23" t="str">
        <f>IFERROR(INDEX(B2B!A:F,MATCH('B2B Pin Table'!B36,B2B!A:A,0),6),"---")</f>
        <v>31</v>
      </c>
      <c r="D36" s="57" t="str">
        <f>IFERROR(IF((COUNTIF(B2B!A32:K32,H34)&lt;0),"---",INDEX(B2B!A:K,MATCH('B2B Pin Table'!B36,B2B!A:A,0),2)),"---")</f>
        <v>JM1</v>
      </c>
      <c r="E36" s="58" t="str">
        <f>IFERROR(IF((COUNTIF(B2B!A32:K32,H34)&lt;0),"---",INDEX(B2B!A:K,MATCH('B2B Pin Table'!B36,B2B!A:A,0),3)),"---")</f>
        <v>32</v>
      </c>
      <c r="F36" s="57" t="str">
        <f>IFERROR(IF((COUNTIF(B2B!A32:K32,L34)&lt;0),"---",INDEX(B2B!A:K,MATCH('B2B Pin Table'!B36,B2B!A:A,0),4)),"---")</f>
        <v>JM1</v>
      </c>
      <c r="G36" s="23" t="str">
        <f>IFERROR(IF((COUNTIF(B2B!A32:K32,L34)&lt;0),"---",INDEX(B2B!A:K,MATCH('B2B Pin Table'!B36,B2B!A:A,0),5)),"---")</f>
        <v>31</v>
      </c>
      <c r="H36" s="23" t="str">
        <f>IFERROR(IF(VLOOKUP($D36&amp;"-"&amp;$E36,IF($H$4="TEBA0714_REV01",CALC_CONN_TEBA0714_REV01!$F:$I,IF($H$4="TEBB0714_REV01",CALC_CONN_TEBB0714_REV01!$F:$I,IF($H$4="TEBT0714_REV01",CALC_CONN_TEBT0714_REV01!$F:$I))),4,0)="--","---",IF($H$4="TEBA0714_REV01",CALC_CONN_TEBA0714_REV01!$G36&amp; " --&gt; " &amp;CALC_CONN_TEBA0714_REV01!$I36&amp; " --&gt; ",IF($H$4="TEBB0714_REV01",CALC_CONN_TEBB0714_REV01!$G36&amp; " --&gt; " &amp;CALC_CONN_TEBB0714_REV01!$I36&amp; " --&gt; ",IF($H$4="TEBT0714_REV01",CALC_CONN_TEBT0714_REV01!$G36&amp; " --&gt; " &amp;CALC_CONN_TEBT0714_REV01!$I36&amp; " --&gt; ")))),"---")</f>
        <v>---</v>
      </c>
      <c r="I36" s="23" t="str">
        <f>IFERROR(IF(VLOOKUP($D36&amp;"-"&amp;$E36,IF($H$4="TEBA0714_REV01",CALC_CONN_TEBA0714_REV01!$F:$H,IF($H$4="TEBB0714_REV01",CALC_CONN_TEBB0714_REV01!$F:$H,IF($H$4="TEBT0714_REV01",CALC_CONN_TEBT0714_REV01!$F:$H))),3,0)="--",VLOOKUP($D36&amp;"-"&amp;$E36,IF($H$4="TEBA0714_REV01",CALC_CONN_TEBA0714_REV01!$F:$H,IF($H$4="TEBB0714_REV01",CALC_CONN_TEBB0714_REV01!$F:$H,IF($H$4="TEBT0714_REV01",CALC_CONN_TEBT0714_REV01!$F:$H))),2,0),VLOOKUP($D36&amp;"-"&amp;$E36,IF($H$4="TEBA0714_REV01",CALC_CONN_TEBA0714_REV01!$F:$H,IF($H$4="TEBB0714_REV01",CALC_CONN_TEBB0714_REV01!$F:$H,IF($H$4="TEBT0714_REV01",CALC_CONN_TEBT0714_REV01!$F:$H))),3,0)),"---")</f>
        <v>---</v>
      </c>
      <c r="J36" s="23" t="str">
        <f>IFERROR(VLOOKUP(I36,IF($H$4="TEBA0714_REV01",RAW_c_TEBA0714_REV01!$AE:$AM,IF($H$4="TEBB0714_REV01",RAW_c_TEBB0714_REV01!$AE:$AM,IF($H$4="TEBT0714_REV01",RAW_c_TEBT0714_REV01!$AE:$AM))),9,0),"---")</f>
        <v>---</v>
      </c>
      <c r="K36" s="23" t="str">
        <f>IFERROR(VLOOKUP(D36&amp;"-"&amp;E36,IF($H$4="TEBA0714_REV01",RAW_c_TEBA0714_REV01!$AD:$AK,IF($H$4="TEBB0714_REV01",RAW_c_TEBB0714_REV01!$AD:$AK,IF($H$4="TEBT0714_REV01",RAW_c_TEBT0714_REV01!$AD:$AK,"???"))),6,0),"---")</f>
        <v>---</v>
      </c>
      <c r="L36" s="23" t="str">
        <f>IFERROR(VLOOKUP(D36&amp;"-"&amp;E36,IF($H$4="TEBA0714_REV01",RAW_c_TEBA0714_REV01!$AD:$AL,IF($H$4="TEBB0714_REV01",RAW_c_TEBB0714_REV01!$AD:$AL,IF($H$4="TEBT0714_REV01",RAW_c_TEBT0714_REV01!$AD:$AL,"???"))),9,0),"---")</f>
        <v>---</v>
      </c>
      <c r="M36" s="23" t="str">
        <f>IFERROR(IF(VLOOKUP($F36&amp;"-"&amp;$G36,IF($M$4="TE0714_REV01",RAW_m_TE0714_REV01!$F:$AU,IF($M$4="TE0714_REV02",RAW_m_TE0714_REV02!$F:$AU,IF($M$4="TE0714_REV03",RAW_m_TE0714_REV03!$F:$AU))),43,0)="--","---",IF($M$4="TE0714_REV01",RAW_m_TE0714_REV01!$AT36&amp; " --&gt; " &amp;RAW_m_TE0714_REV01!$AU36&amp; " --&gt; ",IF($M$4="TE0714_REV02",RAW_m_TE0714_REV02!$AT36&amp; " --&gt; " &amp;RAW_m_TE0714_REV02!$AU36&amp; " --&gt; ",IF($M$4="TE0714_REV03",RAW_m_TE0714_REV03!$AT36&amp; " --&gt; " &amp;RAW_m_TE0714_REV03!$AU36&amp; " --&gt; ")))),"---")</f>
        <v>---</v>
      </c>
      <c r="N36" s="23" t="str">
        <f>IFERROR(VLOOKUP(F36&amp;"-"&amp;G36,IF($M$4="TE0714_REV01",RAW_m_TE0714_REV01!$AD:$AJ,IF($M$4="TE0714_REV02",RAW_m_TE0714_REV02!$AD:$AJ,IF($M$4="TE0714_REV03",RAW_m_TE0714_REV03!$AD:$AJ))),7,0),"---")</f>
        <v>---</v>
      </c>
      <c r="O36" s="23" t="str">
        <f>IFERROR(VLOOKUP(N36,IF($M$4="TE0714_REV01",RAW_m_TE0714_REV01!$AJ:$AK,IF($M$4="TE0714_REV02",RAW_m_TE0714_REV02!$AJ:$AK,IF($M$4="TE0714_REV03",RAW_m_TE0714_REV03!$AJ:$AK))),2,0),"---")</f>
        <v>---</v>
      </c>
      <c r="P36" s="23" t="str">
        <f>IFERROR(VLOOKUP(F36&amp;"-"&amp;G36,IF($M$4="TE0714_REV01",RAW_m_TE0714_REV01!$AD:$AG,IF($M$4="TE0714_REV02",RAW_m_TE0714_REV02!$AD:$AG,IF($M$4="TE0714_REV03",RAW_m_TE0714_REV03!$AD:$AG))),3,0),"---")</f>
        <v>---</v>
      </c>
      <c r="Q36" s="23" t="str">
        <f>IFERROR(VLOOKUP(N36,IF($M$4="TE0714_REV01",RAW_m_TE0714_REV01!$AE:$AH,IF($M$4="TE0714_REV02",RAW_m_TE0714_REV02!$AE:$AH,IF($M$4="TE0714_REV03",RAW_m_TE0714_REV03!$AE:$AH))),4,0),"---")</f>
        <v>---</v>
      </c>
      <c r="R36" s="23" t="str">
        <f>IFERROR(VLOOKUP(F36&amp;"-"&amp;G36,IF($M$4="TE0714_REV01",RAW_m_TE0714_REV01!$AD:$AG,IF($M$4="TE0714_REV02",RAW_m_TE0714_REV02!$AD:$AG,IF($M$4="TE0714_REV03",RAW_m_TE0714_REV03!$AD:$AG))),4,0),"---")</f>
        <v>---</v>
      </c>
    </row>
    <row r="37" spans="2:18" x14ac:dyDescent="0.25">
      <c r="B37" s="4">
        <v>32</v>
      </c>
      <c r="C37" s="23" t="str">
        <f>IFERROR(INDEX(B2B!A:F,MATCH('B2B Pin Table'!B37,B2B!A:A,0),6),"---")</f>
        <v>32</v>
      </c>
      <c r="D37" s="57" t="str">
        <f>IFERROR(IF((COUNTIF(B2B!A33:K33,H35)&lt;0),"---",INDEX(B2B!A:K,MATCH('B2B Pin Table'!B37,B2B!A:A,0),2)),"---")</f>
        <v>JM1</v>
      </c>
      <c r="E37" s="58" t="str">
        <f>IFERROR(IF((COUNTIF(B2B!A33:K33,H35)&lt;0),"---",INDEX(B2B!A:K,MATCH('B2B Pin Table'!B37,B2B!A:A,0),3)),"---")</f>
        <v>31</v>
      </c>
      <c r="F37" s="57" t="str">
        <f>IFERROR(IF((COUNTIF(B2B!A33:K33,L35)&lt;0),"---",INDEX(B2B!A:K,MATCH('B2B Pin Table'!B37,B2B!A:A,0),4)),"---")</f>
        <v>JM1</v>
      </c>
      <c r="G37" s="23" t="str">
        <f>IFERROR(IF((COUNTIF(B2B!A33:K33,L35)&lt;0),"---",INDEX(B2B!A:K,MATCH('B2B Pin Table'!B37,B2B!A:A,0),5)),"---")</f>
        <v>32</v>
      </c>
      <c r="H37" s="23" t="str">
        <f>IFERROR(IF(VLOOKUP($D37&amp;"-"&amp;$E37,IF($H$4="TEBA0714_REV01",CALC_CONN_TEBA0714_REV01!$F:$I,IF($H$4="TEBB0714_REV01",CALC_CONN_TEBB0714_REV01!$F:$I,IF($H$4="TEBT0714_REV01",CALC_CONN_TEBT0714_REV01!$F:$I))),4,0)="--","---",IF($H$4="TEBA0714_REV01",CALC_CONN_TEBA0714_REV01!$G37&amp; " --&gt; " &amp;CALC_CONN_TEBA0714_REV01!$I37&amp; " --&gt; ",IF($H$4="TEBB0714_REV01",CALC_CONN_TEBB0714_REV01!$G37&amp; " --&gt; " &amp;CALC_CONN_TEBB0714_REV01!$I37&amp; " --&gt; ",IF($H$4="TEBT0714_REV01",CALC_CONN_TEBT0714_REV01!$G37&amp; " --&gt; " &amp;CALC_CONN_TEBT0714_REV01!$I37&amp; " --&gt; ")))),"---")</f>
        <v>---</v>
      </c>
      <c r="I37" s="23" t="str">
        <f>IFERROR(IF(VLOOKUP($D37&amp;"-"&amp;$E37,IF($H$4="TEBA0714_REV01",CALC_CONN_TEBA0714_REV01!$F:$H,IF($H$4="TEBB0714_REV01",CALC_CONN_TEBB0714_REV01!$F:$H,IF($H$4="TEBT0714_REV01",CALC_CONN_TEBT0714_REV01!$F:$H))),3,0)="--",VLOOKUP($D37&amp;"-"&amp;$E37,IF($H$4="TEBA0714_REV01",CALC_CONN_TEBA0714_REV01!$F:$H,IF($H$4="TEBB0714_REV01",CALC_CONN_TEBB0714_REV01!$F:$H,IF($H$4="TEBT0714_REV01",CALC_CONN_TEBT0714_REV01!$F:$H))),2,0),VLOOKUP($D37&amp;"-"&amp;$E37,IF($H$4="TEBA0714_REV01",CALC_CONN_TEBA0714_REV01!$F:$H,IF($H$4="TEBB0714_REV01",CALC_CONN_TEBB0714_REV01!$F:$H,IF($H$4="TEBT0714_REV01",CALC_CONN_TEBT0714_REV01!$F:$H))),3,0)),"---")</f>
        <v>---</v>
      </c>
      <c r="J37" s="23" t="str">
        <f>IFERROR(VLOOKUP(I37,IF($H$4="TEBA0714_REV01",RAW_c_TEBA0714_REV01!$AE:$AM,IF($H$4="TEBB0714_REV01",RAW_c_TEBB0714_REV01!$AE:$AM,IF($H$4="TEBT0714_REV01",RAW_c_TEBT0714_REV01!$AE:$AM))),9,0),"---")</f>
        <v>---</v>
      </c>
      <c r="K37" s="23" t="str">
        <f>IFERROR(VLOOKUP(D37&amp;"-"&amp;E37,IF($H$4="TEBA0714_REV01",RAW_c_TEBA0714_REV01!$AD:$AK,IF($H$4="TEBB0714_REV01",RAW_c_TEBB0714_REV01!$AD:$AK,IF($H$4="TEBT0714_REV01",RAW_c_TEBT0714_REV01!$AD:$AK,"???"))),6,0),"---")</f>
        <v>---</v>
      </c>
      <c r="L37" s="23" t="str">
        <f>IFERROR(VLOOKUP(D37&amp;"-"&amp;E37,IF($H$4="TEBA0714_REV01",RAW_c_TEBA0714_REV01!$AD:$AL,IF($H$4="TEBB0714_REV01",RAW_c_TEBB0714_REV01!$AD:$AL,IF($H$4="TEBT0714_REV01",RAW_c_TEBT0714_REV01!$AD:$AL,"???"))),9,0),"---")</f>
        <v>---</v>
      </c>
      <c r="M37" s="23" t="str">
        <f>IFERROR(IF(VLOOKUP($F37&amp;"-"&amp;$G37,IF($M$4="TE0714_REV01",RAW_m_TE0714_REV01!$F:$AU,IF($M$4="TE0714_REV02",RAW_m_TE0714_REV02!$F:$AU,IF($M$4="TE0714_REV03",RAW_m_TE0714_REV03!$F:$AU))),43,0)="--","---",IF($M$4="TE0714_REV01",RAW_m_TE0714_REV01!$AT37&amp; " --&gt; " &amp;RAW_m_TE0714_REV01!$AU37&amp; " --&gt; ",IF($M$4="TE0714_REV02",RAW_m_TE0714_REV02!$AT37&amp; " --&gt; " &amp;RAW_m_TE0714_REV02!$AU37&amp; " --&gt; ",IF($M$4="TE0714_REV03",RAW_m_TE0714_REV03!$AT37&amp; " --&gt; " &amp;RAW_m_TE0714_REV03!$AU37&amp; " --&gt; ")))),"---")</f>
        <v>---</v>
      </c>
      <c r="N37" s="23" t="str">
        <f>IFERROR(VLOOKUP(F37&amp;"-"&amp;G37,IF($M$4="TE0714_REV01",RAW_m_TE0714_REV01!$AD:$AJ,IF($M$4="TE0714_REV02",RAW_m_TE0714_REV02!$AD:$AJ,IF($M$4="TE0714_REV03",RAW_m_TE0714_REV03!$AD:$AJ))),7,0),"---")</f>
        <v>---</v>
      </c>
      <c r="O37" s="23" t="str">
        <f>IFERROR(VLOOKUP(N37,IF($M$4="TE0714_REV01",RAW_m_TE0714_REV01!$AJ:$AK,IF($M$4="TE0714_REV02",RAW_m_TE0714_REV02!$AJ:$AK,IF($M$4="TE0714_REV03",RAW_m_TE0714_REV03!$AJ:$AK))),2,0),"---")</f>
        <v>---</v>
      </c>
      <c r="P37" s="23" t="str">
        <f>IFERROR(VLOOKUP(F37&amp;"-"&amp;G37,IF($M$4="TE0714_REV01",RAW_m_TE0714_REV01!$AD:$AG,IF($M$4="TE0714_REV02",RAW_m_TE0714_REV02!$AD:$AG,IF($M$4="TE0714_REV03",RAW_m_TE0714_REV03!$AD:$AG))),3,0),"---")</f>
        <v>---</v>
      </c>
      <c r="Q37" s="23" t="str">
        <f>IFERROR(VLOOKUP(N37,IF($M$4="TE0714_REV01",RAW_m_TE0714_REV01!$AE:$AH,IF($M$4="TE0714_REV02",RAW_m_TE0714_REV02!$AE:$AH,IF($M$4="TE0714_REV03",RAW_m_TE0714_REV03!$AE:$AH))),4,0),"---")</f>
        <v>---</v>
      </c>
      <c r="R37" s="23" t="str">
        <f>IFERROR(VLOOKUP(F37&amp;"-"&amp;G37,IF($M$4="TE0714_REV01",RAW_m_TE0714_REV01!$AD:$AG,IF($M$4="TE0714_REV02",RAW_m_TE0714_REV02!$AD:$AG,IF($M$4="TE0714_REV03",RAW_m_TE0714_REV03!$AD:$AG))),4,0),"---")</f>
        <v>---</v>
      </c>
    </row>
    <row r="38" spans="2:18" x14ac:dyDescent="0.25">
      <c r="B38" s="4">
        <v>33</v>
      </c>
      <c r="C38" s="23" t="str">
        <f>IFERROR(INDEX(B2B!A:F,MATCH('B2B Pin Table'!B38,B2B!A:A,0),6),"---")</f>
        <v>33</v>
      </c>
      <c r="D38" s="57" t="str">
        <f>IFERROR(IF((COUNTIF(B2B!A34:K34,H36)&lt;0),"---",INDEX(B2B!A:K,MATCH('B2B Pin Table'!B38,B2B!A:A,0),2)),"---")</f>
        <v>JM1</v>
      </c>
      <c r="E38" s="58" t="str">
        <f>IFERROR(IF((COUNTIF(B2B!A34:K34,H36)&lt;0),"---",INDEX(B2B!A:K,MATCH('B2B Pin Table'!B38,B2B!A:A,0),3)),"---")</f>
        <v>34</v>
      </c>
      <c r="F38" s="57" t="str">
        <f>IFERROR(IF((COUNTIF(B2B!A34:K34,L36)&lt;0),"---",INDEX(B2B!A:K,MATCH('B2B Pin Table'!B38,B2B!A:A,0),4)),"---")</f>
        <v>JM1</v>
      </c>
      <c r="G38" s="23" t="str">
        <f>IFERROR(IF((COUNTIF(B2B!A34:K34,L36)&lt;0),"---",INDEX(B2B!A:K,MATCH('B2B Pin Table'!B38,B2B!A:A,0),5)),"---")</f>
        <v>33</v>
      </c>
      <c r="H38" s="23" t="str">
        <f>IFERROR(IF(VLOOKUP($D38&amp;"-"&amp;$E38,IF($H$4="TEBA0714_REV01",CALC_CONN_TEBA0714_REV01!$F:$I,IF($H$4="TEBB0714_REV01",CALC_CONN_TEBB0714_REV01!$F:$I,IF($H$4="TEBT0714_REV01",CALC_CONN_TEBT0714_REV01!$F:$I))),4,0)="--","---",IF($H$4="TEBA0714_REV01",CALC_CONN_TEBA0714_REV01!$G38&amp; " --&gt; " &amp;CALC_CONN_TEBA0714_REV01!$I38&amp; " --&gt; ",IF($H$4="TEBB0714_REV01",CALC_CONN_TEBB0714_REV01!$G38&amp; " --&gt; " &amp;CALC_CONN_TEBB0714_REV01!$I38&amp; " --&gt; ",IF($H$4="TEBT0714_REV01",CALC_CONN_TEBT0714_REV01!$G38&amp; " --&gt; " &amp;CALC_CONN_TEBT0714_REV01!$I38&amp; " --&gt; ")))),"---")</f>
        <v>---</v>
      </c>
      <c r="I38" s="23" t="str">
        <f>IFERROR(IF(VLOOKUP($D38&amp;"-"&amp;$E38,IF($H$4="TEBA0714_REV01",CALC_CONN_TEBA0714_REV01!$F:$H,IF($H$4="TEBB0714_REV01",CALC_CONN_TEBB0714_REV01!$F:$H,IF($H$4="TEBT0714_REV01",CALC_CONN_TEBT0714_REV01!$F:$H))),3,0)="--",VLOOKUP($D38&amp;"-"&amp;$E38,IF($H$4="TEBA0714_REV01",CALC_CONN_TEBA0714_REV01!$F:$H,IF($H$4="TEBB0714_REV01",CALC_CONN_TEBB0714_REV01!$F:$H,IF($H$4="TEBT0714_REV01",CALC_CONN_TEBT0714_REV01!$F:$H))),2,0),VLOOKUP($D38&amp;"-"&amp;$E38,IF($H$4="TEBA0714_REV01",CALC_CONN_TEBA0714_REV01!$F:$H,IF($H$4="TEBB0714_REV01",CALC_CONN_TEBB0714_REV01!$F:$H,IF($H$4="TEBT0714_REV01",CALC_CONN_TEBT0714_REV01!$F:$H))),3,0)),"---")</f>
        <v>---</v>
      </c>
      <c r="J38" s="23" t="str">
        <f>IFERROR(VLOOKUP(I38,IF($H$4="TEBA0714_REV01",RAW_c_TEBA0714_REV01!$AE:$AM,IF($H$4="TEBB0714_REV01",RAW_c_TEBB0714_REV01!$AE:$AM,IF($H$4="TEBT0714_REV01",RAW_c_TEBT0714_REV01!$AE:$AM))),9,0),"---")</f>
        <v>---</v>
      </c>
      <c r="K38" s="23" t="str">
        <f>IFERROR(VLOOKUP(D38&amp;"-"&amp;E38,IF($H$4="TEBA0714_REV01",RAW_c_TEBA0714_REV01!$AD:$AK,IF($H$4="TEBB0714_REV01",RAW_c_TEBB0714_REV01!$AD:$AK,IF($H$4="TEBT0714_REV01",RAW_c_TEBT0714_REV01!$AD:$AK,"???"))),6,0),"---")</f>
        <v>---</v>
      </c>
      <c r="L38" s="23" t="str">
        <f>IFERROR(VLOOKUP(D38&amp;"-"&amp;E38,IF($H$4="TEBA0714_REV01",RAW_c_TEBA0714_REV01!$AD:$AL,IF($H$4="TEBB0714_REV01",RAW_c_TEBB0714_REV01!$AD:$AL,IF($H$4="TEBT0714_REV01",RAW_c_TEBT0714_REV01!$AD:$AL,"???"))),9,0),"---")</f>
        <v>---</v>
      </c>
      <c r="M38" s="23" t="str">
        <f>IFERROR(IF(VLOOKUP($F38&amp;"-"&amp;$G38,IF($M$4="TE0714_REV01",RAW_m_TE0714_REV01!$F:$AU,IF($M$4="TE0714_REV02",RAW_m_TE0714_REV02!$F:$AU,IF($M$4="TE0714_REV03",RAW_m_TE0714_REV03!$F:$AU))),43,0)="--","---",IF($M$4="TE0714_REV01",RAW_m_TE0714_REV01!$AT38&amp; " --&gt; " &amp;RAW_m_TE0714_REV01!$AU38&amp; " --&gt; ",IF($M$4="TE0714_REV02",RAW_m_TE0714_REV02!$AT38&amp; " --&gt; " &amp;RAW_m_TE0714_REV02!$AU38&amp; " --&gt; ",IF($M$4="TE0714_REV03",RAW_m_TE0714_REV03!$AT38&amp; " --&gt; " &amp;RAW_m_TE0714_REV03!$AU38&amp; " --&gt; ")))),"---")</f>
        <v>---</v>
      </c>
      <c r="N38" s="23" t="str">
        <f>IFERROR(VLOOKUP(F38&amp;"-"&amp;G38,IF($M$4="TE0714_REV01",RAW_m_TE0714_REV01!$AD:$AJ,IF($M$4="TE0714_REV02",RAW_m_TE0714_REV02!$AD:$AJ,IF($M$4="TE0714_REV03",RAW_m_TE0714_REV03!$AD:$AJ))),7,0),"---")</f>
        <v>---</v>
      </c>
      <c r="O38" s="23" t="str">
        <f>IFERROR(VLOOKUP(N38,IF($M$4="TE0714_REV01",RAW_m_TE0714_REV01!$AJ:$AK,IF($M$4="TE0714_REV02",RAW_m_TE0714_REV02!$AJ:$AK,IF($M$4="TE0714_REV03",RAW_m_TE0714_REV03!$AJ:$AK))),2,0),"---")</f>
        <v>---</v>
      </c>
      <c r="P38" s="23" t="str">
        <f>IFERROR(VLOOKUP(F38&amp;"-"&amp;G38,IF($M$4="TE0714_REV01",RAW_m_TE0714_REV01!$AD:$AG,IF($M$4="TE0714_REV02",RAW_m_TE0714_REV02!$AD:$AG,IF($M$4="TE0714_REV03",RAW_m_TE0714_REV03!$AD:$AG))),3,0),"---")</f>
        <v>---</v>
      </c>
      <c r="Q38" s="23" t="str">
        <f>IFERROR(VLOOKUP(N38,IF($M$4="TE0714_REV01",RAW_m_TE0714_REV01!$AE:$AH,IF($M$4="TE0714_REV02",RAW_m_TE0714_REV02!$AE:$AH,IF($M$4="TE0714_REV03",RAW_m_TE0714_REV03!$AE:$AH))),4,0),"---")</f>
        <v>---</v>
      </c>
      <c r="R38" s="23" t="str">
        <f>IFERROR(VLOOKUP(F38&amp;"-"&amp;G38,IF($M$4="TE0714_REV01",RAW_m_TE0714_REV01!$AD:$AG,IF($M$4="TE0714_REV02",RAW_m_TE0714_REV02!$AD:$AG,IF($M$4="TE0714_REV03",RAW_m_TE0714_REV03!$AD:$AG))),4,0),"---")</f>
        <v>---</v>
      </c>
    </row>
    <row r="39" spans="2:18" x14ac:dyDescent="0.25">
      <c r="B39" s="4">
        <v>34</v>
      </c>
      <c r="C39" s="23" t="str">
        <f>IFERROR(INDEX(B2B!A:F,MATCH('B2B Pin Table'!B39,B2B!A:A,0),6),"---")</f>
        <v>34</v>
      </c>
      <c r="D39" s="57" t="str">
        <f>IFERROR(IF((COUNTIF(B2B!A35:K35,H37)&lt;0),"---",INDEX(B2B!A:K,MATCH('B2B Pin Table'!B39,B2B!A:A,0),2)),"---")</f>
        <v>JM1</v>
      </c>
      <c r="E39" s="58" t="str">
        <f>IFERROR(IF((COUNTIF(B2B!A35:K35,H37)&lt;0),"---",INDEX(B2B!A:K,MATCH('B2B Pin Table'!B39,B2B!A:A,0),3)),"---")</f>
        <v>33</v>
      </c>
      <c r="F39" s="57" t="str">
        <f>IFERROR(IF((COUNTIF(B2B!A35:K35,L37)&lt;0),"---",INDEX(B2B!A:K,MATCH('B2B Pin Table'!B39,B2B!A:A,0),4)),"---")</f>
        <v>JM1</v>
      </c>
      <c r="G39" s="23" t="str">
        <f>IFERROR(IF((COUNTIF(B2B!A35:K35,L37)&lt;0),"---",INDEX(B2B!A:K,MATCH('B2B Pin Table'!B39,B2B!A:A,0),5)),"---")</f>
        <v>34</v>
      </c>
      <c r="H39" s="23" t="str">
        <f>IFERROR(IF(VLOOKUP($D39&amp;"-"&amp;$E39,IF($H$4="TEBA0714_REV01",CALC_CONN_TEBA0714_REV01!$F:$I,IF($H$4="TEBB0714_REV01",CALC_CONN_TEBB0714_REV01!$F:$I,IF($H$4="TEBT0714_REV01",CALC_CONN_TEBT0714_REV01!$F:$I))),4,0)="--","---",IF($H$4="TEBA0714_REV01",CALC_CONN_TEBA0714_REV01!$G39&amp; " --&gt; " &amp;CALC_CONN_TEBA0714_REV01!$I39&amp; " --&gt; ",IF($H$4="TEBB0714_REV01",CALC_CONN_TEBB0714_REV01!$G39&amp; " --&gt; " &amp;CALC_CONN_TEBB0714_REV01!$I39&amp; " --&gt; ",IF($H$4="TEBT0714_REV01",CALC_CONN_TEBT0714_REV01!$G39&amp; " --&gt; " &amp;CALC_CONN_TEBT0714_REV01!$I39&amp; " --&gt; ")))),"---")</f>
        <v>---</v>
      </c>
      <c r="I39" s="23" t="str">
        <f>IFERROR(IF(VLOOKUP($D39&amp;"-"&amp;$E39,IF($H$4="TEBA0714_REV01",CALC_CONN_TEBA0714_REV01!$F:$H,IF($H$4="TEBB0714_REV01",CALC_CONN_TEBB0714_REV01!$F:$H,IF($H$4="TEBT0714_REV01",CALC_CONN_TEBT0714_REV01!$F:$H))),3,0)="--",VLOOKUP($D39&amp;"-"&amp;$E39,IF($H$4="TEBA0714_REV01",CALC_CONN_TEBA0714_REV01!$F:$H,IF($H$4="TEBB0714_REV01",CALC_CONN_TEBB0714_REV01!$F:$H,IF($H$4="TEBT0714_REV01",CALC_CONN_TEBT0714_REV01!$F:$H))),2,0),VLOOKUP($D39&amp;"-"&amp;$E39,IF($H$4="TEBA0714_REV01",CALC_CONN_TEBA0714_REV01!$F:$H,IF($H$4="TEBB0714_REV01",CALC_CONN_TEBB0714_REV01!$F:$H,IF($H$4="TEBT0714_REV01",CALC_CONN_TEBT0714_REV01!$F:$H))),3,0)),"---")</f>
        <v>---</v>
      </c>
      <c r="J39" s="23" t="str">
        <f>IFERROR(VLOOKUP(I39,IF($H$4="TEBA0714_REV01",RAW_c_TEBA0714_REV01!$AE:$AM,IF($H$4="TEBB0714_REV01",RAW_c_TEBB0714_REV01!$AE:$AM,IF($H$4="TEBT0714_REV01",RAW_c_TEBT0714_REV01!$AE:$AM))),9,0),"---")</f>
        <v>---</v>
      </c>
      <c r="K39" s="23" t="str">
        <f>IFERROR(VLOOKUP(D39&amp;"-"&amp;E39,IF($H$4="TEBA0714_REV01",RAW_c_TEBA0714_REV01!$AD:$AK,IF($H$4="TEBB0714_REV01",RAW_c_TEBB0714_REV01!$AD:$AK,IF($H$4="TEBT0714_REV01",RAW_c_TEBT0714_REV01!$AD:$AK,"???"))),6,0),"---")</f>
        <v>---</v>
      </c>
      <c r="L39" s="23" t="str">
        <f>IFERROR(VLOOKUP(D39&amp;"-"&amp;E39,IF($H$4="TEBA0714_REV01",RAW_c_TEBA0714_REV01!$AD:$AL,IF($H$4="TEBB0714_REV01",RAW_c_TEBB0714_REV01!$AD:$AL,IF($H$4="TEBT0714_REV01",RAW_c_TEBT0714_REV01!$AD:$AL,"???"))),9,0),"---")</f>
        <v>---</v>
      </c>
      <c r="M39" s="23" t="str">
        <f>IFERROR(IF(VLOOKUP($F39&amp;"-"&amp;$G39,IF($M$4="TE0714_REV01",RAW_m_TE0714_REV01!$F:$AU,IF($M$4="TE0714_REV02",RAW_m_TE0714_REV02!$F:$AU,IF($M$4="TE0714_REV03",RAW_m_TE0714_REV03!$F:$AU))),43,0)="--","---",IF($M$4="TE0714_REV01",RAW_m_TE0714_REV01!$AT39&amp; " --&gt; " &amp;RAW_m_TE0714_REV01!$AU39&amp; " --&gt; ",IF($M$4="TE0714_REV02",RAW_m_TE0714_REV02!$AT39&amp; " --&gt; " &amp;RAW_m_TE0714_REV02!$AU39&amp; " --&gt; ",IF($M$4="TE0714_REV03",RAW_m_TE0714_REV03!$AT39&amp; " --&gt; " &amp;RAW_m_TE0714_REV03!$AU39&amp; " --&gt; ")))),"---")</f>
        <v>---</v>
      </c>
      <c r="N39" s="23" t="str">
        <f>IFERROR(VLOOKUP(F39&amp;"-"&amp;G39,IF($M$4="TE0714_REV01",RAW_m_TE0714_REV01!$AD:$AJ,IF($M$4="TE0714_REV02",RAW_m_TE0714_REV02!$AD:$AJ,IF($M$4="TE0714_REV03",RAW_m_TE0714_REV03!$AD:$AJ))),7,0),"---")</f>
        <v>---</v>
      </c>
      <c r="O39" s="23" t="str">
        <f>IFERROR(VLOOKUP(N39,IF($M$4="TE0714_REV01",RAW_m_TE0714_REV01!$AJ:$AK,IF($M$4="TE0714_REV02",RAW_m_TE0714_REV02!$AJ:$AK,IF($M$4="TE0714_REV03",RAW_m_TE0714_REV03!$AJ:$AK))),2,0),"---")</f>
        <v>---</v>
      </c>
      <c r="P39" s="23" t="str">
        <f>IFERROR(VLOOKUP(F39&amp;"-"&amp;G39,IF($M$4="TE0714_REV01",RAW_m_TE0714_REV01!$AD:$AG,IF($M$4="TE0714_REV02",RAW_m_TE0714_REV02!$AD:$AG,IF($M$4="TE0714_REV03",RAW_m_TE0714_REV03!$AD:$AG))),3,0),"---")</f>
        <v>---</v>
      </c>
      <c r="Q39" s="23" t="str">
        <f>IFERROR(VLOOKUP(N39,IF($M$4="TE0714_REV01",RAW_m_TE0714_REV01!$AE:$AH,IF($M$4="TE0714_REV02",RAW_m_TE0714_REV02!$AE:$AH,IF($M$4="TE0714_REV03",RAW_m_TE0714_REV03!$AE:$AH))),4,0),"---")</f>
        <v>---</v>
      </c>
      <c r="R39" s="23" t="str">
        <f>IFERROR(VLOOKUP(F39&amp;"-"&amp;G39,IF($M$4="TE0714_REV01",RAW_m_TE0714_REV01!$AD:$AG,IF($M$4="TE0714_REV02",RAW_m_TE0714_REV02!$AD:$AG,IF($M$4="TE0714_REV03",RAW_m_TE0714_REV03!$AD:$AG))),4,0),"---")</f>
        <v>---</v>
      </c>
    </row>
    <row r="40" spans="2:18" x14ac:dyDescent="0.25">
      <c r="B40" s="4">
        <v>35</v>
      </c>
      <c r="C40" s="23" t="str">
        <f>IFERROR(INDEX(B2B!A:F,MATCH('B2B Pin Table'!B40,B2B!A:A,0),6),"---")</f>
        <v>35</v>
      </c>
      <c r="D40" s="57" t="str">
        <f>IFERROR(IF((COUNTIF(B2B!A36:K36,H38)&lt;0),"---",INDEX(B2B!A:K,MATCH('B2B Pin Table'!B40,B2B!A:A,0),2)),"---")</f>
        <v>JM1</v>
      </c>
      <c r="E40" s="58" t="str">
        <f>IFERROR(IF((COUNTIF(B2B!A36:K36,H38)&lt;0),"---",INDEX(B2B!A:K,MATCH('B2B Pin Table'!B40,B2B!A:A,0),3)),"---")</f>
        <v>36</v>
      </c>
      <c r="F40" s="57" t="str">
        <f>IFERROR(IF((COUNTIF(B2B!A36:K36,L38)&lt;0),"---",INDEX(B2B!A:K,MATCH('B2B Pin Table'!B40,B2B!A:A,0),4)),"---")</f>
        <v>JM1</v>
      </c>
      <c r="G40" s="23" t="str">
        <f>IFERROR(IF((COUNTIF(B2B!A36:K36,L38)&lt;0),"---",INDEX(B2B!A:K,MATCH('B2B Pin Table'!B40,B2B!A:A,0),5)),"---")</f>
        <v>35</v>
      </c>
      <c r="H40" s="23" t="str">
        <f>IFERROR(IF(VLOOKUP($D40&amp;"-"&amp;$E40,IF($H$4="TEBA0714_REV01",CALC_CONN_TEBA0714_REV01!$F:$I,IF($H$4="TEBB0714_REV01",CALC_CONN_TEBB0714_REV01!$F:$I,IF($H$4="TEBT0714_REV01",CALC_CONN_TEBT0714_REV01!$F:$I))),4,0)="--","---",IF($H$4="TEBA0714_REV01",CALC_CONN_TEBA0714_REV01!$G40&amp; " --&gt; " &amp;CALC_CONN_TEBA0714_REV01!$I40&amp; " --&gt; ",IF($H$4="TEBB0714_REV01",CALC_CONN_TEBB0714_REV01!$G40&amp; " --&gt; " &amp;CALC_CONN_TEBB0714_REV01!$I40&amp; " --&gt; ",IF($H$4="TEBT0714_REV01",CALC_CONN_TEBT0714_REV01!$G40&amp; " --&gt; " &amp;CALC_CONN_TEBT0714_REV01!$I40&amp; " --&gt; ")))),"---")</f>
        <v>---</v>
      </c>
      <c r="I40" s="23" t="str">
        <f>IFERROR(IF(VLOOKUP($D40&amp;"-"&amp;$E40,IF($H$4="TEBA0714_REV01",CALC_CONN_TEBA0714_REV01!$F:$H,IF($H$4="TEBB0714_REV01",CALC_CONN_TEBB0714_REV01!$F:$H,IF($H$4="TEBT0714_REV01",CALC_CONN_TEBT0714_REV01!$F:$H))),3,0)="--",VLOOKUP($D40&amp;"-"&amp;$E40,IF($H$4="TEBA0714_REV01",CALC_CONN_TEBA0714_REV01!$F:$H,IF($H$4="TEBB0714_REV01",CALC_CONN_TEBB0714_REV01!$F:$H,IF($H$4="TEBT0714_REV01",CALC_CONN_TEBT0714_REV01!$F:$H))),2,0),VLOOKUP($D40&amp;"-"&amp;$E40,IF($H$4="TEBA0714_REV01",CALC_CONN_TEBA0714_REV01!$F:$H,IF($H$4="TEBB0714_REV01",CALC_CONN_TEBB0714_REV01!$F:$H,IF($H$4="TEBT0714_REV01",CALC_CONN_TEBT0714_REV01!$F:$H))),3,0)),"---")</f>
        <v>---</v>
      </c>
      <c r="J40" s="23" t="str">
        <f>IFERROR(VLOOKUP(I40,IF($H$4="TEBA0714_REV01",RAW_c_TEBA0714_REV01!$AE:$AM,IF($H$4="TEBB0714_REV01",RAW_c_TEBB0714_REV01!$AE:$AM,IF($H$4="TEBT0714_REV01",RAW_c_TEBT0714_REV01!$AE:$AM))),9,0),"---")</f>
        <v>---</v>
      </c>
      <c r="K40" s="23" t="str">
        <f>IFERROR(VLOOKUP(D40&amp;"-"&amp;E40,IF($H$4="TEBA0714_REV01",RAW_c_TEBA0714_REV01!$AD:$AK,IF($H$4="TEBB0714_REV01",RAW_c_TEBB0714_REV01!$AD:$AK,IF($H$4="TEBT0714_REV01",RAW_c_TEBT0714_REV01!$AD:$AK,"???"))),6,0),"---")</f>
        <v>---</v>
      </c>
      <c r="L40" s="23" t="str">
        <f>IFERROR(VLOOKUP(D40&amp;"-"&amp;E40,IF($H$4="TEBA0714_REV01",RAW_c_TEBA0714_REV01!$AD:$AL,IF($H$4="TEBB0714_REV01",RAW_c_TEBB0714_REV01!$AD:$AL,IF($H$4="TEBT0714_REV01",RAW_c_TEBT0714_REV01!$AD:$AL,"???"))),9,0),"---")</f>
        <v>---</v>
      </c>
      <c r="M40" s="23" t="str">
        <f>IFERROR(IF(VLOOKUP($F40&amp;"-"&amp;$G40,IF($M$4="TE0714_REV01",RAW_m_TE0714_REV01!$F:$AU,IF($M$4="TE0714_REV02",RAW_m_TE0714_REV02!$F:$AU,IF($M$4="TE0714_REV03",RAW_m_TE0714_REV03!$F:$AU))),43,0)="--","---",IF($M$4="TE0714_REV01",RAW_m_TE0714_REV01!$AT40&amp; " --&gt; " &amp;RAW_m_TE0714_REV01!$AU40&amp; " --&gt; ",IF($M$4="TE0714_REV02",RAW_m_TE0714_REV02!$AT40&amp; " --&gt; " &amp;RAW_m_TE0714_REV02!$AU40&amp; " --&gt; ",IF($M$4="TE0714_REV03",RAW_m_TE0714_REV03!$AT40&amp; " --&gt; " &amp;RAW_m_TE0714_REV03!$AU40&amp; " --&gt; ")))),"---")</f>
        <v>---</v>
      </c>
      <c r="N40" s="23" t="str">
        <f>IFERROR(VLOOKUP(F40&amp;"-"&amp;G40,IF($M$4="TE0714_REV01",RAW_m_TE0714_REV01!$AD:$AJ,IF($M$4="TE0714_REV02",RAW_m_TE0714_REV02!$AD:$AJ,IF($M$4="TE0714_REV03",RAW_m_TE0714_REV03!$AD:$AJ))),7,0),"---")</f>
        <v>---</v>
      </c>
      <c r="O40" s="23" t="str">
        <f>IFERROR(VLOOKUP(N40,IF($M$4="TE0714_REV01",RAW_m_TE0714_REV01!$AJ:$AK,IF($M$4="TE0714_REV02",RAW_m_TE0714_REV02!$AJ:$AK,IF($M$4="TE0714_REV03",RAW_m_TE0714_REV03!$AJ:$AK))),2,0),"---")</f>
        <v>---</v>
      </c>
      <c r="P40" s="23" t="str">
        <f>IFERROR(VLOOKUP(F40&amp;"-"&amp;G40,IF($M$4="TE0714_REV01",RAW_m_TE0714_REV01!$AD:$AG,IF($M$4="TE0714_REV02",RAW_m_TE0714_REV02!$AD:$AG,IF($M$4="TE0714_REV03",RAW_m_TE0714_REV03!$AD:$AG))),3,0),"---")</f>
        <v>---</v>
      </c>
      <c r="Q40" s="23" t="str">
        <f>IFERROR(VLOOKUP(N40,IF($M$4="TE0714_REV01",RAW_m_TE0714_REV01!$AE:$AH,IF($M$4="TE0714_REV02",RAW_m_TE0714_REV02!$AE:$AH,IF($M$4="TE0714_REV03",RAW_m_TE0714_REV03!$AE:$AH))),4,0),"---")</f>
        <v>---</v>
      </c>
      <c r="R40" s="23" t="str">
        <f>IFERROR(VLOOKUP(F40&amp;"-"&amp;G40,IF($M$4="TE0714_REV01",RAW_m_TE0714_REV01!$AD:$AG,IF($M$4="TE0714_REV02",RAW_m_TE0714_REV02!$AD:$AG,IF($M$4="TE0714_REV03",RAW_m_TE0714_REV03!$AD:$AG))),4,0),"---")</f>
        <v>---</v>
      </c>
    </row>
    <row r="41" spans="2:18" x14ac:dyDescent="0.25">
      <c r="B41" s="4">
        <v>36</v>
      </c>
      <c r="C41" s="23" t="str">
        <f>IFERROR(INDEX(B2B!A:F,MATCH('B2B Pin Table'!B41,B2B!A:A,0),6),"---")</f>
        <v>36</v>
      </c>
      <c r="D41" s="57" t="str">
        <f>IFERROR(IF((COUNTIF(B2B!A37:K37,H39)&lt;0),"---",INDEX(B2B!A:K,MATCH('B2B Pin Table'!B41,B2B!A:A,0),2)),"---")</f>
        <v>JM1</v>
      </c>
      <c r="E41" s="58" t="str">
        <f>IFERROR(IF((COUNTIF(B2B!A37:K37,H39)&lt;0),"---",INDEX(B2B!A:K,MATCH('B2B Pin Table'!B41,B2B!A:A,0),3)),"---")</f>
        <v>35</v>
      </c>
      <c r="F41" s="57" t="str">
        <f>IFERROR(IF((COUNTIF(B2B!A37:K37,L39)&lt;0),"---",INDEX(B2B!A:K,MATCH('B2B Pin Table'!B41,B2B!A:A,0),4)),"---")</f>
        <v>JM1</v>
      </c>
      <c r="G41" s="23" t="str">
        <f>IFERROR(IF((COUNTIF(B2B!A37:K37,L39)&lt;0),"---",INDEX(B2B!A:K,MATCH('B2B Pin Table'!B41,B2B!A:A,0),5)),"---")</f>
        <v>36</v>
      </c>
      <c r="H41" s="23" t="str">
        <f>IFERROR(IF(VLOOKUP($D41&amp;"-"&amp;$E41,IF($H$4="TEBA0714_REV01",CALC_CONN_TEBA0714_REV01!$F:$I,IF($H$4="TEBB0714_REV01",CALC_CONN_TEBB0714_REV01!$F:$I,IF($H$4="TEBT0714_REV01",CALC_CONN_TEBT0714_REV01!$F:$I))),4,0)="--","---",IF($H$4="TEBA0714_REV01",CALC_CONN_TEBA0714_REV01!$G41&amp; " --&gt; " &amp;CALC_CONN_TEBA0714_REV01!$I41&amp; " --&gt; ",IF($H$4="TEBB0714_REV01",CALC_CONN_TEBB0714_REV01!$G41&amp; " --&gt; " &amp;CALC_CONN_TEBB0714_REV01!$I41&amp; " --&gt; ",IF($H$4="TEBT0714_REV01",CALC_CONN_TEBT0714_REV01!$G41&amp; " --&gt; " &amp;CALC_CONN_TEBT0714_REV01!$I41&amp; " --&gt; ")))),"---")</f>
        <v>---</v>
      </c>
      <c r="I41" s="23" t="str">
        <f>IFERROR(IF(VLOOKUP($D41&amp;"-"&amp;$E41,IF($H$4="TEBA0714_REV01",CALC_CONN_TEBA0714_REV01!$F:$H,IF($H$4="TEBB0714_REV01",CALC_CONN_TEBB0714_REV01!$F:$H,IF($H$4="TEBT0714_REV01",CALC_CONN_TEBT0714_REV01!$F:$H))),3,0)="--",VLOOKUP($D41&amp;"-"&amp;$E41,IF($H$4="TEBA0714_REV01",CALC_CONN_TEBA0714_REV01!$F:$H,IF($H$4="TEBB0714_REV01",CALC_CONN_TEBB0714_REV01!$F:$H,IF($H$4="TEBT0714_REV01",CALC_CONN_TEBT0714_REV01!$F:$H))),2,0),VLOOKUP($D41&amp;"-"&amp;$E41,IF($H$4="TEBA0714_REV01",CALC_CONN_TEBA0714_REV01!$F:$H,IF($H$4="TEBB0714_REV01",CALC_CONN_TEBB0714_REV01!$F:$H,IF($H$4="TEBT0714_REV01",CALC_CONN_TEBT0714_REV01!$F:$H))),3,0)),"---")</f>
        <v>---</v>
      </c>
      <c r="J41" s="23" t="str">
        <f>IFERROR(VLOOKUP(I41,IF($H$4="TEBA0714_REV01",RAW_c_TEBA0714_REV01!$AE:$AM,IF($H$4="TEBB0714_REV01",RAW_c_TEBB0714_REV01!$AE:$AM,IF($H$4="TEBT0714_REV01",RAW_c_TEBT0714_REV01!$AE:$AM))),9,0),"---")</f>
        <v>---</v>
      </c>
      <c r="K41" s="23" t="str">
        <f>IFERROR(VLOOKUP(D41&amp;"-"&amp;E41,IF($H$4="TEBA0714_REV01",RAW_c_TEBA0714_REV01!$AD:$AK,IF($H$4="TEBB0714_REV01",RAW_c_TEBB0714_REV01!$AD:$AK,IF($H$4="TEBT0714_REV01",RAW_c_TEBT0714_REV01!$AD:$AK,"???"))),6,0),"---")</f>
        <v>---</v>
      </c>
      <c r="L41" s="23" t="str">
        <f>IFERROR(VLOOKUP(D41&amp;"-"&amp;E41,IF($H$4="TEBA0714_REV01",RAW_c_TEBA0714_REV01!$AD:$AL,IF($H$4="TEBB0714_REV01",RAW_c_TEBB0714_REV01!$AD:$AL,IF($H$4="TEBT0714_REV01",RAW_c_TEBT0714_REV01!$AD:$AL,"???"))),9,0),"---")</f>
        <v>---</v>
      </c>
      <c r="M41" s="23" t="str">
        <f>IFERROR(IF(VLOOKUP($F41&amp;"-"&amp;$G41,IF($M$4="TE0714_REV01",RAW_m_TE0714_REV01!$F:$AU,IF($M$4="TE0714_REV02",RAW_m_TE0714_REV02!$F:$AU,IF($M$4="TE0714_REV03",RAW_m_TE0714_REV03!$F:$AU))),43,0)="--","---",IF($M$4="TE0714_REV01",RAW_m_TE0714_REV01!$AT41&amp; " --&gt; " &amp;RAW_m_TE0714_REV01!$AU41&amp; " --&gt; ",IF($M$4="TE0714_REV02",RAW_m_TE0714_REV02!$AT41&amp; " --&gt; " &amp;RAW_m_TE0714_REV02!$AU41&amp; " --&gt; ",IF($M$4="TE0714_REV03",RAW_m_TE0714_REV03!$AT41&amp; " --&gt; " &amp;RAW_m_TE0714_REV03!$AU41&amp; " --&gt; ")))),"---")</f>
        <v>---</v>
      </c>
      <c r="N41" s="23" t="str">
        <f>IFERROR(VLOOKUP(F41&amp;"-"&amp;G41,IF($M$4="TE0714_REV01",RAW_m_TE0714_REV01!$AD:$AJ,IF($M$4="TE0714_REV02",RAW_m_TE0714_REV02!$AD:$AJ,IF($M$4="TE0714_REV03",RAW_m_TE0714_REV03!$AD:$AJ))),7,0),"---")</f>
        <v>---</v>
      </c>
      <c r="O41" s="23" t="str">
        <f>IFERROR(VLOOKUP(N41,IF($M$4="TE0714_REV01",RAW_m_TE0714_REV01!$AJ:$AK,IF($M$4="TE0714_REV02",RAW_m_TE0714_REV02!$AJ:$AK,IF($M$4="TE0714_REV03",RAW_m_TE0714_REV03!$AJ:$AK))),2,0),"---")</f>
        <v>---</v>
      </c>
      <c r="P41" s="23" t="str">
        <f>IFERROR(VLOOKUP(F41&amp;"-"&amp;G41,IF($M$4="TE0714_REV01",RAW_m_TE0714_REV01!$AD:$AG,IF($M$4="TE0714_REV02",RAW_m_TE0714_REV02!$AD:$AG,IF($M$4="TE0714_REV03",RAW_m_TE0714_REV03!$AD:$AG))),3,0),"---")</f>
        <v>---</v>
      </c>
      <c r="Q41" s="23" t="str">
        <f>IFERROR(VLOOKUP(N41,IF($M$4="TE0714_REV01",RAW_m_TE0714_REV01!$AE:$AH,IF($M$4="TE0714_REV02",RAW_m_TE0714_REV02!$AE:$AH,IF($M$4="TE0714_REV03",RAW_m_TE0714_REV03!$AE:$AH))),4,0),"---")</f>
        <v>---</v>
      </c>
      <c r="R41" s="23" t="str">
        <f>IFERROR(VLOOKUP(F41&amp;"-"&amp;G41,IF($M$4="TE0714_REV01",RAW_m_TE0714_REV01!$AD:$AG,IF($M$4="TE0714_REV02",RAW_m_TE0714_REV02!$AD:$AG,IF($M$4="TE0714_REV03",RAW_m_TE0714_REV03!$AD:$AG))),4,0),"---")</f>
        <v>---</v>
      </c>
    </row>
    <row r="42" spans="2:18" x14ac:dyDescent="0.25">
      <c r="B42" s="4">
        <v>37</v>
      </c>
      <c r="C42" s="23" t="str">
        <f>IFERROR(INDEX(B2B!A:F,MATCH('B2B Pin Table'!B42,B2B!A:A,0),6),"---")</f>
        <v>37</v>
      </c>
      <c r="D42" s="57" t="str">
        <f>IFERROR(IF((COUNTIF(B2B!A38:K38,H40)&lt;0),"---",INDEX(B2B!A:K,MATCH('B2B Pin Table'!B42,B2B!A:A,0),2)),"---")</f>
        <v>JM1</v>
      </c>
      <c r="E42" s="58" t="str">
        <f>IFERROR(IF((COUNTIF(B2B!A38:K38,H40)&lt;0),"---",INDEX(B2B!A:K,MATCH('B2B Pin Table'!B42,B2B!A:A,0),3)),"---")</f>
        <v>38</v>
      </c>
      <c r="F42" s="57" t="str">
        <f>IFERROR(IF((COUNTIF(B2B!A38:K38,L40)&lt;0),"---",INDEX(B2B!A:K,MATCH('B2B Pin Table'!B42,B2B!A:A,0),4)),"---")</f>
        <v>JM1</v>
      </c>
      <c r="G42" s="23" t="str">
        <f>IFERROR(IF((COUNTIF(B2B!A38:K38,L40)&lt;0),"---",INDEX(B2B!A:K,MATCH('B2B Pin Table'!B42,B2B!A:A,0),5)),"---")</f>
        <v>37</v>
      </c>
      <c r="H42" s="23" t="str">
        <f>IFERROR(IF(VLOOKUP($D42&amp;"-"&amp;$E42,IF($H$4="TEBA0714_REV01",CALC_CONN_TEBA0714_REV01!$F:$I,IF($H$4="TEBB0714_REV01",CALC_CONN_TEBB0714_REV01!$F:$I,IF($H$4="TEBT0714_REV01",CALC_CONN_TEBT0714_REV01!$F:$I))),4,0)="--","---",IF($H$4="TEBA0714_REV01",CALC_CONN_TEBA0714_REV01!$G42&amp; " --&gt; " &amp;CALC_CONN_TEBA0714_REV01!$I42&amp; " --&gt; ",IF($H$4="TEBB0714_REV01",CALC_CONN_TEBB0714_REV01!$G42&amp; " --&gt; " &amp;CALC_CONN_TEBB0714_REV01!$I42&amp; " --&gt; ",IF($H$4="TEBT0714_REV01",CALC_CONN_TEBT0714_REV01!$G42&amp; " --&gt; " &amp;CALC_CONN_TEBT0714_REV01!$I42&amp; " --&gt; ")))),"---")</f>
        <v>---</v>
      </c>
      <c r="I42" s="23" t="str">
        <f>IFERROR(IF(VLOOKUP($D42&amp;"-"&amp;$E42,IF($H$4="TEBA0714_REV01",CALC_CONN_TEBA0714_REV01!$F:$H,IF($H$4="TEBB0714_REV01",CALC_CONN_TEBB0714_REV01!$F:$H,IF($H$4="TEBT0714_REV01",CALC_CONN_TEBT0714_REV01!$F:$H))),3,0)="--",VLOOKUP($D42&amp;"-"&amp;$E42,IF($H$4="TEBA0714_REV01",CALC_CONN_TEBA0714_REV01!$F:$H,IF($H$4="TEBB0714_REV01",CALC_CONN_TEBB0714_REV01!$F:$H,IF($H$4="TEBT0714_REV01",CALC_CONN_TEBT0714_REV01!$F:$H))),2,0),VLOOKUP($D42&amp;"-"&amp;$E42,IF($H$4="TEBA0714_REV01",CALC_CONN_TEBA0714_REV01!$F:$H,IF($H$4="TEBB0714_REV01",CALC_CONN_TEBB0714_REV01!$F:$H,IF($H$4="TEBT0714_REV01",CALC_CONN_TEBT0714_REV01!$F:$H))),3,0)),"---")</f>
        <v>---</v>
      </c>
      <c r="J42" s="23" t="str">
        <f>IFERROR(VLOOKUP(I42,IF($H$4="TEBA0714_REV01",RAW_c_TEBA0714_REV01!$AE:$AM,IF($H$4="TEBB0714_REV01",RAW_c_TEBB0714_REV01!$AE:$AM,IF($H$4="TEBT0714_REV01",RAW_c_TEBT0714_REV01!$AE:$AM))),9,0),"---")</f>
        <v>---</v>
      </c>
      <c r="K42" s="23" t="str">
        <f>IFERROR(VLOOKUP(D42&amp;"-"&amp;E42,IF($H$4="TEBA0714_REV01",RAW_c_TEBA0714_REV01!$AD:$AK,IF($H$4="TEBB0714_REV01",RAW_c_TEBB0714_REV01!$AD:$AK,IF($H$4="TEBT0714_REV01",RAW_c_TEBT0714_REV01!$AD:$AK,"???"))),6,0),"---")</f>
        <v>---</v>
      </c>
      <c r="L42" s="23" t="str">
        <f>IFERROR(VLOOKUP(D42&amp;"-"&amp;E42,IF($H$4="TEBA0714_REV01",RAW_c_TEBA0714_REV01!$AD:$AL,IF($H$4="TEBB0714_REV01",RAW_c_TEBB0714_REV01!$AD:$AL,IF($H$4="TEBT0714_REV01",RAW_c_TEBT0714_REV01!$AD:$AL,"???"))),9,0),"---")</f>
        <v>---</v>
      </c>
      <c r="M42" s="23" t="str">
        <f>IFERROR(IF(VLOOKUP($F42&amp;"-"&amp;$G42,IF($M$4="TE0714_REV01",RAW_m_TE0714_REV01!$F:$AU,IF($M$4="TE0714_REV02",RAW_m_TE0714_REV02!$F:$AU,IF($M$4="TE0714_REV03",RAW_m_TE0714_REV03!$F:$AU))),43,0)="--","---",IF($M$4="TE0714_REV01",RAW_m_TE0714_REV01!$AT42&amp; " --&gt; " &amp;RAW_m_TE0714_REV01!$AU42&amp; " --&gt; ",IF($M$4="TE0714_REV02",RAW_m_TE0714_REV02!$AT42&amp; " --&gt; " &amp;RAW_m_TE0714_REV02!$AU42&amp; " --&gt; ",IF($M$4="TE0714_REV03",RAW_m_TE0714_REV03!$AT42&amp; " --&gt; " &amp;RAW_m_TE0714_REV03!$AU42&amp; " --&gt; ")))),"---")</f>
        <v>---</v>
      </c>
      <c r="N42" s="23" t="str">
        <f>IFERROR(VLOOKUP(F42&amp;"-"&amp;G42,IF($M$4="TE0714_REV01",RAW_m_TE0714_REV01!$AD:$AJ,IF($M$4="TE0714_REV02",RAW_m_TE0714_REV02!$AD:$AJ,IF($M$4="TE0714_REV03",RAW_m_TE0714_REV03!$AD:$AJ))),7,0),"---")</f>
        <v>---</v>
      </c>
      <c r="O42" s="23" t="str">
        <f>IFERROR(VLOOKUP(N42,IF($M$4="TE0714_REV01",RAW_m_TE0714_REV01!$AJ:$AK,IF($M$4="TE0714_REV02",RAW_m_TE0714_REV02!$AJ:$AK,IF($M$4="TE0714_REV03",RAW_m_TE0714_REV03!$AJ:$AK))),2,0),"---")</f>
        <v>---</v>
      </c>
      <c r="P42" s="23" t="str">
        <f>IFERROR(VLOOKUP(F42&amp;"-"&amp;G42,IF($M$4="TE0714_REV01",RAW_m_TE0714_REV01!$AD:$AG,IF($M$4="TE0714_REV02",RAW_m_TE0714_REV02!$AD:$AG,IF($M$4="TE0714_REV03",RAW_m_TE0714_REV03!$AD:$AG))),3,0),"---")</f>
        <v>---</v>
      </c>
      <c r="Q42" s="23" t="str">
        <f>IFERROR(VLOOKUP(N42,IF($M$4="TE0714_REV01",RAW_m_TE0714_REV01!$AE:$AH,IF($M$4="TE0714_REV02",RAW_m_TE0714_REV02!$AE:$AH,IF($M$4="TE0714_REV03",RAW_m_TE0714_REV03!$AE:$AH))),4,0),"---")</f>
        <v>---</v>
      </c>
      <c r="R42" s="23" t="str">
        <f>IFERROR(VLOOKUP(F42&amp;"-"&amp;G42,IF($M$4="TE0714_REV01",RAW_m_TE0714_REV01!$AD:$AG,IF($M$4="TE0714_REV02",RAW_m_TE0714_REV02!$AD:$AG,IF($M$4="TE0714_REV03",RAW_m_TE0714_REV03!$AD:$AG))),4,0),"---")</f>
        <v>---</v>
      </c>
    </row>
    <row r="43" spans="2:18" x14ac:dyDescent="0.25">
      <c r="B43" s="4">
        <v>38</v>
      </c>
      <c r="C43" s="23" t="str">
        <f>IFERROR(INDEX(B2B!A:F,MATCH('B2B Pin Table'!B43,B2B!A:A,0),6),"---")</f>
        <v>38</v>
      </c>
      <c r="D43" s="57" t="str">
        <f>IFERROR(IF((COUNTIF(B2B!A39:K39,H41)&lt;0),"---",INDEX(B2B!A:K,MATCH('B2B Pin Table'!B43,B2B!A:A,0),2)),"---")</f>
        <v>JM1</v>
      </c>
      <c r="E43" s="58" t="str">
        <f>IFERROR(IF((COUNTIF(B2B!A39:K39,H41)&lt;0),"---",INDEX(B2B!A:K,MATCH('B2B Pin Table'!B43,B2B!A:A,0),3)),"---")</f>
        <v>37</v>
      </c>
      <c r="F43" s="57" t="str">
        <f>IFERROR(IF((COUNTIF(B2B!A39:K39,L41)&lt;0),"---",INDEX(B2B!A:K,MATCH('B2B Pin Table'!B43,B2B!A:A,0),4)),"---")</f>
        <v>JM1</v>
      </c>
      <c r="G43" s="23" t="str">
        <f>IFERROR(IF((COUNTIF(B2B!A39:K39,L41)&lt;0),"---",INDEX(B2B!A:K,MATCH('B2B Pin Table'!B43,B2B!A:A,0),5)),"---")</f>
        <v>38</v>
      </c>
      <c r="H43" s="23" t="str">
        <f>IFERROR(IF(VLOOKUP($D43&amp;"-"&amp;$E43,IF($H$4="TEBA0714_REV01",CALC_CONN_TEBA0714_REV01!$F:$I,IF($H$4="TEBB0714_REV01",CALC_CONN_TEBB0714_REV01!$F:$I,IF($H$4="TEBT0714_REV01",CALC_CONN_TEBT0714_REV01!$F:$I))),4,0)="--","---",IF($H$4="TEBA0714_REV01",CALC_CONN_TEBA0714_REV01!$G43&amp; " --&gt; " &amp;CALC_CONN_TEBA0714_REV01!$I43&amp; " --&gt; ",IF($H$4="TEBB0714_REV01",CALC_CONN_TEBB0714_REV01!$G43&amp; " --&gt; " &amp;CALC_CONN_TEBB0714_REV01!$I43&amp; " --&gt; ",IF($H$4="TEBT0714_REV01",CALC_CONN_TEBT0714_REV01!$G43&amp; " --&gt; " &amp;CALC_CONN_TEBT0714_REV01!$I43&amp; " --&gt; ")))),"---")</f>
        <v>---</v>
      </c>
      <c r="I43" s="23" t="str">
        <f>IFERROR(IF(VLOOKUP($D43&amp;"-"&amp;$E43,IF($H$4="TEBA0714_REV01",CALC_CONN_TEBA0714_REV01!$F:$H,IF($H$4="TEBB0714_REV01",CALC_CONN_TEBB0714_REV01!$F:$H,IF($H$4="TEBT0714_REV01",CALC_CONN_TEBT0714_REV01!$F:$H))),3,0)="--",VLOOKUP($D43&amp;"-"&amp;$E43,IF($H$4="TEBA0714_REV01",CALC_CONN_TEBA0714_REV01!$F:$H,IF($H$4="TEBB0714_REV01",CALC_CONN_TEBB0714_REV01!$F:$H,IF($H$4="TEBT0714_REV01",CALC_CONN_TEBT0714_REV01!$F:$H))),2,0),VLOOKUP($D43&amp;"-"&amp;$E43,IF($H$4="TEBA0714_REV01",CALC_CONN_TEBA0714_REV01!$F:$H,IF($H$4="TEBB0714_REV01",CALC_CONN_TEBB0714_REV01!$F:$H,IF($H$4="TEBT0714_REV01",CALC_CONN_TEBT0714_REV01!$F:$H))),3,0)),"---")</f>
        <v>---</v>
      </c>
      <c r="J43" s="23" t="str">
        <f>IFERROR(VLOOKUP(I43,IF($H$4="TEBA0714_REV01",RAW_c_TEBA0714_REV01!$AE:$AM,IF($H$4="TEBB0714_REV01",RAW_c_TEBB0714_REV01!$AE:$AM,IF($H$4="TEBT0714_REV01",RAW_c_TEBT0714_REV01!$AE:$AM))),9,0),"---")</f>
        <v>---</v>
      </c>
      <c r="K43" s="23" t="str">
        <f>IFERROR(VLOOKUP(D43&amp;"-"&amp;E43,IF($H$4="TEBA0714_REV01",RAW_c_TEBA0714_REV01!$AD:$AK,IF($H$4="TEBB0714_REV01",RAW_c_TEBB0714_REV01!$AD:$AK,IF($H$4="TEBT0714_REV01",RAW_c_TEBT0714_REV01!$AD:$AK,"???"))),6,0),"---")</f>
        <v>---</v>
      </c>
      <c r="L43" s="23" t="str">
        <f>IFERROR(VLOOKUP(D43&amp;"-"&amp;E43,IF($H$4="TEBA0714_REV01",RAW_c_TEBA0714_REV01!$AD:$AL,IF($H$4="TEBB0714_REV01",RAW_c_TEBB0714_REV01!$AD:$AL,IF($H$4="TEBT0714_REV01",RAW_c_TEBT0714_REV01!$AD:$AL,"???"))),9,0),"---")</f>
        <v>---</v>
      </c>
      <c r="M43" s="23" t="str">
        <f>IFERROR(IF(VLOOKUP($F43&amp;"-"&amp;$G43,IF($M$4="TE0714_REV01",RAW_m_TE0714_REV01!$F:$AU,IF($M$4="TE0714_REV02",RAW_m_TE0714_REV02!$F:$AU,IF($M$4="TE0714_REV03",RAW_m_TE0714_REV03!$F:$AU))),43,0)="--","---",IF($M$4="TE0714_REV01",RAW_m_TE0714_REV01!$AT43&amp; " --&gt; " &amp;RAW_m_TE0714_REV01!$AU43&amp; " --&gt; ",IF($M$4="TE0714_REV02",RAW_m_TE0714_REV02!$AT43&amp; " --&gt; " &amp;RAW_m_TE0714_REV02!$AU43&amp; " --&gt; ",IF($M$4="TE0714_REV03",RAW_m_TE0714_REV03!$AT43&amp; " --&gt; " &amp;RAW_m_TE0714_REV03!$AU43&amp; " --&gt; ")))),"---")</f>
        <v>---</v>
      </c>
      <c r="N43" s="23" t="str">
        <f>IFERROR(VLOOKUP(F43&amp;"-"&amp;G43,IF($M$4="TE0714_REV01",RAW_m_TE0714_REV01!$AD:$AJ,IF($M$4="TE0714_REV02",RAW_m_TE0714_REV02!$AD:$AJ,IF($M$4="TE0714_REV03",RAW_m_TE0714_REV03!$AD:$AJ))),7,0),"---")</f>
        <v>---</v>
      </c>
      <c r="O43" s="23" t="str">
        <f>IFERROR(VLOOKUP(N43,IF($M$4="TE0714_REV01",RAW_m_TE0714_REV01!$AJ:$AK,IF($M$4="TE0714_REV02",RAW_m_TE0714_REV02!$AJ:$AK,IF($M$4="TE0714_REV03",RAW_m_TE0714_REV03!$AJ:$AK))),2,0),"---")</f>
        <v>---</v>
      </c>
      <c r="P43" s="23" t="str">
        <f>IFERROR(VLOOKUP(F43&amp;"-"&amp;G43,IF($M$4="TE0714_REV01",RAW_m_TE0714_REV01!$AD:$AG,IF($M$4="TE0714_REV02",RAW_m_TE0714_REV02!$AD:$AG,IF($M$4="TE0714_REV03",RAW_m_TE0714_REV03!$AD:$AG))),3,0),"---")</f>
        <v>---</v>
      </c>
      <c r="Q43" s="23" t="str">
        <f>IFERROR(VLOOKUP(N43,IF($M$4="TE0714_REV01",RAW_m_TE0714_REV01!$AE:$AH,IF($M$4="TE0714_REV02",RAW_m_TE0714_REV02!$AE:$AH,IF($M$4="TE0714_REV03",RAW_m_TE0714_REV03!$AE:$AH))),4,0),"---")</f>
        <v>---</v>
      </c>
      <c r="R43" s="23" t="str">
        <f>IFERROR(VLOOKUP(F43&amp;"-"&amp;G43,IF($M$4="TE0714_REV01",RAW_m_TE0714_REV01!$AD:$AG,IF($M$4="TE0714_REV02",RAW_m_TE0714_REV02!$AD:$AG,IF($M$4="TE0714_REV03",RAW_m_TE0714_REV03!$AD:$AG))),4,0),"---")</f>
        <v>---</v>
      </c>
    </row>
    <row r="44" spans="2:18" x14ac:dyDescent="0.25">
      <c r="B44" s="4">
        <v>39</v>
      </c>
      <c r="C44" s="23" t="str">
        <f>IFERROR(INDEX(B2B!A:F,MATCH('B2B Pin Table'!B44,B2B!A:A,0),6),"---")</f>
        <v>39</v>
      </c>
      <c r="D44" s="57" t="str">
        <f>IFERROR(IF((COUNTIF(B2B!A40:K40,H42)&lt;0),"---",INDEX(B2B!A:K,MATCH('B2B Pin Table'!B44,B2B!A:A,0),2)),"---")</f>
        <v>JM1</v>
      </c>
      <c r="E44" s="58" t="str">
        <f>IFERROR(IF((COUNTIF(B2B!A40:K40,H42)&lt;0),"---",INDEX(B2B!A:K,MATCH('B2B Pin Table'!B44,B2B!A:A,0),3)),"---")</f>
        <v>40</v>
      </c>
      <c r="F44" s="57" t="str">
        <f>IFERROR(IF((COUNTIF(B2B!A40:K40,L42)&lt;0),"---",INDEX(B2B!A:K,MATCH('B2B Pin Table'!B44,B2B!A:A,0),4)),"---")</f>
        <v>JM1</v>
      </c>
      <c r="G44" s="23" t="str">
        <f>IFERROR(IF((COUNTIF(B2B!A40:K40,L42)&lt;0),"---",INDEX(B2B!A:K,MATCH('B2B Pin Table'!B44,B2B!A:A,0),5)),"---")</f>
        <v>39</v>
      </c>
      <c r="H44" s="23" t="str">
        <f>IFERROR(IF(VLOOKUP($D44&amp;"-"&amp;$E44,IF($H$4="TEBA0714_REV01",CALC_CONN_TEBA0714_REV01!$F:$I,IF($H$4="TEBB0714_REV01",CALC_CONN_TEBB0714_REV01!$F:$I,IF($H$4="TEBT0714_REV01",CALC_CONN_TEBT0714_REV01!$F:$I))),4,0)="--","---",IF($H$4="TEBA0714_REV01",CALC_CONN_TEBA0714_REV01!$G44&amp; " --&gt; " &amp;CALC_CONN_TEBA0714_REV01!$I44&amp; " --&gt; ",IF($H$4="TEBB0714_REV01",CALC_CONN_TEBB0714_REV01!$G44&amp; " --&gt; " &amp;CALC_CONN_TEBB0714_REV01!$I44&amp; " --&gt; ",IF($H$4="TEBT0714_REV01",CALC_CONN_TEBT0714_REV01!$G44&amp; " --&gt; " &amp;CALC_CONN_TEBT0714_REV01!$I44&amp; " --&gt; ")))),"---")</f>
        <v>---</v>
      </c>
      <c r="I44" s="23" t="str">
        <f>IFERROR(IF(VLOOKUP($D44&amp;"-"&amp;$E44,IF($H$4="TEBA0714_REV01",CALC_CONN_TEBA0714_REV01!$F:$H,IF($H$4="TEBB0714_REV01",CALC_CONN_TEBB0714_REV01!$F:$H,IF($H$4="TEBT0714_REV01",CALC_CONN_TEBT0714_REV01!$F:$H))),3,0)="--",VLOOKUP($D44&amp;"-"&amp;$E44,IF($H$4="TEBA0714_REV01",CALC_CONN_TEBA0714_REV01!$F:$H,IF($H$4="TEBB0714_REV01",CALC_CONN_TEBB0714_REV01!$F:$H,IF($H$4="TEBT0714_REV01",CALC_CONN_TEBT0714_REV01!$F:$H))),2,0),VLOOKUP($D44&amp;"-"&amp;$E44,IF($H$4="TEBA0714_REV01",CALC_CONN_TEBA0714_REV01!$F:$H,IF($H$4="TEBB0714_REV01",CALC_CONN_TEBB0714_REV01!$F:$H,IF($H$4="TEBT0714_REV01",CALC_CONN_TEBT0714_REV01!$F:$H))),3,0)),"---")</f>
        <v>---</v>
      </c>
      <c r="J44" s="23" t="str">
        <f>IFERROR(VLOOKUP(I44,IF($H$4="TEBA0714_REV01",RAW_c_TEBA0714_REV01!$AE:$AM,IF($H$4="TEBB0714_REV01",RAW_c_TEBB0714_REV01!$AE:$AM,IF($H$4="TEBT0714_REV01",RAW_c_TEBT0714_REV01!$AE:$AM))),9,0),"---")</f>
        <v>---</v>
      </c>
      <c r="K44" s="23" t="str">
        <f>IFERROR(VLOOKUP(D44&amp;"-"&amp;E44,IF($H$4="TEBA0714_REV01",RAW_c_TEBA0714_REV01!$AD:$AK,IF($H$4="TEBB0714_REV01",RAW_c_TEBB0714_REV01!$AD:$AK,IF($H$4="TEBT0714_REV01",RAW_c_TEBT0714_REV01!$AD:$AK,"???"))),6,0),"---")</f>
        <v>---</v>
      </c>
      <c r="L44" s="23" t="str">
        <f>IFERROR(VLOOKUP(D44&amp;"-"&amp;E44,IF($H$4="TEBA0714_REV01",RAW_c_TEBA0714_REV01!$AD:$AL,IF($H$4="TEBB0714_REV01",RAW_c_TEBB0714_REV01!$AD:$AL,IF($H$4="TEBT0714_REV01",RAW_c_TEBT0714_REV01!$AD:$AL,"???"))),9,0),"---")</f>
        <v>---</v>
      </c>
      <c r="M44" s="23" t="str">
        <f>IFERROR(IF(VLOOKUP($F44&amp;"-"&amp;$G44,IF($M$4="TE0714_REV01",RAW_m_TE0714_REV01!$F:$AU,IF($M$4="TE0714_REV02",RAW_m_TE0714_REV02!$F:$AU,IF($M$4="TE0714_REV03",RAW_m_TE0714_REV03!$F:$AU))),43,0)="--","---",IF($M$4="TE0714_REV01",RAW_m_TE0714_REV01!$AT44&amp; " --&gt; " &amp;RAW_m_TE0714_REV01!$AU44&amp; " --&gt; ",IF($M$4="TE0714_REV02",RAW_m_TE0714_REV02!$AT44&amp; " --&gt; " &amp;RAW_m_TE0714_REV02!$AU44&amp; " --&gt; ",IF($M$4="TE0714_REV03",RAW_m_TE0714_REV03!$AT44&amp; " --&gt; " &amp;RAW_m_TE0714_REV03!$AU44&amp; " --&gt; ")))),"---")</f>
        <v>---</v>
      </c>
      <c r="N44" s="23" t="str">
        <f>IFERROR(VLOOKUP(F44&amp;"-"&amp;G44,IF($M$4="TE0714_REV01",RAW_m_TE0714_REV01!$AD:$AJ,IF($M$4="TE0714_REV02",RAW_m_TE0714_REV02!$AD:$AJ,IF($M$4="TE0714_REV03",RAW_m_TE0714_REV03!$AD:$AJ))),7,0),"---")</f>
        <v>---</v>
      </c>
      <c r="O44" s="23" t="str">
        <f>IFERROR(VLOOKUP(N44,IF($M$4="TE0714_REV01",RAW_m_TE0714_REV01!$AJ:$AK,IF($M$4="TE0714_REV02",RAW_m_TE0714_REV02!$AJ:$AK,IF($M$4="TE0714_REV03",RAW_m_TE0714_REV03!$AJ:$AK))),2,0),"---")</f>
        <v>---</v>
      </c>
      <c r="P44" s="23" t="str">
        <f>IFERROR(VLOOKUP(F44&amp;"-"&amp;G44,IF($M$4="TE0714_REV01",RAW_m_TE0714_REV01!$AD:$AG,IF($M$4="TE0714_REV02",RAW_m_TE0714_REV02!$AD:$AG,IF($M$4="TE0714_REV03",RAW_m_TE0714_REV03!$AD:$AG))),3,0),"---")</f>
        <v>---</v>
      </c>
      <c r="Q44" s="23" t="str">
        <f>IFERROR(VLOOKUP(N44,IF($M$4="TE0714_REV01",RAW_m_TE0714_REV01!$AE:$AH,IF($M$4="TE0714_REV02",RAW_m_TE0714_REV02!$AE:$AH,IF($M$4="TE0714_REV03",RAW_m_TE0714_REV03!$AE:$AH))),4,0),"---")</f>
        <v>---</v>
      </c>
      <c r="R44" s="23" t="str">
        <f>IFERROR(VLOOKUP(F44&amp;"-"&amp;G44,IF($M$4="TE0714_REV01",RAW_m_TE0714_REV01!$AD:$AG,IF($M$4="TE0714_REV02",RAW_m_TE0714_REV02!$AD:$AG,IF($M$4="TE0714_REV03",RAW_m_TE0714_REV03!$AD:$AG))),4,0),"---")</f>
        <v>---</v>
      </c>
    </row>
    <row r="45" spans="2:18" x14ac:dyDescent="0.25">
      <c r="B45" s="4">
        <v>40</v>
      </c>
      <c r="C45" s="23" t="str">
        <f>IFERROR(INDEX(B2B!A:F,MATCH('B2B Pin Table'!B45,B2B!A:A,0),6),"---")</f>
        <v>40</v>
      </c>
      <c r="D45" s="57" t="str">
        <f>IFERROR(IF((COUNTIF(B2B!A41:K41,H43)&lt;0),"---",INDEX(B2B!A:K,MATCH('B2B Pin Table'!B45,B2B!A:A,0),2)),"---")</f>
        <v>JM1</v>
      </c>
      <c r="E45" s="58" t="str">
        <f>IFERROR(IF((COUNTIF(B2B!A41:K41,H43)&lt;0),"---",INDEX(B2B!A:K,MATCH('B2B Pin Table'!B45,B2B!A:A,0),3)),"---")</f>
        <v>39</v>
      </c>
      <c r="F45" s="57" t="str">
        <f>IFERROR(IF((COUNTIF(B2B!A41:K41,L43)&lt;0),"---",INDEX(B2B!A:K,MATCH('B2B Pin Table'!B45,B2B!A:A,0),4)),"---")</f>
        <v>JM1</v>
      </c>
      <c r="G45" s="23" t="str">
        <f>IFERROR(IF((COUNTIF(B2B!A41:K41,L43)&lt;0),"---",INDEX(B2B!A:K,MATCH('B2B Pin Table'!B45,B2B!A:A,0),5)),"---")</f>
        <v>40</v>
      </c>
      <c r="H45" s="23" t="str">
        <f>IFERROR(IF(VLOOKUP($D45&amp;"-"&amp;$E45,IF($H$4="TEBA0714_REV01",CALC_CONN_TEBA0714_REV01!$F:$I,IF($H$4="TEBB0714_REV01",CALC_CONN_TEBB0714_REV01!$F:$I,IF($H$4="TEBT0714_REV01",CALC_CONN_TEBT0714_REV01!$F:$I))),4,0)="--","---",IF($H$4="TEBA0714_REV01",CALC_CONN_TEBA0714_REV01!$G45&amp; " --&gt; " &amp;CALC_CONN_TEBA0714_REV01!$I45&amp; " --&gt; ",IF($H$4="TEBB0714_REV01",CALC_CONN_TEBB0714_REV01!$G45&amp; " --&gt; " &amp;CALC_CONN_TEBB0714_REV01!$I45&amp; " --&gt; ",IF($H$4="TEBT0714_REV01",CALC_CONN_TEBT0714_REV01!$G45&amp; " --&gt; " &amp;CALC_CONN_TEBT0714_REV01!$I45&amp; " --&gt; ")))),"---")</f>
        <v>---</v>
      </c>
      <c r="I45" s="23" t="str">
        <f>IFERROR(IF(VLOOKUP($D45&amp;"-"&amp;$E45,IF($H$4="TEBA0714_REV01",CALC_CONN_TEBA0714_REV01!$F:$H,IF($H$4="TEBB0714_REV01",CALC_CONN_TEBB0714_REV01!$F:$H,IF($H$4="TEBT0714_REV01",CALC_CONN_TEBT0714_REV01!$F:$H))),3,0)="--",VLOOKUP($D45&amp;"-"&amp;$E45,IF($H$4="TEBA0714_REV01",CALC_CONN_TEBA0714_REV01!$F:$H,IF($H$4="TEBB0714_REV01",CALC_CONN_TEBB0714_REV01!$F:$H,IF($H$4="TEBT0714_REV01",CALC_CONN_TEBT0714_REV01!$F:$H))),2,0),VLOOKUP($D45&amp;"-"&amp;$E45,IF($H$4="TEBA0714_REV01",CALC_CONN_TEBA0714_REV01!$F:$H,IF($H$4="TEBB0714_REV01",CALC_CONN_TEBB0714_REV01!$F:$H,IF($H$4="TEBT0714_REV01",CALC_CONN_TEBT0714_REV01!$F:$H))),3,0)),"---")</f>
        <v>---</v>
      </c>
      <c r="J45" s="23" t="str">
        <f>IFERROR(VLOOKUP(I45,IF($H$4="TEBA0714_REV01",RAW_c_TEBA0714_REV01!$AE:$AM,IF($H$4="TEBB0714_REV01",RAW_c_TEBB0714_REV01!$AE:$AM,IF($H$4="TEBT0714_REV01",RAW_c_TEBT0714_REV01!$AE:$AM))),9,0),"---")</f>
        <v>---</v>
      </c>
      <c r="K45" s="23" t="str">
        <f>IFERROR(VLOOKUP(D45&amp;"-"&amp;E45,IF($H$4="TEBA0714_REV01",RAW_c_TEBA0714_REV01!$AD:$AK,IF($H$4="TEBB0714_REV01",RAW_c_TEBB0714_REV01!$AD:$AK,IF($H$4="TEBT0714_REV01",RAW_c_TEBT0714_REV01!$AD:$AK,"???"))),6,0),"---")</f>
        <v>---</v>
      </c>
      <c r="L45" s="23" t="str">
        <f>IFERROR(VLOOKUP(D45&amp;"-"&amp;E45,IF($H$4="TEBA0714_REV01",RAW_c_TEBA0714_REV01!$AD:$AL,IF($H$4="TEBB0714_REV01",RAW_c_TEBB0714_REV01!$AD:$AL,IF($H$4="TEBT0714_REV01",RAW_c_TEBT0714_REV01!$AD:$AL,"???"))),9,0),"---")</f>
        <v>---</v>
      </c>
      <c r="M45" s="23" t="str">
        <f>IFERROR(IF(VLOOKUP($F45&amp;"-"&amp;$G45,IF($M$4="TE0714_REV01",RAW_m_TE0714_REV01!$F:$AU,IF($M$4="TE0714_REV02",RAW_m_TE0714_REV02!$F:$AU,IF($M$4="TE0714_REV03",RAW_m_TE0714_REV03!$F:$AU))),43,0)="--","---",IF($M$4="TE0714_REV01",RAW_m_TE0714_REV01!$AT45&amp; " --&gt; " &amp;RAW_m_TE0714_REV01!$AU45&amp; " --&gt; ",IF($M$4="TE0714_REV02",RAW_m_TE0714_REV02!$AT45&amp; " --&gt; " &amp;RAW_m_TE0714_REV02!$AU45&amp; " --&gt; ",IF($M$4="TE0714_REV03",RAW_m_TE0714_REV03!$AT45&amp; " --&gt; " &amp;RAW_m_TE0714_REV03!$AU45&amp; " --&gt; ")))),"---")</f>
        <v>---</v>
      </c>
      <c r="N45" s="23" t="str">
        <f>IFERROR(VLOOKUP(F45&amp;"-"&amp;G45,IF($M$4="TE0714_REV01",RAW_m_TE0714_REV01!$AD:$AJ,IF($M$4="TE0714_REV02",RAW_m_TE0714_REV02!$AD:$AJ,IF($M$4="TE0714_REV03",RAW_m_TE0714_REV03!$AD:$AJ))),7,0),"---")</f>
        <v>---</v>
      </c>
      <c r="O45" s="23" t="str">
        <f>IFERROR(VLOOKUP(N45,IF($M$4="TE0714_REV01",RAW_m_TE0714_REV01!$AJ:$AK,IF($M$4="TE0714_REV02",RAW_m_TE0714_REV02!$AJ:$AK,IF($M$4="TE0714_REV03",RAW_m_TE0714_REV03!$AJ:$AK))),2,0),"---")</f>
        <v>---</v>
      </c>
      <c r="P45" s="23" t="str">
        <f>IFERROR(VLOOKUP(F45&amp;"-"&amp;G45,IF($M$4="TE0714_REV01",RAW_m_TE0714_REV01!$AD:$AG,IF($M$4="TE0714_REV02",RAW_m_TE0714_REV02!$AD:$AG,IF($M$4="TE0714_REV03",RAW_m_TE0714_REV03!$AD:$AG))),3,0),"---")</f>
        <v>---</v>
      </c>
      <c r="Q45" s="23" t="str">
        <f>IFERROR(VLOOKUP(N45,IF($M$4="TE0714_REV01",RAW_m_TE0714_REV01!$AE:$AH,IF($M$4="TE0714_REV02",RAW_m_TE0714_REV02!$AE:$AH,IF($M$4="TE0714_REV03",RAW_m_TE0714_REV03!$AE:$AH))),4,0),"---")</f>
        <v>---</v>
      </c>
      <c r="R45" s="23" t="str">
        <f>IFERROR(VLOOKUP(F45&amp;"-"&amp;G45,IF($M$4="TE0714_REV01",RAW_m_TE0714_REV01!$AD:$AG,IF($M$4="TE0714_REV02",RAW_m_TE0714_REV02!$AD:$AG,IF($M$4="TE0714_REV03",RAW_m_TE0714_REV03!$AD:$AG))),4,0),"---")</f>
        <v>---</v>
      </c>
    </row>
    <row r="46" spans="2:18" x14ac:dyDescent="0.25">
      <c r="B46" s="4">
        <v>41</v>
      </c>
      <c r="C46" s="23" t="str">
        <f>IFERROR(INDEX(B2B!A:F,MATCH('B2B Pin Table'!B46,B2B!A:A,0),6),"---")</f>
        <v>41</v>
      </c>
      <c r="D46" s="57" t="str">
        <f>IFERROR(IF((COUNTIF(B2B!A42:K42,H44)&lt;0),"---",INDEX(B2B!A:K,MATCH('B2B Pin Table'!B46,B2B!A:A,0),2)),"---")</f>
        <v>JM1</v>
      </c>
      <c r="E46" s="58" t="str">
        <f>IFERROR(IF((COUNTIF(B2B!A42:K42,H44)&lt;0),"---",INDEX(B2B!A:K,MATCH('B2B Pin Table'!B46,B2B!A:A,0),3)),"---")</f>
        <v>42</v>
      </c>
      <c r="F46" s="57" t="str">
        <f>IFERROR(IF((COUNTIF(B2B!A42:K42,L44)&lt;0),"---",INDEX(B2B!A:K,MATCH('B2B Pin Table'!B46,B2B!A:A,0),4)),"---")</f>
        <v>JM1</v>
      </c>
      <c r="G46" s="23" t="str">
        <f>IFERROR(IF((COUNTIF(B2B!A42:K42,L44)&lt;0),"---",INDEX(B2B!A:K,MATCH('B2B Pin Table'!B46,B2B!A:A,0),5)),"---")</f>
        <v>41</v>
      </c>
      <c r="H46" s="23" t="str">
        <f>IFERROR(IF(VLOOKUP($D46&amp;"-"&amp;$E46,IF($H$4="TEBA0714_REV01",CALC_CONN_TEBA0714_REV01!$F:$I,IF($H$4="TEBB0714_REV01",CALC_CONN_TEBB0714_REV01!$F:$I,IF($H$4="TEBT0714_REV01",CALC_CONN_TEBT0714_REV01!$F:$I))),4,0)="--","---",IF($H$4="TEBA0714_REV01",CALC_CONN_TEBA0714_REV01!$G46&amp; " --&gt; " &amp;CALC_CONN_TEBA0714_REV01!$I46&amp; " --&gt; ",IF($H$4="TEBB0714_REV01",CALC_CONN_TEBB0714_REV01!$G46&amp; " --&gt; " &amp;CALC_CONN_TEBB0714_REV01!$I46&amp; " --&gt; ",IF($H$4="TEBT0714_REV01",CALC_CONN_TEBT0714_REV01!$G46&amp; " --&gt; " &amp;CALC_CONN_TEBT0714_REV01!$I46&amp; " --&gt; ")))),"---")</f>
        <v>---</v>
      </c>
      <c r="I46" s="23" t="str">
        <f>IFERROR(IF(VLOOKUP($D46&amp;"-"&amp;$E46,IF($H$4="TEBA0714_REV01",CALC_CONN_TEBA0714_REV01!$F:$H,IF($H$4="TEBB0714_REV01",CALC_CONN_TEBB0714_REV01!$F:$H,IF($H$4="TEBT0714_REV01",CALC_CONN_TEBT0714_REV01!$F:$H))),3,0)="--",VLOOKUP($D46&amp;"-"&amp;$E46,IF($H$4="TEBA0714_REV01",CALC_CONN_TEBA0714_REV01!$F:$H,IF($H$4="TEBB0714_REV01",CALC_CONN_TEBB0714_REV01!$F:$H,IF($H$4="TEBT0714_REV01",CALC_CONN_TEBT0714_REV01!$F:$H))),2,0),VLOOKUP($D46&amp;"-"&amp;$E46,IF($H$4="TEBA0714_REV01",CALC_CONN_TEBA0714_REV01!$F:$H,IF($H$4="TEBB0714_REV01",CALC_CONN_TEBB0714_REV01!$F:$H,IF($H$4="TEBT0714_REV01",CALC_CONN_TEBT0714_REV01!$F:$H))),3,0)),"---")</f>
        <v>---</v>
      </c>
      <c r="J46" s="23" t="str">
        <f>IFERROR(VLOOKUP(I46,IF($H$4="TEBA0714_REV01",RAW_c_TEBA0714_REV01!$AE:$AM,IF($H$4="TEBB0714_REV01",RAW_c_TEBB0714_REV01!$AE:$AM,IF($H$4="TEBT0714_REV01",RAW_c_TEBT0714_REV01!$AE:$AM))),9,0),"---")</f>
        <v>---</v>
      </c>
      <c r="K46" s="23" t="str">
        <f>IFERROR(VLOOKUP(D46&amp;"-"&amp;E46,IF($H$4="TEBA0714_REV01",RAW_c_TEBA0714_REV01!$AD:$AK,IF($H$4="TEBB0714_REV01",RAW_c_TEBB0714_REV01!$AD:$AK,IF($H$4="TEBT0714_REV01",RAW_c_TEBT0714_REV01!$AD:$AK,"???"))),6,0),"---")</f>
        <v>---</v>
      </c>
      <c r="L46" s="23" t="str">
        <f>IFERROR(VLOOKUP(D46&amp;"-"&amp;E46,IF($H$4="TEBA0714_REV01",RAW_c_TEBA0714_REV01!$AD:$AL,IF($H$4="TEBB0714_REV01",RAW_c_TEBB0714_REV01!$AD:$AL,IF($H$4="TEBT0714_REV01",RAW_c_TEBT0714_REV01!$AD:$AL,"???"))),9,0),"---")</f>
        <v>---</v>
      </c>
      <c r="M46" s="23" t="str">
        <f>IFERROR(IF(VLOOKUP($F46&amp;"-"&amp;$G46,IF($M$4="TE0714_REV01",RAW_m_TE0714_REV01!$F:$AU,IF($M$4="TE0714_REV02",RAW_m_TE0714_REV02!$F:$AU,IF($M$4="TE0714_REV03",RAW_m_TE0714_REV03!$F:$AU))),43,0)="--","---",IF($M$4="TE0714_REV01",RAW_m_TE0714_REV01!$AT46&amp; " --&gt; " &amp;RAW_m_TE0714_REV01!$AU46&amp; " --&gt; ",IF($M$4="TE0714_REV02",RAW_m_TE0714_REV02!$AT46&amp; " --&gt; " &amp;RAW_m_TE0714_REV02!$AU46&amp; " --&gt; ",IF($M$4="TE0714_REV03",RAW_m_TE0714_REV03!$AT46&amp; " --&gt; " &amp;RAW_m_TE0714_REV03!$AU46&amp; " --&gt; ")))),"---")</f>
        <v>---</v>
      </c>
      <c r="N46" s="23" t="str">
        <f>IFERROR(VLOOKUP(F46&amp;"-"&amp;G46,IF($M$4="TE0714_REV01",RAW_m_TE0714_REV01!$AD:$AJ,IF($M$4="TE0714_REV02",RAW_m_TE0714_REV02!$AD:$AJ,IF($M$4="TE0714_REV03",RAW_m_TE0714_REV03!$AD:$AJ))),7,0),"---")</f>
        <v>---</v>
      </c>
      <c r="O46" s="23" t="str">
        <f>IFERROR(VLOOKUP(N46,IF($M$4="TE0714_REV01",RAW_m_TE0714_REV01!$AJ:$AK,IF($M$4="TE0714_REV02",RAW_m_TE0714_REV02!$AJ:$AK,IF($M$4="TE0714_REV03",RAW_m_TE0714_REV03!$AJ:$AK))),2,0),"---")</f>
        <v>---</v>
      </c>
      <c r="P46" s="23" t="str">
        <f>IFERROR(VLOOKUP(F46&amp;"-"&amp;G46,IF($M$4="TE0714_REV01",RAW_m_TE0714_REV01!$AD:$AG,IF($M$4="TE0714_REV02",RAW_m_TE0714_REV02!$AD:$AG,IF($M$4="TE0714_REV03",RAW_m_TE0714_REV03!$AD:$AG))),3,0),"---")</f>
        <v>---</v>
      </c>
      <c r="Q46" s="23" t="str">
        <f>IFERROR(VLOOKUP(N46,IF($M$4="TE0714_REV01",RAW_m_TE0714_REV01!$AE:$AH,IF($M$4="TE0714_REV02",RAW_m_TE0714_REV02!$AE:$AH,IF($M$4="TE0714_REV03",RAW_m_TE0714_REV03!$AE:$AH))),4,0),"---")</f>
        <v>---</v>
      </c>
      <c r="R46" s="23" t="str">
        <f>IFERROR(VLOOKUP(F46&amp;"-"&amp;G46,IF($M$4="TE0714_REV01",RAW_m_TE0714_REV01!$AD:$AG,IF($M$4="TE0714_REV02",RAW_m_TE0714_REV02!$AD:$AG,IF($M$4="TE0714_REV03",RAW_m_TE0714_REV03!$AD:$AG))),4,0),"---")</f>
        <v>---</v>
      </c>
    </row>
    <row r="47" spans="2:18" x14ac:dyDescent="0.25">
      <c r="B47" s="4">
        <v>42</v>
      </c>
      <c r="C47" s="23" t="str">
        <f>IFERROR(INDEX(B2B!A:F,MATCH('B2B Pin Table'!B47,B2B!A:A,0),6),"---")</f>
        <v>42</v>
      </c>
      <c r="D47" s="57" t="str">
        <f>IFERROR(IF((COUNTIF(B2B!A43:K43,H45)&lt;0),"---",INDEX(B2B!A:K,MATCH('B2B Pin Table'!B47,B2B!A:A,0),2)),"---")</f>
        <v>JM1</v>
      </c>
      <c r="E47" s="58" t="str">
        <f>IFERROR(IF((COUNTIF(B2B!A43:K43,H45)&lt;0),"---",INDEX(B2B!A:K,MATCH('B2B Pin Table'!B47,B2B!A:A,0),3)),"---")</f>
        <v>41</v>
      </c>
      <c r="F47" s="57" t="str">
        <f>IFERROR(IF((COUNTIF(B2B!A43:K43,L45)&lt;0),"---",INDEX(B2B!A:K,MATCH('B2B Pin Table'!B47,B2B!A:A,0),4)),"---")</f>
        <v>JM1</v>
      </c>
      <c r="G47" s="23" t="str">
        <f>IFERROR(IF((COUNTIF(B2B!A43:K43,L45)&lt;0),"---",INDEX(B2B!A:K,MATCH('B2B Pin Table'!B47,B2B!A:A,0),5)),"---")</f>
        <v>42</v>
      </c>
      <c r="H47" s="23" t="str">
        <f>IFERROR(IF(VLOOKUP($D47&amp;"-"&amp;$E47,IF($H$4="TEBA0714_REV01",CALC_CONN_TEBA0714_REV01!$F:$I,IF($H$4="TEBB0714_REV01",CALC_CONN_TEBB0714_REV01!$F:$I,IF($H$4="TEBT0714_REV01",CALC_CONN_TEBT0714_REV01!$F:$I))),4,0)="--","---",IF($H$4="TEBA0714_REV01",CALC_CONN_TEBA0714_REV01!$G47&amp; " --&gt; " &amp;CALC_CONN_TEBA0714_REV01!$I47&amp; " --&gt; ",IF($H$4="TEBB0714_REV01",CALC_CONN_TEBB0714_REV01!$G47&amp; " --&gt; " &amp;CALC_CONN_TEBB0714_REV01!$I47&amp; " --&gt; ",IF($H$4="TEBT0714_REV01",CALC_CONN_TEBT0714_REV01!$G47&amp; " --&gt; " &amp;CALC_CONN_TEBT0714_REV01!$I47&amp; " --&gt; ")))),"---")</f>
        <v>---</v>
      </c>
      <c r="I47" s="23" t="str">
        <f>IFERROR(IF(VLOOKUP($D47&amp;"-"&amp;$E47,IF($H$4="TEBA0714_REV01",CALC_CONN_TEBA0714_REV01!$F:$H,IF($H$4="TEBB0714_REV01",CALC_CONN_TEBB0714_REV01!$F:$H,IF($H$4="TEBT0714_REV01",CALC_CONN_TEBT0714_REV01!$F:$H))),3,0)="--",VLOOKUP($D47&amp;"-"&amp;$E47,IF($H$4="TEBA0714_REV01",CALC_CONN_TEBA0714_REV01!$F:$H,IF($H$4="TEBB0714_REV01",CALC_CONN_TEBB0714_REV01!$F:$H,IF($H$4="TEBT0714_REV01",CALC_CONN_TEBT0714_REV01!$F:$H))),2,0),VLOOKUP($D47&amp;"-"&amp;$E47,IF($H$4="TEBA0714_REV01",CALC_CONN_TEBA0714_REV01!$F:$H,IF($H$4="TEBB0714_REV01",CALC_CONN_TEBB0714_REV01!$F:$H,IF($H$4="TEBT0714_REV01",CALC_CONN_TEBT0714_REV01!$F:$H))),3,0)),"---")</f>
        <v>---</v>
      </c>
      <c r="J47" s="23" t="str">
        <f>IFERROR(VLOOKUP(I47,IF($H$4="TEBA0714_REV01",RAW_c_TEBA0714_REV01!$AE:$AM,IF($H$4="TEBB0714_REV01",RAW_c_TEBB0714_REV01!$AE:$AM,IF($H$4="TEBT0714_REV01",RAW_c_TEBT0714_REV01!$AE:$AM))),9,0),"---")</f>
        <v>---</v>
      </c>
      <c r="K47" s="23" t="str">
        <f>IFERROR(VLOOKUP(D47&amp;"-"&amp;E47,IF($H$4="TEBA0714_REV01",RAW_c_TEBA0714_REV01!$AD:$AK,IF($H$4="TEBB0714_REV01",RAW_c_TEBB0714_REV01!$AD:$AK,IF($H$4="TEBT0714_REV01",RAW_c_TEBT0714_REV01!$AD:$AK,"???"))),6,0),"---")</f>
        <v>---</v>
      </c>
      <c r="L47" s="23" t="str">
        <f>IFERROR(VLOOKUP(D47&amp;"-"&amp;E47,IF($H$4="TEBA0714_REV01",RAW_c_TEBA0714_REV01!$AD:$AL,IF($H$4="TEBB0714_REV01",RAW_c_TEBB0714_REV01!$AD:$AL,IF($H$4="TEBT0714_REV01",RAW_c_TEBT0714_REV01!$AD:$AL,"???"))),9,0),"---")</f>
        <v>---</v>
      </c>
      <c r="M47" s="23" t="str">
        <f>IFERROR(IF(VLOOKUP($F47&amp;"-"&amp;$G47,IF($M$4="TE0714_REV01",RAW_m_TE0714_REV01!$F:$AU,IF($M$4="TE0714_REV02",RAW_m_TE0714_REV02!$F:$AU,IF($M$4="TE0714_REV03",RAW_m_TE0714_REV03!$F:$AU))),43,0)="--","---",IF($M$4="TE0714_REV01",RAW_m_TE0714_REV01!$AT47&amp; " --&gt; " &amp;RAW_m_TE0714_REV01!$AU47&amp; " --&gt; ",IF($M$4="TE0714_REV02",RAW_m_TE0714_REV02!$AT47&amp; " --&gt; " &amp;RAW_m_TE0714_REV02!$AU47&amp; " --&gt; ",IF($M$4="TE0714_REV03",RAW_m_TE0714_REV03!$AT47&amp; " --&gt; " &amp;RAW_m_TE0714_REV03!$AU47&amp; " --&gt; ")))),"---")</f>
        <v>---</v>
      </c>
      <c r="N47" s="23" t="str">
        <f>IFERROR(VLOOKUP(F47&amp;"-"&amp;G47,IF($M$4="TE0714_REV01",RAW_m_TE0714_REV01!$AD:$AJ,IF($M$4="TE0714_REV02",RAW_m_TE0714_REV02!$AD:$AJ,IF($M$4="TE0714_REV03",RAW_m_TE0714_REV03!$AD:$AJ))),7,0),"---")</f>
        <v>---</v>
      </c>
      <c r="O47" s="23" t="str">
        <f>IFERROR(VLOOKUP(N47,IF($M$4="TE0714_REV01",RAW_m_TE0714_REV01!$AJ:$AK,IF($M$4="TE0714_REV02",RAW_m_TE0714_REV02!$AJ:$AK,IF($M$4="TE0714_REV03",RAW_m_TE0714_REV03!$AJ:$AK))),2,0),"---")</f>
        <v>---</v>
      </c>
      <c r="P47" s="23" t="str">
        <f>IFERROR(VLOOKUP(F47&amp;"-"&amp;G47,IF($M$4="TE0714_REV01",RAW_m_TE0714_REV01!$AD:$AG,IF($M$4="TE0714_REV02",RAW_m_TE0714_REV02!$AD:$AG,IF($M$4="TE0714_REV03",RAW_m_TE0714_REV03!$AD:$AG))),3,0),"---")</f>
        <v>---</v>
      </c>
      <c r="Q47" s="23" t="str">
        <f>IFERROR(VLOOKUP(N47,IF($M$4="TE0714_REV01",RAW_m_TE0714_REV01!$AE:$AH,IF($M$4="TE0714_REV02",RAW_m_TE0714_REV02!$AE:$AH,IF($M$4="TE0714_REV03",RAW_m_TE0714_REV03!$AE:$AH))),4,0),"---")</f>
        <v>---</v>
      </c>
      <c r="R47" s="23" t="str">
        <f>IFERROR(VLOOKUP(F47&amp;"-"&amp;G47,IF($M$4="TE0714_REV01",RAW_m_TE0714_REV01!$AD:$AG,IF($M$4="TE0714_REV02",RAW_m_TE0714_REV02!$AD:$AG,IF($M$4="TE0714_REV03",RAW_m_TE0714_REV03!$AD:$AG))),4,0),"---")</f>
        <v>---</v>
      </c>
    </row>
    <row r="48" spans="2:18" x14ac:dyDescent="0.25">
      <c r="B48" s="4">
        <v>43</v>
      </c>
      <c r="C48" s="23" t="str">
        <f>IFERROR(INDEX(B2B!A:F,MATCH('B2B Pin Table'!B48,B2B!A:A,0),6),"---")</f>
        <v>43</v>
      </c>
      <c r="D48" s="57" t="str">
        <f>IFERROR(IF((COUNTIF(B2B!A44:K44,H46)&lt;0),"---",INDEX(B2B!A:K,MATCH('B2B Pin Table'!B48,B2B!A:A,0),2)),"---")</f>
        <v>JM1</v>
      </c>
      <c r="E48" s="58" t="str">
        <f>IFERROR(IF((COUNTIF(B2B!A44:K44,H46)&lt;0),"---",INDEX(B2B!A:K,MATCH('B2B Pin Table'!B48,B2B!A:A,0),3)),"---")</f>
        <v>44</v>
      </c>
      <c r="F48" s="57" t="str">
        <f>IFERROR(IF((COUNTIF(B2B!A44:K44,L46)&lt;0),"---",INDEX(B2B!A:K,MATCH('B2B Pin Table'!B48,B2B!A:A,0),4)),"---")</f>
        <v>JM1</v>
      </c>
      <c r="G48" s="23" t="str">
        <f>IFERROR(IF((COUNTIF(B2B!A44:K44,L46)&lt;0),"---",INDEX(B2B!A:K,MATCH('B2B Pin Table'!B48,B2B!A:A,0),5)),"---")</f>
        <v>43</v>
      </c>
      <c r="H48" s="23" t="str">
        <f>IFERROR(IF(VLOOKUP($D48&amp;"-"&amp;$E48,IF($H$4="TEBA0714_REV01",CALC_CONN_TEBA0714_REV01!$F:$I,IF($H$4="TEBB0714_REV01",CALC_CONN_TEBB0714_REV01!$F:$I,IF($H$4="TEBT0714_REV01",CALC_CONN_TEBT0714_REV01!$F:$I))),4,0)="--","---",IF($H$4="TEBA0714_REV01",CALC_CONN_TEBA0714_REV01!$G48&amp; " --&gt; " &amp;CALC_CONN_TEBA0714_REV01!$I48&amp; " --&gt; ",IF($H$4="TEBB0714_REV01",CALC_CONN_TEBB0714_REV01!$G48&amp; " --&gt; " &amp;CALC_CONN_TEBB0714_REV01!$I48&amp; " --&gt; ",IF($H$4="TEBT0714_REV01",CALC_CONN_TEBT0714_REV01!$G48&amp; " --&gt; " &amp;CALC_CONN_TEBT0714_REV01!$I48&amp; " --&gt; ")))),"---")</f>
        <v>---</v>
      </c>
      <c r="I48" s="23" t="str">
        <f>IFERROR(IF(VLOOKUP($D48&amp;"-"&amp;$E48,IF($H$4="TEBA0714_REV01",CALC_CONN_TEBA0714_REV01!$F:$H,IF($H$4="TEBB0714_REV01",CALC_CONN_TEBB0714_REV01!$F:$H,IF($H$4="TEBT0714_REV01",CALC_CONN_TEBT0714_REV01!$F:$H))),3,0)="--",VLOOKUP($D48&amp;"-"&amp;$E48,IF($H$4="TEBA0714_REV01",CALC_CONN_TEBA0714_REV01!$F:$H,IF($H$4="TEBB0714_REV01",CALC_CONN_TEBB0714_REV01!$F:$H,IF($H$4="TEBT0714_REV01",CALC_CONN_TEBT0714_REV01!$F:$H))),2,0),VLOOKUP($D48&amp;"-"&amp;$E48,IF($H$4="TEBA0714_REV01",CALC_CONN_TEBA0714_REV01!$F:$H,IF($H$4="TEBB0714_REV01",CALC_CONN_TEBB0714_REV01!$F:$H,IF($H$4="TEBT0714_REV01",CALC_CONN_TEBT0714_REV01!$F:$H))),3,0)),"---")</f>
        <v>---</v>
      </c>
      <c r="J48" s="23" t="str">
        <f>IFERROR(VLOOKUP(I48,IF($H$4="TEBA0714_REV01",RAW_c_TEBA0714_REV01!$AE:$AM,IF($H$4="TEBB0714_REV01",RAW_c_TEBB0714_REV01!$AE:$AM,IF($H$4="TEBT0714_REV01",RAW_c_TEBT0714_REV01!$AE:$AM))),9,0),"---")</f>
        <v>---</v>
      </c>
      <c r="K48" s="23" t="str">
        <f>IFERROR(VLOOKUP(D48&amp;"-"&amp;E48,IF($H$4="TEBA0714_REV01",RAW_c_TEBA0714_REV01!$AD:$AK,IF($H$4="TEBB0714_REV01",RAW_c_TEBB0714_REV01!$AD:$AK,IF($H$4="TEBT0714_REV01",RAW_c_TEBT0714_REV01!$AD:$AK,"???"))),6,0),"---")</f>
        <v>---</v>
      </c>
      <c r="L48" s="23" t="str">
        <f>IFERROR(VLOOKUP(D48&amp;"-"&amp;E48,IF($H$4="TEBA0714_REV01",RAW_c_TEBA0714_REV01!$AD:$AL,IF($H$4="TEBB0714_REV01",RAW_c_TEBB0714_REV01!$AD:$AL,IF($H$4="TEBT0714_REV01",RAW_c_TEBT0714_REV01!$AD:$AL,"???"))),9,0),"---")</f>
        <v>---</v>
      </c>
      <c r="M48" s="23" t="str">
        <f>IFERROR(IF(VLOOKUP($F48&amp;"-"&amp;$G48,IF($M$4="TE0714_REV01",RAW_m_TE0714_REV01!$F:$AU,IF($M$4="TE0714_REV02",RAW_m_TE0714_REV02!$F:$AU,IF($M$4="TE0714_REV03",RAW_m_TE0714_REV03!$F:$AU))),43,0)="--","---",IF($M$4="TE0714_REV01",RAW_m_TE0714_REV01!$AT48&amp; " --&gt; " &amp;RAW_m_TE0714_REV01!$AU48&amp; " --&gt; ",IF($M$4="TE0714_REV02",RAW_m_TE0714_REV02!$AT48&amp; " --&gt; " &amp;RAW_m_TE0714_REV02!$AU48&amp; " --&gt; ",IF($M$4="TE0714_REV03",RAW_m_TE0714_REV03!$AT48&amp; " --&gt; " &amp;RAW_m_TE0714_REV03!$AU48&amp; " --&gt; ")))),"---")</f>
        <v>---</v>
      </c>
      <c r="N48" s="23" t="str">
        <f>IFERROR(VLOOKUP(F48&amp;"-"&amp;G48,IF($M$4="TE0714_REV01",RAW_m_TE0714_REV01!$AD:$AJ,IF($M$4="TE0714_REV02",RAW_m_TE0714_REV02!$AD:$AJ,IF($M$4="TE0714_REV03",RAW_m_TE0714_REV03!$AD:$AJ))),7,0),"---")</f>
        <v>---</v>
      </c>
      <c r="O48" s="23" t="str">
        <f>IFERROR(VLOOKUP(N48,IF($M$4="TE0714_REV01",RAW_m_TE0714_REV01!$AJ:$AK,IF($M$4="TE0714_REV02",RAW_m_TE0714_REV02!$AJ:$AK,IF($M$4="TE0714_REV03",RAW_m_TE0714_REV03!$AJ:$AK))),2,0),"---")</f>
        <v>---</v>
      </c>
      <c r="P48" s="23" t="str">
        <f>IFERROR(VLOOKUP(F48&amp;"-"&amp;G48,IF($M$4="TE0714_REV01",RAW_m_TE0714_REV01!$AD:$AG,IF($M$4="TE0714_REV02",RAW_m_TE0714_REV02!$AD:$AG,IF($M$4="TE0714_REV03",RAW_m_TE0714_REV03!$AD:$AG))),3,0),"---")</f>
        <v>---</v>
      </c>
      <c r="Q48" s="23" t="str">
        <f>IFERROR(VLOOKUP(N48,IF($M$4="TE0714_REV01",RAW_m_TE0714_REV01!$AE:$AH,IF($M$4="TE0714_REV02",RAW_m_TE0714_REV02!$AE:$AH,IF($M$4="TE0714_REV03",RAW_m_TE0714_REV03!$AE:$AH))),4,0),"---")</f>
        <v>---</v>
      </c>
      <c r="R48" s="23" t="str">
        <f>IFERROR(VLOOKUP(F48&amp;"-"&amp;G48,IF($M$4="TE0714_REV01",RAW_m_TE0714_REV01!$AD:$AG,IF($M$4="TE0714_REV02",RAW_m_TE0714_REV02!$AD:$AG,IF($M$4="TE0714_REV03",RAW_m_TE0714_REV03!$AD:$AG))),4,0),"---")</f>
        <v>---</v>
      </c>
    </row>
    <row r="49" spans="2:18" x14ac:dyDescent="0.25">
      <c r="B49" s="4">
        <v>44</v>
      </c>
      <c r="C49" s="23" t="str">
        <f>IFERROR(INDEX(B2B!A:F,MATCH('B2B Pin Table'!B49,B2B!A:A,0),6),"---")</f>
        <v>44</v>
      </c>
      <c r="D49" s="57" t="str">
        <f>IFERROR(IF((COUNTIF(B2B!A45:K45,H47)&lt;0),"---",INDEX(B2B!A:K,MATCH('B2B Pin Table'!B49,B2B!A:A,0),2)),"---")</f>
        <v>JM1</v>
      </c>
      <c r="E49" s="58" t="str">
        <f>IFERROR(IF((COUNTIF(B2B!A45:K45,H47)&lt;0),"---",INDEX(B2B!A:K,MATCH('B2B Pin Table'!B49,B2B!A:A,0),3)),"---")</f>
        <v>43</v>
      </c>
      <c r="F49" s="57" t="str">
        <f>IFERROR(IF((COUNTIF(B2B!A45:K45,L47)&lt;0),"---",INDEX(B2B!A:K,MATCH('B2B Pin Table'!B49,B2B!A:A,0),4)),"---")</f>
        <v>JM1</v>
      </c>
      <c r="G49" s="23" t="str">
        <f>IFERROR(IF((COUNTIF(B2B!A45:K45,L47)&lt;0),"---",INDEX(B2B!A:K,MATCH('B2B Pin Table'!B49,B2B!A:A,0),5)),"---")</f>
        <v>44</v>
      </c>
      <c r="H49" s="23" t="str">
        <f>IFERROR(IF(VLOOKUP($D49&amp;"-"&amp;$E49,IF($H$4="TEBA0714_REV01",CALC_CONN_TEBA0714_REV01!$F:$I,IF($H$4="TEBB0714_REV01",CALC_CONN_TEBB0714_REV01!$F:$I,IF($H$4="TEBT0714_REV01",CALC_CONN_TEBT0714_REV01!$F:$I))),4,0)="--","---",IF($H$4="TEBA0714_REV01",CALC_CONN_TEBA0714_REV01!$G49&amp; " --&gt; " &amp;CALC_CONN_TEBA0714_REV01!$I49&amp; " --&gt; ",IF($H$4="TEBB0714_REV01",CALC_CONN_TEBB0714_REV01!$G49&amp; " --&gt; " &amp;CALC_CONN_TEBB0714_REV01!$I49&amp; " --&gt; ",IF($H$4="TEBT0714_REV01",CALC_CONN_TEBT0714_REV01!$G49&amp; " --&gt; " &amp;CALC_CONN_TEBT0714_REV01!$I49&amp; " --&gt; ")))),"---")</f>
        <v>---</v>
      </c>
      <c r="I49" s="23" t="str">
        <f>IFERROR(IF(VLOOKUP($D49&amp;"-"&amp;$E49,IF($H$4="TEBA0714_REV01",CALC_CONN_TEBA0714_REV01!$F:$H,IF($H$4="TEBB0714_REV01",CALC_CONN_TEBB0714_REV01!$F:$H,IF($H$4="TEBT0714_REV01",CALC_CONN_TEBT0714_REV01!$F:$H))),3,0)="--",VLOOKUP($D49&amp;"-"&amp;$E49,IF($H$4="TEBA0714_REV01",CALC_CONN_TEBA0714_REV01!$F:$H,IF($H$4="TEBB0714_REV01",CALC_CONN_TEBB0714_REV01!$F:$H,IF($H$4="TEBT0714_REV01",CALC_CONN_TEBT0714_REV01!$F:$H))),2,0),VLOOKUP($D49&amp;"-"&amp;$E49,IF($H$4="TEBA0714_REV01",CALC_CONN_TEBA0714_REV01!$F:$H,IF($H$4="TEBB0714_REV01",CALC_CONN_TEBB0714_REV01!$F:$H,IF($H$4="TEBT0714_REV01",CALC_CONN_TEBT0714_REV01!$F:$H))),3,0)),"---")</f>
        <v>---</v>
      </c>
      <c r="J49" s="23" t="str">
        <f>IFERROR(VLOOKUP(I49,IF($H$4="TEBA0714_REV01",RAW_c_TEBA0714_REV01!$AE:$AM,IF($H$4="TEBB0714_REV01",RAW_c_TEBB0714_REV01!$AE:$AM,IF($H$4="TEBT0714_REV01",RAW_c_TEBT0714_REV01!$AE:$AM))),9,0),"---")</f>
        <v>---</v>
      </c>
      <c r="K49" s="23" t="str">
        <f>IFERROR(VLOOKUP(D49&amp;"-"&amp;E49,IF($H$4="TEBA0714_REV01",RAW_c_TEBA0714_REV01!$AD:$AK,IF($H$4="TEBB0714_REV01",RAW_c_TEBB0714_REV01!$AD:$AK,IF($H$4="TEBT0714_REV01",RAW_c_TEBT0714_REV01!$AD:$AK,"???"))),6,0),"---")</f>
        <v>---</v>
      </c>
      <c r="L49" s="23" t="str">
        <f>IFERROR(VLOOKUP(D49&amp;"-"&amp;E49,IF($H$4="TEBA0714_REV01",RAW_c_TEBA0714_REV01!$AD:$AL,IF($H$4="TEBB0714_REV01",RAW_c_TEBB0714_REV01!$AD:$AL,IF($H$4="TEBT0714_REV01",RAW_c_TEBT0714_REV01!$AD:$AL,"???"))),9,0),"---")</f>
        <v>---</v>
      </c>
      <c r="M49" s="23" t="str">
        <f>IFERROR(IF(VLOOKUP($F49&amp;"-"&amp;$G49,IF($M$4="TE0714_REV01",RAW_m_TE0714_REV01!$F:$AU,IF($M$4="TE0714_REV02",RAW_m_TE0714_REV02!$F:$AU,IF($M$4="TE0714_REV03",RAW_m_TE0714_REV03!$F:$AU))),43,0)="--","---",IF($M$4="TE0714_REV01",RAW_m_TE0714_REV01!$AT49&amp; " --&gt; " &amp;RAW_m_TE0714_REV01!$AU49&amp; " --&gt; ",IF($M$4="TE0714_REV02",RAW_m_TE0714_REV02!$AT49&amp; " --&gt; " &amp;RAW_m_TE0714_REV02!$AU49&amp; " --&gt; ",IF($M$4="TE0714_REV03",RAW_m_TE0714_REV03!$AT49&amp; " --&gt; " &amp;RAW_m_TE0714_REV03!$AU49&amp; " --&gt; ")))),"---")</f>
        <v>---</v>
      </c>
      <c r="N49" s="23" t="str">
        <f>IFERROR(VLOOKUP(F49&amp;"-"&amp;G49,IF($M$4="TE0714_REV01",RAW_m_TE0714_REV01!$AD:$AJ,IF($M$4="TE0714_REV02",RAW_m_TE0714_REV02!$AD:$AJ,IF($M$4="TE0714_REV03",RAW_m_TE0714_REV03!$AD:$AJ))),7,0),"---")</f>
        <v>---</v>
      </c>
      <c r="O49" s="23" t="str">
        <f>IFERROR(VLOOKUP(N49,IF($M$4="TE0714_REV01",RAW_m_TE0714_REV01!$AJ:$AK,IF($M$4="TE0714_REV02",RAW_m_TE0714_REV02!$AJ:$AK,IF($M$4="TE0714_REV03",RAW_m_TE0714_REV03!$AJ:$AK))),2,0),"---")</f>
        <v>---</v>
      </c>
      <c r="P49" s="23" t="str">
        <f>IFERROR(VLOOKUP(F49&amp;"-"&amp;G49,IF($M$4="TE0714_REV01",RAW_m_TE0714_REV01!$AD:$AG,IF($M$4="TE0714_REV02",RAW_m_TE0714_REV02!$AD:$AG,IF($M$4="TE0714_REV03",RAW_m_TE0714_REV03!$AD:$AG))),3,0),"---")</f>
        <v>---</v>
      </c>
      <c r="Q49" s="23" t="str">
        <f>IFERROR(VLOOKUP(N49,IF($M$4="TE0714_REV01",RAW_m_TE0714_REV01!$AE:$AH,IF($M$4="TE0714_REV02",RAW_m_TE0714_REV02!$AE:$AH,IF($M$4="TE0714_REV03",RAW_m_TE0714_REV03!$AE:$AH))),4,0),"---")</f>
        <v>---</v>
      </c>
      <c r="R49" s="23" t="str">
        <f>IFERROR(VLOOKUP(F49&amp;"-"&amp;G49,IF($M$4="TE0714_REV01",RAW_m_TE0714_REV01!$AD:$AG,IF($M$4="TE0714_REV02",RAW_m_TE0714_REV02!$AD:$AG,IF($M$4="TE0714_REV03",RAW_m_TE0714_REV03!$AD:$AG))),4,0),"---")</f>
        <v>---</v>
      </c>
    </row>
    <row r="50" spans="2:18" x14ac:dyDescent="0.25">
      <c r="B50" s="4">
        <v>45</v>
      </c>
      <c r="C50" s="23" t="str">
        <f>IFERROR(INDEX(B2B!A:F,MATCH('B2B Pin Table'!B50,B2B!A:A,0),6),"---")</f>
        <v>45</v>
      </c>
      <c r="D50" s="57" t="str">
        <f>IFERROR(IF((COUNTIF(B2B!A46:K46,H48)&lt;0),"---",INDEX(B2B!A:K,MATCH('B2B Pin Table'!B50,B2B!A:A,0),2)),"---")</f>
        <v>JM1</v>
      </c>
      <c r="E50" s="58" t="str">
        <f>IFERROR(IF((COUNTIF(B2B!A46:K46,H48)&lt;0),"---",INDEX(B2B!A:K,MATCH('B2B Pin Table'!B50,B2B!A:A,0),3)),"---")</f>
        <v>46</v>
      </c>
      <c r="F50" s="57" t="str">
        <f>IFERROR(IF((COUNTIF(B2B!A46:K46,L48)&lt;0),"---",INDEX(B2B!A:K,MATCH('B2B Pin Table'!B50,B2B!A:A,0),4)),"---")</f>
        <v>JM1</v>
      </c>
      <c r="G50" s="23" t="str">
        <f>IFERROR(IF((COUNTIF(B2B!A46:K46,L48)&lt;0),"---",INDEX(B2B!A:K,MATCH('B2B Pin Table'!B50,B2B!A:A,0),5)),"---")</f>
        <v>45</v>
      </c>
      <c r="H50" s="23" t="str">
        <f>IFERROR(IF(VLOOKUP($D50&amp;"-"&amp;$E50,IF($H$4="TEBA0714_REV01",CALC_CONN_TEBA0714_REV01!$F:$I,IF($H$4="TEBB0714_REV01",CALC_CONN_TEBB0714_REV01!$F:$I,IF($H$4="TEBT0714_REV01",CALC_CONN_TEBT0714_REV01!$F:$I))),4,0)="--","---",IF($H$4="TEBA0714_REV01",CALC_CONN_TEBA0714_REV01!$G50&amp; " --&gt; " &amp;CALC_CONN_TEBA0714_REV01!$I50&amp; " --&gt; ",IF($H$4="TEBB0714_REV01",CALC_CONN_TEBB0714_REV01!$G50&amp; " --&gt; " &amp;CALC_CONN_TEBB0714_REV01!$I50&amp; " --&gt; ",IF($H$4="TEBT0714_REV01",CALC_CONN_TEBT0714_REV01!$G50&amp; " --&gt; " &amp;CALC_CONN_TEBT0714_REV01!$I50&amp; " --&gt; ")))),"---")</f>
        <v>---</v>
      </c>
      <c r="I50" s="23" t="str">
        <f>IFERROR(IF(VLOOKUP($D50&amp;"-"&amp;$E50,IF($H$4="TEBA0714_REV01",CALC_CONN_TEBA0714_REV01!$F:$H,IF($H$4="TEBB0714_REV01",CALC_CONN_TEBB0714_REV01!$F:$H,IF($H$4="TEBT0714_REV01",CALC_CONN_TEBT0714_REV01!$F:$H))),3,0)="--",VLOOKUP($D50&amp;"-"&amp;$E50,IF($H$4="TEBA0714_REV01",CALC_CONN_TEBA0714_REV01!$F:$H,IF($H$4="TEBB0714_REV01",CALC_CONN_TEBB0714_REV01!$F:$H,IF($H$4="TEBT0714_REV01",CALC_CONN_TEBT0714_REV01!$F:$H))),2,0),VLOOKUP($D50&amp;"-"&amp;$E50,IF($H$4="TEBA0714_REV01",CALC_CONN_TEBA0714_REV01!$F:$H,IF($H$4="TEBB0714_REV01",CALC_CONN_TEBB0714_REV01!$F:$H,IF($H$4="TEBT0714_REV01",CALC_CONN_TEBT0714_REV01!$F:$H))),3,0)),"---")</f>
        <v>---</v>
      </c>
      <c r="J50" s="23" t="str">
        <f>IFERROR(VLOOKUP(I50,IF($H$4="TEBA0714_REV01",RAW_c_TEBA0714_REV01!$AE:$AM,IF($H$4="TEBB0714_REV01",RAW_c_TEBB0714_REV01!$AE:$AM,IF($H$4="TEBT0714_REV01",RAW_c_TEBT0714_REV01!$AE:$AM))),9,0),"---")</f>
        <v>---</v>
      </c>
      <c r="K50" s="23" t="str">
        <f>IFERROR(VLOOKUP(D50&amp;"-"&amp;E50,IF($H$4="TEBA0714_REV01",RAW_c_TEBA0714_REV01!$AD:$AK,IF($H$4="TEBB0714_REV01",RAW_c_TEBB0714_REV01!$AD:$AK,IF($H$4="TEBT0714_REV01",RAW_c_TEBT0714_REV01!$AD:$AK,"???"))),6,0),"---")</f>
        <v>---</v>
      </c>
      <c r="L50" s="23" t="str">
        <f>IFERROR(VLOOKUP(D50&amp;"-"&amp;E50,IF($H$4="TEBA0714_REV01",RAW_c_TEBA0714_REV01!$AD:$AL,IF($H$4="TEBB0714_REV01",RAW_c_TEBB0714_REV01!$AD:$AL,IF($H$4="TEBT0714_REV01",RAW_c_TEBT0714_REV01!$AD:$AL,"???"))),9,0),"---")</f>
        <v>---</v>
      </c>
      <c r="M50" s="23" t="str">
        <f>IFERROR(IF(VLOOKUP($F50&amp;"-"&amp;$G50,IF($M$4="TE0714_REV01",RAW_m_TE0714_REV01!$F:$AU,IF($M$4="TE0714_REV02",RAW_m_TE0714_REV02!$F:$AU,IF($M$4="TE0714_REV03",RAW_m_TE0714_REV03!$F:$AU))),43,0)="--","---",IF($M$4="TE0714_REV01",RAW_m_TE0714_REV01!$AT50&amp; " --&gt; " &amp;RAW_m_TE0714_REV01!$AU50&amp; " --&gt; ",IF($M$4="TE0714_REV02",RAW_m_TE0714_REV02!$AT50&amp; " --&gt; " &amp;RAW_m_TE0714_REV02!$AU50&amp; " --&gt; ",IF($M$4="TE0714_REV03",RAW_m_TE0714_REV03!$AT50&amp; " --&gt; " &amp;RAW_m_TE0714_REV03!$AU50&amp; " --&gt; ")))),"---")</f>
        <v>---</v>
      </c>
      <c r="N50" s="23" t="str">
        <f>IFERROR(VLOOKUP(F50&amp;"-"&amp;G50,IF($M$4="TE0714_REV01",RAW_m_TE0714_REV01!$AD:$AJ,IF($M$4="TE0714_REV02",RAW_m_TE0714_REV02!$AD:$AJ,IF($M$4="TE0714_REV03",RAW_m_TE0714_REV03!$AD:$AJ))),7,0),"---")</f>
        <v>---</v>
      </c>
      <c r="O50" s="23" t="str">
        <f>IFERROR(VLOOKUP(N50,IF($M$4="TE0714_REV01",RAW_m_TE0714_REV01!$AJ:$AK,IF($M$4="TE0714_REV02",RAW_m_TE0714_REV02!$AJ:$AK,IF($M$4="TE0714_REV03",RAW_m_TE0714_REV03!$AJ:$AK))),2,0),"---")</f>
        <v>---</v>
      </c>
      <c r="P50" s="23" t="str">
        <f>IFERROR(VLOOKUP(F50&amp;"-"&amp;G50,IF($M$4="TE0714_REV01",RAW_m_TE0714_REV01!$AD:$AG,IF($M$4="TE0714_REV02",RAW_m_TE0714_REV02!$AD:$AG,IF($M$4="TE0714_REV03",RAW_m_TE0714_REV03!$AD:$AG))),3,0),"---")</f>
        <v>---</v>
      </c>
      <c r="Q50" s="23" t="str">
        <f>IFERROR(VLOOKUP(N50,IF($M$4="TE0714_REV01",RAW_m_TE0714_REV01!$AE:$AH,IF($M$4="TE0714_REV02",RAW_m_TE0714_REV02!$AE:$AH,IF($M$4="TE0714_REV03",RAW_m_TE0714_REV03!$AE:$AH))),4,0),"---")</f>
        <v>---</v>
      </c>
      <c r="R50" s="23" t="str">
        <f>IFERROR(VLOOKUP(F50&amp;"-"&amp;G50,IF($M$4="TE0714_REV01",RAW_m_TE0714_REV01!$AD:$AG,IF($M$4="TE0714_REV02",RAW_m_TE0714_REV02!$AD:$AG,IF($M$4="TE0714_REV03",RAW_m_TE0714_REV03!$AD:$AG))),4,0),"---")</f>
        <v>---</v>
      </c>
    </row>
    <row r="51" spans="2:18" x14ac:dyDescent="0.25">
      <c r="B51" s="4">
        <v>46</v>
      </c>
      <c r="C51" s="23" t="str">
        <f>IFERROR(INDEX(B2B!A:F,MATCH('B2B Pin Table'!B51,B2B!A:A,0),6),"---")</f>
        <v>46</v>
      </c>
      <c r="D51" s="57" t="str">
        <f>IFERROR(IF((COUNTIF(B2B!A47:K47,H49)&lt;0),"---",INDEX(B2B!A:K,MATCH('B2B Pin Table'!B51,B2B!A:A,0),2)),"---")</f>
        <v>JM1</v>
      </c>
      <c r="E51" s="58" t="str">
        <f>IFERROR(IF((COUNTIF(B2B!A47:K47,H49)&lt;0),"---",INDEX(B2B!A:K,MATCH('B2B Pin Table'!B51,B2B!A:A,0),3)),"---")</f>
        <v>45</v>
      </c>
      <c r="F51" s="57" t="str">
        <f>IFERROR(IF((COUNTIF(B2B!A47:K47,L49)&lt;0),"---",INDEX(B2B!A:K,MATCH('B2B Pin Table'!B51,B2B!A:A,0),4)),"---")</f>
        <v>JM1</v>
      </c>
      <c r="G51" s="23" t="str">
        <f>IFERROR(IF((COUNTIF(B2B!A47:K47,L49)&lt;0),"---",INDEX(B2B!A:K,MATCH('B2B Pin Table'!B51,B2B!A:A,0),5)),"---")</f>
        <v>46</v>
      </c>
      <c r="H51" s="23" t="str">
        <f>IFERROR(IF(VLOOKUP($D51&amp;"-"&amp;$E51,IF($H$4="TEBA0714_REV01",CALC_CONN_TEBA0714_REV01!$F:$I,IF($H$4="TEBB0714_REV01",CALC_CONN_TEBB0714_REV01!$F:$I,IF($H$4="TEBT0714_REV01",CALC_CONN_TEBT0714_REV01!$F:$I))),4,0)="--","---",IF($H$4="TEBA0714_REV01",CALC_CONN_TEBA0714_REV01!$G51&amp; " --&gt; " &amp;CALC_CONN_TEBA0714_REV01!$I51&amp; " --&gt; ",IF($H$4="TEBB0714_REV01",CALC_CONN_TEBB0714_REV01!$G51&amp; " --&gt; " &amp;CALC_CONN_TEBB0714_REV01!$I51&amp; " --&gt; ",IF($H$4="TEBT0714_REV01",CALC_CONN_TEBT0714_REV01!$G51&amp; " --&gt; " &amp;CALC_CONN_TEBT0714_REV01!$I51&amp; " --&gt; ")))),"---")</f>
        <v>---</v>
      </c>
      <c r="I51" s="23" t="str">
        <f>IFERROR(IF(VLOOKUP($D51&amp;"-"&amp;$E51,IF($H$4="TEBA0714_REV01",CALC_CONN_TEBA0714_REV01!$F:$H,IF($H$4="TEBB0714_REV01",CALC_CONN_TEBB0714_REV01!$F:$H,IF($H$4="TEBT0714_REV01",CALC_CONN_TEBT0714_REV01!$F:$H))),3,0)="--",VLOOKUP($D51&amp;"-"&amp;$E51,IF($H$4="TEBA0714_REV01",CALC_CONN_TEBA0714_REV01!$F:$H,IF($H$4="TEBB0714_REV01",CALC_CONN_TEBB0714_REV01!$F:$H,IF($H$4="TEBT0714_REV01",CALC_CONN_TEBT0714_REV01!$F:$H))),2,0),VLOOKUP($D51&amp;"-"&amp;$E51,IF($H$4="TEBA0714_REV01",CALC_CONN_TEBA0714_REV01!$F:$H,IF($H$4="TEBB0714_REV01",CALC_CONN_TEBB0714_REV01!$F:$H,IF($H$4="TEBT0714_REV01",CALC_CONN_TEBT0714_REV01!$F:$H))),3,0)),"---")</f>
        <v>---</v>
      </c>
      <c r="J51" s="23" t="str">
        <f>IFERROR(VLOOKUP(I51,IF($H$4="TEBA0714_REV01",RAW_c_TEBA0714_REV01!$AE:$AM,IF($H$4="TEBB0714_REV01",RAW_c_TEBB0714_REV01!$AE:$AM,IF($H$4="TEBT0714_REV01",RAW_c_TEBT0714_REV01!$AE:$AM))),9,0),"---")</f>
        <v>---</v>
      </c>
      <c r="K51" s="23" t="str">
        <f>IFERROR(VLOOKUP(D51&amp;"-"&amp;E51,IF($H$4="TEBA0714_REV01",RAW_c_TEBA0714_REV01!$AD:$AK,IF($H$4="TEBB0714_REV01",RAW_c_TEBB0714_REV01!$AD:$AK,IF($H$4="TEBT0714_REV01",RAW_c_TEBT0714_REV01!$AD:$AK,"???"))),6,0),"---")</f>
        <v>---</v>
      </c>
      <c r="L51" s="23" t="str">
        <f>IFERROR(VLOOKUP(D51&amp;"-"&amp;E51,IF($H$4="TEBA0714_REV01",RAW_c_TEBA0714_REV01!$AD:$AL,IF($H$4="TEBB0714_REV01",RAW_c_TEBB0714_REV01!$AD:$AL,IF($H$4="TEBT0714_REV01",RAW_c_TEBT0714_REV01!$AD:$AL,"???"))),9,0),"---")</f>
        <v>---</v>
      </c>
      <c r="M51" s="23" t="str">
        <f>IFERROR(IF(VLOOKUP($F51&amp;"-"&amp;$G51,IF($M$4="TE0714_REV01",RAW_m_TE0714_REV01!$F:$AU,IF($M$4="TE0714_REV02",RAW_m_TE0714_REV02!$F:$AU,IF($M$4="TE0714_REV03",RAW_m_TE0714_REV03!$F:$AU))),43,0)="--","---",IF($M$4="TE0714_REV01",RAW_m_TE0714_REV01!$AT51&amp; " --&gt; " &amp;RAW_m_TE0714_REV01!$AU51&amp; " --&gt; ",IF($M$4="TE0714_REV02",RAW_m_TE0714_REV02!$AT51&amp; " --&gt; " &amp;RAW_m_TE0714_REV02!$AU51&amp; " --&gt; ",IF($M$4="TE0714_REV03",RAW_m_TE0714_REV03!$AT51&amp; " --&gt; " &amp;RAW_m_TE0714_REV03!$AU51&amp; " --&gt; ")))),"---")</f>
        <v>---</v>
      </c>
      <c r="N51" s="23" t="str">
        <f>IFERROR(VLOOKUP(F51&amp;"-"&amp;G51,IF($M$4="TE0714_REV01",RAW_m_TE0714_REV01!$AD:$AJ,IF($M$4="TE0714_REV02",RAW_m_TE0714_REV02!$AD:$AJ,IF($M$4="TE0714_REV03",RAW_m_TE0714_REV03!$AD:$AJ))),7,0),"---")</f>
        <v>---</v>
      </c>
      <c r="O51" s="23" t="str">
        <f>IFERROR(VLOOKUP(N51,IF($M$4="TE0714_REV01",RAW_m_TE0714_REV01!$AJ:$AK,IF($M$4="TE0714_REV02",RAW_m_TE0714_REV02!$AJ:$AK,IF($M$4="TE0714_REV03",RAW_m_TE0714_REV03!$AJ:$AK))),2,0),"---")</f>
        <v>---</v>
      </c>
      <c r="P51" s="23" t="str">
        <f>IFERROR(VLOOKUP(F51&amp;"-"&amp;G51,IF($M$4="TE0714_REV01",RAW_m_TE0714_REV01!$AD:$AG,IF($M$4="TE0714_REV02",RAW_m_TE0714_REV02!$AD:$AG,IF($M$4="TE0714_REV03",RAW_m_TE0714_REV03!$AD:$AG))),3,0),"---")</f>
        <v>---</v>
      </c>
      <c r="Q51" s="23" t="str">
        <f>IFERROR(VLOOKUP(N51,IF($M$4="TE0714_REV01",RAW_m_TE0714_REV01!$AE:$AH,IF($M$4="TE0714_REV02",RAW_m_TE0714_REV02!$AE:$AH,IF($M$4="TE0714_REV03",RAW_m_TE0714_REV03!$AE:$AH))),4,0),"---")</f>
        <v>---</v>
      </c>
      <c r="R51" s="23" t="str">
        <f>IFERROR(VLOOKUP(F51&amp;"-"&amp;G51,IF($M$4="TE0714_REV01",RAW_m_TE0714_REV01!$AD:$AG,IF($M$4="TE0714_REV02",RAW_m_TE0714_REV02!$AD:$AG,IF($M$4="TE0714_REV03",RAW_m_TE0714_REV03!$AD:$AG))),4,0),"---")</f>
        <v>---</v>
      </c>
    </row>
    <row r="52" spans="2:18" x14ac:dyDescent="0.25">
      <c r="B52" s="4">
        <v>47</v>
      </c>
      <c r="C52" s="23" t="str">
        <f>IFERROR(INDEX(B2B!A:F,MATCH('B2B Pin Table'!B52,B2B!A:A,0),6),"---")</f>
        <v>Power GND</v>
      </c>
      <c r="D52" s="57" t="str">
        <f>IFERROR(IF((COUNTIF(B2B!A48:K48,H50)&lt;0),"---",INDEX(B2B!A:K,MATCH('B2B Pin Table'!B52,B2B!A:A,0),2)),"---")</f>
        <v>JM1</v>
      </c>
      <c r="E52" s="58" t="str">
        <f>IFERROR(IF((COUNTIF(B2B!A48:K48,H50)&lt;0),"---",INDEX(B2B!A:K,MATCH('B2B Pin Table'!B52,B2B!A:A,0),3)),"---")</f>
        <v>48</v>
      </c>
      <c r="F52" s="57" t="str">
        <f>IFERROR(IF((COUNTIF(B2B!A48:K48,L50)&lt;0),"---",INDEX(B2B!A:K,MATCH('B2B Pin Table'!B52,B2B!A:A,0),4)),"---")</f>
        <v>JM1</v>
      </c>
      <c r="G52" s="23" t="str">
        <f>IFERROR(IF((COUNTIF(B2B!A48:K48,L50)&lt;0),"---",INDEX(B2B!A:K,MATCH('B2B Pin Table'!B52,B2B!A:A,0),5)),"---")</f>
        <v>47</v>
      </c>
      <c r="H52" s="23" t="str">
        <f>IFERROR(IF(VLOOKUP($D52&amp;"-"&amp;$E52,IF($H$4="TEBA0714_REV01",CALC_CONN_TEBA0714_REV01!$F:$I,IF($H$4="TEBB0714_REV01",CALC_CONN_TEBB0714_REV01!$F:$I,IF($H$4="TEBT0714_REV01",CALC_CONN_TEBT0714_REV01!$F:$I))),4,0)="--","---",IF($H$4="TEBA0714_REV01",CALC_CONN_TEBA0714_REV01!$G52&amp; " --&gt; " &amp;CALC_CONN_TEBA0714_REV01!$I52&amp; " --&gt; ",IF($H$4="TEBB0714_REV01",CALC_CONN_TEBB0714_REV01!$G52&amp; " --&gt; " &amp;CALC_CONN_TEBB0714_REV01!$I52&amp; " --&gt; ",IF($H$4="TEBT0714_REV01",CALC_CONN_TEBT0714_REV01!$G52&amp; " --&gt; " &amp;CALC_CONN_TEBT0714_REV01!$I52&amp; " --&gt; ")))),"---")</f>
        <v>---</v>
      </c>
      <c r="I52" s="23" t="str">
        <f>IFERROR(IF(VLOOKUP($D52&amp;"-"&amp;$E52,IF($H$4="TEBA0714_REV01",CALC_CONN_TEBA0714_REV01!$F:$H,IF($H$4="TEBB0714_REV01",CALC_CONN_TEBB0714_REV01!$F:$H,IF($H$4="TEBT0714_REV01",CALC_CONN_TEBT0714_REV01!$F:$H))),3,0)="--",VLOOKUP($D52&amp;"-"&amp;$E52,IF($H$4="TEBA0714_REV01",CALC_CONN_TEBA0714_REV01!$F:$H,IF($H$4="TEBB0714_REV01",CALC_CONN_TEBB0714_REV01!$F:$H,IF($H$4="TEBT0714_REV01",CALC_CONN_TEBT0714_REV01!$F:$H))),2,0),VLOOKUP($D52&amp;"-"&amp;$E52,IF($H$4="TEBA0714_REV01",CALC_CONN_TEBA0714_REV01!$F:$H,IF($H$4="TEBB0714_REV01",CALC_CONN_TEBB0714_REV01!$F:$H,IF($H$4="TEBT0714_REV01",CALC_CONN_TEBT0714_REV01!$F:$H))),3,0)),"---")</f>
        <v>---</v>
      </c>
      <c r="J52" s="23" t="str">
        <f>IFERROR(VLOOKUP(I52,IF($H$4="TEBA0714_REV01",RAW_c_TEBA0714_REV01!$AE:$AM,IF($H$4="TEBB0714_REV01",RAW_c_TEBB0714_REV01!$AE:$AM,IF($H$4="TEBT0714_REV01",RAW_c_TEBT0714_REV01!$AE:$AM))),9,0),"---")</f>
        <v>---</v>
      </c>
      <c r="K52" s="23" t="str">
        <f>IFERROR(VLOOKUP(D52&amp;"-"&amp;E52,IF($H$4="TEBA0714_REV01",RAW_c_TEBA0714_REV01!$AD:$AK,IF($H$4="TEBB0714_REV01",RAW_c_TEBB0714_REV01!$AD:$AK,IF($H$4="TEBT0714_REV01",RAW_c_TEBT0714_REV01!$AD:$AK,"???"))),6,0),"---")</f>
        <v>---</v>
      </c>
      <c r="L52" s="23" t="str">
        <f>IFERROR(VLOOKUP(D52&amp;"-"&amp;E52,IF($H$4="TEBA0714_REV01",RAW_c_TEBA0714_REV01!$AD:$AL,IF($H$4="TEBB0714_REV01",RAW_c_TEBB0714_REV01!$AD:$AL,IF($H$4="TEBT0714_REV01",RAW_c_TEBT0714_REV01!$AD:$AL,"???"))),9,0),"---")</f>
        <v>---</v>
      </c>
      <c r="M52" s="23" t="str">
        <f>IFERROR(IF(VLOOKUP($F52&amp;"-"&amp;$G52,IF($M$4="TE0714_REV01",RAW_m_TE0714_REV01!$F:$AU,IF($M$4="TE0714_REV02",RAW_m_TE0714_REV02!$F:$AU,IF($M$4="TE0714_REV03",RAW_m_TE0714_REV03!$F:$AU))),43,0)="--","---",IF($M$4="TE0714_REV01",RAW_m_TE0714_REV01!$AT52&amp; " --&gt; " &amp;RAW_m_TE0714_REV01!$AU52&amp; " --&gt; ",IF($M$4="TE0714_REV02",RAW_m_TE0714_REV02!$AT52&amp; " --&gt; " &amp;RAW_m_TE0714_REV02!$AU52&amp; " --&gt; ",IF($M$4="TE0714_REV03",RAW_m_TE0714_REV03!$AT52&amp; " --&gt; " &amp;RAW_m_TE0714_REV03!$AU52&amp; " --&gt; ")))),"---")</f>
        <v>---</v>
      </c>
      <c r="N52" s="23" t="str">
        <f>IFERROR(VLOOKUP(F52&amp;"-"&amp;G52,IF($M$4="TE0714_REV01",RAW_m_TE0714_REV01!$AD:$AJ,IF($M$4="TE0714_REV02",RAW_m_TE0714_REV02!$AD:$AJ,IF($M$4="TE0714_REV03",RAW_m_TE0714_REV03!$AD:$AJ))),7,0),"---")</f>
        <v>---</v>
      </c>
      <c r="O52" s="23" t="str">
        <f>IFERROR(VLOOKUP(N52,IF($M$4="TE0714_REV01",RAW_m_TE0714_REV01!$AJ:$AK,IF($M$4="TE0714_REV02",RAW_m_TE0714_REV02!$AJ:$AK,IF($M$4="TE0714_REV03",RAW_m_TE0714_REV03!$AJ:$AK))),2,0),"---")</f>
        <v>---</v>
      </c>
      <c r="P52" s="23" t="str">
        <f>IFERROR(VLOOKUP(F52&amp;"-"&amp;G52,IF($M$4="TE0714_REV01",RAW_m_TE0714_REV01!$AD:$AG,IF($M$4="TE0714_REV02",RAW_m_TE0714_REV02!$AD:$AG,IF($M$4="TE0714_REV03",RAW_m_TE0714_REV03!$AD:$AG))),3,0),"---")</f>
        <v>---</v>
      </c>
      <c r="Q52" s="23" t="str">
        <f>IFERROR(VLOOKUP(N52,IF($M$4="TE0714_REV01",RAW_m_TE0714_REV01!$AE:$AH,IF($M$4="TE0714_REV02",RAW_m_TE0714_REV02!$AE:$AH,IF($M$4="TE0714_REV03",RAW_m_TE0714_REV03!$AE:$AH))),4,0),"---")</f>
        <v>---</v>
      </c>
      <c r="R52" s="23" t="str">
        <f>IFERROR(VLOOKUP(F52&amp;"-"&amp;G52,IF($M$4="TE0714_REV01",RAW_m_TE0714_REV01!$AD:$AG,IF($M$4="TE0714_REV02",RAW_m_TE0714_REV02!$AD:$AG,IF($M$4="TE0714_REV03",RAW_m_TE0714_REV03!$AD:$AG))),4,0),"---")</f>
        <v>---</v>
      </c>
    </row>
    <row r="53" spans="2:18" x14ac:dyDescent="0.25">
      <c r="B53" s="4">
        <v>48</v>
      </c>
      <c r="C53" s="23" t="str">
        <f>IFERROR(INDEX(B2B!A:F,MATCH('B2B Pin Table'!B53,B2B!A:A,0),6),"---")</f>
        <v>Power GND</v>
      </c>
      <c r="D53" s="57" t="str">
        <f>IFERROR(IF((COUNTIF(B2B!A49:K49,H51)&lt;0),"---",INDEX(B2B!A:K,MATCH('B2B Pin Table'!B53,B2B!A:A,0),2)),"---")</f>
        <v>JM1</v>
      </c>
      <c r="E53" s="58" t="str">
        <f>IFERROR(IF((COUNTIF(B2B!A49:K49,H51)&lt;0),"---",INDEX(B2B!A:K,MATCH('B2B Pin Table'!B53,B2B!A:A,0),3)),"---")</f>
        <v>47</v>
      </c>
      <c r="F53" s="57" t="str">
        <f>IFERROR(IF((COUNTIF(B2B!A49:K49,L51)&lt;0),"---",INDEX(B2B!A:K,MATCH('B2B Pin Table'!B53,B2B!A:A,0),4)),"---")</f>
        <v>JM1</v>
      </c>
      <c r="G53" s="23" t="str">
        <f>IFERROR(IF((COUNTIF(B2B!A49:K49,L51)&lt;0),"---",INDEX(B2B!A:K,MATCH('B2B Pin Table'!B53,B2B!A:A,0),5)),"---")</f>
        <v>48</v>
      </c>
      <c r="H53" s="23" t="str">
        <f>IFERROR(IF(VLOOKUP($D53&amp;"-"&amp;$E53,IF($H$4="TEBA0714_REV01",CALC_CONN_TEBA0714_REV01!$F:$I,IF($H$4="TEBB0714_REV01",CALC_CONN_TEBB0714_REV01!$F:$I,IF($H$4="TEBT0714_REV01",CALC_CONN_TEBT0714_REV01!$F:$I))),4,0)="--","---",IF($H$4="TEBA0714_REV01",CALC_CONN_TEBA0714_REV01!$G53&amp; " --&gt; " &amp;CALC_CONN_TEBA0714_REV01!$I53&amp; " --&gt; ",IF($H$4="TEBB0714_REV01",CALC_CONN_TEBB0714_REV01!$G53&amp; " --&gt; " &amp;CALC_CONN_TEBB0714_REV01!$I53&amp; " --&gt; ",IF($H$4="TEBT0714_REV01",CALC_CONN_TEBT0714_REV01!$G53&amp; " --&gt; " &amp;CALC_CONN_TEBT0714_REV01!$I53&amp; " --&gt; ")))),"---")</f>
        <v>---</v>
      </c>
      <c r="I53" s="23" t="str">
        <f>IFERROR(IF(VLOOKUP($D53&amp;"-"&amp;$E53,IF($H$4="TEBA0714_REV01",CALC_CONN_TEBA0714_REV01!$F:$H,IF($H$4="TEBB0714_REV01",CALC_CONN_TEBB0714_REV01!$F:$H,IF($H$4="TEBT0714_REV01",CALC_CONN_TEBT0714_REV01!$F:$H))),3,0)="--",VLOOKUP($D53&amp;"-"&amp;$E53,IF($H$4="TEBA0714_REV01",CALC_CONN_TEBA0714_REV01!$F:$H,IF($H$4="TEBB0714_REV01",CALC_CONN_TEBB0714_REV01!$F:$H,IF($H$4="TEBT0714_REV01",CALC_CONN_TEBT0714_REV01!$F:$H))),2,0),VLOOKUP($D53&amp;"-"&amp;$E53,IF($H$4="TEBA0714_REV01",CALC_CONN_TEBA0714_REV01!$F:$H,IF($H$4="TEBB0714_REV01",CALC_CONN_TEBB0714_REV01!$F:$H,IF($H$4="TEBT0714_REV01",CALC_CONN_TEBT0714_REV01!$F:$H))),3,0)),"---")</f>
        <v>---</v>
      </c>
      <c r="J53" s="23" t="str">
        <f>IFERROR(VLOOKUP(I53,IF($H$4="TEBA0714_REV01",RAW_c_TEBA0714_REV01!$AE:$AM,IF($H$4="TEBB0714_REV01",RAW_c_TEBB0714_REV01!$AE:$AM,IF($H$4="TEBT0714_REV01",RAW_c_TEBT0714_REV01!$AE:$AM))),9,0),"---")</f>
        <v>---</v>
      </c>
      <c r="K53" s="23" t="str">
        <f>IFERROR(VLOOKUP(D53&amp;"-"&amp;E53,IF($H$4="TEBA0714_REV01",RAW_c_TEBA0714_REV01!$AD:$AK,IF($H$4="TEBB0714_REV01",RAW_c_TEBB0714_REV01!$AD:$AK,IF($H$4="TEBT0714_REV01",RAW_c_TEBT0714_REV01!$AD:$AK,"???"))),6,0),"---")</f>
        <v>---</v>
      </c>
      <c r="L53" s="23" t="str">
        <f>IFERROR(VLOOKUP(D53&amp;"-"&amp;E53,IF($H$4="TEBA0714_REV01",RAW_c_TEBA0714_REV01!$AD:$AL,IF($H$4="TEBB0714_REV01",RAW_c_TEBB0714_REV01!$AD:$AL,IF($H$4="TEBT0714_REV01",RAW_c_TEBT0714_REV01!$AD:$AL,"???"))),9,0),"---")</f>
        <v>---</v>
      </c>
      <c r="M53" s="23" t="str">
        <f>IFERROR(IF(VLOOKUP($F53&amp;"-"&amp;$G53,IF($M$4="TE0714_REV01",RAW_m_TE0714_REV01!$F:$AU,IF($M$4="TE0714_REV02",RAW_m_TE0714_REV02!$F:$AU,IF($M$4="TE0714_REV03",RAW_m_TE0714_REV03!$F:$AU))),43,0)="--","---",IF($M$4="TE0714_REV01",RAW_m_TE0714_REV01!$AT53&amp; " --&gt; " &amp;RAW_m_TE0714_REV01!$AU53&amp; " --&gt; ",IF($M$4="TE0714_REV02",RAW_m_TE0714_REV02!$AT53&amp; " --&gt; " &amp;RAW_m_TE0714_REV02!$AU53&amp; " --&gt; ",IF($M$4="TE0714_REV03",RAW_m_TE0714_REV03!$AT53&amp; " --&gt; " &amp;RAW_m_TE0714_REV03!$AU53&amp; " --&gt; ")))),"---")</f>
        <v>---</v>
      </c>
      <c r="N53" s="23" t="str">
        <f>IFERROR(VLOOKUP(F53&amp;"-"&amp;G53,IF($M$4="TE0714_REV01",RAW_m_TE0714_REV01!$AD:$AJ,IF($M$4="TE0714_REV02",RAW_m_TE0714_REV02!$AD:$AJ,IF($M$4="TE0714_REV03",RAW_m_TE0714_REV03!$AD:$AJ))),7,0),"---")</f>
        <v>---</v>
      </c>
      <c r="O53" s="23" t="str">
        <f>IFERROR(VLOOKUP(N53,IF($M$4="TE0714_REV01",RAW_m_TE0714_REV01!$AJ:$AK,IF($M$4="TE0714_REV02",RAW_m_TE0714_REV02!$AJ:$AK,IF($M$4="TE0714_REV03",RAW_m_TE0714_REV03!$AJ:$AK))),2,0),"---")</f>
        <v>---</v>
      </c>
      <c r="P53" s="23" t="str">
        <f>IFERROR(VLOOKUP(F53&amp;"-"&amp;G53,IF($M$4="TE0714_REV01",RAW_m_TE0714_REV01!$AD:$AG,IF($M$4="TE0714_REV02",RAW_m_TE0714_REV02!$AD:$AG,IF($M$4="TE0714_REV03",RAW_m_TE0714_REV03!$AD:$AG))),3,0),"---")</f>
        <v>---</v>
      </c>
      <c r="Q53" s="23" t="str">
        <f>IFERROR(VLOOKUP(N53,IF($M$4="TE0714_REV01",RAW_m_TE0714_REV01!$AE:$AH,IF($M$4="TE0714_REV02",RAW_m_TE0714_REV02!$AE:$AH,IF($M$4="TE0714_REV03",RAW_m_TE0714_REV03!$AE:$AH))),4,0),"---")</f>
        <v>---</v>
      </c>
      <c r="R53" s="23" t="str">
        <f>IFERROR(VLOOKUP(F53&amp;"-"&amp;G53,IF($M$4="TE0714_REV01",RAW_m_TE0714_REV01!$AD:$AG,IF($M$4="TE0714_REV02",RAW_m_TE0714_REV02!$AD:$AG,IF($M$4="TE0714_REV03",RAW_m_TE0714_REV03!$AD:$AG))),4,0),"---")</f>
        <v>---</v>
      </c>
    </row>
    <row r="54" spans="2:18" x14ac:dyDescent="0.25">
      <c r="B54" s="4">
        <v>49</v>
      </c>
      <c r="C54" s="23" t="str">
        <f>IFERROR(INDEX(B2B!A:F,MATCH('B2B Pin Table'!B54,B2B!A:A,0),6),"---")</f>
        <v>49</v>
      </c>
      <c r="D54" s="57" t="str">
        <f>IFERROR(IF((COUNTIF(B2B!A50:K50,H52)&lt;0),"---",INDEX(B2B!A:K,MATCH('B2B Pin Table'!B54,B2B!A:A,0),2)),"---")</f>
        <v>JM1</v>
      </c>
      <c r="E54" s="58" t="str">
        <f>IFERROR(IF((COUNTIF(B2B!A50:K50,H52)&lt;0),"---",INDEX(B2B!A:K,MATCH('B2B Pin Table'!B54,B2B!A:A,0),3)),"---")</f>
        <v>50</v>
      </c>
      <c r="F54" s="57" t="str">
        <f>IFERROR(IF((COUNTIF(B2B!A50:K50,L52)&lt;0),"---",INDEX(B2B!A:K,MATCH('B2B Pin Table'!B54,B2B!A:A,0),4)),"---")</f>
        <v>JM1</v>
      </c>
      <c r="G54" s="23" t="str">
        <f>IFERROR(IF((COUNTIF(B2B!A50:K50,L52)&lt;0),"---",INDEX(B2B!A:K,MATCH('B2B Pin Table'!B54,B2B!A:A,0),5)),"---")</f>
        <v>49</v>
      </c>
      <c r="H54" s="23" t="str">
        <f>IFERROR(IF(VLOOKUP($D54&amp;"-"&amp;$E54,IF($H$4="TEBA0714_REV01",CALC_CONN_TEBA0714_REV01!$F:$I,IF($H$4="TEBB0714_REV01",CALC_CONN_TEBB0714_REV01!$F:$I,IF($H$4="TEBT0714_REV01",CALC_CONN_TEBT0714_REV01!$F:$I))),4,0)="--","---",IF($H$4="TEBA0714_REV01",CALC_CONN_TEBA0714_REV01!$G54&amp; " --&gt; " &amp;CALC_CONN_TEBA0714_REV01!$I54&amp; " --&gt; ",IF($H$4="TEBB0714_REV01",CALC_CONN_TEBB0714_REV01!$G54&amp; " --&gt; " &amp;CALC_CONN_TEBB0714_REV01!$I54&amp; " --&gt; ",IF($H$4="TEBT0714_REV01",CALC_CONN_TEBT0714_REV01!$G54&amp; " --&gt; " &amp;CALC_CONN_TEBT0714_REV01!$I54&amp; " --&gt; ")))),"---")</f>
        <v>---</v>
      </c>
      <c r="I54" s="23" t="str">
        <f>IFERROR(IF(VLOOKUP($D54&amp;"-"&amp;$E54,IF($H$4="TEBA0714_REV01",CALC_CONN_TEBA0714_REV01!$F:$H,IF($H$4="TEBB0714_REV01",CALC_CONN_TEBB0714_REV01!$F:$H,IF($H$4="TEBT0714_REV01",CALC_CONN_TEBT0714_REV01!$F:$H))),3,0)="--",VLOOKUP($D54&amp;"-"&amp;$E54,IF($H$4="TEBA0714_REV01",CALC_CONN_TEBA0714_REV01!$F:$H,IF($H$4="TEBB0714_REV01",CALC_CONN_TEBB0714_REV01!$F:$H,IF($H$4="TEBT0714_REV01",CALC_CONN_TEBT0714_REV01!$F:$H))),2,0),VLOOKUP($D54&amp;"-"&amp;$E54,IF($H$4="TEBA0714_REV01",CALC_CONN_TEBA0714_REV01!$F:$H,IF($H$4="TEBB0714_REV01",CALC_CONN_TEBB0714_REV01!$F:$H,IF($H$4="TEBT0714_REV01",CALC_CONN_TEBT0714_REV01!$F:$H))),3,0)),"---")</f>
        <v>---</v>
      </c>
      <c r="J54" s="23" t="str">
        <f>IFERROR(VLOOKUP(I54,IF($H$4="TEBA0714_REV01",RAW_c_TEBA0714_REV01!$AE:$AM,IF($H$4="TEBB0714_REV01",RAW_c_TEBB0714_REV01!$AE:$AM,IF($H$4="TEBT0714_REV01",RAW_c_TEBT0714_REV01!$AE:$AM))),9,0),"---")</f>
        <v>---</v>
      </c>
      <c r="K54" s="23" t="str">
        <f>IFERROR(VLOOKUP(D54&amp;"-"&amp;E54,IF($H$4="TEBA0714_REV01",RAW_c_TEBA0714_REV01!$AD:$AK,IF($H$4="TEBB0714_REV01",RAW_c_TEBB0714_REV01!$AD:$AK,IF($H$4="TEBT0714_REV01",RAW_c_TEBT0714_REV01!$AD:$AK,"???"))),6,0),"---")</f>
        <v>---</v>
      </c>
      <c r="L54" s="23" t="str">
        <f>IFERROR(VLOOKUP(D54&amp;"-"&amp;E54,IF($H$4="TEBA0714_REV01",RAW_c_TEBA0714_REV01!$AD:$AL,IF($H$4="TEBB0714_REV01",RAW_c_TEBB0714_REV01!$AD:$AL,IF($H$4="TEBT0714_REV01",RAW_c_TEBT0714_REV01!$AD:$AL,"???"))),9,0),"---")</f>
        <v>---</v>
      </c>
      <c r="M54" s="23" t="str">
        <f>IFERROR(IF(VLOOKUP($F54&amp;"-"&amp;$G54,IF($M$4="TE0714_REV01",RAW_m_TE0714_REV01!$F:$AU,IF($M$4="TE0714_REV02",RAW_m_TE0714_REV02!$F:$AU,IF($M$4="TE0714_REV03",RAW_m_TE0714_REV03!$F:$AU))),43,0)="--","---",IF($M$4="TE0714_REV01",RAW_m_TE0714_REV01!$AT54&amp; " --&gt; " &amp;RAW_m_TE0714_REV01!$AU54&amp; " --&gt; ",IF($M$4="TE0714_REV02",RAW_m_TE0714_REV02!$AT54&amp; " --&gt; " &amp;RAW_m_TE0714_REV02!$AU54&amp; " --&gt; ",IF($M$4="TE0714_REV03",RAW_m_TE0714_REV03!$AT54&amp; " --&gt; " &amp;RAW_m_TE0714_REV03!$AU54&amp; " --&gt; ")))),"---")</f>
        <v>---</v>
      </c>
      <c r="N54" s="23" t="str">
        <f>IFERROR(VLOOKUP(F54&amp;"-"&amp;G54,IF($M$4="TE0714_REV01",RAW_m_TE0714_REV01!$AD:$AJ,IF($M$4="TE0714_REV02",RAW_m_TE0714_REV02!$AD:$AJ,IF($M$4="TE0714_REV03",RAW_m_TE0714_REV03!$AD:$AJ))),7,0),"---")</f>
        <v>---</v>
      </c>
      <c r="O54" s="23" t="str">
        <f>IFERROR(VLOOKUP(N54,IF($M$4="TE0714_REV01",RAW_m_TE0714_REV01!$AJ:$AK,IF($M$4="TE0714_REV02",RAW_m_TE0714_REV02!$AJ:$AK,IF($M$4="TE0714_REV03",RAW_m_TE0714_REV03!$AJ:$AK))),2,0),"---")</f>
        <v>---</v>
      </c>
      <c r="P54" s="23" t="str">
        <f>IFERROR(VLOOKUP(F54&amp;"-"&amp;G54,IF($M$4="TE0714_REV01",RAW_m_TE0714_REV01!$AD:$AG,IF($M$4="TE0714_REV02",RAW_m_TE0714_REV02!$AD:$AG,IF($M$4="TE0714_REV03",RAW_m_TE0714_REV03!$AD:$AG))),3,0),"---")</f>
        <v>---</v>
      </c>
      <c r="Q54" s="23" t="str">
        <f>IFERROR(VLOOKUP(N54,IF($M$4="TE0714_REV01",RAW_m_TE0714_REV01!$AE:$AH,IF($M$4="TE0714_REV02",RAW_m_TE0714_REV02!$AE:$AH,IF($M$4="TE0714_REV03",RAW_m_TE0714_REV03!$AE:$AH))),4,0),"---")</f>
        <v>---</v>
      </c>
      <c r="R54" s="23" t="str">
        <f>IFERROR(VLOOKUP(F54&amp;"-"&amp;G54,IF($M$4="TE0714_REV01",RAW_m_TE0714_REV01!$AD:$AG,IF($M$4="TE0714_REV02",RAW_m_TE0714_REV02!$AD:$AG,IF($M$4="TE0714_REV03",RAW_m_TE0714_REV03!$AD:$AG))),4,0),"---")</f>
        <v>---</v>
      </c>
    </row>
    <row r="55" spans="2:18" x14ac:dyDescent="0.25">
      <c r="B55" s="4">
        <v>50</v>
      </c>
      <c r="C55" s="23" t="str">
        <f>IFERROR(INDEX(B2B!A:F,MATCH('B2B Pin Table'!B55,B2B!A:A,0),6),"---")</f>
        <v>50</v>
      </c>
      <c r="D55" s="57" t="str">
        <f>IFERROR(IF((COUNTIF(B2B!A51:K51,H53)&lt;0),"---",INDEX(B2B!A:K,MATCH('B2B Pin Table'!B55,B2B!A:A,0),2)),"---")</f>
        <v>JM1</v>
      </c>
      <c r="E55" s="58" t="str">
        <f>IFERROR(IF((COUNTIF(B2B!A51:K51,H53)&lt;0),"---",INDEX(B2B!A:K,MATCH('B2B Pin Table'!B55,B2B!A:A,0),3)),"---")</f>
        <v>49</v>
      </c>
      <c r="F55" s="57" t="str">
        <f>IFERROR(IF((COUNTIF(B2B!A51:K51,L53)&lt;0),"---",INDEX(B2B!A:K,MATCH('B2B Pin Table'!B55,B2B!A:A,0),4)),"---")</f>
        <v>JM1</v>
      </c>
      <c r="G55" s="23" t="str">
        <f>IFERROR(IF((COUNTIF(B2B!A51:K51,L53)&lt;0),"---",INDEX(B2B!A:K,MATCH('B2B Pin Table'!B55,B2B!A:A,0),5)),"---")</f>
        <v>50</v>
      </c>
      <c r="H55" s="23" t="str">
        <f>IFERROR(IF(VLOOKUP($D55&amp;"-"&amp;$E55,IF($H$4="TEBA0714_REV01",CALC_CONN_TEBA0714_REV01!$F:$I,IF($H$4="TEBB0714_REV01",CALC_CONN_TEBB0714_REV01!$F:$I,IF($H$4="TEBT0714_REV01",CALC_CONN_TEBT0714_REV01!$F:$I))),4,0)="--","---",IF($H$4="TEBA0714_REV01",CALC_CONN_TEBA0714_REV01!$G55&amp; " --&gt; " &amp;CALC_CONN_TEBA0714_REV01!$I55&amp; " --&gt; ",IF($H$4="TEBB0714_REV01",CALC_CONN_TEBB0714_REV01!$G55&amp; " --&gt; " &amp;CALC_CONN_TEBB0714_REV01!$I55&amp; " --&gt; ",IF($H$4="TEBT0714_REV01",CALC_CONN_TEBT0714_REV01!$G55&amp; " --&gt; " &amp;CALC_CONN_TEBT0714_REV01!$I55&amp; " --&gt; ")))),"---")</f>
        <v>---</v>
      </c>
      <c r="I55" s="23" t="str">
        <f>IFERROR(IF(VLOOKUP($D55&amp;"-"&amp;$E55,IF($H$4="TEBA0714_REV01",CALC_CONN_TEBA0714_REV01!$F:$H,IF($H$4="TEBB0714_REV01",CALC_CONN_TEBB0714_REV01!$F:$H,IF($H$4="TEBT0714_REV01",CALC_CONN_TEBT0714_REV01!$F:$H))),3,0)="--",VLOOKUP($D55&amp;"-"&amp;$E55,IF($H$4="TEBA0714_REV01",CALC_CONN_TEBA0714_REV01!$F:$H,IF($H$4="TEBB0714_REV01",CALC_CONN_TEBB0714_REV01!$F:$H,IF($H$4="TEBT0714_REV01",CALC_CONN_TEBT0714_REV01!$F:$H))),2,0),VLOOKUP($D55&amp;"-"&amp;$E55,IF($H$4="TEBA0714_REV01",CALC_CONN_TEBA0714_REV01!$F:$H,IF($H$4="TEBB0714_REV01",CALC_CONN_TEBB0714_REV01!$F:$H,IF($H$4="TEBT0714_REV01",CALC_CONN_TEBT0714_REV01!$F:$H))),3,0)),"---")</f>
        <v>---</v>
      </c>
      <c r="J55" s="23" t="str">
        <f>IFERROR(VLOOKUP(I55,IF($H$4="TEBA0714_REV01",RAW_c_TEBA0714_REV01!$AE:$AM,IF($H$4="TEBB0714_REV01",RAW_c_TEBB0714_REV01!$AE:$AM,IF($H$4="TEBT0714_REV01",RAW_c_TEBT0714_REV01!$AE:$AM))),9,0),"---")</f>
        <v>---</v>
      </c>
      <c r="K55" s="23" t="str">
        <f>IFERROR(VLOOKUP(D55&amp;"-"&amp;E55,IF($H$4="TEBA0714_REV01",RAW_c_TEBA0714_REV01!$AD:$AK,IF($H$4="TEBB0714_REV01",RAW_c_TEBB0714_REV01!$AD:$AK,IF($H$4="TEBT0714_REV01",RAW_c_TEBT0714_REV01!$AD:$AK,"???"))),6,0),"---")</f>
        <v>---</v>
      </c>
      <c r="L55" s="23" t="str">
        <f>IFERROR(VLOOKUP(D55&amp;"-"&amp;E55,IF($H$4="TEBA0714_REV01",RAW_c_TEBA0714_REV01!$AD:$AL,IF($H$4="TEBB0714_REV01",RAW_c_TEBB0714_REV01!$AD:$AL,IF($H$4="TEBT0714_REV01",RAW_c_TEBT0714_REV01!$AD:$AL,"???"))),9,0),"---")</f>
        <v>---</v>
      </c>
      <c r="M55" s="23" t="str">
        <f>IFERROR(IF(VLOOKUP($F55&amp;"-"&amp;$G55,IF($M$4="TE0714_REV01",RAW_m_TE0714_REV01!$F:$AU,IF($M$4="TE0714_REV02",RAW_m_TE0714_REV02!$F:$AU,IF($M$4="TE0714_REV03",RAW_m_TE0714_REV03!$F:$AU))),43,0)="--","---",IF($M$4="TE0714_REV01",RAW_m_TE0714_REV01!$AT55&amp; " --&gt; " &amp;RAW_m_TE0714_REV01!$AU55&amp; " --&gt; ",IF($M$4="TE0714_REV02",RAW_m_TE0714_REV02!$AT55&amp; " --&gt; " &amp;RAW_m_TE0714_REV02!$AU55&amp; " --&gt; ",IF($M$4="TE0714_REV03",RAW_m_TE0714_REV03!$AT55&amp; " --&gt; " &amp;RAW_m_TE0714_REV03!$AU55&amp; " --&gt; ")))),"---")</f>
        <v>---</v>
      </c>
      <c r="N55" s="23" t="str">
        <f>IFERROR(VLOOKUP(F55&amp;"-"&amp;G55,IF($M$4="TE0714_REV01",RAW_m_TE0714_REV01!$AD:$AJ,IF($M$4="TE0714_REV02",RAW_m_TE0714_REV02!$AD:$AJ,IF($M$4="TE0714_REV03",RAW_m_TE0714_REV03!$AD:$AJ))),7,0),"---")</f>
        <v>---</v>
      </c>
      <c r="O55" s="23" t="str">
        <f>IFERROR(VLOOKUP(N55,IF($M$4="TE0714_REV01",RAW_m_TE0714_REV01!$AJ:$AK,IF($M$4="TE0714_REV02",RAW_m_TE0714_REV02!$AJ:$AK,IF($M$4="TE0714_REV03",RAW_m_TE0714_REV03!$AJ:$AK))),2,0),"---")</f>
        <v>---</v>
      </c>
      <c r="P55" s="23" t="str">
        <f>IFERROR(VLOOKUP(F55&amp;"-"&amp;G55,IF($M$4="TE0714_REV01",RAW_m_TE0714_REV01!$AD:$AG,IF($M$4="TE0714_REV02",RAW_m_TE0714_REV02!$AD:$AG,IF($M$4="TE0714_REV03",RAW_m_TE0714_REV03!$AD:$AG))),3,0),"---")</f>
        <v>---</v>
      </c>
      <c r="Q55" s="23" t="str">
        <f>IFERROR(VLOOKUP(N55,IF($M$4="TE0714_REV01",RAW_m_TE0714_REV01!$AE:$AH,IF($M$4="TE0714_REV02",RAW_m_TE0714_REV02!$AE:$AH,IF($M$4="TE0714_REV03",RAW_m_TE0714_REV03!$AE:$AH))),4,0),"---")</f>
        <v>---</v>
      </c>
      <c r="R55" s="23" t="str">
        <f>IFERROR(VLOOKUP(F55&amp;"-"&amp;G55,IF($M$4="TE0714_REV01",RAW_m_TE0714_REV01!$AD:$AG,IF($M$4="TE0714_REV02",RAW_m_TE0714_REV02!$AD:$AG,IF($M$4="TE0714_REV03",RAW_m_TE0714_REV03!$AD:$AG))),4,0),"---")</f>
        <v>---</v>
      </c>
    </row>
    <row r="56" spans="2:18" x14ac:dyDescent="0.25">
      <c r="B56" s="4">
        <v>51</v>
      </c>
      <c r="C56" s="23" t="str">
        <f>IFERROR(INDEX(B2B!A:F,MATCH('B2B Pin Table'!B56,B2B!A:A,0),6),"---")</f>
        <v>51</v>
      </c>
      <c r="D56" s="57" t="str">
        <f>IFERROR(IF((COUNTIF(B2B!A52:K52,H54)&lt;0),"---",INDEX(B2B!A:K,MATCH('B2B Pin Table'!B56,B2B!A:A,0),2)),"---")</f>
        <v>JM1</v>
      </c>
      <c r="E56" s="58" t="str">
        <f>IFERROR(IF((COUNTIF(B2B!A52:K52,H54)&lt;0),"---",INDEX(B2B!A:K,MATCH('B2B Pin Table'!B56,B2B!A:A,0),3)),"---")</f>
        <v>52</v>
      </c>
      <c r="F56" s="57" t="str">
        <f>IFERROR(IF((COUNTIF(B2B!A52:K52,L54)&lt;0),"---",INDEX(B2B!A:K,MATCH('B2B Pin Table'!B56,B2B!A:A,0),4)),"---")</f>
        <v>JM1</v>
      </c>
      <c r="G56" s="23" t="str">
        <f>IFERROR(IF((COUNTIF(B2B!A52:K52,L54)&lt;0),"---",INDEX(B2B!A:K,MATCH('B2B Pin Table'!B56,B2B!A:A,0),5)),"---")</f>
        <v>51</v>
      </c>
      <c r="H56" s="23" t="str">
        <f>IFERROR(IF(VLOOKUP($D56&amp;"-"&amp;$E56,IF($H$4="TEBA0714_REV01",CALC_CONN_TEBA0714_REV01!$F:$I,IF($H$4="TEBB0714_REV01",CALC_CONN_TEBB0714_REV01!$F:$I,IF($H$4="TEBT0714_REV01",CALC_CONN_TEBT0714_REV01!$F:$I))),4,0)="--","---",IF($H$4="TEBA0714_REV01",CALC_CONN_TEBA0714_REV01!$G56&amp; " --&gt; " &amp;CALC_CONN_TEBA0714_REV01!$I56&amp; " --&gt; ",IF($H$4="TEBB0714_REV01",CALC_CONN_TEBB0714_REV01!$G56&amp; " --&gt; " &amp;CALC_CONN_TEBB0714_REV01!$I56&amp; " --&gt; ",IF($H$4="TEBT0714_REV01",CALC_CONN_TEBT0714_REV01!$G56&amp; " --&gt; " &amp;CALC_CONN_TEBT0714_REV01!$I56&amp; " --&gt; ")))),"---")</f>
        <v>---</v>
      </c>
      <c r="I56" s="23" t="str">
        <f>IFERROR(IF(VLOOKUP($D56&amp;"-"&amp;$E56,IF($H$4="TEBA0714_REV01",CALC_CONN_TEBA0714_REV01!$F:$H,IF($H$4="TEBB0714_REV01",CALC_CONN_TEBB0714_REV01!$F:$H,IF($H$4="TEBT0714_REV01",CALC_CONN_TEBT0714_REV01!$F:$H))),3,0)="--",VLOOKUP($D56&amp;"-"&amp;$E56,IF($H$4="TEBA0714_REV01",CALC_CONN_TEBA0714_REV01!$F:$H,IF($H$4="TEBB0714_REV01",CALC_CONN_TEBB0714_REV01!$F:$H,IF($H$4="TEBT0714_REV01",CALC_CONN_TEBT0714_REV01!$F:$H))),2,0),VLOOKUP($D56&amp;"-"&amp;$E56,IF($H$4="TEBA0714_REV01",CALC_CONN_TEBA0714_REV01!$F:$H,IF($H$4="TEBB0714_REV01",CALC_CONN_TEBB0714_REV01!$F:$H,IF($H$4="TEBT0714_REV01",CALC_CONN_TEBT0714_REV01!$F:$H))),3,0)),"---")</f>
        <v>---</v>
      </c>
      <c r="J56" s="23" t="str">
        <f>IFERROR(VLOOKUP(I56,IF($H$4="TEBA0714_REV01",RAW_c_TEBA0714_REV01!$AE:$AM,IF($H$4="TEBB0714_REV01",RAW_c_TEBB0714_REV01!$AE:$AM,IF($H$4="TEBT0714_REV01",RAW_c_TEBT0714_REV01!$AE:$AM))),9,0),"---")</f>
        <v>---</v>
      </c>
      <c r="K56" s="23" t="str">
        <f>IFERROR(VLOOKUP(D56&amp;"-"&amp;E56,IF($H$4="TEBA0714_REV01",RAW_c_TEBA0714_REV01!$AD:$AK,IF($H$4="TEBB0714_REV01",RAW_c_TEBB0714_REV01!$AD:$AK,IF($H$4="TEBT0714_REV01",RAW_c_TEBT0714_REV01!$AD:$AK,"???"))),6,0),"---")</f>
        <v>---</v>
      </c>
      <c r="L56" s="23" t="str">
        <f>IFERROR(VLOOKUP(D56&amp;"-"&amp;E56,IF($H$4="TEBA0714_REV01",RAW_c_TEBA0714_REV01!$AD:$AL,IF($H$4="TEBB0714_REV01",RAW_c_TEBB0714_REV01!$AD:$AL,IF($H$4="TEBT0714_REV01",RAW_c_TEBT0714_REV01!$AD:$AL,"???"))),9,0),"---")</f>
        <v>---</v>
      </c>
      <c r="M56" s="23" t="str">
        <f>IFERROR(IF(VLOOKUP($F56&amp;"-"&amp;$G56,IF($M$4="TE0714_REV01",RAW_m_TE0714_REV01!$F:$AU,IF($M$4="TE0714_REV02",RAW_m_TE0714_REV02!$F:$AU,IF($M$4="TE0714_REV03",RAW_m_TE0714_REV03!$F:$AU))),43,0)="--","---",IF($M$4="TE0714_REV01",RAW_m_TE0714_REV01!$AT56&amp; " --&gt; " &amp;RAW_m_TE0714_REV01!$AU56&amp; " --&gt; ",IF($M$4="TE0714_REV02",RAW_m_TE0714_REV02!$AT56&amp; " --&gt; " &amp;RAW_m_TE0714_REV02!$AU56&amp; " --&gt; ",IF($M$4="TE0714_REV03",RAW_m_TE0714_REV03!$AT56&amp; " --&gt; " &amp;RAW_m_TE0714_REV03!$AU56&amp; " --&gt; ")))),"---")</f>
        <v>---</v>
      </c>
      <c r="N56" s="23" t="str">
        <f>IFERROR(VLOOKUP(F56&amp;"-"&amp;G56,IF($M$4="TE0714_REV01",RAW_m_TE0714_REV01!$AD:$AJ,IF($M$4="TE0714_REV02",RAW_m_TE0714_REV02!$AD:$AJ,IF($M$4="TE0714_REV03",RAW_m_TE0714_REV03!$AD:$AJ))),7,0),"---")</f>
        <v>---</v>
      </c>
      <c r="O56" s="23" t="str">
        <f>IFERROR(VLOOKUP(N56,IF($M$4="TE0714_REV01",RAW_m_TE0714_REV01!$AJ:$AK,IF($M$4="TE0714_REV02",RAW_m_TE0714_REV02!$AJ:$AK,IF($M$4="TE0714_REV03",RAW_m_TE0714_REV03!$AJ:$AK))),2,0),"---")</f>
        <v>---</v>
      </c>
      <c r="P56" s="23" t="str">
        <f>IFERROR(VLOOKUP(F56&amp;"-"&amp;G56,IF($M$4="TE0714_REV01",RAW_m_TE0714_REV01!$AD:$AG,IF($M$4="TE0714_REV02",RAW_m_TE0714_REV02!$AD:$AG,IF($M$4="TE0714_REV03",RAW_m_TE0714_REV03!$AD:$AG))),3,0),"---")</f>
        <v>---</v>
      </c>
      <c r="Q56" s="23" t="str">
        <f>IFERROR(VLOOKUP(N56,IF($M$4="TE0714_REV01",RAW_m_TE0714_REV01!$AE:$AH,IF($M$4="TE0714_REV02",RAW_m_TE0714_REV02!$AE:$AH,IF($M$4="TE0714_REV03",RAW_m_TE0714_REV03!$AE:$AH))),4,0),"---")</f>
        <v>---</v>
      </c>
      <c r="R56" s="23" t="str">
        <f>IFERROR(VLOOKUP(F56&amp;"-"&amp;G56,IF($M$4="TE0714_REV01",RAW_m_TE0714_REV01!$AD:$AG,IF($M$4="TE0714_REV02",RAW_m_TE0714_REV02!$AD:$AG,IF($M$4="TE0714_REV03",RAW_m_TE0714_REV03!$AD:$AG))),4,0),"---")</f>
        <v>---</v>
      </c>
    </row>
    <row r="57" spans="2:18" x14ac:dyDescent="0.25">
      <c r="B57" s="4">
        <v>52</v>
      </c>
      <c r="C57" s="23" t="str">
        <f>IFERROR(INDEX(B2B!A:F,MATCH('B2B Pin Table'!B57,B2B!A:A,0),6),"---")</f>
        <v>52</v>
      </c>
      <c r="D57" s="57" t="str">
        <f>IFERROR(IF((COUNTIF(B2B!A53:K53,H55)&lt;0),"---",INDEX(B2B!A:K,MATCH('B2B Pin Table'!B57,B2B!A:A,0),2)),"---")</f>
        <v>JM1</v>
      </c>
      <c r="E57" s="58" t="str">
        <f>IFERROR(IF((COUNTIF(B2B!A53:K53,H55)&lt;0),"---",INDEX(B2B!A:K,MATCH('B2B Pin Table'!B57,B2B!A:A,0),3)),"---")</f>
        <v>51</v>
      </c>
      <c r="F57" s="57" t="str">
        <f>IFERROR(IF((COUNTIF(B2B!A53:K53,L55)&lt;0),"---",INDEX(B2B!A:K,MATCH('B2B Pin Table'!B57,B2B!A:A,0),4)),"---")</f>
        <v>JM1</v>
      </c>
      <c r="G57" s="23" t="str">
        <f>IFERROR(IF((COUNTIF(B2B!A53:K53,L55)&lt;0),"---",INDEX(B2B!A:K,MATCH('B2B Pin Table'!B57,B2B!A:A,0),5)),"---")</f>
        <v>52</v>
      </c>
      <c r="H57" s="23" t="str">
        <f>IFERROR(IF(VLOOKUP($D57&amp;"-"&amp;$E57,IF($H$4="TEBA0714_REV01",CALC_CONN_TEBA0714_REV01!$F:$I,IF($H$4="TEBB0714_REV01",CALC_CONN_TEBB0714_REV01!$F:$I,IF($H$4="TEBT0714_REV01",CALC_CONN_TEBT0714_REV01!$F:$I))),4,0)="--","---",IF($H$4="TEBA0714_REV01",CALC_CONN_TEBA0714_REV01!$G57&amp; " --&gt; " &amp;CALC_CONN_TEBA0714_REV01!$I57&amp; " --&gt; ",IF($H$4="TEBB0714_REV01",CALC_CONN_TEBB0714_REV01!$G57&amp; " --&gt; " &amp;CALC_CONN_TEBB0714_REV01!$I57&amp; " --&gt; ",IF($H$4="TEBT0714_REV01",CALC_CONN_TEBT0714_REV01!$G57&amp; " --&gt; " &amp;CALC_CONN_TEBT0714_REV01!$I57&amp; " --&gt; ")))),"---")</f>
        <v>---</v>
      </c>
      <c r="I57" s="23" t="str">
        <f>IFERROR(IF(VLOOKUP($D57&amp;"-"&amp;$E57,IF($H$4="TEBA0714_REV01",CALC_CONN_TEBA0714_REV01!$F:$H,IF($H$4="TEBB0714_REV01",CALC_CONN_TEBB0714_REV01!$F:$H,IF($H$4="TEBT0714_REV01",CALC_CONN_TEBT0714_REV01!$F:$H))),3,0)="--",VLOOKUP($D57&amp;"-"&amp;$E57,IF($H$4="TEBA0714_REV01",CALC_CONN_TEBA0714_REV01!$F:$H,IF($H$4="TEBB0714_REV01",CALC_CONN_TEBB0714_REV01!$F:$H,IF($H$4="TEBT0714_REV01",CALC_CONN_TEBT0714_REV01!$F:$H))),2,0),VLOOKUP($D57&amp;"-"&amp;$E57,IF($H$4="TEBA0714_REV01",CALC_CONN_TEBA0714_REV01!$F:$H,IF($H$4="TEBB0714_REV01",CALC_CONN_TEBB0714_REV01!$F:$H,IF($H$4="TEBT0714_REV01",CALC_CONN_TEBT0714_REV01!$F:$H))),3,0)),"---")</f>
        <v>---</v>
      </c>
      <c r="J57" s="23" t="str">
        <f>IFERROR(VLOOKUP(I57,IF($H$4="TEBA0714_REV01",RAW_c_TEBA0714_REV01!$AE:$AM,IF($H$4="TEBB0714_REV01",RAW_c_TEBB0714_REV01!$AE:$AM,IF($H$4="TEBT0714_REV01",RAW_c_TEBT0714_REV01!$AE:$AM))),9,0),"---")</f>
        <v>---</v>
      </c>
      <c r="K57" s="23" t="str">
        <f>IFERROR(VLOOKUP(D57&amp;"-"&amp;E57,IF($H$4="TEBA0714_REV01",RAW_c_TEBA0714_REV01!$AD:$AK,IF($H$4="TEBB0714_REV01",RAW_c_TEBB0714_REV01!$AD:$AK,IF($H$4="TEBT0714_REV01",RAW_c_TEBT0714_REV01!$AD:$AK,"???"))),6,0),"---")</f>
        <v>---</v>
      </c>
      <c r="L57" s="23" t="str">
        <f>IFERROR(VLOOKUP(D57&amp;"-"&amp;E57,IF($H$4="TEBA0714_REV01",RAW_c_TEBA0714_REV01!$AD:$AL,IF($H$4="TEBB0714_REV01",RAW_c_TEBB0714_REV01!$AD:$AL,IF($H$4="TEBT0714_REV01",RAW_c_TEBT0714_REV01!$AD:$AL,"???"))),9,0),"---")</f>
        <v>---</v>
      </c>
      <c r="M57" s="23" t="str">
        <f>IFERROR(IF(VLOOKUP($F57&amp;"-"&amp;$G57,IF($M$4="TE0714_REV01",RAW_m_TE0714_REV01!$F:$AU,IF($M$4="TE0714_REV02",RAW_m_TE0714_REV02!$F:$AU,IF($M$4="TE0714_REV03",RAW_m_TE0714_REV03!$F:$AU))),43,0)="--","---",IF($M$4="TE0714_REV01",RAW_m_TE0714_REV01!$AT57&amp; " --&gt; " &amp;RAW_m_TE0714_REV01!$AU57&amp; " --&gt; ",IF($M$4="TE0714_REV02",RAW_m_TE0714_REV02!$AT57&amp; " --&gt; " &amp;RAW_m_TE0714_REV02!$AU57&amp; " --&gt; ",IF($M$4="TE0714_REV03",RAW_m_TE0714_REV03!$AT57&amp; " --&gt; " &amp;RAW_m_TE0714_REV03!$AU57&amp; " --&gt; ")))),"---")</f>
        <v>---</v>
      </c>
      <c r="N57" s="23" t="str">
        <f>IFERROR(VLOOKUP(F57&amp;"-"&amp;G57,IF($M$4="TE0714_REV01",RAW_m_TE0714_REV01!$AD:$AJ,IF($M$4="TE0714_REV02",RAW_m_TE0714_REV02!$AD:$AJ,IF($M$4="TE0714_REV03",RAW_m_TE0714_REV03!$AD:$AJ))),7,0),"---")</f>
        <v>---</v>
      </c>
      <c r="O57" s="23" t="str">
        <f>IFERROR(VLOOKUP(N57,IF($M$4="TE0714_REV01",RAW_m_TE0714_REV01!$AJ:$AK,IF($M$4="TE0714_REV02",RAW_m_TE0714_REV02!$AJ:$AK,IF($M$4="TE0714_REV03",RAW_m_TE0714_REV03!$AJ:$AK))),2,0),"---")</f>
        <v>---</v>
      </c>
      <c r="P57" s="23" t="str">
        <f>IFERROR(VLOOKUP(F57&amp;"-"&amp;G57,IF($M$4="TE0714_REV01",RAW_m_TE0714_REV01!$AD:$AG,IF($M$4="TE0714_REV02",RAW_m_TE0714_REV02!$AD:$AG,IF($M$4="TE0714_REV03",RAW_m_TE0714_REV03!$AD:$AG))),3,0),"---")</f>
        <v>---</v>
      </c>
      <c r="Q57" s="23" t="str">
        <f>IFERROR(VLOOKUP(N57,IF($M$4="TE0714_REV01",RAW_m_TE0714_REV01!$AE:$AH,IF($M$4="TE0714_REV02",RAW_m_TE0714_REV02!$AE:$AH,IF($M$4="TE0714_REV03",RAW_m_TE0714_REV03!$AE:$AH))),4,0),"---")</f>
        <v>---</v>
      </c>
      <c r="R57" s="23" t="str">
        <f>IFERROR(VLOOKUP(F57&amp;"-"&amp;G57,IF($M$4="TE0714_REV01",RAW_m_TE0714_REV01!$AD:$AG,IF($M$4="TE0714_REV02",RAW_m_TE0714_REV02!$AD:$AG,IF($M$4="TE0714_REV03",RAW_m_TE0714_REV03!$AD:$AG))),4,0),"---")</f>
        <v>---</v>
      </c>
    </row>
    <row r="58" spans="2:18" x14ac:dyDescent="0.25">
      <c r="B58" s="4">
        <v>53</v>
      </c>
      <c r="C58" s="23" t="str">
        <f>IFERROR(INDEX(B2B!A:F,MATCH('B2B Pin Table'!B58,B2B!A:A,0),6),"---")</f>
        <v>53</v>
      </c>
      <c r="D58" s="57" t="str">
        <f>IFERROR(IF((COUNTIF(B2B!A54:K54,H56)&lt;0),"---",INDEX(B2B!A:K,MATCH('B2B Pin Table'!B58,B2B!A:A,0),2)),"---")</f>
        <v>JM1</v>
      </c>
      <c r="E58" s="58" t="str">
        <f>IFERROR(IF((COUNTIF(B2B!A54:K54,H56)&lt;0),"---",INDEX(B2B!A:K,MATCH('B2B Pin Table'!B58,B2B!A:A,0),3)),"---")</f>
        <v>54</v>
      </c>
      <c r="F58" s="57" t="str">
        <f>IFERROR(IF((COUNTIF(B2B!A54:K54,L56)&lt;0),"---",INDEX(B2B!A:K,MATCH('B2B Pin Table'!B58,B2B!A:A,0),4)),"---")</f>
        <v>JM1</v>
      </c>
      <c r="G58" s="23" t="str">
        <f>IFERROR(IF((COUNTIF(B2B!A54:K54,L56)&lt;0),"---",INDEX(B2B!A:K,MATCH('B2B Pin Table'!B58,B2B!A:A,0),5)),"---")</f>
        <v>53</v>
      </c>
      <c r="H58" s="23" t="str">
        <f>IFERROR(IF(VLOOKUP($D58&amp;"-"&amp;$E58,IF($H$4="TEBA0714_REV01",CALC_CONN_TEBA0714_REV01!$F:$I,IF($H$4="TEBB0714_REV01",CALC_CONN_TEBB0714_REV01!$F:$I,IF($H$4="TEBT0714_REV01",CALC_CONN_TEBT0714_REV01!$F:$I))),4,0)="--","---",IF($H$4="TEBA0714_REV01",CALC_CONN_TEBA0714_REV01!$G58&amp; " --&gt; " &amp;CALC_CONN_TEBA0714_REV01!$I58&amp; " --&gt; ",IF($H$4="TEBB0714_REV01",CALC_CONN_TEBB0714_REV01!$G58&amp; " --&gt; " &amp;CALC_CONN_TEBB0714_REV01!$I58&amp; " --&gt; ",IF($H$4="TEBT0714_REV01",CALC_CONN_TEBT0714_REV01!$G58&amp; " --&gt; " &amp;CALC_CONN_TEBT0714_REV01!$I58&amp; " --&gt; ")))),"---")</f>
        <v>---</v>
      </c>
      <c r="I58" s="23" t="str">
        <f>IFERROR(IF(VLOOKUP($D58&amp;"-"&amp;$E58,IF($H$4="TEBA0714_REV01",CALC_CONN_TEBA0714_REV01!$F:$H,IF($H$4="TEBB0714_REV01",CALC_CONN_TEBB0714_REV01!$F:$H,IF($H$4="TEBT0714_REV01",CALC_CONN_TEBT0714_REV01!$F:$H))),3,0)="--",VLOOKUP($D58&amp;"-"&amp;$E58,IF($H$4="TEBA0714_REV01",CALC_CONN_TEBA0714_REV01!$F:$H,IF($H$4="TEBB0714_REV01",CALC_CONN_TEBB0714_REV01!$F:$H,IF($H$4="TEBT0714_REV01",CALC_CONN_TEBT0714_REV01!$F:$H))),2,0),VLOOKUP($D58&amp;"-"&amp;$E58,IF($H$4="TEBA0714_REV01",CALC_CONN_TEBA0714_REV01!$F:$H,IF($H$4="TEBB0714_REV01",CALC_CONN_TEBB0714_REV01!$F:$H,IF($H$4="TEBT0714_REV01",CALC_CONN_TEBT0714_REV01!$F:$H))),3,0)),"---")</f>
        <v>---</v>
      </c>
      <c r="J58" s="23" t="str">
        <f>IFERROR(VLOOKUP(I58,IF($H$4="TEBA0714_REV01",RAW_c_TEBA0714_REV01!$AE:$AM,IF($H$4="TEBB0714_REV01",RAW_c_TEBB0714_REV01!$AE:$AM,IF($H$4="TEBT0714_REV01",RAW_c_TEBT0714_REV01!$AE:$AM))),9,0),"---")</f>
        <v>---</v>
      </c>
      <c r="K58" s="23" t="str">
        <f>IFERROR(VLOOKUP(D58&amp;"-"&amp;E58,IF($H$4="TEBA0714_REV01",RAW_c_TEBA0714_REV01!$AD:$AK,IF($H$4="TEBB0714_REV01",RAW_c_TEBB0714_REV01!$AD:$AK,IF($H$4="TEBT0714_REV01",RAW_c_TEBT0714_REV01!$AD:$AK,"???"))),6,0),"---")</f>
        <v>---</v>
      </c>
      <c r="L58" s="23" t="str">
        <f>IFERROR(VLOOKUP(D58&amp;"-"&amp;E58,IF($H$4="TEBA0714_REV01",RAW_c_TEBA0714_REV01!$AD:$AL,IF($H$4="TEBB0714_REV01",RAW_c_TEBB0714_REV01!$AD:$AL,IF($H$4="TEBT0714_REV01",RAW_c_TEBT0714_REV01!$AD:$AL,"???"))),9,0),"---")</f>
        <v>---</v>
      </c>
      <c r="M58" s="23" t="str">
        <f>IFERROR(IF(VLOOKUP($F58&amp;"-"&amp;$G58,IF($M$4="TE0714_REV01",RAW_m_TE0714_REV01!$F:$AU,IF($M$4="TE0714_REV02",RAW_m_TE0714_REV02!$F:$AU,IF($M$4="TE0714_REV03",RAW_m_TE0714_REV03!$F:$AU))),43,0)="--","---",IF($M$4="TE0714_REV01",RAW_m_TE0714_REV01!$AT58&amp; " --&gt; " &amp;RAW_m_TE0714_REV01!$AU58&amp; " --&gt; ",IF($M$4="TE0714_REV02",RAW_m_TE0714_REV02!$AT58&amp; " --&gt; " &amp;RAW_m_TE0714_REV02!$AU58&amp; " --&gt; ",IF($M$4="TE0714_REV03",RAW_m_TE0714_REV03!$AT58&amp; " --&gt; " &amp;RAW_m_TE0714_REV03!$AU58&amp; " --&gt; ")))),"---")</f>
        <v>---</v>
      </c>
      <c r="N58" s="23" t="str">
        <f>IFERROR(VLOOKUP(F58&amp;"-"&amp;G58,IF($M$4="TE0714_REV01",RAW_m_TE0714_REV01!$AD:$AJ,IF($M$4="TE0714_REV02",RAW_m_TE0714_REV02!$AD:$AJ,IF($M$4="TE0714_REV03",RAW_m_TE0714_REV03!$AD:$AJ))),7,0),"---")</f>
        <v>---</v>
      </c>
      <c r="O58" s="23" t="str">
        <f>IFERROR(VLOOKUP(N58,IF($M$4="TE0714_REV01",RAW_m_TE0714_REV01!$AJ:$AK,IF($M$4="TE0714_REV02",RAW_m_TE0714_REV02!$AJ:$AK,IF($M$4="TE0714_REV03",RAW_m_TE0714_REV03!$AJ:$AK))),2,0),"---")</f>
        <v>---</v>
      </c>
      <c r="P58" s="23" t="str">
        <f>IFERROR(VLOOKUP(F58&amp;"-"&amp;G58,IF($M$4="TE0714_REV01",RAW_m_TE0714_REV01!$AD:$AG,IF($M$4="TE0714_REV02",RAW_m_TE0714_REV02!$AD:$AG,IF($M$4="TE0714_REV03",RAW_m_TE0714_REV03!$AD:$AG))),3,0),"---")</f>
        <v>---</v>
      </c>
      <c r="Q58" s="23" t="str">
        <f>IFERROR(VLOOKUP(N58,IF($M$4="TE0714_REV01",RAW_m_TE0714_REV01!$AE:$AH,IF($M$4="TE0714_REV02",RAW_m_TE0714_REV02!$AE:$AH,IF($M$4="TE0714_REV03",RAW_m_TE0714_REV03!$AE:$AH))),4,0),"---")</f>
        <v>---</v>
      </c>
      <c r="R58" s="23" t="str">
        <f>IFERROR(VLOOKUP(F58&amp;"-"&amp;G58,IF($M$4="TE0714_REV01",RAW_m_TE0714_REV01!$AD:$AG,IF($M$4="TE0714_REV02",RAW_m_TE0714_REV02!$AD:$AG,IF($M$4="TE0714_REV03",RAW_m_TE0714_REV03!$AD:$AG))),4,0),"---")</f>
        <v>---</v>
      </c>
    </row>
    <row r="59" spans="2:18" x14ac:dyDescent="0.25">
      <c r="B59" s="4">
        <v>54</v>
      </c>
      <c r="C59" s="23" t="str">
        <f>IFERROR(INDEX(B2B!A:F,MATCH('B2B Pin Table'!B59,B2B!A:A,0),6),"---")</f>
        <v>54</v>
      </c>
      <c r="D59" s="57" t="str">
        <f>IFERROR(IF((COUNTIF(B2B!A55:K55,H57)&lt;0),"---",INDEX(B2B!A:K,MATCH('B2B Pin Table'!B59,B2B!A:A,0),2)),"---")</f>
        <v>JM1</v>
      </c>
      <c r="E59" s="58" t="str">
        <f>IFERROR(IF((COUNTIF(B2B!A55:K55,H57)&lt;0),"---",INDEX(B2B!A:K,MATCH('B2B Pin Table'!B59,B2B!A:A,0),3)),"---")</f>
        <v>53</v>
      </c>
      <c r="F59" s="57" t="str">
        <f>IFERROR(IF((COUNTIF(B2B!A55:K55,L57)&lt;0),"---",INDEX(B2B!A:K,MATCH('B2B Pin Table'!B59,B2B!A:A,0),4)),"---")</f>
        <v>JM1</v>
      </c>
      <c r="G59" s="23" t="str">
        <f>IFERROR(IF((COUNTIF(B2B!A55:K55,L57)&lt;0),"---",INDEX(B2B!A:K,MATCH('B2B Pin Table'!B59,B2B!A:A,0),5)),"---")</f>
        <v>54</v>
      </c>
      <c r="H59" s="23" t="str">
        <f>IFERROR(IF(VLOOKUP($D59&amp;"-"&amp;$E59,IF($H$4="TEBA0714_REV01",CALC_CONN_TEBA0714_REV01!$F:$I,IF($H$4="TEBB0714_REV01",CALC_CONN_TEBB0714_REV01!$F:$I,IF($H$4="TEBT0714_REV01",CALC_CONN_TEBT0714_REV01!$F:$I))),4,0)="--","---",IF($H$4="TEBA0714_REV01",CALC_CONN_TEBA0714_REV01!$G59&amp; " --&gt; " &amp;CALC_CONN_TEBA0714_REV01!$I59&amp; " --&gt; ",IF($H$4="TEBB0714_REV01",CALC_CONN_TEBB0714_REV01!$G59&amp; " --&gt; " &amp;CALC_CONN_TEBB0714_REV01!$I59&amp; " --&gt; ",IF($H$4="TEBT0714_REV01",CALC_CONN_TEBT0714_REV01!$G59&amp; " --&gt; " &amp;CALC_CONN_TEBT0714_REV01!$I59&amp; " --&gt; ")))),"---")</f>
        <v>---</v>
      </c>
      <c r="I59" s="23" t="str">
        <f>IFERROR(IF(VLOOKUP($D59&amp;"-"&amp;$E59,IF($H$4="TEBA0714_REV01",CALC_CONN_TEBA0714_REV01!$F:$H,IF($H$4="TEBB0714_REV01",CALC_CONN_TEBB0714_REV01!$F:$H,IF($H$4="TEBT0714_REV01",CALC_CONN_TEBT0714_REV01!$F:$H))),3,0)="--",VLOOKUP($D59&amp;"-"&amp;$E59,IF($H$4="TEBA0714_REV01",CALC_CONN_TEBA0714_REV01!$F:$H,IF($H$4="TEBB0714_REV01",CALC_CONN_TEBB0714_REV01!$F:$H,IF($H$4="TEBT0714_REV01",CALC_CONN_TEBT0714_REV01!$F:$H))),2,0),VLOOKUP($D59&amp;"-"&amp;$E59,IF($H$4="TEBA0714_REV01",CALC_CONN_TEBA0714_REV01!$F:$H,IF($H$4="TEBB0714_REV01",CALC_CONN_TEBB0714_REV01!$F:$H,IF($H$4="TEBT0714_REV01",CALC_CONN_TEBT0714_REV01!$F:$H))),3,0)),"---")</f>
        <v>---</v>
      </c>
      <c r="J59" s="23" t="str">
        <f>IFERROR(VLOOKUP(I59,IF($H$4="TEBA0714_REV01",RAW_c_TEBA0714_REV01!$AE:$AM,IF($H$4="TEBB0714_REV01",RAW_c_TEBB0714_REV01!$AE:$AM,IF($H$4="TEBT0714_REV01",RAW_c_TEBT0714_REV01!$AE:$AM))),9,0),"---")</f>
        <v>---</v>
      </c>
      <c r="K59" s="23" t="str">
        <f>IFERROR(VLOOKUP(D59&amp;"-"&amp;E59,IF($H$4="TEBA0714_REV01",RAW_c_TEBA0714_REV01!$AD:$AK,IF($H$4="TEBB0714_REV01",RAW_c_TEBB0714_REV01!$AD:$AK,IF($H$4="TEBT0714_REV01",RAW_c_TEBT0714_REV01!$AD:$AK,"???"))),6,0),"---")</f>
        <v>---</v>
      </c>
      <c r="L59" s="23" t="str">
        <f>IFERROR(VLOOKUP(D59&amp;"-"&amp;E59,IF($H$4="TEBA0714_REV01",RAW_c_TEBA0714_REV01!$AD:$AL,IF($H$4="TEBB0714_REV01",RAW_c_TEBB0714_REV01!$AD:$AL,IF($H$4="TEBT0714_REV01",RAW_c_TEBT0714_REV01!$AD:$AL,"???"))),9,0),"---")</f>
        <v>---</v>
      </c>
      <c r="M59" s="23" t="str">
        <f>IFERROR(IF(VLOOKUP($F59&amp;"-"&amp;$G59,IF($M$4="TE0714_REV01",RAW_m_TE0714_REV01!$F:$AU,IF($M$4="TE0714_REV02",RAW_m_TE0714_REV02!$F:$AU,IF($M$4="TE0714_REV03",RAW_m_TE0714_REV03!$F:$AU))),43,0)="--","---",IF($M$4="TE0714_REV01",RAW_m_TE0714_REV01!$AT59&amp; " --&gt; " &amp;RAW_m_TE0714_REV01!$AU59&amp; " --&gt; ",IF($M$4="TE0714_REV02",RAW_m_TE0714_REV02!$AT59&amp; " --&gt; " &amp;RAW_m_TE0714_REV02!$AU59&amp; " --&gt; ",IF($M$4="TE0714_REV03",RAW_m_TE0714_REV03!$AT59&amp; " --&gt; " &amp;RAW_m_TE0714_REV03!$AU59&amp; " --&gt; ")))),"---")</f>
        <v>---</v>
      </c>
      <c r="N59" s="23" t="str">
        <f>IFERROR(VLOOKUP(F59&amp;"-"&amp;G59,IF($M$4="TE0714_REV01",RAW_m_TE0714_REV01!$AD:$AJ,IF($M$4="TE0714_REV02",RAW_m_TE0714_REV02!$AD:$AJ,IF($M$4="TE0714_REV03",RAW_m_TE0714_REV03!$AD:$AJ))),7,0),"---")</f>
        <v>---</v>
      </c>
      <c r="O59" s="23" t="str">
        <f>IFERROR(VLOOKUP(N59,IF($M$4="TE0714_REV01",RAW_m_TE0714_REV01!$AJ:$AK,IF($M$4="TE0714_REV02",RAW_m_TE0714_REV02!$AJ:$AK,IF($M$4="TE0714_REV03",RAW_m_TE0714_REV03!$AJ:$AK))),2,0),"---")</f>
        <v>---</v>
      </c>
      <c r="P59" s="23" t="str">
        <f>IFERROR(VLOOKUP(F59&amp;"-"&amp;G59,IF($M$4="TE0714_REV01",RAW_m_TE0714_REV01!$AD:$AG,IF($M$4="TE0714_REV02",RAW_m_TE0714_REV02!$AD:$AG,IF($M$4="TE0714_REV03",RAW_m_TE0714_REV03!$AD:$AG))),3,0),"---")</f>
        <v>---</v>
      </c>
      <c r="Q59" s="23" t="str">
        <f>IFERROR(VLOOKUP(N59,IF($M$4="TE0714_REV01",RAW_m_TE0714_REV01!$AE:$AH,IF($M$4="TE0714_REV02",RAW_m_TE0714_REV02!$AE:$AH,IF($M$4="TE0714_REV03",RAW_m_TE0714_REV03!$AE:$AH))),4,0),"---")</f>
        <v>---</v>
      </c>
      <c r="R59" s="23" t="str">
        <f>IFERROR(VLOOKUP(F59&amp;"-"&amp;G59,IF($M$4="TE0714_REV01",RAW_m_TE0714_REV01!$AD:$AG,IF($M$4="TE0714_REV02",RAW_m_TE0714_REV02!$AD:$AG,IF($M$4="TE0714_REV03",RAW_m_TE0714_REV03!$AD:$AG))),4,0),"---")</f>
        <v>---</v>
      </c>
    </row>
    <row r="60" spans="2:18" x14ac:dyDescent="0.25">
      <c r="B60" s="4">
        <v>55</v>
      </c>
      <c r="C60" s="23" t="str">
        <f>IFERROR(INDEX(B2B!A:F,MATCH('B2B Pin Table'!B60,B2B!A:A,0),6),"---")</f>
        <v>55</v>
      </c>
      <c r="D60" s="57" t="str">
        <f>IFERROR(IF((COUNTIF(B2B!A56:K56,H58)&lt;0),"---",INDEX(B2B!A:K,MATCH('B2B Pin Table'!B60,B2B!A:A,0),2)),"---")</f>
        <v>JM1</v>
      </c>
      <c r="E60" s="58" t="str">
        <f>IFERROR(IF((COUNTIF(B2B!A56:K56,H58)&lt;0),"---",INDEX(B2B!A:K,MATCH('B2B Pin Table'!B60,B2B!A:A,0),3)),"---")</f>
        <v>56</v>
      </c>
      <c r="F60" s="57" t="str">
        <f>IFERROR(IF((COUNTIF(B2B!A56:K56,L58)&lt;0),"---",INDEX(B2B!A:K,MATCH('B2B Pin Table'!B60,B2B!A:A,0),4)),"---")</f>
        <v>JM1</v>
      </c>
      <c r="G60" s="23" t="str">
        <f>IFERROR(IF((COUNTIF(B2B!A56:K56,L58)&lt;0),"---",INDEX(B2B!A:K,MATCH('B2B Pin Table'!B60,B2B!A:A,0),5)),"---")</f>
        <v>55</v>
      </c>
      <c r="H60" s="23" t="str">
        <f>IFERROR(IF(VLOOKUP($D60&amp;"-"&amp;$E60,IF($H$4="TEBA0714_REV01",CALC_CONN_TEBA0714_REV01!$F:$I,IF($H$4="TEBB0714_REV01",CALC_CONN_TEBB0714_REV01!$F:$I,IF($H$4="TEBT0714_REV01",CALC_CONN_TEBT0714_REV01!$F:$I))),4,0)="--","---",IF($H$4="TEBA0714_REV01",CALC_CONN_TEBA0714_REV01!$G60&amp; " --&gt; " &amp;CALC_CONN_TEBA0714_REV01!$I60&amp; " --&gt; ",IF($H$4="TEBB0714_REV01",CALC_CONN_TEBB0714_REV01!$G60&amp; " --&gt; " &amp;CALC_CONN_TEBB0714_REV01!$I60&amp; " --&gt; ",IF($H$4="TEBT0714_REV01",CALC_CONN_TEBT0714_REV01!$G60&amp; " --&gt; " &amp;CALC_CONN_TEBT0714_REV01!$I60&amp; " --&gt; ")))),"---")</f>
        <v>---</v>
      </c>
      <c r="I60" s="23" t="str">
        <f>IFERROR(IF(VLOOKUP($D60&amp;"-"&amp;$E60,IF($H$4="TEBA0714_REV01",CALC_CONN_TEBA0714_REV01!$F:$H,IF($H$4="TEBB0714_REV01",CALC_CONN_TEBB0714_REV01!$F:$H,IF($H$4="TEBT0714_REV01",CALC_CONN_TEBT0714_REV01!$F:$H))),3,0)="--",VLOOKUP($D60&amp;"-"&amp;$E60,IF($H$4="TEBA0714_REV01",CALC_CONN_TEBA0714_REV01!$F:$H,IF($H$4="TEBB0714_REV01",CALC_CONN_TEBB0714_REV01!$F:$H,IF($H$4="TEBT0714_REV01",CALC_CONN_TEBT0714_REV01!$F:$H))),2,0),VLOOKUP($D60&amp;"-"&amp;$E60,IF($H$4="TEBA0714_REV01",CALC_CONN_TEBA0714_REV01!$F:$H,IF($H$4="TEBB0714_REV01",CALC_CONN_TEBB0714_REV01!$F:$H,IF($H$4="TEBT0714_REV01",CALC_CONN_TEBT0714_REV01!$F:$H))),3,0)),"---")</f>
        <v>---</v>
      </c>
      <c r="J60" s="23" t="str">
        <f>IFERROR(VLOOKUP(I60,IF($H$4="TEBA0714_REV01",RAW_c_TEBA0714_REV01!$AE:$AM,IF($H$4="TEBB0714_REV01",RAW_c_TEBB0714_REV01!$AE:$AM,IF($H$4="TEBT0714_REV01",RAW_c_TEBT0714_REV01!$AE:$AM))),9,0),"---")</f>
        <v>---</v>
      </c>
      <c r="K60" s="23" t="str">
        <f>IFERROR(VLOOKUP(D60&amp;"-"&amp;E60,IF($H$4="TEBA0714_REV01",RAW_c_TEBA0714_REV01!$AD:$AK,IF($H$4="TEBB0714_REV01",RAW_c_TEBB0714_REV01!$AD:$AK,IF($H$4="TEBT0714_REV01",RAW_c_TEBT0714_REV01!$AD:$AK,"???"))),6,0),"---")</f>
        <v>---</v>
      </c>
      <c r="L60" s="23" t="str">
        <f>IFERROR(VLOOKUP(D60&amp;"-"&amp;E60,IF($H$4="TEBA0714_REV01",RAW_c_TEBA0714_REV01!$AD:$AL,IF($H$4="TEBB0714_REV01",RAW_c_TEBB0714_REV01!$AD:$AL,IF($H$4="TEBT0714_REV01",RAW_c_TEBT0714_REV01!$AD:$AL,"???"))),9,0),"---")</f>
        <v>---</v>
      </c>
      <c r="M60" s="23" t="str">
        <f>IFERROR(IF(VLOOKUP($F60&amp;"-"&amp;$G60,IF($M$4="TE0714_REV01",RAW_m_TE0714_REV01!$F:$AU,IF($M$4="TE0714_REV02",RAW_m_TE0714_REV02!$F:$AU,IF($M$4="TE0714_REV03",RAW_m_TE0714_REV03!$F:$AU))),43,0)="--","---",IF($M$4="TE0714_REV01",RAW_m_TE0714_REV01!$AT60&amp; " --&gt; " &amp;RAW_m_TE0714_REV01!$AU60&amp; " --&gt; ",IF($M$4="TE0714_REV02",RAW_m_TE0714_REV02!$AT60&amp; " --&gt; " &amp;RAW_m_TE0714_REV02!$AU60&amp; " --&gt; ",IF($M$4="TE0714_REV03",RAW_m_TE0714_REV03!$AT60&amp; " --&gt; " &amp;RAW_m_TE0714_REV03!$AU60&amp; " --&gt; ")))),"---")</f>
        <v>---</v>
      </c>
      <c r="N60" s="23" t="str">
        <f>IFERROR(VLOOKUP(F60&amp;"-"&amp;G60,IF($M$4="TE0714_REV01",RAW_m_TE0714_REV01!$AD:$AJ,IF($M$4="TE0714_REV02",RAW_m_TE0714_REV02!$AD:$AJ,IF($M$4="TE0714_REV03",RAW_m_TE0714_REV03!$AD:$AJ))),7,0),"---")</f>
        <v>---</v>
      </c>
      <c r="O60" s="23" t="str">
        <f>IFERROR(VLOOKUP(N60,IF($M$4="TE0714_REV01",RAW_m_TE0714_REV01!$AJ:$AK,IF($M$4="TE0714_REV02",RAW_m_TE0714_REV02!$AJ:$AK,IF($M$4="TE0714_REV03",RAW_m_TE0714_REV03!$AJ:$AK))),2,0),"---")</f>
        <v>---</v>
      </c>
      <c r="P60" s="23" t="str">
        <f>IFERROR(VLOOKUP(F60&amp;"-"&amp;G60,IF($M$4="TE0714_REV01",RAW_m_TE0714_REV01!$AD:$AG,IF($M$4="TE0714_REV02",RAW_m_TE0714_REV02!$AD:$AG,IF($M$4="TE0714_REV03",RAW_m_TE0714_REV03!$AD:$AG))),3,0),"---")</f>
        <v>---</v>
      </c>
      <c r="Q60" s="23" t="str">
        <f>IFERROR(VLOOKUP(N60,IF($M$4="TE0714_REV01",RAW_m_TE0714_REV01!$AE:$AH,IF($M$4="TE0714_REV02",RAW_m_TE0714_REV02!$AE:$AH,IF($M$4="TE0714_REV03",RAW_m_TE0714_REV03!$AE:$AH))),4,0),"---")</f>
        <v>---</v>
      </c>
      <c r="R60" s="23" t="str">
        <f>IFERROR(VLOOKUP(F60&amp;"-"&amp;G60,IF($M$4="TE0714_REV01",RAW_m_TE0714_REV01!$AD:$AG,IF($M$4="TE0714_REV02",RAW_m_TE0714_REV02!$AD:$AG,IF($M$4="TE0714_REV03",RAW_m_TE0714_REV03!$AD:$AG))),4,0),"---")</f>
        <v>---</v>
      </c>
    </row>
    <row r="61" spans="2:18" x14ac:dyDescent="0.25">
      <c r="B61" s="4">
        <v>56</v>
      </c>
      <c r="C61" s="23" t="str">
        <f>IFERROR(INDEX(B2B!A:F,MATCH('B2B Pin Table'!B61,B2B!A:A,0),6),"---")</f>
        <v>56</v>
      </c>
      <c r="D61" s="57" t="str">
        <f>IFERROR(IF((COUNTIF(B2B!A57:K57,H59)&lt;0),"---",INDEX(B2B!A:K,MATCH('B2B Pin Table'!B61,B2B!A:A,0),2)),"---")</f>
        <v>JM1</v>
      </c>
      <c r="E61" s="58" t="str">
        <f>IFERROR(IF((COUNTIF(B2B!A57:K57,H59)&lt;0),"---",INDEX(B2B!A:K,MATCH('B2B Pin Table'!B61,B2B!A:A,0),3)),"---")</f>
        <v>55</v>
      </c>
      <c r="F61" s="57" t="str">
        <f>IFERROR(IF((COUNTIF(B2B!A57:K57,L59)&lt;0),"---",INDEX(B2B!A:K,MATCH('B2B Pin Table'!B61,B2B!A:A,0),4)),"---")</f>
        <v>JM1</v>
      </c>
      <c r="G61" s="23" t="str">
        <f>IFERROR(IF((COUNTIF(B2B!A57:K57,L59)&lt;0),"---",INDEX(B2B!A:K,MATCH('B2B Pin Table'!B61,B2B!A:A,0),5)),"---")</f>
        <v>56</v>
      </c>
      <c r="H61" s="23" t="str">
        <f>IFERROR(IF(VLOOKUP($D61&amp;"-"&amp;$E61,IF($H$4="TEBA0714_REV01",CALC_CONN_TEBA0714_REV01!$F:$I,IF($H$4="TEBB0714_REV01",CALC_CONN_TEBB0714_REV01!$F:$I,IF($H$4="TEBT0714_REV01",CALC_CONN_TEBT0714_REV01!$F:$I))),4,0)="--","---",IF($H$4="TEBA0714_REV01",CALC_CONN_TEBA0714_REV01!$G61&amp; " --&gt; " &amp;CALC_CONN_TEBA0714_REV01!$I61&amp; " --&gt; ",IF($H$4="TEBB0714_REV01",CALC_CONN_TEBB0714_REV01!$G61&amp; " --&gt; " &amp;CALC_CONN_TEBB0714_REV01!$I61&amp; " --&gt; ",IF($H$4="TEBT0714_REV01",CALC_CONN_TEBT0714_REV01!$G61&amp; " --&gt; " &amp;CALC_CONN_TEBT0714_REV01!$I61&amp; " --&gt; ")))),"---")</f>
        <v>---</v>
      </c>
      <c r="I61" s="23" t="str">
        <f>IFERROR(IF(VLOOKUP($D61&amp;"-"&amp;$E61,IF($H$4="TEBA0714_REV01",CALC_CONN_TEBA0714_REV01!$F:$H,IF($H$4="TEBB0714_REV01",CALC_CONN_TEBB0714_REV01!$F:$H,IF($H$4="TEBT0714_REV01",CALC_CONN_TEBT0714_REV01!$F:$H))),3,0)="--",VLOOKUP($D61&amp;"-"&amp;$E61,IF($H$4="TEBA0714_REV01",CALC_CONN_TEBA0714_REV01!$F:$H,IF($H$4="TEBB0714_REV01",CALC_CONN_TEBB0714_REV01!$F:$H,IF($H$4="TEBT0714_REV01",CALC_CONN_TEBT0714_REV01!$F:$H))),2,0),VLOOKUP($D61&amp;"-"&amp;$E61,IF($H$4="TEBA0714_REV01",CALC_CONN_TEBA0714_REV01!$F:$H,IF($H$4="TEBB0714_REV01",CALC_CONN_TEBB0714_REV01!$F:$H,IF($H$4="TEBT0714_REV01",CALC_CONN_TEBT0714_REV01!$F:$H))),3,0)),"---")</f>
        <v>---</v>
      </c>
      <c r="J61" s="23" t="str">
        <f>IFERROR(VLOOKUP(I61,IF($H$4="TEBA0714_REV01",RAW_c_TEBA0714_REV01!$AE:$AM,IF($H$4="TEBB0714_REV01",RAW_c_TEBB0714_REV01!$AE:$AM,IF($H$4="TEBT0714_REV01",RAW_c_TEBT0714_REV01!$AE:$AM))),9,0),"---")</f>
        <v>---</v>
      </c>
      <c r="K61" s="23" t="str">
        <f>IFERROR(VLOOKUP(D61&amp;"-"&amp;E61,IF($H$4="TEBA0714_REV01",RAW_c_TEBA0714_REV01!$AD:$AK,IF($H$4="TEBB0714_REV01",RAW_c_TEBB0714_REV01!$AD:$AK,IF($H$4="TEBT0714_REV01",RAW_c_TEBT0714_REV01!$AD:$AK,"???"))),6,0),"---")</f>
        <v>---</v>
      </c>
      <c r="L61" s="23" t="str">
        <f>IFERROR(VLOOKUP(D61&amp;"-"&amp;E61,IF($H$4="TEBA0714_REV01",RAW_c_TEBA0714_REV01!$AD:$AL,IF($H$4="TEBB0714_REV01",RAW_c_TEBB0714_REV01!$AD:$AL,IF($H$4="TEBT0714_REV01",RAW_c_TEBT0714_REV01!$AD:$AL,"???"))),9,0),"---")</f>
        <v>---</v>
      </c>
      <c r="M61" s="23" t="str">
        <f>IFERROR(IF(VLOOKUP($F61&amp;"-"&amp;$G61,IF($M$4="TE0714_REV01",RAW_m_TE0714_REV01!$F:$AU,IF($M$4="TE0714_REV02",RAW_m_TE0714_REV02!$F:$AU,IF($M$4="TE0714_REV03",RAW_m_TE0714_REV03!$F:$AU))),43,0)="--","---",IF($M$4="TE0714_REV01",RAW_m_TE0714_REV01!$AT61&amp; " --&gt; " &amp;RAW_m_TE0714_REV01!$AU61&amp; " --&gt; ",IF($M$4="TE0714_REV02",RAW_m_TE0714_REV02!$AT61&amp; " --&gt; " &amp;RAW_m_TE0714_REV02!$AU61&amp; " --&gt; ",IF($M$4="TE0714_REV03",RAW_m_TE0714_REV03!$AT61&amp; " --&gt; " &amp;RAW_m_TE0714_REV03!$AU61&amp; " --&gt; ")))),"---")</f>
        <v>---</v>
      </c>
      <c r="N61" s="23" t="str">
        <f>IFERROR(VLOOKUP(F61&amp;"-"&amp;G61,IF($M$4="TE0714_REV01",RAW_m_TE0714_REV01!$AD:$AJ,IF($M$4="TE0714_REV02",RAW_m_TE0714_REV02!$AD:$AJ,IF($M$4="TE0714_REV03",RAW_m_TE0714_REV03!$AD:$AJ))),7,0),"---")</f>
        <v>---</v>
      </c>
      <c r="O61" s="23" t="str">
        <f>IFERROR(VLOOKUP(N61,IF($M$4="TE0714_REV01",RAW_m_TE0714_REV01!$AJ:$AK,IF($M$4="TE0714_REV02",RAW_m_TE0714_REV02!$AJ:$AK,IF($M$4="TE0714_REV03",RAW_m_TE0714_REV03!$AJ:$AK))),2,0),"---")</f>
        <v>---</v>
      </c>
      <c r="P61" s="23" t="str">
        <f>IFERROR(VLOOKUP(F61&amp;"-"&amp;G61,IF($M$4="TE0714_REV01",RAW_m_TE0714_REV01!$AD:$AG,IF($M$4="TE0714_REV02",RAW_m_TE0714_REV02!$AD:$AG,IF($M$4="TE0714_REV03",RAW_m_TE0714_REV03!$AD:$AG))),3,0),"---")</f>
        <v>---</v>
      </c>
      <c r="Q61" s="23" t="str">
        <f>IFERROR(VLOOKUP(N61,IF($M$4="TE0714_REV01",RAW_m_TE0714_REV01!$AE:$AH,IF($M$4="TE0714_REV02",RAW_m_TE0714_REV02!$AE:$AH,IF($M$4="TE0714_REV03",RAW_m_TE0714_REV03!$AE:$AH))),4,0),"---")</f>
        <v>---</v>
      </c>
      <c r="R61" s="23" t="str">
        <f>IFERROR(VLOOKUP(F61&amp;"-"&amp;G61,IF($M$4="TE0714_REV01",RAW_m_TE0714_REV01!$AD:$AG,IF($M$4="TE0714_REV02",RAW_m_TE0714_REV02!$AD:$AG,IF($M$4="TE0714_REV03",RAW_m_TE0714_REV03!$AD:$AG))),4,0),"---")</f>
        <v>---</v>
      </c>
    </row>
    <row r="62" spans="2:18" x14ac:dyDescent="0.25">
      <c r="B62" s="4">
        <v>57</v>
      </c>
      <c r="C62" s="23" t="str">
        <f>IFERROR(INDEX(B2B!A:F,MATCH('B2B Pin Table'!B62,B2B!A:A,0),6),"---")</f>
        <v>57</v>
      </c>
      <c r="D62" s="57" t="str">
        <f>IFERROR(IF((COUNTIF(B2B!A58:K58,H60)&lt;0),"---",INDEX(B2B!A:K,MATCH('B2B Pin Table'!B62,B2B!A:A,0),2)),"---")</f>
        <v>JM1</v>
      </c>
      <c r="E62" s="58" t="str">
        <f>IFERROR(IF((COUNTIF(B2B!A58:K58,H60)&lt;0),"---",INDEX(B2B!A:K,MATCH('B2B Pin Table'!B62,B2B!A:A,0),3)),"---")</f>
        <v>58</v>
      </c>
      <c r="F62" s="57" t="str">
        <f>IFERROR(IF((COUNTIF(B2B!A58:K58,L60)&lt;0),"---",INDEX(B2B!A:K,MATCH('B2B Pin Table'!B62,B2B!A:A,0),4)),"---")</f>
        <v>JM1</v>
      </c>
      <c r="G62" s="23" t="str">
        <f>IFERROR(IF((COUNTIF(B2B!A58:K58,L60)&lt;0),"---",INDEX(B2B!A:K,MATCH('B2B Pin Table'!B62,B2B!A:A,0),5)),"---")</f>
        <v>57</v>
      </c>
      <c r="H62" s="23" t="str">
        <f>IFERROR(IF(VLOOKUP($D62&amp;"-"&amp;$E62,IF($H$4="TEBA0714_REV01",CALC_CONN_TEBA0714_REV01!$F:$I,IF($H$4="TEBB0714_REV01",CALC_CONN_TEBB0714_REV01!$F:$I,IF($H$4="TEBT0714_REV01",CALC_CONN_TEBT0714_REV01!$F:$I))),4,0)="--","---",IF($H$4="TEBA0714_REV01",CALC_CONN_TEBA0714_REV01!$G62&amp; " --&gt; " &amp;CALC_CONN_TEBA0714_REV01!$I62&amp; " --&gt; ",IF($H$4="TEBB0714_REV01",CALC_CONN_TEBB0714_REV01!$G62&amp; " --&gt; " &amp;CALC_CONN_TEBB0714_REV01!$I62&amp; " --&gt; ",IF($H$4="TEBT0714_REV01",CALC_CONN_TEBT0714_REV01!$G62&amp; " --&gt; " &amp;CALC_CONN_TEBT0714_REV01!$I62&amp; " --&gt; ")))),"---")</f>
        <v>---</v>
      </c>
      <c r="I62" s="23" t="str">
        <f>IFERROR(IF(VLOOKUP($D62&amp;"-"&amp;$E62,IF($H$4="TEBA0714_REV01",CALC_CONN_TEBA0714_REV01!$F:$H,IF($H$4="TEBB0714_REV01",CALC_CONN_TEBB0714_REV01!$F:$H,IF($H$4="TEBT0714_REV01",CALC_CONN_TEBT0714_REV01!$F:$H))),3,0)="--",VLOOKUP($D62&amp;"-"&amp;$E62,IF($H$4="TEBA0714_REV01",CALC_CONN_TEBA0714_REV01!$F:$H,IF($H$4="TEBB0714_REV01",CALC_CONN_TEBB0714_REV01!$F:$H,IF($H$4="TEBT0714_REV01",CALC_CONN_TEBT0714_REV01!$F:$H))),2,0),VLOOKUP($D62&amp;"-"&amp;$E62,IF($H$4="TEBA0714_REV01",CALC_CONN_TEBA0714_REV01!$F:$H,IF($H$4="TEBB0714_REV01",CALC_CONN_TEBB0714_REV01!$F:$H,IF($H$4="TEBT0714_REV01",CALC_CONN_TEBT0714_REV01!$F:$H))),3,0)),"---")</f>
        <v>---</v>
      </c>
      <c r="J62" s="23" t="str">
        <f>IFERROR(VLOOKUP(I62,IF($H$4="TEBA0714_REV01",RAW_c_TEBA0714_REV01!$AE:$AM,IF($H$4="TEBB0714_REV01",RAW_c_TEBB0714_REV01!$AE:$AM,IF($H$4="TEBT0714_REV01",RAW_c_TEBT0714_REV01!$AE:$AM))),9,0),"---")</f>
        <v>---</v>
      </c>
      <c r="K62" s="23" t="str">
        <f>IFERROR(VLOOKUP(D62&amp;"-"&amp;E62,IF($H$4="TEBA0714_REV01",RAW_c_TEBA0714_REV01!$AD:$AK,IF($H$4="TEBB0714_REV01",RAW_c_TEBB0714_REV01!$AD:$AK,IF($H$4="TEBT0714_REV01",RAW_c_TEBT0714_REV01!$AD:$AK,"???"))),6,0),"---")</f>
        <v>---</v>
      </c>
      <c r="L62" s="23" t="str">
        <f>IFERROR(VLOOKUP(D62&amp;"-"&amp;E62,IF($H$4="TEBA0714_REV01",RAW_c_TEBA0714_REV01!$AD:$AL,IF($H$4="TEBB0714_REV01",RAW_c_TEBB0714_REV01!$AD:$AL,IF($H$4="TEBT0714_REV01",RAW_c_TEBT0714_REV01!$AD:$AL,"???"))),9,0),"---")</f>
        <v>---</v>
      </c>
      <c r="M62" s="23" t="str">
        <f>IFERROR(IF(VLOOKUP($F62&amp;"-"&amp;$G62,IF($M$4="TE0714_REV01",RAW_m_TE0714_REV01!$F:$AU,IF($M$4="TE0714_REV02",RAW_m_TE0714_REV02!$F:$AU,IF($M$4="TE0714_REV03",RAW_m_TE0714_REV03!$F:$AU))),43,0)="--","---",IF($M$4="TE0714_REV01",RAW_m_TE0714_REV01!$AT62&amp; " --&gt; " &amp;RAW_m_TE0714_REV01!$AU62&amp; " --&gt; ",IF($M$4="TE0714_REV02",RAW_m_TE0714_REV02!$AT62&amp; " --&gt; " &amp;RAW_m_TE0714_REV02!$AU62&amp; " --&gt; ",IF($M$4="TE0714_REV03",RAW_m_TE0714_REV03!$AT62&amp; " --&gt; " &amp;RAW_m_TE0714_REV03!$AU62&amp; " --&gt; ")))),"---")</f>
        <v>---</v>
      </c>
      <c r="N62" s="23" t="str">
        <f>IFERROR(VLOOKUP(F62&amp;"-"&amp;G62,IF($M$4="TE0714_REV01",RAW_m_TE0714_REV01!$AD:$AJ,IF($M$4="TE0714_REV02",RAW_m_TE0714_REV02!$AD:$AJ,IF($M$4="TE0714_REV03",RAW_m_TE0714_REV03!$AD:$AJ))),7,0),"---")</f>
        <v>---</v>
      </c>
      <c r="O62" s="23" t="str">
        <f>IFERROR(VLOOKUP(N62,IF($M$4="TE0714_REV01",RAW_m_TE0714_REV01!$AJ:$AK,IF($M$4="TE0714_REV02",RAW_m_TE0714_REV02!$AJ:$AK,IF($M$4="TE0714_REV03",RAW_m_TE0714_REV03!$AJ:$AK))),2,0),"---")</f>
        <v>---</v>
      </c>
      <c r="P62" s="23" t="str">
        <f>IFERROR(VLOOKUP(F62&amp;"-"&amp;G62,IF($M$4="TE0714_REV01",RAW_m_TE0714_REV01!$AD:$AG,IF($M$4="TE0714_REV02",RAW_m_TE0714_REV02!$AD:$AG,IF($M$4="TE0714_REV03",RAW_m_TE0714_REV03!$AD:$AG))),3,0),"---")</f>
        <v>---</v>
      </c>
      <c r="Q62" s="23" t="str">
        <f>IFERROR(VLOOKUP(N62,IF($M$4="TE0714_REV01",RAW_m_TE0714_REV01!$AE:$AH,IF($M$4="TE0714_REV02",RAW_m_TE0714_REV02!$AE:$AH,IF($M$4="TE0714_REV03",RAW_m_TE0714_REV03!$AE:$AH))),4,0),"---")</f>
        <v>---</v>
      </c>
      <c r="R62" s="23" t="str">
        <f>IFERROR(VLOOKUP(F62&amp;"-"&amp;G62,IF($M$4="TE0714_REV01",RAW_m_TE0714_REV01!$AD:$AG,IF($M$4="TE0714_REV02",RAW_m_TE0714_REV02!$AD:$AG,IF($M$4="TE0714_REV03",RAW_m_TE0714_REV03!$AD:$AG))),4,0),"---")</f>
        <v>---</v>
      </c>
    </row>
    <row r="63" spans="2:18" x14ac:dyDescent="0.25">
      <c r="B63" s="4">
        <v>58</v>
      </c>
      <c r="C63" s="23" t="str">
        <f>IFERROR(INDEX(B2B!A:F,MATCH('B2B Pin Table'!B63,B2B!A:A,0),6),"---")</f>
        <v>58</v>
      </c>
      <c r="D63" s="57" t="str">
        <f>IFERROR(IF((COUNTIF(B2B!A59:K59,H61)&lt;0),"---",INDEX(B2B!A:K,MATCH('B2B Pin Table'!B63,B2B!A:A,0),2)),"---")</f>
        <v>JM1</v>
      </c>
      <c r="E63" s="58" t="str">
        <f>IFERROR(IF((COUNTIF(B2B!A59:K59,H61)&lt;0),"---",INDEX(B2B!A:K,MATCH('B2B Pin Table'!B63,B2B!A:A,0),3)),"---")</f>
        <v>57</v>
      </c>
      <c r="F63" s="57" t="str">
        <f>IFERROR(IF((COUNTIF(B2B!A59:K59,L61)&lt;0),"---",INDEX(B2B!A:K,MATCH('B2B Pin Table'!B63,B2B!A:A,0),4)),"---")</f>
        <v>JM1</v>
      </c>
      <c r="G63" s="23" t="str">
        <f>IFERROR(IF((COUNTIF(B2B!A59:K59,L61)&lt;0),"---",INDEX(B2B!A:K,MATCH('B2B Pin Table'!B63,B2B!A:A,0),5)),"---")</f>
        <v>58</v>
      </c>
      <c r="H63" s="23" t="str">
        <f>IFERROR(IF(VLOOKUP($D63&amp;"-"&amp;$E63,IF($H$4="TEBA0714_REV01",CALC_CONN_TEBA0714_REV01!$F:$I,IF($H$4="TEBB0714_REV01",CALC_CONN_TEBB0714_REV01!$F:$I,IF($H$4="TEBT0714_REV01",CALC_CONN_TEBT0714_REV01!$F:$I))),4,0)="--","---",IF($H$4="TEBA0714_REV01",CALC_CONN_TEBA0714_REV01!$G63&amp; " --&gt; " &amp;CALC_CONN_TEBA0714_REV01!$I63&amp; " --&gt; ",IF($H$4="TEBB0714_REV01",CALC_CONN_TEBB0714_REV01!$G63&amp; " --&gt; " &amp;CALC_CONN_TEBB0714_REV01!$I63&amp; " --&gt; ",IF($H$4="TEBT0714_REV01",CALC_CONN_TEBT0714_REV01!$G63&amp; " --&gt; " &amp;CALC_CONN_TEBT0714_REV01!$I63&amp; " --&gt; ")))),"---")</f>
        <v>---</v>
      </c>
      <c r="I63" s="23" t="str">
        <f>IFERROR(IF(VLOOKUP($D63&amp;"-"&amp;$E63,IF($H$4="TEBA0714_REV01",CALC_CONN_TEBA0714_REV01!$F:$H,IF($H$4="TEBB0714_REV01",CALC_CONN_TEBB0714_REV01!$F:$H,IF($H$4="TEBT0714_REV01",CALC_CONN_TEBT0714_REV01!$F:$H))),3,0)="--",VLOOKUP($D63&amp;"-"&amp;$E63,IF($H$4="TEBA0714_REV01",CALC_CONN_TEBA0714_REV01!$F:$H,IF($H$4="TEBB0714_REV01",CALC_CONN_TEBB0714_REV01!$F:$H,IF($H$4="TEBT0714_REV01",CALC_CONN_TEBT0714_REV01!$F:$H))),2,0),VLOOKUP($D63&amp;"-"&amp;$E63,IF($H$4="TEBA0714_REV01",CALC_CONN_TEBA0714_REV01!$F:$H,IF($H$4="TEBB0714_REV01",CALC_CONN_TEBB0714_REV01!$F:$H,IF($H$4="TEBT0714_REV01",CALC_CONN_TEBT0714_REV01!$F:$H))),3,0)),"---")</f>
        <v>---</v>
      </c>
      <c r="J63" s="23" t="str">
        <f>IFERROR(VLOOKUP(I63,IF($H$4="TEBA0714_REV01",RAW_c_TEBA0714_REV01!$AE:$AM,IF($H$4="TEBB0714_REV01",RAW_c_TEBB0714_REV01!$AE:$AM,IF($H$4="TEBT0714_REV01",RAW_c_TEBT0714_REV01!$AE:$AM))),9,0),"---")</f>
        <v>---</v>
      </c>
      <c r="K63" s="23" t="str">
        <f>IFERROR(VLOOKUP(D63&amp;"-"&amp;E63,IF($H$4="TEBA0714_REV01",RAW_c_TEBA0714_REV01!$AD:$AK,IF($H$4="TEBB0714_REV01",RAW_c_TEBB0714_REV01!$AD:$AK,IF($H$4="TEBT0714_REV01",RAW_c_TEBT0714_REV01!$AD:$AK,"???"))),6,0),"---")</f>
        <v>---</v>
      </c>
      <c r="L63" s="23" t="str">
        <f>IFERROR(VLOOKUP(D63&amp;"-"&amp;E63,IF($H$4="TEBA0714_REV01",RAW_c_TEBA0714_REV01!$AD:$AL,IF($H$4="TEBB0714_REV01",RAW_c_TEBB0714_REV01!$AD:$AL,IF($H$4="TEBT0714_REV01",RAW_c_TEBT0714_REV01!$AD:$AL,"???"))),9,0),"---")</f>
        <v>---</v>
      </c>
      <c r="M63" s="23" t="str">
        <f>IFERROR(IF(VLOOKUP($F63&amp;"-"&amp;$G63,IF($M$4="TE0714_REV01",RAW_m_TE0714_REV01!$F:$AU,IF($M$4="TE0714_REV02",RAW_m_TE0714_REV02!$F:$AU,IF($M$4="TE0714_REV03",RAW_m_TE0714_REV03!$F:$AU))),43,0)="--","---",IF($M$4="TE0714_REV01",RAW_m_TE0714_REV01!$AT63&amp; " --&gt; " &amp;RAW_m_TE0714_REV01!$AU63&amp; " --&gt; ",IF($M$4="TE0714_REV02",RAW_m_TE0714_REV02!$AT63&amp; " --&gt; " &amp;RAW_m_TE0714_REV02!$AU63&amp; " --&gt; ",IF($M$4="TE0714_REV03",RAW_m_TE0714_REV03!$AT63&amp; " --&gt; " &amp;RAW_m_TE0714_REV03!$AU63&amp; " --&gt; ")))),"---")</f>
        <v>---</v>
      </c>
      <c r="N63" s="23" t="str">
        <f>IFERROR(VLOOKUP(F63&amp;"-"&amp;G63,IF($M$4="TE0714_REV01",RAW_m_TE0714_REV01!$AD:$AJ,IF($M$4="TE0714_REV02",RAW_m_TE0714_REV02!$AD:$AJ,IF($M$4="TE0714_REV03",RAW_m_TE0714_REV03!$AD:$AJ))),7,0),"---")</f>
        <v>---</v>
      </c>
      <c r="O63" s="23" t="str">
        <f>IFERROR(VLOOKUP(N63,IF($M$4="TE0714_REV01",RAW_m_TE0714_REV01!$AJ:$AK,IF($M$4="TE0714_REV02",RAW_m_TE0714_REV02!$AJ:$AK,IF($M$4="TE0714_REV03",RAW_m_TE0714_REV03!$AJ:$AK))),2,0),"---")</f>
        <v>---</v>
      </c>
      <c r="P63" s="23" t="str">
        <f>IFERROR(VLOOKUP(F63&amp;"-"&amp;G63,IF($M$4="TE0714_REV01",RAW_m_TE0714_REV01!$AD:$AG,IF($M$4="TE0714_REV02",RAW_m_TE0714_REV02!$AD:$AG,IF($M$4="TE0714_REV03",RAW_m_TE0714_REV03!$AD:$AG))),3,0),"---")</f>
        <v>---</v>
      </c>
      <c r="Q63" s="23" t="str">
        <f>IFERROR(VLOOKUP(N63,IF($M$4="TE0714_REV01",RAW_m_TE0714_REV01!$AE:$AH,IF($M$4="TE0714_REV02",RAW_m_TE0714_REV02!$AE:$AH,IF($M$4="TE0714_REV03",RAW_m_TE0714_REV03!$AE:$AH))),4,0),"---")</f>
        <v>---</v>
      </c>
      <c r="R63" s="23" t="str">
        <f>IFERROR(VLOOKUP(F63&amp;"-"&amp;G63,IF($M$4="TE0714_REV01",RAW_m_TE0714_REV01!$AD:$AG,IF($M$4="TE0714_REV02",RAW_m_TE0714_REV02!$AD:$AG,IF($M$4="TE0714_REV03",RAW_m_TE0714_REV03!$AD:$AG))),4,0),"---")</f>
        <v>---</v>
      </c>
    </row>
    <row r="64" spans="2:18" x14ac:dyDescent="0.25">
      <c r="B64" s="4">
        <v>59</v>
      </c>
      <c r="C64" s="23" t="str">
        <f>IFERROR(INDEX(B2B!A:F,MATCH('B2B Pin Table'!B64,B2B!A:A,0),6),"---")</f>
        <v>59</v>
      </c>
      <c r="D64" s="57" t="str">
        <f>IFERROR(IF((COUNTIF(B2B!A60:K60,H62)&lt;0),"---",INDEX(B2B!A:K,MATCH('B2B Pin Table'!B64,B2B!A:A,0),2)),"---")</f>
        <v>JM1</v>
      </c>
      <c r="E64" s="58" t="str">
        <f>IFERROR(IF((COUNTIF(B2B!A60:K60,H62)&lt;0),"---",INDEX(B2B!A:K,MATCH('B2B Pin Table'!B64,B2B!A:A,0),3)),"---")</f>
        <v>60</v>
      </c>
      <c r="F64" s="57" t="str">
        <f>IFERROR(IF((COUNTIF(B2B!A60:K60,L62)&lt;0),"---",INDEX(B2B!A:K,MATCH('B2B Pin Table'!B64,B2B!A:A,0),4)),"---")</f>
        <v>JM1</v>
      </c>
      <c r="G64" s="23" t="str">
        <f>IFERROR(IF((COUNTIF(B2B!A60:K60,L62)&lt;0),"---",INDEX(B2B!A:K,MATCH('B2B Pin Table'!B64,B2B!A:A,0),5)),"---")</f>
        <v>59</v>
      </c>
      <c r="H64" s="23" t="str">
        <f>IFERROR(IF(VLOOKUP($D64&amp;"-"&amp;$E64,IF($H$4="TEBA0714_REV01",CALC_CONN_TEBA0714_REV01!$F:$I,IF($H$4="TEBB0714_REV01",CALC_CONN_TEBB0714_REV01!$F:$I,IF($H$4="TEBT0714_REV01",CALC_CONN_TEBT0714_REV01!$F:$I))),4,0)="--","---",IF($H$4="TEBA0714_REV01",CALC_CONN_TEBA0714_REV01!$G64&amp; " --&gt; " &amp;CALC_CONN_TEBA0714_REV01!$I64&amp; " --&gt; ",IF($H$4="TEBB0714_REV01",CALC_CONN_TEBB0714_REV01!$G64&amp; " --&gt; " &amp;CALC_CONN_TEBB0714_REV01!$I64&amp; " --&gt; ",IF($H$4="TEBT0714_REV01",CALC_CONN_TEBT0714_REV01!$G64&amp; " --&gt; " &amp;CALC_CONN_TEBT0714_REV01!$I64&amp; " --&gt; ")))),"---")</f>
        <v>---</v>
      </c>
      <c r="I64" s="23" t="str">
        <f>IFERROR(IF(VLOOKUP($D64&amp;"-"&amp;$E64,IF($H$4="TEBA0714_REV01",CALC_CONN_TEBA0714_REV01!$F:$H,IF($H$4="TEBB0714_REV01",CALC_CONN_TEBB0714_REV01!$F:$H,IF($H$4="TEBT0714_REV01",CALC_CONN_TEBT0714_REV01!$F:$H))),3,0)="--",VLOOKUP($D64&amp;"-"&amp;$E64,IF($H$4="TEBA0714_REV01",CALC_CONN_TEBA0714_REV01!$F:$H,IF($H$4="TEBB0714_REV01",CALC_CONN_TEBB0714_REV01!$F:$H,IF($H$4="TEBT0714_REV01",CALC_CONN_TEBT0714_REV01!$F:$H))),2,0),VLOOKUP($D64&amp;"-"&amp;$E64,IF($H$4="TEBA0714_REV01",CALC_CONN_TEBA0714_REV01!$F:$H,IF($H$4="TEBB0714_REV01",CALC_CONN_TEBB0714_REV01!$F:$H,IF($H$4="TEBT0714_REV01",CALC_CONN_TEBT0714_REV01!$F:$H))),3,0)),"---")</f>
        <v>---</v>
      </c>
      <c r="J64" s="23" t="str">
        <f>IFERROR(VLOOKUP(I64,IF($H$4="TEBA0714_REV01",RAW_c_TEBA0714_REV01!$AE:$AM,IF($H$4="TEBB0714_REV01",RAW_c_TEBB0714_REV01!$AE:$AM,IF($H$4="TEBT0714_REV01",RAW_c_TEBT0714_REV01!$AE:$AM))),9,0),"---")</f>
        <v>---</v>
      </c>
      <c r="K64" s="23" t="str">
        <f>IFERROR(VLOOKUP(D64&amp;"-"&amp;E64,IF($H$4="TEBA0714_REV01",RAW_c_TEBA0714_REV01!$AD:$AK,IF($H$4="TEBB0714_REV01",RAW_c_TEBB0714_REV01!$AD:$AK,IF($H$4="TEBT0714_REV01",RAW_c_TEBT0714_REV01!$AD:$AK,"???"))),6,0),"---")</f>
        <v>---</v>
      </c>
      <c r="L64" s="23" t="str">
        <f>IFERROR(VLOOKUP(D64&amp;"-"&amp;E64,IF($H$4="TEBA0714_REV01",RAW_c_TEBA0714_REV01!$AD:$AL,IF($H$4="TEBB0714_REV01",RAW_c_TEBB0714_REV01!$AD:$AL,IF($H$4="TEBT0714_REV01",RAW_c_TEBT0714_REV01!$AD:$AL,"???"))),9,0),"---")</f>
        <v>---</v>
      </c>
      <c r="M64" s="23" t="str">
        <f>IFERROR(IF(VLOOKUP($F64&amp;"-"&amp;$G64,IF($M$4="TE0714_REV01",RAW_m_TE0714_REV01!$F:$AU,IF($M$4="TE0714_REV02",RAW_m_TE0714_REV02!$F:$AU,IF($M$4="TE0714_REV03",RAW_m_TE0714_REV03!$F:$AU))),43,0)="--","---",IF($M$4="TE0714_REV01",RAW_m_TE0714_REV01!$AT64&amp; " --&gt; " &amp;RAW_m_TE0714_REV01!$AU64&amp; " --&gt; ",IF($M$4="TE0714_REV02",RAW_m_TE0714_REV02!$AT64&amp; " --&gt; " &amp;RAW_m_TE0714_REV02!$AU64&amp; " --&gt; ",IF($M$4="TE0714_REV03",RAW_m_TE0714_REV03!$AT64&amp; " --&gt; " &amp;RAW_m_TE0714_REV03!$AU64&amp; " --&gt; ")))),"---")</f>
        <v>---</v>
      </c>
      <c r="N64" s="23" t="str">
        <f>IFERROR(VLOOKUP(F64&amp;"-"&amp;G64,IF($M$4="TE0714_REV01",RAW_m_TE0714_REV01!$AD:$AJ,IF($M$4="TE0714_REV02",RAW_m_TE0714_REV02!$AD:$AJ,IF($M$4="TE0714_REV03",RAW_m_TE0714_REV03!$AD:$AJ))),7,0),"---")</f>
        <v>---</v>
      </c>
      <c r="O64" s="23" t="str">
        <f>IFERROR(VLOOKUP(N64,IF($M$4="TE0714_REV01",RAW_m_TE0714_REV01!$AJ:$AK,IF($M$4="TE0714_REV02",RAW_m_TE0714_REV02!$AJ:$AK,IF($M$4="TE0714_REV03",RAW_m_TE0714_REV03!$AJ:$AK))),2,0),"---")</f>
        <v>---</v>
      </c>
      <c r="P64" s="23" t="str">
        <f>IFERROR(VLOOKUP(F64&amp;"-"&amp;G64,IF($M$4="TE0714_REV01",RAW_m_TE0714_REV01!$AD:$AG,IF($M$4="TE0714_REV02",RAW_m_TE0714_REV02!$AD:$AG,IF($M$4="TE0714_REV03",RAW_m_TE0714_REV03!$AD:$AG))),3,0),"---")</f>
        <v>---</v>
      </c>
      <c r="Q64" s="23" t="str">
        <f>IFERROR(VLOOKUP(N64,IF($M$4="TE0714_REV01",RAW_m_TE0714_REV01!$AE:$AH,IF($M$4="TE0714_REV02",RAW_m_TE0714_REV02!$AE:$AH,IF($M$4="TE0714_REV03",RAW_m_TE0714_REV03!$AE:$AH))),4,0),"---")</f>
        <v>---</v>
      </c>
      <c r="R64" s="23" t="str">
        <f>IFERROR(VLOOKUP(F64&amp;"-"&amp;G64,IF($M$4="TE0714_REV01",RAW_m_TE0714_REV01!$AD:$AG,IF($M$4="TE0714_REV02",RAW_m_TE0714_REV02!$AD:$AG,IF($M$4="TE0714_REV03",RAW_m_TE0714_REV03!$AD:$AG))),4,0),"---")</f>
        <v>---</v>
      </c>
    </row>
    <row r="65" spans="2:18" x14ac:dyDescent="0.25">
      <c r="B65" s="4">
        <v>60</v>
      </c>
      <c r="C65" s="23" t="str">
        <f>IFERROR(INDEX(B2B!A:F,MATCH('B2B Pin Table'!B65,B2B!A:A,0),6),"---")</f>
        <v>60</v>
      </c>
      <c r="D65" s="57" t="str">
        <f>IFERROR(IF((COUNTIF(B2B!A61:K61,H63)&lt;0),"---",INDEX(B2B!A:K,MATCH('B2B Pin Table'!B65,B2B!A:A,0),2)),"---")</f>
        <v>JM1</v>
      </c>
      <c r="E65" s="58" t="str">
        <f>IFERROR(IF((COUNTIF(B2B!A61:K61,H63)&lt;0),"---",INDEX(B2B!A:K,MATCH('B2B Pin Table'!B65,B2B!A:A,0),3)),"---")</f>
        <v>59</v>
      </c>
      <c r="F65" s="57" t="str">
        <f>IFERROR(IF((COUNTIF(B2B!A61:K61,L63)&lt;0),"---",INDEX(B2B!A:K,MATCH('B2B Pin Table'!B65,B2B!A:A,0),4)),"---")</f>
        <v>JM1</v>
      </c>
      <c r="G65" s="23" t="str">
        <f>IFERROR(IF((COUNTIF(B2B!A61:K61,L63)&lt;0),"---",INDEX(B2B!A:K,MATCH('B2B Pin Table'!B65,B2B!A:A,0),5)),"---")</f>
        <v>60</v>
      </c>
      <c r="H65" s="23" t="str">
        <f>IFERROR(IF(VLOOKUP($D65&amp;"-"&amp;$E65,IF($H$4="TEBA0714_REV01",CALC_CONN_TEBA0714_REV01!$F:$I,IF($H$4="TEBB0714_REV01",CALC_CONN_TEBB0714_REV01!$F:$I,IF($H$4="TEBT0714_REV01",CALC_CONN_TEBT0714_REV01!$F:$I))),4,0)="--","---",IF($H$4="TEBA0714_REV01",CALC_CONN_TEBA0714_REV01!$G65&amp; " --&gt; " &amp;CALC_CONN_TEBA0714_REV01!$I65&amp; " --&gt; ",IF($H$4="TEBB0714_REV01",CALC_CONN_TEBB0714_REV01!$G65&amp; " --&gt; " &amp;CALC_CONN_TEBB0714_REV01!$I65&amp; " --&gt; ",IF($H$4="TEBT0714_REV01",CALC_CONN_TEBT0714_REV01!$G65&amp; " --&gt; " &amp;CALC_CONN_TEBT0714_REV01!$I65&amp; " --&gt; ")))),"---")</f>
        <v>---</v>
      </c>
      <c r="I65" s="23" t="str">
        <f>IFERROR(IF(VLOOKUP($D65&amp;"-"&amp;$E65,IF($H$4="TEBA0714_REV01",CALC_CONN_TEBA0714_REV01!$F:$H,IF($H$4="TEBB0714_REV01",CALC_CONN_TEBB0714_REV01!$F:$H,IF($H$4="TEBT0714_REV01",CALC_CONN_TEBT0714_REV01!$F:$H))),3,0)="--",VLOOKUP($D65&amp;"-"&amp;$E65,IF($H$4="TEBA0714_REV01",CALC_CONN_TEBA0714_REV01!$F:$H,IF($H$4="TEBB0714_REV01",CALC_CONN_TEBB0714_REV01!$F:$H,IF($H$4="TEBT0714_REV01",CALC_CONN_TEBT0714_REV01!$F:$H))),2,0),VLOOKUP($D65&amp;"-"&amp;$E65,IF($H$4="TEBA0714_REV01",CALC_CONN_TEBA0714_REV01!$F:$H,IF($H$4="TEBB0714_REV01",CALC_CONN_TEBB0714_REV01!$F:$H,IF($H$4="TEBT0714_REV01",CALC_CONN_TEBT0714_REV01!$F:$H))),3,0)),"---")</f>
        <v>---</v>
      </c>
      <c r="J65" s="23" t="str">
        <f>IFERROR(VLOOKUP(I65,IF($H$4="TEBA0714_REV01",RAW_c_TEBA0714_REV01!$AE:$AM,IF($H$4="TEBB0714_REV01",RAW_c_TEBB0714_REV01!$AE:$AM,IF($H$4="TEBT0714_REV01",RAW_c_TEBT0714_REV01!$AE:$AM))),9,0),"---")</f>
        <v>---</v>
      </c>
      <c r="K65" s="23" t="str">
        <f>IFERROR(VLOOKUP(D65&amp;"-"&amp;E65,IF($H$4="TEBA0714_REV01",RAW_c_TEBA0714_REV01!$AD:$AK,IF($H$4="TEBB0714_REV01",RAW_c_TEBB0714_REV01!$AD:$AK,IF($H$4="TEBT0714_REV01",RAW_c_TEBT0714_REV01!$AD:$AK,"???"))),6,0),"---")</f>
        <v>---</v>
      </c>
      <c r="L65" s="23" t="str">
        <f>IFERROR(VLOOKUP(D65&amp;"-"&amp;E65,IF($H$4="TEBA0714_REV01",RAW_c_TEBA0714_REV01!$AD:$AL,IF($H$4="TEBB0714_REV01",RAW_c_TEBB0714_REV01!$AD:$AL,IF($H$4="TEBT0714_REV01",RAW_c_TEBT0714_REV01!$AD:$AL,"???"))),9,0),"---")</f>
        <v>---</v>
      </c>
      <c r="M65" s="23" t="str">
        <f>IFERROR(IF(VLOOKUP($F65&amp;"-"&amp;$G65,IF($M$4="TE0714_REV01",RAW_m_TE0714_REV01!$F:$AU,IF($M$4="TE0714_REV02",RAW_m_TE0714_REV02!$F:$AU,IF($M$4="TE0714_REV03",RAW_m_TE0714_REV03!$F:$AU))),43,0)="--","---",IF($M$4="TE0714_REV01",RAW_m_TE0714_REV01!$AT65&amp; " --&gt; " &amp;RAW_m_TE0714_REV01!$AU65&amp; " --&gt; ",IF($M$4="TE0714_REV02",RAW_m_TE0714_REV02!$AT65&amp; " --&gt; " &amp;RAW_m_TE0714_REV02!$AU65&amp; " --&gt; ",IF($M$4="TE0714_REV03",RAW_m_TE0714_REV03!$AT65&amp; " --&gt; " &amp;RAW_m_TE0714_REV03!$AU65&amp; " --&gt; ")))),"---")</f>
        <v>---</v>
      </c>
      <c r="N65" s="23" t="str">
        <f>IFERROR(VLOOKUP(F65&amp;"-"&amp;G65,IF($M$4="TE0714_REV01",RAW_m_TE0714_REV01!$AD:$AJ,IF($M$4="TE0714_REV02",RAW_m_TE0714_REV02!$AD:$AJ,IF($M$4="TE0714_REV03",RAW_m_TE0714_REV03!$AD:$AJ))),7,0),"---")</f>
        <v>---</v>
      </c>
      <c r="O65" s="23" t="str">
        <f>IFERROR(VLOOKUP(N65,IF($M$4="TE0714_REV01",RAW_m_TE0714_REV01!$AJ:$AK,IF($M$4="TE0714_REV02",RAW_m_TE0714_REV02!$AJ:$AK,IF($M$4="TE0714_REV03",RAW_m_TE0714_REV03!$AJ:$AK))),2,0),"---")</f>
        <v>---</v>
      </c>
      <c r="P65" s="23" t="str">
        <f>IFERROR(VLOOKUP(F65&amp;"-"&amp;G65,IF($M$4="TE0714_REV01",RAW_m_TE0714_REV01!$AD:$AG,IF($M$4="TE0714_REV02",RAW_m_TE0714_REV02!$AD:$AG,IF($M$4="TE0714_REV03",RAW_m_TE0714_REV03!$AD:$AG))),3,0),"---")</f>
        <v>---</v>
      </c>
      <c r="Q65" s="23" t="str">
        <f>IFERROR(VLOOKUP(N65,IF($M$4="TE0714_REV01",RAW_m_TE0714_REV01!$AE:$AH,IF($M$4="TE0714_REV02",RAW_m_TE0714_REV02!$AE:$AH,IF($M$4="TE0714_REV03",RAW_m_TE0714_REV03!$AE:$AH))),4,0),"---")</f>
        <v>---</v>
      </c>
      <c r="R65" s="23" t="str">
        <f>IFERROR(VLOOKUP(F65&amp;"-"&amp;G65,IF($M$4="TE0714_REV01",RAW_m_TE0714_REV01!$AD:$AG,IF($M$4="TE0714_REV02",RAW_m_TE0714_REV02!$AD:$AG,IF($M$4="TE0714_REV03",RAW_m_TE0714_REV03!$AD:$AG))),4,0),"---")</f>
        <v>---</v>
      </c>
    </row>
    <row r="66" spans="2:18" x14ac:dyDescent="0.25">
      <c r="B66" s="4">
        <v>61</v>
      </c>
      <c r="C66" s="23" t="str">
        <f>IFERROR(INDEX(B2B!A:F,MATCH('B2B Pin Table'!B66,B2B!A:A,0),6),"---")</f>
        <v>61</v>
      </c>
      <c r="D66" s="57" t="str">
        <f>IFERROR(IF((COUNTIF(B2B!A62:K62,H64)&lt;0),"---",INDEX(B2B!A:K,MATCH('B2B Pin Table'!B66,B2B!A:A,0),2)),"---")</f>
        <v>JM1</v>
      </c>
      <c r="E66" s="58" t="str">
        <f>IFERROR(IF((COUNTIF(B2B!A62:K62,H64)&lt;0),"---",INDEX(B2B!A:K,MATCH('B2B Pin Table'!B66,B2B!A:A,0),3)),"---")</f>
        <v>62</v>
      </c>
      <c r="F66" s="57" t="str">
        <f>IFERROR(IF((COUNTIF(B2B!A62:K62,L64)&lt;0),"---",INDEX(B2B!A:K,MATCH('B2B Pin Table'!B66,B2B!A:A,0),4)),"---")</f>
        <v>JM1</v>
      </c>
      <c r="G66" s="23" t="str">
        <f>IFERROR(IF((COUNTIF(B2B!A62:K62,L64)&lt;0),"---",INDEX(B2B!A:K,MATCH('B2B Pin Table'!B66,B2B!A:A,0),5)),"---")</f>
        <v>61</v>
      </c>
      <c r="H66" s="23" t="str">
        <f>IFERROR(IF(VLOOKUP($D66&amp;"-"&amp;$E66,IF($H$4="TEBA0714_REV01",CALC_CONN_TEBA0714_REV01!$F:$I,IF($H$4="TEBB0714_REV01",CALC_CONN_TEBB0714_REV01!$F:$I,IF($H$4="TEBT0714_REV01",CALC_CONN_TEBT0714_REV01!$F:$I))),4,0)="--","---",IF($H$4="TEBA0714_REV01",CALC_CONN_TEBA0714_REV01!$G66&amp; " --&gt; " &amp;CALC_CONN_TEBA0714_REV01!$I66&amp; " --&gt; ",IF($H$4="TEBB0714_REV01",CALC_CONN_TEBB0714_REV01!$G66&amp; " --&gt; " &amp;CALC_CONN_TEBB0714_REV01!$I66&amp; " --&gt; ",IF($H$4="TEBT0714_REV01",CALC_CONN_TEBT0714_REV01!$G66&amp; " --&gt; " &amp;CALC_CONN_TEBT0714_REV01!$I66&amp; " --&gt; ")))),"---")</f>
        <v>---</v>
      </c>
      <c r="I66" s="23" t="str">
        <f>IFERROR(IF(VLOOKUP($D66&amp;"-"&amp;$E66,IF($H$4="TEBA0714_REV01",CALC_CONN_TEBA0714_REV01!$F:$H,IF($H$4="TEBB0714_REV01",CALC_CONN_TEBB0714_REV01!$F:$H,IF($H$4="TEBT0714_REV01",CALC_CONN_TEBT0714_REV01!$F:$H))),3,0)="--",VLOOKUP($D66&amp;"-"&amp;$E66,IF($H$4="TEBA0714_REV01",CALC_CONN_TEBA0714_REV01!$F:$H,IF($H$4="TEBB0714_REV01",CALC_CONN_TEBB0714_REV01!$F:$H,IF($H$4="TEBT0714_REV01",CALC_CONN_TEBT0714_REV01!$F:$H))),2,0),VLOOKUP($D66&amp;"-"&amp;$E66,IF($H$4="TEBA0714_REV01",CALC_CONN_TEBA0714_REV01!$F:$H,IF($H$4="TEBB0714_REV01",CALC_CONN_TEBB0714_REV01!$F:$H,IF($H$4="TEBT0714_REV01",CALC_CONN_TEBT0714_REV01!$F:$H))),3,0)),"---")</f>
        <v>---</v>
      </c>
      <c r="J66" s="23" t="str">
        <f>IFERROR(VLOOKUP(I66,IF($H$4="TEBA0714_REV01",RAW_c_TEBA0714_REV01!$AE:$AM,IF($H$4="TEBB0714_REV01",RAW_c_TEBB0714_REV01!$AE:$AM,IF($H$4="TEBT0714_REV01",RAW_c_TEBT0714_REV01!$AE:$AM))),9,0),"---")</f>
        <v>---</v>
      </c>
      <c r="K66" s="23" t="str">
        <f>IFERROR(VLOOKUP(D66&amp;"-"&amp;E66,IF($H$4="TEBA0714_REV01",RAW_c_TEBA0714_REV01!$AD:$AK,IF($H$4="TEBB0714_REV01",RAW_c_TEBB0714_REV01!$AD:$AK,IF($H$4="TEBT0714_REV01",RAW_c_TEBT0714_REV01!$AD:$AK,"???"))),6,0),"---")</f>
        <v>---</v>
      </c>
      <c r="L66" s="23" t="str">
        <f>IFERROR(VLOOKUP(D66&amp;"-"&amp;E66,IF($H$4="TEBA0714_REV01",RAW_c_TEBA0714_REV01!$AD:$AL,IF($H$4="TEBB0714_REV01",RAW_c_TEBB0714_REV01!$AD:$AL,IF($H$4="TEBT0714_REV01",RAW_c_TEBT0714_REV01!$AD:$AL,"???"))),9,0),"---")</f>
        <v>---</v>
      </c>
      <c r="M66" s="23" t="str">
        <f>IFERROR(IF(VLOOKUP($F66&amp;"-"&amp;$G66,IF($M$4="TE0714_REV01",RAW_m_TE0714_REV01!$F:$AU,IF($M$4="TE0714_REV02",RAW_m_TE0714_REV02!$F:$AU,IF($M$4="TE0714_REV03",RAW_m_TE0714_REV03!$F:$AU))),43,0)="--","---",IF($M$4="TE0714_REV01",RAW_m_TE0714_REV01!$AT66&amp; " --&gt; " &amp;RAW_m_TE0714_REV01!$AU66&amp; " --&gt; ",IF($M$4="TE0714_REV02",RAW_m_TE0714_REV02!$AT66&amp; " --&gt; " &amp;RAW_m_TE0714_REV02!$AU66&amp; " --&gt; ",IF($M$4="TE0714_REV03",RAW_m_TE0714_REV03!$AT66&amp; " --&gt; " &amp;RAW_m_TE0714_REV03!$AU66&amp; " --&gt; ")))),"---")</f>
        <v>---</v>
      </c>
      <c r="N66" s="23" t="str">
        <f>IFERROR(VLOOKUP(F66&amp;"-"&amp;G66,IF($M$4="TE0714_REV01",RAW_m_TE0714_REV01!$AD:$AJ,IF($M$4="TE0714_REV02",RAW_m_TE0714_REV02!$AD:$AJ,IF($M$4="TE0714_REV03",RAW_m_TE0714_REV03!$AD:$AJ))),7,0),"---")</f>
        <v>---</v>
      </c>
      <c r="O66" s="23" t="str">
        <f>IFERROR(VLOOKUP(N66,IF($M$4="TE0714_REV01",RAW_m_TE0714_REV01!$AJ:$AK,IF($M$4="TE0714_REV02",RAW_m_TE0714_REV02!$AJ:$AK,IF($M$4="TE0714_REV03",RAW_m_TE0714_REV03!$AJ:$AK))),2,0),"---")</f>
        <v>---</v>
      </c>
      <c r="P66" s="23" t="str">
        <f>IFERROR(VLOOKUP(F66&amp;"-"&amp;G66,IF($M$4="TE0714_REV01",RAW_m_TE0714_REV01!$AD:$AG,IF($M$4="TE0714_REV02",RAW_m_TE0714_REV02!$AD:$AG,IF($M$4="TE0714_REV03",RAW_m_TE0714_REV03!$AD:$AG))),3,0),"---")</f>
        <v>---</v>
      </c>
      <c r="Q66" s="23" t="str">
        <f>IFERROR(VLOOKUP(N66,IF($M$4="TE0714_REV01",RAW_m_TE0714_REV01!$AE:$AH,IF($M$4="TE0714_REV02",RAW_m_TE0714_REV02!$AE:$AH,IF($M$4="TE0714_REV03",RAW_m_TE0714_REV03!$AE:$AH))),4,0),"---")</f>
        <v>---</v>
      </c>
      <c r="R66" s="23" t="str">
        <f>IFERROR(VLOOKUP(F66&amp;"-"&amp;G66,IF($M$4="TE0714_REV01",RAW_m_TE0714_REV01!$AD:$AG,IF($M$4="TE0714_REV02",RAW_m_TE0714_REV02!$AD:$AG,IF($M$4="TE0714_REV03",RAW_m_TE0714_REV03!$AD:$AG))),4,0),"---")</f>
        <v>---</v>
      </c>
    </row>
    <row r="67" spans="2:18" x14ac:dyDescent="0.25">
      <c r="B67" s="4">
        <v>62</v>
      </c>
      <c r="C67" s="23" t="str">
        <f>IFERROR(INDEX(B2B!A:F,MATCH('B2B Pin Table'!B67,B2B!A:A,0),6),"---")</f>
        <v>62</v>
      </c>
      <c r="D67" s="57" t="str">
        <f>IFERROR(IF((COUNTIF(B2B!A63:K63,H65)&lt;0),"---",INDEX(B2B!A:K,MATCH('B2B Pin Table'!B67,B2B!A:A,0),2)),"---")</f>
        <v>JM1</v>
      </c>
      <c r="E67" s="58" t="str">
        <f>IFERROR(IF((COUNTIF(B2B!A63:K63,H65)&lt;0),"---",INDEX(B2B!A:K,MATCH('B2B Pin Table'!B67,B2B!A:A,0),3)),"---")</f>
        <v>61</v>
      </c>
      <c r="F67" s="57" t="str">
        <f>IFERROR(IF((COUNTIF(B2B!A63:K63,L65)&lt;0),"---",INDEX(B2B!A:K,MATCH('B2B Pin Table'!B67,B2B!A:A,0),4)),"---")</f>
        <v>JM1</v>
      </c>
      <c r="G67" s="23" t="str">
        <f>IFERROR(IF((COUNTIF(B2B!A63:K63,L65)&lt;0),"---",INDEX(B2B!A:K,MATCH('B2B Pin Table'!B67,B2B!A:A,0),5)),"---")</f>
        <v>62</v>
      </c>
      <c r="H67" s="23" t="str">
        <f>IFERROR(IF(VLOOKUP($D67&amp;"-"&amp;$E67,IF($H$4="TEBA0714_REV01",CALC_CONN_TEBA0714_REV01!$F:$I,IF($H$4="TEBB0714_REV01",CALC_CONN_TEBB0714_REV01!$F:$I,IF($H$4="TEBT0714_REV01",CALC_CONN_TEBT0714_REV01!$F:$I))),4,0)="--","---",IF($H$4="TEBA0714_REV01",CALC_CONN_TEBA0714_REV01!$G67&amp; " --&gt; " &amp;CALC_CONN_TEBA0714_REV01!$I67&amp; " --&gt; ",IF($H$4="TEBB0714_REV01",CALC_CONN_TEBB0714_REV01!$G67&amp; " --&gt; " &amp;CALC_CONN_TEBB0714_REV01!$I67&amp; " --&gt; ",IF($H$4="TEBT0714_REV01",CALC_CONN_TEBT0714_REV01!$G67&amp; " --&gt; " &amp;CALC_CONN_TEBT0714_REV01!$I67&amp; " --&gt; ")))),"---")</f>
        <v>---</v>
      </c>
      <c r="I67" s="23" t="str">
        <f>IFERROR(IF(VLOOKUP($D67&amp;"-"&amp;$E67,IF($H$4="TEBA0714_REV01",CALC_CONN_TEBA0714_REV01!$F:$H,IF($H$4="TEBB0714_REV01",CALC_CONN_TEBB0714_REV01!$F:$H,IF($H$4="TEBT0714_REV01",CALC_CONN_TEBT0714_REV01!$F:$H))),3,0)="--",VLOOKUP($D67&amp;"-"&amp;$E67,IF($H$4="TEBA0714_REV01",CALC_CONN_TEBA0714_REV01!$F:$H,IF($H$4="TEBB0714_REV01",CALC_CONN_TEBB0714_REV01!$F:$H,IF($H$4="TEBT0714_REV01",CALC_CONN_TEBT0714_REV01!$F:$H))),2,0),VLOOKUP($D67&amp;"-"&amp;$E67,IF($H$4="TEBA0714_REV01",CALC_CONN_TEBA0714_REV01!$F:$H,IF($H$4="TEBB0714_REV01",CALC_CONN_TEBB0714_REV01!$F:$H,IF($H$4="TEBT0714_REV01",CALC_CONN_TEBT0714_REV01!$F:$H))),3,0)),"---")</f>
        <v>---</v>
      </c>
      <c r="J67" s="23" t="str">
        <f>IFERROR(VLOOKUP(I67,IF($H$4="TEBA0714_REV01",RAW_c_TEBA0714_REV01!$AE:$AM,IF($H$4="TEBB0714_REV01",RAW_c_TEBB0714_REV01!$AE:$AM,IF($H$4="TEBT0714_REV01",RAW_c_TEBT0714_REV01!$AE:$AM))),9,0),"---")</f>
        <v>---</v>
      </c>
      <c r="K67" s="23" t="str">
        <f>IFERROR(VLOOKUP(D67&amp;"-"&amp;E67,IF($H$4="TEBA0714_REV01",RAW_c_TEBA0714_REV01!$AD:$AK,IF($H$4="TEBB0714_REV01",RAW_c_TEBB0714_REV01!$AD:$AK,IF($H$4="TEBT0714_REV01",RAW_c_TEBT0714_REV01!$AD:$AK,"???"))),6,0),"---")</f>
        <v>---</v>
      </c>
      <c r="L67" s="23" t="str">
        <f>IFERROR(VLOOKUP(D67&amp;"-"&amp;E67,IF($H$4="TEBA0714_REV01",RAW_c_TEBA0714_REV01!$AD:$AL,IF($H$4="TEBB0714_REV01",RAW_c_TEBB0714_REV01!$AD:$AL,IF($H$4="TEBT0714_REV01",RAW_c_TEBT0714_REV01!$AD:$AL,"???"))),9,0),"---")</f>
        <v>---</v>
      </c>
      <c r="M67" s="23" t="str">
        <f>IFERROR(IF(VLOOKUP($F67&amp;"-"&amp;$G67,IF($M$4="TE0714_REV01",RAW_m_TE0714_REV01!$F:$AU,IF($M$4="TE0714_REV02",RAW_m_TE0714_REV02!$F:$AU,IF($M$4="TE0714_REV03",RAW_m_TE0714_REV03!$F:$AU))),43,0)="--","---",IF($M$4="TE0714_REV01",RAW_m_TE0714_REV01!$AT67&amp; " --&gt; " &amp;RAW_m_TE0714_REV01!$AU67&amp; " --&gt; ",IF($M$4="TE0714_REV02",RAW_m_TE0714_REV02!$AT67&amp; " --&gt; " &amp;RAW_m_TE0714_REV02!$AU67&amp; " --&gt; ",IF($M$4="TE0714_REV03",RAW_m_TE0714_REV03!$AT67&amp; " --&gt; " &amp;RAW_m_TE0714_REV03!$AU67&amp; " --&gt; ")))),"---")</f>
        <v>---</v>
      </c>
      <c r="N67" s="23" t="str">
        <f>IFERROR(VLOOKUP(F67&amp;"-"&amp;G67,IF($M$4="TE0714_REV01",RAW_m_TE0714_REV01!$AD:$AJ,IF($M$4="TE0714_REV02",RAW_m_TE0714_REV02!$AD:$AJ,IF($M$4="TE0714_REV03",RAW_m_TE0714_REV03!$AD:$AJ))),7,0),"---")</f>
        <v>---</v>
      </c>
      <c r="O67" s="23" t="str">
        <f>IFERROR(VLOOKUP(N67,IF($M$4="TE0714_REV01",RAW_m_TE0714_REV01!$AJ:$AK,IF($M$4="TE0714_REV02",RAW_m_TE0714_REV02!$AJ:$AK,IF($M$4="TE0714_REV03",RAW_m_TE0714_REV03!$AJ:$AK))),2,0),"---")</f>
        <v>---</v>
      </c>
      <c r="P67" s="23" t="str">
        <f>IFERROR(VLOOKUP(F67&amp;"-"&amp;G67,IF($M$4="TE0714_REV01",RAW_m_TE0714_REV01!$AD:$AG,IF($M$4="TE0714_REV02",RAW_m_TE0714_REV02!$AD:$AG,IF($M$4="TE0714_REV03",RAW_m_TE0714_REV03!$AD:$AG))),3,0),"---")</f>
        <v>---</v>
      </c>
      <c r="Q67" s="23" t="str">
        <f>IFERROR(VLOOKUP(N67,IF($M$4="TE0714_REV01",RAW_m_TE0714_REV01!$AE:$AH,IF($M$4="TE0714_REV02",RAW_m_TE0714_REV02!$AE:$AH,IF($M$4="TE0714_REV03",RAW_m_TE0714_REV03!$AE:$AH))),4,0),"---")</f>
        <v>---</v>
      </c>
      <c r="R67" s="23" t="str">
        <f>IFERROR(VLOOKUP(F67&amp;"-"&amp;G67,IF($M$4="TE0714_REV01",RAW_m_TE0714_REV01!$AD:$AG,IF($M$4="TE0714_REV02",RAW_m_TE0714_REV02!$AD:$AG,IF($M$4="TE0714_REV03",RAW_m_TE0714_REV03!$AD:$AG))),4,0),"---")</f>
        <v>---</v>
      </c>
    </row>
    <row r="68" spans="2:18" x14ac:dyDescent="0.25">
      <c r="B68" s="4">
        <v>63</v>
      </c>
      <c r="C68" s="23" t="str">
        <f>IFERROR(INDEX(B2B!A:F,MATCH('B2B Pin Table'!B68,B2B!A:A,0),6),"---")</f>
        <v>63</v>
      </c>
      <c r="D68" s="57" t="str">
        <f>IFERROR(IF((COUNTIF(B2B!A64:K64,H66)&lt;0),"---",INDEX(B2B!A:K,MATCH('B2B Pin Table'!B68,B2B!A:A,0),2)),"---")</f>
        <v>JM1</v>
      </c>
      <c r="E68" s="58" t="str">
        <f>IFERROR(IF((COUNTIF(B2B!A64:K64,H66)&lt;0),"---",INDEX(B2B!A:K,MATCH('B2B Pin Table'!B68,B2B!A:A,0),3)),"---")</f>
        <v>64</v>
      </c>
      <c r="F68" s="57" t="str">
        <f>IFERROR(IF((COUNTIF(B2B!A64:K64,L66)&lt;0),"---",INDEX(B2B!A:K,MATCH('B2B Pin Table'!B68,B2B!A:A,0),4)),"---")</f>
        <v>JM1</v>
      </c>
      <c r="G68" s="23" t="str">
        <f>IFERROR(IF((COUNTIF(B2B!A64:K64,L66)&lt;0),"---",INDEX(B2B!A:K,MATCH('B2B Pin Table'!B68,B2B!A:A,0),5)),"---")</f>
        <v>63</v>
      </c>
      <c r="H68" s="23" t="str">
        <f>IFERROR(IF(VLOOKUP($D68&amp;"-"&amp;$E68,IF($H$4="TEBA0714_REV01",CALC_CONN_TEBA0714_REV01!$F:$I,IF($H$4="TEBB0714_REV01",CALC_CONN_TEBB0714_REV01!$F:$I,IF($H$4="TEBT0714_REV01",CALC_CONN_TEBT0714_REV01!$F:$I))),4,0)="--","---",IF($H$4="TEBA0714_REV01",CALC_CONN_TEBA0714_REV01!$G68&amp; " --&gt; " &amp;CALC_CONN_TEBA0714_REV01!$I68&amp; " --&gt; ",IF($H$4="TEBB0714_REV01",CALC_CONN_TEBB0714_REV01!$G68&amp; " --&gt; " &amp;CALC_CONN_TEBB0714_REV01!$I68&amp; " --&gt; ",IF($H$4="TEBT0714_REV01",CALC_CONN_TEBT0714_REV01!$G68&amp; " --&gt; " &amp;CALC_CONN_TEBT0714_REV01!$I68&amp; " --&gt; ")))),"---")</f>
        <v>---</v>
      </c>
      <c r="I68" s="23" t="str">
        <f>IFERROR(IF(VLOOKUP($D68&amp;"-"&amp;$E68,IF($H$4="TEBA0714_REV01",CALC_CONN_TEBA0714_REV01!$F:$H,IF($H$4="TEBB0714_REV01",CALC_CONN_TEBB0714_REV01!$F:$H,IF($H$4="TEBT0714_REV01",CALC_CONN_TEBT0714_REV01!$F:$H))),3,0)="--",VLOOKUP($D68&amp;"-"&amp;$E68,IF($H$4="TEBA0714_REV01",CALC_CONN_TEBA0714_REV01!$F:$H,IF($H$4="TEBB0714_REV01",CALC_CONN_TEBB0714_REV01!$F:$H,IF($H$4="TEBT0714_REV01",CALC_CONN_TEBT0714_REV01!$F:$H))),2,0),VLOOKUP($D68&amp;"-"&amp;$E68,IF($H$4="TEBA0714_REV01",CALC_CONN_TEBA0714_REV01!$F:$H,IF($H$4="TEBB0714_REV01",CALC_CONN_TEBB0714_REV01!$F:$H,IF($H$4="TEBT0714_REV01",CALC_CONN_TEBT0714_REV01!$F:$H))),3,0)),"---")</f>
        <v>---</v>
      </c>
      <c r="J68" s="23" t="str">
        <f>IFERROR(VLOOKUP(I68,IF($H$4="TEBA0714_REV01",RAW_c_TEBA0714_REV01!$AE:$AM,IF($H$4="TEBB0714_REV01",RAW_c_TEBB0714_REV01!$AE:$AM,IF($H$4="TEBT0714_REV01",RAW_c_TEBT0714_REV01!$AE:$AM))),9,0),"---")</f>
        <v>---</v>
      </c>
      <c r="K68" s="23" t="str">
        <f>IFERROR(VLOOKUP(D68&amp;"-"&amp;E68,IF($H$4="TEBA0714_REV01",RAW_c_TEBA0714_REV01!$AD:$AK,IF($H$4="TEBB0714_REV01",RAW_c_TEBB0714_REV01!$AD:$AK,IF($H$4="TEBT0714_REV01",RAW_c_TEBT0714_REV01!$AD:$AK,"???"))),6,0),"---")</f>
        <v>---</v>
      </c>
      <c r="L68" s="23" t="str">
        <f>IFERROR(VLOOKUP(D68&amp;"-"&amp;E68,IF($H$4="TEBA0714_REV01",RAW_c_TEBA0714_REV01!$AD:$AL,IF($H$4="TEBB0714_REV01",RAW_c_TEBB0714_REV01!$AD:$AL,IF($H$4="TEBT0714_REV01",RAW_c_TEBT0714_REV01!$AD:$AL,"???"))),9,0),"---")</f>
        <v>---</v>
      </c>
      <c r="M68" s="23" t="str">
        <f>IFERROR(IF(VLOOKUP($F68&amp;"-"&amp;$G68,IF($M$4="TE0714_REV01",RAW_m_TE0714_REV01!$F:$AU,IF($M$4="TE0714_REV02",RAW_m_TE0714_REV02!$F:$AU,IF($M$4="TE0714_REV03",RAW_m_TE0714_REV03!$F:$AU))),43,0)="--","---",IF($M$4="TE0714_REV01",RAW_m_TE0714_REV01!$AT68&amp; " --&gt; " &amp;RAW_m_TE0714_REV01!$AU68&amp; " --&gt; ",IF($M$4="TE0714_REV02",RAW_m_TE0714_REV02!$AT68&amp; " --&gt; " &amp;RAW_m_TE0714_REV02!$AU68&amp; " --&gt; ",IF($M$4="TE0714_REV03",RAW_m_TE0714_REV03!$AT68&amp; " --&gt; " &amp;RAW_m_TE0714_REV03!$AU68&amp; " --&gt; ")))),"---")</f>
        <v>---</v>
      </c>
      <c r="N68" s="23" t="str">
        <f>IFERROR(VLOOKUP(F68&amp;"-"&amp;G68,IF($M$4="TE0714_REV01",RAW_m_TE0714_REV01!$AD:$AJ,IF($M$4="TE0714_REV02",RAW_m_TE0714_REV02!$AD:$AJ,IF($M$4="TE0714_REV03",RAW_m_TE0714_REV03!$AD:$AJ))),7,0),"---")</f>
        <v>---</v>
      </c>
      <c r="O68" s="23" t="str">
        <f>IFERROR(VLOOKUP(N68,IF($M$4="TE0714_REV01",RAW_m_TE0714_REV01!$AJ:$AK,IF($M$4="TE0714_REV02",RAW_m_TE0714_REV02!$AJ:$AK,IF($M$4="TE0714_REV03",RAW_m_TE0714_REV03!$AJ:$AK))),2,0),"---")</f>
        <v>---</v>
      </c>
      <c r="P68" s="23" t="str">
        <f>IFERROR(VLOOKUP(F68&amp;"-"&amp;G68,IF($M$4="TE0714_REV01",RAW_m_TE0714_REV01!$AD:$AG,IF($M$4="TE0714_REV02",RAW_m_TE0714_REV02!$AD:$AG,IF($M$4="TE0714_REV03",RAW_m_TE0714_REV03!$AD:$AG))),3,0),"---")</f>
        <v>---</v>
      </c>
      <c r="Q68" s="23" t="str">
        <f>IFERROR(VLOOKUP(N68,IF($M$4="TE0714_REV01",RAW_m_TE0714_REV01!$AE:$AH,IF($M$4="TE0714_REV02",RAW_m_TE0714_REV02!$AE:$AH,IF($M$4="TE0714_REV03",RAW_m_TE0714_REV03!$AE:$AH))),4,0),"---")</f>
        <v>---</v>
      </c>
      <c r="R68" s="23" t="str">
        <f>IFERROR(VLOOKUP(F68&amp;"-"&amp;G68,IF($M$4="TE0714_REV01",RAW_m_TE0714_REV01!$AD:$AG,IF($M$4="TE0714_REV02",RAW_m_TE0714_REV02!$AD:$AG,IF($M$4="TE0714_REV03",RAW_m_TE0714_REV03!$AD:$AG))),4,0),"---")</f>
        <v>---</v>
      </c>
    </row>
    <row r="69" spans="2:18" x14ac:dyDescent="0.25">
      <c r="B69" s="4">
        <v>64</v>
      </c>
      <c r="C69" s="23" t="str">
        <f>IFERROR(INDEX(B2B!A:F,MATCH('B2B Pin Table'!B69,B2B!A:A,0),6),"---")</f>
        <v>64</v>
      </c>
      <c r="D69" s="57" t="str">
        <f>IFERROR(IF((COUNTIF(B2B!A65:K65,H67)&lt;0),"---",INDEX(B2B!A:K,MATCH('B2B Pin Table'!B69,B2B!A:A,0),2)),"---")</f>
        <v>JM1</v>
      </c>
      <c r="E69" s="58" t="str">
        <f>IFERROR(IF((COUNTIF(B2B!A65:K65,H67)&lt;0),"---",INDEX(B2B!A:K,MATCH('B2B Pin Table'!B69,B2B!A:A,0),3)),"---")</f>
        <v>63</v>
      </c>
      <c r="F69" s="57" t="str">
        <f>IFERROR(IF((COUNTIF(B2B!A65:K65,L67)&lt;0),"---",INDEX(B2B!A:K,MATCH('B2B Pin Table'!B69,B2B!A:A,0),4)),"---")</f>
        <v>JM1</v>
      </c>
      <c r="G69" s="23" t="str">
        <f>IFERROR(IF((COUNTIF(B2B!A65:K65,L67)&lt;0),"---",INDEX(B2B!A:K,MATCH('B2B Pin Table'!B69,B2B!A:A,0),5)),"---")</f>
        <v>64</v>
      </c>
      <c r="H69" s="23" t="str">
        <f>IFERROR(IF(VLOOKUP($D69&amp;"-"&amp;$E69,IF($H$4="TEBA0714_REV01",CALC_CONN_TEBA0714_REV01!$F:$I,IF($H$4="TEBB0714_REV01",CALC_CONN_TEBB0714_REV01!$F:$I,IF($H$4="TEBT0714_REV01",CALC_CONN_TEBT0714_REV01!$F:$I))),4,0)="--","---",IF($H$4="TEBA0714_REV01",CALC_CONN_TEBA0714_REV01!$G69&amp; " --&gt; " &amp;CALC_CONN_TEBA0714_REV01!$I69&amp; " --&gt; ",IF($H$4="TEBB0714_REV01",CALC_CONN_TEBB0714_REV01!$G69&amp; " --&gt; " &amp;CALC_CONN_TEBB0714_REV01!$I69&amp; " --&gt; ",IF($H$4="TEBT0714_REV01",CALC_CONN_TEBT0714_REV01!$G69&amp; " --&gt; " &amp;CALC_CONN_TEBT0714_REV01!$I69&amp; " --&gt; ")))),"---")</f>
        <v>---</v>
      </c>
      <c r="I69" s="23" t="str">
        <f>IFERROR(IF(VLOOKUP($D69&amp;"-"&amp;$E69,IF($H$4="TEBA0714_REV01",CALC_CONN_TEBA0714_REV01!$F:$H,IF($H$4="TEBB0714_REV01",CALC_CONN_TEBB0714_REV01!$F:$H,IF($H$4="TEBT0714_REV01",CALC_CONN_TEBT0714_REV01!$F:$H))),3,0)="--",VLOOKUP($D69&amp;"-"&amp;$E69,IF($H$4="TEBA0714_REV01",CALC_CONN_TEBA0714_REV01!$F:$H,IF($H$4="TEBB0714_REV01",CALC_CONN_TEBB0714_REV01!$F:$H,IF($H$4="TEBT0714_REV01",CALC_CONN_TEBT0714_REV01!$F:$H))),2,0),VLOOKUP($D69&amp;"-"&amp;$E69,IF($H$4="TEBA0714_REV01",CALC_CONN_TEBA0714_REV01!$F:$H,IF($H$4="TEBB0714_REV01",CALC_CONN_TEBB0714_REV01!$F:$H,IF($H$4="TEBT0714_REV01",CALC_CONN_TEBT0714_REV01!$F:$H))),3,0)),"---")</f>
        <v>---</v>
      </c>
      <c r="J69" s="23" t="str">
        <f>IFERROR(VLOOKUP(I69,IF($H$4="TEBA0714_REV01",RAW_c_TEBA0714_REV01!$AE:$AM,IF($H$4="TEBB0714_REV01",RAW_c_TEBB0714_REV01!$AE:$AM,IF($H$4="TEBT0714_REV01",RAW_c_TEBT0714_REV01!$AE:$AM))),9,0),"---")</f>
        <v>---</v>
      </c>
      <c r="K69" s="23" t="str">
        <f>IFERROR(VLOOKUP(D69&amp;"-"&amp;E69,IF($H$4="TEBA0714_REV01",RAW_c_TEBA0714_REV01!$AD:$AK,IF($H$4="TEBB0714_REV01",RAW_c_TEBB0714_REV01!$AD:$AK,IF($H$4="TEBT0714_REV01",RAW_c_TEBT0714_REV01!$AD:$AK,"???"))),6,0),"---")</f>
        <v>---</v>
      </c>
      <c r="L69" s="23" t="str">
        <f>IFERROR(VLOOKUP(D69&amp;"-"&amp;E69,IF($H$4="TEBA0714_REV01",RAW_c_TEBA0714_REV01!$AD:$AL,IF($H$4="TEBB0714_REV01",RAW_c_TEBB0714_REV01!$AD:$AL,IF($H$4="TEBT0714_REV01",RAW_c_TEBT0714_REV01!$AD:$AL,"???"))),9,0),"---")</f>
        <v>---</v>
      </c>
      <c r="M69" s="23" t="str">
        <f>IFERROR(IF(VLOOKUP($F69&amp;"-"&amp;$G69,IF($M$4="TE0714_REV01",RAW_m_TE0714_REV01!$F:$AU,IF($M$4="TE0714_REV02",RAW_m_TE0714_REV02!$F:$AU,IF($M$4="TE0714_REV03",RAW_m_TE0714_REV03!$F:$AU))),43,0)="--","---",IF($M$4="TE0714_REV01",RAW_m_TE0714_REV01!$AT69&amp; " --&gt; " &amp;RAW_m_TE0714_REV01!$AU69&amp; " --&gt; ",IF($M$4="TE0714_REV02",RAW_m_TE0714_REV02!$AT69&amp; " --&gt; " &amp;RAW_m_TE0714_REV02!$AU69&amp; " --&gt; ",IF($M$4="TE0714_REV03",RAW_m_TE0714_REV03!$AT69&amp; " --&gt; " &amp;RAW_m_TE0714_REV03!$AU69&amp; " --&gt; ")))),"---")</f>
        <v>---</v>
      </c>
      <c r="N69" s="23" t="str">
        <f>IFERROR(VLOOKUP(F69&amp;"-"&amp;G69,IF($M$4="TE0714_REV01",RAW_m_TE0714_REV01!$AD:$AJ,IF($M$4="TE0714_REV02",RAW_m_TE0714_REV02!$AD:$AJ,IF($M$4="TE0714_REV03",RAW_m_TE0714_REV03!$AD:$AJ))),7,0),"---")</f>
        <v>---</v>
      </c>
      <c r="O69" s="23" t="str">
        <f>IFERROR(VLOOKUP(N69,IF($M$4="TE0714_REV01",RAW_m_TE0714_REV01!$AJ:$AK,IF($M$4="TE0714_REV02",RAW_m_TE0714_REV02!$AJ:$AK,IF($M$4="TE0714_REV03",RAW_m_TE0714_REV03!$AJ:$AK))),2,0),"---")</f>
        <v>---</v>
      </c>
      <c r="P69" s="23" t="str">
        <f>IFERROR(VLOOKUP(F69&amp;"-"&amp;G69,IF($M$4="TE0714_REV01",RAW_m_TE0714_REV01!$AD:$AG,IF($M$4="TE0714_REV02",RAW_m_TE0714_REV02!$AD:$AG,IF($M$4="TE0714_REV03",RAW_m_TE0714_REV03!$AD:$AG))),3,0),"---")</f>
        <v>---</v>
      </c>
      <c r="Q69" s="23" t="str">
        <f>IFERROR(VLOOKUP(N69,IF($M$4="TE0714_REV01",RAW_m_TE0714_REV01!$AE:$AH,IF($M$4="TE0714_REV02",RAW_m_TE0714_REV02!$AE:$AH,IF($M$4="TE0714_REV03",RAW_m_TE0714_REV03!$AE:$AH))),4,0),"---")</f>
        <v>---</v>
      </c>
      <c r="R69" s="23" t="str">
        <f>IFERROR(VLOOKUP(F69&amp;"-"&amp;G69,IF($M$4="TE0714_REV01",RAW_m_TE0714_REV01!$AD:$AG,IF($M$4="TE0714_REV02",RAW_m_TE0714_REV02!$AD:$AG,IF($M$4="TE0714_REV03",RAW_m_TE0714_REV03!$AD:$AG))),4,0),"---")</f>
        <v>---</v>
      </c>
    </row>
    <row r="70" spans="2:18" x14ac:dyDescent="0.25">
      <c r="B70" s="4">
        <v>65</v>
      </c>
      <c r="C70" s="23" t="str">
        <f>IFERROR(INDEX(B2B!A:F,MATCH('B2B Pin Table'!B70,B2B!A:A,0),6),"---")</f>
        <v>Power GND</v>
      </c>
      <c r="D70" s="57" t="str">
        <f>IFERROR(IF((COUNTIF(B2B!A66:K66,H68)&lt;0),"---",INDEX(B2B!A:K,MATCH('B2B Pin Table'!B70,B2B!A:A,0),2)),"---")</f>
        <v>JM1</v>
      </c>
      <c r="E70" s="58" t="str">
        <f>IFERROR(IF((COUNTIF(B2B!A66:K66,H68)&lt;0),"---",INDEX(B2B!A:K,MATCH('B2B Pin Table'!B70,B2B!A:A,0),3)),"---")</f>
        <v>66</v>
      </c>
      <c r="F70" s="57" t="str">
        <f>IFERROR(IF((COUNTIF(B2B!A66:K66,L68)&lt;0),"---",INDEX(B2B!A:K,MATCH('B2B Pin Table'!B70,B2B!A:A,0),4)),"---")</f>
        <v>JM1</v>
      </c>
      <c r="G70" s="23" t="str">
        <f>IFERROR(IF((COUNTIF(B2B!A66:K66,L68)&lt;0),"---",INDEX(B2B!A:K,MATCH('B2B Pin Table'!B70,B2B!A:A,0),5)),"---")</f>
        <v>65</v>
      </c>
      <c r="H70" s="23" t="str">
        <f>IFERROR(IF(VLOOKUP($D70&amp;"-"&amp;$E70,IF($H$4="TEBA0714_REV01",CALC_CONN_TEBA0714_REV01!$F:$I,IF($H$4="TEBB0714_REV01",CALC_CONN_TEBB0714_REV01!$F:$I,IF($H$4="TEBT0714_REV01",CALC_CONN_TEBT0714_REV01!$F:$I))),4,0)="--","---",IF($H$4="TEBA0714_REV01",CALC_CONN_TEBA0714_REV01!$G70&amp; " --&gt; " &amp;CALC_CONN_TEBA0714_REV01!$I70&amp; " --&gt; ",IF($H$4="TEBB0714_REV01",CALC_CONN_TEBB0714_REV01!$G70&amp; " --&gt; " &amp;CALC_CONN_TEBB0714_REV01!$I70&amp; " --&gt; ",IF($H$4="TEBT0714_REV01",CALC_CONN_TEBT0714_REV01!$G70&amp; " --&gt; " &amp;CALC_CONN_TEBT0714_REV01!$I70&amp; " --&gt; ")))),"---")</f>
        <v>---</v>
      </c>
      <c r="I70" s="23" t="str">
        <f>IFERROR(IF(VLOOKUP($D70&amp;"-"&amp;$E70,IF($H$4="TEBA0714_REV01",CALC_CONN_TEBA0714_REV01!$F:$H,IF($H$4="TEBB0714_REV01",CALC_CONN_TEBB0714_REV01!$F:$H,IF($H$4="TEBT0714_REV01",CALC_CONN_TEBT0714_REV01!$F:$H))),3,0)="--",VLOOKUP($D70&amp;"-"&amp;$E70,IF($H$4="TEBA0714_REV01",CALC_CONN_TEBA0714_REV01!$F:$H,IF($H$4="TEBB0714_REV01",CALC_CONN_TEBB0714_REV01!$F:$H,IF($H$4="TEBT0714_REV01",CALC_CONN_TEBT0714_REV01!$F:$H))),2,0),VLOOKUP($D70&amp;"-"&amp;$E70,IF($H$4="TEBA0714_REV01",CALC_CONN_TEBA0714_REV01!$F:$H,IF($H$4="TEBB0714_REV01",CALC_CONN_TEBB0714_REV01!$F:$H,IF($H$4="TEBT0714_REV01",CALC_CONN_TEBT0714_REV01!$F:$H))),3,0)),"---")</f>
        <v>---</v>
      </c>
      <c r="J70" s="23" t="str">
        <f>IFERROR(VLOOKUP(I70,IF($H$4="TEBA0714_REV01",RAW_c_TEBA0714_REV01!$AE:$AM,IF($H$4="TEBB0714_REV01",RAW_c_TEBB0714_REV01!$AE:$AM,IF($H$4="TEBT0714_REV01",RAW_c_TEBT0714_REV01!$AE:$AM))),9,0),"---")</f>
        <v>---</v>
      </c>
      <c r="K70" s="23" t="str">
        <f>IFERROR(VLOOKUP(D70&amp;"-"&amp;E70,IF($H$4="TEBA0714_REV01",RAW_c_TEBA0714_REV01!$AD:$AK,IF($H$4="TEBB0714_REV01",RAW_c_TEBB0714_REV01!$AD:$AK,IF($H$4="TEBT0714_REV01",RAW_c_TEBT0714_REV01!$AD:$AK,"???"))),6,0),"---")</f>
        <v>---</v>
      </c>
      <c r="L70" s="23" t="str">
        <f>IFERROR(VLOOKUP(D70&amp;"-"&amp;E70,IF($H$4="TEBA0714_REV01",RAW_c_TEBA0714_REV01!$AD:$AL,IF($H$4="TEBB0714_REV01",RAW_c_TEBB0714_REV01!$AD:$AL,IF($H$4="TEBT0714_REV01",RAW_c_TEBT0714_REV01!$AD:$AL,"???"))),9,0),"---")</f>
        <v>---</v>
      </c>
      <c r="M70" s="23" t="str">
        <f>IFERROR(IF(VLOOKUP($F70&amp;"-"&amp;$G70,IF($M$4="TE0714_REV01",RAW_m_TE0714_REV01!$F:$AU,IF($M$4="TE0714_REV02",RAW_m_TE0714_REV02!$F:$AU,IF($M$4="TE0714_REV03",RAW_m_TE0714_REV03!$F:$AU))),43,0)="--","---",IF($M$4="TE0714_REV01",RAW_m_TE0714_REV01!$AT70&amp; " --&gt; " &amp;RAW_m_TE0714_REV01!$AU70&amp; " --&gt; ",IF($M$4="TE0714_REV02",RAW_m_TE0714_REV02!$AT70&amp; " --&gt; " &amp;RAW_m_TE0714_REV02!$AU70&amp; " --&gt; ",IF($M$4="TE0714_REV03",RAW_m_TE0714_REV03!$AT70&amp; " --&gt; " &amp;RAW_m_TE0714_REV03!$AU70&amp; " --&gt; ")))),"---")</f>
        <v>---</v>
      </c>
      <c r="N70" s="23" t="str">
        <f>IFERROR(VLOOKUP(F70&amp;"-"&amp;G70,IF($M$4="TE0714_REV01",RAW_m_TE0714_REV01!$AD:$AJ,IF($M$4="TE0714_REV02",RAW_m_TE0714_REV02!$AD:$AJ,IF($M$4="TE0714_REV03",RAW_m_TE0714_REV03!$AD:$AJ))),7,0),"---")</f>
        <v>---</v>
      </c>
      <c r="O70" s="23" t="str">
        <f>IFERROR(VLOOKUP(N70,IF($M$4="TE0714_REV01",RAW_m_TE0714_REV01!$AJ:$AK,IF($M$4="TE0714_REV02",RAW_m_TE0714_REV02!$AJ:$AK,IF($M$4="TE0714_REV03",RAW_m_TE0714_REV03!$AJ:$AK))),2,0),"---")</f>
        <v>---</v>
      </c>
      <c r="P70" s="23" t="str">
        <f>IFERROR(VLOOKUP(F70&amp;"-"&amp;G70,IF($M$4="TE0714_REV01",RAW_m_TE0714_REV01!$AD:$AG,IF($M$4="TE0714_REV02",RAW_m_TE0714_REV02!$AD:$AG,IF($M$4="TE0714_REV03",RAW_m_TE0714_REV03!$AD:$AG))),3,0),"---")</f>
        <v>---</v>
      </c>
      <c r="Q70" s="23" t="str">
        <f>IFERROR(VLOOKUP(N70,IF($M$4="TE0714_REV01",RAW_m_TE0714_REV01!$AE:$AH,IF($M$4="TE0714_REV02",RAW_m_TE0714_REV02!$AE:$AH,IF($M$4="TE0714_REV03",RAW_m_TE0714_REV03!$AE:$AH))),4,0),"---")</f>
        <v>---</v>
      </c>
      <c r="R70" s="23" t="str">
        <f>IFERROR(VLOOKUP(F70&amp;"-"&amp;G70,IF($M$4="TE0714_REV01",RAW_m_TE0714_REV01!$AD:$AG,IF($M$4="TE0714_REV02",RAW_m_TE0714_REV02!$AD:$AG,IF($M$4="TE0714_REV03",RAW_m_TE0714_REV03!$AD:$AG))),4,0),"---")</f>
        <v>---</v>
      </c>
    </row>
    <row r="71" spans="2:18" x14ac:dyDescent="0.25">
      <c r="B71" s="4">
        <v>66</v>
      </c>
      <c r="C71" s="23" t="str">
        <f>IFERROR(INDEX(B2B!A:F,MATCH('B2B Pin Table'!B71,B2B!A:A,0),6),"---")</f>
        <v>66</v>
      </c>
      <c r="D71" s="57" t="str">
        <f>IFERROR(IF((COUNTIF(B2B!A67:K67,H69)&lt;0),"---",INDEX(B2B!A:K,MATCH('B2B Pin Table'!B71,B2B!A:A,0),2)),"---")</f>
        <v>JM1</v>
      </c>
      <c r="E71" s="58" t="str">
        <f>IFERROR(IF((COUNTIF(B2B!A67:K67,H69)&lt;0),"---",INDEX(B2B!A:K,MATCH('B2B Pin Table'!B71,B2B!A:A,0),3)),"---")</f>
        <v>65</v>
      </c>
      <c r="F71" s="57" t="str">
        <f>IFERROR(IF((COUNTIF(B2B!A67:K67,L69)&lt;0),"---",INDEX(B2B!A:K,MATCH('B2B Pin Table'!B71,B2B!A:A,0),4)),"---")</f>
        <v>JM1</v>
      </c>
      <c r="G71" s="23" t="str">
        <f>IFERROR(IF((COUNTIF(B2B!A67:K67,L69)&lt;0),"---",INDEX(B2B!A:K,MATCH('B2B Pin Table'!B71,B2B!A:A,0),5)),"---")</f>
        <v>66</v>
      </c>
      <c r="H71" s="23" t="str">
        <f>IFERROR(IF(VLOOKUP($D71&amp;"-"&amp;$E71,IF($H$4="TEBA0714_REV01",CALC_CONN_TEBA0714_REV01!$F:$I,IF($H$4="TEBB0714_REV01",CALC_CONN_TEBB0714_REV01!$F:$I,IF($H$4="TEBT0714_REV01",CALC_CONN_TEBT0714_REV01!$F:$I))),4,0)="--","---",IF($H$4="TEBA0714_REV01",CALC_CONN_TEBA0714_REV01!$G71&amp; " --&gt; " &amp;CALC_CONN_TEBA0714_REV01!$I71&amp; " --&gt; ",IF($H$4="TEBB0714_REV01",CALC_CONN_TEBB0714_REV01!$G71&amp; " --&gt; " &amp;CALC_CONN_TEBB0714_REV01!$I71&amp; " --&gt; ",IF($H$4="TEBT0714_REV01",CALC_CONN_TEBT0714_REV01!$G71&amp; " --&gt; " &amp;CALC_CONN_TEBT0714_REV01!$I71&amp; " --&gt; ")))),"---")</f>
        <v>---</v>
      </c>
      <c r="I71" s="23" t="str">
        <f>IFERROR(IF(VLOOKUP($D71&amp;"-"&amp;$E71,IF($H$4="TEBA0714_REV01",CALC_CONN_TEBA0714_REV01!$F:$H,IF($H$4="TEBB0714_REV01",CALC_CONN_TEBB0714_REV01!$F:$H,IF($H$4="TEBT0714_REV01",CALC_CONN_TEBT0714_REV01!$F:$H))),3,0)="--",VLOOKUP($D71&amp;"-"&amp;$E71,IF($H$4="TEBA0714_REV01",CALC_CONN_TEBA0714_REV01!$F:$H,IF($H$4="TEBB0714_REV01",CALC_CONN_TEBB0714_REV01!$F:$H,IF($H$4="TEBT0714_REV01",CALC_CONN_TEBT0714_REV01!$F:$H))),2,0),VLOOKUP($D71&amp;"-"&amp;$E71,IF($H$4="TEBA0714_REV01",CALC_CONN_TEBA0714_REV01!$F:$H,IF($H$4="TEBB0714_REV01",CALC_CONN_TEBB0714_REV01!$F:$H,IF($H$4="TEBT0714_REV01",CALC_CONN_TEBT0714_REV01!$F:$H))),3,0)),"---")</f>
        <v>---</v>
      </c>
      <c r="J71" s="23" t="str">
        <f>IFERROR(VLOOKUP(I71,IF($H$4="TEBA0714_REV01",RAW_c_TEBA0714_REV01!$AE:$AM,IF($H$4="TEBB0714_REV01",RAW_c_TEBB0714_REV01!$AE:$AM,IF($H$4="TEBT0714_REV01",RAW_c_TEBT0714_REV01!$AE:$AM))),9,0),"---")</f>
        <v>---</v>
      </c>
      <c r="K71" s="23" t="str">
        <f>IFERROR(VLOOKUP(D71&amp;"-"&amp;E71,IF($H$4="TEBA0714_REV01",RAW_c_TEBA0714_REV01!$AD:$AK,IF($H$4="TEBB0714_REV01",RAW_c_TEBB0714_REV01!$AD:$AK,IF($H$4="TEBT0714_REV01",RAW_c_TEBT0714_REV01!$AD:$AK,"???"))),6,0),"---")</f>
        <v>---</v>
      </c>
      <c r="L71" s="23" t="str">
        <f>IFERROR(VLOOKUP(D71&amp;"-"&amp;E71,IF($H$4="TEBA0714_REV01",RAW_c_TEBA0714_REV01!$AD:$AL,IF($H$4="TEBB0714_REV01",RAW_c_TEBB0714_REV01!$AD:$AL,IF($H$4="TEBT0714_REV01",RAW_c_TEBT0714_REV01!$AD:$AL,"???"))),9,0),"---")</f>
        <v>---</v>
      </c>
      <c r="M71" s="23" t="str">
        <f>IFERROR(IF(VLOOKUP($F71&amp;"-"&amp;$G71,IF($M$4="TE0714_REV01",RAW_m_TE0714_REV01!$F:$AU,IF($M$4="TE0714_REV02",RAW_m_TE0714_REV02!$F:$AU,IF($M$4="TE0714_REV03",RAW_m_TE0714_REV03!$F:$AU))),43,0)="--","---",IF($M$4="TE0714_REV01",RAW_m_TE0714_REV01!$AT71&amp; " --&gt; " &amp;RAW_m_TE0714_REV01!$AU71&amp; " --&gt; ",IF($M$4="TE0714_REV02",RAW_m_TE0714_REV02!$AT71&amp; " --&gt; " &amp;RAW_m_TE0714_REV02!$AU71&amp; " --&gt; ",IF($M$4="TE0714_REV03",RAW_m_TE0714_REV03!$AT71&amp; " --&gt; " &amp;RAW_m_TE0714_REV03!$AU71&amp; " --&gt; ")))),"---")</f>
        <v>---</v>
      </c>
      <c r="N71" s="23" t="str">
        <f>IFERROR(VLOOKUP(F71&amp;"-"&amp;G71,IF($M$4="TE0714_REV01",RAW_m_TE0714_REV01!$AD:$AJ,IF($M$4="TE0714_REV02",RAW_m_TE0714_REV02!$AD:$AJ,IF($M$4="TE0714_REV03",RAW_m_TE0714_REV03!$AD:$AJ))),7,0),"---")</f>
        <v>---</v>
      </c>
      <c r="O71" s="23" t="str">
        <f>IFERROR(VLOOKUP(N71,IF($M$4="TE0714_REV01",RAW_m_TE0714_REV01!$AJ:$AK,IF($M$4="TE0714_REV02",RAW_m_TE0714_REV02!$AJ:$AK,IF($M$4="TE0714_REV03",RAW_m_TE0714_REV03!$AJ:$AK))),2,0),"---")</f>
        <v>---</v>
      </c>
      <c r="P71" s="23" t="str">
        <f>IFERROR(VLOOKUP(F71&amp;"-"&amp;G71,IF($M$4="TE0714_REV01",RAW_m_TE0714_REV01!$AD:$AG,IF($M$4="TE0714_REV02",RAW_m_TE0714_REV02!$AD:$AG,IF($M$4="TE0714_REV03",RAW_m_TE0714_REV03!$AD:$AG))),3,0),"---")</f>
        <v>---</v>
      </c>
      <c r="Q71" s="23" t="str">
        <f>IFERROR(VLOOKUP(N71,IF($M$4="TE0714_REV01",RAW_m_TE0714_REV01!$AE:$AH,IF($M$4="TE0714_REV02",RAW_m_TE0714_REV02!$AE:$AH,IF($M$4="TE0714_REV03",RAW_m_TE0714_REV03!$AE:$AH))),4,0),"---")</f>
        <v>---</v>
      </c>
      <c r="R71" s="23" t="str">
        <f>IFERROR(VLOOKUP(F71&amp;"-"&amp;G71,IF($M$4="TE0714_REV01",RAW_m_TE0714_REV01!$AD:$AG,IF($M$4="TE0714_REV02",RAW_m_TE0714_REV02!$AD:$AG,IF($M$4="TE0714_REV03",RAW_m_TE0714_REV03!$AD:$AG))),4,0),"---")</f>
        <v>---</v>
      </c>
    </row>
    <row r="72" spans="2:18" x14ac:dyDescent="0.25">
      <c r="B72" s="4">
        <v>67</v>
      </c>
      <c r="C72" s="23" t="str">
        <f>IFERROR(INDEX(B2B!A:F,MATCH('B2B Pin Table'!B72,B2B!A:A,0),6),"---")</f>
        <v>67</v>
      </c>
      <c r="D72" s="57" t="str">
        <f>IFERROR(IF((COUNTIF(B2B!A68:K68,H70)&lt;0),"---",INDEX(B2B!A:K,MATCH('B2B Pin Table'!B72,B2B!A:A,0),2)),"---")</f>
        <v>JM1</v>
      </c>
      <c r="E72" s="58" t="str">
        <f>IFERROR(IF((COUNTIF(B2B!A68:K68,H70)&lt;0),"---",INDEX(B2B!A:K,MATCH('B2B Pin Table'!B72,B2B!A:A,0),3)),"---")</f>
        <v>68</v>
      </c>
      <c r="F72" s="57" t="str">
        <f>IFERROR(IF((COUNTIF(B2B!A68:K68,L70)&lt;0),"---",INDEX(B2B!A:K,MATCH('B2B Pin Table'!B72,B2B!A:A,0),4)),"---")</f>
        <v>JM1</v>
      </c>
      <c r="G72" s="23" t="str">
        <f>IFERROR(IF((COUNTIF(B2B!A68:K68,L70)&lt;0),"---",INDEX(B2B!A:K,MATCH('B2B Pin Table'!B72,B2B!A:A,0),5)),"---")</f>
        <v>67</v>
      </c>
      <c r="H72" s="23" t="str">
        <f>IFERROR(IF(VLOOKUP($D72&amp;"-"&amp;$E72,IF($H$4="TEBA0714_REV01",CALC_CONN_TEBA0714_REV01!$F:$I,IF($H$4="TEBB0714_REV01",CALC_CONN_TEBB0714_REV01!$F:$I,IF($H$4="TEBT0714_REV01",CALC_CONN_TEBT0714_REV01!$F:$I))),4,0)="--","---",IF($H$4="TEBA0714_REV01",CALC_CONN_TEBA0714_REV01!$G72&amp; " --&gt; " &amp;CALC_CONN_TEBA0714_REV01!$I72&amp; " --&gt; ",IF($H$4="TEBB0714_REV01",CALC_CONN_TEBB0714_REV01!$G72&amp; " --&gt; " &amp;CALC_CONN_TEBB0714_REV01!$I72&amp; " --&gt; ",IF($H$4="TEBT0714_REV01",CALC_CONN_TEBT0714_REV01!$G72&amp; " --&gt; " &amp;CALC_CONN_TEBT0714_REV01!$I72&amp; " --&gt; ")))),"---")</f>
        <v>---</v>
      </c>
      <c r="I72" s="23" t="str">
        <f>IFERROR(IF(VLOOKUP($D72&amp;"-"&amp;$E72,IF($H$4="TEBA0714_REV01",CALC_CONN_TEBA0714_REV01!$F:$H,IF($H$4="TEBB0714_REV01",CALC_CONN_TEBB0714_REV01!$F:$H,IF($H$4="TEBT0714_REV01",CALC_CONN_TEBT0714_REV01!$F:$H))),3,0)="--",VLOOKUP($D72&amp;"-"&amp;$E72,IF($H$4="TEBA0714_REV01",CALC_CONN_TEBA0714_REV01!$F:$H,IF($H$4="TEBB0714_REV01",CALC_CONN_TEBB0714_REV01!$F:$H,IF($H$4="TEBT0714_REV01",CALC_CONN_TEBT0714_REV01!$F:$H))),2,0),VLOOKUP($D72&amp;"-"&amp;$E72,IF($H$4="TEBA0714_REV01",CALC_CONN_TEBA0714_REV01!$F:$H,IF($H$4="TEBB0714_REV01",CALC_CONN_TEBB0714_REV01!$F:$H,IF($H$4="TEBT0714_REV01",CALC_CONN_TEBT0714_REV01!$F:$H))),3,0)),"---")</f>
        <v>---</v>
      </c>
      <c r="J72" s="23" t="str">
        <f>IFERROR(VLOOKUP(I72,IF($H$4="TEBA0714_REV01",RAW_c_TEBA0714_REV01!$AE:$AM,IF($H$4="TEBB0714_REV01",RAW_c_TEBB0714_REV01!$AE:$AM,IF($H$4="TEBT0714_REV01",RAW_c_TEBT0714_REV01!$AE:$AM))),9,0),"---")</f>
        <v>---</v>
      </c>
      <c r="K72" s="23" t="str">
        <f>IFERROR(VLOOKUP(D72&amp;"-"&amp;E72,IF($H$4="TEBA0714_REV01",RAW_c_TEBA0714_REV01!$AD:$AK,IF($H$4="TEBB0714_REV01",RAW_c_TEBB0714_REV01!$AD:$AK,IF($H$4="TEBT0714_REV01",RAW_c_TEBT0714_REV01!$AD:$AK,"???"))),6,0),"---")</f>
        <v>---</v>
      </c>
      <c r="L72" s="23" t="str">
        <f>IFERROR(VLOOKUP(D72&amp;"-"&amp;E72,IF($H$4="TEBA0714_REV01",RAW_c_TEBA0714_REV01!$AD:$AL,IF($H$4="TEBB0714_REV01",RAW_c_TEBB0714_REV01!$AD:$AL,IF($H$4="TEBT0714_REV01",RAW_c_TEBT0714_REV01!$AD:$AL,"???"))),9,0),"---")</f>
        <v>---</v>
      </c>
      <c r="M72" s="23" t="str">
        <f>IFERROR(IF(VLOOKUP($F72&amp;"-"&amp;$G72,IF($M$4="TE0714_REV01",RAW_m_TE0714_REV01!$F:$AU,IF($M$4="TE0714_REV02",RAW_m_TE0714_REV02!$F:$AU,IF($M$4="TE0714_REV03",RAW_m_TE0714_REV03!$F:$AU))),43,0)="--","---",IF($M$4="TE0714_REV01",RAW_m_TE0714_REV01!$AT72&amp; " --&gt; " &amp;RAW_m_TE0714_REV01!$AU72&amp; " --&gt; ",IF($M$4="TE0714_REV02",RAW_m_TE0714_REV02!$AT72&amp; " --&gt; " &amp;RAW_m_TE0714_REV02!$AU72&amp; " --&gt; ",IF($M$4="TE0714_REV03",RAW_m_TE0714_REV03!$AT72&amp; " --&gt; " &amp;RAW_m_TE0714_REV03!$AU72&amp; " --&gt; ")))),"---")</f>
        <v>---</v>
      </c>
      <c r="N72" s="23" t="str">
        <f>IFERROR(VLOOKUP(F72&amp;"-"&amp;G72,IF($M$4="TE0714_REV01",RAW_m_TE0714_REV01!$AD:$AJ,IF($M$4="TE0714_REV02",RAW_m_TE0714_REV02!$AD:$AJ,IF($M$4="TE0714_REV03",RAW_m_TE0714_REV03!$AD:$AJ))),7,0),"---")</f>
        <v>---</v>
      </c>
      <c r="O72" s="23" t="str">
        <f>IFERROR(VLOOKUP(N72,IF($M$4="TE0714_REV01",RAW_m_TE0714_REV01!$AJ:$AK,IF($M$4="TE0714_REV02",RAW_m_TE0714_REV02!$AJ:$AK,IF($M$4="TE0714_REV03",RAW_m_TE0714_REV03!$AJ:$AK))),2,0),"---")</f>
        <v>---</v>
      </c>
      <c r="P72" s="23" t="str">
        <f>IFERROR(VLOOKUP(F72&amp;"-"&amp;G72,IF($M$4="TE0714_REV01",RAW_m_TE0714_REV01!$AD:$AG,IF($M$4="TE0714_REV02",RAW_m_TE0714_REV02!$AD:$AG,IF($M$4="TE0714_REV03",RAW_m_TE0714_REV03!$AD:$AG))),3,0),"---")</f>
        <v>---</v>
      </c>
      <c r="Q72" s="23" t="str">
        <f>IFERROR(VLOOKUP(N72,IF($M$4="TE0714_REV01",RAW_m_TE0714_REV01!$AE:$AH,IF($M$4="TE0714_REV02",RAW_m_TE0714_REV02!$AE:$AH,IF($M$4="TE0714_REV03",RAW_m_TE0714_REV03!$AE:$AH))),4,0),"---")</f>
        <v>---</v>
      </c>
      <c r="R72" s="23" t="str">
        <f>IFERROR(VLOOKUP(F72&amp;"-"&amp;G72,IF($M$4="TE0714_REV01",RAW_m_TE0714_REV01!$AD:$AG,IF($M$4="TE0714_REV02",RAW_m_TE0714_REV02!$AD:$AG,IF($M$4="TE0714_REV03",RAW_m_TE0714_REV03!$AD:$AG))),4,0),"---")</f>
        <v>---</v>
      </c>
    </row>
    <row r="73" spans="2:18" x14ac:dyDescent="0.25">
      <c r="B73" s="4">
        <v>68</v>
      </c>
      <c r="C73" s="23" t="str">
        <f>IFERROR(INDEX(B2B!A:F,MATCH('B2B Pin Table'!B73,B2B!A:A,0),6),"---")</f>
        <v>68</v>
      </c>
      <c r="D73" s="57" t="str">
        <f>IFERROR(IF((COUNTIF(B2B!A69:K69,H71)&lt;0),"---",INDEX(B2B!A:K,MATCH('B2B Pin Table'!B73,B2B!A:A,0),2)),"---")</f>
        <v>JM1</v>
      </c>
      <c r="E73" s="58" t="str">
        <f>IFERROR(IF((COUNTIF(B2B!A69:K69,H71)&lt;0),"---",INDEX(B2B!A:K,MATCH('B2B Pin Table'!B73,B2B!A:A,0),3)),"---")</f>
        <v>67</v>
      </c>
      <c r="F73" s="57" t="str">
        <f>IFERROR(IF((COUNTIF(B2B!A69:K69,L71)&lt;0),"---",INDEX(B2B!A:K,MATCH('B2B Pin Table'!B73,B2B!A:A,0),4)),"---")</f>
        <v>JM1</v>
      </c>
      <c r="G73" s="23" t="str">
        <f>IFERROR(IF((COUNTIF(B2B!A69:K69,L71)&lt;0),"---",INDEX(B2B!A:K,MATCH('B2B Pin Table'!B73,B2B!A:A,0),5)),"---")</f>
        <v>68</v>
      </c>
      <c r="H73" s="23" t="str">
        <f>IFERROR(IF(VLOOKUP($D73&amp;"-"&amp;$E73,IF($H$4="TEBA0714_REV01",CALC_CONN_TEBA0714_REV01!$F:$I,IF($H$4="TEBB0714_REV01",CALC_CONN_TEBB0714_REV01!$F:$I,IF($H$4="TEBT0714_REV01",CALC_CONN_TEBT0714_REV01!$F:$I))),4,0)="--","---",IF($H$4="TEBA0714_REV01",CALC_CONN_TEBA0714_REV01!$G73&amp; " --&gt; " &amp;CALC_CONN_TEBA0714_REV01!$I73&amp; " --&gt; ",IF($H$4="TEBB0714_REV01",CALC_CONN_TEBB0714_REV01!$G73&amp; " --&gt; " &amp;CALC_CONN_TEBB0714_REV01!$I73&amp; " --&gt; ",IF($H$4="TEBT0714_REV01",CALC_CONN_TEBT0714_REV01!$G73&amp; " --&gt; " &amp;CALC_CONN_TEBT0714_REV01!$I73&amp; " --&gt; ")))),"---")</f>
        <v>---</v>
      </c>
      <c r="I73" s="23" t="str">
        <f>IFERROR(IF(VLOOKUP($D73&amp;"-"&amp;$E73,IF($H$4="TEBA0714_REV01",CALC_CONN_TEBA0714_REV01!$F:$H,IF($H$4="TEBB0714_REV01",CALC_CONN_TEBB0714_REV01!$F:$H,IF($H$4="TEBT0714_REV01",CALC_CONN_TEBT0714_REV01!$F:$H))),3,0)="--",VLOOKUP($D73&amp;"-"&amp;$E73,IF($H$4="TEBA0714_REV01",CALC_CONN_TEBA0714_REV01!$F:$H,IF($H$4="TEBB0714_REV01",CALC_CONN_TEBB0714_REV01!$F:$H,IF($H$4="TEBT0714_REV01",CALC_CONN_TEBT0714_REV01!$F:$H))),2,0),VLOOKUP($D73&amp;"-"&amp;$E73,IF($H$4="TEBA0714_REV01",CALC_CONN_TEBA0714_REV01!$F:$H,IF($H$4="TEBB0714_REV01",CALC_CONN_TEBB0714_REV01!$F:$H,IF($H$4="TEBT0714_REV01",CALC_CONN_TEBT0714_REV01!$F:$H))),3,0)),"---")</f>
        <v>---</v>
      </c>
      <c r="J73" s="23" t="str">
        <f>IFERROR(VLOOKUP(I73,IF($H$4="TEBA0714_REV01",RAW_c_TEBA0714_REV01!$AE:$AM,IF($H$4="TEBB0714_REV01",RAW_c_TEBB0714_REV01!$AE:$AM,IF($H$4="TEBT0714_REV01",RAW_c_TEBT0714_REV01!$AE:$AM))),9,0),"---")</f>
        <v>---</v>
      </c>
      <c r="K73" s="23" t="str">
        <f>IFERROR(VLOOKUP(D73&amp;"-"&amp;E73,IF($H$4="TEBA0714_REV01",RAW_c_TEBA0714_REV01!$AD:$AK,IF($H$4="TEBB0714_REV01",RAW_c_TEBB0714_REV01!$AD:$AK,IF($H$4="TEBT0714_REV01",RAW_c_TEBT0714_REV01!$AD:$AK,"???"))),6,0),"---")</f>
        <v>---</v>
      </c>
      <c r="L73" s="23" t="str">
        <f>IFERROR(VLOOKUP(D73&amp;"-"&amp;E73,IF($H$4="TEBA0714_REV01",RAW_c_TEBA0714_REV01!$AD:$AL,IF($H$4="TEBB0714_REV01",RAW_c_TEBB0714_REV01!$AD:$AL,IF($H$4="TEBT0714_REV01",RAW_c_TEBT0714_REV01!$AD:$AL,"???"))),9,0),"---")</f>
        <v>---</v>
      </c>
      <c r="M73" s="23" t="str">
        <f>IFERROR(IF(VLOOKUP($F73&amp;"-"&amp;$G73,IF($M$4="TE0714_REV01",RAW_m_TE0714_REV01!$F:$AU,IF($M$4="TE0714_REV02",RAW_m_TE0714_REV02!$F:$AU,IF($M$4="TE0714_REV03",RAW_m_TE0714_REV03!$F:$AU))),43,0)="--","---",IF($M$4="TE0714_REV01",RAW_m_TE0714_REV01!$AT73&amp; " --&gt; " &amp;RAW_m_TE0714_REV01!$AU73&amp; " --&gt; ",IF($M$4="TE0714_REV02",RAW_m_TE0714_REV02!$AT73&amp; " --&gt; " &amp;RAW_m_TE0714_REV02!$AU73&amp; " --&gt; ",IF($M$4="TE0714_REV03",RAW_m_TE0714_REV03!$AT73&amp; " --&gt; " &amp;RAW_m_TE0714_REV03!$AU73&amp; " --&gt; ")))),"---")</f>
        <v>---</v>
      </c>
      <c r="N73" s="23" t="str">
        <f>IFERROR(VLOOKUP(F73&amp;"-"&amp;G73,IF($M$4="TE0714_REV01",RAW_m_TE0714_REV01!$AD:$AJ,IF($M$4="TE0714_REV02",RAW_m_TE0714_REV02!$AD:$AJ,IF($M$4="TE0714_REV03",RAW_m_TE0714_REV03!$AD:$AJ))),7,0),"---")</f>
        <v>---</v>
      </c>
      <c r="O73" s="23" t="str">
        <f>IFERROR(VLOOKUP(N73,IF($M$4="TE0714_REV01",RAW_m_TE0714_REV01!$AJ:$AK,IF($M$4="TE0714_REV02",RAW_m_TE0714_REV02!$AJ:$AK,IF($M$4="TE0714_REV03",RAW_m_TE0714_REV03!$AJ:$AK))),2,0),"---")</f>
        <v>---</v>
      </c>
      <c r="P73" s="23" t="str">
        <f>IFERROR(VLOOKUP(F73&amp;"-"&amp;G73,IF($M$4="TE0714_REV01",RAW_m_TE0714_REV01!$AD:$AG,IF($M$4="TE0714_REV02",RAW_m_TE0714_REV02!$AD:$AG,IF($M$4="TE0714_REV03",RAW_m_TE0714_REV03!$AD:$AG))),3,0),"---")</f>
        <v>---</v>
      </c>
      <c r="Q73" s="23" t="str">
        <f>IFERROR(VLOOKUP(N73,IF($M$4="TE0714_REV01",RAW_m_TE0714_REV01!$AE:$AH,IF($M$4="TE0714_REV02",RAW_m_TE0714_REV02!$AE:$AH,IF($M$4="TE0714_REV03",RAW_m_TE0714_REV03!$AE:$AH))),4,0),"---")</f>
        <v>---</v>
      </c>
      <c r="R73" s="23" t="str">
        <f>IFERROR(VLOOKUP(F73&amp;"-"&amp;G73,IF($M$4="TE0714_REV01",RAW_m_TE0714_REV01!$AD:$AG,IF($M$4="TE0714_REV02",RAW_m_TE0714_REV02!$AD:$AG,IF($M$4="TE0714_REV03",RAW_m_TE0714_REV03!$AD:$AG))),4,0),"---")</f>
        <v>---</v>
      </c>
    </row>
    <row r="74" spans="2:18" x14ac:dyDescent="0.25">
      <c r="B74" s="4">
        <v>69</v>
      </c>
      <c r="C74" s="23" t="str">
        <f>IFERROR(INDEX(B2B!A:F,MATCH('B2B Pin Table'!B74,B2B!A:A,0),6),"---")</f>
        <v>69</v>
      </c>
      <c r="D74" s="57" t="str">
        <f>IFERROR(IF((COUNTIF(B2B!A70:K70,H72)&lt;0),"---",INDEX(B2B!A:K,MATCH('B2B Pin Table'!B74,B2B!A:A,0),2)),"---")</f>
        <v>JM1</v>
      </c>
      <c r="E74" s="58" t="str">
        <f>IFERROR(IF((COUNTIF(B2B!A70:K70,H72)&lt;0),"---",INDEX(B2B!A:K,MATCH('B2B Pin Table'!B74,B2B!A:A,0),3)),"---")</f>
        <v>70</v>
      </c>
      <c r="F74" s="57" t="str">
        <f>IFERROR(IF((COUNTIF(B2B!A70:K70,L72)&lt;0),"---",INDEX(B2B!A:K,MATCH('B2B Pin Table'!B74,B2B!A:A,0),4)),"---")</f>
        <v>JM1</v>
      </c>
      <c r="G74" s="23" t="str">
        <f>IFERROR(IF((COUNTIF(B2B!A70:K70,L72)&lt;0),"---",INDEX(B2B!A:K,MATCH('B2B Pin Table'!B74,B2B!A:A,0),5)),"---")</f>
        <v>69</v>
      </c>
      <c r="H74" s="23" t="str">
        <f>IFERROR(IF(VLOOKUP($D74&amp;"-"&amp;$E74,IF($H$4="TEBA0714_REV01",CALC_CONN_TEBA0714_REV01!$F:$I,IF($H$4="TEBB0714_REV01",CALC_CONN_TEBB0714_REV01!$F:$I,IF($H$4="TEBT0714_REV01",CALC_CONN_TEBT0714_REV01!$F:$I))),4,0)="--","---",IF($H$4="TEBA0714_REV01",CALC_CONN_TEBA0714_REV01!$G74&amp; " --&gt; " &amp;CALC_CONN_TEBA0714_REV01!$I74&amp; " --&gt; ",IF($H$4="TEBB0714_REV01",CALC_CONN_TEBB0714_REV01!$G74&amp; " --&gt; " &amp;CALC_CONN_TEBB0714_REV01!$I74&amp; " --&gt; ",IF($H$4="TEBT0714_REV01",CALC_CONN_TEBT0714_REV01!$G74&amp; " --&gt; " &amp;CALC_CONN_TEBT0714_REV01!$I74&amp; " --&gt; ")))),"---")</f>
        <v>---</v>
      </c>
      <c r="I74" s="23" t="str">
        <f>IFERROR(IF(VLOOKUP($D74&amp;"-"&amp;$E74,IF($H$4="TEBA0714_REV01",CALC_CONN_TEBA0714_REV01!$F:$H,IF($H$4="TEBB0714_REV01",CALC_CONN_TEBB0714_REV01!$F:$H,IF($H$4="TEBT0714_REV01",CALC_CONN_TEBT0714_REV01!$F:$H))),3,0)="--",VLOOKUP($D74&amp;"-"&amp;$E74,IF($H$4="TEBA0714_REV01",CALC_CONN_TEBA0714_REV01!$F:$H,IF($H$4="TEBB0714_REV01",CALC_CONN_TEBB0714_REV01!$F:$H,IF($H$4="TEBT0714_REV01",CALC_CONN_TEBT0714_REV01!$F:$H))),2,0),VLOOKUP($D74&amp;"-"&amp;$E74,IF($H$4="TEBA0714_REV01",CALC_CONN_TEBA0714_REV01!$F:$H,IF($H$4="TEBB0714_REV01",CALC_CONN_TEBB0714_REV01!$F:$H,IF($H$4="TEBT0714_REV01",CALC_CONN_TEBT0714_REV01!$F:$H))),3,0)),"---")</f>
        <v>---</v>
      </c>
      <c r="J74" s="23" t="str">
        <f>IFERROR(VLOOKUP(I74,IF($H$4="TEBA0714_REV01",RAW_c_TEBA0714_REV01!$AE:$AM,IF($H$4="TEBB0714_REV01",RAW_c_TEBB0714_REV01!$AE:$AM,IF($H$4="TEBT0714_REV01",RAW_c_TEBT0714_REV01!$AE:$AM))),9,0),"---")</f>
        <v>---</v>
      </c>
      <c r="K74" s="23" t="str">
        <f>IFERROR(VLOOKUP(D74&amp;"-"&amp;E74,IF($H$4="TEBA0714_REV01",RAW_c_TEBA0714_REV01!$AD:$AK,IF($H$4="TEBB0714_REV01",RAW_c_TEBB0714_REV01!$AD:$AK,IF($H$4="TEBT0714_REV01",RAW_c_TEBT0714_REV01!$AD:$AK,"???"))),6,0),"---")</f>
        <v>---</v>
      </c>
      <c r="L74" s="23" t="str">
        <f>IFERROR(VLOOKUP(D74&amp;"-"&amp;E74,IF($H$4="TEBA0714_REV01",RAW_c_TEBA0714_REV01!$AD:$AL,IF($H$4="TEBB0714_REV01",RAW_c_TEBB0714_REV01!$AD:$AL,IF($H$4="TEBT0714_REV01",RAW_c_TEBT0714_REV01!$AD:$AL,"???"))),9,0),"---")</f>
        <v>---</v>
      </c>
      <c r="M74" s="23" t="str">
        <f>IFERROR(IF(VLOOKUP($F74&amp;"-"&amp;$G74,IF($M$4="TE0714_REV01",RAW_m_TE0714_REV01!$F:$AU,IF($M$4="TE0714_REV02",RAW_m_TE0714_REV02!$F:$AU,IF($M$4="TE0714_REV03",RAW_m_TE0714_REV03!$F:$AU))),43,0)="--","---",IF($M$4="TE0714_REV01",RAW_m_TE0714_REV01!$AT74&amp; " --&gt; " &amp;RAW_m_TE0714_REV01!$AU74&amp; " --&gt; ",IF($M$4="TE0714_REV02",RAW_m_TE0714_REV02!$AT74&amp; " --&gt; " &amp;RAW_m_TE0714_REV02!$AU74&amp; " --&gt; ",IF($M$4="TE0714_REV03",RAW_m_TE0714_REV03!$AT74&amp; " --&gt; " &amp;RAW_m_TE0714_REV03!$AU74&amp; " --&gt; ")))),"---")</f>
        <v>---</v>
      </c>
      <c r="N74" s="23" t="str">
        <f>IFERROR(VLOOKUP(F74&amp;"-"&amp;G74,IF($M$4="TE0714_REV01",RAW_m_TE0714_REV01!$AD:$AJ,IF($M$4="TE0714_REV02",RAW_m_TE0714_REV02!$AD:$AJ,IF($M$4="TE0714_REV03",RAW_m_TE0714_REV03!$AD:$AJ))),7,0),"---")</f>
        <v>---</v>
      </c>
      <c r="O74" s="23" t="str">
        <f>IFERROR(VLOOKUP(N74,IF($M$4="TE0714_REV01",RAW_m_TE0714_REV01!$AJ:$AK,IF($M$4="TE0714_REV02",RAW_m_TE0714_REV02!$AJ:$AK,IF($M$4="TE0714_REV03",RAW_m_TE0714_REV03!$AJ:$AK))),2,0),"---")</f>
        <v>---</v>
      </c>
      <c r="P74" s="23" t="str">
        <f>IFERROR(VLOOKUP(F74&amp;"-"&amp;G74,IF($M$4="TE0714_REV01",RAW_m_TE0714_REV01!$AD:$AG,IF($M$4="TE0714_REV02",RAW_m_TE0714_REV02!$AD:$AG,IF($M$4="TE0714_REV03",RAW_m_TE0714_REV03!$AD:$AG))),3,0),"---")</f>
        <v>---</v>
      </c>
      <c r="Q74" s="23" t="str">
        <f>IFERROR(VLOOKUP(N74,IF($M$4="TE0714_REV01",RAW_m_TE0714_REV01!$AE:$AH,IF($M$4="TE0714_REV02",RAW_m_TE0714_REV02!$AE:$AH,IF($M$4="TE0714_REV03",RAW_m_TE0714_REV03!$AE:$AH))),4,0),"---")</f>
        <v>---</v>
      </c>
      <c r="R74" s="23" t="str">
        <f>IFERROR(VLOOKUP(F74&amp;"-"&amp;G74,IF($M$4="TE0714_REV01",RAW_m_TE0714_REV01!$AD:$AG,IF($M$4="TE0714_REV02",RAW_m_TE0714_REV02!$AD:$AG,IF($M$4="TE0714_REV03",RAW_m_TE0714_REV03!$AD:$AG))),4,0),"---")</f>
        <v>---</v>
      </c>
    </row>
    <row r="75" spans="2:18" x14ac:dyDescent="0.25">
      <c r="B75" s="4">
        <v>70</v>
      </c>
      <c r="C75" s="23" t="str">
        <f>IFERROR(INDEX(B2B!A:F,MATCH('B2B Pin Table'!B75,B2B!A:A,0),6),"---")</f>
        <v>70</v>
      </c>
      <c r="D75" s="57" t="str">
        <f>IFERROR(IF((COUNTIF(B2B!A71:K71,H73)&lt;0),"---",INDEX(B2B!A:K,MATCH('B2B Pin Table'!B75,B2B!A:A,0),2)),"---")</f>
        <v>JM1</v>
      </c>
      <c r="E75" s="58" t="str">
        <f>IFERROR(IF((COUNTIF(B2B!A71:K71,H73)&lt;0),"---",INDEX(B2B!A:K,MATCH('B2B Pin Table'!B75,B2B!A:A,0),3)),"---")</f>
        <v>69</v>
      </c>
      <c r="F75" s="57" t="str">
        <f>IFERROR(IF((COUNTIF(B2B!A71:K71,L73)&lt;0),"---",INDEX(B2B!A:K,MATCH('B2B Pin Table'!B75,B2B!A:A,0),4)),"---")</f>
        <v>JM1</v>
      </c>
      <c r="G75" s="23" t="str">
        <f>IFERROR(IF((COUNTIF(B2B!A71:K71,L73)&lt;0),"---",INDEX(B2B!A:K,MATCH('B2B Pin Table'!B75,B2B!A:A,0),5)),"---")</f>
        <v>70</v>
      </c>
      <c r="H75" s="23" t="str">
        <f>IFERROR(IF(VLOOKUP($D75&amp;"-"&amp;$E75,IF($H$4="TEBA0714_REV01",CALC_CONN_TEBA0714_REV01!$F:$I,IF($H$4="TEBB0714_REV01",CALC_CONN_TEBB0714_REV01!$F:$I,IF($H$4="TEBT0714_REV01",CALC_CONN_TEBT0714_REV01!$F:$I))),4,0)="--","---",IF($H$4="TEBA0714_REV01",CALC_CONN_TEBA0714_REV01!$G75&amp; " --&gt; " &amp;CALC_CONN_TEBA0714_REV01!$I75&amp; " --&gt; ",IF($H$4="TEBB0714_REV01",CALC_CONN_TEBB0714_REV01!$G75&amp; " --&gt; " &amp;CALC_CONN_TEBB0714_REV01!$I75&amp; " --&gt; ",IF($H$4="TEBT0714_REV01",CALC_CONN_TEBT0714_REV01!$G75&amp; " --&gt; " &amp;CALC_CONN_TEBT0714_REV01!$I75&amp; " --&gt; ")))),"---")</f>
        <v>---</v>
      </c>
      <c r="I75" s="23" t="str">
        <f>IFERROR(IF(VLOOKUP($D75&amp;"-"&amp;$E75,IF($H$4="TEBA0714_REV01",CALC_CONN_TEBA0714_REV01!$F:$H,IF($H$4="TEBB0714_REV01",CALC_CONN_TEBB0714_REV01!$F:$H,IF($H$4="TEBT0714_REV01",CALC_CONN_TEBT0714_REV01!$F:$H))),3,0)="--",VLOOKUP($D75&amp;"-"&amp;$E75,IF($H$4="TEBA0714_REV01",CALC_CONN_TEBA0714_REV01!$F:$H,IF($H$4="TEBB0714_REV01",CALC_CONN_TEBB0714_REV01!$F:$H,IF($H$4="TEBT0714_REV01",CALC_CONN_TEBT0714_REV01!$F:$H))),2,0),VLOOKUP($D75&amp;"-"&amp;$E75,IF($H$4="TEBA0714_REV01",CALC_CONN_TEBA0714_REV01!$F:$H,IF($H$4="TEBB0714_REV01",CALC_CONN_TEBB0714_REV01!$F:$H,IF($H$4="TEBT0714_REV01",CALC_CONN_TEBT0714_REV01!$F:$H))),3,0)),"---")</f>
        <v>---</v>
      </c>
      <c r="J75" s="23" t="str">
        <f>IFERROR(VLOOKUP(I75,IF($H$4="TEBA0714_REV01",RAW_c_TEBA0714_REV01!$AE:$AM,IF($H$4="TEBB0714_REV01",RAW_c_TEBB0714_REV01!$AE:$AM,IF($H$4="TEBT0714_REV01",RAW_c_TEBT0714_REV01!$AE:$AM))),9,0),"---")</f>
        <v>---</v>
      </c>
      <c r="K75" s="23" t="str">
        <f>IFERROR(VLOOKUP(D75&amp;"-"&amp;E75,IF($H$4="TEBA0714_REV01",RAW_c_TEBA0714_REV01!$AD:$AK,IF($H$4="TEBB0714_REV01",RAW_c_TEBB0714_REV01!$AD:$AK,IF($H$4="TEBT0714_REV01",RAW_c_TEBT0714_REV01!$AD:$AK,"???"))),6,0),"---")</f>
        <v>---</v>
      </c>
      <c r="L75" s="23" t="str">
        <f>IFERROR(VLOOKUP(D75&amp;"-"&amp;E75,IF($H$4="TEBA0714_REV01",RAW_c_TEBA0714_REV01!$AD:$AL,IF($H$4="TEBB0714_REV01",RAW_c_TEBB0714_REV01!$AD:$AL,IF($H$4="TEBT0714_REV01",RAW_c_TEBT0714_REV01!$AD:$AL,"???"))),9,0),"---")</f>
        <v>---</v>
      </c>
      <c r="M75" s="23" t="str">
        <f>IFERROR(IF(VLOOKUP($F75&amp;"-"&amp;$G75,IF($M$4="TE0714_REV01",RAW_m_TE0714_REV01!$F:$AU,IF($M$4="TE0714_REV02",RAW_m_TE0714_REV02!$F:$AU,IF($M$4="TE0714_REV03",RAW_m_TE0714_REV03!$F:$AU))),43,0)="--","---",IF($M$4="TE0714_REV01",RAW_m_TE0714_REV01!$AT75&amp; " --&gt; " &amp;RAW_m_TE0714_REV01!$AU75&amp; " --&gt; ",IF($M$4="TE0714_REV02",RAW_m_TE0714_REV02!$AT75&amp; " --&gt; " &amp;RAW_m_TE0714_REV02!$AU75&amp; " --&gt; ",IF($M$4="TE0714_REV03",RAW_m_TE0714_REV03!$AT75&amp; " --&gt; " &amp;RAW_m_TE0714_REV03!$AU75&amp; " --&gt; ")))),"---")</f>
        <v>---</v>
      </c>
      <c r="N75" s="23" t="str">
        <f>IFERROR(VLOOKUP(F75&amp;"-"&amp;G75,IF($M$4="TE0714_REV01",RAW_m_TE0714_REV01!$AD:$AJ,IF($M$4="TE0714_REV02",RAW_m_TE0714_REV02!$AD:$AJ,IF($M$4="TE0714_REV03",RAW_m_TE0714_REV03!$AD:$AJ))),7,0),"---")</f>
        <v>---</v>
      </c>
      <c r="O75" s="23" t="str">
        <f>IFERROR(VLOOKUP(N75,IF($M$4="TE0714_REV01",RAW_m_TE0714_REV01!$AJ:$AK,IF($M$4="TE0714_REV02",RAW_m_TE0714_REV02!$AJ:$AK,IF($M$4="TE0714_REV03",RAW_m_TE0714_REV03!$AJ:$AK))),2,0),"---")</f>
        <v>---</v>
      </c>
      <c r="P75" s="23" t="str">
        <f>IFERROR(VLOOKUP(F75&amp;"-"&amp;G75,IF($M$4="TE0714_REV01",RAW_m_TE0714_REV01!$AD:$AG,IF($M$4="TE0714_REV02",RAW_m_TE0714_REV02!$AD:$AG,IF($M$4="TE0714_REV03",RAW_m_TE0714_REV03!$AD:$AG))),3,0),"---")</f>
        <v>---</v>
      </c>
      <c r="Q75" s="23" t="str">
        <f>IFERROR(VLOOKUP(N75,IF($M$4="TE0714_REV01",RAW_m_TE0714_REV01!$AE:$AH,IF($M$4="TE0714_REV02",RAW_m_TE0714_REV02!$AE:$AH,IF($M$4="TE0714_REV03",RAW_m_TE0714_REV03!$AE:$AH))),4,0),"---")</f>
        <v>---</v>
      </c>
      <c r="R75" s="23" t="str">
        <f>IFERROR(VLOOKUP(F75&amp;"-"&amp;G75,IF($M$4="TE0714_REV01",RAW_m_TE0714_REV01!$AD:$AG,IF($M$4="TE0714_REV02",RAW_m_TE0714_REV02!$AD:$AG,IF($M$4="TE0714_REV03",RAW_m_TE0714_REV03!$AD:$AG))),4,0),"---")</f>
        <v>---</v>
      </c>
    </row>
    <row r="76" spans="2:18" x14ac:dyDescent="0.25">
      <c r="B76" s="4">
        <v>71</v>
      </c>
      <c r="C76" s="23" t="str">
        <f>IFERROR(INDEX(B2B!A:F,MATCH('B2B Pin Table'!B76,B2B!A:A,0),6),"---")</f>
        <v>71</v>
      </c>
      <c r="D76" s="57" t="str">
        <f>IFERROR(IF((COUNTIF(B2B!A72:K72,H74)&lt;0),"---",INDEX(B2B!A:K,MATCH('B2B Pin Table'!B76,B2B!A:A,0),2)),"---")</f>
        <v>JM1</v>
      </c>
      <c r="E76" s="58" t="str">
        <f>IFERROR(IF((COUNTIF(B2B!A72:K72,H74)&lt;0),"---",INDEX(B2B!A:K,MATCH('B2B Pin Table'!B76,B2B!A:A,0),3)),"---")</f>
        <v>72</v>
      </c>
      <c r="F76" s="57" t="str">
        <f>IFERROR(IF((COUNTIF(B2B!A72:K72,L74)&lt;0),"---",INDEX(B2B!A:K,MATCH('B2B Pin Table'!B76,B2B!A:A,0),4)),"---")</f>
        <v>JM1</v>
      </c>
      <c r="G76" s="23" t="str">
        <f>IFERROR(IF((COUNTIF(B2B!A72:K72,L74)&lt;0),"---",INDEX(B2B!A:K,MATCH('B2B Pin Table'!B76,B2B!A:A,0),5)),"---")</f>
        <v>71</v>
      </c>
      <c r="H76" s="23" t="str">
        <f>IFERROR(IF(VLOOKUP($D76&amp;"-"&amp;$E76,IF($H$4="TEBA0714_REV01",CALC_CONN_TEBA0714_REV01!$F:$I,IF($H$4="TEBB0714_REV01",CALC_CONN_TEBB0714_REV01!$F:$I,IF($H$4="TEBT0714_REV01",CALC_CONN_TEBT0714_REV01!$F:$I))),4,0)="--","---",IF($H$4="TEBA0714_REV01",CALC_CONN_TEBA0714_REV01!$G76&amp; " --&gt; " &amp;CALC_CONN_TEBA0714_REV01!$I76&amp; " --&gt; ",IF($H$4="TEBB0714_REV01",CALC_CONN_TEBB0714_REV01!$G76&amp; " --&gt; " &amp;CALC_CONN_TEBB0714_REV01!$I76&amp; " --&gt; ",IF($H$4="TEBT0714_REV01",CALC_CONN_TEBT0714_REV01!$G76&amp; " --&gt; " &amp;CALC_CONN_TEBT0714_REV01!$I76&amp; " --&gt; ")))),"---")</f>
        <v>---</v>
      </c>
      <c r="I76" s="23" t="str">
        <f>IFERROR(IF(VLOOKUP($D76&amp;"-"&amp;$E76,IF($H$4="TEBA0714_REV01",CALC_CONN_TEBA0714_REV01!$F:$H,IF($H$4="TEBB0714_REV01",CALC_CONN_TEBB0714_REV01!$F:$H,IF($H$4="TEBT0714_REV01",CALC_CONN_TEBT0714_REV01!$F:$H))),3,0)="--",VLOOKUP($D76&amp;"-"&amp;$E76,IF($H$4="TEBA0714_REV01",CALC_CONN_TEBA0714_REV01!$F:$H,IF($H$4="TEBB0714_REV01",CALC_CONN_TEBB0714_REV01!$F:$H,IF($H$4="TEBT0714_REV01",CALC_CONN_TEBT0714_REV01!$F:$H))),2,0),VLOOKUP($D76&amp;"-"&amp;$E76,IF($H$4="TEBA0714_REV01",CALC_CONN_TEBA0714_REV01!$F:$H,IF($H$4="TEBB0714_REV01",CALC_CONN_TEBB0714_REV01!$F:$H,IF($H$4="TEBT0714_REV01",CALC_CONN_TEBT0714_REV01!$F:$H))),3,0)),"---")</f>
        <v>---</v>
      </c>
      <c r="J76" s="23" t="str">
        <f>IFERROR(VLOOKUP(I76,IF($H$4="TEBA0714_REV01",RAW_c_TEBA0714_REV01!$AE:$AM,IF($H$4="TEBB0714_REV01",RAW_c_TEBB0714_REV01!$AE:$AM,IF($H$4="TEBT0714_REV01",RAW_c_TEBT0714_REV01!$AE:$AM))),9,0),"---")</f>
        <v>---</v>
      </c>
      <c r="K76" s="23" t="str">
        <f>IFERROR(VLOOKUP(D76&amp;"-"&amp;E76,IF($H$4="TEBA0714_REV01",RAW_c_TEBA0714_REV01!$AD:$AK,IF($H$4="TEBB0714_REV01",RAW_c_TEBB0714_REV01!$AD:$AK,IF($H$4="TEBT0714_REV01",RAW_c_TEBT0714_REV01!$AD:$AK,"???"))),6,0),"---")</f>
        <v>---</v>
      </c>
      <c r="L76" s="23" t="str">
        <f>IFERROR(VLOOKUP(D76&amp;"-"&amp;E76,IF($H$4="TEBA0714_REV01",RAW_c_TEBA0714_REV01!$AD:$AL,IF($H$4="TEBB0714_REV01",RAW_c_TEBB0714_REV01!$AD:$AL,IF($H$4="TEBT0714_REV01",RAW_c_TEBT0714_REV01!$AD:$AL,"???"))),9,0),"---")</f>
        <v>---</v>
      </c>
      <c r="M76" s="23" t="str">
        <f>IFERROR(IF(VLOOKUP($F76&amp;"-"&amp;$G76,IF($M$4="TE0714_REV01",RAW_m_TE0714_REV01!$F:$AU,IF($M$4="TE0714_REV02",RAW_m_TE0714_REV02!$F:$AU,IF($M$4="TE0714_REV03",RAW_m_TE0714_REV03!$F:$AU))),43,0)="--","---",IF($M$4="TE0714_REV01",RAW_m_TE0714_REV01!$AT76&amp; " --&gt; " &amp;RAW_m_TE0714_REV01!$AU76&amp; " --&gt; ",IF($M$4="TE0714_REV02",RAW_m_TE0714_REV02!$AT76&amp; " --&gt; " &amp;RAW_m_TE0714_REV02!$AU76&amp; " --&gt; ",IF($M$4="TE0714_REV03",RAW_m_TE0714_REV03!$AT76&amp; " --&gt; " &amp;RAW_m_TE0714_REV03!$AU76&amp; " --&gt; ")))),"---")</f>
        <v>---</v>
      </c>
      <c r="N76" s="23" t="str">
        <f>IFERROR(VLOOKUP(F76&amp;"-"&amp;G76,IF($M$4="TE0714_REV01",RAW_m_TE0714_REV01!$AD:$AJ,IF($M$4="TE0714_REV02",RAW_m_TE0714_REV02!$AD:$AJ,IF($M$4="TE0714_REV03",RAW_m_TE0714_REV03!$AD:$AJ))),7,0),"---")</f>
        <v>---</v>
      </c>
      <c r="O76" s="23" t="str">
        <f>IFERROR(VLOOKUP(N76,IF($M$4="TE0714_REV01",RAW_m_TE0714_REV01!$AJ:$AK,IF($M$4="TE0714_REV02",RAW_m_TE0714_REV02!$AJ:$AK,IF($M$4="TE0714_REV03",RAW_m_TE0714_REV03!$AJ:$AK))),2,0),"---")</f>
        <v>---</v>
      </c>
      <c r="P76" s="23" t="str">
        <f>IFERROR(VLOOKUP(F76&amp;"-"&amp;G76,IF($M$4="TE0714_REV01",RAW_m_TE0714_REV01!$AD:$AG,IF($M$4="TE0714_REV02",RAW_m_TE0714_REV02!$AD:$AG,IF($M$4="TE0714_REV03",RAW_m_TE0714_REV03!$AD:$AG))),3,0),"---")</f>
        <v>---</v>
      </c>
      <c r="Q76" s="23" t="str">
        <f>IFERROR(VLOOKUP(N76,IF($M$4="TE0714_REV01",RAW_m_TE0714_REV01!$AE:$AH,IF($M$4="TE0714_REV02",RAW_m_TE0714_REV02!$AE:$AH,IF($M$4="TE0714_REV03",RAW_m_TE0714_REV03!$AE:$AH))),4,0),"---")</f>
        <v>---</v>
      </c>
      <c r="R76" s="23" t="str">
        <f>IFERROR(VLOOKUP(F76&amp;"-"&amp;G76,IF($M$4="TE0714_REV01",RAW_m_TE0714_REV01!$AD:$AG,IF($M$4="TE0714_REV02",RAW_m_TE0714_REV02!$AD:$AG,IF($M$4="TE0714_REV03",RAW_m_TE0714_REV03!$AD:$AG))),4,0),"---")</f>
        <v>---</v>
      </c>
    </row>
    <row r="77" spans="2:18" x14ac:dyDescent="0.25">
      <c r="B77" s="4">
        <v>72</v>
      </c>
      <c r="C77" s="23" t="str">
        <f>IFERROR(INDEX(B2B!A:F,MATCH('B2B Pin Table'!B77,B2B!A:A,0),6),"---")</f>
        <v>72</v>
      </c>
      <c r="D77" s="57" t="str">
        <f>IFERROR(IF((COUNTIF(B2B!A73:K73,H75)&lt;0),"---",INDEX(B2B!A:K,MATCH('B2B Pin Table'!B77,B2B!A:A,0),2)),"---")</f>
        <v>JM1</v>
      </c>
      <c r="E77" s="58" t="str">
        <f>IFERROR(IF((COUNTIF(B2B!A73:K73,H75)&lt;0),"---",INDEX(B2B!A:K,MATCH('B2B Pin Table'!B77,B2B!A:A,0),3)),"---")</f>
        <v>71</v>
      </c>
      <c r="F77" s="57" t="str">
        <f>IFERROR(IF((COUNTIF(B2B!A73:K73,L75)&lt;0),"---",INDEX(B2B!A:K,MATCH('B2B Pin Table'!B77,B2B!A:A,0),4)),"---")</f>
        <v>JM1</v>
      </c>
      <c r="G77" s="23" t="str">
        <f>IFERROR(IF((COUNTIF(B2B!A73:K73,L75)&lt;0),"---",INDEX(B2B!A:K,MATCH('B2B Pin Table'!B77,B2B!A:A,0),5)),"---")</f>
        <v>72</v>
      </c>
      <c r="H77" s="23" t="str">
        <f>IFERROR(IF(VLOOKUP($D77&amp;"-"&amp;$E77,IF($H$4="TEBA0714_REV01",CALC_CONN_TEBA0714_REV01!$F:$I,IF($H$4="TEBB0714_REV01",CALC_CONN_TEBB0714_REV01!$F:$I,IF($H$4="TEBT0714_REV01",CALC_CONN_TEBT0714_REV01!$F:$I))),4,0)="--","---",IF($H$4="TEBA0714_REV01",CALC_CONN_TEBA0714_REV01!$G77&amp; " --&gt; " &amp;CALC_CONN_TEBA0714_REV01!$I77&amp; " --&gt; ",IF($H$4="TEBB0714_REV01",CALC_CONN_TEBB0714_REV01!$G77&amp; " --&gt; " &amp;CALC_CONN_TEBB0714_REV01!$I77&amp; " --&gt; ",IF($H$4="TEBT0714_REV01",CALC_CONN_TEBT0714_REV01!$G77&amp; " --&gt; " &amp;CALC_CONN_TEBT0714_REV01!$I77&amp; " --&gt; ")))),"---")</f>
        <v>---</v>
      </c>
      <c r="I77" s="23" t="str">
        <f>IFERROR(IF(VLOOKUP($D77&amp;"-"&amp;$E77,IF($H$4="TEBA0714_REV01",CALC_CONN_TEBA0714_REV01!$F:$H,IF($H$4="TEBB0714_REV01",CALC_CONN_TEBB0714_REV01!$F:$H,IF($H$4="TEBT0714_REV01",CALC_CONN_TEBT0714_REV01!$F:$H))),3,0)="--",VLOOKUP($D77&amp;"-"&amp;$E77,IF($H$4="TEBA0714_REV01",CALC_CONN_TEBA0714_REV01!$F:$H,IF($H$4="TEBB0714_REV01",CALC_CONN_TEBB0714_REV01!$F:$H,IF($H$4="TEBT0714_REV01",CALC_CONN_TEBT0714_REV01!$F:$H))),2,0),VLOOKUP($D77&amp;"-"&amp;$E77,IF($H$4="TEBA0714_REV01",CALC_CONN_TEBA0714_REV01!$F:$H,IF($H$4="TEBB0714_REV01",CALC_CONN_TEBB0714_REV01!$F:$H,IF($H$4="TEBT0714_REV01",CALC_CONN_TEBT0714_REV01!$F:$H))),3,0)),"---")</f>
        <v>---</v>
      </c>
      <c r="J77" s="23" t="str">
        <f>IFERROR(VLOOKUP(I77,IF($H$4="TEBA0714_REV01",RAW_c_TEBA0714_REV01!$AE:$AM,IF($H$4="TEBB0714_REV01",RAW_c_TEBB0714_REV01!$AE:$AM,IF($H$4="TEBT0714_REV01",RAW_c_TEBT0714_REV01!$AE:$AM))),9,0),"---")</f>
        <v>---</v>
      </c>
      <c r="K77" s="23" t="str">
        <f>IFERROR(VLOOKUP(D77&amp;"-"&amp;E77,IF($H$4="TEBA0714_REV01",RAW_c_TEBA0714_REV01!$AD:$AK,IF($H$4="TEBB0714_REV01",RAW_c_TEBB0714_REV01!$AD:$AK,IF($H$4="TEBT0714_REV01",RAW_c_TEBT0714_REV01!$AD:$AK,"???"))),6,0),"---")</f>
        <v>---</v>
      </c>
      <c r="L77" s="23" t="str">
        <f>IFERROR(VLOOKUP(D77&amp;"-"&amp;E77,IF($H$4="TEBA0714_REV01",RAW_c_TEBA0714_REV01!$AD:$AL,IF($H$4="TEBB0714_REV01",RAW_c_TEBB0714_REV01!$AD:$AL,IF($H$4="TEBT0714_REV01",RAW_c_TEBT0714_REV01!$AD:$AL,"???"))),9,0),"---")</f>
        <v>---</v>
      </c>
      <c r="M77" s="23" t="str">
        <f>IFERROR(IF(VLOOKUP($F77&amp;"-"&amp;$G77,IF($M$4="TE0714_REV01",RAW_m_TE0714_REV01!$F:$AU,IF($M$4="TE0714_REV02",RAW_m_TE0714_REV02!$F:$AU,IF($M$4="TE0714_REV03",RAW_m_TE0714_REV03!$F:$AU))),43,0)="--","---",IF($M$4="TE0714_REV01",RAW_m_TE0714_REV01!$AT77&amp; " --&gt; " &amp;RAW_m_TE0714_REV01!$AU77&amp; " --&gt; ",IF($M$4="TE0714_REV02",RAW_m_TE0714_REV02!$AT77&amp; " --&gt; " &amp;RAW_m_TE0714_REV02!$AU77&amp; " --&gt; ",IF($M$4="TE0714_REV03",RAW_m_TE0714_REV03!$AT77&amp; " --&gt; " &amp;RAW_m_TE0714_REV03!$AU77&amp; " --&gt; ")))),"---")</f>
        <v>---</v>
      </c>
      <c r="N77" s="23" t="str">
        <f>IFERROR(VLOOKUP(F77&amp;"-"&amp;G77,IF($M$4="TE0714_REV01",RAW_m_TE0714_REV01!$AD:$AJ,IF($M$4="TE0714_REV02",RAW_m_TE0714_REV02!$AD:$AJ,IF($M$4="TE0714_REV03",RAW_m_TE0714_REV03!$AD:$AJ))),7,0),"---")</f>
        <v>---</v>
      </c>
      <c r="O77" s="23" t="str">
        <f>IFERROR(VLOOKUP(N77,IF($M$4="TE0714_REV01",RAW_m_TE0714_REV01!$AJ:$AK,IF($M$4="TE0714_REV02",RAW_m_TE0714_REV02!$AJ:$AK,IF($M$4="TE0714_REV03",RAW_m_TE0714_REV03!$AJ:$AK))),2,0),"---")</f>
        <v>---</v>
      </c>
      <c r="P77" s="23" t="str">
        <f>IFERROR(VLOOKUP(F77&amp;"-"&amp;G77,IF($M$4="TE0714_REV01",RAW_m_TE0714_REV01!$AD:$AG,IF($M$4="TE0714_REV02",RAW_m_TE0714_REV02!$AD:$AG,IF($M$4="TE0714_REV03",RAW_m_TE0714_REV03!$AD:$AG))),3,0),"---")</f>
        <v>---</v>
      </c>
      <c r="Q77" s="23" t="str">
        <f>IFERROR(VLOOKUP(N77,IF($M$4="TE0714_REV01",RAW_m_TE0714_REV01!$AE:$AH,IF($M$4="TE0714_REV02",RAW_m_TE0714_REV02!$AE:$AH,IF($M$4="TE0714_REV03",RAW_m_TE0714_REV03!$AE:$AH))),4,0),"---")</f>
        <v>---</v>
      </c>
      <c r="R77" s="23" t="str">
        <f>IFERROR(VLOOKUP(F77&amp;"-"&amp;G77,IF($M$4="TE0714_REV01",RAW_m_TE0714_REV01!$AD:$AG,IF($M$4="TE0714_REV02",RAW_m_TE0714_REV02!$AD:$AG,IF($M$4="TE0714_REV03",RAW_m_TE0714_REV03!$AD:$AG))),4,0),"---")</f>
        <v>---</v>
      </c>
    </row>
    <row r="78" spans="2:18" x14ac:dyDescent="0.25">
      <c r="B78" s="4">
        <v>73</v>
      </c>
      <c r="C78" s="23" t="str">
        <f>IFERROR(INDEX(B2B!A:F,MATCH('B2B Pin Table'!B78,B2B!A:A,0),6),"---")</f>
        <v>73</v>
      </c>
      <c r="D78" s="57" t="str">
        <f>IFERROR(IF((COUNTIF(B2B!A74:K74,H76)&lt;0),"---",INDEX(B2B!A:K,MATCH('B2B Pin Table'!B78,B2B!A:A,0),2)),"---")</f>
        <v>JM1</v>
      </c>
      <c r="E78" s="58" t="str">
        <f>IFERROR(IF((COUNTIF(B2B!A74:K74,H76)&lt;0),"---",INDEX(B2B!A:K,MATCH('B2B Pin Table'!B78,B2B!A:A,0),3)),"---")</f>
        <v>74</v>
      </c>
      <c r="F78" s="57" t="str">
        <f>IFERROR(IF((COUNTIF(B2B!A74:K74,L76)&lt;0),"---",INDEX(B2B!A:K,MATCH('B2B Pin Table'!B78,B2B!A:A,0),4)),"---")</f>
        <v>JM1</v>
      </c>
      <c r="G78" s="23" t="str">
        <f>IFERROR(IF((COUNTIF(B2B!A74:K74,L76)&lt;0),"---",INDEX(B2B!A:K,MATCH('B2B Pin Table'!B78,B2B!A:A,0),5)),"---")</f>
        <v>73</v>
      </c>
      <c r="H78" s="23" t="str">
        <f>IFERROR(IF(VLOOKUP($D78&amp;"-"&amp;$E78,IF($H$4="TEBA0714_REV01",CALC_CONN_TEBA0714_REV01!$F:$I,IF($H$4="TEBB0714_REV01",CALC_CONN_TEBB0714_REV01!$F:$I,IF($H$4="TEBT0714_REV01",CALC_CONN_TEBT0714_REV01!$F:$I))),4,0)="--","---",IF($H$4="TEBA0714_REV01",CALC_CONN_TEBA0714_REV01!$G78&amp; " --&gt; " &amp;CALC_CONN_TEBA0714_REV01!$I78&amp; " --&gt; ",IF($H$4="TEBB0714_REV01",CALC_CONN_TEBB0714_REV01!$G78&amp; " --&gt; " &amp;CALC_CONN_TEBB0714_REV01!$I78&amp; " --&gt; ",IF($H$4="TEBT0714_REV01",CALC_CONN_TEBT0714_REV01!$G78&amp; " --&gt; " &amp;CALC_CONN_TEBT0714_REV01!$I78&amp; " --&gt; ")))),"---")</f>
        <v>---</v>
      </c>
      <c r="I78" s="23" t="str">
        <f>IFERROR(IF(VLOOKUP($D78&amp;"-"&amp;$E78,IF($H$4="TEBA0714_REV01",CALC_CONN_TEBA0714_REV01!$F:$H,IF($H$4="TEBB0714_REV01",CALC_CONN_TEBB0714_REV01!$F:$H,IF($H$4="TEBT0714_REV01",CALC_CONN_TEBT0714_REV01!$F:$H))),3,0)="--",VLOOKUP($D78&amp;"-"&amp;$E78,IF($H$4="TEBA0714_REV01",CALC_CONN_TEBA0714_REV01!$F:$H,IF($H$4="TEBB0714_REV01",CALC_CONN_TEBB0714_REV01!$F:$H,IF($H$4="TEBT0714_REV01",CALC_CONN_TEBT0714_REV01!$F:$H))),2,0),VLOOKUP($D78&amp;"-"&amp;$E78,IF($H$4="TEBA0714_REV01",CALC_CONN_TEBA0714_REV01!$F:$H,IF($H$4="TEBB0714_REV01",CALC_CONN_TEBB0714_REV01!$F:$H,IF($H$4="TEBT0714_REV01",CALC_CONN_TEBT0714_REV01!$F:$H))),3,0)),"---")</f>
        <v>---</v>
      </c>
      <c r="J78" s="23" t="str">
        <f>IFERROR(VLOOKUP(I78,IF($H$4="TEBA0714_REV01",RAW_c_TEBA0714_REV01!$AE:$AM,IF($H$4="TEBB0714_REV01",RAW_c_TEBB0714_REV01!$AE:$AM,IF($H$4="TEBT0714_REV01",RAW_c_TEBT0714_REV01!$AE:$AM))),9,0),"---")</f>
        <v>---</v>
      </c>
      <c r="K78" s="23" t="str">
        <f>IFERROR(VLOOKUP(D78&amp;"-"&amp;E78,IF($H$4="TEBA0714_REV01",RAW_c_TEBA0714_REV01!$AD:$AK,IF($H$4="TEBB0714_REV01",RAW_c_TEBB0714_REV01!$AD:$AK,IF($H$4="TEBT0714_REV01",RAW_c_TEBT0714_REV01!$AD:$AK,"???"))),6,0),"---")</f>
        <v>---</v>
      </c>
      <c r="L78" s="23" t="str">
        <f>IFERROR(VLOOKUP(D78&amp;"-"&amp;E78,IF($H$4="TEBA0714_REV01",RAW_c_TEBA0714_REV01!$AD:$AL,IF($H$4="TEBB0714_REV01",RAW_c_TEBB0714_REV01!$AD:$AL,IF($H$4="TEBT0714_REV01",RAW_c_TEBT0714_REV01!$AD:$AL,"???"))),9,0),"---")</f>
        <v>---</v>
      </c>
      <c r="M78" s="23" t="str">
        <f>IFERROR(IF(VLOOKUP($F78&amp;"-"&amp;$G78,IF($M$4="TE0714_REV01",RAW_m_TE0714_REV01!$F:$AU,IF($M$4="TE0714_REV02",RAW_m_TE0714_REV02!$F:$AU,IF($M$4="TE0714_REV03",RAW_m_TE0714_REV03!$F:$AU))),43,0)="--","---",IF($M$4="TE0714_REV01",RAW_m_TE0714_REV01!$AT78&amp; " --&gt; " &amp;RAW_m_TE0714_REV01!$AU78&amp; " --&gt; ",IF($M$4="TE0714_REV02",RAW_m_TE0714_REV02!$AT78&amp; " --&gt; " &amp;RAW_m_TE0714_REV02!$AU78&amp; " --&gt; ",IF($M$4="TE0714_REV03",RAW_m_TE0714_REV03!$AT78&amp; " --&gt; " &amp;RAW_m_TE0714_REV03!$AU78&amp; " --&gt; ")))),"---")</f>
        <v>---</v>
      </c>
      <c r="N78" s="23" t="str">
        <f>IFERROR(VLOOKUP(F78&amp;"-"&amp;G78,IF($M$4="TE0714_REV01",RAW_m_TE0714_REV01!$AD:$AJ,IF($M$4="TE0714_REV02",RAW_m_TE0714_REV02!$AD:$AJ,IF($M$4="TE0714_REV03",RAW_m_TE0714_REV03!$AD:$AJ))),7,0),"---")</f>
        <v>---</v>
      </c>
      <c r="O78" s="23" t="str">
        <f>IFERROR(VLOOKUP(N78,IF($M$4="TE0714_REV01",RAW_m_TE0714_REV01!$AJ:$AK,IF($M$4="TE0714_REV02",RAW_m_TE0714_REV02!$AJ:$AK,IF($M$4="TE0714_REV03",RAW_m_TE0714_REV03!$AJ:$AK))),2,0),"---")</f>
        <v>---</v>
      </c>
      <c r="P78" s="23" t="str">
        <f>IFERROR(VLOOKUP(F78&amp;"-"&amp;G78,IF($M$4="TE0714_REV01",RAW_m_TE0714_REV01!$AD:$AG,IF($M$4="TE0714_REV02",RAW_m_TE0714_REV02!$AD:$AG,IF($M$4="TE0714_REV03",RAW_m_TE0714_REV03!$AD:$AG))),3,0),"---")</f>
        <v>---</v>
      </c>
      <c r="Q78" s="23" t="str">
        <f>IFERROR(VLOOKUP(N78,IF($M$4="TE0714_REV01",RAW_m_TE0714_REV01!$AE:$AH,IF($M$4="TE0714_REV02",RAW_m_TE0714_REV02!$AE:$AH,IF($M$4="TE0714_REV03",RAW_m_TE0714_REV03!$AE:$AH))),4,0),"---")</f>
        <v>---</v>
      </c>
      <c r="R78" s="23" t="str">
        <f>IFERROR(VLOOKUP(F78&amp;"-"&amp;G78,IF($M$4="TE0714_REV01",RAW_m_TE0714_REV01!$AD:$AG,IF($M$4="TE0714_REV02",RAW_m_TE0714_REV02!$AD:$AG,IF($M$4="TE0714_REV03",RAW_m_TE0714_REV03!$AD:$AG))),4,0),"---")</f>
        <v>---</v>
      </c>
    </row>
    <row r="79" spans="2:18" x14ac:dyDescent="0.25">
      <c r="B79" s="4">
        <v>74</v>
      </c>
      <c r="C79" s="23" t="str">
        <f>IFERROR(INDEX(B2B!A:F,MATCH('B2B Pin Table'!B79,B2B!A:A,0),6),"---")</f>
        <v>74</v>
      </c>
      <c r="D79" s="57" t="str">
        <f>IFERROR(IF((COUNTIF(B2B!A75:K75,H77)&lt;0),"---",INDEX(B2B!A:K,MATCH('B2B Pin Table'!B79,B2B!A:A,0),2)),"---")</f>
        <v>JM1</v>
      </c>
      <c r="E79" s="58" t="str">
        <f>IFERROR(IF((COUNTIF(B2B!A75:K75,H77)&lt;0),"---",INDEX(B2B!A:K,MATCH('B2B Pin Table'!B79,B2B!A:A,0),3)),"---")</f>
        <v>73</v>
      </c>
      <c r="F79" s="57" t="str">
        <f>IFERROR(IF((COUNTIF(B2B!A75:K75,L77)&lt;0),"---",INDEX(B2B!A:K,MATCH('B2B Pin Table'!B79,B2B!A:A,0),4)),"---")</f>
        <v>JM1</v>
      </c>
      <c r="G79" s="23" t="str">
        <f>IFERROR(IF((COUNTIF(B2B!A75:K75,L77)&lt;0),"---",INDEX(B2B!A:K,MATCH('B2B Pin Table'!B79,B2B!A:A,0),5)),"---")</f>
        <v>74</v>
      </c>
      <c r="H79" s="23" t="str">
        <f>IFERROR(IF(VLOOKUP($D79&amp;"-"&amp;$E79,IF($H$4="TEBA0714_REV01",CALC_CONN_TEBA0714_REV01!$F:$I,IF($H$4="TEBB0714_REV01",CALC_CONN_TEBB0714_REV01!$F:$I,IF($H$4="TEBT0714_REV01",CALC_CONN_TEBT0714_REV01!$F:$I))),4,0)="--","---",IF($H$4="TEBA0714_REV01",CALC_CONN_TEBA0714_REV01!$G79&amp; " --&gt; " &amp;CALC_CONN_TEBA0714_REV01!$I79&amp; " --&gt; ",IF($H$4="TEBB0714_REV01",CALC_CONN_TEBB0714_REV01!$G79&amp; " --&gt; " &amp;CALC_CONN_TEBB0714_REV01!$I79&amp; " --&gt; ",IF($H$4="TEBT0714_REV01",CALC_CONN_TEBT0714_REV01!$G79&amp; " --&gt; " &amp;CALC_CONN_TEBT0714_REV01!$I79&amp; " --&gt; ")))),"---")</f>
        <v>---</v>
      </c>
      <c r="I79" s="23" t="str">
        <f>IFERROR(IF(VLOOKUP($D79&amp;"-"&amp;$E79,IF($H$4="TEBA0714_REV01",CALC_CONN_TEBA0714_REV01!$F:$H,IF($H$4="TEBB0714_REV01",CALC_CONN_TEBB0714_REV01!$F:$H,IF($H$4="TEBT0714_REV01",CALC_CONN_TEBT0714_REV01!$F:$H))),3,0)="--",VLOOKUP($D79&amp;"-"&amp;$E79,IF($H$4="TEBA0714_REV01",CALC_CONN_TEBA0714_REV01!$F:$H,IF($H$4="TEBB0714_REV01",CALC_CONN_TEBB0714_REV01!$F:$H,IF($H$4="TEBT0714_REV01",CALC_CONN_TEBT0714_REV01!$F:$H))),2,0),VLOOKUP($D79&amp;"-"&amp;$E79,IF($H$4="TEBA0714_REV01",CALC_CONN_TEBA0714_REV01!$F:$H,IF($H$4="TEBB0714_REV01",CALC_CONN_TEBB0714_REV01!$F:$H,IF($H$4="TEBT0714_REV01",CALC_CONN_TEBT0714_REV01!$F:$H))),3,0)),"---")</f>
        <v>---</v>
      </c>
      <c r="J79" s="23" t="str">
        <f>IFERROR(VLOOKUP(I79,IF($H$4="TEBA0714_REV01",RAW_c_TEBA0714_REV01!$AE:$AM,IF($H$4="TEBB0714_REV01",RAW_c_TEBB0714_REV01!$AE:$AM,IF($H$4="TEBT0714_REV01",RAW_c_TEBT0714_REV01!$AE:$AM))),9,0),"---")</f>
        <v>---</v>
      </c>
      <c r="K79" s="23" t="str">
        <f>IFERROR(VLOOKUP(D79&amp;"-"&amp;E79,IF($H$4="TEBA0714_REV01",RAW_c_TEBA0714_REV01!$AD:$AK,IF($H$4="TEBB0714_REV01",RAW_c_TEBB0714_REV01!$AD:$AK,IF($H$4="TEBT0714_REV01",RAW_c_TEBT0714_REV01!$AD:$AK,"???"))),6,0),"---")</f>
        <v>---</v>
      </c>
      <c r="L79" s="23" t="str">
        <f>IFERROR(VLOOKUP(D79&amp;"-"&amp;E79,IF($H$4="TEBA0714_REV01",RAW_c_TEBA0714_REV01!$AD:$AL,IF($H$4="TEBB0714_REV01",RAW_c_TEBB0714_REV01!$AD:$AL,IF($H$4="TEBT0714_REV01",RAW_c_TEBT0714_REV01!$AD:$AL,"???"))),9,0),"---")</f>
        <v>---</v>
      </c>
      <c r="M79" s="23" t="str">
        <f>IFERROR(IF(VLOOKUP($F79&amp;"-"&amp;$G79,IF($M$4="TE0714_REV01",RAW_m_TE0714_REV01!$F:$AU,IF($M$4="TE0714_REV02",RAW_m_TE0714_REV02!$F:$AU,IF($M$4="TE0714_REV03",RAW_m_TE0714_REV03!$F:$AU))),43,0)="--","---",IF($M$4="TE0714_REV01",RAW_m_TE0714_REV01!$AT79&amp; " --&gt; " &amp;RAW_m_TE0714_REV01!$AU79&amp; " --&gt; ",IF($M$4="TE0714_REV02",RAW_m_TE0714_REV02!$AT79&amp; " --&gt; " &amp;RAW_m_TE0714_REV02!$AU79&amp; " --&gt; ",IF($M$4="TE0714_REV03",RAW_m_TE0714_REV03!$AT79&amp; " --&gt; " &amp;RAW_m_TE0714_REV03!$AU79&amp; " --&gt; ")))),"---")</f>
        <v>---</v>
      </c>
      <c r="N79" s="23" t="str">
        <f>IFERROR(VLOOKUP(F79&amp;"-"&amp;G79,IF($M$4="TE0714_REV01",RAW_m_TE0714_REV01!$AD:$AJ,IF($M$4="TE0714_REV02",RAW_m_TE0714_REV02!$AD:$AJ,IF($M$4="TE0714_REV03",RAW_m_TE0714_REV03!$AD:$AJ))),7,0),"---")</f>
        <v>---</v>
      </c>
      <c r="O79" s="23" t="str">
        <f>IFERROR(VLOOKUP(N79,IF($M$4="TE0714_REV01",RAW_m_TE0714_REV01!$AJ:$AK,IF($M$4="TE0714_REV02",RAW_m_TE0714_REV02!$AJ:$AK,IF($M$4="TE0714_REV03",RAW_m_TE0714_REV03!$AJ:$AK))),2,0),"---")</f>
        <v>---</v>
      </c>
      <c r="P79" s="23" t="str">
        <f>IFERROR(VLOOKUP(F79&amp;"-"&amp;G79,IF($M$4="TE0714_REV01",RAW_m_TE0714_REV01!$AD:$AG,IF($M$4="TE0714_REV02",RAW_m_TE0714_REV02!$AD:$AG,IF($M$4="TE0714_REV03",RAW_m_TE0714_REV03!$AD:$AG))),3,0),"---")</f>
        <v>---</v>
      </c>
      <c r="Q79" s="23" t="str">
        <f>IFERROR(VLOOKUP(N79,IF($M$4="TE0714_REV01",RAW_m_TE0714_REV01!$AE:$AH,IF($M$4="TE0714_REV02",RAW_m_TE0714_REV02!$AE:$AH,IF($M$4="TE0714_REV03",RAW_m_TE0714_REV03!$AE:$AH))),4,0),"---")</f>
        <v>---</v>
      </c>
      <c r="R79" s="23" t="str">
        <f>IFERROR(VLOOKUP(F79&amp;"-"&amp;G79,IF($M$4="TE0714_REV01",RAW_m_TE0714_REV01!$AD:$AG,IF($M$4="TE0714_REV02",RAW_m_TE0714_REV02!$AD:$AG,IF($M$4="TE0714_REV03",RAW_m_TE0714_REV03!$AD:$AG))),4,0),"---")</f>
        <v>---</v>
      </c>
    </row>
    <row r="80" spans="2:18" x14ac:dyDescent="0.25">
      <c r="B80" s="4">
        <v>75</v>
      </c>
      <c r="C80" s="23" t="str">
        <f>IFERROR(INDEX(B2B!A:F,MATCH('B2B Pin Table'!B80,B2B!A:A,0),6),"---")</f>
        <v>75</v>
      </c>
      <c r="D80" s="57" t="str">
        <f>IFERROR(IF((COUNTIF(B2B!A76:K76,H78)&lt;0),"---",INDEX(B2B!A:K,MATCH('B2B Pin Table'!B80,B2B!A:A,0),2)),"---")</f>
        <v>JM1</v>
      </c>
      <c r="E80" s="58" t="str">
        <f>IFERROR(IF((COUNTIF(B2B!A76:K76,H78)&lt;0),"---",INDEX(B2B!A:K,MATCH('B2B Pin Table'!B80,B2B!A:A,0),3)),"---")</f>
        <v>76</v>
      </c>
      <c r="F80" s="57" t="str">
        <f>IFERROR(IF((COUNTIF(B2B!A76:K76,L78)&lt;0),"---",INDEX(B2B!A:K,MATCH('B2B Pin Table'!B80,B2B!A:A,0),4)),"---")</f>
        <v>JM1</v>
      </c>
      <c r="G80" s="23" t="str">
        <f>IFERROR(IF((COUNTIF(B2B!A76:K76,L78)&lt;0),"---",INDEX(B2B!A:K,MATCH('B2B Pin Table'!B80,B2B!A:A,0),5)),"---")</f>
        <v>75</v>
      </c>
      <c r="H80" s="23" t="str">
        <f>IFERROR(IF(VLOOKUP($D80&amp;"-"&amp;$E80,IF($H$4="TEBA0714_REV01",CALC_CONN_TEBA0714_REV01!$F:$I,IF($H$4="TEBB0714_REV01",CALC_CONN_TEBB0714_REV01!$F:$I,IF($H$4="TEBT0714_REV01",CALC_CONN_TEBT0714_REV01!$F:$I))),4,0)="--","---",IF($H$4="TEBA0714_REV01",CALC_CONN_TEBA0714_REV01!$G80&amp; " --&gt; " &amp;CALC_CONN_TEBA0714_REV01!$I80&amp; " --&gt; ",IF($H$4="TEBB0714_REV01",CALC_CONN_TEBB0714_REV01!$G80&amp; " --&gt; " &amp;CALC_CONN_TEBB0714_REV01!$I80&amp; " --&gt; ",IF($H$4="TEBT0714_REV01",CALC_CONN_TEBT0714_REV01!$G80&amp; " --&gt; " &amp;CALC_CONN_TEBT0714_REV01!$I80&amp; " --&gt; ")))),"---")</f>
        <v>---</v>
      </c>
      <c r="I80" s="23" t="str">
        <f>IFERROR(IF(VLOOKUP($D80&amp;"-"&amp;$E80,IF($H$4="TEBA0714_REV01",CALC_CONN_TEBA0714_REV01!$F:$H,IF($H$4="TEBB0714_REV01",CALC_CONN_TEBB0714_REV01!$F:$H,IF($H$4="TEBT0714_REV01",CALC_CONN_TEBT0714_REV01!$F:$H))),3,0)="--",VLOOKUP($D80&amp;"-"&amp;$E80,IF($H$4="TEBA0714_REV01",CALC_CONN_TEBA0714_REV01!$F:$H,IF($H$4="TEBB0714_REV01",CALC_CONN_TEBB0714_REV01!$F:$H,IF($H$4="TEBT0714_REV01",CALC_CONN_TEBT0714_REV01!$F:$H))),2,0),VLOOKUP($D80&amp;"-"&amp;$E80,IF($H$4="TEBA0714_REV01",CALC_CONN_TEBA0714_REV01!$F:$H,IF($H$4="TEBB0714_REV01",CALC_CONN_TEBB0714_REV01!$F:$H,IF($H$4="TEBT0714_REV01",CALC_CONN_TEBT0714_REV01!$F:$H))),3,0)),"---")</f>
        <v>---</v>
      </c>
      <c r="J80" s="23" t="str">
        <f>IFERROR(VLOOKUP(I80,IF($H$4="TEBA0714_REV01",RAW_c_TEBA0714_REV01!$AE:$AM,IF($H$4="TEBB0714_REV01",RAW_c_TEBB0714_REV01!$AE:$AM,IF($H$4="TEBT0714_REV01",RAW_c_TEBT0714_REV01!$AE:$AM))),9,0),"---")</f>
        <v>---</v>
      </c>
      <c r="K80" s="23" t="str">
        <f>IFERROR(VLOOKUP(D80&amp;"-"&amp;E80,IF($H$4="TEBA0714_REV01",RAW_c_TEBA0714_REV01!$AD:$AK,IF($H$4="TEBB0714_REV01",RAW_c_TEBB0714_REV01!$AD:$AK,IF($H$4="TEBT0714_REV01",RAW_c_TEBT0714_REV01!$AD:$AK,"???"))),6,0),"---")</f>
        <v>---</v>
      </c>
      <c r="L80" s="23" t="str">
        <f>IFERROR(VLOOKUP(D80&amp;"-"&amp;E80,IF($H$4="TEBA0714_REV01",RAW_c_TEBA0714_REV01!$AD:$AL,IF($H$4="TEBB0714_REV01",RAW_c_TEBB0714_REV01!$AD:$AL,IF($H$4="TEBT0714_REV01",RAW_c_TEBT0714_REV01!$AD:$AL,"???"))),9,0),"---")</f>
        <v>---</v>
      </c>
      <c r="M80" s="23" t="str">
        <f>IFERROR(IF(VLOOKUP($F80&amp;"-"&amp;$G80,IF($M$4="TE0714_REV01",RAW_m_TE0714_REV01!$F:$AU,IF($M$4="TE0714_REV02",RAW_m_TE0714_REV02!$F:$AU,IF($M$4="TE0714_REV03",RAW_m_TE0714_REV03!$F:$AU))),43,0)="--","---",IF($M$4="TE0714_REV01",RAW_m_TE0714_REV01!$AT80&amp; " --&gt; " &amp;RAW_m_TE0714_REV01!$AU80&amp; " --&gt; ",IF($M$4="TE0714_REV02",RAW_m_TE0714_REV02!$AT80&amp; " --&gt; " &amp;RAW_m_TE0714_REV02!$AU80&amp; " --&gt; ",IF($M$4="TE0714_REV03",RAW_m_TE0714_REV03!$AT80&amp; " --&gt; " &amp;RAW_m_TE0714_REV03!$AU80&amp; " --&gt; ")))),"---")</f>
        <v>---</v>
      </c>
      <c r="N80" s="23" t="str">
        <f>IFERROR(VLOOKUP(F80&amp;"-"&amp;G80,IF($M$4="TE0714_REV01",RAW_m_TE0714_REV01!$AD:$AJ,IF($M$4="TE0714_REV02",RAW_m_TE0714_REV02!$AD:$AJ,IF($M$4="TE0714_REV03",RAW_m_TE0714_REV03!$AD:$AJ))),7,0),"---")</f>
        <v>---</v>
      </c>
      <c r="O80" s="23" t="str">
        <f>IFERROR(VLOOKUP(N80,IF($M$4="TE0714_REV01",RAW_m_TE0714_REV01!$AJ:$AK,IF($M$4="TE0714_REV02",RAW_m_TE0714_REV02!$AJ:$AK,IF($M$4="TE0714_REV03",RAW_m_TE0714_REV03!$AJ:$AK))),2,0),"---")</f>
        <v>---</v>
      </c>
      <c r="P80" s="23" t="str">
        <f>IFERROR(VLOOKUP(F80&amp;"-"&amp;G80,IF($M$4="TE0714_REV01",RAW_m_TE0714_REV01!$AD:$AG,IF($M$4="TE0714_REV02",RAW_m_TE0714_REV02!$AD:$AG,IF($M$4="TE0714_REV03",RAW_m_TE0714_REV03!$AD:$AG))),3,0),"---")</f>
        <v>---</v>
      </c>
      <c r="Q80" s="23" t="str">
        <f>IFERROR(VLOOKUP(N80,IF($M$4="TE0714_REV01",RAW_m_TE0714_REV01!$AE:$AH,IF($M$4="TE0714_REV02",RAW_m_TE0714_REV02!$AE:$AH,IF($M$4="TE0714_REV03",RAW_m_TE0714_REV03!$AE:$AH))),4,0),"---")</f>
        <v>---</v>
      </c>
      <c r="R80" s="23" t="str">
        <f>IFERROR(VLOOKUP(F80&amp;"-"&amp;G80,IF($M$4="TE0714_REV01",RAW_m_TE0714_REV01!$AD:$AG,IF($M$4="TE0714_REV02",RAW_m_TE0714_REV02!$AD:$AG,IF($M$4="TE0714_REV03",RAW_m_TE0714_REV03!$AD:$AG))),4,0),"---")</f>
        <v>---</v>
      </c>
    </row>
    <row r="81" spans="2:18" x14ac:dyDescent="0.25">
      <c r="B81" s="4">
        <v>76</v>
      </c>
      <c r="C81" s="23" t="str">
        <f>IFERROR(INDEX(B2B!A:F,MATCH('B2B Pin Table'!B81,B2B!A:A,0),6),"---")</f>
        <v>76</v>
      </c>
      <c r="D81" s="57" t="str">
        <f>IFERROR(IF((COUNTIF(B2B!A77:K77,H79)&lt;0),"---",INDEX(B2B!A:K,MATCH('B2B Pin Table'!B81,B2B!A:A,0),2)),"---")</f>
        <v>JM1</v>
      </c>
      <c r="E81" s="58" t="str">
        <f>IFERROR(IF((COUNTIF(B2B!A77:K77,H79)&lt;0),"---",INDEX(B2B!A:K,MATCH('B2B Pin Table'!B81,B2B!A:A,0),3)),"---")</f>
        <v>75</v>
      </c>
      <c r="F81" s="57" t="str">
        <f>IFERROR(IF((COUNTIF(B2B!A77:K77,L79)&lt;0),"---",INDEX(B2B!A:K,MATCH('B2B Pin Table'!B81,B2B!A:A,0),4)),"---")</f>
        <v>JM1</v>
      </c>
      <c r="G81" s="23" t="str">
        <f>IFERROR(IF((COUNTIF(B2B!A77:K77,L79)&lt;0),"---",INDEX(B2B!A:K,MATCH('B2B Pin Table'!B81,B2B!A:A,0),5)),"---")</f>
        <v>76</v>
      </c>
      <c r="H81" s="23" t="str">
        <f>IFERROR(IF(VLOOKUP($D81&amp;"-"&amp;$E81,IF($H$4="TEBA0714_REV01",CALC_CONN_TEBA0714_REV01!$F:$I,IF($H$4="TEBB0714_REV01",CALC_CONN_TEBB0714_REV01!$F:$I,IF($H$4="TEBT0714_REV01",CALC_CONN_TEBT0714_REV01!$F:$I))),4,0)="--","---",IF($H$4="TEBA0714_REV01",CALC_CONN_TEBA0714_REV01!$G81&amp; " --&gt; " &amp;CALC_CONN_TEBA0714_REV01!$I81&amp; " --&gt; ",IF($H$4="TEBB0714_REV01",CALC_CONN_TEBB0714_REV01!$G81&amp; " --&gt; " &amp;CALC_CONN_TEBB0714_REV01!$I81&amp; " --&gt; ",IF($H$4="TEBT0714_REV01",CALC_CONN_TEBT0714_REV01!$G81&amp; " --&gt; " &amp;CALC_CONN_TEBT0714_REV01!$I81&amp; " --&gt; ")))),"---")</f>
        <v>---</v>
      </c>
      <c r="I81" s="23" t="str">
        <f>IFERROR(IF(VLOOKUP($D81&amp;"-"&amp;$E81,IF($H$4="TEBA0714_REV01",CALC_CONN_TEBA0714_REV01!$F:$H,IF($H$4="TEBB0714_REV01",CALC_CONN_TEBB0714_REV01!$F:$H,IF($H$4="TEBT0714_REV01",CALC_CONN_TEBT0714_REV01!$F:$H))),3,0)="--",VLOOKUP($D81&amp;"-"&amp;$E81,IF($H$4="TEBA0714_REV01",CALC_CONN_TEBA0714_REV01!$F:$H,IF($H$4="TEBB0714_REV01",CALC_CONN_TEBB0714_REV01!$F:$H,IF($H$4="TEBT0714_REV01",CALC_CONN_TEBT0714_REV01!$F:$H))),2,0),VLOOKUP($D81&amp;"-"&amp;$E81,IF($H$4="TEBA0714_REV01",CALC_CONN_TEBA0714_REV01!$F:$H,IF($H$4="TEBB0714_REV01",CALC_CONN_TEBB0714_REV01!$F:$H,IF($H$4="TEBT0714_REV01",CALC_CONN_TEBT0714_REV01!$F:$H))),3,0)),"---")</f>
        <v>---</v>
      </c>
      <c r="J81" s="23" t="str">
        <f>IFERROR(VLOOKUP(I81,IF($H$4="TEBA0714_REV01",RAW_c_TEBA0714_REV01!$AE:$AM,IF($H$4="TEBB0714_REV01",RAW_c_TEBB0714_REV01!$AE:$AM,IF($H$4="TEBT0714_REV01",RAW_c_TEBT0714_REV01!$AE:$AM))),9,0),"---")</f>
        <v>---</v>
      </c>
      <c r="K81" s="23" t="str">
        <f>IFERROR(VLOOKUP(D81&amp;"-"&amp;E81,IF($H$4="TEBA0714_REV01",RAW_c_TEBA0714_REV01!$AD:$AK,IF($H$4="TEBB0714_REV01",RAW_c_TEBB0714_REV01!$AD:$AK,IF($H$4="TEBT0714_REV01",RAW_c_TEBT0714_REV01!$AD:$AK,"???"))),6,0),"---")</f>
        <v>---</v>
      </c>
      <c r="L81" s="23" t="str">
        <f>IFERROR(VLOOKUP(D81&amp;"-"&amp;E81,IF($H$4="TEBA0714_REV01",RAW_c_TEBA0714_REV01!$AD:$AL,IF($H$4="TEBB0714_REV01",RAW_c_TEBB0714_REV01!$AD:$AL,IF($H$4="TEBT0714_REV01",RAW_c_TEBT0714_REV01!$AD:$AL,"???"))),9,0),"---")</f>
        <v>---</v>
      </c>
      <c r="M81" s="23" t="str">
        <f>IFERROR(IF(VLOOKUP($F81&amp;"-"&amp;$G81,IF($M$4="TE0714_REV01",RAW_m_TE0714_REV01!$F:$AU,IF($M$4="TE0714_REV02",RAW_m_TE0714_REV02!$F:$AU,IF($M$4="TE0714_REV03",RAW_m_TE0714_REV03!$F:$AU))),43,0)="--","---",IF($M$4="TE0714_REV01",RAW_m_TE0714_REV01!$AT81&amp; " --&gt; " &amp;RAW_m_TE0714_REV01!$AU81&amp; " --&gt; ",IF($M$4="TE0714_REV02",RAW_m_TE0714_REV02!$AT81&amp; " --&gt; " &amp;RAW_m_TE0714_REV02!$AU81&amp; " --&gt; ",IF($M$4="TE0714_REV03",RAW_m_TE0714_REV03!$AT81&amp; " --&gt; " &amp;RAW_m_TE0714_REV03!$AU81&amp; " --&gt; ")))),"---")</f>
        <v>---</v>
      </c>
      <c r="N81" s="23" t="str">
        <f>IFERROR(VLOOKUP(F81&amp;"-"&amp;G81,IF($M$4="TE0714_REV01",RAW_m_TE0714_REV01!$AD:$AJ,IF($M$4="TE0714_REV02",RAW_m_TE0714_REV02!$AD:$AJ,IF($M$4="TE0714_REV03",RAW_m_TE0714_REV03!$AD:$AJ))),7,0),"---")</f>
        <v>---</v>
      </c>
      <c r="O81" s="23" t="str">
        <f>IFERROR(VLOOKUP(N81,IF($M$4="TE0714_REV01",RAW_m_TE0714_REV01!$AJ:$AK,IF($M$4="TE0714_REV02",RAW_m_TE0714_REV02!$AJ:$AK,IF($M$4="TE0714_REV03",RAW_m_TE0714_REV03!$AJ:$AK))),2,0),"---")</f>
        <v>---</v>
      </c>
      <c r="P81" s="23" t="str">
        <f>IFERROR(VLOOKUP(F81&amp;"-"&amp;G81,IF($M$4="TE0714_REV01",RAW_m_TE0714_REV01!$AD:$AG,IF($M$4="TE0714_REV02",RAW_m_TE0714_REV02!$AD:$AG,IF($M$4="TE0714_REV03",RAW_m_TE0714_REV03!$AD:$AG))),3,0),"---")</f>
        <v>---</v>
      </c>
      <c r="Q81" s="23" t="str">
        <f>IFERROR(VLOOKUP(N81,IF($M$4="TE0714_REV01",RAW_m_TE0714_REV01!$AE:$AH,IF($M$4="TE0714_REV02",RAW_m_TE0714_REV02!$AE:$AH,IF($M$4="TE0714_REV03",RAW_m_TE0714_REV03!$AE:$AH))),4,0),"---")</f>
        <v>---</v>
      </c>
      <c r="R81" s="23" t="str">
        <f>IFERROR(VLOOKUP(F81&amp;"-"&amp;G81,IF($M$4="TE0714_REV01",RAW_m_TE0714_REV01!$AD:$AG,IF($M$4="TE0714_REV02",RAW_m_TE0714_REV02!$AD:$AG,IF($M$4="TE0714_REV03",RAW_m_TE0714_REV03!$AD:$AG))),4,0),"---")</f>
        <v>---</v>
      </c>
    </row>
    <row r="82" spans="2:18" x14ac:dyDescent="0.25">
      <c r="B82" s="4">
        <v>77</v>
      </c>
      <c r="C82" s="23" t="str">
        <f>IFERROR(INDEX(B2B!A:F,MATCH('B2B Pin Table'!B82,B2B!A:A,0),6),"---")</f>
        <v>77</v>
      </c>
      <c r="D82" s="57" t="str">
        <f>IFERROR(IF((COUNTIF(B2B!A78:K78,H80)&lt;0),"---",INDEX(B2B!A:K,MATCH('B2B Pin Table'!B82,B2B!A:A,0),2)),"---")</f>
        <v>JM1</v>
      </c>
      <c r="E82" s="58" t="str">
        <f>IFERROR(IF((COUNTIF(B2B!A78:K78,H80)&lt;0),"---",INDEX(B2B!A:K,MATCH('B2B Pin Table'!B82,B2B!A:A,0),3)),"---")</f>
        <v>78</v>
      </c>
      <c r="F82" s="57" t="str">
        <f>IFERROR(IF((COUNTIF(B2B!A78:K78,L80)&lt;0),"---",INDEX(B2B!A:K,MATCH('B2B Pin Table'!B82,B2B!A:A,0),4)),"---")</f>
        <v>JM1</v>
      </c>
      <c r="G82" s="23" t="str">
        <f>IFERROR(IF((COUNTIF(B2B!A78:K78,L80)&lt;0),"---",INDEX(B2B!A:K,MATCH('B2B Pin Table'!B82,B2B!A:A,0),5)),"---")</f>
        <v>77</v>
      </c>
      <c r="H82" s="23" t="str">
        <f>IFERROR(IF(VLOOKUP($D82&amp;"-"&amp;$E82,IF($H$4="TEBA0714_REV01",CALC_CONN_TEBA0714_REV01!$F:$I,IF($H$4="TEBB0714_REV01",CALC_CONN_TEBB0714_REV01!$F:$I,IF($H$4="TEBT0714_REV01",CALC_CONN_TEBT0714_REV01!$F:$I))),4,0)="--","---",IF($H$4="TEBA0714_REV01",CALC_CONN_TEBA0714_REV01!$G82&amp; " --&gt; " &amp;CALC_CONN_TEBA0714_REV01!$I82&amp; " --&gt; ",IF($H$4="TEBB0714_REV01",CALC_CONN_TEBB0714_REV01!$G82&amp; " --&gt; " &amp;CALC_CONN_TEBB0714_REV01!$I82&amp; " --&gt; ",IF($H$4="TEBT0714_REV01",CALC_CONN_TEBT0714_REV01!$G82&amp; " --&gt; " &amp;CALC_CONN_TEBT0714_REV01!$I82&amp; " --&gt; ")))),"---")</f>
        <v>---</v>
      </c>
      <c r="I82" s="23" t="str">
        <f>IFERROR(IF(VLOOKUP($D82&amp;"-"&amp;$E82,IF($H$4="TEBA0714_REV01",CALC_CONN_TEBA0714_REV01!$F:$H,IF($H$4="TEBB0714_REV01",CALC_CONN_TEBB0714_REV01!$F:$H,IF($H$4="TEBT0714_REV01",CALC_CONN_TEBT0714_REV01!$F:$H))),3,0)="--",VLOOKUP($D82&amp;"-"&amp;$E82,IF($H$4="TEBA0714_REV01",CALC_CONN_TEBA0714_REV01!$F:$H,IF($H$4="TEBB0714_REV01",CALC_CONN_TEBB0714_REV01!$F:$H,IF($H$4="TEBT0714_REV01",CALC_CONN_TEBT0714_REV01!$F:$H))),2,0),VLOOKUP($D82&amp;"-"&amp;$E82,IF($H$4="TEBA0714_REV01",CALC_CONN_TEBA0714_REV01!$F:$H,IF($H$4="TEBB0714_REV01",CALC_CONN_TEBB0714_REV01!$F:$H,IF($H$4="TEBT0714_REV01",CALC_CONN_TEBT0714_REV01!$F:$H))),3,0)),"---")</f>
        <v>---</v>
      </c>
      <c r="J82" s="23" t="str">
        <f>IFERROR(VLOOKUP(I82,IF($H$4="TEBA0714_REV01",RAW_c_TEBA0714_REV01!$AE:$AM,IF($H$4="TEBB0714_REV01",RAW_c_TEBB0714_REV01!$AE:$AM,IF($H$4="TEBT0714_REV01",RAW_c_TEBT0714_REV01!$AE:$AM))),9,0),"---")</f>
        <v>---</v>
      </c>
      <c r="K82" s="23" t="str">
        <f>IFERROR(VLOOKUP(D82&amp;"-"&amp;E82,IF($H$4="TEBA0714_REV01",RAW_c_TEBA0714_REV01!$AD:$AK,IF($H$4="TEBB0714_REV01",RAW_c_TEBB0714_REV01!$AD:$AK,IF($H$4="TEBT0714_REV01",RAW_c_TEBT0714_REV01!$AD:$AK,"???"))),6,0),"---")</f>
        <v>---</v>
      </c>
      <c r="L82" s="23" t="str">
        <f>IFERROR(VLOOKUP(D82&amp;"-"&amp;E82,IF($H$4="TEBA0714_REV01",RAW_c_TEBA0714_REV01!$AD:$AL,IF($H$4="TEBB0714_REV01",RAW_c_TEBB0714_REV01!$AD:$AL,IF($H$4="TEBT0714_REV01",RAW_c_TEBT0714_REV01!$AD:$AL,"???"))),9,0),"---")</f>
        <v>---</v>
      </c>
      <c r="M82" s="23" t="str">
        <f>IFERROR(IF(VLOOKUP($F82&amp;"-"&amp;$G82,IF($M$4="TE0714_REV01",RAW_m_TE0714_REV01!$F:$AU,IF($M$4="TE0714_REV02",RAW_m_TE0714_REV02!$F:$AU,IF($M$4="TE0714_REV03",RAW_m_TE0714_REV03!$F:$AU))),43,0)="--","---",IF($M$4="TE0714_REV01",RAW_m_TE0714_REV01!$AT82&amp; " --&gt; " &amp;RAW_m_TE0714_REV01!$AU82&amp; " --&gt; ",IF($M$4="TE0714_REV02",RAW_m_TE0714_REV02!$AT82&amp; " --&gt; " &amp;RAW_m_TE0714_REV02!$AU82&amp; " --&gt; ",IF($M$4="TE0714_REV03",RAW_m_TE0714_REV03!$AT82&amp; " --&gt; " &amp;RAW_m_TE0714_REV03!$AU82&amp; " --&gt; ")))),"---")</f>
        <v>---</v>
      </c>
      <c r="N82" s="23" t="str">
        <f>IFERROR(VLOOKUP(F82&amp;"-"&amp;G82,IF($M$4="TE0714_REV01",RAW_m_TE0714_REV01!$AD:$AJ,IF($M$4="TE0714_REV02",RAW_m_TE0714_REV02!$AD:$AJ,IF($M$4="TE0714_REV03",RAW_m_TE0714_REV03!$AD:$AJ))),7,0),"---")</f>
        <v>---</v>
      </c>
      <c r="O82" s="23" t="str">
        <f>IFERROR(VLOOKUP(N82,IF($M$4="TE0714_REV01",RAW_m_TE0714_REV01!$AJ:$AK,IF($M$4="TE0714_REV02",RAW_m_TE0714_REV02!$AJ:$AK,IF($M$4="TE0714_REV03",RAW_m_TE0714_REV03!$AJ:$AK))),2,0),"---")</f>
        <v>---</v>
      </c>
      <c r="P82" s="23" t="str">
        <f>IFERROR(VLOOKUP(F82&amp;"-"&amp;G82,IF($M$4="TE0714_REV01",RAW_m_TE0714_REV01!$AD:$AG,IF($M$4="TE0714_REV02",RAW_m_TE0714_REV02!$AD:$AG,IF($M$4="TE0714_REV03",RAW_m_TE0714_REV03!$AD:$AG))),3,0),"---")</f>
        <v>---</v>
      </c>
      <c r="Q82" s="23" t="str">
        <f>IFERROR(VLOOKUP(N82,IF($M$4="TE0714_REV01",RAW_m_TE0714_REV01!$AE:$AH,IF($M$4="TE0714_REV02",RAW_m_TE0714_REV02!$AE:$AH,IF($M$4="TE0714_REV03",RAW_m_TE0714_REV03!$AE:$AH))),4,0),"---")</f>
        <v>---</v>
      </c>
      <c r="R82" s="23" t="str">
        <f>IFERROR(VLOOKUP(F82&amp;"-"&amp;G82,IF($M$4="TE0714_REV01",RAW_m_TE0714_REV01!$AD:$AG,IF($M$4="TE0714_REV02",RAW_m_TE0714_REV02!$AD:$AG,IF($M$4="TE0714_REV03",RAW_m_TE0714_REV03!$AD:$AG))),4,0),"---")</f>
        <v>---</v>
      </c>
    </row>
    <row r="83" spans="2:18" x14ac:dyDescent="0.25">
      <c r="B83" s="4">
        <v>78</v>
      </c>
      <c r="C83" s="23" t="str">
        <f>IFERROR(INDEX(B2B!A:F,MATCH('B2B Pin Table'!B83,B2B!A:A,0),6),"---")</f>
        <v>78</v>
      </c>
      <c r="D83" s="57" t="str">
        <f>IFERROR(IF((COUNTIF(B2B!A79:K79,H81)&lt;0),"---",INDEX(B2B!A:K,MATCH('B2B Pin Table'!B83,B2B!A:A,0),2)),"---")</f>
        <v>JM1</v>
      </c>
      <c r="E83" s="58" t="str">
        <f>IFERROR(IF((COUNTIF(B2B!A79:K79,H81)&lt;0),"---",INDEX(B2B!A:K,MATCH('B2B Pin Table'!B83,B2B!A:A,0),3)),"---")</f>
        <v>77</v>
      </c>
      <c r="F83" s="57" t="str">
        <f>IFERROR(IF((COUNTIF(B2B!A79:K79,L81)&lt;0),"---",INDEX(B2B!A:K,MATCH('B2B Pin Table'!B83,B2B!A:A,0),4)),"---")</f>
        <v>JM1</v>
      </c>
      <c r="G83" s="23" t="str">
        <f>IFERROR(IF((COUNTIF(B2B!A79:K79,L81)&lt;0),"---",INDEX(B2B!A:K,MATCH('B2B Pin Table'!B83,B2B!A:A,0),5)),"---")</f>
        <v>78</v>
      </c>
      <c r="H83" s="23" t="str">
        <f>IFERROR(IF(VLOOKUP($D83&amp;"-"&amp;$E83,IF($H$4="TEBA0714_REV01",CALC_CONN_TEBA0714_REV01!$F:$I,IF($H$4="TEBB0714_REV01",CALC_CONN_TEBB0714_REV01!$F:$I,IF($H$4="TEBT0714_REV01",CALC_CONN_TEBT0714_REV01!$F:$I))),4,0)="--","---",IF($H$4="TEBA0714_REV01",CALC_CONN_TEBA0714_REV01!$G83&amp; " --&gt; " &amp;CALC_CONN_TEBA0714_REV01!$I83&amp; " --&gt; ",IF($H$4="TEBB0714_REV01",CALC_CONN_TEBB0714_REV01!$G83&amp; " --&gt; " &amp;CALC_CONN_TEBB0714_REV01!$I83&amp; " --&gt; ",IF($H$4="TEBT0714_REV01",CALC_CONN_TEBT0714_REV01!$G83&amp; " --&gt; " &amp;CALC_CONN_TEBT0714_REV01!$I83&amp; " --&gt; ")))),"---")</f>
        <v>---</v>
      </c>
      <c r="I83" s="23" t="str">
        <f>IFERROR(IF(VLOOKUP($D83&amp;"-"&amp;$E83,IF($H$4="TEBA0714_REV01",CALC_CONN_TEBA0714_REV01!$F:$H,IF($H$4="TEBB0714_REV01",CALC_CONN_TEBB0714_REV01!$F:$H,IF($H$4="TEBT0714_REV01",CALC_CONN_TEBT0714_REV01!$F:$H))),3,0)="--",VLOOKUP($D83&amp;"-"&amp;$E83,IF($H$4="TEBA0714_REV01",CALC_CONN_TEBA0714_REV01!$F:$H,IF($H$4="TEBB0714_REV01",CALC_CONN_TEBB0714_REV01!$F:$H,IF($H$4="TEBT0714_REV01",CALC_CONN_TEBT0714_REV01!$F:$H))),2,0),VLOOKUP($D83&amp;"-"&amp;$E83,IF($H$4="TEBA0714_REV01",CALC_CONN_TEBA0714_REV01!$F:$H,IF($H$4="TEBB0714_REV01",CALC_CONN_TEBB0714_REV01!$F:$H,IF($H$4="TEBT0714_REV01",CALC_CONN_TEBT0714_REV01!$F:$H))),3,0)),"---")</f>
        <v>---</v>
      </c>
      <c r="J83" s="23" t="str">
        <f>IFERROR(VLOOKUP(I83,IF($H$4="TEBA0714_REV01",RAW_c_TEBA0714_REV01!$AE:$AM,IF($H$4="TEBB0714_REV01",RAW_c_TEBB0714_REV01!$AE:$AM,IF($H$4="TEBT0714_REV01",RAW_c_TEBT0714_REV01!$AE:$AM))),9,0),"---")</f>
        <v>---</v>
      </c>
      <c r="K83" s="23" t="str">
        <f>IFERROR(VLOOKUP(D83&amp;"-"&amp;E83,IF($H$4="TEBA0714_REV01",RAW_c_TEBA0714_REV01!$AD:$AK,IF($H$4="TEBB0714_REV01",RAW_c_TEBB0714_REV01!$AD:$AK,IF($H$4="TEBT0714_REV01",RAW_c_TEBT0714_REV01!$AD:$AK,"???"))),6,0),"---")</f>
        <v>---</v>
      </c>
      <c r="L83" s="23" t="str">
        <f>IFERROR(VLOOKUP(D83&amp;"-"&amp;E83,IF($H$4="TEBA0714_REV01",RAW_c_TEBA0714_REV01!$AD:$AL,IF($H$4="TEBB0714_REV01",RAW_c_TEBB0714_REV01!$AD:$AL,IF($H$4="TEBT0714_REV01",RAW_c_TEBT0714_REV01!$AD:$AL,"???"))),9,0),"---")</f>
        <v>---</v>
      </c>
      <c r="M83" s="23" t="str">
        <f>IFERROR(IF(VLOOKUP($F83&amp;"-"&amp;$G83,IF($M$4="TE0714_REV01",RAW_m_TE0714_REV01!$F:$AU,IF($M$4="TE0714_REV02",RAW_m_TE0714_REV02!$F:$AU,IF($M$4="TE0714_REV03",RAW_m_TE0714_REV03!$F:$AU))),43,0)="--","---",IF($M$4="TE0714_REV01",RAW_m_TE0714_REV01!$AT83&amp; " --&gt; " &amp;RAW_m_TE0714_REV01!$AU83&amp; " --&gt; ",IF($M$4="TE0714_REV02",RAW_m_TE0714_REV02!$AT83&amp; " --&gt; " &amp;RAW_m_TE0714_REV02!$AU83&amp; " --&gt; ",IF($M$4="TE0714_REV03",RAW_m_TE0714_REV03!$AT83&amp; " --&gt; " &amp;RAW_m_TE0714_REV03!$AU83&amp; " --&gt; ")))),"---")</f>
        <v>---</v>
      </c>
      <c r="N83" s="23" t="str">
        <f>IFERROR(VLOOKUP(F83&amp;"-"&amp;G83,IF($M$4="TE0714_REV01",RAW_m_TE0714_REV01!$AD:$AJ,IF($M$4="TE0714_REV02",RAW_m_TE0714_REV02!$AD:$AJ,IF($M$4="TE0714_REV03",RAW_m_TE0714_REV03!$AD:$AJ))),7,0),"---")</f>
        <v>---</v>
      </c>
      <c r="O83" s="23" t="str">
        <f>IFERROR(VLOOKUP(N83,IF($M$4="TE0714_REV01",RAW_m_TE0714_REV01!$AJ:$AK,IF($M$4="TE0714_REV02",RAW_m_TE0714_REV02!$AJ:$AK,IF($M$4="TE0714_REV03",RAW_m_TE0714_REV03!$AJ:$AK))),2,0),"---")</f>
        <v>---</v>
      </c>
      <c r="P83" s="23" t="str">
        <f>IFERROR(VLOOKUP(F83&amp;"-"&amp;G83,IF($M$4="TE0714_REV01",RAW_m_TE0714_REV01!$AD:$AG,IF($M$4="TE0714_REV02",RAW_m_TE0714_REV02!$AD:$AG,IF($M$4="TE0714_REV03",RAW_m_TE0714_REV03!$AD:$AG))),3,0),"---")</f>
        <v>---</v>
      </c>
      <c r="Q83" s="23" t="str">
        <f>IFERROR(VLOOKUP(N83,IF($M$4="TE0714_REV01",RAW_m_TE0714_REV01!$AE:$AH,IF($M$4="TE0714_REV02",RAW_m_TE0714_REV02!$AE:$AH,IF($M$4="TE0714_REV03",RAW_m_TE0714_REV03!$AE:$AH))),4,0),"---")</f>
        <v>---</v>
      </c>
      <c r="R83" s="23" t="str">
        <f>IFERROR(VLOOKUP(F83&amp;"-"&amp;G83,IF($M$4="TE0714_REV01",RAW_m_TE0714_REV01!$AD:$AG,IF($M$4="TE0714_REV02",RAW_m_TE0714_REV02!$AD:$AG,IF($M$4="TE0714_REV03",RAW_m_TE0714_REV03!$AD:$AG))),4,0),"---")</f>
        <v>---</v>
      </c>
    </row>
    <row r="84" spans="2:18" x14ac:dyDescent="0.25">
      <c r="B84" s="4">
        <v>79</v>
      </c>
      <c r="C84" s="23" t="str">
        <f>IFERROR(INDEX(B2B!A:F,MATCH('B2B Pin Table'!B84,B2B!A:A,0),6),"---")</f>
        <v>79</v>
      </c>
      <c r="D84" s="57" t="str">
        <f>IFERROR(IF((COUNTIF(B2B!A80:K80,H82)&lt;0),"---",INDEX(B2B!A:K,MATCH('B2B Pin Table'!B84,B2B!A:A,0),2)),"---")</f>
        <v>JM1</v>
      </c>
      <c r="E84" s="58" t="str">
        <f>IFERROR(IF((COUNTIF(B2B!A80:K80,H82)&lt;0),"---",INDEX(B2B!A:K,MATCH('B2B Pin Table'!B84,B2B!A:A,0),3)),"---")</f>
        <v>80</v>
      </c>
      <c r="F84" s="57" t="str">
        <f>IFERROR(IF((COUNTIF(B2B!A80:K80,L82)&lt;0),"---",INDEX(B2B!A:K,MATCH('B2B Pin Table'!B84,B2B!A:A,0),4)),"---")</f>
        <v>JM1</v>
      </c>
      <c r="G84" s="23" t="str">
        <f>IFERROR(IF((COUNTIF(B2B!A80:K80,L82)&lt;0),"---",INDEX(B2B!A:K,MATCH('B2B Pin Table'!B84,B2B!A:A,0),5)),"---")</f>
        <v>79</v>
      </c>
      <c r="H84" s="23" t="str">
        <f>IFERROR(IF(VLOOKUP($D84&amp;"-"&amp;$E84,IF($H$4="TEBA0714_REV01",CALC_CONN_TEBA0714_REV01!$F:$I,IF($H$4="TEBB0714_REV01",CALC_CONN_TEBB0714_REV01!$F:$I,IF($H$4="TEBT0714_REV01",CALC_CONN_TEBT0714_REV01!$F:$I))),4,0)="--","---",IF($H$4="TEBA0714_REV01",CALC_CONN_TEBA0714_REV01!$G84&amp; " --&gt; " &amp;CALC_CONN_TEBA0714_REV01!$I84&amp; " --&gt; ",IF($H$4="TEBB0714_REV01",CALC_CONN_TEBB0714_REV01!$G84&amp; " --&gt; " &amp;CALC_CONN_TEBB0714_REV01!$I84&amp; " --&gt; ",IF($H$4="TEBT0714_REV01",CALC_CONN_TEBT0714_REV01!$G84&amp; " --&gt; " &amp;CALC_CONN_TEBT0714_REV01!$I84&amp; " --&gt; ")))),"---")</f>
        <v>---</v>
      </c>
      <c r="I84" s="23" t="str">
        <f>IFERROR(IF(VLOOKUP($D84&amp;"-"&amp;$E84,IF($H$4="TEBA0714_REV01",CALC_CONN_TEBA0714_REV01!$F:$H,IF($H$4="TEBB0714_REV01",CALC_CONN_TEBB0714_REV01!$F:$H,IF($H$4="TEBT0714_REV01",CALC_CONN_TEBT0714_REV01!$F:$H))),3,0)="--",VLOOKUP($D84&amp;"-"&amp;$E84,IF($H$4="TEBA0714_REV01",CALC_CONN_TEBA0714_REV01!$F:$H,IF($H$4="TEBB0714_REV01",CALC_CONN_TEBB0714_REV01!$F:$H,IF($H$4="TEBT0714_REV01",CALC_CONN_TEBT0714_REV01!$F:$H))),2,0),VLOOKUP($D84&amp;"-"&amp;$E84,IF($H$4="TEBA0714_REV01",CALC_CONN_TEBA0714_REV01!$F:$H,IF($H$4="TEBB0714_REV01",CALC_CONN_TEBB0714_REV01!$F:$H,IF($H$4="TEBT0714_REV01",CALC_CONN_TEBT0714_REV01!$F:$H))),3,0)),"---")</f>
        <v>---</v>
      </c>
      <c r="J84" s="23" t="str">
        <f>IFERROR(VLOOKUP(I84,IF($H$4="TEBA0714_REV01",RAW_c_TEBA0714_REV01!$AE:$AM,IF($H$4="TEBB0714_REV01",RAW_c_TEBB0714_REV01!$AE:$AM,IF($H$4="TEBT0714_REV01",RAW_c_TEBT0714_REV01!$AE:$AM))),9,0),"---")</f>
        <v>---</v>
      </c>
      <c r="K84" s="23" t="str">
        <f>IFERROR(VLOOKUP(D84&amp;"-"&amp;E84,IF($H$4="TEBA0714_REV01",RAW_c_TEBA0714_REV01!$AD:$AK,IF($H$4="TEBB0714_REV01",RAW_c_TEBB0714_REV01!$AD:$AK,IF($H$4="TEBT0714_REV01",RAW_c_TEBT0714_REV01!$AD:$AK,"???"))),6,0),"---")</f>
        <v>---</v>
      </c>
      <c r="L84" s="23" t="str">
        <f>IFERROR(VLOOKUP(D84&amp;"-"&amp;E84,IF($H$4="TEBA0714_REV01",RAW_c_TEBA0714_REV01!$AD:$AL,IF($H$4="TEBB0714_REV01",RAW_c_TEBB0714_REV01!$AD:$AL,IF($H$4="TEBT0714_REV01",RAW_c_TEBT0714_REV01!$AD:$AL,"???"))),9,0),"---")</f>
        <v>---</v>
      </c>
      <c r="M84" s="23" t="str">
        <f>IFERROR(IF(VLOOKUP($F84&amp;"-"&amp;$G84,IF($M$4="TE0714_REV01",RAW_m_TE0714_REV01!$F:$AU,IF($M$4="TE0714_REV02",RAW_m_TE0714_REV02!$F:$AU,IF($M$4="TE0714_REV03",RAW_m_TE0714_REV03!$F:$AU))),43,0)="--","---",IF($M$4="TE0714_REV01",RAW_m_TE0714_REV01!$AT84&amp; " --&gt; " &amp;RAW_m_TE0714_REV01!$AU84&amp; " --&gt; ",IF($M$4="TE0714_REV02",RAW_m_TE0714_REV02!$AT84&amp; " --&gt; " &amp;RAW_m_TE0714_REV02!$AU84&amp; " --&gt; ",IF($M$4="TE0714_REV03",RAW_m_TE0714_REV03!$AT84&amp; " --&gt; " &amp;RAW_m_TE0714_REV03!$AU84&amp; " --&gt; ")))),"---")</f>
        <v>---</v>
      </c>
      <c r="N84" s="23" t="str">
        <f>IFERROR(VLOOKUP(F84&amp;"-"&amp;G84,IF($M$4="TE0714_REV01",RAW_m_TE0714_REV01!$AD:$AJ,IF($M$4="TE0714_REV02",RAW_m_TE0714_REV02!$AD:$AJ,IF($M$4="TE0714_REV03",RAW_m_TE0714_REV03!$AD:$AJ))),7,0),"---")</f>
        <v>---</v>
      </c>
      <c r="O84" s="23" t="str">
        <f>IFERROR(VLOOKUP(N84,IF($M$4="TE0714_REV01",RAW_m_TE0714_REV01!$AJ:$AK,IF($M$4="TE0714_REV02",RAW_m_TE0714_REV02!$AJ:$AK,IF($M$4="TE0714_REV03",RAW_m_TE0714_REV03!$AJ:$AK))),2,0),"---")</f>
        <v>---</v>
      </c>
      <c r="P84" s="23" t="str">
        <f>IFERROR(VLOOKUP(F84&amp;"-"&amp;G84,IF($M$4="TE0714_REV01",RAW_m_TE0714_REV01!$AD:$AG,IF($M$4="TE0714_REV02",RAW_m_TE0714_REV02!$AD:$AG,IF($M$4="TE0714_REV03",RAW_m_TE0714_REV03!$AD:$AG))),3,0),"---")</f>
        <v>---</v>
      </c>
      <c r="Q84" s="23" t="str">
        <f>IFERROR(VLOOKUP(N84,IF($M$4="TE0714_REV01",RAW_m_TE0714_REV01!$AE:$AH,IF($M$4="TE0714_REV02",RAW_m_TE0714_REV02!$AE:$AH,IF($M$4="TE0714_REV03",RAW_m_TE0714_REV03!$AE:$AH))),4,0),"---")</f>
        <v>---</v>
      </c>
      <c r="R84" s="23" t="str">
        <f>IFERROR(VLOOKUP(F84&amp;"-"&amp;G84,IF($M$4="TE0714_REV01",RAW_m_TE0714_REV01!$AD:$AG,IF($M$4="TE0714_REV02",RAW_m_TE0714_REV02!$AD:$AG,IF($M$4="TE0714_REV03",RAW_m_TE0714_REV03!$AD:$AG))),4,0),"---")</f>
        <v>---</v>
      </c>
    </row>
    <row r="85" spans="2:18" x14ac:dyDescent="0.25">
      <c r="B85" s="4">
        <v>80</v>
      </c>
      <c r="C85" s="23" t="str">
        <f>IFERROR(INDEX(B2B!A:F,MATCH('B2B Pin Table'!B85,B2B!A:A,0),6),"---")</f>
        <v>80</v>
      </c>
      <c r="D85" s="57" t="str">
        <f>IFERROR(IF((COUNTIF(B2B!A81:K81,H83)&lt;0),"---",INDEX(B2B!A:K,MATCH('B2B Pin Table'!B85,B2B!A:A,0),2)),"---")</f>
        <v>JM1</v>
      </c>
      <c r="E85" s="58" t="str">
        <f>IFERROR(IF((COUNTIF(B2B!A81:K81,H83)&lt;0),"---",INDEX(B2B!A:K,MATCH('B2B Pin Table'!B85,B2B!A:A,0),3)),"---")</f>
        <v>79</v>
      </c>
      <c r="F85" s="57" t="str">
        <f>IFERROR(IF((COUNTIF(B2B!A81:K81,L83)&lt;0),"---",INDEX(B2B!A:K,MATCH('B2B Pin Table'!B85,B2B!A:A,0),4)),"---")</f>
        <v>JM1</v>
      </c>
      <c r="G85" s="23" t="str">
        <f>IFERROR(IF((COUNTIF(B2B!A81:K81,L83)&lt;0),"---",INDEX(B2B!A:K,MATCH('B2B Pin Table'!B85,B2B!A:A,0),5)),"---")</f>
        <v>80</v>
      </c>
      <c r="H85" s="23" t="str">
        <f>IFERROR(IF(VLOOKUP($D85&amp;"-"&amp;$E85,IF($H$4="TEBA0714_REV01",CALC_CONN_TEBA0714_REV01!$F:$I,IF($H$4="TEBB0714_REV01",CALC_CONN_TEBB0714_REV01!$F:$I,IF($H$4="TEBT0714_REV01",CALC_CONN_TEBT0714_REV01!$F:$I))),4,0)="--","---",IF($H$4="TEBA0714_REV01",CALC_CONN_TEBA0714_REV01!$G85&amp; " --&gt; " &amp;CALC_CONN_TEBA0714_REV01!$I85&amp; " --&gt; ",IF($H$4="TEBB0714_REV01",CALC_CONN_TEBB0714_REV01!$G85&amp; " --&gt; " &amp;CALC_CONN_TEBB0714_REV01!$I85&amp; " --&gt; ",IF($H$4="TEBT0714_REV01",CALC_CONN_TEBT0714_REV01!$G85&amp; " --&gt; " &amp;CALC_CONN_TEBT0714_REV01!$I85&amp; " --&gt; ")))),"---")</f>
        <v>---</v>
      </c>
      <c r="I85" s="23" t="str">
        <f>IFERROR(IF(VLOOKUP($D85&amp;"-"&amp;$E85,IF($H$4="TEBA0714_REV01",CALC_CONN_TEBA0714_REV01!$F:$H,IF($H$4="TEBB0714_REV01",CALC_CONN_TEBB0714_REV01!$F:$H,IF($H$4="TEBT0714_REV01",CALC_CONN_TEBT0714_REV01!$F:$H))),3,0)="--",VLOOKUP($D85&amp;"-"&amp;$E85,IF($H$4="TEBA0714_REV01",CALC_CONN_TEBA0714_REV01!$F:$H,IF($H$4="TEBB0714_REV01",CALC_CONN_TEBB0714_REV01!$F:$H,IF($H$4="TEBT0714_REV01",CALC_CONN_TEBT0714_REV01!$F:$H))),2,0),VLOOKUP($D85&amp;"-"&amp;$E85,IF($H$4="TEBA0714_REV01",CALC_CONN_TEBA0714_REV01!$F:$H,IF($H$4="TEBB0714_REV01",CALC_CONN_TEBB0714_REV01!$F:$H,IF($H$4="TEBT0714_REV01",CALC_CONN_TEBT0714_REV01!$F:$H))),3,0)),"---")</f>
        <v>---</v>
      </c>
      <c r="J85" s="23" t="str">
        <f>IFERROR(VLOOKUP(I85,IF($H$4="TEBA0714_REV01",RAW_c_TEBA0714_REV01!$AE:$AM,IF($H$4="TEBB0714_REV01",RAW_c_TEBB0714_REV01!$AE:$AM,IF($H$4="TEBT0714_REV01",RAW_c_TEBT0714_REV01!$AE:$AM))),9,0),"---")</f>
        <v>---</v>
      </c>
      <c r="K85" s="23" t="str">
        <f>IFERROR(VLOOKUP(D85&amp;"-"&amp;E85,IF($H$4="TEBA0714_REV01",RAW_c_TEBA0714_REV01!$AD:$AK,IF($H$4="TEBB0714_REV01",RAW_c_TEBB0714_REV01!$AD:$AK,IF($H$4="TEBT0714_REV01",RAW_c_TEBT0714_REV01!$AD:$AK,"???"))),6,0),"---")</f>
        <v>---</v>
      </c>
      <c r="L85" s="23" t="str">
        <f>IFERROR(VLOOKUP(D85&amp;"-"&amp;E85,IF($H$4="TEBA0714_REV01",RAW_c_TEBA0714_REV01!$AD:$AL,IF($H$4="TEBB0714_REV01",RAW_c_TEBB0714_REV01!$AD:$AL,IF($H$4="TEBT0714_REV01",RAW_c_TEBT0714_REV01!$AD:$AL,"???"))),9,0),"---")</f>
        <v>---</v>
      </c>
      <c r="M85" s="23" t="str">
        <f>IFERROR(IF(VLOOKUP($F85&amp;"-"&amp;$G85,IF($M$4="TE0714_REV01",RAW_m_TE0714_REV01!$F:$AU,IF($M$4="TE0714_REV02",RAW_m_TE0714_REV02!$F:$AU,IF($M$4="TE0714_REV03",RAW_m_TE0714_REV03!$F:$AU))),43,0)="--","---",IF($M$4="TE0714_REV01",RAW_m_TE0714_REV01!$AT85&amp; " --&gt; " &amp;RAW_m_TE0714_REV01!$AU85&amp; " --&gt; ",IF($M$4="TE0714_REV02",RAW_m_TE0714_REV02!$AT85&amp; " --&gt; " &amp;RAW_m_TE0714_REV02!$AU85&amp; " --&gt; ",IF($M$4="TE0714_REV03",RAW_m_TE0714_REV03!$AT85&amp; " --&gt; " &amp;RAW_m_TE0714_REV03!$AU85&amp; " --&gt; ")))),"---")</f>
        <v>---</v>
      </c>
      <c r="N85" s="23" t="str">
        <f>IFERROR(VLOOKUP(F85&amp;"-"&amp;G85,IF($M$4="TE0714_REV01",RAW_m_TE0714_REV01!$AD:$AJ,IF($M$4="TE0714_REV02",RAW_m_TE0714_REV02!$AD:$AJ,IF($M$4="TE0714_REV03",RAW_m_TE0714_REV03!$AD:$AJ))),7,0),"---")</f>
        <v>---</v>
      </c>
      <c r="O85" s="23" t="str">
        <f>IFERROR(VLOOKUP(N85,IF($M$4="TE0714_REV01",RAW_m_TE0714_REV01!$AJ:$AK,IF($M$4="TE0714_REV02",RAW_m_TE0714_REV02!$AJ:$AK,IF($M$4="TE0714_REV03",RAW_m_TE0714_REV03!$AJ:$AK))),2,0),"---")</f>
        <v>---</v>
      </c>
      <c r="P85" s="23" t="str">
        <f>IFERROR(VLOOKUP(F85&amp;"-"&amp;G85,IF($M$4="TE0714_REV01",RAW_m_TE0714_REV01!$AD:$AG,IF($M$4="TE0714_REV02",RAW_m_TE0714_REV02!$AD:$AG,IF($M$4="TE0714_REV03",RAW_m_TE0714_REV03!$AD:$AG))),3,0),"---")</f>
        <v>---</v>
      </c>
      <c r="Q85" s="23" t="str">
        <f>IFERROR(VLOOKUP(N85,IF($M$4="TE0714_REV01",RAW_m_TE0714_REV01!$AE:$AH,IF($M$4="TE0714_REV02",RAW_m_TE0714_REV02!$AE:$AH,IF($M$4="TE0714_REV03",RAW_m_TE0714_REV03!$AE:$AH))),4,0),"---")</f>
        <v>---</v>
      </c>
      <c r="R85" s="23" t="str">
        <f>IFERROR(VLOOKUP(F85&amp;"-"&amp;G85,IF($M$4="TE0714_REV01",RAW_m_TE0714_REV01!$AD:$AG,IF($M$4="TE0714_REV02",RAW_m_TE0714_REV02!$AD:$AG,IF($M$4="TE0714_REV03",RAW_m_TE0714_REV03!$AD:$AG))),4,0),"---")</f>
        <v>---</v>
      </c>
    </row>
    <row r="86" spans="2:18" x14ac:dyDescent="0.25">
      <c r="B86" s="4">
        <v>81</v>
      </c>
      <c r="C86" s="23" t="str">
        <f>IFERROR(INDEX(B2B!A:F,MATCH('B2B Pin Table'!B86,B2B!A:A,0),6),"---")</f>
        <v>81</v>
      </c>
      <c r="D86" s="57" t="str">
        <f>IFERROR(IF((COUNTIF(B2B!A82:K82,H84)&lt;0),"---",INDEX(B2B!A:K,MATCH('B2B Pin Table'!B86,B2B!A:A,0),2)),"---")</f>
        <v>JM1</v>
      </c>
      <c r="E86" s="58" t="str">
        <f>IFERROR(IF((COUNTIF(B2B!A82:K82,H84)&lt;0),"---",INDEX(B2B!A:K,MATCH('B2B Pin Table'!B86,B2B!A:A,0),3)),"---")</f>
        <v>82</v>
      </c>
      <c r="F86" s="57" t="str">
        <f>IFERROR(IF((COUNTIF(B2B!A82:K82,L84)&lt;0),"---",INDEX(B2B!A:K,MATCH('B2B Pin Table'!B86,B2B!A:A,0),4)),"---")</f>
        <v>JM1</v>
      </c>
      <c r="G86" s="23" t="str">
        <f>IFERROR(IF((COUNTIF(B2B!A82:K82,L84)&lt;0),"---",INDEX(B2B!A:K,MATCH('B2B Pin Table'!B86,B2B!A:A,0),5)),"---")</f>
        <v>81</v>
      </c>
      <c r="H86" s="23" t="str">
        <f>IFERROR(IF(VLOOKUP($D86&amp;"-"&amp;$E86,IF($H$4="TEBA0714_REV01",CALC_CONN_TEBA0714_REV01!$F:$I,IF($H$4="TEBB0714_REV01",CALC_CONN_TEBB0714_REV01!$F:$I,IF($H$4="TEBT0714_REV01",CALC_CONN_TEBT0714_REV01!$F:$I))),4,0)="--","---",IF($H$4="TEBA0714_REV01",CALC_CONN_TEBA0714_REV01!$G86&amp; " --&gt; " &amp;CALC_CONN_TEBA0714_REV01!$I86&amp; " --&gt; ",IF($H$4="TEBB0714_REV01",CALC_CONN_TEBB0714_REV01!$G86&amp; " --&gt; " &amp;CALC_CONN_TEBB0714_REV01!$I86&amp; " --&gt; ",IF($H$4="TEBT0714_REV01",CALC_CONN_TEBT0714_REV01!$G86&amp; " --&gt; " &amp;CALC_CONN_TEBT0714_REV01!$I86&amp; " --&gt; ")))),"---")</f>
        <v>---</v>
      </c>
      <c r="I86" s="23" t="str">
        <f>IFERROR(IF(VLOOKUP($D86&amp;"-"&amp;$E86,IF($H$4="TEBA0714_REV01",CALC_CONN_TEBA0714_REV01!$F:$H,IF($H$4="TEBB0714_REV01",CALC_CONN_TEBB0714_REV01!$F:$H,IF($H$4="TEBT0714_REV01",CALC_CONN_TEBT0714_REV01!$F:$H))),3,0)="--",VLOOKUP($D86&amp;"-"&amp;$E86,IF($H$4="TEBA0714_REV01",CALC_CONN_TEBA0714_REV01!$F:$H,IF($H$4="TEBB0714_REV01",CALC_CONN_TEBB0714_REV01!$F:$H,IF($H$4="TEBT0714_REV01",CALC_CONN_TEBT0714_REV01!$F:$H))),2,0),VLOOKUP($D86&amp;"-"&amp;$E86,IF($H$4="TEBA0714_REV01",CALC_CONN_TEBA0714_REV01!$F:$H,IF($H$4="TEBB0714_REV01",CALC_CONN_TEBB0714_REV01!$F:$H,IF($H$4="TEBT0714_REV01",CALC_CONN_TEBT0714_REV01!$F:$H))),3,0)),"---")</f>
        <v>---</v>
      </c>
      <c r="J86" s="23" t="str">
        <f>IFERROR(VLOOKUP(I86,IF($H$4="TEBA0714_REV01",RAW_c_TEBA0714_REV01!$AE:$AM,IF($H$4="TEBB0714_REV01",RAW_c_TEBB0714_REV01!$AE:$AM,IF($H$4="TEBT0714_REV01",RAW_c_TEBT0714_REV01!$AE:$AM))),9,0),"---")</f>
        <v>---</v>
      </c>
      <c r="K86" s="23" t="str">
        <f>IFERROR(VLOOKUP(D86&amp;"-"&amp;E86,IF($H$4="TEBA0714_REV01",RAW_c_TEBA0714_REV01!$AD:$AK,IF($H$4="TEBB0714_REV01",RAW_c_TEBB0714_REV01!$AD:$AK,IF($H$4="TEBT0714_REV01",RAW_c_TEBT0714_REV01!$AD:$AK,"???"))),6,0),"---")</f>
        <v>---</v>
      </c>
      <c r="L86" s="23" t="str">
        <f>IFERROR(VLOOKUP(D86&amp;"-"&amp;E86,IF($H$4="TEBA0714_REV01",RAW_c_TEBA0714_REV01!$AD:$AL,IF($H$4="TEBB0714_REV01",RAW_c_TEBB0714_REV01!$AD:$AL,IF($H$4="TEBT0714_REV01",RAW_c_TEBT0714_REV01!$AD:$AL,"???"))),9,0),"---")</f>
        <v>---</v>
      </c>
      <c r="M86" s="23" t="str">
        <f>IFERROR(IF(VLOOKUP($F86&amp;"-"&amp;$G86,IF($M$4="TE0714_REV01",RAW_m_TE0714_REV01!$F:$AU,IF($M$4="TE0714_REV02",RAW_m_TE0714_REV02!$F:$AU,IF($M$4="TE0714_REV03",RAW_m_TE0714_REV03!$F:$AU))),43,0)="--","---",IF($M$4="TE0714_REV01",RAW_m_TE0714_REV01!$AT86&amp; " --&gt; " &amp;RAW_m_TE0714_REV01!$AU86&amp; " --&gt; ",IF($M$4="TE0714_REV02",RAW_m_TE0714_REV02!$AT86&amp; " --&gt; " &amp;RAW_m_TE0714_REV02!$AU86&amp; " --&gt; ",IF($M$4="TE0714_REV03",RAW_m_TE0714_REV03!$AT86&amp; " --&gt; " &amp;RAW_m_TE0714_REV03!$AU86&amp; " --&gt; ")))),"---")</f>
        <v>---</v>
      </c>
      <c r="N86" s="23" t="str">
        <f>IFERROR(VLOOKUP(F86&amp;"-"&amp;G86,IF($M$4="TE0714_REV01",RAW_m_TE0714_REV01!$AD:$AJ,IF($M$4="TE0714_REV02",RAW_m_TE0714_REV02!$AD:$AJ,IF($M$4="TE0714_REV03",RAW_m_TE0714_REV03!$AD:$AJ))),7,0),"---")</f>
        <v>---</v>
      </c>
      <c r="O86" s="23" t="str">
        <f>IFERROR(VLOOKUP(N86,IF($M$4="TE0714_REV01",RAW_m_TE0714_REV01!$AJ:$AK,IF($M$4="TE0714_REV02",RAW_m_TE0714_REV02!$AJ:$AK,IF($M$4="TE0714_REV03",RAW_m_TE0714_REV03!$AJ:$AK))),2,0),"---")</f>
        <v>---</v>
      </c>
      <c r="P86" s="23" t="str">
        <f>IFERROR(VLOOKUP(F86&amp;"-"&amp;G86,IF($M$4="TE0714_REV01",RAW_m_TE0714_REV01!$AD:$AG,IF($M$4="TE0714_REV02",RAW_m_TE0714_REV02!$AD:$AG,IF($M$4="TE0714_REV03",RAW_m_TE0714_REV03!$AD:$AG))),3,0),"---")</f>
        <v>---</v>
      </c>
      <c r="Q86" s="23" t="str">
        <f>IFERROR(VLOOKUP(N86,IF($M$4="TE0714_REV01",RAW_m_TE0714_REV01!$AE:$AH,IF($M$4="TE0714_REV02",RAW_m_TE0714_REV02!$AE:$AH,IF($M$4="TE0714_REV03",RAW_m_TE0714_REV03!$AE:$AH))),4,0),"---")</f>
        <v>---</v>
      </c>
      <c r="R86" s="23" t="str">
        <f>IFERROR(VLOOKUP(F86&amp;"-"&amp;G86,IF($M$4="TE0714_REV01",RAW_m_TE0714_REV01!$AD:$AG,IF($M$4="TE0714_REV02",RAW_m_TE0714_REV02!$AD:$AG,IF($M$4="TE0714_REV03",RAW_m_TE0714_REV03!$AD:$AG))),4,0),"---")</f>
        <v>---</v>
      </c>
    </row>
    <row r="87" spans="2:18" x14ac:dyDescent="0.25">
      <c r="B87" s="4">
        <v>82</v>
      </c>
      <c r="C87" s="23" t="str">
        <f>IFERROR(INDEX(B2B!A:F,MATCH('B2B Pin Table'!B87,B2B!A:A,0),6),"---")</f>
        <v>82</v>
      </c>
      <c r="D87" s="57" t="str">
        <f>IFERROR(IF((COUNTIF(B2B!A83:K83,H85)&lt;0),"---",INDEX(B2B!A:K,MATCH('B2B Pin Table'!B87,B2B!A:A,0),2)),"---")</f>
        <v>JM1</v>
      </c>
      <c r="E87" s="58" t="str">
        <f>IFERROR(IF((COUNTIF(B2B!A83:K83,H85)&lt;0),"---",INDEX(B2B!A:K,MATCH('B2B Pin Table'!B87,B2B!A:A,0),3)),"---")</f>
        <v>81</v>
      </c>
      <c r="F87" s="57" t="str">
        <f>IFERROR(IF((COUNTIF(B2B!A83:K83,L85)&lt;0),"---",INDEX(B2B!A:K,MATCH('B2B Pin Table'!B87,B2B!A:A,0),4)),"---")</f>
        <v>JM1</v>
      </c>
      <c r="G87" s="23" t="str">
        <f>IFERROR(IF((COUNTIF(B2B!A83:K83,L85)&lt;0),"---",INDEX(B2B!A:K,MATCH('B2B Pin Table'!B87,B2B!A:A,0),5)),"---")</f>
        <v>82</v>
      </c>
      <c r="H87" s="23" t="str">
        <f>IFERROR(IF(VLOOKUP($D87&amp;"-"&amp;$E87,IF($H$4="TEBA0714_REV01",CALC_CONN_TEBA0714_REV01!$F:$I,IF($H$4="TEBB0714_REV01",CALC_CONN_TEBB0714_REV01!$F:$I,IF($H$4="TEBT0714_REV01",CALC_CONN_TEBT0714_REV01!$F:$I))),4,0)="--","---",IF($H$4="TEBA0714_REV01",CALC_CONN_TEBA0714_REV01!$G87&amp; " --&gt; " &amp;CALC_CONN_TEBA0714_REV01!$I87&amp; " --&gt; ",IF($H$4="TEBB0714_REV01",CALC_CONN_TEBB0714_REV01!$G87&amp; " --&gt; " &amp;CALC_CONN_TEBB0714_REV01!$I87&amp; " --&gt; ",IF($H$4="TEBT0714_REV01",CALC_CONN_TEBT0714_REV01!$G87&amp; " --&gt; " &amp;CALC_CONN_TEBT0714_REV01!$I87&amp; " --&gt; ")))),"---")</f>
        <v>---</v>
      </c>
      <c r="I87" s="23" t="str">
        <f>IFERROR(IF(VLOOKUP($D87&amp;"-"&amp;$E87,IF($H$4="TEBA0714_REV01",CALC_CONN_TEBA0714_REV01!$F:$H,IF($H$4="TEBB0714_REV01",CALC_CONN_TEBB0714_REV01!$F:$H,IF($H$4="TEBT0714_REV01",CALC_CONN_TEBT0714_REV01!$F:$H))),3,0)="--",VLOOKUP($D87&amp;"-"&amp;$E87,IF($H$4="TEBA0714_REV01",CALC_CONN_TEBA0714_REV01!$F:$H,IF($H$4="TEBB0714_REV01",CALC_CONN_TEBB0714_REV01!$F:$H,IF($H$4="TEBT0714_REV01",CALC_CONN_TEBT0714_REV01!$F:$H))),2,0),VLOOKUP($D87&amp;"-"&amp;$E87,IF($H$4="TEBA0714_REV01",CALC_CONN_TEBA0714_REV01!$F:$H,IF($H$4="TEBB0714_REV01",CALC_CONN_TEBB0714_REV01!$F:$H,IF($H$4="TEBT0714_REV01",CALC_CONN_TEBT0714_REV01!$F:$H))),3,0)),"---")</f>
        <v>---</v>
      </c>
      <c r="J87" s="23" t="str">
        <f>IFERROR(VLOOKUP(I87,IF($H$4="TEBA0714_REV01",RAW_c_TEBA0714_REV01!$AE:$AM,IF($H$4="TEBB0714_REV01",RAW_c_TEBB0714_REV01!$AE:$AM,IF($H$4="TEBT0714_REV01",RAW_c_TEBT0714_REV01!$AE:$AM))),9,0),"---")</f>
        <v>---</v>
      </c>
      <c r="K87" s="23" t="str">
        <f>IFERROR(VLOOKUP(D87&amp;"-"&amp;E87,IF($H$4="TEBA0714_REV01",RAW_c_TEBA0714_REV01!$AD:$AK,IF($H$4="TEBB0714_REV01",RAW_c_TEBB0714_REV01!$AD:$AK,IF($H$4="TEBT0714_REV01",RAW_c_TEBT0714_REV01!$AD:$AK,"???"))),6,0),"---")</f>
        <v>---</v>
      </c>
      <c r="L87" s="23" t="str">
        <f>IFERROR(VLOOKUP(D87&amp;"-"&amp;E87,IF($H$4="TEBA0714_REV01",RAW_c_TEBA0714_REV01!$AD:$AL,IF($H$4="TEBB0714_REV01",RAW_c_TEBB0714_REV01!$AD:$AL,IF($H$4="TEBT0714_REV01",RAW_c_TEBT0714_REV01!$AD:$AL,"???"))),9,0),"---")</f>
        <v>---</v>
      </c>
      <c r="M87" s="23" t="str">
        <f>IFERROR(IF(VLOOKUP($F87&amp;"-"&amp;$G87,IF($M$4="TE0714_REV01",RAW_m_TE0714_REV01!$F:$AU,IF($M$4="TE0714_REV02",RAW_m_TE0714_REV02!$F:$AU,IF($M$4="TE0714_REV03",RAW_m_TE0714_REV03!$F:$AU))),43,0)="--","---",IF($M$4="TE0714_REV01",RAW_m_TE0714_REV01!$AT87&amp; " --&gt; " &amp;RAW_m_TE0714_REV01!$AU87&amp; " --&gt; ",IF($M$4="TE0714_REV02",RAW_m_TE0714_REV02!$AT87&amp; " --&gt; " &amp;RAW_m_TE0714_REV02!$AU87&amp; " --&gt; ",IF($M$4="TE0714_REV03",RAW_m_TE0714_REV03!$AT87&amp; " --&gt; " &amp;RAW_m_TE0714_REV03!$AU87&amp; " --&gt; ")))),"---")</f>
        <v>---</v>
      </c>
      <c r="N87" s="23" t="str">
        <f>IFERROR(VLOOKUP(F87&amp;"-"&amp;G87,IF($M$4="TE0714_REV01",RAW_m_TE0714_REV01!$AD:$AJ,IF($M$4="TE0714_REV02",RAW_m_TE0714_REV02!$AD:$AJ,IF($M$4="TE0714_REV03",RAW_m_TE0714_REV03!$AD:$AJ))),7,0),"---")</f>
        <v>---</v>
      </c>
      <c r="O87" s="23" t="str">
        <f>IFERROR(VLOOKUP(N87,IF($M$4="TE0714_REV01",RAW_m_TE0714_REV01!$AJ:$AK,IF($M$4="TE0714_REV02",RAW_m_TE0714_REV02!$AJ:$AK,IF($M$4="TE0714_REV03",RAW_m_TE0714_REV03!$AJ:$AK))),2,0),"---")</f>
        <v>---</v>
      </c>
      <c r="P87" s="23" t="str">
        <f>IFERROR(VLOOKUP(F87&amp;"-"&amp;G87,IF($M$4="TE0714_REV01",RAW_m_TE0714_REV01!$AD:$AG,IF($M$4="TE0714_REV02",RAW_m_TE0714_REV02!$AD:$AG,IF($M$4="TE0714_REV03",RAW_m_TE0714_REV03!$AD:$AG))),3,0),"---")</f>
        <v>---</v>
      </c>
      <c r="Q87" s="23" t="str">
        <f>IFERROR(VLOOKUP(N87,IF($M$4="TE0714_REV01",RAW_m_TE0714_REV01!$AE:$AH,IF($M$4="TE0714_REV02",RAW_m_TE0714_REV02!$AE:$AH,IF($M$4="TE0714_REV03",RAW_m_TE0714_REV03!$AE:$AH))),4,0),"---")</f>
        <v>---</v>
      </c>
      <c r="R87" s="23" t="str">
        <f>IFERROR(VLOOKUP(F87&amp;"-"&amp;G87,IF($M$4="TE0714_REV01",RAW_m_TE0714_REV01!$AD:$AG,IF($M$4="TE0714_REV02",RAW_m_TE0714_REV02!$AD:$AG,IF($M$4="TE0714_REV03",RAW_m_TE0714_REV03!$AD:$AG))),4,0),"---")</f>
        <v>---</v>
      </c>
    </row>
    <row r="88" spans="2:18" x14ac:dyDescent="0.25">
      <c r="B88" s="4">
        <v>83</v>
      </c>
      <c r="C88" s="23" t="str">
        <f>IFERROR(INDEX(B2B!A:F,MATCH('B2B Pin Table'!B88,B2B!A:A,0),6),"---")</f>
        <v>Power GND</v>
      </c>
      <c r="D88" s="57" t="str">
        <f>IFERROR(IF((COUNTIF(B2B!A84:K84,H86)&lt;0),"---",INDEX(B2B!A:K,MATCH('B2B Pin Table'!B88,B2B!A:A,0),2)),"---")</f>
        <v>JM1</v>
      </c>
      <c r="E88" s="58" t="str">
        <f>IFERROR(IF((COUNTIF(B2B!A84:K84,H86)&lt;0),"---",INDEX(B2B!A:K,MATCH('B2B Pin Table'!B88,B2B!A:A,0),3)),"---")</f>
        <v>84</v>
      </c>
      <c r="F88" s="57" t="str">
        <f>IFERROR(IF((COUNTIF(B2B!A84:K84,L86)&lt;0),"---",INDEX(B2B!A:K,MATCH('B2B Pin Table'!B88,B2B!A:A,0),4)),"---")</f>
        <v>JM1</v>
      </c>
      <c r="G88" s="23" t="str">
        <f>IFERROR(IF((COUNTIF(B2B!A84:K84,L86)&lt;0),"---",INDEX(B2B!A:K,MATCH('B2B Pin Table'!B88,B2B!A:A,0),5)),"---")</f>
        <v>83</v>
      </c>
      <c r="H88" s="23" t="str">
        <f>IFERROR(IF(VLOOKUP($D88&amp;"-"&amp;$E88,IF($H$4="TEBA0714_REV01",CALC_CONN_TEBA0714_REV01!$F:$I,IF($H$4="TEBB0714_REV01",CALC_CONN_TEBB0714_REV01!$F:$I,IF($H$4="TEBT0714_REV01",CALC_CONN_TEBT0714_REV01!$F:$I))),4,0)="--","---",IF($H$4="TEBA0714_REV01",CALC_CONN_TEBA0714_REV01!$G88&amp; " --&gt; " &amp;CALC_CONN_TEBA0714_REV01!$I88&amp; " --&gt; ",IF($H$4="TEBB0714_REV01",CALC_CONN_TEBB0714_REV01!$G88&amp; " --&gt; " &amp;CALC_CONN_TEBB0714_REV01!$I88&amp; " --&gt; ",IF($H$4="TEBT0714_REV01",CALC_CONN_TEBT0714_REV01!$G88&amp; " --&gt; " &amp;CALC_CONN_TEBT0714_REV01!$I88&amp; " --&gt; ")))),"---")</f>
        <v>---</v>
      </c>
      <c r="I88" s="23" t="str">
        <f>IFERROR(IF(VLOOKUP($D88&amp;"-"&amp;$E88,IF($H$4="TEBA0714_REV01",CALC_CONN_TEBA0714_REV01!$F:$H,IF($H$4="TEBB0714_REV01",CALC_CONN_TEBB0714_REV01!$F:$H,IF($H$4="TEBT0714_REV01",CALC_CONN_TEBT0714_REV01!$F:$H))),3,0)="--",VLOOKUP($D88&amp;"-"&amp;$E88,IF($H$4="TEBA0714_REV01",CALC_CONN_TEBA0714_REV01!$F:$H,IF($H$4="TEBB0714_REV01",CALC_CONN_TEBB0714_REV01!$F:$H,IF($H$4="TEBT0714_REV01",CALC_CONN_TEBT0714_REV01!$F:$H))),2,0),VLOOKUP($D88&amp;"-"&amp;$E88,IF($H$4="TEBA0714_REV01",CALC_CONN_TEBA0714_REV01!$F:$H,IF($H$4="TEBB0714_REV01",CALC_CONN_TEBB0714_REV01!$F:$H,IF($H$4="TEBT0714_REV01",CALC_CONN_TEBT0714_REV01!$F:$H))),3,0)),"---")</f>
        <v>---</v>
      </c>
      <c r="J88" s="23" t="str">
        <f>IFERROR(VLOOKUP(I88,IF($H$4="TEBA0714_REV01",RAW_c_TEBA0714_REV01!$AE:$AM,IF($H$4="TEBB0714_REV01",RAW_c_TEBB0714_REV01!$AE:$AM,IF($H$4="TEBT0714_REV01",RAW_c_TEBT0714_REV01!$AE:$AM))),9,0),"---")</f>
        <v>---</v>
      </c>
      <c r="K88" s="23" t="str">
        <f>IFERROR(VLOOKUP(D88&amp;"-"&amp;E88,IF($H$4="TEBA0714_REV01",RAW_c_TEBA0714_REV01!$AD:$AK,IF($H$4="TEBB0714_REV01",RAW_c_TEBB0714_REV01!$AD:$AK,IF($H$4="TEBT0714_REV01",RAW_c_TEBT0714_REV01!$AD:$AK,"???"))),6,0),"---")</f>
        <v>---</v>
      </c>
      <c r="L88" s="23" t="str">
        <f>IFERROR(VLOOKUP(D88&amp;"-"&amp;E88,IF($H$4="TEBA0714_REV01",RAW_c_TEBA0714_REV01!$AD:$AL,IF($H$4="TEBB0714_REV01",RAW_c_TEBB0714_REV01!$AD:$AL,IF($H$4="TEBT0714_REV01",RAW_c_TEBT0714_REV01!$AD:$AL,"???"))),9,0),"---")</f>
        <v>---</v>
      </c>
      <c r="M88" s="23" t="str">
        <f>IFERROR(IF(VLOOKUP($F88&amp;"-"&amp;$G88,IF($M$4="TE0714_REV01",RAW_m_TE0714_REV01!$F:$AU,IF($M$4="TE0714_REV02",RAW_m_TE0714_REV02!$F:$AU,IF($M$4="TE0714_REV03",RAW_m_TE0714_REV03!$F:$AU))),43,0)="--","---",IF($M$4="TE0714_REV01",RAW_m_TE0714_REV01!$AT88&amp; " --&gt; " &amp;RAW_m_TE0714_REV01!$AU88&amp; " --&gt; ",IF($M$4="TE0714_REV02",RAW_m_TE0714_REV02!$AT88&amp; " --&gt; " &amp;RAW_m_TE0714_REV02!$AU88&amp; " --&gt; ",IF($M$4="TE0714_REV03",RAW_m_TE0714_REV03!$AT88&amp; " --&gt; " &amp;RAW_m_TE0714_REV03!$AU88&amp; " --&gt; ")))),"---")</f>
        <v>---</v>
      </c>
      <c r="N88" s="23" t="str">
        <f>IFERROR(VLOOKUP(F88&amp;"-"&amp;G88,IF($M$4="TE0714_REV01",RAW_m_TE0714_REV01!$AD:$AJ,IF($M$4="TE0714_REV02",RAW_m_TE0714_REV02!$AD:$AJ,IF($M$4="TE0714_REV03",RAW_m_TE0714_REV03!$AD:$AJ))),7,0),"---")</f>
        <v>---</v>
      </c>
      <c r="O88" s="23" t="str">
        <f>IFERROR(VLOOKUP(N88,IF($M$4="TE0714_REV01",RAW_m_TE0714_REV01!$AJ:$AK,IF($M$4="TE0714_REV02",RAW_m_TE0714_REV02!$AJ:$AK,IF($M$4="TE0714_REV03",RAW_m_TE0714_REV03!$AJ:$AK))),2,0),"---")</f>
        <v>---</v>
      </c>
      <c r="P88" s="23" t="str">
        <f>IFERROR(VLOOKUP(F88&amp;"-"&amp;G88,IF($M$4="TE0714_REV01",RAW_m_TE0714_REV01!$AD:$AG,IF($M$4="TE0714_REV02",RAW_m_TE0714_REV02!$AD:$AG,IF($M$4="TE0714_REV03",RAW_m_TE0714_REV03!$AD:$AG))),3,0),"---")</f>
        <v>---</v>
      </c>
      <c r="Q88" s="23" t="str">
        <f>IFERROR(VLOOKUP(N88,IF($M$4="TE0714_REV01",RAW_m_TE0714_REV01!$AE:$AH,IF($M$4="TE0714_REV02",RAW_m_TE0714_REV02!$AE:$AH,IF($M$4="TE0714_REV03",RAW_m_TE0714_REV03!$AE:$AH))),4,0),"---")</f>
        <v>---</v>
      </c>
      <c r="R88" s="23" t="str">
        <f>IFERROR(VLOOKUP(F88&amp;"-"&amp;G88,IF($M$4="TE0714_REV01",RAW_m_TE0714_REV01!$AD:$AG,IF($M$4="TE0714_REV02",RAW_m_TE0714_REV02!$AD:$AG,IF($M$4="TE0714_REV03",RAW_m_TE0714_REV03!$AD:$AG))),4,0),"---")</f>
        <v>---</v>
      </c>
    </row>
    <row r="89" spans="2:18" x14ac:dyDescent="0.25">
      <c r="B89" s="4">
        <v>84</v>
      </c>
      <c r="C89" s="23" t="str">
        <f>IFERROR(INDEX(B2B!A:F,MATCH('B2B Pin Table'!B89,B2B!A:A,0),6),"---")</f>
        <v>84</v>
      </c>
      <c r="D89" s="57" t="str">
        <f>IFERROR(IF((COUNTIF(B2B!A85:K85,H87)&lt;0),"---",INDEX(B2B!A:K,MATCH('B2B Pin Table'!B89,B2B!A:A,0),2)),"---")</f>
        <v>JM1</v>
      </c>
      <c r="E89" s="58" t="str">
        <f>IFERROR(IF((COUNTIF(B2B!A85:K85,H87)&lt;0),"---",INDEX(B2B!A:K,MATCH('B2B Pin Table'!B89,B2B!A:A,0),3)),"---")</f>
        <v>83</v>
      </c>
      <c r="F89" s="57" t="str">
        <f>IFERROR(IF((COUNTIF(B2B!A85:K85,L87)&lt;0),"---",INDEX(B2B!A:K,MATCH('B2B Pin Table'!B89,B2B!A:A,0),4)),"---")</f>
        <v>JM1</v>
      </c>
      <c r="G89" s="23" t="str">
        <f>IFERROR(IF((COUNTIF(B2B!A85:K85,L87)&lt;0),"---",INDEX(B2B!A:K,MATCH('B2B Pin Table'!B89,B2B!A:A,0),5)),"---")</f>
        <v>84</v>
      </c>
      <c r="H89" s="23" t="str">
        <f>IFERROR(IF(VLOOKUP($D89&amp;"-"&amp;$E89,IF($H$4="TEBA0714_REV01",CALC_CONN_TEBA0714_REV01!$F:$I,IF($H$4="TEBB0714_REV01",CALC_CONN_TEBB0714_REV01!$F:$I,IF($H$4="TEBT0714_REV01",CALC_CONN_TEBT0714_REV01!$F:$I))),4,0)="--","---",IF($H$4="TEBA0714_REV01",CALC_CONN_TEBA0714_REV01!$G89&amp; " --&gt; " &amp;CALC_CONN_TEBA0714_REV01!$I89&amp; " --&gt; ",IF($H$4="TEBB0714_REV01",CALC_CONN_TEBB0714_REV01!$G89&amp; " --&gt; " &amp;CALC_CONN_TEBB0714_REV01!$I89&amp; " --&gt; ",IF($H$4="TEBT0714_REV01",CALC_CONN_TEBT0714_REV01!$G89&amp; " --&gt; " &amp;CALC_CONN_TEBT0714_REV01!$I89&amp; " --&gt; ")))),"---")</f>
        <v>---</v>
      </c>
      <c r="I89" s="23" t="str">
        <f>IFERROR(IF(VLOOKUP($D89&amp;"-"&amp;$E89,IF($H$4="TEBA0714_REV01",CALC_CONN_TEBA0714_REV01!$F:$H,IF($H$4="TEBB0714_REV01",CALC_CONN_TEBB0714_REV01!$F:$H,IF($H$4="TEBT0714_REV01",CALC_CONN_TEBT0714_REV01!$F:$H))),3,0)="--",VLOOKUP($D89&amp;"-"&amp;$E89,IF($H$4="TEBA0714_REV01",CALC_CONN_TEBA0714_REV01!$F:$H,IF($H$4="TEBB0714_REV01",CALC_CONN_TEBB0714_REV01!$F:$H,IF($H$4="TEBT0714_REV01",CALC_CONN_TEBT0714_REV01!$F:$H))),2,0),VLOOKUP($D89&amp;"-"&amp;$E89,IF($H$4="TEBA0714_REV01",CALC_CONN_TEBA0714_REV01!$F:$H,IF($H$4="TEBB0714_REV01",CALC_CONN_TEBB0714_REV01!$F:$H,IF($H$4="TEBT0714_REV01",CALC_CONN_TEBT0714_REV01!$F:$H))),3,0)),"---")</f>
        <v>---</v>
      </c>
      <c r="J89" s="23" t="str">
        <f>IFERROR(VLOOKUP(I89,IF($H$4="TEBA0714_REV01",RAW_c_TEBA0714_REV01!$AE:$AM,IF($H$4="TEBB0714_REV01",RAW_c_TEBB0714_REV01!$AE:$AM,IF($H$4="TEBT0714_REV01",RAW_c_TEBT0714_REV01!$AE:$AM))),9,0),"---")</f>
        <v>---</v>
      </c>
      <c r="K89" s="23" t="str">
        <f>IFERROR(VLOOKUP(D89&amp;"-"&amp;E89,IF($H$4="TEBA0714_REV01",RAW_c_TEBA0714_REV01!$AD:$AK,IF($H$4="TEBB0714_REV01",RAW_c_TEBB0714_REV01!$AD:$AK,IF($H$4="TEBT0714_REV01",RAW_c_TEBT0714_REV01!$AD:$AK,"???"))),6,0),"---")</f>
        <v>---</v>
      </c>
      <c r="L89" s="23" t="str">
        <f>IFERROR(VLOOKUP(D89&amp;"-"&amp;E89,IF($H$4="TEBA0714_REV01",RAW_c_TEBA0714_REV01!$AD:$AL,IF($H$4="TEBB0714_REV01",RAW_c_TEBB0714_REV01!$AD:$AL,IF($H$4="TEBT0714_REV01",RAW_c_TEBT0714_REV01!$AD:$AL,"???"))),9,0),"---")</f>
        <v>---</v>
      </c>
      <c r="M89" s="23" t="str">
        <f>IFERROR(IF(VLOOKUP($F89&amp;"-"&amp;$G89,IF($M$4="TE0714_REV01",RAW_m_TE0714_REV01!$F:$AU,IF($M$4="TE0714_REV02",RAW_m_TE0714_REV02!$F:$AU,IF($M$4="TE0714_REV03",RAW_m_TE0714_REV03!$F:$AU))),43,0)="--","---",IF($M$4="TE0714_REV01",RAW_m_TE0714_REV01!$AT89&amp; " --&gt; " &amp;RAW_m_TE0714_REV01!$AU89&amp; " --&gt; ",IF($M$4="TE0714_REV02",RAW_m_TE0714_REV02!$AT89&amp; " --&gt; " &amp;RAW_m_TE0714_REV02!$AU89&amp; " --&gt; ",IF($M$4="TE0714_REV03",RAW_m_TE0714_REV03!$AT89&amp; " --&gt; " &amp;RAW_m_TE0714_REV03!$AU89&amp; " --&gt; ")))),"---")</f>
        <v>---</v>
      </c>
      <c r="N89" s="23" t="str">
        <f>IFERROR(VLOOKUP(F89&amp;"-"&amp;G89,IF($M$4="TE0714_REV01",RAW_m_TE0714_REV01!$AD:$AJ,IF($M$4="TE0714_REV02",RAW_m_TE0714_REV02!$AD:$AJ,IF($M$4="TE0714_REV03",RAW_m_TE0714_REV03!$AD:$AJ))),7,0),"---")</f>
        <v>---</v>
      </c>
      <c r="O89" s="23" t="str">
        <f>IFERROR(VLOOKUP(N89,IF($M$4="TE0714_REV01",RAW_m_TE0714_REV01!$AJ:$AK,IF($M$4="TE0714_REV02",RAW_m_TE0714_REV02!$AJ:$AK,IF($M$4="TE0714_REV03",RAW_m_TE0714_REV03!$AJ:$AK))),2,0),"---")</f>
        <v>---</v>
      </c>
      <c r="P89" s="23" t="str">
        <f>IFERROR(VLOOKUP(F89&amp;"-"&amp;G89,IF($M$4="TE0714_REV01",RAW_m_TE0714_REV01!$AD:$AG,IF($M$4="TE0714_REV02",RAW_m_TE0714_REV02!$AD:$AG,IF($M$4="TE0714_REV03",RAW_m_TE0714_REV03!$AD:$AG))),3,0),"---")</f>
        <v>---</v>
      </c>
      <c r="Q89" s="23" t="str">
        <f>IFERROR(VLOOKUP(N89,IF($M$4="TE0714_REV01",RAW_m_TE0714_REV01!$AE:$AH,IF($M$4="TE0714_REV02",RAW_m_TE0714_REV02!$AE:$AH,IF($M$4="TE0714_REV03",RAW_m_TE0714_REV03!$AE:$AH))),4,0),"---")</f>
        <v>---</v>
      </c>
      <c r="R89" s="23" t="str">
        <f>IFERROR(VLOOKUP(F89&amp;"-"&amp;G89,IF($M$4="TE0714_REV01",RAW_m_TE0714_REV01!$AD:$AG,IF($M$4="TE0714_REV02",RAW_m_TE0714_REV02!$AD:$AG,IF($M$4="TE0714_REV03",RAW_m_TE0714_REV03!$AD:$AG))),4,0),"---")</f>
        <v>---</v>
      </c>
    </row>
    <row r="90" spans="2:18" x14ac:dyDescent="0.25">
      <c r="B90" s="4">
        <v>85</v>
      </c>
      <c r="C90" s="23" t="str">
        <f>IFERROR(INDEX(B2B!A:F,MATCH('B2B Pin Table'!B90,B2B!A:A,0),6),"---")</f>
        <v>85</v>
      </c>
      <c r="D90" s="57" t="str">
        <f>IFERROR(IF((COUNTIF(B2B!A86:K86,H88)&lt;0),"---",INDEX(B2B!A:K,MATCH('B2B Pin Table'!B90,B2B!A:A,0),2)),"---")</f>
        <v>JM1</v>
      </c>
      <c r="E90" s="58" t="str">
        <f>IFERROR(IF((COUNTIF(B2B!A86:K86,H88)&lt;0),"---",INDEX(B2B!A:K,MATCH('B2B Pin Table'!B90,B2B!A:A,0),3)),"---")</f>
        <v>86</v>
      </c>
      <c r="F90" s="57" t="str">
        <f>IFERROR(IF((COUNTIF(B2B!A86:K86,L88)&lt;0),"---",INDEX(B2B!A:K,MATCH('B2B Pin Table'!B90,B2B!A:A,0),4)),"---")</f>
        <v>JM1</v>
      </c>
      <c r="G90" s="23" t="str">
        <f>IFERROR(IF((COUNTIF(B2B!A86:K86,L88)&lt;0),"---",INDEX(B2B!A:K,MATCH('B2B Pin Table'!B90,B2B!A:A,0),5)),"---")</f>
        <v>85</v>
      </c>
      <c r="H90" s="23" t="str">
        <f>IFERROR(IF(VLOOKUP($D90&amp;"-"&amp;$E90,IF($H$4="TEBA0714_REV01",CALC_CONN_TEBA0714_REV01!$F:$I,IF($H$4="TEBB0714_REV01",CALC_CONN_TEBB0714_REV01!$F:$I,IF($H$4="TEBT0714_REV01",CALC_CONN_TEBT0714_REV01!$F:$I))),4,0)="--","---",IF($H$4="TEBA0714_REV01",CALC_CONN_TEBA0714_REV01!$G90&amp; " --&gt; " &amp;CALC_CONN_TEBA0714_REV01!$I90&amp; " --&gt; ",IF($H$4="TEBB0714_REV01",CALC_CONN_TEBB0714_REV01!$G90&amp; " --&gt; " &amp;CALC_CONN_TEBB0714_REV01!$I90&amp; " --&gt; ",IF($H$4="TEBT0714_REV01",CALC_CONN_TEBT0714_REV01!$G90&amp; " --&gt; " &amp;CALC_CONN_TEBT0714_REV01!$I90&amp; " --&gt; ")))),"---")</f>
        <v>---</v>
      </c>
      <c r="I90" s="23" t="str">
        <f>IFERROR(IF(VLOOKUP($D90&amp;"-"&amp;$E90,IF($H$4="TEBA0714_REV01",CALC_CONN_TEBA0714_REV01!$F:$H,IF($H$4="TEBB0714_REV01",CALC_CONN_TEBB0714_REV01!$F:$H,IF($H$4="TEBT0714_REV01",CALC_CONN_TEBT0714_REV01!$F:$H))),3,0)="--",VLOOKUP($D90&amp;"-"&amp;$E90,IF($H$4="TEBA0714_REV01",CALC_CONN_TEBA0714_REV01!$F:$H,IF($H$4="TEBB0714_REV01",CALC_CONN_TEBB0714_REV01!$F:$H,IF($H$4="TEBT0714_REV01",CALC_CONN_TEBT0714_REV01!$F:$H))),2,0),VLOOKUP($D90&amp;"-"&amp;$E90,IF($H$4="TEBA0714_REV01",CALC_CONN_TEBA0714_REV01!$F:$H,IF($H$4="TEBB0714_REV01",CALC_CONN_TEBB0714_REV01!$F:$H,IF($H$4="TEBT0714_REV01",CALC_CONN_TEBT0714_REV01!$F:$H))),3,0)),"---")</f>
        <v>---</v>
      </c>
      <c r="J90" s="23" t="str">
        <f>IFERROR(VLOOKUP(I90,IF($H$4="TEBA0714_REV01",RAW_c_TEBA0714_REV01!$AE:$AM,IF($H$4="TEBB0714_REV01",RAW_c_TEBB0714_REV01!$AE:$AM,IF($H$4="TEBT0714_REV01",RAW_c_TEBT0714_REV01!$AE:$AM))),9,0),"---")</f>
        <v>---</v>
      </c>
      <c r="K90" s="23" t="str">
        <f>IFERROR(VLOOKUP(D90&amp;"-"&amp;E90,IF($H$4="TEBA0714_REV01",RAW_c_TEBA0714_REV01!$AD:$AK,IF($H$4="TEBB0714_REV01",RAW_c_TEBB0714_REV01!$AD:$AK,IF($H$4="TEBT0714_REV01",RAW_c_TEBT0714_REV01!$AD:$AK,"???"))),6,0),"---")</f>
        <v>---</v>
      </c>
      <c r="L90" s="23" t="str">
        <f>IFERROR(VLOOKUP(D90&amp;"-"&amp;E90,IF($H$4="TEBA0714_REV01",RAW_c_TEBA0714_REV01!$AD:$AL,IF($H$4="TEBB0714_REV01",RAW_c_TEBB0714_REV01!$AD:$AL,IF($H$4="TEBT0714_REV01",RAW_c_TEBT0714_REV01!$AD:$AL,"???"))),9,0),"---")</f>
        <v>---</v>
      </c>
      <c r="M90" s="23" t="str">
        <f>IFERROR(IF(VLOOKUP($F90&amp;"-"&amp;$G90,IF($M$4="TE0714_REV01",RAW_m_TE0714_REV01!$F:$AU,IF($M$4="TE0714_REV02",RAW_m_TE0714_REV02!$F:$AU,IF($M$4="TE0714_REV03",RAW_m_TE0714_REV03!$F:$AU))),43,0)="--","---",IF($M$4="TE0714_REV01",RAW_m_TE0714_REV01!$AT90&amp; " --&gt; " &amp;RAW_m_TE0714_REV01!$AU90&amp; " --&gt; ",IF($M$4="TE0714_REV02",RAW_m_TE0714_REV02!$AT90&amp; " --&gt; " &amp;RAW_m_TE0714_REV02!$AU90&amp; " --&gt; ",IF($M$4="TE0714_REV03",RAW_m_TE0714_REV03!$AT90&amp; " --&gt; " &amp;RAW_m_TE0714_REV03!$AU90&amp; " --&gt; ")))),"---")</f>
        <v>---</v>
      </c>
      <c r="N90" s="23" t="str">
        <f>IFERROR(VLOOKUP(F90&amp;"-"&amp;G90,IF($M$4="TE0714_REV01",RAW_m_TE0714_REV01!$AD:$AJ,IF($M$4="TE0714_REV02",RAW_m_TE0714_REV02!$AD:$AJ,IF($M$4="TE0714_REV03",RAW_m_TE0714_REV03!$AD:$AJ))),7,0),"---")</f>
        <v>---</v>
      </c>
      <c r="O90" s="23" t="str">
        <f>IFERROR(VLOOKUP(N90,IF($M$4="TE0714_REV01",RAW_m_TE0714_REV01!$AJ:$AK,IF($M$4="TE0714_REV02",RAW_m_TE0714_REV02!$AJ:$AK,IF($M$4="TE0714_REV03",RAW_m_TE0714_REV03!$AJ:$AK))),2,0),"---")</f>
        <v>---</v>
      </c>
      <c r="P90" s="23" t="str">
        <f>IFERROR(VLOOKUP(F90&amp;"-"&amp;G90,IF($M$4="TE0714_REV01",RAW_m_TE0714_REV01!$AD:$AG,IF($M$4="TE0714_REV02",RAW_m_TE0714_REV02!$AD:$AG,IF($M$4="TE0714_REV03",RAW_m_TE0714_REV03!$AD:$AG))),3,0),"---")</f>
        <v>---</v>
      </c>
      <c r="Q90" s="23" t="str">
        <f>IFERROR(VLOOKUP(N90,IF($M$4="TE0714_REV01",RAW_m_TE0714_REV01!$AE:$AH,IF($M$4="TE0714_REV02",RAW_m_TE0714_REV02!$AE:$AH,IF($M$4="TE0714_REV03",RAW_m_TE0714_REV03!$AE:$AH))),4,0),"---")</f>
        <v>---</v>
      </c>
      <c r="R90" s="23" t="str">
        <f>IFERROR(VLOOKUP(F90&amp;"-"&amp;G90,IF($M$4="TE0714_REV01",RAW_m_TE0714_REV01!$AD:$AG,IF($M$4="TE0714_REV02",RAW_m_TE0714_REV02!$AD:$AG,IF($M$4="TE0714_REV03",RAW_m_TE0714_REV03!$AD:$AG))),4,0),"---")</f>
        <v>---</v>
      </c>
    </row>
    <row r="91" spans="2:18" x14ac:dyDescent="0.25">
      <c r="B91" s="4">
        <v>86</v>
      </c>
      <c r="C91" s="23" t="str">
        <f>IFERROR(INDEX(B2B!A:F,MATCH('B2B Pin Table'!B91,B2B!A:A,0),6),"---")</f>
        <v>86</v>
      </c>
      <c r="D91" s="57" t="str">
        <f>IFERROR(IF((COUNTIF(B2B!A87:K87,H89)&lt;0),"---",INDEX(B2B!A:K,MATCH('B2B Pin Table'!B91,B2B!A:A,0),2)),"---")</f>
        <v>JM1</v>
      </c>
      <c r="E91" s="58" t="str">
        <f>IFERROR(IF((COUNTIF(B2B!A87:K87,H89)&lt;0),"---",INDEX(B2B!A:K,MATCH('B2B Pin Table'!B91,B2B!A:A,0),3)),"---")</f>
        <v>85</v>
      </c>
      <c r="F91" s="57" t="str">
        <f>IFERROR(IF((COUNTIF(B2B!A87:K87,L89)&lt;0),"---",INDEX(B2B!A:K,MATCH('B2B Pin Table'!B91,B2B!A:A,0),4)),"---")</f>
        <v>JM1</v>
      </c>
      <c r="G91" s="23" t="str">
        <f>IFERROR(IF((COUNTIF(B2B!A87:K87,L89)&lt;0),"---",INDEX(B2B!A:K,MATCH('B2B Pin Table'!B91,B2B!A:A,0),5)),"---")</f>
        <v>86</v>
      </c>
      <c r="H91" s="23" t="str">
        <f>IFERROR(IF(VLOOKUP($D91&amp;"-"&amp;$E91,IF($H$4="TEBA0714_REV01",CALC_CONN_TEBA0714_REV01!$F:$I,IF($H$4="TEBB0714_REV01",CALC_CONN_TEBB0714_REV01!$F:$I,IF($H$4="TEBT0714_REV01",CALC_CONN_TEBT0714_REV01!$F:$I))),4,0)="--","---",IF($H$4="TEBA0714_REV01",CALC_CONN_TEBA0714_REV01!$G91&amp; " --&gt; " &amp;CALC_CONN_TEBA0714_REV01!$I91&amp; " --&gt; ",IF($H$4="TEBB0714_REV01",CALC_CONN_TEBB0714_REV01!$G91&amp; " --&gt; " &amp;CALC_CONN_TEBB0714_REV01!$I91&amp; " --&gt; ",IF($H$4="TEBT0714_REV01",CALC_CONN_TEBT0714_REV01!$G91&amp; " --&gt; " &amp;CALC_CONN_TEBT0714_REV01!$I91&amp; " --&gt; ")))),"---")</f>
        <v>---</v>
      </c>
      <c r="I91" s="23" t="str">
        <f>IFERROR(IF(VLOOKUP($D91&amp;"-"&amp;$E91,IF($H$4="TEBA0714_REV01",CALC_CONN_TEBA0714_REV01!$F:$H,IF($H$4="TEBB0714_REV01",CALC_CONN_TEBB0714_REV01!$F:$H,IF($H$4="TEBT0714_REV01",CALC_CONN_TEBT0714_REV01!$F:$H))),3,0)="--",VLOOKUP($D91&amp;"-"&amp;$E91,IF($H$4="TEBA0714_REV01",CALC_CONN_TEBA0714_REV01!$F:$H,IF($H$4="TEBB0714_REV01",CALC_CONN_TEBB0714_REV01!$F:$H,IF($H$4="TEBT0714_REV01",CALC_CONN_TEBT0714_REV01!$F:$H))),2,0),VLOOKUP($D91&amp;"-"&amp;$E91,IF($H$4="TEBA0714_REV01",CALC_CONN_TEBA0714_REV01!$F:$H,IF($H$4="TEBB0714_REV01",CALC_CONN_TEBB0714_REV01!$F:$H,IF($H$4="TEBT0714_REV01",CALC_CONN_TEBT0714_REV01!$F:$H))),3,0)),"---")</f>
        <v>---</v>
      </c>
      <c r="J91" s="23" t="str">
        <f>IFERROR(VLOOKUP(I91,IF($H$4="TEBA0714_REV01",RAW_c_TEBA0714_REV01!$AE:$AM,IF($H$4="TEBB0714_REV01",RAW_c_TEBB0714_REV01!$AE:$AM,IF($H$4="TEBT0714_REV01",RAW_c_TEBT0714_REV01!$AE:$AM))),9,0),"---")</f>
        <v>---</v>
      </c>
      <c r="K91" s="23" t="str">
        <f>IFERROR(VLOOKUP(D91&amp;"-"&amp;E91,IF($H$4="TEBA0714_REV01",RAW_c_TEBA0714_REV01!$AD:$AK,IF($H$4="TEBB0714_REV01",RAW_c_TEBB0714_REV01!$AD:$AK,IF($H$4="TEBT0714_REV01",RAW_c_TEBT0714_REV01!$AD:$AK,"???"))),6,0),"---")</f>
        <v>---</v>
      </c>
      <c r="L91" s="23" t="str">
        <f>IFERROR(VLOOKUP(D91&amp;"-"&amp;E91,IF($H$4="TEBA0714_REV01",RAW_c_TEBA0714_REV01!$AD:$AL,IF($H$4="TEBB0714_REV01",RAW_c_TEBB0714_REV01!$AD:$AL,IF($H$4="TEBT0714_REV01",RAW_c_TEBT0714_REV01!$AD:$AL,"???"))),9,0),"---")</f>
        <v>---</v>
      </c>
      <c r="M91" s="23" t="str">
        <f>IFERROR(IF(VLOOKUP($F91&amp;"-"&amp;$G91,IF($M$4="TE0714_REV01",RAW_m_TE0714_REV01!$F:$AU,IF($M$4="TE0714_REV02",RAW_m_TE0714_REV02!$F:$AU,IF($M$4="TE0714_REV03",RAW_m_TE0714_REV03!$F:$AU))),43,0)="--","---",IF($M$4="TE0714_REV01",RAW_m_TE0714_REV01!$AT91&amp; " --&gt; " &amp;RAW_m_TE0714_REV01!$AU91&amp; " --&gt; ",IF($M$4="TE0714_REV02",RAW_m_TE0714_REV02!$AT91&amp; " --&gt; " &amp;RAW_m_TE0714_REV02!$AU91&amp; " --&gt; ",IF($M$4="TE0714_REV03",RAW_m_TE0714_REV03!$AT91&amp; " --&gt; " &amp;RAW_m_TE0714_REV03!$AU91&amp; " --&gt; ")))),"---")</f>
        <v>---</v>
      </c>
      <c r="N91" s="23" t="str">
        <f>IFERROR(VLOOKUP(F91&amp;"-"&amp;G91,IF($M$4="TE0714_REV01",RAW_m_TE0714_REV01!$AD:$AJ,IF($M$4="TE0714_REV02",RAW_m_TE0714_REV02!$AD:$AJ,IF($M$4="TE0714_REV03",RAW_m_TE0714_REV03!$AD:$AJ))),7,0),"---")</f>
        <v>---</v>
      </c>
      <c r="O91" s="23" t="str">
        <f>IFERROR(VLOOKUP(N91,IF($M$4="TE0714_REV01",RAW_m_TE0714_REV01!$AJ:$AK,IF($M$4="TE0714_REV02",RAW_m_TE0714_REV02!$AJ:$AK,IF($M$4="TE0714_REV03",RAW_m_TE0714_REV03!$AJ:$AK))),2,0),"---")</f>
        <v>---</v>
      </c>
      <c r="P91" s="23" t="str">
        <f>IFERROR(VLOOKUP(F91&amp;"-"&amp;G91,IF($M$4="TE0714_REV01",RAW_m_TE0714_REV01!$AD:$AG,IF($M$4="TE0714_REV02",RAW_m_TE0714_REV02!$AD:$AG,IF($M$4="TE0714_REV03",RAW_m_TE0714_REV03!$AD:$AG))),3,0),"---")</f>
        <v>---</v>
      </c>
      <c r="Q91" s="23" t="str">
        <f>IFERROR(VLOOKUP(N91,IF($M$4="TE0714_REV01",RAW_m_TE0714_REV01!$AE:$AH,IF($M$4="TE0714_REV02",RAW_m_TE0714_REV02!$AE:$AH,IF($M$4="TE0714_REV03",RAW_m_TE0714_REV03!$AE:$AH))),4,0),"---")</f>
        <v>---</v>
      </c>
      <c r="R91" s="23" t="str">
        <f>IFERROR(VLOOKUP(F91&amp;"-"&amp;G91,IF($M$4="TE0714_REV01",RAW_m_TE0714_REV01!$AD:$AG,IF($M$4="TE0714_REV02",RAW_m_TE0714_REV02!$AD:$AG,IF($M$4="TE0714_REV03",RAW_m_TE0714_REV03!$AD:$AG))),4,0),"---")</f>
        <v>---</v>
      </c>
    </row>
    <row r="92" spans="2:18" x14ac:dyDescent="0.25">
      <c r="B92" s="4">
        <v>87</v>
      </c>
      <c r="C92" s="23" t="str">
        <f>IFERROR(INDEX(B2B!A:F,MATCH('B2B Pin Table'!B92,B2B!A:A,0),6),"---")</f>
        <v>87</v>
      </c>
      <c r="D92" s="57" t="str">
        <f>IFERROR(IF((COUNTIF(B2B!A88:K88,H90)&lt;0),"---",INDEX(B2B!A:K,MATCH('B2B Pin Table'!B92,B2B!A:A,0),2)),"---")</f>
        <v>JM1</v>
      </c>
      <c r="E92" s="58" t="str">
        <f>IFERROR(IF((COUNTIF(B2B!A88:K88,H90)&lt;0),"---",INDEX(B2B!A:K,MATCH('B2B Pin Table'!B92,B2B!A:A,0),3)),"---")</f>
        <v>88</v>
      </c>
      <c r="F92" s="57" t="str">
        <f>IFERROR(IF((COUNTIF(B2B!A88:K88,L90)&lt;0),"---",INDEX(B2B!A:K,MATCH('B2B Pin Table'!B92,B2B!A:A,0),4)),"---")</f>
        <v>JM1</v>
      </c>
      <c r="G92" s="23" t="str">
        <f>IFERROR(IF((COUNTIF(B2B!A88:K88,L90)&lt;0),"---",INDEX(B2B!A:K,MATCH('B2B Pin Table'!B92,B2B!A:A,0),5)),"---")</f>
        <v>87</v>
      </c>
      <c r="H92" s="23" t="str">
        <f>IFERROR(IF(VLOOKUP($D92&amp;"-"&amp;$E92,IF($H$4="TEBA0714_REV01",CALC_CONN_TEBA0714_REV01!$F:$I,IF($H$4="TEBB0714_REV01",CALC_CONN_TEBB0714_REV01!$F:$I,IF($H$4="TEBT0714_REV01",CALC_CONN_TEBT0714_REV01!$F:$I))),4,0)="--","---",IF($H$4="TEBA0714_REV01",CALC_CONN_TEBA0714_REV01!$G92&amp; " --&gt; " &amp;CALC_CONN_TEBA0714_REV01!$I92&amp; " --&gt; ",IF($H$4="TEBB0714_REV01",CALC_CONN_TEBB0714_REV01!$G92&amp; " --&gt; " &amp;CALC_CONN_TEBB0714_REV01!$I92&amp; " --&gt; ",IF($H$4="TEBT0714_REV01",CALC_CONN_TEBT0714_REV01!$G92&amp; " --&gt; " &amp;CALC_CONN_TEBT0714_REV01!$I92&amp; " --&gt; ")))),"---")</f>
        <v>---</v>
      </c>
      <c r="I92" s="23" t="str">
        <f>IFERROR(IF(VLOOKUP($D92&amp;"-"&amp;$E92,IF($H$4="TEBA0714_REV01",CALC_CONN_TEBA0714_REV01!$F:$H,IF($H$4="TEBB0714_REV01",CALC_CONN_TEBB0714_REV01!$F:$H,IF($H$4="TEBT0714_REV01",CALC_CONN_TEBT0714_REV01!$F:$H))),3,0)="--",VLOOKUP($D92&amp;"-"&amp;$E92,IF($H$4="TEBA0714_REV01",CALC_CONN_TEBA0714_REV01!$F:$H,IF($H$4="TEBB0714_REV01",CALC_CONN_TEBB0714_REV01!$F:$H,IF($H$4="TEBT0714_REV01",CALC_CONN_TEBT0714_REV01!$F:$H))),2,0),VLOOKUP($D92&amp;"-"&amp;$E92,IF($H$4="TEBA0714_REV01",CALC_CONN_TEBA0714_REV01!$F:$H,IF($H$4="TEBB0714_REV01",CALC_CONN_TEBB0714_REV01!$F:$H,IF($H$4="TEBT0714_REV01",CALC_CONN_TEBT0714_REV01!$F:$H))),3,0)),"---")</f>
        <v>---</v>
      </c>
      <c r="J92" s="23" t="str">
        <f>IFERROR(VLOOKUP(I92,IF($H$4="TEBA0714_REV01",RAW_c_TEBA0714_REV01!$AE:$AM,IF($H$4="TEBB0714_REV01",RAW_c_TEBB0714_REV01!$AE:$AM,IF($H$4="TEBT0714_REV01",RAW_c_TEBT0714_REV01!$AE:$AM))),9,0),"---")</f>
        <v>---</v>
      </c>
      <c r="K92" s="23" t="str">
        <f>IFERROR(VLOOKUP(D92&amp;"-"&amp;E92,IF($H$4="TEBA0714_REV01",RAW_c_TEBA0714_REV01!$AD:$AK,IF($H$4="TEBB0714_REV01",RAW_c_TEBB0714_REV01!$AD:$AK,IF($H$4="TEBT0714_REV01",RAW_c_TEBT0714_REV01!$AD:$AK,"???"))),6,0),"---")</f>
        <v>---</v>
      </c>
      <c r="L92" s="23" t="str">
        <f>IFERROR(VLOOKUP(D92&amp;"-"&amp;E92,IF($H$4="TEBA0714_REV01",RAW_c_TEBA0714_REV01!$AD:$AL,IF($H$4="TEBB0714_REV01",RAW_c_TEBB0714_REV01!$AD:$AL,IF($H$4="TEBT0714_REV01",RAW_c_TEBT0714_REV01!$AD:$AL,"???"))),9,0),"---")</f>
        <v>---</v>
      </c>
      <c r="M92" s="23" t="str">
        <f>IFERROR(IF(VLOOKUP($F92&amp;"-"&amp;$G92,IF($M$4="TE0714_REV01",RAW_m_TE0714_REV01!$F:$AU,IF($M$4="TE0714_REV02",RAW_m_TE0714_REV02!$F:$AU,IF($M$4="TE0714_REV03",RAW_m_TE0714_REV03!$F:$AU))),43,0)="--","---",IF($M$4="TE0714_REV01",RAW_m_TE0714_REV01!$AT92&amp; " --&gt; " &amp;RAW_m_TE0714_REV01!$AU92&amp; " --&gt; ",IF($M$4="TE0714_REV02",RAW_m_TE0714_REV02!$AT92&amp; " --&gt; " &amp;RAW_m_TE0714_REV02!$AU92&amp; " --&gt; ",IF($M$4="TE0714_REV03",RAW_m_TE0714_REV03!$AT92&amp; " --&gt; " &amp;RAW_m_TE0714_REV03!$AU92&amp; " --&gt; ")))),"---")</f>
        <v>---</v>
      </c>
      <c r="N92" s="23" t="str">
        <f>IFERROR(VLOOKUP(F92&amp;"-"&amp;G92,IF($M$4="TE0714_REV01",RAW_m_TE0714_REV01!$AD:$AJ,IF($M$4="TE0714_REV02",RAW_m_TE0714_REV02!$AD:$AJ,IF($M$4="TE0714_REV03",RAW_m_TE0714_REV03!$AD:$AJ))),7,0),"---")</f>
        <v>---</v>
      </c>
      <c r="O92" s="23" t="str">
        <f>IFERROR(VLOOKUP(N92,IF($M$4="TE0714_REV01",RAW_m_TE0714_REV01!$AJ:$AK,IF($M$4="TE0714_REV02",RAW_m_TE0714_REV02!$AJ:$AK,IF($M$4="TE0714_REV03",RAW_m_TE0714_REV03!$AJ:$AK))),2,0),"---")</f>
        <v>---</v>
      </c>
      <c r="P92" s="23" t="str">
        <f>IFERROR(VLOOKUP(F92&amp;"-"&amp;G92,IF($M$4="TE0714_REV01",RAW_m_TE0714_REV01!$AD:$AG,IF($M$4="TE0714_REV02",RAW_m_TE0714_REV02!$AD:$AG,IF($M$4="TE0714_REV03",RAW_m_TE0714_REV03!$AD:$AG))),3,0),"---")</f>
        <v>---</v>
      </c>
      <c r="Q92" s="23" t="str">
        <f>IFERROR(VLOOKUP(N92,IF($M$4="TE0714_REV01",RAW_m_TE0714_REV01!$AE:$AH,IF($M$4="TE0714_REV02",RAW_m_TE0714_REV02!$AE:$AH,IF($M$4="TE0714_REV03",RAW_m_TE0714_REV03!$AE:$AH))),4,0),"---")</f>
        <v>---</v>
      </c>
      <c r="R92" s="23" t="str">
        <f>IFERROR(VLOOKUP(F92&amp;"-"&amp;G92,IF($M$4="TE0714_REV01",RAW_m_TE0714_REV01!$AD:$AG,IF($M$4="TE0714_REV02",RAW_m_TE0714_REV02!$AD:$AG,IF($M$4="TE0714_REV03",RAW_m_TE0714_REV03!$AD:$AG))),4,0),"---")</f>
        <v>---</v>
      </c>
    </row>
    <row r="93" spans="2:18" x14ac:dyDescent="0.25">
      <c r="B93" s="4">
        <v>88</v>
      </c>
      <c r="C93" s="23" t="str">
        <f>IFERROR(INDEX(B2B!A:F,MATCH('B2B Pin Table'!B93,B2B!A:A,0),6),"---")</f>
        <v>88</v>
      </c>
      <c r="D93" s="57" t="str">
        <f>IFERROR(IF((COUNTIF(B2B!A89:K89,H91)&lt;0),"---",INDEX(B2B!A:K,MATCH('B2B Pin Table'!B93,B2B!A:A,0),2)),"---")</f>
        <v>JM1</v>
      </c>
      <c r="E93" s="58" t="str">
        <f>IFERROR(IF((COUNTIF(B2B!A89:K89,H91)&lt;0),"---",INDEX(B2B!A:K,MATCH('B2B Pin Table'!B93,B2B!A:A,0),3)),"---")</f>
        <v>87</v>
      </c>
      <c r="F93" s="57" t="str">
        <f>IFERROR(IF((COUNTIF(B2B!A89:K89,L91)&lt;0),"---",INDEX(B2B!A:K,MATCH('B2B Pin Table'!B93,B2B!A:A,0),4)),"---")</f>
        <v>JM1</v>
      </c>
      <c r="G93" s="23" t="str">
        <f>IFERROR(IF((COUNTIF(B2B!A89:K89,L91)&lt;0),"---",INDEX(B2B!A:K,MATCH('B2B Pin Table'!B93,B2B!A:A,0),5)),"---")</f>
        <v>88</v>
      </c>
      <c r="H93" s="23" t="str">
        <f>IFERROR(IF(VLOOKUP($D93&amp;"-"&amp;$E93,IF($H$4="TEBA0714_REV01",CALC_CONN_TEBA0714_REV01!$F:$I,IF($H$4="TEBB0714_REV01",CALC_CONN_TEBB0714_REV01!$F:$I,IF($H$4="TEBT0714_REV01",CALC_CONN_TEBT0714_REV01!$F:$I))),4,0)="--","---",IF($H$4="TEBA0714_REV01",CALC_CONN_TEBA0714_REV01!$G93&amp; " --&gt; " &amp;CALC_CONN_TEBA0714_REV01!$I93&amp; " --&gt; ",IF($H$4="TEBB0714_REV01",CALC_CONN_TEBB0714_REV01!$G93&amp; " --&gt; " &amp;CALC_CONN_TEBB0714_REV01!$I93&amp; " --&gt; ",IF($H$4="TEBT0714_REV01",CALC_CONN_TEBT0714_REV01!$G93&amp; " --&gt; " &amp;CALC_CONN_TEBT0714_REV01!$I93&amp; " --&gt; ")))),"---")</f>
        <v>---</v>
      </c>
      <c r="I93" s="23" t="str">
        <f>IFERROR(IF(VLOOKUP($D93&amp;"-"&amp;$E93,IF($H$4="TEBA0714_REV01",CALC_CONN_TEBA0714_REV01!$F:$H,IF($H$4="TEBB0714_REV01",CALC_CONN_TEBB0714_REV01!$F:$H,IF($H$4="TEBT0714_REV01",CALC_CONN_TEBT0714_REV01!$F:$H))),3,0)="--",VLOOKUP($D93&amp;"-"&amp;$E93,IF($H$4="TEBA0714_REV01",CALC_CONN_TEBA0714_REV01!$F:$H,IF($H$4="TEBB0714_REV01",CALC_CONN_TEBB0714_REV01!$F:$H,IF($H$4="TEBT0714_REV01",CALC_CONN_TEBT0714_REV01!$F:$H))),2,0),VLOOKUP($D93&amp;"-"&amp;$E93,IF($H$4="TEBA0714_REV01",CALC_CONN_TEBA0714_REV01!$F:$H,IF($H$4="TEBB0714_REV01",CALC_CONN_TEBB0714_REV01!$F:$H,IF($H$4="TEBT0714_REV01",CALC_CONN_TEBT0714_REV01!$F:$H))),3,0)),"---")</f>
        <v>---</v>
      </c>
      <c r="J93" s="23" t="str">
        <f>IFERROR(VLOOKUP(I93,IF($H$4="TEBA0714_REV01",RAW_c_TEBA0714_REV01!$AE:$AM,IF($H$4="TEBB0714_REV01",RAW_c_TEBB0714_REV01!$AE:$AM,IF($H$4="TEBT0714_REV01",RAW_c_TEBT0714_REV01!$AE:$AM))),9,0),"---")</f>
        <v>---</v>
      </c>
      <c r="K93" s="23" t="str">
        <f>IFERROR(VLOOKUP(D93&amp;"-"&amp;E93,IF($H$4="TEBA0714_REV01",RAW_c_TEBA0714_REV01!$AD:$AK,IF($H$4="TEBB0714_REV01",RAW_c_TEBB0714_REV01!$AD:$AK,IF($H$4="TEBT0714_REV01",RAW_c_TEBT0714_REV01!$AD:$AK,"???"))),6,0),"---")</f>
        <v>---</v>
      </c>
      <c r="L93" s="23" t="str">
        <f>IFERROR(VLOOKUP(D93&amp;"-"&amp;E93,IF($H$4="TEBA0714_REV01",RAW_c_TEBA0714_REV01!$AD:$AL,IF($H$4="TEBB0714_REV01",RAW_c_TEBB0714_REV01!$AD:$AL,IF($H$4="TEBT0714_REV01",RAW_c_TEBT0714_REV01!$AD:$AL,"???"))),9,0),"---")</f>
        <v>---</v>
      </c>
      <c r="M93" s="23" t="str">
        <f>IFERROR(IF(VLOOKUP($F93&amp;"-"&amp;$G93,IF($M$4="TE0714_REV01",RAW_m_TE0714_REV01!$F:$AU,IF($M$4="TE0714_REV02",RAW_m_TE0714_REV02!$F:$AU,IF($M$4="TE0714_REV03",RAW_m_TE0714_REV03!$F:$AU))),43,0)="--","---",IF($M$4="TE0714_REV01",RAW_m_TE0714_REV01!$AT93&amp; " --&gt; " &amp;RAW_m_TE0714_REV01!$AU93&amp; " --&gt; ",IF($M$4="TE0714_REV02",RAW_m_TE0714_REV02!$AT93&amp; " --&gt; " &amp;RAW_m_TE0714_REV02!$AU93&amp; " --&gt; ",IF($M$4="TE0714_REV03",RAW_m_TE0714_REV03!$AT93&amp; " --&gt; " &amp;RAW_m_TE0714_REV03!$AU93&amp; " --&gt; ")))),"---")</f>
        <v>---</v>
      </c>
      <c r="N93" s="23" t="str">
        <f>IFERROR(VLOOKUP(F93&amp;"-"&amp;G93,IF($M$4="TE0714_REV01",RAW_m_TE0714_REV01!$AD:$AJ,IF($M$4="TE0714_REV02",RAW_m_TE0714_REV02!$AD:$AJ,IF($M$4="TE0714_REV03",RAW_m_TE0714_REV03!$AD:$AJ))),7,0),"---")</f>
        <v>---</v>
      </c>
      <c r="O93" s="23" t="str">
        <f>IFERROR(VLOOKUP(N93,IF($M$4="TE0714_REV01",RAW_m_TE0714_REV01!$AJ:$AK,IF($M$4="TE0714_REV02",RAW_m_TE0714_REV02!$AJ:$AK,IF($M$4="TE0714_REV03",RAW_m_TE0714_REV03!$AJ:$AK))),2,0),"---")</f>
        <v>---</v>
      </c>
      <c r="P93" s="23" t="str">
        <f>IFERROR(VLOOKUP(F93&amp;"-"&amp;G93,IF($M$4="TE0714_REV01",RAW_m_TE0714_REV01!$AD:$AG,IF($M$4="TE0714_REV02",RAW_m_TE0714_REV02!$AD:$AG,IF($M$4="TE0714_REV03",RAW_m_TE0714_REV03!$AD:$AG))),3,0),"---")</f>
        <v>---</v>
      </c>
      <c r="Q93" s="23" t="str">
        <f>IFERROR(VLOOKUP(N93,IF($M$4="TE0714_REV01",RAW_m_TE0714_REV01!$AE:$AH,IF($M$4="TE0714_REV02",RAW_m_TE0714_REV02!$AE:$AH,IF($M$4="TE0714_REV03",RAW_m_TE0714_REV03!$AE:$AH))),4,0),"---")</f>
        <v>---</v>
      </c>
      <c r="R93" s="23" t="str">
        <f>IFERROR(VLOOKUP(F93&amp;"-"&amp;G93,IF($M$4="TE0714_REV01",RAW_m_TE0714_REV01!$AD:$AG,IF($M$4="TE0714_REV02",RAW_m_TE0714_REV02!$AD:$AG,IF($M$4="TE0714_REV03",RAW_m_TE0714_REV03!$AD:$AG))),4,0),"---")</f>
        <v>---</v>
      </c>
    </row>
    <row r="94" spans="2:18" x14ac:dyDescent="0.25">
      <c r="B94" s="4">
        <v>89</v>
      </c>
      <c r="C94" s="23" t="str">
        <f>IFERROR(INDEX(B2B!A:F,MATCH('B2B Pin Table'!B94,B2B!A:A,0),6),"---")</f>
        <v>89</v>
      </c>
      <c r="D94" s="57" t="str">
        <f>IFERROR(IF((COUNTIF(B2B!A90:K90,H92)&lt;0),"---",INDEX(B2B!A:K,MATCH('B2B Pin Table'!B94,B2B!A:A,0),2)),"---")</f>
        <v>JM1</v>
      </c>
      <c r="E94" s="58" t="str">
        <f>IFERROR(IF((COUNTIF(B2B!A90:K90,H92)&lt;0),"---",INDEX(B2B!A:K,MATCH('B2B Pin Table'!B94,B2B!A:A,0),3)),"---")</f>
        <v>90</v>
      </c>
      <c r="F94" s="57" t="str">
        <f>IFERROR(IF((COUNTIF(B2B!A90:K90,L92)&lt;0),"---",INDEX(B2B!A:K,MATCH('B2B Pin Table'!B94,B2B!A:A,0),4)),"---")</f>
        <v>JM1</v>
      </c>
      <c r="G94" s="23" t="str">
        <f>IFERROR(IF((COUNTIF(B2B!A90:K90,L92)&lt;0),"---",INDEX(B2B!A:K,MATCH('B2B Pin Table'!B94,B2B!A:A,0),5)),"---")</f>
        <v>89</v>
      </c>
      <c r="H94" s="23" t="str">
        <f>IFERROR(IF(VLOOKUP($D94&amp;"-"&amp;$E94,IF($H$4="TEBA0714_REV01",CALC_CONN_TEBA0714_REV01!$F:$I,IF($H$4="TEBB0714_REV01",CALC_CONN_TEBB0714_REV01!$F:$I,IF($H$4="TEBT0714_REV01",CALC_CONN_TEBT0714_REV01!$F:$I))),4,0)="--","---",IF($H$4="TEBA0714_REV01",CALC_CONN_TEBA0714_REV01!$G94&amp; " --&gt; " &amp;CALC_CONN_TEBA0714_REV01!$I94&amp; " --&gt; ",IF($H$4="TEBB0714_REV01",CALC_CONN_TEBB0714_REV01!$G94&amp; " --&gt; " &amp;CALC_CONN_TEBB0714_REV01!$I94&amp; " --&gt; ",IF($H$4="TEBT0714_REV01",CALC_CONN_TEBT0714_REV01!$G94&amp; " --&gt; " &amp;CALC_CONN_TEBT0714_REV01!$I94&amp; " --&gt; ")))),"---")</f>
        <v>---</v>
      </c>
      <c r="I94" s="23" t="str">
        <f>IFERROR(IF(VLOOKUP($D94&amp;"-"&amp;$E94,IF($H$4="TEBA0714_REV01",CALC_CONN_TEBA0714_REV01!$F:$H,IF($H$4="TEBB0714_REV01",CALC_CONN_TEBB0714_REV01!$F:$H,IF($H$4="TEBT0714_REV01",CALC_CONN_TEBT0714_REV01!$F:$H))),3,0)="--",VLOOKUP($D94&amp;"-"&amp;$E94,IF($H$4="TEBA0714_REV01",CALC_CONN_TEBA0714_REV01!$F:$H,IF($H$4="TEBB0714_REV01",CALC_CONN_TEBB0714_REV01!$F:$H,IF($H$4="TEBT0714_REV01",CALC_CONN_TEBT0714_REV01!$F:$H))),2,0),VLOOKUP($D94&amp;"-"&amp;$E94,IF($H$4="TEBA0714_REV01",CALC_CONN_TEBA0714_REV01!$F:$H,IF($H$4="TEBB0714_REV01",CALC_CONN_TEBB0714_REV01!$F:$H,IF($H$4="TEBT0714_REV01",CALC_CONN_TEBT0714_REV01!$F:$H))),3,0)),"---")</f>
        <v>---</v>
      </c>
      <c r="J94" s="23" t="str">
        <f>IFERROR(VLOOKUP(I94,IF($H$4="TEBA0714_REV01",RAW_c_TEBA0714_REV01!$AE:$AM,IF($H$4="TEBB0714_REV01",RAW_c_TEBB0714_REV01!$AE:$AM,IF($H$4="TEBT0714_REV01",RAW_c_TEBT0714_REV01!$AE:$AM))),9,0),"---")</f>
        <v>---</v>
      </c>
      <c r="K94" s="23" t="str">
        <f>IFERROR(VLOOKUP(D94&amp;"-"&amp;E94,IF($H$4="TEBA0714_REV01",RAW_c_TEBA0714_REV01!$AD:$AK,IF($H$4="TEBB0714_REV01",RAW_c_TEBB0714_REV01!$AD:$AK,IF($H$4="TEBT0714_REV01",RAW_c_TEBT0714_REV01!$AD:$AK,"???"))),6,0),"---")</f>
        <v>---</v>
      </c>
      <c r="L94" s="23" t="str">
        <f>IFERROR(VLOOKUP(D94&amp;"-"&amp;E94,IF($H$4="TEBA0714_REV01",RAW_c_TEBA0714_REV01!$AD:$AL,IF($H$4="TEBB0714_REV01",RAW_c_TEBB0714_REV01!$AD:$AL,IF($H$4="TEBT0714_REV01",RAW_c_TEBT0714_REV01!$AD:$AL,"???"))),9,0),"---")</f>
        <v>---</v>
      </c>
      <c r="M94" s="23" t="str">
        <f>IFERROR(IF(VLOOKUP($F94&amp;"-"&amp;$G94,IF($M$4="TE0714_REV01",RAW_m_TE0714_REV01!$F:$AU,IF($M$4="TE0714_REV02",RAW_m_TE0714_REV02!$F:$AU,IF($M$4="TE0714_REV03",RAW_m_TE0714_REV03!$F:$AU))),43,0)="--","---",IF($M$4="TE0714_REV01",RAW_m_TE0714_REV01!$AT94&amp; " --&gt; " &amp;RAW_m_TE0714_REV01!$AU94&amp; " --&gt; ",IF($M$4="TE0714_REV02",RAW_m_TE0714_REV02!$AT94&amp; " --&gt; " &amp;RAW_m_TE0714_REV02!$AU94&amp; " --&gt; ",IF($M$4="TE0714_REV03",RAW_m_TE0714_REV03!$AT94&amp; " --&gt; " &amp;RAW_m_TE0714_REV03!$AU94&amp; " --&gt; ")))),"---")</f>
        <v>---</v>
      </c>
      <c r="N94" s="23" t="str">
        <f>IFERROR(VLOOKUP(F94&amp;"-"&amp;G94,IF($M$4="TE0714_REV01",RAW_m_TE0714_REV01!$AD:$AJ,IF($M$4="TE0714_REV02",RAW_m_TE0714_REV02!$AD:$AJ,IF($M$4="TE0714_REV03",RAW_m_TE0714_REV03!$AD:$AJ))),7,0),"---")</f>
        <v>---</v>
      </c>
      <c r="O94" s="23" t="str">
        <f>IFERROR(VLOOKUP(N94,IF($M$4="TE0714_REV01",RAW_m_TE0714_REV01!$AJ:$AK,IF($M$4="TE0714_REV02",RAW_m_TE0714_REV02!$AJ:$AK,IF($M$4="TE0714_REV03",RAW_m_TE0714_REV03!$AJ:$AK))),2,0),"---")</f>
        <v>---</v>
      </c>
      <c r="P94" s="23" t="str">
        <f>IFERROR(VLOOKUP(F94&amp;"-"&amp;G94,IF($M$4="TE0714_REV01",RAW_m_TE0714_REV01!$AD:$AG,IF($M$4="TE0714_REV02",RAW_m_TE0714_REV02!$AD:$AG,IF($M$4="TE0714_REV03",RAW_m_TE0714_REV03!$AD:$AG))),3,0),"---")</f>
        <v>---</v>
      </c>
      <c r="Q94" s="23" t="str">
        <f>IFERROR(VLOOKUP(N94,IF($M$4="TE0714_REV01",RAW_m_TE0714_REV01!$AE:$AH,IF($M$4="TE0714_REV02",RAW_m_TE0714_REV02!$AE:$AH,IF($M$4="TE0714_REV03",RAW_m_TE0714_REV03!$AE:$AH))),4,0),"---")</f>
        <v>---</v>
      </c>
      <c r="R94" s="23" t="str">
        <f>IFERROR(VLOOKUP(F94&amp;"-"&amp;G94,IF($M$4="TE0714_REV01",RAW_m_TE0714_REV01!$AD:$AG,IF($M$4="TE0714_REV02",RAW_m_TE0714_REV02!$AD:$AG,IF($M$4="TE0714_REV03",RAW_m_TE0714_REV03!$AD:$AG))),4,0),"---")</f>
        <v>---</v>
      </c>
    </row>
    <row r="95" spans="2:18" x14ac:dyDescent="0.25">
      <c r="B95" s="4">
        <v>90</v>
      </c>
      <c r="C95" s="23" t="str">
        <f>IFERROR(INDEX(B2B!A:F,MATCH('B2B Pin Table'!B95,B2B!A:A,0),6),"---")</f>
        <v>90</v>
      </c>
      <c r="D95" s="57" t="str">
        <f>IFERROR(IF((COUNTIF(B2B!A91:K91,H93)&lt;0),"---",INDEX(B2B!A:K,MATCH('B2B Pin Table'!B95,B2B!A:A,0),2)),"---")</f>
        <v>JM1</v>
      </c>
      <c r="E95" s="58" t="str">
        <f>IFERROR(IF((COUNTIF(B2B!A91:K91,H93)&lt;0),"---",INDEX(B2B!A:K,MATCH('B2B Pin Table'!B95,B2B!A:A,0),3)),"---")</f>
        <v>89</v>
      </c>
      <c r="F95" s="57" t="str">
        <f>IFERROR(IF((COUNTIF(B2B!A91:K91,L93)&lt;0),"---",INDEX(B2B!A:K,MATCH('B2B Pin Table'!B95,B2B!A:A,0),4)),"---")</f>
        <v>JM1</v>
      </c>
      <c r="G95" s="23" t="str">
        <f>IFERROR(IF((COUNTIF(B2B!A91:K91,L93)&lt;0),"---",INDEX(B2B!A:K,MATCH('B2B Pin Table'!B95,B2B!A:A,0),5)),"---")</f>
        <v>90</v>
      </c>
      <c r="H95" s="23" t="str">
        <f>IFERROR(IF(VLOOKUP($D95&amp;"-"&amp;$E95,IF($H$4="TEBA0714_REV01",CALC_CONN_TEBA0714_REV01!$F:$I,IF($H$4="TEBB0714_REV01",CALC_CONN_TEBB0714_REV01!$F:$I,IF($H$4="TEBT0714_REV01",CALC_CONN_TEBT0714_REV01!$F:$I))),4,0)="--","---",IF($H$4="TEBA0714_REV01",CALC_CONN_TEBA0714_REV01!$G95&amp; " --&gt; " &amp;CALC_CONN_TEBA0714_REV01!$I95&amp; " --&gt; ",IF($H$4="TEBB0714_REV01",CALC_CONN_TEBB0714_REV01!$G95&amp; " --&gt; " &amp;CALC_CONN_TEBB0714_REV01!$I95&amp; " --&gt; ",IF($H$4="TEBT0714_REV01",CALC_CONN_TEBT0714_REV01!$G95&amp; " --&gt; " &amp;CALC_CONN_TEBT0714_REV01!$I95&amp; " --&gt; ")))),"---")</f>
        <v>---</v>
      </c>
      <c r="I95" s="23" t="str">
        <f>IFERROR(IF(VLOOKUP($D95&amp;"-"&amp;$E95,IF($H$4="TEBA0714_REV01",CALC_CONN_TEBA0714_REV01!$F:$H,IF($H$4="TEBB0714_REV01",CALC_CONN_TEBB0714_REV01!$F:$H,IF($H$4="TEBT0714_REV01",CALC_CONN_TEBT0714_REV01!$F:$H))),3,0)="--",VLOOKUP($D95&amp;"-"&amp;$E95,IF($H$4="TEBA0714_REV01",CALC_CONN_TEBA0714_REV01!$F:$H,IF($H$4="TEBB0714_REV01",CALC_CONN_TEBB0714_REV01!$F:$H,IF($H$4="TEBT0714_REV01",CALC_CONN_TEBT0714_REV01!$F:$H))),2,0),VLOOKUP($D95&amp;"-"&amp;$E95,IF($H$4="TEBA0714_REV01",CALC_CONN_TEBA0714_REV01!$F:$H,IF($H$4="TEBB0714_REV01",CALC_CONN_TEBB0714_REV01!$F:$H,IF($H$4="TEBT0714_REV01",CALC_CONN_TEBT0714_REV01!$F:$H))),3,0)),"---")</f>
        <v>---</v>
      </c>
      <c r="J95" s="23" t="str">
        <f>IFERROR(VLOOKUP(I95,IF($H$4="TEBA0714_REV01",RAW_c_TEBA0714_REV01!$AE:$AM,IF($H$4="TEBB0714_REV01",RAW_c_TEBB0714_REV01!$AE:$AM,IF($H$4="TEBT0714_REV01",RAW_c_TEBT0714_REV01!$AE:$AM))),9,0),"---")</f>
        <v>---</v>
      </c>
      <c r="K95" s="23" t="str">
        <f>IFERROR(VLOOKUP(D95&amp;"-"&amp;E95,IF($H$4="TEBA0714_REV01",RAW_c_TEBA0714_REV01!$AD:$AK,IF($H$4="TEBB0714_REV01",RAW_c_TEBB0714_REV01!$AD:$AK,IF($H$4="TEBT0714_REV01",RAW_c_TEBT0714_REV01!$AD:$AK,"???"))),6,0),"---")</f>
        <v>---</v>
      </c>
      <c r="L95" s="23" t="str">
        <f>IFERROR(VLOOKUP(D95&amp;"-"&amp;E95,IF($H$4="TEBA0714_REV01",RAW_c_TEBA0714_REV01!$AD:$AL,IF($H$4="TEBB0714_REV01",RAW_c_TEBB0714_REV01!$AD:$AL,IF($H$4="TEBT0714_REV01",RAW_c_TEBT0714_REV01!$AD:$AL,"???"))),9,0),"---")</f>
        <v>---</v>
      </c>
      <c r="M95" s="23" t="str">
        <f>IFERROR(IF(VLOOKUP($F95&amp;"-"&amp;$G95,IF($M$4="TE0714_REV01",RAW_m_TE0714_REV01!$F:$AU,IF($M$4="TE0714_REV02",RAW_m_TE0714_REV02!$F:$AU,IF($M$4="TE0714_REV03",RAW_m_TE0714_REV03!$F:$AU))),43,0)="--","---",IF($M$4="TE0714_REV01",RAW_m_TE0714_REV01!$AT95&amp; " --&gt; " &amp;RAW_m_TE0714_REV01!$AU95&amp; " --&gt; ",IF($M$4="TE0714_REV02",RAW_m_TE0714_REV02!$AT95&amp; " --&gt; " &amp;RAW_m_TE0714_REV02!$AU95&amp; " --&gt; ",IF($M$4="TE0714_REV03",RAW_m_TE0714_REV03!$AT95&amp; " --&gt; " &amp;RAW_m_TE0714_REV03!$AU95&amp; " --&gt; ")))),"---")</f>
        <v>---</v>
      </c>
      <c r="N95" s="23" t="str">
        <f>IFERROR(VLOOKUP(F95&amp;"-"&amp;G95,IF($M$4="TE0714_REV01",RAW_m_TE0714_REV01!$AD:$AJ,IF($M$4="TE0714_REV02",RAW_m_TE0714_REV02!$AD:$AJ,IF($M$4="TE0714_REV03",RAW_m_TE0714_REV03!$AD:$AJ))),7,0),"---")</f>
        <v>---</v>
      </c>
      <c r="O95" s="23" t="str">
        <f>IFERROR(VLOOKUP(N95,IF($M$4="TE0714_REV01",RAW_m_TE0714_REV01!$AJ:$AK,IF($M$4="TE0714_REV02",RAW_m_TE0714_REV02!$AJ:$AK,IF($M$4="TE0714_REV03",RAW_m_TE0714_REV03!$AJ:$AK))),2,0),"---")</f>
        <v>---</v>
      </c>
      <c r="P95" s="23" t="str">
        <f>IFERROR(VLOOKUP(F95&amp;"-"&amp;G95,IF($M$4="TE0714_REV01",RAW_m_TE0714_REV01!$AD:$AG,IF($M$4="TE0714_REV02",RAW_m_TE0714_REV02!$AD:$AG,IF($M$4="TE0714_REV03",RAW_m_TE0714_REV03!$AD:$AG))),3,0),"---")</f>
        <v>---</v>
      </c>
      <c r="Q95" s="23" t="str">
        <f>IFERROR(VLOOKUP(N95,IF($M$4="TE0714_REV01",RAW_m_TE0714_REV01!$AE:$AH,IF($M$4="TE0714_REV02",RAW_m_TE0714_REV02!$AE:$AH,IF($M$4="TE0714_REV03",RAW_m_TE0714_REV03!$AE:$AH))),4,0),"---")</f>
        <v>---</v>
      </c>
      <c r="R95" s="23" t="str">
        <f>IFERROR(VLOOKUP(F95&amp;"-"&amp;G95,IF($M$4="TE0714_REV01",RAW_m_TE0714_REV01!$AD:$AG,IF($M$4="TE0714_REV02",RAW_m_TE0714_REV02!$AD:$AG,IF($M$4="TE0714_REV03",RAW_m_TE0714_REV03!$AD:$AG))),4,0),"---")</f>
        <v>---</v>
      </c>
    </row>
    <row r="96" spans="2:18" x14ac:dyDescent="0.25">
      <c r="B96" s="4">
        <v>91</v>
      </c>
      <c r="C96" s="23" t="str">
        <f>IFERROR(INDEX(B2B!A:F,MATCH('B2B Pin Table'!B96,B2B!A:A,0),6),"---")</f>
        <v>91</v>
      </c>
      <c r="D96" s="57" t="str">
        <f>IFERROR(IF((COUNTIF(B2B!A92:K92,H94)&lt;0),"---",INDEX(B2B!A:K,MATCH('B2B Pin Table'!B96,B2B!A:A,0),2)),"---")</f>
        <v>JM1</v>
      </c>
      <c r="E96" s="58" t="str">
        <f>IFERROR(IF((COUNTIF(B2B!A92:K92,H94)&lt;0),"---",INDEX(B2B!A:K,MATCH('B2B Pin Table'!B96,B2B!A:A,0),3)),"---")</f>
        <v>92</v>
      </c>
      <c r="F96" s="57" t="str">
        <f>IFERROR(IF((COUNTIF(B2B!A92:K92,L94)&lt;0),"---",INDEX(B2B!A:K,MATCH('B2B Pin Table'!B96,B2B!A:A,0),4)),"---")</f>
        <v>JM1</v>
      </c>
      <c r="G96" s="23" t="str">
        <f>IFERROR(IF((COUNTIF(B2B!A92:K92,L94)&lt;0),"---",INDEX(B2B!A:K,MATCH('B2B Pin Table'!B96,B2B!A:A,0),5)),"---")</f>
        <v>91</v>
      </c>
      <c r="H96" s="23" t="str">
        <f>IFERROR(IF(VLOOKUP($D96&amp;"-"&amp;$E96,IF($H$4="TEBA0714_REV01",CALC_CONN_TEBA0714_REV01!$F:$I,IF($H$4="TEBB0714_REV01",CALC_CONN_TEBB0714_REV01!$F:$I,IF($H$4="TEBT0714_REV01",CALC_CONN_TEBT0714_REV01!$F:$I))),4,0)="--","---",IF($H$4="TEBA0714_REV01",CALC_CONN_TEBA0714_REV01!$G96&amp; " --&gt; " &amp;CALC_CONN_TEBA0714_REV01!$I96&amp; " --&gt; ",IF($H$4="TEBB0714_REV01",CALC_CONN_TEBB0714_REV01!$G96&amp; " --&gt; " &amp;CALC_CONN_TEBB0714_REV01!$I96&amp; " --&gt; ",IF($H$4="TEBT0714_REV01",CALC_CONN_TEBT0714_REV01!$G96&amp; " --&gt; " &amp;CALC_CONN_TEBT0714_REV01!$I96&amp; " --&gt; ")))),"---")</f>
        <v>---</v>
      </c>
      <c r="I96" s="23" t="str">
        <f>IFERROR(IF(VLOOKUP($D96&amp;"-"&amp;$E96,IF($H$4="TEBA0714_REV01",CALC_CONN_TEBA0714_REV01!$F:$H,IF($H$4="TEBB0714_REV01",CALC_CONN_TEBB0714_REV01!$F:$H,IF($H$4="TEBT0714_REV01",CALC_CONN_TEBT0714_REV01!$F:$H))),3,0)="--",VLOOKUP($D96&amp;"-"&amp;$E96,IF($H$4="TEBA0714_REV01",CALC_CONN_TEBA0714_REV01!$F:$H,IF($H$4="TEBB0714_REV01",CALC_CONN_TEBB0714_REV01!$F:$H,IF($H$4="TEBT0714_REV01",CALC_CONN_TEBT0714_REV01!$F:$H))),2,0),VLOOKUP($D96&amp;"-"&amp;$E96,IF($H$4="TEBA0714_REV01",CALC_CONN_TEBA0714_REV01!$F:$H,IF($H$4="TEBB0714_REV01",CALC_CONN_TEBB0714_REV01!$F:$H,IF($H$4="TEBT0714_REV01",CALC_CONN_TEBT0714_REV01!$F:$H))),3,0)),"---")</f>
        <v>---</v>
      </c>
      <c r="J96" s="23" t="str">
        <f>IFERROR(VLOOKUP(I96,IF($H$4="TEBA0714_REV01",RAW_c_TEBA0714_REV01!$AE:$AM,IF($H$4="TEBB0714_REV01",RAW_c_TEBB0714_REV01!$AE:$AM,IF($H$4="TEBT0714_REV01",RAW_c_TEBT0714_REV01!$AE:$AM))),9,0),"---")</f>
        <v>---</v>
      </c>
      <c r="K96" s="23" t="str">
        <f>IFERROR(VLOOKUP(D96&amp;"-"&amp;E96,IF($H$4="TEBA0714_REV01",RAW_c_TEBA0714_REV01!$AD:$AK,IF($H$4="TEBB0714_REV01",RAW_c_TEBB0714_REV01!$AD:$AK,IF($H$4="TEBT0714_REV01",RAW_c_TEBT0714_REV01!$AD:$AK,"???"))),6,0),"---")</f>
        <v>---</v>
      </c>
      <c r="L96" s="23" t="str">
        <f>IFERROR(VLOOKUP(D96&amp;"-"&amp;E96,IF($H$4="TEBA0714_REV01",RAW_c_TEBA0714_REV01!$AD:$AL,IF($H$4="TEBB0714_REV01",RAW_c_TEBB0714_REV01!$AD:$AL,IF($H$4="TEBT0714_REV01",RAW_c_TEBT0714_REV01!$AD:$AL,"???"))),9,0),"---")</f>
        <v>---</v>
      </c>
      <c r="M96" s="23" t="str">
        <f>IFERROR(IF(VLOOKUP($F96&amp;"-"&amp;$G96,IF($M$4="TE0714_REV01",RAW_m_TE0714_REV01!$F:$AU,IF($M$4="TE0714_REV02",RAW_m_TE0714_REV02!$F:$AU,IF($M$4="TE0714_REV03",RAW_m_TE0714_REV03!$F:$AU))),43,0)="--","---",IF($M$4="TE0714_REV01",RAW_m_TE0714_REV01!$AT96&amp; " --&gt; " &amp;RAW_m_TE0714_REV01!$AU96&amp; " --&gt; ",IF($M$4="TE0714_REV02",RAW_m_TE0714_REV02!$AT96&amp; " --&gt; " &amp;RAW_m_TE0714_REV02!$AU96&amp; " --&gt; ",IF($M$4="TE0714_REV03",RAW_m_TE0714_REV03!$AT96&amp; " --&gt; " &amp;RAW_m_TE0714_REV03!$AU96&amp; " --&gt; ")))),"---")</f>
        <v>---</v>
      </c>
      <c r="N96" s="23" t="str">
        <f>IFERROR(VLOOKUP(F96&amp;"-"&amp;G96,IF($M$4="TE0714_REV01",RAW_m_TE0714_REV01!$AD:$AJ,IF($M$4="TE0714_REV02",RAW_m_TE0714_REV02!$AD:$AJ,IF($M$4="TE0714_REV03",RAW_m_TE0714_REV03!$AD:$AJ))),7,0),"---")</f>
        <v>---</v>
      </c>
      <c r="O96" s="23" t="str">
        <f>IFERROR(VLOOKUP(N96,IF($M$4="TE0714_REV01",RAW_m_TE0714_REV01!$AJ:$AK,IF($M$4="TE0714_REV02",RAW_m_TE0714_REV02!$AJ:$AK,IF($M$4="TE0714_REV03",RAW_m_TE0714_REV03!$AJ:$AK))),2,0),"---")</f>
        <v>---</v>
      </c>
      <c r="P96" s="23" t="str">
        <f>IFERROR(VLOOKUP(F96&amp;"-"&amp;G96,IF($M$4="TE0714_REV01",RAW_m_TE0714_REV01!$AD:$AG,IF($M$4="TE0714_REV02",RAW_m_TE0714_REV02!$AD:$AG,IF($M$4="TE0714_REV03",RAW_m_TE0714_REV03!$AD:$AG))),3,0),"---")</f>
        <v>---</v>
      </c>
      <c r="Q96" s="23" t="str">
        <f>IFERROR(VLOOKUP(N96,IF($M$4="TE0714_REV01",RAW_m_TE0714_REV01!$AE:$AH,IF($M$4="TE0714_REV02",RAW_m_TE0714_REV02!$AE:$AH,IF($M$4="TE0714_REV03",RAW_m_TE0714_REV03!$AE:$AH))),4,0),"---")</f>
        <v>---</v>
      </c>
      <c r="R96" s="23" t="str">
        <f>IFERROR(VLOOKUP(F96&amp;"-"&amp;G96,IF($M$4="TE0714_REV01",RAW_m_TE0714_REV01!$AD:$AG,IF($M$4="TE0714_REV02",RAW_m_TE0714_REV02!$AD:$AG,IF($M$4="TE0714_REV03",RAW_m_TE0714_REV03!$AD:$AG))),4,0),"---")</f>
        <v>---</v>
      </c>
    </row>
    <row r="97" spans="2:18" x14ac:dyDescent="0.25">
      <c r="B97" s="4">
        <v>92</v>
      </c>
      <c r="C97" s="23" t="str">
        <f>IFERROR(INDEX(B2B!A:F,MATCH('B2B Pin Table'!B97,B2B!A:A,0),6),"---")</f>
        <v>92</v>
      </c>
      <c r="D97" s="57" t="str">
        <f>IFERROR(IF((COUNTIF(B2B!A93:K93,H95)&lt;0),"---",INDEX(B2B!A:K,MATCH('B2B Pin Table'!B97,B2B!A:A,0),2)),"---")</f>
        <v>JM1</v>
      </c>
      <c r="E97" s="58" t="str">
        <f>IFERROR(IF((COUNTIF(B2B!A93:K93,H95)&lt;0),"---",INDEX(B2B!A:K,MATCH('B2B Pin Table'!B97,B2B!A:A,0),3)),"---")</f>
        <v>91</v>
      </c>
      <c r="F97" s="57" t="str">
        <f>IFERROR(IF((COUNTIF(B2B!A93:K93,L95)&lt;0),"---",INDEX(B2B!A:K,MATCH('B2B Pin Table'!B97,B2B!A:A,0),4)),"---")</f>
        <v>JM1</v>
      </c>
      <c r="G97" s="23" t="str">
        <f>IFERROR(IF((COUNTIF(B2B!A93:K93,L95)&lt;0),"---",INDEX(B2B!A:K,MATCH('B2B Pin Table'!B97,B2B!A:A,0),5)),"---")</f>
        <v>92</v>
      </c>
      <c r="H97" s="23" t="str">
        <f>IFERROR(IF(VLOOKUP($D97&amp;"-"&amp;$E97,IF($H$4="TEBA0714_REV01",CALC_CONN_TEBA0714_REV01!$F:$I,IF($H$4="TEBB0714_REV01",CALC_CONN_TEBB0714_REV01!$F:$I,IF($H$4="TEBT0714_REV01",CALC_CONN_TEBT0714_REV01!$F:$I))),4,0)="--","---",IF($H$4="TEBA0714_REV01",CALC_CONN_TEBA0714_REV01!$G97&amp; " --&gt; " &amp;CALC_CONN_TEBA0714_REV01!$I97&amp; " --&gt; ",IF($H$4="TEBB0714_REV01",CALC_CONN_TEBB0714_REV01!$G97&amp; " --&gt; " &amp;CALC_CONN_TEBB0714_REV01!$I97&amp; " --&gt; ",IF($H$4="TEBT0714_REV01",CALC_CONN_TEBT0714_REV01!$G97&amp; " --&gt; " &amp;CALC_CONN_TEBT0714_REV01!$I97&amp; " --&gt; ")))),"---")</f>
        <v>---</v>
      </c>
      <c r="I97" s="23" t="str">
        <f>IFERROR(IF(VLOOKUP($D97&amp;"-"&amp;$E97,IF($H$4="TEBA0714_REV01",CALC_CONN_TEBA0714_REV01!$F:$H,IF($H$4="TEBB0714_REV01",CALC_CONN_TEBB0714_REV01!$F:$H,IF($H$4="TEBT0714_REV01",CALC_CONN_TEBT0714_REV01!$F:$H))),3,0)="--",VLOOKUP($D97&amp;"-"&amp;$E97,IF($H$4="TEBA0714_REV01",CALC_CONN_TEBA0714_REV01!$F:$H,IF($H$4="TEBB0714_REV01",CALC_CONN_TEBB0714_REV01!$F:$H,IF($H$4="TEBT0714_REV01",CALC_CONN_TEBT0714_REV01!$F:$H))),2,0),VLOOKUP($D97&amp;"-"&amp;$E97,IF($H$4="TEBA0714_REV01",CALC_CONN_TEBA0714_REV01!$F:$H,IF($H$4="TEBB0714_REV01",CALC_CONN_TEBB0714_REV01!$F:$H,IF($H$4="TEBT0714_REV01",CALC_CONN_TEBT0714_REV01!$F:$H))),3,0)),"---")</f>
        <v>---</v>
      </c>
      <c r="J97" s="23" t="str">
        <f>IFERROR(VLOOKUP(I97,IF($H$4="TEBA0714_REV01",RAW_c_TEBA0714_REV01!$AE:$AM,IF($H$4="TEBB0714_REV01",RAW_c_TEBB0714_REV01!$AE:$AM,IF($H$4="TEBT0714_REV01",RAW_c_TEBT0714_REV01!$AE:$AM))),9,0),"---")</f>
        <v>---</v>
      </c>
      <c r="K97" s="23" t="str">
        <f>IFERROR(VLOOKUP(D97&amp;"-"&amp;E97,IF($H$4="TEBA0714_REV01",RAW_c_TEBA0714_REV01!$AD:$AK,IF($H$4="TEBB0714_REV01",RAW_c_TEBB0714_REV01!$AD:$AK,IF($H$4="TEBT0714_REV01",RAW_c_TEBT0714_REV01!$AD:$AK,"???"))),6,0),"---")</f>
        <v>---</v>
      </c>
      <c r="L97" s="23" t="str">
        <f>IFERROR(VLOOKUP(D97&amp;"-"&amp;E97,IF($H$4="TEBA0714_REV01",RAW_c_TEBA0714_REV01!$AD:$AL,IF($H$4="TEBB0714_REV01",RAW_c_TEBB0714_REV01!$AD:$AL,IF($H$4="TEBT0714_REV01",RAW_c_TEBT0714_REV01!$AD:$AL,"???"))),9,0),"---")</f>
        <v>---</v>
      </c>
      <c r="M97" s="23" t="str">
        <f>IFERROR(IF(VLOOKUP($F97&amp;"-"&amp;$G97,IF($M$4="TE0714_REV01",RAW_m_TE0714_REV01!$F:$AU,IF($M$4="TE0714_REV02",RAW_m_TE0714_REV02!$F:$AU,IF($M$4="TE0714_REV03",RAW_m_TE0714_REV03!$F:$AU))),43,0)="--","---",IF($M$4="TE0714_REV01",RAW_m_TE0714_REV01!$AT97&amp; " --&gt; " &amp;RAW_m_TE0714_REV01!$AU97&amp; " --&gt; ",IF($M$4="TE0714_REV02",RAW_m_TE0714_REV02!$AT97&amp; " --&gt; " &amp;RAW_m_TE0714_REV02!$AU97&amp; " --&gt; ",IF($M$4="TE0714_REV03",RAW_m_TE0714_REV03!$AT97&amp; " --&gt; " &amp;RAW_m_TE0714_REV03!$AU97&amp; " --&gt; ")))),"---")</f>
        <v>---</v>
      </c>
      <c r="N97" s="23" t="str">
        <f>IFERROR(VLOOKUP(F97&amp;"-"&amp;G97,IF($M$4="TE0714_REV01",RAW_m_TE0714_REV01!$AD:$AJ,IF($M$4="TE0714_REV02",RAW_m_TE0714_REV02!$AD:$AJ,IF($M$4="TE0714_REV03",RAW_m_TE0714_REV03!$AD:$AJ))),7,0),"---")</f>
        <v>---</v>
      </c>
      <c r="O97" s="23" t="str">
        <f>IFERROR(VLOOKUP(N97,IF($M$4="TE0714_REV01",RAW_m_TE0714_REV01!$AJ:$AK,IF($M$4="TE0714_REV02",RAW_m_TE0714_REV02!$AJ:$AK,IF($M$4="TE0714_REV03",RAW_m_TE0714_REV03!$AJ:$AK))),2,0),"---")</f>
        <v>---</v>
      </c>
      <c r="P97" s="23" t="str">
        <f>IFERROR(VLOOKUP(F97&amp;"-"&amp;G97,IF($M$4="TE0714_REV01",RAW_m_TE0714_REV01!$AD:$AG,IF($M$4="TE0714_REV02",RAW_m_TE0714_REV02!$AD:$AG,IF($M$4="TE0714_REV03",RAW_m_TE0714_REV03!$AD:$AG))),3,0),"---")</f>
        <v>---</v>
      </c>
      <c r="Q97" s="23" t="str">
        <f>IFERROR(VLOOKUP(N97,IF($M$4="TE0714_REV01",RAW_m_TE0714_REV01!$AE:$AH,IF($M$4="TE0714_REV02",RAW_m_TE0714_REV02!$AE:$AH,IF($M$4="TE0714_REV03",RAW_m_TE0714_REV03!$AE:$AH))),4,0),"---")</f>
        <v>---</v>
      </c>
      <c r="R97" s="23" t="str">
        <f>IFERROR(VLOOKUP(F97&amp;"-"&amp;G97,IF($M$4="TE0714_REV01",RAW_m_TE0714_REV01!$AD:$AG,IF($M$4="TE0714_REV02",RAW_m_TE0714_REV02!$AD:$AG,IF($M$4="TE0714_REV03",RAW_m_TE0714_REV03!$AD:$AG))),4,0),"---")</f>
        <v>---</v>
      </c>
    </row>
    <row r="98" spans="2:18" x14ac:dyDescent="0.25">
      <c r="B98" s="4">
        <v>93</v>
      </c>
      <c r="C98" s="23" t="str">
        <f>IFERROR(INDEX(B2B!A:F,MATCH('B2B Pin Table'!B98,B2B!A:A,0),6),"---")</f>
        <v>93</v>
      </c>
      <c r="D98" s="57" t="str">
        <f>IFERROR(IF((COUNTIF(B2B!A94:K94,H96)&lt;0),"---",INDEX(B2B!A:K,MATCH('B2B Pin Table'!B98,B2B!A:A,0),2)),"---")</f>
        <v>JM1</v>
      </c>
      <c r="E98" s="58" t="str">
        <f>IFERROR(IF((COUNTIF(B2B!A94:K94,H96)&lt;0),"---",INDEX(B2B!A:K,MATCH('B2B Pin Table'!B98,B2B!A:A,0),3)),"---")</f>
        <v>94</v>
      </c>
      <c r="F98" s="57" t="str">
        <f>IFERROR(IF((COUNTIF(B2B!A94:K94,L96)&lt;0),"---",INDEX(B2B!A:K,MATCH('B2B Pin Table'!B98,B2B!A:A,0),4)),"---")</f>
        <v>JM1</v>
      </c>
      <c r="G98" s="23" t="str">
        <f>IFERROR(IF((COUNTIF(B2B!A94:K94,L96)&lt;0),"---",INDEX(B2B!A:K,MATCH('B2B Pin Table'!B98,B2B!A:A,0),5)),"---")</f>
        <v>93</v>
      </c>
      <c r="H98" s="23" t="str">
        <f>IFERROR(IF(VLOOKUP($D98&amp;"-"&amp;$E98,IF($H$4="TEBA0714_REV01",CALC_CONN_TEBA0714_REV01!$F:$I,IF($H$4="TEBB0714_REV01",CALC_CONN_TEBB0714_REV01!$F:$I,IF($H$4="TEBT0714_REV01",CALC_CONN_TEBT0714_REV01!$F:$I))),4,0)="--","---",IF($H$4="TEBA0714_REV01",CALC_CONN_TEBA0714_REV01!$G98&amp; " --&gt; " &amp;CALC_CONN_TEBA0714_REV01!$I98&amp; " --&gt; ",IF($H$4="TEBB0714_REV01",CALC_CONN_TEBB0714_REV01!$G98&amp; " --&gt; " &amp;CALC_CONN_TEBB0714_REV01!$I98&amp; " --&gt; ",IF($H$4="TEBT0714_REV01",CALC_CONN_TEBT0714_REV01!$G98&amp; " --&gt; " &amp;CALC_CONN_TEBT0714_REV01!$I98&amp; " --&gt; ")))),"---")</f>
        <v>---</v>
      </c>
      <c r="I98" s="23" t="str">
        <f>IFERROR(IF(VLOOKUP($D98&amp;"-"&amp;$E98,IF($H$4="TEBA0714_REV01",CALC_CONN_TEBA0714_REV01!$F:$H,IF($H$4="TEBB0714_REV01",CALC_CONN_TEBB0714_REV01!$F:$H,IF($H$4="TEBT0714_REV01",CALC_CONN_TEBT0714_REV01!$F:$H))),3,0)="--",VLOOKUP($D98&amp;"-"&amp;$E98,IF($H$4="TEBA0714_REV01",CALC_CONN_TEBA0714_REV01!$F:$H,IF($H$4="TEBB0714_REV01",CALC_CONN_TEBB0714_REV01!$F:$H,IF($H$4="TEBT0714_REV01",CALC_CONN_TEBT0714_REV01!$F:$H))),2,0),VLOOKUP($D98&amp;"-"&amp;$E98,IF($H$4="TEBA0714_REV01",CALC_CONN_TEBA0714_REV01!$F:$H,IF($H$4="TEBB0714_REV01",CALC_CONN_TEBB0714_REV01!$F:$H,IF($H$4="TEBT0714_REV01",CALC_CONN_TEBT0714_REV01!$F:$H))),3,0)),"---")</f>
        <v>---</v>
      </c>
      <c r="J98" s="23" t="str">
        <f>IFERROR(VLOOKUP(I98,IF($H$4="TEBA0714_REV01",RAW_c_TEBA0714_REV01!$AE:$AM,IF($H$4="TEBB0714_REV01",RAW_c_TEBB0714_REV01!$AE:$AM,IF($H$4="TEBT0714_REV01",RAW_c_TEBT0714_REV01!$AE:$AM))),9,0),"---")</f>
        <v>---</v>
      </c>
      <c r="K98" s="23" t="str">
        <f>IFERROR(VLOOKUP(D98&amp;"-"&amp;E98,IF($H$4="TEBA0714_REV01",RAW_c_TEBA0714_REV01!$AD:$AK,IF($H$4="TEBB0714_REV01",RAW_c_TEBB0714_REV01!$AD:$AK,IF($H$4="TEBT0714_REV01",RAW_c_TEBT0714_REV01!$AD:$AK,"???"))),6,0),"---")</f>
        <v>---</v>
      </c>
      <c r="L98" s="23" t="str">
        <f>IFERROR(VLOOKUP(D98&amp;"-"&amp;E98,IF($H$4="TEBA0714_REV01",RAW_c_TEBA0714_REV01!$AD:$AL,IF($H$4="TEBB0714_REV01",RAW_c_TEBB0714_REV01!$AD:$AL,IF($H$4="TEBT0714_REV01",RAW_c_TEBT0714_REV01!$AD:$AL,"???"))),9,0),"---")</f>
        <v>---</v>
      </c>
      <c r="M98" s="23" t="str">
        <f>IFERROR(IF(VLOOKUP($F98&amp;"-"&amp;$G98,IF($M$4="TE0714_REV01",RAW_m_TE0714_REV01!$F:$AU,IF($M$4="TE0714_REV02",RAW_m_TE0714_REV02!$F:$AU,IF($M$4="TE0714_REV03",RAW_m_TE0714_REV03!$F:$AU))),43,0)="--","---",IF($M$4="TE0714_REV01",RAW_m_TE0714_REV01!$AT98&amp; " --&gt; " &amp;RAW_m_TE0714_REV01!$AU98&amp; " --&gt; ",IF($M$4="TE0714_REV02",RAW_m_TE0714_REV02!$AT98&amp; " --&gt; " &amp;RAW_m_TE0714_REV02!$AU98&amp; " --&gt; ",IF($M$4="TE0714_REV03",RAW_m_TE0714_REV03!$AT98&amp; " --&gt; " &amp;RAW_m_TE0714_REV03!$AU98&amp; " --&gt; ")))),"---")</f>
        <v>---</v>
      </c>
      <c r="N98" s="23" t="str">
        <f>IFERROR(VLOOKUP(F98&amp;"-"&amp;G98,IF($M$4="TE0714_REV01",RAW_m_TE0714_REV01!$AD:$AJ,IF($M$4="TE0714_REV02",RAW_m_TE0714_REV02!$AD:$AJ,IF($M$4="TE0714_REV03",RAW_m_TE0714_REV03!$AD:$AJ))),7,0),"---")</f>
        <v>---</v>
      </c>
      <c r="O98" s="23" t="str">
        <f>IFERROR(VLOOKUP(N98,IF($M$4="TE0714_REV01",RAW_m_TE0714_REV01!$AJ:$AK,IF($M$4="TE0714_REV02",RAW_m_TE0714_REV02!$AJ:$AK,IF($M$4="TE0714_REV03",RAW_m_TE0714_REV03!$AJ:$AK))),2,0),"---")</f>
        <v>---</v>
      </c>
      <c r="P98" s="23" t="str">
        <f>IFERROR(VLOOKUP(F98&amp;"-"&amp;G98,IF($M$4="TE0714_REV01",RAW_m_TE0714_REV01!$AD:$AG,IF($M$4="TE0714_REV02",RAW_m_TE0714_REV02!$AD:$AG,IF($M$4="TE0714_REV03",RAW_m_TE0714_REV03!$AD:$AG))),3,0),"---")</f>
        <v>---</v>
      </c>
      <c r="Q98" s="23" t="str">
        <f>IFERROR(VLOOKUP(N98,IF($M$4="TE0714_REV01",RAW_m_TE0714_REV01!$AE:$AH,IF($M$4="TE0714_REV02",RAW_m_TE0714_REV02!$AE:$AH,IF($M$4="TE0714_REV03",RAW_m_TE0714_REV03!$AE:$AH))),4,0),"---")</f>
        <v>---</v>
      </c>
      <c r="R98" s="23" t="str">
        <f>IFERROR(VLOOKUP(F98&amp;"-"&amp;G98,IF($M$4="TE0714_REV01",RAW_m_TE0714_REV01!$AD:$AG,IF($M$4="TE0714_REV02",RAW_m_TE0714_REV02!$AD:$AG,IF($M$4="TE0714_REV03",RAW_m_TE0714_REV03!$AD:$AG))),4,0),"---")</f>
        <v>---</v>
      </c>
    </row>
    <row r="99" spans="2:18" x14ac:dyDescent="0.25">
      <c r="B99" s="4">
        <v>94</v>
      </c>
      <c r="C99" s="23" t="str">
        <f>IFERROR(INDEX(B2B!A:F,MATCH('B2B Pin Table'!B99,B2B!A:A,0),6),"---")</f>
        <v>94</v>
      </c>
      <c r="D99" s="57" t="str">
        <f>IFERROR(IF((COUNTIF(B2B!A95:K95,H97)&lt;0),"---",INDEX(B2B!A:K,MATCH('B2B Pin Table'!B99,B2B!A:A,0),2)),"---")</f>
        <v>JM1</v>
      </c>
      <c r="E99" s="58" t="str">
        <f>IFERROR(IF((COUNTIF(B2B!A95:K95,H97)&lt;0),"---",INDEX(B2B!A:K,MATCH('B2B Pin Table'!B99,B2B!A:A,0),3)),"---")</f>
        <v>93</v>
      </c>
      <c r="F99" s="57" t="str">
        <f>IFERROR(IF((COUNTIF(B2B!A95:K95,L97)&lt;0),"---",INDEX(B2B!A:K,MATCH('B2B Pin Table'!B99,B2B!A:A,0),4)),"---")</f>
        <v>JM1</v>
      </c>
      <c r="G99" s="23" t="str">
        <f>IFERROR(IF((COUNTIF(B2B!A95:K95,L97)&lt;0),"---",INDEX(B2B!A:K,MATCH('B2B Pin Table'!B99,B2B!A:A,0),5)),"---")</f>
        <v>94</v>
      </c>
      <c r="H99" s="23" t="str">
        <f>IFERROR(IF(VLOOKUP($D99&amp;"-"&amp;$E99,IF($H$4="TEBA0714_REV01",CALC_CONN_TEBA0714_REV01!$F:$I,IF($H$4="TEBB0714_REV01",CALC_CONN_TEBB0714_REV01!$F:$I,IF($H$4="TEBT0714_REV01",CALC_CONN_TEBT0714_REV01!$F:$I))),4,0)="--","---",IF($H$4="TEBA0714_REV01",CALC_CONN_TEBA0714_REV01!$G99&amp; " --&gt; " &amp;CALC_CONN_TEBA0714_REV01!$I99&amp; " --&gt; ",IF($H$4="TEBB0714_REV01",CALC_CONN_TEBB0714_REV01!$G99&amp; " --&gt; " &amp;CALC_CONN_TEBB0714_REV01!$I99&amp; " --&gt; ",IF($H$4="TEBT0714_REV01",CALC_CONN_TEBT0714_REV01!$G99&amp; " --&gt; " &amp;CALC_CONN_TEBT0714_REV01!$I99&amp; " --&gt; ")))),"---")</f>
        <v>---</v>
      </c>
      <c r="I99" s="23" t="str">
        <f>IFERROR(IF(VLOOKUP($D99&amp;"-"&amp;$E99,IF($H$4="TEBA0714_REV01",CALC_CONN_TEBA0714_REV01!$F:$H,IF($H$4="TEBB0714_REV01",CALC_CONN_TEBB0714_REV01!$F:$H,IF($H$4="TEBT0714_REV01",CALC_CONN_TEBT0714_REV01!$F:$H))),3,0)="--",VLOOKUP($D99&amp;"-"&amp;$E99,IF($H$4="TEBA0714_REV01",CALC_CONN_TEBA0714_REV01!$F:$H,IF($H$4="TEBB0714_REV01",CALC_CONN_TEBB0714_REV01!$F:$H,IF($H$4="TEBT0714_REV01",CALC_CONN_TEBT0714_REV01!$F:$H))),2,0),VLOOKUP($D99&amp;"-"&amp;$E99,IF($H$4="TEBA0714_REV01",CALC_CONN_TEBA0714_REV01!$F:$H,IF($H$4="TEBB0714_REV01",CALC_CONN_TEBB0714_REV01!$F:$H,IF($H$4="TEBT0714_REV01",CALC_CONN_TEBT0714_REV01!$F:$H))),3,0)),"---")</f>
        <v>---</v>
      </c>
      <c r="J99" s="23" t="str">
        <f>IFERROR(VLOOKUP(I99,IF($H$4="TEBA0714_REV01",RAW_c_TEBA0714_REV01!$AE:$AM,IF($H$4="TEBB0714_REV01",RAW_c_TEBB0714_REV01!$AE:$AM,IF($H$4="TEBT0714_REV01",RAW_c_TEBT0714_REV01!$AE:$AM))),9,0),"---")</f>
        <v>---</v>
      </c>
      <c r="K99" s="23" t="str">
        <f>IFERROR(VLOOKUP(D99&amp;"-"&amp;E99,IF($H$4="TEBA0714_REV01",RAW_c_TEBA0714_REV01!$AD:$AK,IF($H$4="TEBB0714_REV01",RAW_c_TEBB0714_REV01!$AD:$AK,IF($H$4="TEBT0714_REV01",RAW_c_TEBT0714_REV01!$AD:$AK,"???"))),6,0),"---")</f>
        <v>---</v>
      </c>
      <c r="L99" s="23" t="str">
        <f>IFERROR(VLOOKUP(D99&amp;"-"&amp;E99,IF($H$4="TEBA0714_REV01",RAW_c_TEBA0714_REV01!$AD:$AL,IF($H$4="TEBB0714_REV01",RAW_c_TEBB0714_REV01!$AD:$AL,IF($H$4="TEBT0714_REV01",RAW_c_TEBT0714_REV01!$AD:$AL,"???"))),9,0),"---")</f>
        <v>---</v>
      </c>
      <c r="M99" s="23" t="str">
        <f>IFERROR(IF(VLOOKUP($F99&amp;"-"&amp;$G99,IF($M$4="TE0714_REV01",RAW_m_TE0714_REV01!$F:$AU,IF($M$4="TE0714_REV02",RAW_m_TE0714_REV02!$F:$AU,IF($M$4="TE0714_REV03",RAW_m_TE0714_REV03!$F:$AU))),43,0)="--","---",IF($M$4="TE0714_REV01",RAW_m_TE0714_REV01!$AT99&amp; " --&gt; " &amp;RAW_m_TE0714_REV01!$AU99&amp; " --&gt; ",IF($M$4="TE0714_REV02",RAW_m_TE0714_REV02!$AT99&amp; " --&gt; " &amp;RAW_m_TE0714_REV02!$AU99&amp; " --&gt; ",IF($M$4="TE0714_REV03",RAW_m_TE0714_REV03!$AT99&amp; " --&gt; " &amp;RAW_m_TE0714_REV03!$AU99&amp; " --&gt; ")))),"---")</f>
        <v>---</v>
      </c>
      <c r="N99" s="23" t="str">
        <f>IFERROR(VLOOKUP(F99&amp;"-"&amp;G99,IF($M$4="TE0714_REV01",RAW_m_TE0714_REV01!$AD:$AJ,IF($M$4="TE0714_REV02",RAW_m_TE0714_REV02!$AD:$AJ,IF($M$4="TE0714_REV03",RAW_m_TE0714_REV03!$AD:$AJ))),7,0),"---")</f>
        <v>---</v>
      </c>
      <c r="O99" s="23" t="str">
        <f>IFERROR(VLOOKUP(N99,IF($M$4="TE0714_REV01",RAW_m_TE0714_REV01!$AJ:$AK,IF($M$4="TE0714_REV02",RAW_m_TE0714_REV02!$AJ:$AK,IF($M$4="TE0714_REV03",RAW_m_TE0714_REV03!$AJ:$AK))),2,0),"---")</f>
        <v>---</v>
      </c>
      <c r="P99" s="23" t="str">
        <f>IFERROR(VLOOKUP(F99&amp;"-"&amp;G99,IF($M$4="TE0714_REV01",RAW_m_TE0714_REV01!$AD:$AG,IF($M$4="TE0714_REV02",RAW_m_TE0714_REV02!$AD:$AG,IF($M$4="TE0714_REV03",RAW_m_TE0714_REV03!$AD:$AG))),3,0),"---")</f>
        <v>---</v>
      </c>
      <c r="Q99" s="23" t="str">
        <f>IFERROR(VLOOKUP(N99,IF($M$4="TE0714_REV01",RAW_m_TE0714_REV01!$AE:$AH,IF($M$4="TE0714_REV02",RAW_m_TE0714_REV02!$AE:$AH,IF($M$4="TE0714_REV03",RAW_m_TE0714_REV03!$AE:$AH))),4,0),"---")</f>
        <v>---</v>
      </c>
      <c r="R99" s="23" t="str">
        <f>IFERROR(VLOOKUP(F99&amp;"-"&amp;G99,IF($M$4="TE0714_REV01",RAW_m_TE0714_REV01!$AD:$AG,IF($M$4="TE0714_REV02",RAW_m_TE0714_REV02!$AD:$AG,IF($M$4="TE0714_REV03",RAW_m_TE0714_REV03!$AD:$AG))),4,0),"---")</f>
        <v>---</v>
      </c>
    </row>
    <row r="100" spans="2:18" x14ac:dyDescent="0.25">
      <c r="B100" s="4">
        <v>95</v>
      </c>
      <c r="C100" s="23" t="str">
        <f>IFERROR(INDEX(B2B!A:F,MATCH('B2B Pin Table'!B100,B2B!A:A,0),6),"---")</f>
        <v>95</v>
      </c>
      <c r="D100" s="57" t="str">
        <f>IFERROR(IF((COUNTIF(B2B!A96:K96,H98)&lt;0),"---",INDEX(B2B!A:K,MATCH('B2B Pin Table'!B100,B2B!A:A,0),2)),"---")</f>
        <v>JM1</v>
      </c>
      <c r="E100" s="58" t="str">
        <f>IFERROR(IF((COUNTIF(B2B!A96:K96,H98)&lt;0),"---",INDEX(B2B!A:K,MATCH('B2B Pin Table'!B100,B2B!A:A,0),3)),"---")</f>
        <v>96</v>
      </c>
      <c r="F100" s="57" t="str">
        <f>IFERROR(IF((COUNTIF(B2B!A96:K96,L98)&lt;0),"---",INDEX(B2B!A:K,MATCH('B2B Pin Table'!B100,B2B!A:A,0),4)),"---")</f>
        <v>JM1</v>
      </c>
      <c r="G100" s="23" t="str">
        <f>IFERROR(IF((COUNTIF(B2B!A96:K96,L98)&lt;0),"---",INDEX(B2B!A:K,MATCH('B2B Pin Table'!B100,B2B!A:A,0),5)),"---")</f>
        <v>95</v>
      </c>
      <c r="H100" s="23" t="str">
        <f>IFERROR(IF(VLOOKUP($D100&amp;"-"&amp;$E100,IF($H$4="TEBA0714_REV01",CALC_CONN_TEBA0714_REV01!$F:$I,IF($H$4="TEBB0714_REV01",CALC_CONN_TEBB0714_REV01!$F:$I,IF($H$4="TEBT0714_REV01",CALC_CONN_TEBT0714_REV01!$F:$I))),4,0)="--","---",IF($H$4="TEBA0714_REV01",CALC_CONN_TEBA0714_REV01!$G100&amp; " --&gt; " &amp;CALC_CONN_TEBA0714_REV01!$I100&amp; " --&gt; ",IF($H$4="TEBB0714_REV01",CALC_CONN_TEBB0714_REV01!$G100&amp; " --&gt; " &amp;CALC_CONN_TEBB0714_REV01!$I100&amp; " --&gt; ",IF($H$4="TEBT0714_REV01",CALC_CONN_TEBT0714_REV01!$G100&amp; " --&gt; " &amp;CALC_CONN_TEBT0714_REV01!$I100&amp; " --&gt; ")))),"---")</f>
        <v>---</v>
      </c>
      <c r="I100" s="23" t="str">
        <f>IFERROR(IF(VLOOKUP($D100&amp;"-"&amp;$E100,IF($H$4="TEBA0714_REV01",CALC_CONN_TEBA0714_REV01!$F:$H,IF($H$4="TEBB0714_REV01",CALC_CONN_TEBB0714_REV01!$F:$H,IF($H$4="TEBT0714_REV01",CALC_CONN_TEBT0714_REV01!$F:$H))),3,0)="--",VLOOKUP($D100&amp;"-"&amp;$E100,IF($H$4="TEBA0714_REV01",CALC_CONN_TEBA0714_REV01!$F:$H,IF($H$4="TEBB0714_REV01",CALC_CONN_TEBB0714_REV01!$F:$H,IF($H$4="TEBT0714_REV01",CALC_CONN_TEBT0714_REV01!$F:$H))),2,0),VLOOKUP($D100&amp;"-"&amp;$E100,IF($H$4="TEBA0714_REV01",CALC_CONN_TEBA0714_REV01!$F:$H,IF($H$4="TEBB0714_REV01",CALC_CONN_TEBB0714_REV01!$F:$H,IF($H$4="TEBT0714_REV01",CALC_CONN_TEBT0714_REV01!$F:$H))),3,0)),"---")</f>
        <v>---</v>
      </c>
      <c r="J100" s="23" t="str">
        <f>IFERROR(VLOOKUP(I100,IF($H$4="TEBA0714_REV01",RAW_c_TEBA0714_REV01!$AE:$AM,IF($H$4="TEBB0714_REV01",RAW_c_TEBB0714_REV01!$AE:$AM,IF($H$4="TEBT0714_REV01",RAW_c_TEBT0714_REV01!$AE:$AM))),9,0),"---")</f>
        <v>---</v>
      </c>
      <c r="K100" s="23" t="str">
        <f>IFERROR(VLOOKUP(D100&amp;"-"&amp;E100,IF($H$4="TEBA0714_REV01",RAW_c_TEBA0714_REV01!$AD:$AK,IF($H$4="TEBB0714_REV01",RAW_c_TEBB0714_REV01!$AD:$AK,IF($H$4="TEBT0714_REV01",RAW_c_TEBT0714_REV01!$AD:$AK,"???"))),6,0),"---")</f>
        <v>---</v>
      </c>
      <c r="L100" s="23" t="str">
        <f>IFERROR(VLOOKUP(D100&amp;"-"&amp;E100,IF($H$4="TEBA0714_REV01",RAW_c_TEBA0714_REV01!$AD:$AL,IF($H$4="TEBB0714_REV01",RAW_c_TEBB0714_REV01!$AD:$AL,IF($H$4="TEBT0714_REV01",RAW_c_TEBT0714_REV01!$AD:$AL,"???"))),9,0),"---")</f>
        <v>---</v>
      </c>
      <c r="M100" s="23" t="str">
        <f>IFERROR(IF(VLOOKUP($F100&amp;"-"&amp;$G100,IF($M$4="TE0714_REV01",RAW_m_TE0714_REV01!$F:$AU,IF($M$4="TE0714_REV02",RAW_m_TE0714_REV02!$F:$AU,IF($M$4="TE0714_REV03",RAW_m_TE0714_REV03!$F:$AU))),43,0)="--","---",IF($M$4="TE0714_REV01",RAW_m_TE0714_REV01!$AT100&amp; " --&gt; " &amp;RAW_m_TE0714_REV01!$AU100&amp; " --&gt; ",IF($M$4="TE0714_REV02",RAW_m_TE0714_REV02!$AT100&amp; " --&gt; " &amp;RAW_m_TE0714_REV02!$AU100&amp; " --&gt; ",IF($M$4="TE0714_REV03",RAW_m_TE0714_REV03!$AT100&amp; " --&gt; " &amp;RAW_m_TE0714_REV03!$AU100&amp; " --&gt; ")))),"---")</f>
        <v>---</v>
      </c>
      <c r="N100" s="23" t="str">
        <f>IFERROR(VLOOKUP(F100&amp;"-"&amp;G100,IF($M$4="TE0714_REV01",RAW_m_TE0714_REV01!$AD:$AJ,IF($M$4="TE0714_REV02",RAW_m_TE0714_REV02!$AD:$AJ,IF($M$4="TE0714_REV03",RAW_m_TE0714_REV03!$AD:$AJ))),7,0),"---")</f>
        <v>---</v>
      </c>
      <c r="O100" s="23" t="str">
        <f>IFERROR(VLOOKUP(N100,IF($M$4="TE0714_REV01",RAW_m_TE0714_REV01!$AJ:$AK,IF($M$4="TE0714_REV02",RAW_m_TE0714_REV02!$AJ:$AK,IF($M$4="TE0714_REV03",RAW_m_TE0714_REV03!$AJ:$AK))),2,0),"---")</f>
        <v>---</v>
      </c>
      <c r="P100" s="23" t="str">
        <f>IFERROR(VLOOKUP(F100&amp;"-"&amp;G100,IF($M$4="TE0714_REV01",RAW_m_TE0714_REV01!$AD:$AG,IF($M$4="TE0714_REV02",RAW_m_TE0714_REV02!$AD:$AG,IF($M$4="TE0714_REV03",RAW_m_TE0714_REV03!$AD:$AG))),3,0),"---")</f>
        <v>---</v>
      </c>
      <c r="Q100" s="23" t="str">
        <f>IFERROR(VLOOKUP(N100,IF($M$4="TE0714_REV01",RAW_m_TE0714_REV01!$AE:$AH,IF($M$4="TE0714_REV02",RAW_m_TE0714_REV02!$AE:$AH,IF($M$4="TE0714_REV03",RAW_m_TE0714_REV03!$AE:$AH))),4,0),"---")</f>
        <v>---</v>
      </c>
      <c r="R100" s="23" t="str">
        <f>IFERROR(VLOOKUP(F100&amp;"-"&amp;G100,IF($M$4="TE0714_REV01",RAW_m_TE0714_REV01!$AD:$AG,IF($M$4="TE0714_REV02",RAW_m_TE0714_REV02!$AD:$AG,IF($M$4="TE0714_REV03",RAW_m_TE0714_REV03!$AD:$AG))),4,0),"---")</f>
        <v>---</v>
      </c>
    </row>
    <row r="101" spans="2:18" x14ac:dyDescent="0.25">
      <c r="B101" s="4">
        <v>96</v>
      </c>
      <c r="C101" s="23" t="str">
        <f>IFERROR(INDEX(B2B!A:F,MATCH('B2B Pin Table'!B101,B2B!A:A,0),6),"---")</f>
        <v>96</v>
      </c>
      <c r="D101" s="57" t="str">
        <f>IFERROR(IF((COUNTIF(B2B!A97:K97,H99)&lt;0),"---",INDEX(B2B!A:K,MATCH('B2B Pin Table'!B101,B2B!A:A,0),2)),"---")</f>
        <v>JM1</v>
      </c>
      <c r="E101" s="58" t="str">
        <f>IFERROR(IF((COUNTIF(B2B!A97:K97,H99)&lt;0),"---",INDEX(B2B!A:K,MATCH('B2B Pin Table'!B101,B2B!A:A,0),3)),"---")</f>
        <v>95</v>
      </c>
      <c r="F101" s="57" t="str">
        <f>IFERROR(IF((COUNTIF(B2B!A97:K97,L99)&lt;0),"---",INDEX(B2B!A:K,MATCH('B2B Pin Table'!B101,B2B!A:A,0),4)),"---")</f>
        <v>JM1</v>
      </c>
      <c r="G101" s="23" t="str">
        <f>IFERROR(IF((COUNTIF(B2B!A97:K97,L99)&lt;0),"---",INDEX(B2B!A:K,MATCH('B2B Pin Table'!B101,B2B!A:A,0),5)),"---")</f>
        <v>96</v>
      </c>
      <c r="H101" s="23" t="str">
        <f>IFERROR(IF(VLOOKUP($D101&amp;"-"&amp;$E101,IF($H$4="TEBA0714_REV01",CALC_CONN_TEBA0714_REV01!$F:$I,IF($H$4="TEBB0714_REV01",CALC_CONN_TEBB0714_REV01!$F:$I,IF($H$4="TEBT0714_REV01",CALC_CONN_TEBT0714_REV01!$F:$I))),4,0)="--","---",IF($H$4="TEBA0714_REV01",CALC_CONN_TEBA0714_REV01!$G101&amp; " --&gt; " &amp;CALC_CONN_TEBA0714_REV01!$I101&amp; " --&gt; ",IF($H$4="TEBB0714_REV01",CALC_CONN_TEBB0714_REV01!$G101&amp; " --&gt; " &amp;CALC_CONN_TEBB0714_REV01!$I101&amp; " --&gt; ",IF($H$4="TEBT0714_REV01",CALC_CONN_TEBT0714_REV01!$G101&amp; " --&gt; " &amp;CALC_CONN_TEBT0714_REV01!$I101&amp; " --&gt; ")))),"---")</f>
        <v>---</v>
      </c>
      <c r="I101" s="23" t="str">
        <f>IFERROR(IF(VLOOKUP($D101&amp;"-"&amp;$E101,IF($H$4="TEBA0714_REV01",CALC_CONN_TEBA0714_REV01!$F:$H,IF($H$4="TEBB0714_REV01",CALC_CONN_TEBB0714_REV01!$F:$H,IF($H$4="TEBT0714_REV01",CALC_CONN_TEBT0714_REV01!$F:$H))),3,0)="--",VLOOKUP($D101&amp;"-"&amp;$E101,IF($H$4="TEBA0714_REV01",CALC_CONN_TEBA0714_REV01!$F:$H,IF($H$4="TEBB0714_REV01",CALC_CONN_TEBB0714_REV01!$F:$H,IF($H$4="TEBT0714_REV01",CALC_CONN_TEBT0714_REV01!$F:$H))),2,0),VLOOKUP($D101&amp;"-"&amp;$E101,IF($H$4="TEBA0714_REV01",CALC_CONN_TEBA0714_REV01!$F:$H,IF($H$4="TEBB0714_REV01",CALC_CONN_TEBB0714_REV01!$F:$H,IF($H$4="TEBT0714_REV01",CALC_CONN_TEBT0714_REV01!$F:$H))),3,0)),"---")</f>
        <v>---</v>
      </c>
      <c r="J101" s="23" t="str">
        <f>IFERROR(VLOOKUP(I101,IF($H$4="TEBA0714_REV01",RAW_c_TEBA0714_REV01!$AE:$AM,IF($H$4="TEBB0714_REV01",RAW_c_TEBB0714_REV01!$AE:$AM,IF($H$4="TEBT0714_REV01",RAW_c_TEBT0714_REV01!$AE:$AM))),9,0),"---")</f>
        <v>---</v>
      </c>
      <c r="K101" s="23" t="str">
        <f>IFERROR(VLOOKUP(D101&amp;"-"&amp;E101,IF($H$4="TEBA0714_REV01",RAW_c_TEBA0714_REV01!$AD:$AK,IF($H$4="TEBB0714_REV01",RAW_c_TEBB0714_REV01!$AD:$AK,IF($H$4="TEBT0714_REV01",RAW_c_TEBT0714_REV01!$AD:$AK,"???"))),6,0),"---")</f>
        <v>---</v>
      </c>
      <c r="L101" s="23" t="str">
        <f>IFERROR(VLOOKUP(D101&amp;"-"&amp;E101,IF($H$4="TEBA0714_REV01",RAW_c_TEBA0714_REV01!$AD:$AL,IF($H$4="TEBB0714_REV01",RAW_c_TEBB0714_REV01!$AD:$AL,IF($H$4="TEBT0714_REV01",RAW_c_TEBT0714_REV01!$AD:$AL,"???"))),9,0),"---")</f>
        <v>---</v>
      </c>
      <c r="M101" s="23" t="str">
        <f>IFERROR(IF(VLOOKUP($F101&amp;"-"&amp;$G101,IF($M$4="TE0714_REV01",RAW_m_TE0714_REV01!$F:$AU,IF($M$4="TE0714_REV02",RAW_m_TE0714_REV02!$F:$AU,IF($M$4="TE0714_REV03",RAW_m_TE0714_REV03!$F:$AU))),43,0)="--","---",IF($M$4="TE0714_REV01",RAW_m_TE0714_REV01!$AT101&amp; " --&gt; " &amp;RAW_m_TE0714_REV01!$AU101&amp; " --&gt; ",IF($M$4="TE0714_REV02",RAW_m_TE0714_REV02!$AT101&amp; " --&gt; " &amp;RAW_m_TE0714_REV02!$AU101&amp; " --&gt; ",IF($M$4="TE0714_REV03",RAW_m_TE0714_REV03!$AT101&amp; " --&gt; " &amp;RAW_m_TE0714_REV03!$AU101&amp; " --&gt; ")))),"---")</f>
        <v>---</v>
      </c>
      <c r="N101" s="23" t="str">
        <f>IFERROR(VLOOKUP(F101&amp;"-"&amp;G101,IF($M$4="TE0714_REV01",RAW_m_TE0714_REV01!$AD:$AJ,IF($M$4="TE0714_REV02",RAW_m_TE0714_REV02!$AD:$AJ,IF($M$4="TE0714_REV03",RAW_m_TE0714_REV03!$AD:$AJ))),7,0),"---")</f>
        <v>---</v>
      </c>
      <c r="O101" s="23" t="str">
        <f>IFERROR(VLOOKUP(N101,IF($M$4="TE0714_REV01",RAW_m_TE0714_REV01!$AJ:$AK,IF($M$4="TE0714_REV02",RAW_m_TE0714_REV02!$AJ:$AK,IF($M$4="TE0714_REV03",RAW_m_TE0714_REV03!$AJ:$AK))),2,0),"---")</f>
        <v>---</v>
      </c>
      <c r="P101" s="23" t="str">
        <f>IFERROR(VLOOKUP(F101&amp;"-"&amp;G101,IF($M$4="TE0714_REV01",RAW_m_TE0714_REV01!$AD:$AG,IF($M$4="TE0714_REV02",RAW_m_TE0714_REV02!$AD:$AG,IF($M$4="TE0714_REV03",RAW_m_TE0714_REV03!$AD:$AG))),3,0),"---")</f>
        <v>---</v>
      </c>
      <c r="Q101" s="23" t="str">
        <f>IFERROR(VLOOKUP(N101,IF($M$4="TE0714_REV01",RAW_m_TE0714_REV01!$AE:$AH,IF($M$4="TE0714_REV02",RAW_m_TE0714_REV02!$AE:$AH,IF($M$4="TE0714_REV03",RAW_m_TE0714_REV03!$AE:$AH))),4,0),"---")</f>
        <v>---</v>
      </c>
      <c r="R101" s="23" t="str">
        <f>IFERROR(VLOOKUP(F101&amp;"-"&amp;G101,IF($M$4="TE0714_REV01",RAW_m_TE0714_REV01!$AD:$AG,IF($M$4="TE0714_REV02",RAW_m_TE0714_REV02!$AD:$AG,IF($M$4="TE0714_REV03",RAW_m_TE0714_REV03!$AD:$AG))),4,0),"---")</f>
        <v>---</v>
      </c>
    </row>
    <row r="102" spans="2:18" x14ac:dyDescent="0.25">
      <c r="B102" s="4">
        <v>97</v>
      </c>
      <c r="C102" s="23" t="str">
        <f>IFERROR(INDEX(B2B!A:F,MATCH('B2B Pin Table'!B102,B2B!A:A,0),6),"---")</f>
        <v>Power GND</v>
      </c>
      <c r="D102" s="57" t="str">
        <f>IFERROR(IF((COUNTIF(B2B!A98:K98,H100)&lt;0),"---",INDEX(B2B!A:K,MATCH('B2B Pin Table'!B102,B2B!A:A,0),2)),"---")</f>
        <v>JM1</v>
      </c>
      <c r="E102" s="58" t="str">
        <f>IFERROR(IF((COUNTIF(B2B!A98:K98,H100)&lt;0),"---",INDEX(B2B!A:K,MATCH('B2B Pin Table'!B102,B2B!A:A,0),3)),"---")</f>
        <v>98</v>
      </c>
      <c r="F102" s="57" t="str">
        <f>IFERROR(IF((COUNTIF(B2B!A98:K98,L100)&lt;0),"---",INDEX(B2B!A:K,MATCH('B2B Pin Table'!B102,B2B!A:A,0),4)),"---")</f>
        <v>JM1</v>
      </c>
      <c r="G102" s="23" t="str">
        <f>IFERROR(IF((COUNTIF(B2B!A98:K98,L100)&lt;0),"---",INDEX(B2B!A:K,MATCH('B2B Pin Table'!B102,B2B!A:A,0),5)),"---")</f>
        <v>97</v>
      </c>
      <c r="H102" s="23" t="str">
        <f>IFERROR(IF(VLOOKUP($D102&amp;"-"&amp;$E102,IF($H$4="TEBA0714_REV01",CALC_CONN_TEBA0714_REV01!$F:$I,IF($H$4="TEBB0714_REV01",CALC_CONN_TEBB0714_REV01!$F:$I,IF($H$4="TEBT0714_REV01",CALC_CONN_TEBT0714_REV01!$F:$I))),4,0)="--","---",IF($H$4="TEBA0714_REV01",CALC_CONN_TEBA0714_REV01!$G102&amp; " --&gt; " &amp;CALC_CONN_TEBA0714_REV01!$I102&amp; " --&gt; ",IF($H$4="TEBB0714_REV01",CALC_CONN_TEBB0714_REV01!$G102&amp; " --&gt; " &amp;CALC_CONN_TEBB0714_REV01!$I102&amp; " --&gt; ",IF($H$4="TEBT0714_REV01",CALC_CONN_TEBT0714_REV01!$G102&amp; " --&gt; " &amp;CALC_CONN_TEBT0714_REV01!$I102&amp; " --&gt; ")))),"---")</f>
        <v>---</v>
      </c>
      <c r="I102" s="23" t="str">
        <f>IFERROR(IF(VLOOKUP($D102&amp;"-"&amp;$E102,IF($H$4="TEBA0714_REV01",CALC_CONN_TEBA0714_REV01!$F:$H,IF($H$4="TEBB0714_REV01",CALC_CONN_TEBB0714_REV01!$F:$H,IF($H$4="TEBT0714_REV01",CALC_CONN_TEBT0714_REV01!$F:$H))),3,0)="--",VLOOKUP($D102&amp;"-"&amp;$E102,IF($H$4="TEBA0714_REV01",CALC_CONN_TEBA0714_REV01!$F:$H,IF($H$4="TEBB0714_REV01",CALC_CONN_TEBB0714_REV01!$F:$H,IF($H$4="TEBT0714_REV01",CALC_CONN_TEBT0714_REV01!$F:$H))),2,0),VLOOKUP($D102&amp;"-"&amp;$E102,IF($H$4="TEBA0714_REV01",CALC_CONN_TEBA0714_REV01!$F:$H,IF($H$4="TEBB0714_REV01",CALC_CONN_TEBB0714_REV01!$F:$H,IF($H$4="TEBT0714_REV01",CALC_CONN_TEBT0714_REV01!$F:$H))),3,0)),"---")</f>
        <v>---</v>
      </c>
      <c r="J102" s="23" t="str">
        <f>IFERROR(VLOOKUP(I102,IF($H$4="TEBA0714_REV01",RAW_c_TEBA0714_REV01!$AE:$AM,IF($H$4="TEBB0714_REV01",RAW_c_TEBB0714_REV01!$AE:$AM,IF($H$4="TEBT0714_REV01",RAW_c_TEBT0714_REV01!$AE:$AM))),9,0),"---")</f>
        <v>---</v>
      </c>
      <c r="K102" s="23" t="str">
        <f>IFERROR(VLOOKUP(D102&amp;"-"&amp;E102,IF($H$4="TEBA0714_REV01",RAW_c_TEBA0714_REV01!$AD:$AK,IF($H$4="TEBB0714_REV01",RAW_c_TEBB0714_REV01!$AD:$AK,IF($H$4="TEBT0714_REV01",RAW_c_TEBT0714_REV01!$AD:$AK,"???"))),6,0),"---")</f>
        <v>---</v>
      </c>
      <c r="L102" s="23" t="str">
        <f>IFERROR(VLOOKUP(D102&amp;"-"&amp;E102,IF($H$4="TEBA0714_REV01",RAW_c_TEBA0714_REV01!$AD:$AL,IF($H$4="TEBB0714_REV01",RAW_c_TEBB0714_REV01!$AD:$AL,IF($H$4="TEBT0714_REV01",RAW_c_TEBT0714_REV01!$AD:$AL,"???"))),9,0),"---")</f>
        <v>---</v>
      </c>
      <c r="M102" s="23" t="str">
        <f>IFERROR(IF(VLOOKUP($F102&amp;"-"&amp;$G102,IF($M$4="TE0714_REV01",RAW_m_TE0714_REV01!$F:$AU,IF($M$4="TE0714_REV02",RAW_m_TE0714_REV02!$F:$AU,IF($M$4="TE0714_REV03",RAW_m_TE0714_REV03!$F:$AU))),43,0)="--","---",IF($M$4="TE0714_REV01",RAW_m_TE0714_REV01!$AT102&amp; " --&gt; " &amp;RAW_m_TE0714_REV01!$AU102&amp; " --&gt; ",IF($M$4="TE0714_REV02",RAW_m_TE0714_REV02!$AT102&amp; " --&gt; " &amp;RAW_m_TE0714_REV02!$AU102&amp; " --&gt; ",IF($M$4="TE0714_REV03",RAW_m_TE0714_REV03!$AT102&amp; " --&gt; " &amp;RAW_m_TE0714_REV03!$AU102&amp; " --&gt; ")))),"---")</f>
        <v>---</v>
      </c>
      <c r="N102" s="23" t="str">
        <f>IFERROR(VLOOKUP(F102&amp;"-"&amp;G102,IF($M$4="TE0714_REV01",RAW_m_TE0714_REV01!$AD:$AJ,IF($M$4="TE0714_REV02",RAW_m_TE0714_REV02!$AD:$AJ,IF($M$4="TE0714_REV03",RAW_m_TE0714_REV03!$AD:$AJ))),7,0),"---")</f>
        <v>---</v>
      </c>
      <c r="O102" s="23" t="str">
        <f>IFERROR(VLOOKUP(N102,IF($M$4="TE0714_REV01",RAW_m_TE0714_REV01!$AJ:$AK,IF($M$4="TE0714_REV02",RAW_m_TE0714_REV02!$AJ:$AK,IF($M$4="TE0714_REV03",RAW_m_TE0714_REV03!$AJ:$AK))),2,0),"---")</f>
        <v>---</v>
      </c>
      <c r="P102" s="23" t="str">
        <f>IFERROR(VLOOKUP(F102&amp;"-"&amp;G102,IF($M$4="TE0714_REV01",RAW_m_TE0714_REV01!$AD:$AG,IF($M$4="TE0714_REV02",RAW_m_TE0714_REV02!$AD:$AG,IF($M$4="TE0714_REV03",RAW_m_TE0714_REV03!$AD:$AG))),3,0),"---")</f>
        <v>---</v>
      </c>
      <c r="Q102" s="23" t="str">
        <f>IFERROR(VLOOKUP(N102,IF($M$4="TE0714_REV01",RAW_m_TE0714_REV01!$AE:$AH,IF($M$4="TE0714_REV02",RAW_m_TE0714_REV02!$AE:$AH,IF($M$4="TE0714_REV03",RAW_m_TE0714_REV03!$AE:$AH))),4,0),"---")</f>
        <v>---</v>
      </c>
      <c r="R102" s="23" t="str">
        <f>IFERROR(VLOOKUP(F102&amp;"-"&amp;G102,IF($M$4="TE0714_REV01",RAW_m_TE0714_REV01!$AD:$AG,IF($M$4="TE0714_REV02",RAW_m_TE0714_REV02!$AD:$AG,IF($M$4="TE0714_REV03",RAW_m_TE0714_REV03!$AD:$AG))),4,0),"---")</f>
        <v>---</v>
      </c>
    </row>
    <row r="103" spans="2:18" x14ac:dyDescent="0.25">
      <c r="B103" s="4">
        <v>98</v>
      </c>
      <c r="C103" s="23" t="str">
        <f>IFERROR(INDEX(B2B!A:F,MATCH('B2B Pin Table'!B103,B2B!A:A,0),6),"---")</f>
        <v>98</v>
      </c>
      <c r="D103" s="57" t="str">
        <f>IFERROR(IF((COUNTIF(B2B!A99:K99,H101)&lt;0),"---",INDEX(B2B!A:K,MATCH('B2B Pin Table'!B103,B2B!A:A,0),2)),"---")</f>
        <v>JM1</v>
      </c>
      <c r="E103" s="58" t="str">
        <f>IFERROR(IF((COUNTIF(B2B!A99:K99,H101)&lt;0),"---",INDEX(B2B!A:K,MATCH('B2B Pin Table'!B103,B2B!A:A,0),3)),"---")</f>
        <v>97</v>
      </c>
      <c r="F103" s="57" t="str">
        <f>IFERROR(IF((COUNTIF(B2B!A99:K99,L101)&lt;0),"---",INDEX(B2B!A:K,MATCH('B2B Pin Table'!B103,B2B!A:A,0),4)),"---")</f>
        <v>JM1</v>
      </c>
      <c r="G103" s="23" t="str">
        <f>IFERROR(IF((COUNTIF(B2B!A99:K99,L101)&lt;0),"---",INDEX(B2B!A:K,MATCH('B2B Pin Table'!B103,B2B!A:A,0),5)),"---")</f>
        <v>98</v>
      </c>
      <c r="H103" s="23" t="str">
        <f>IFERROR(IF(VLOOKUP($D103&amp;"-"&amp;$E103,IF($H$4="TEBA0714_REV01",CALC_CONN_TEBA0714_REV01!$F:$I,IF($H$4="TEBB0714_REV01",CALC_CONN_TEBB0714_REV01!$F:$I,IF($H$4="TEBT0714_REV01",CALC_CONN_TEBT0714_REV01!$F:$I))),4,0)="--","---",IF($H$4="TEBA0714_REV01",CALC_CONN_TEBA0714_REV01!$G103&amp; " --&gt; " &amp;CALC_CONN_TEBA0714_REV01!$I103&amp; " --&gt; ",IF($H$4="TEBB0714_REV01",CALC_CONN_TEBB0714_REV01!$G103&amp; " --&gt; " &amp;CALC_CONN_TEBB0714_REV01!$I103&amp; " --&gt; ",IF($H$4="TEBT0714_REV01",CALC_CONN_TEBT0714_REV01!$G103&amp; " --&gt; " &amp;CALC_CONN_TEBT0714_REV01!$I103&amp; " --&gt; ")))),"---")</f>
        <v>---</v>
      </c>
      <c r="I103" s="23" t="str">
        <f>IFERROR(IF(VLOOKUP($D103&amp;"-"&amp;$E103,IF($H$4="TEBA0714_REV01",CALC_CONN_TEBA0714_REV01!$F:$H,IF($H$4="TEBB0714_REV01",CALC_CONN_TEBB0714_REV01!$F:$H,IF($H$4="TEBT0714_REV01",CALC_CONN_TEBT0714_REV01!$F:$H))),3,0)="--",VLOOKUP($D103&amp;"-"&amp;$E103,IF($H$4="TEBA0714_REV01",CALC_CONN_TEBA0714_REV01!$F:$H,IF($H$4="TEBB0714_REV01",CALC_CONN_TEBB0714_REV01!$F:$H,IF($H$4="TEBT0714_REV01",CALC_CONN_TEBT0714_REV01!$F:$H))),2,0),VLOOKUP($D103&amp;"-"&amp;$E103,IF($H$4="TEBA0714_REV01",CALC_CONN_TEBA0714_REV01!$F:$H,IF($H$4="TEBB0714_REV01",CALC_CONN_TEBB0714_REV01!$F:$H,IF($H$4="TEBT0714_REV01",CALC_CONN_TEBT0714_REV01!$F:$H))),3,0)),"---")</f>
        <v>---</v>
      </c>
      <c r="J103" s="23" t="str">
        <f>IFERROR(VLOOKUP(I103,IF($H$4="TEBA0714_REV01",RAW_c_TEBA0714_REV01!$AE:$AM,IF($H$4="TEBB0714_REV01",RAW_c_TEBB0714_REV01!$AE:$AM,IF($H$4="TEBT0714_REV01",RAW_c_TEBT0714_REV01!$AE:$AM))),9,0),"---")</f>
        <v>---</v>
      </c>
      <c r="K103" s="23" t="str">
        <f>IFERROR(VLOOKUP(D103&amp;"-"&amp;E103,IF($H$4="TEBA0714_REV01",RAW_c_TEBA0714_REV01!$AD:$AK,IF($H$4="TEBB0714_REV01",RAW_c_TEBB0714_REV01!$AD:$AK,IF($H$4="TEBT0714_REV01",RAW_c_TEBT0714_REV01!$AD:$AK,"???"))),6,0),"---")</f>
        <v>---</v>
      </c>
      <c r="L103" s="23" t="str">
        <f>IFERROR(VLOOKUP(D103&amp;"-"&amp;E103,IF($H$4="TEBA0714_REV01",RAW_c_TEBA0714_REV01!$AD:$AL,IF($H$4="TEBB0714_REV01",RAW_c_TEBB0714_REV01!$AD:$AL,IF($H$4="TEBT0714_REV01",RAW_c_TEBT0714_REV01!$AD:$AL,"???"))),9,0),"---")</f>
        <v>---</v>
      </c>
      <c r="M103" s="23" t="str">
        <f>IFERROR(IF(VLOOKUP($F103&amp;"-"&amp;$G103,IF($M$4="TE0714_REV01",RAW_m_TE0714_REV01!$F:$AU,IF($M$4="TE0714_REV02",RAW_m_TE0714_REV02!$F:$AU,IF($M$4="TE0714_REV03",RAW_m_TE0714_REV03!$F:$AU))),43,0)="--","---",IF($M$4="TE0714_REV01",RAW_m_TE0714_REV01!$AT103&amp; " --&gt; " &amp;RAW_m_TE0714_REV01!$AU103&amp; " --&gt; ",IF($M$4="TE0714_REV02",RAW_m_TE0714_REV02!$AT103&amp; " --&gt; " &amp;RAW_m_TE0714_REV02!$AU103&amp; " --&gt; ",IF($M$4="TE0714_REV03",RAW_m_TE0714_REV03!$AT103&amp; " --&gt; " &amp;RAW_m_TE0714_REV03!$AU103&amp; " --&gt; ")))),"---")</f>
        <v>---</v>
      </c>
      <c r="N103" s="23" t="str">
        <f>IFERROR(VLOOKUP(F103&amp;"-"&amp;G103,IF($M$4="TE0714_REV01",RAW_m_TE0714_REV01!$AD:$AJ,IF($M$4="TE0714_REV02",RAW_m_TE0714_REV02!$AD:$AJ,IF($M$4="TE0714_REV03",RAW_m_TE0714_REV03!$AD:$AJ))),7,0),"---")</f>
        <v>---</v>
      </c>
      <c r="O103" s="23" t="str">
        <f>IFERROR(VLOOKUP(N103,IF($M$4="TE0714_REV01",RAW_m_TE0714_REV01!$AJ:$AK,IF($M$4="TE0714_REV02",RAW_m_TE0714_REV02!$AJ:$AK,IF($M$4="TE0714_REV03",RAW_m_TE0714_REV03!$AJ:$AK))),2,0),"---")</f>
        <v>---</v>
      </c>
      <c r="P103" s="23" t="str">
        <f>IFERROR(VLOOKUP(F103&amp;"-"&amp;G103,IF($M$4="TE0714_REV01",RAW_m_TE0714_REV01!$AD:$AG,IF($M$4="TE0714_REV02",RAW_m_TE0714_REV02!$AD:$AG,IF($M$4="TE0714_REV03",RAW_m_TE0714_REV03!$AD:$AG))),3,0),"---")</f>
        <v>---</v>
      </c>
      <c r="Q103" s="23" t="str">
        <f>IFERROR(VLOOKUP(N103,IF($M$4="TE0714_REV01",RAW_m_TE0714_REV01!$AE:$AH,IF($M$4="TE0714_REV02",RAW_m_TE0714_REV02!$AE:$AH,IF($M$4="TE0714_REV03",RAW_m_TE0714_REV03!$AE:$AH))),4,0),"---")</f>
        <v>---</v>
      </c>
      <c r="R103" s="23" t="str">
        <f>IFERROR(VLOOKUP(F103&amp;"-"&amp;G103,IF($M$4="TE0714_REV01",RAW_m_TE0714_REV01!$AD:$AG,IF($M$4="TE0714_REV02",RAW_m_TE0714_REV02!$AD:$AG,IF($M$4="TE0714_REV03",RAW_m_TE0714_REV03!$AD:$AG))),4,0),"---")</f>
        <v>---</v>
      </c>
    </row>
    <row r="104" spans="2:18" x14ac:dyDescent="0.25">
      <c r="B104" s="4">
        <v>99</v>
      </c>
      <c r="C104" s="23" t="str">
        <f>IFERROR(INDEX(B2B!A:F,MATCH('B2B Pin Table'!B104,B2B!A:A,0),6),"---")</f>
        <v>Power GND</v>
      </c>
      <c r="D104" s="57" t="str">
        <f>IFERROR(IF((COUNTIF(B2B!A100:K100,H102)&lt;0),"---",INDEX(B2B!A:K,MATCH('B2B Pin Table'!B104,B2B!A:A,0),2)),"---")</f>
        <v>JM1</v>
      </c>
      <c r="E104" s="58" t="str">
        <f>IFERROR(IF((COUNTIF(B2B!A100:K100,H102)&lt;0),"---",INDEX(B2B!A:K,MATCH('B2B Pin Table'!B104,B2B!A:A,0),3)),"---")</f>
        <v>100</v>
      </c>
      <c r="F104" s="57" t="str">
        <f>IFERROR(IF((COUNTIF(B2B!A100:K100,L102)&lt;0),"---",INDEX(B2B!A:K,MATCH('B2B Pin Table'!B104,B2B!A:A,0),4)),"---")</f>
        <v>JM1</v>
      </c>
      <c r="G104" s="23" t="str">
        <f>IFERROR(IF((COUNTIF(B2B!A100:K100,L102)&lt;0),"---",INDEX(B2B!A:K,MATCH('B2B Pin Table'!B104,B2B!A:A,0),5)),"---")</f>
        <v>99</v>
      </c>
      <c r="H104" s="23" t="str">
        <f>IFERROR(IF(VLOOKUP($D104&amp;"-"&amp;$E104,IF($H$4="TEBA0714_REV01",CALC_CONN_TEBA0714_REV01!$F:$I,IF($H$4="TEBB0714_REV01",CALC_CONN_TEBB0714_REV01!$F:$I,IF($H$4="TEBT0714_REV01",CALC_CONN_TEBT0714_REV01!$F:$I))),4,0)="--","---",IF($H$4="TEBA0714_REV01",CALC_CONN_TEBA0714_REV01!$G104&amp; " --&gt; " &amp;CALC_CONN_TEBA0714_REV01!$I104&amp; " --&gt; ",IF($H$4="TEBB0714_REV01",CALC_CONN_TEBB0714_REV01!$G104&amp; " --&gt; " &amp;CALC_CONN_TEBB0714_REV01!$I104&amp; " --&gt; ",IF($H$4="TEBT0714_REV01",CALC_CONN_TEBT0714_REV01!$G104&amp; " --&gt; " &amp;CALC_CONN_TEBT0714_REV01!$I104&amp; " --&gt; ")))),"---")</f>
        <v>---</v>
      </c>
      <c r="I104" s="23" t="str">
        <f>IFERROR(IF(VLOOKUP($D104&amp;"-"&amp;$E104,IF($H$4="TEBA0714_REV01",CALC_CONN_TEBA0714_REV01!$F:$H,IF($H$4="TEBB0714_REV01",CALC_CONN_TEBB0714_REV01!$F:$H,IF($H$4="TEBT0714_REV01",CALC_CONN_TEBT0714_REV01!$F:$H))),3,0)="--",VLOOKUP($D104&amp;"-"&amp;$E104,IF($H$4="TEBA0714_REV01",CALC_CONN_TEBA0714_REV01!$F:$H,IF($H$4="TEBB0714_REV01",CALC_CONN_TEBB0714_REV01!$F:$H,IF($H$4="TEBT0714_REV01",CALC_CONN_TEBT0714_REV01!$F:$H))),2,0),VLOOKUP($D104&amp;"-"&amp;$E104,IF($H$4="TEBA0714_REV01",CALC_CONN_TEBA0714_REV01!$F:$H,IF($H$4="TEBB0714_REV01",CALC_CONN_TEBB0714_REV01!$F:$H,IF($H$4="TEBT0714_REV01",CALC_CONN_TEBT0714_REV01!$F:$H))),3,0)),"---")</f>
        <v>---</v>
      </c>
      <c r="J104" s="23" t="str">
        <f>IFERROR(VLOOKUP(I104,IF($H$4="TEBA0714_REV01",RAW_c_TEBA0714_REV01!$AE:$AM,IF($H$4="TEBB0714_REV01",RAW_c_TEBB0714_REV01!$AE:$AM,IF($H$4="TEBT0714_REV01",RAW_c_TEBT0714_REV01!$AE:$AM))),9,0),"---")</f>
        <v>---</v>
      </c>
      <c r="K104" s="23" t="str">
        <f>IFERROR(VLOOKUP(D104&amp;"-"&amp;E104,IF($H$4="TEBA0714_REV01",RAW_c_TEBA0714_REV01!$AD:$AK,IF($H$4="TEBB0714_REV01",RAW_c_TEBB0714_REV01!$AD:$AK,IF($H$4="TEBT0714_REV01",RAW_c_TEBT0714_REV01!$AD:$AK,"???"))),6,0),"---")</f>
        <v>---</v>
      </c>
      <c r="L104" s="23" t="str">
        <f>IFERROR(VLOOKUP(D104&amp;"-"&amp;E104,IF($H$4="TEBA0714_REV01",RAW_c_TEBA0714_REV01!$AD:$AL,IF($H$4="TEBB0714_REV01",RAW_c_TEBB0714_REV01!$AD:$AL,IF($H$4="TEBT0714_REV01",RAW_c_TEBT0714_REV01!$AD:$AL,"???"))),9,0),"---")</f>
        <v>---</v>
      </c>
      <c r="M104" s="23" t="str">
        <f>IFERROR(IF(VLOOKUP($F104&amp;"-"&amp;$G104,IF($M$4="TE0714_REV01",RAW_m_TE0714_REV01!$F:$AU,IF($M$4="TE0714_REV02",RAW_m_TE0714_REV02!$F:$AU,IF($M$4="TE0714_REV03",RAW_m_TE0714_REV03!$F:$AU))),43,0)="--","---",IF($M$4="TE0714_REV01",RAW_m_TE0714_REV01!$AT104&amp; " --&gt; " &amp;RAW_m_TE0714_REV01!$AU104&amp; " --&gt; ",IF($M$4="TE0714_REV02",RAW_m_TE0714_REV02!$AT104&amp; " --&gt; " &amp;RAW_m_TE0714_REV02!$AU104&amp; " --&gt; ",IF($M$4="TE0714_REV03",RAW_m_TE0714_REV03!$AT104&amp; " --&gt; " &amp;RAW_m_TE0714_REV03!$AU104&amp; " --&gt; ")))),"---")</f>
        <v>---</v>
      </c>
      <c r="N104" s="23" t="str">
        <f>IFERROR(VLOOKUP(F104&amp;"-"&amp;G104,IF($M$4="TE0714_REV01",RAW_m_TE0714_REV01!$AD:$AJ,IF($M$4="TE0714_REV02",RAW_m_TE0714_REV02!$AD:$AJ,IF($M$4="TE0714_REV03",RAW_m_TE0714_REV03!$AD:$AJ))),7,0),"---")</f>
        <v>---</v>
      </c>
      <c r="O104" s="23" t="str">
        <f>IFERROR(VLOOKUP(N104,IF($M$4="TE0714_REV01",RAW_m_TE0714_REV01!$AJ:$AK,IF($M$4="TE0714_REV02",RAW_m_TE0714_REV02!$AJ:$AK,IF($M$4="TE0714_REV03",RAW_m_TE0714_REV03!$AJ:$AK))),2,0),"---")</f>
        <v>---</v>
      </c>
      <c r="P104" s="23" t="str">
        <f>IFERROR(VLOOKUP(F104&amp;"-"&amp;G104,IF($M$4="TE0714_REV01",RAW_m_TE0714_REV01!$AD:$AG,IF($M$4="TE0714_REV02",RAW_m_TE0714_REV02!$AD:$AG,IF($M$4="TE0714_REV03",RAW_m_TE0714_REV03!$AD:$AG))),3,0),"---")</f>
        <v>---</v>
      </c>
      <c r="Q104" s="23" t="str">
        <f>IFERROR(VLOOKUP(N104,IF($M$4="TE0714_REV01",RAW_m_TE0714_REV01!$AE:$AH,IF($M$4="TE0714_REV02",RAW_m_TE0714_REV02!$AE:$AH,IF($M$4="TE0714_REV03",RAW_m_TE0714_REV03!$AE:$AH))),4,0),"---")</f>
        <v>---</v>
      </c>
      <c r="R104" s="23" t="str">
        <f>IFERROR(VLOOKUP(F104&amp;"-"&amp;G104,IF($M$4="TE0714_REV01",RAW_m_TE0714_REV01!$AD:$AG,IF($M$4="TE0714_REV02",RAW_m_TE0714_REV02!$AD:$AG,IF($M$4="TE0714_REV03",RAW_m_TE0714_REV03!$AD:$AG))),4,0),"---")</f>
        <v>---</v>
      </c>
    </row>
    <row r="105" spans="2:18" x14ac:dyDescent="0.25">
      <c r="B105" s="4">
        <v>100</v>
      </c>
      <c r="C105" s="23" t="str">
        <f>IFERROR(INDEX(B2B!A:F,MATCH('B2B Pin Table'!B105,B2B!A:A,0),6),"---")</f>
        <v>100</v>
      </c>
      <c r="D105" s="57" t="str">
        <f>IFERROR(IF((COUNTIF(B2B!A101:K101,H103)&lt;0),"---",INDEX(B2B!A:K,MATCH('B2B Pin Table'!B105,B2B!A:A,0),2)),"---")</f>
        <v>JM1</v>
      </c>
      <c r="E105" s="58" t="str">
        <f>IFERROR(IF((COUNTIF(B2B!A101:K101,H103)&lt;0),"---",INDEX(B2B!A:K,MATCH('B2B Pin Table'!B105,B2B!A:A,0),3)),"---")</f>
        <v>99</v>
      </c>
      <c r="F105" s="57" t="str">
        <f>IFERROR(IF((COUNTIF(B2B!A101:K101,L103)&lt;0),"---",INDEX(B2B!A:K,MATCH('B2B Pin Table'!B105,B2B!A:A,0),4)),"---")</f>
        <v>JM1</v>
      </c>
      <c r="G105" s="23" t="str">
        <f>IFERROR(IF((COUNTIF(B2B!A101:K101,L103)&lt;0),"---",INDEX(B2B!A:K,MATCH('B2B Pin Table'!B105,B2B!A:A,0),5)),"---")</f>
        <v>100</v>
      </c>
      <c r="H105" s="23" t="str">
        <f>IFERROR(IF(VLOOKUP($D105&amp;"-"&amp;$E105,IF($H$4="TEBA0714_REV01",CALC_CONN_TEBA0714_REV01!$F:$I,IF($H$4="TEBB0714_REV01",CALC_CONN_TEBB0714_REV01!$F:$I,IF($H$4="TEBT0714_REV01",CALC_CONN_TEBT0714_REV01!$F:$I))),4,0)="--","---",IF($H$4="TEBA0714_REV01",CALC_CONN_TEBA0714_REV01!$G105&amp; " --&gt; " &amp;CALC_CONN_TEBA0714_REV01!$I105&amp; " --&gt; ",IF($H$4="TEBB0714_REV01",CALC_CONN_TEBB0714_REV01!$G105&amp; " --&gt; " &amp;CALC_CONN_TEBB0714_REV01!$I105&amp; " --&gt; ",IF($H$4="TEBT0714_REV01",CALC_CONN_TEBT0714_REV01!$G105&amp; " --&gt; " &amp;CALC_CONN_TEBT0714_REV01!$I105&amp; " --&gt; ")))),"---")</f>
        <v>---</v>
      </c>
      <c r="I105" s="23" t="str">
        <f>IFERROR(IF(VLOOKUP($D105&amp;"-"&amp;$E105,IF($H$4="TEBA0714_REV01",CALC_CONN_TEBA0714_REV01!$F:$H,IF($H$4="TEBB0714_REV01",CALC_CONN_TEBB0714_REV01!$F:$H,IF($H$4="TEBT0714_REV01",CALC_CONN_TEBT0714_REV01!$F:$H))),3,0)="--",VLOOKUP($D105&amp;"-"&amp;$E105,IF($H$4="TEBA0714_REV01",CALC_CONN_TEBA0714_REV01!$F:$H,IF($H$4="TEBB0714_REV01",CALC_CONN_TEBB0714_REV01!$F:$H,IF($H$4="TEBT0714_REV01",CALC_CONN_TEBT0714_REV01!$F:$H))),2,0),VLOOKUP($D105&amp;"-"&amp;$E105,IF($H$4="TEBA0714_REV01",CALC_CONN_TEBA0714_REV01!$F:$H,IF($H$4="TEBB0714_REV01",CALC_CONN_TEBB0714_REV01!$F:$H,IF($H$4="TEBT0714_REV01",CALC_CONN_TEBT0714_REV01!$F:$H))),3,0)),"---")</f>
        <v>---</v>
      </c>
      <c r="J105" s="23" t="str">
        <f>IFERROR(VLOOKUP(I105,IF($H$4="TEBA0714_REV01",RAW_c_TEBA0714_REV01!$AE:$AM,IF($H$4="TEBB0714_REV01",RAW_c_TEBB0714_REV01!$AE:$AM,IF($H$4="TEBT0714_REV01",RAW_c_TEBT0714_REV01!$AE:$AM))),9,0),"---")</f>
        <v>---</v>
      </c>
      <c r="K105" s="23" t="str">
        <f>IFERROR(VLOOKUP(D105&amp;"-"&amp;E105,IF($H$4="TEBA0714_REV01",RAW_c_TEBA0714_REV01!$AD:$AK,IF($H$4="TEBB0714_REV01",RAW_c_TEBB0714_REV01!$AD:$AK,IF($H$4="TEBT0714_REV01",RAW_c_TEBT0714_REV01!$AD:$AK,"???"))),6,0),"---")</f>
        <v>---</v>
      </c>
      <c r="L105" s="23" t="str">
        <f>IFERROR(VLOOKUP(D105&amp;"-"&amp;E105,IF($H$4="TEBA0714_REV01",RAW_c_TEBA0714_REV01!$AD:$AL,IF($H$4="TEBB0714_REV01",RAW_c_TEBB0714_REV01!$AD:$AL,IF($H$4="TEBT0714_REV01",RAW_c_TEBT0714_REV01!$AD:$AL,"???"))),9,0),"---")</f>
        <v>---</v>
      </c>
      <c r="M105" s="23" t="str">
        <f>IFERROR(IF(VLOOKUP($F105&amp;"-"&amp;$G105,IF($M$4="TE0714_REV01",RAW_m_TE0714_REV01!$F:$AU,IF($M$4="TE0714_REV02",RAW_m_TE0714_REV02!$F:$AU,IF($M$4="TE0714_REV03",RAW_m_TE0714_REV03!$F:$AU))),43,0)="--","---",IF($M$4="TE0714_REV01",RAW_m_TE0714_REV01!$AT105&amp; " --&gt; " &amp;RAW_m_TE0714_REV01!$AU105&amp; " --&gt; ",IF($M$4="TE0714_REV02",RAW_m_TE0714_REV02!$AT105&amp; " --&gt; " &amp;RAW_m_TE0714_REV02!$AU105&amp; " --&gt; ",IF($M$4="TE0714_REV03",RAW_m_TE0714_REV03!$AT105&amp; " --&gt; " &amp;RAW_m_TE0714_REV03!$AU105&amp; " --&gt; ")))),"---")</f>
        <v>---</v>
      </c>
      <c r="N105" s="23" t="str">
        <f>IFERROR(VLOOKUP(F105&amp;"-"&amp;G105,IF($M$4="TE0714_REV01",RAW_m_TE0714_REV01!$AD:$AJ,IF($M$4="TE0714_REV02",RAW_m_TE0714_REV02!$AD:$AJ,IF($M$4="TE0714_REV03",RAW_m_TE0714_REV03!$AD:$AJ))),7,0),"---")</f>
        <v>---</v>
      </c>
      <c r="O105" s="23" t="str">
        <f>IFERROR(VLOOKUP(N105,IF($M$4="TE0714_REV01",RAW_m_TE0714_REV01!$AJ:$AK,IF($M$4="TE0714_REV02",RAW_m_TE0714_REV02!$AJ:$AK,IF($M$4="TE0714_REV03",RAW_m_TE0714_REV03!$AJ:$AK))),2,0),"---")</f>
        <v>---</v>
      </c>
      <c r="P105" s="23" t="str">
        <f>IFERROR(VLOOKUP(F105&amp;"-"&amp;G105,IF($M$4="TE0714_REV01",RAW_m_TE0714_REV01!$AD:$AG,IF($M$4="TE0714_REV02",RAW_m_TE0714_REV02!$AD:$AG,IF($M$4="TE0714_REV03",RAW_m_TE0714_REV03!$AD:$AG))),3,0),"---")</f>
        <v>---</v>
      </c>
      <c r="Q105" s="23" t="str">
        <f>IFERROR(VLOOKUP(N105,IF($M$4="TE0714_REV01",RAW_m_TE0714_REV01!$AE:$AH,IF($M$4="TE0714_REV02",RAW_m_TE0714_REV02!$AE:$AH,IF($M$4="TE0714_REV03",RAW_m_TE0714_REV03!$AE:$AH))),4,0),"---")</f>
        <v>---</v>
      </c>
      <c r="R105" s="23" t="str">
        <f>IFERROR(VLOOKUP(F105&amp;"-"&amp;G105,IF($M$4="TE0714_REV01",RAW_m_TE0714_REV01!$AD:$AG,IF($M$4="TE0714_REV02",RAW_m_TE0714_REV02!$AD:$AG,IF($M$4="TE0714_REV03",RAW_m_TE0714_REV03!$AD:$AG))),4,0),"---")</f>
        <v>---</v>
      </c>
    </row>
    <row r="106" spans="2:18" x14ac:dyDescent="0.25">
      <c r="B106" s="4">
        <v>101</v>
      </c>
      <c r="C106" s="23" t="str">
        <f>IFERROR(INDEX(B2B!A:F,MATCH('B2B Pin Table'!B106,B2B!A:A,0),6),"---")</f>
        <v>1</v>
      </c>
      <c r="D106" s="57" t="str">
        <f>IFERROR(IF((COUNTIF(B2B!A102:K102,H104)&lt;0),"---",INDEX(B2B!A:K,MATCH('B2B Pin Table'!B106,B2B!A:A,0),2)),"---")</f>
        <v>JM2</v>
      </c>
      <c r="E106" s="58" t="str">
        <f>IFERROR(IF((COUNTIF(B2B!A102:K102,H104)&lt;0),"---",INDEX(B2B!A:K,MATCH('B2B Pin Table'!B106,B2B!A:A,0),3)),"---")</f>
        <v>2</v>
      </c>
      <c r="F106" s="57" t="str">
        <f>IFERROR(IF((COUNTIF(B2B!A102:K102,L104)&lt;0),"---",INDEX(B2B!A:K,MATCH('B2B Pin Table'!B106,B2B!A:A,0),4)),"---")</f>
        <v>JM2</v>
      </c>
      <c r="G106" s="23" t="str">
        <f>IFERROR(IF((COUNTIF(B2B!A102:K102,L104)&lt;0),"---",INDEX(B2B!A:K,MATCH('B2B Pin Table'!B106,B2B!A:A,0),5)),"---")</f>
        <v>1</v>
      </c>
      <c r="H106" s="23" t="str">
        <f>IFERROR(IF(VLOOKUP($D106&amp;"-"&amp;$E106,IF($H$4="TEBA0714_REV01",CALC_CONN_TEBA0714_REV01!$F:$I,IF($H$4="TEBB0714_REV01",CALC_CONN_TEBB0714_REV01!$F:$I,IF($H$4="TEBT0714_REV01",CALC_CONN_TEBT0714_REV01!$F:$I))),4,0)="--","---",IF($H$4="TEBA0714_REV01",CALC_CONN_TEBA0714_REV01!$G106&amp; " --&gt; " &amp;CALC_CONN_TEBA0714_REV01!$I106&amp; " --&gt; ",IF($H$4="TEBB0714_REV01",CALC_CONN_TEBB0714_REV01!$G106&amp; " --&gt; " &amp;CALC_CONN_TEBB0714_REV01!$I106&amp; " --&gt; ",IF($H$4="TEBT0714_REV01",CALC_CONN_TEBT0714_REV01!$G106&amp; " --&gt; " &amp;CALC_CONN_TEBT0714_REV01!$I106&amp; " --&gt; ")))),"---")</f>
        <v>---</v>
      </c>
      <c r="I106" s="23" t="str">
        <f>IFERROR(IF(VLOOKUP($D106&amp;"-"&amp;$E106,IF($H$4="TEBA0714_REV01",CALC_CONN_TEBA0714_REV01!$F:$H,IF($H$4="TEBB0714_REV01",CALC_CONN_TEBB0714_REV01!$F:$H,IF($H$4="TEBT0714_REV01",CALC_CONN_TEBT0714_REV01!$F:$H))),3,0)="--",VLOOKUP($D106&amp;"-"&amp;$E106,IF($H$4="TEBA0714_REV01",CALC_CONN_TEBA0714_REV01!$F:$H,IF($H$4="TEBB0714_REV01",CALC_CONN_TEBB0714_REV01!$F:$H,IF($H$4="TEBT0714_REV01",CALC_CONN_TEBT0714_REV01!$F:$H))),2,0),VLOOKUP($D106&amp;"-"&amp;$E106,IF($H$4="TEBA0714_REV01",CALC_CONN_TEBA0714_REV01!$F:$H,IF($H$4="TEBB0714_REV01",CALC_CONN_TEBB0714_REV01!$F:$H,IF($H$4="TEBT0714_REV01",CALC_CONN_TEBT0714_REV01!$F:$H))),3,0)),"---")</f>
        <v>---</v>
      </c>
      <c r="J106" s="23" t="str">
        <f>IFERROR(VLOOKUP(I106,IF($H$4="TEBA0714_REV01",RAW_c_TEBA0714_REV01!$AE:$AM,IF($H$4="TEBB0714_REV01",RAW_c_TEBB0714_REV01!$AE:$AM,IF($H$4="TEBT0714_REV01",RAW_c_TEBT0714_REV01!$AE:$AM))),9,0),"---")</f>
        <v>---</v>
      </c>
      <c r="K106" s="23" t="str">
        <f>IFERROR(VLOOKUP(D106&amp;"-"&amp;E106,IF($H$4="TEBA0714_REV01",RAW_c_TEBA0714_REV01!$AD:$AK,IF($H$4="TEBB0714_REV01",RAW_c_TEBB0714_REV01!$AD:$AK,IF($H$4="TEBT0714_REV01",RAW_c_TEBT0714_REV01!$AD:$AK,"???"))),6,0),"---")</f>
        <v>---</v>
      </c>
      <c r="L106" s="23" t="str">
        <f>IFERROR(VLOOKUP(D106&amp;"-"&amp;E106,IF($H$4="TEBA0714_REV01",RAW_c_TEBA0714_REV01!$AD:$AL,IF($H$4="TEBB0714_REV01",RAW_c_TEBB0714_REV01!$AD:$AL,IF($H$4="TEBT0714_REV01",RAW_c_TEBT0714_REV01!$AD:$AL,"???"))),9,0),"---")</f>
        <v>---</v>
      </c>
      <c r="M106" s="23" t="str">
        <f>IFERROR(IF(VLOOKUP($F106&amp;"-"&amp;$G106,IF($M$4="TE0714_REV01",RAW_m_TE0714_REV01!$F:$AU,IF($M$4="TE0714_REV02",RAW_m_TE0714_REV02!$F:$AU,IF($M$4="TE0714_REV03",RAW_m_TE0714_REV03!$F:$AU))),43,0)="--","---",IF($M$4="TE0714_REV01",RAW_m_TE0714_REV01!$AT106&amp; " --&gt; " &amp;RAW_m_TE0714_REV01!$AU106&amp; " --&gt; ",IF($M$4="TE0714_REV02",RAW_m_TE0714_REV02!$AT106&amp; " --&gt; " &amp;RAW_m_TE0714_REV02!$AU106&amp; " --&gt; ",IF($M$4="TE0714_REV03",RAW_m_TE0714_REV03!$AT106&amp; " --&gt; " &amp;RAW_m_TE0714_REV03!$AU106&amp; " --&gt; ")))),"---")</f>
        <v>---</v>
      </c>
      <c r="N106" s="23" t="str">
        <f>IFERROR(VLOOKUP(F106&amp;"-"&amp;G106,IF($M$4="TE0714_REV01",RAW_m_TE0714_REV01!$AD:$AJ,IF($M$4="TE0714_REV02",RAW_m_TE0714_REV02!$AD:$AJ,IF($M$4="TE0714_REV03",RAW_m_TE0714_REV03!$AD:$AJ))),7,0),"---")</f>
        <v>---</v>
      </c>
      <c r="O106" s="23" t="str">
        <f>IFERROR(VLOOKUP(N106,IF($M$4="TE0714_REV01",RAW_m_TE0714_REV01!$AJ:$AK,IF($M$4="TE0714_REV02",RAW_m_TE0714_REV02!$AJ:$AK,IF($M$4="TE0714_REV03",RAW_m_TE0714_REV03!$AJ:$AK))),2,0),"---")</f>
        <v>---</v>
      </c>
      <c r="P106" s="23" t="str">
        <f>IFERROR(VLOOKUP(F106&amp;"-"&amp;G106,IF($M$4="TE0714_REV01",RAW_m_TE0714_REV01!$AD:$AG,IF($M$4="TE0714_REV02",RAW_m_TE0714_REV02!$AD:$AG,IF($M$4="TE0714_REV03",RAW_m_TE0714_REV03!$AD:$AG))),3,0),"---")</f>
        <v>---</v>
      </c>
      <c r="Q106" s="23" t="str">
        <f>IFERROR(VLOOKUP(N106,IF($M$4="TE0714_REV01",RAW_m_TE0714_REV01!$AE:$AH,IF($M$4="TE0714_REV02",RAW_m_TE0714_REV02!$AE:$AH,IF($M$4="TE0714_REV03",RAW_m_TE0714_REV03!$AE:$AH))),4,0),"---")</f>
        <v>---</v>
      </c>
      <c r="R106" s="23" t="str">
        <f>IFERROR(VLOOKUP(F106&amp;"-"&amp;G106,IF($M$4="TE0714_REV01",RAW_m_TE0714_REV01!$AD:$AG,IF($M$4="TE0714_REV02",RAW_m_TE0714_REV02!$AD:$AG,IF($M$4="TE0714_REV03",RAW_m_TE0714_REV03!$AD:$AG))),4,0),"---")</f>
        <v>---</v>
      </c>
    </row>
    <row r="107" spans="2:18" x14ac:dyDescent="0.25">
      <c r="B107" s="4">
        <v>102</v>
      </c>
      <c r="C107" s="23" t="str">
        <f>IFERROR(INDEX(B2B!A:F,MATCH('B2B Pin Table'!B107,B2B!A:A,0),6),"---")</f>
        <v>2</v>
      </c>
      <c r="D107" s="57" t="str">
        <f>IFERROR(IF((COUNTIF(B2B!A103:K103,H105)&lt;0),"---",INDEX(B2B!A:K,MATCH('B2B Pin Table'!B107,B2B!A:A,0),2)),"---")</f>
        <v>JM2</v>
      </c>
      <c r="E107" s="58" t="str">
        <f>IFERROR(IF((COUNTIF(B2B!A103:K103,H105)&lt;0),"---",INDEX(B2B!A:K,MATCH('B2B Pin Table'!B107,B2B!A:A,0),3)),"---")</f>
        <v>1</v>
      </c>
      <c r="F107" s="57" t="str">
        <f>IFERROR(IF((COUNTIF(B2B!A103:K103,L105)&lt;0),"---",INDEX(B2B!A:K,MATCH('B2B Pin Table'!B107,B2B!A:A,0),4)),"---")</f>
        <v>JM2</v>
      </c>
      <c r="G107" s="23" t="str">
        <f>IFERROR(IF((COUNTIF(B2B!A103:K103,L105)&lt;0),"---",INDEX(B2B!A:K,MATCH('B2B Pin Table'!B107,B2B!A:A,0),5)),"---")</f>
        <v>2</v>
      </c>
      <c r="H107" s="23" t="str">
        <f>IFERROR(IF(VLOOKUP($D107&amp;"-"&amp;$E107,IF($H$4="TEBA0714_REV01",CALC_CONN_TEBA0714_REV01!$F:$I,IF($H$4="TEBB0714_REV01",CALC_CONN_TEBB0714_REV01!$F:$I,IF($H$4="TEBT0714_REV01",CALC_CONN_TEBT0714_REV01!$F:$I))),4,0)="--","---",IF($H$4="TEBA0714_REV01",CALC_CONN_TEBA0714_REV01!$G107&amp; " --&gt; " &amp;CALC_CONN_TEBA0714_REV01!$I107&amp; " --&gt; ",IF($H$4="TEBB0714_REV01",CALC_CONN_TEBB0714_REV01!$G107&amp; " --&gt; " &amp;CALC_CONN_TEBB0714_REV01!$I107&amp; " --&gt; ",IF($H$4="TEBT0714_REV01",CALC_CONN_TEBT0714_REV01!$G107&amp; " --&gt; " &amp;CALC_CONN_TEBT0714_REV01!$I107&amp; " --&gt; ")))),"---")</f>
        <v>---</v>
      </c>
      <c r="I107" s="23" t="str">
        <f>IFERROR(IF(VLOOKUP($D107&amp;"-"&amp;$E107,IF($H$4="TEBA0714_REV01",CALC_CONN_TEBA0714_REV01!$F:$H,IF($H$4="TEBB0714_REV01",CALC_CONN_TEBB0714_REV01!$F:$H,IF($H$4="TEBT0714_REV01",CALC_CONN_TEBT0714_REV01!$F:$H))),3,0)="--",VLOOKUP($D107&amp;"-"&amp;$E107,IF($H$4="TEBA0714_REV01",CALC_CONN_TEBA0714_REV01!$F:$H,IF($H$4="TEBB0714_REV01",CALC_CONN_TEBB0714_REV01!$F:$H,IF($H$4="TEBT0714_REV01",CALC_CONN_TEBT0714_REV01!$F:$H))),2,0),VLOOKUP($D107&amp;"-"&amp;$E107,IF($H$4="TEBA0714_REV01",CALC_CONN_TEBA0714_REV01!$F:$H,IF($H$4="TEBB0714_REV01",CALC_CONN_TEBB0714_REV01!$F:$H,IF($H$4="TEBT0714_REV01",CALC_CONN_TEBT0714_REV01!$F:$H))),3,0)),"---")</f>
        <v>---</v>
      </c>
      <c r="J107" s="23" t="str">
        <f>IFERROR(VLOOKUP(I107,IF($H$4="TEBA0714_REV01",RAW_c_TEBA0714_REV01!$AE:$AM,IF($H$4="TEBB0714_REV01",RAW_c_TEBB0714_REV01!$AE:$AM,IF($H$4="TEBT0714_REV01",RAW_c_TEBT0714_REV01!$AE:$AM))),9,0),"---")</f>
        <v>---</v>
      </c>
      <c r="K107" s="23" t="str">
        <f>IFERROR(VLOOKUP(D107&amp;"-"&amp;E107,IF($H$4="TEBA0714_REV01",RAW_c_TEBA0714_REV01!$AD:$AK,IF($H$4="TEBB0714_REV01",RAW_c_TEBB0714_REV01!$AD:$AK,IF($H$4="TEBT0714_REV01",RAW_c_TEBT0714_REV01!$AD:$AK,"???"))),6,0),"---")</f>
        <v>---</v>
      </c>
      <c r="L107" s="23" t="str">
        <f>IFERROR(VLOOKUP(D107&amp;"-"&amp;E107,IF($H$4="TEBA0714_REV01",RAW_c_TEBA0714_REV01!$AD:$AL,IF($H$4="TEBB0714_REV01",RAW_c_TEBB0714_REV01!$AD:$AL,IF($H$4="TEBT0714_REV01",RAW_c_TEBT0714_REV01!$AD:$AL,"???"))),9,0),"---")</f>
        <v>---</v>
      </c>
      <c r="M107" s="23" t="str">
        <f>IFERROR(IF(VLOOKUP($F107&amp;"-"&amp;$G107,IF($M$4="TE0714_REV01",RAW_m_TE0714_REV01!$F:$AU,IF($M$4="TE0714_REV02",RAW_m_TE0714_REV02!$F:$AU,IF($M$4="TE0714_REV03",RAW_m_TE0714_REV03!$F:$AU))),43,0)="--","---",IF($M$4="TE0714_REV01",RAW_m_TE0714_REV01!$AT107&amp; " --&gt; " &amp;RAW_m_TE0714_REV01!$AU107&amp; " --&gt; ",IF($M$4="TE0714_REV02",RAW_m_TE0714_REV02!$AT107&amp; " --&gt; " &amp;RAW_m_TE0714_REV02!$AU107&amp; " --&gt; ",IF($M$4="TE0714_REV03",RAW_m_TE0714_REV03!$AT107&amp; " --&gt; " &amp;RAW_m_TE0714_REV03!$AU107&amp; " --&gt; ")))),"---")</f>
        <v>---</v>
      </c>
      <c r="N107" s="23" t="str">
        <f>IFERROR(VLOOKUP(F107&amp;"-"&amp;G107,IF($M$4="TE0714_REV01",RAW_m_TE0714_REV01!$AD:$AJ,IF($M$4="TE0714_REV02",RAW_m_TE0714_REV02!$AD:$AJ,IF($M$4="TE0714_REV03",RAW_m_TE0714_REV03!$AD:$AJ))),7,0),"---")</f>
        <v>---</v>
      </c>
      <c r="O107" s="23" t="str">
        <f>IFERROR(VLOOKUP(N107,IF($M$4="TE0714_REV01",RAW_m_TE0714_REV01!$AJ:$AK,IF($M$4="TE0714_REV02",RAW_m_TE0714_REV02!$AJ:$AK,IF($M$4="TE0714_REV03",RAW_m_TE0714_REV03!$AJ:$AK))),2,0),"---")</f>
        <v>---</v>
      </c>
      <c r="P107" s="23" t="str">
        <f>IFERROR(VLOOKUP(F107&amp;"-"&amp;G107,IF($M$4="TE0714_REV01",RAW_m_TE0714_REV01!$AD:$AG,IF($M$4="TE0714_REV02",RAW_m_TE0714_REV02!$AD:$AG,IF($M$4="TE0714_REV03",RAW_m_TE0714_REV03!$AD:$AG))),3,0),"---")</f>
        <v>---</v>
      </c>
      <c r="Q107" s="23" t="str">
        <f>IFERROR(VLOOKUP(N107,IF($M$4="TE0714_REV01",RAW_m_TE0714_REV01!$AE:$AH,IF($M$4="TE0714_REV02",RAW_m_TE0714_REV02!$AE:$AH,IF($M$4="TE0714_REV03",RAW_m_TE0714_REV03!$AE:$AH))),4,0),"---")</f>
        <v>---</v>
      </c>
      <c r="R107" s="23" t="str">
        <f>IFERROR(VLOOKUP(F107&amp;"-"&amp;G107,IF($M$4="TE0714_REV01",RAW_m_TE0714_REV01!$AD:$AG,IF($M$4="TE0714_REV02",RAW_m_TE0714_REV02!$AD:$AG,IF($M$4="TE0714_REV03",RAW_m_TE0714_REV03!$AD:$AG))),4,0),"---")</f>
        <v>---</v>
      </c>
    </row>
    <row r="108" spans="2:18" x14ac:dyDescent="0.25">
      <c r="B108" s="4">
        <v>103</v>
      </c>
      <c r="C108" s="23" t="str">
        <f>IFERROR(INDEX(B2B!A:F,MATCH('B2B Pin Table'!B108,B2B!A:A,0),6),"---")</f>
        <v>3</v>
      </c>
      <c r="D108" s="57" t="str">
        <f>IFERROR(IF((COUNTIF(B2B!A104:K104,H106)&lt;0),"---",INDEX(B2B!A:K,MATCH('B2B Pin Table'!B108,B2B!A:A,0),2)),"---")</f>
        <v>JM2</v>
      </c>
      <c r="E108" s="58" t="str">
        <f>IFERROR(IF((COUNTIF(B2B!A104:K104,H106)&lt;0),"---",INDEX(B2B!A:K,MATCH('B2B Pin Table'!B108,B2B!A:A,0),3)),"---")</f>
        <v>4</v>
      </c>
      <c r="F108" s="57" t="str">
        <f>IFERROR(IF((COUNTIF(B2B!A104:K104,L106)&lt;0),"---",INDEX(B2B!A:K,MATCH('B2B Pin Table'!B108,B2B!A:A,0),4)),"---")</f>
        <v>JM2</v>
      </c>
      <c r="G108" s="23" t="str">
        <f>IFERROR(IF((COUNTIF(B2B!A104:K104,L106)&lt;0),"---",INDEX(B2B!A:K,MATCH('B2B Pin Table'!B108,B2B!A:A,0),5)),"---")</f>
        <v>3</v>
      </c>
      <c r="H108" s="23" t="str">
        <f>IFERROR(IF(VLOOKUP($D108&amp;"-"&amp;$E108,IF($H$4="TEBA0714_REV01",CALC_CONN_TEBA0714_REV01!$F:$I,IF($H$4="TEBB0714_REV01",CALC_CONN_TEBB0714_REV01!$F:$I,IF($H$4="TEBT0714_REV01",CALC_CONN_TEBT0714_REV01!$F:$I))),4,0)="--","---",IF($H$4="TEBA0714_REV01",CALC_CONN_TEBA0714_REV01!$G108&amp; " --&gt; " &amp;CALC_CONN_TEBA0714_REV01!$I108&amp; " --&gt; ",IF($H$4="TEBB0714_REV01",CALC_CONN_TEBB0714_REV01!$G108&amp; " --&gt; " &amp;CALC_CONN_TEBB0714_REV01!$I108&amp; " --&gt; ",IF($H$4="TEBT0714_REV01",CALC_CONN_TEBT0714_REV01!$G108&amp; " --&gt; " &amp;CALC_CONN_TEBT0714_REV01!$I108&amp; " --&gt; ")))),"---")</f>
        <v>---</v>
      </c>
      <c r="I108" s="23" t="str">
        <f>IFERROR(IF(VLOOKUP($D108&amp;"-"&amp;$E108,IF($H$4="TEBA0714_REV01",CALC_CONN_TEBA0714_REV01!$F:$H,IF($H$4="TEBB0714_REV01",CALC_CONN_TEBB0714_REV01!$F:$H,IF($H$4="TEBT0714_REV01",CALC_CONN_TEBT0714_REV01!$F:$H))),3,0)="--",VLOOKUP($D108&amp;"-"&amp;$E108,IF($H$4="TEBA0714_REV01",CALC_CONN_TEBA0714_REV01!$F:$H,IF($H$4="TEBB0714_REV01",CALC_CONN_TEBB0714_REV01!$F:$H,IF($H$4="TEBT0714_REV01",CALC_CONN_TEBT0714_REV01!$F:$H))),2,0),VLOOKUP($D108&amp;"-"&amp;$E108,IF($H$4="TEBA0714_REV01",CALC_CONN_TEBA0714_REV01!$F:$H,IF($H$4="TEBB0714_REV01",CALC_CONN_TEBB0714_REV01!$F:$H,IF($H$4="TEBT0714_REV01",CALC_CONN_TEBT0714_REV01!$F:$H))),3,0)),"---")</f>
        <v>---</v>
      </c>
      <c r="J108" s="23" t="str">
        <f>IFERROR(VLOOKUP(I108,IF($H$4="TEBA0714_REV01",RAW_c_TEBA0714_REV01!$AE:$AM,IF($H$4="TEBB0714_REV01",RAW_c_TEBB0714_REV01!$AE:$AM,IF($H$4="TEBT0714_REV01",RAW_c_TEBT0714_REV01!$AE:$AM))),9,0),"---")</f>
        <v>---</v>
      </c>
      <c r="K108" s="23" t="str">
        <f>IFERROR(VLOOKUP(D108&amp;"-"&amp;E108,IF($H$4="TEBA0714_REV01",RAW_c_TEBA0714_REV01!$AD:$AK,IF($H$4="TEBB0714_REV01",RAW_c_TEBB0714_REV01!$AD:$AK,IF($H$4="TEBT0714_REV01",RAW_c_TEBT0714_REV01!$AD:$AK,"???"))),6,0),"---")</f>
        <v>---</v>
      </c>
      <c r="L108" s="23" t="str">
        <f>IFERROR(VLOOKUP(D108&amp;"-"&amp;E108,IF($H$4="TEBA0714_REV01",RAW_c_TEBA0714_REV01!$AD:$AL,IF($H$4="TEBB0714_REV01",RAW_c_TEBB0714_REV01!$AD:$AL,IF($H$4="TEBT0714_REV01",RAW_c_TEBT0714_REV01!$AD:$AL,"???"))),9,0),"---")</f>
        <v>---</v>
      </c>
      <c r="M108" s="23" t="str">
        <f>IFERROR(IF(VLOOKUP($F108&amp;"-"&amp;$G108,IF($M$4="TE0714_REV01",RAW_m_TE0714_REV01!$F:$AU,IF($M$4="TE0714_REV02",RAW_m_TE0714_REV02!$F:$AU,IF($M$4="TE0714_REV03",RAW_m_TE0714_REV03!$F:$AU))),43,0)="--","---",IF($M$4="TE0714_REV01",RAW_m_TE0714_REV01!$AT108&amp; " --&gt; " &amp;RAW_m_TE0714_REV01!$AU108&amp; " --&gt; ",IF($M$4="TE0714_REV02",RAW_m_TE0714_REV02!$AT108&amp; " --&gt; " &amp;RAW_m_TE0714_REV02!$AU108&amp; " --&gt; ",IF($M$4="TE0714_REV03",RAW_m_TE0714_REV03!$AT108&amp; " --&gt; " &amp;RAW_m_TE0714_REV03!$AU108&amp; " --&gt; ")))),"---")</f>
        <v>---</v>
      </c>
      <c r="N108" s="23" t="str">
        <f>IFERROR(VLOOKUP(F108&amp;"-"&amp;G108,IF($M$4="TE0714_REV01",RAW_m_TE0714_REV01!$AD:$AJ,IF($M$4="TE0714_REV02",RAW_m_TE0714_REV02!$AD:$AJ,IF($M$4="TE0714_REV03",RAW_m_TE0714_REV03!$AD:$AJ))),7,0),"---")</f>
        <v>---</v>
      </c>
      <c r="O108" s="23" t="str">
        <f>IFERROR(VLOOKUP(N108,IF($M$4="TE0714_REV01",RAW_m_TE0714_REV01!$AJ:$AK,IF($M$4="TE0714_REV02",RAW_m_TE0714_REV02!$AJ:$AK,IF($M$4="TE0714_REV03",RAW_m_TE0714_REV03!$AJ:$AK))),2,0),"---")</f>
        <v>---</v>
      </c>
      <c r="P108" s="23" t="str">
        <f>IFERROR(VLOOKUP(F108&amp;"-"&amp;G108,IF($M$4="TE0714_REV01",RAW_m_TE0714_REV01!$AD:$AG,IF($M$4="TE0714_REV02",RAW_m_TE0714_REV02!$AD:$AG,IF($M$4="TE0714_REV03",RAW_m_TE0714_REV03!$AD:$AG))),3,0),"---")</f>
        <v>---</v>
      </c>
      <c r="Q108" s="23" t="str">
        <f>IFERROR(VLOOKUP(N108,IF($M$4="TE0714_REV01",RAW_m_TE0714_REV01!$AE:$AH,IF($M$4="TE0714_REV02",RAW_m_TE0714_REV02!$AE:$AH,IF($M$4="TE0714_REV03",RAW_m_TE0714_REV03!$AE:$AH))),4,0),"---")</f>
        <v>---</v>
      </c>
      <c r="R108" s="23" t="str">
        <f>IFERROR(VLOOKUP(F108&amp;"-"&amp;G108,IF($M$4="TE0714_REV01",RAW_m_TE0714_REV01!$AD:$AG,IF($M$4="TE0714_REV02",RAW_m_TE0714_REV02!$AD:$AG,IF($M$4="TE0714_REV03",RAW_m_TE0714_REV03!$AD:$AG))),4,0),"---")</f>
        <v>---</v>
      </c>
    </row>
    <row r="109" spans="2:18" x14ac:dyDescent="0.25">
      <c r="B109" s="4">
        <v>104</v>
      </c>
      <c r="C109" s="23" t="str">
        <f>IFERROR(INDEX(B2B!A:F,MATCH('B2B Pin Table'!B109,B2B!A:A,0),6),"---")</f>
        <v>4</v>
      </c>
      <c r="D109" s="57" t="str">
        <f>IFERROR(IF((COUNTIF(B2B!A105:K105,H107)&lt;0),"---",INDEX(B2B!A:K,MATCH('B2B Pin Table'!B109,B2B!A:A,0),2)),"---")</f>
        <v>JM2</v>
      </c>
      <c r="E109" s="58" t="str">
        <f>IFERROR(IF((COUNTIF(B2B!A105:K105,H107)&lt;0),"---",INDEX(B2B!A:K,MATCH('B2B Pin Table'!B109,B2B!A:A,0),3)),"---")</f>
        <v>3</v>
      </c>
      <c r="F109" s="57" t="str">
        <f>IFERROR(IF((COUNTIF(B2B!A105:K105,L107)&lt;0),"---",INDEX(B2B!A:K,MATCH('B2B Pin Table'!B109,B2B!A:A,0),4)),"---")</f>
        <v>JM2</v>
      </c>
      <c r="G109" s="23" t="str">
        <f>IFERROR(IF((COUNTIF(B2B!A105:K105,L107)&lt;0),"---",INDEX(B2B!A:K,MATCH('B2B Pin Table'!B109,B2B!A:A,0),5)),"---")</f>
        <v>4</v>
      </c>
      <c r="H109" s="23" t="str">
        <f>IFERROR(IF(VLOOKUP($D109&amp;"-"&amp;$E109,IF($H$4="TEBA0714_REV01",CALC_CONN_TEBA0714_REV01!$F:$I,IF($H$4="TEBB0714_REV01",CALC_CONN_TEBB0714_REV01!$F:$I,IF($H$4="TEBT0714_REV01",CALC_CONN_TEBT0714_REV01!$F:$I))),4,0)="--","---",IF($H$4="TEBA0714_REV01",CALC_CONN_TEBA0714_REV01!$G109&amp; " --&gt; " &amp;CALC_CONN_TEBA0714_REV01!$I109&amp; " --&gt; ",IF($H$4="TEBB0714_REV01",CALC_CONN_TEBB0714_REV01!$G109&amp; " --&gt; " &amp;CALC_CONN_TEBB0714_REV01!$I109&amp; " --&gt; ",IF($H$4="TEBT0714_REV01",CALC_CONN_TEBT0714_REV01!$G109&amp; " --&gt; " &amp;CALC_CONN_TEBT0714_REV01!$I109&amp; " --&gt; ")))),"---")</f>
        <v>---</v>
      </c>
      <c r="I109" s="23" t="str">
        <f>IFERROR(IF(VLOOKUP($D109&amp;"-"&amp;$E109,IF($H$4="TEBA0714_REV01",CALC_CONN_TEBA0714_REV01!$F:$H,IF($H$4="TEBB0714_REV01",CALC_CONN_TEBB0714_REV01!$F:$H,IF($H$4="TEBT0714_REV01",CALC_CONN_TEBT0714_REV01!$F:$H))),3,0)="--",VLOOKUP($D109&amp;"-"&amp;$E109,IF($H$4="TEBA0714_REV01",CALC_CONN_TEBA0714_REV01!$F:$H,IF($H$4="TEBB0714_REV01",CALC_CONN_TEBB0714_REV01!$F:$H,IF($H$4="TEBT0714_REV01",CALC_CONN_TEBT0714_REV01!$F:$H))),2,0),VLOOKUP($D109&amp;"-"&amp;$E109,IF($H$4="TEBA0714_REV01",CALC_CONN_TEBA0714_REV01!$F:$H,IF($H$4="TEBB0714_REV01",CALC_CONN_TEBB0714_REV01!$F:$H,IF($H$4="TEBT0714_REV01",CALC_CONN_TEBT0714_REV01!$F:$H))),3,0)),"---")</f>
        <v>---</v>
      </c>
      <c r="J109" s="23" t="str">
        <f>IFERROR(VLOOKUP(I109,IF($H$4="TEBA0714_REV01",RAW_c_TEBA0714_REV01!$AE:$AM,IF($H$4="TEBB0714_REV01",RAW_c_TEBB0714_REV01!$AE:$AM,IF($H$4="TEBT0714_REV01",RAW_c_TEBT0714_REV01!$AE:$AM))),9,0),"---")</f>
        <v>---</v>
      </c>
      <c r="K109" s="23" t="str">
        <f>IFERROR(VLOOKUP(D109&amp;"-"&amp;E109,IF($H$4="TEBA0714_REV01",RAW_c_TEBA0714_REV01!$AD:$AK,IF($H$4="TEBB0714_REV01",RAW_c_TEBB0714_REV01!$AD:$AK,IF($H$4="TEBT0714_REV01",RAW_c_TEBT0714_REV01!$AD:$AK,"???"))),6,0),"---")</f>
        <v>---</v>
      </c>
      <c r="L109" s="23" t="str">
        <f>IFERROR(VLOOKUP(D109&amp;"-"&amp;E109,IF($H$4="TEBA0714_REV01",RAW_c_TEBA0714_REV01!$AD:$AL,IF($H$4="TEBB0714_REV01",RAW_c_TEBB0714_REV01!$AD:$AL,IF($H$4="TEBT0714_REV01",RAW_c_TEBT0714_REV01!$AD:$AL,"???"))),9,0),"---")</f>
        <v>---</v>
      </c>
      <c r="M109" s="23" t="str">
        <f>IFERROR(IF(VLOOKUP($F109&amp;"-"&amp;$G109,IF($M$4="TE0714_REV01",RAW_m_TE0714_REV01!$F:$AU,IF($M$4="TE0714_REV02",RAW_m_TE0714_REV02!$F:$AU,IF($M$4="TE0714_REV03",RAW_m_TE0714_REV03!$F:$AU))),43,0)="--","---",IF($M$4="TE0714_REV01",RAW_m_TE0714_REV01!$AT109&amp; " --&gt; " &amp;RAW_m_TE0714_REV01!$AU109&amp; " --&gt; ",IF($M$4="TE0714_REV02",RAW_m_TE0714_REV02!$AT109&amp; " --&gt; " &amp;RAW_m_TE0714_REV02!$AU109&amp; " --&gt; ",IF($M$4="TE0714_REV03",RAW_m_TE0714_REV03!$AT109&amp; " --&gt; " &amp;RAW_m_TE0714_REV03!$AU109&amp; " --&gt; ")))),"---")</f>
        <v>---</v>
      </c>
      <c r="N109" s="23" t="str">
        <f>IFERROR(VLOOKUP(F109&amp;"-"&amp;G109,IF($M$4="TE0714_REV01",RAW_m_TE0714_REV01!$AD:$AJ,IF($M$4="TE0714_REV02",RAW_m_TE0714_REV02!$AD:$AJ,IF($M$4="TE0714_REV03",RAW_m_TE0714_REV03!$AD:$AJ))),7,0),"---")</f>
        <v>---</v>
      </c>
      <c r="O109" s="23" t="str">
        <f>IFERROR(VLOOKUP(N109,IF($M$4="TE0714_REV01",RAW_m_TE0714_REV01!$AJ:$AK,IF($M$4="TE0714_REV02",RAW_m_TE0714_REV02!$AJ:$AK,IF($M$4="TE0714_REV03",RAW_m_TE0714_REV03!$AJ:$AK))),2,0),"---")</f>
        <v>---</v>
      </c>
      <c r="P109" s="23" t="str">
        <f>IFERROR(VLOOKUP(F109&amp;"-"&amp;G109,IF($M$4="TE0714_REV01",RAW_m_TE0714_REV01!$AD:$AG,IF($M$4="TE0714_REV02",RAW_m_TE0714_REV02!$AD:$AG,IF($M$4="TE0714_REV03",RAW_m_TE0714_REV03!$AD:$AG))),3,0),"---")</f>
        <v>---</v>
      </c>
      <c r="Q109" s="23" t="str">
        <f>IFERROR(VLOOKUP(N109,IF($M$4="TE0714_REV01",RAW_m_TE0714_REV01!$AE:$AH,IF($M$4="TE0714_REV02",RAW_m_TE0714_REV02!$AE:$AH,IF($M$4="TE0714_REV03",RAW_m_TE0714_REV03!$AE:$AH))),4,0),"---")</f>
        <v>---</v>
      </c>
      <c r="R109" s="23" t="str">
        <f>IFERROR(VLOOKUP(F109&amp;"-"&amp;G109,IF($M$4="TE0714_REV01",RAW_m_TE0714_REV01!$AD:$AG,IF($M$4="TE0714_REV02",RAW_m_TE0714_REV02!$AD:$AG,IF($M$4="TE0714_REV03",RAW_m_TE0714_REV03!$AD:$AG))),4,0),"---")</f>
        <v>---</v>
      </c>
    </row>
    <row r="110" spans="2:18" x14ac:dyDescent="0.25">
      <c r="B110" s="4">
        <v>105</v>
      </c>
      <c r="C110" s="23" t="str">
        <f>IFERROR(INDEX(B2B!A:F,MATCH('B2B Pin Table'!B110,B2B!A:A,0),6),"---")</f>
        <v>5</v>
      </c>
      <c r="D110" s="57" t="str">
        <f>IFERROR(IF((COUNTIF(B2B!A106:K106,H108)&lt;0),"---",INDEX(B2B!A:K,MATCH('B2B Pin Table'!B110,B2B!A:A,0),2)),"---")</f>
        <v>JM2</v>
      </c>
      <c r="E110" s="58" t="str">
        <f>IFERROR(IF((COUNTIF(B2B!A106:K106,H108)&lt;0),"---",INDEX(B2B!A:K,MATCH('B2B Pin Table'!B110,B2B!A:A,0),3)),"---")</f>
        <v>6</v>
      </c>
      <c r="F110" s="57" t="str">
        <f>IFERROR(IF((COUNTIF(B2B!A106:K106,L108)&lt;0),"---",INDEX(B2B!A:K,MATCH('B2B Pin Table'!B110,B2B!A:A,0),4)),"---")</f>
        <v>JM2</v>
      </c>
      <c r="G110" s="23" t="str">
        <f>IFERROR(IF((COUNTIF(B2B!A106:K106,L108)&lt;0),"---",INDEX(B2B!A:K,MATCH('B2B Pin Table'!B110,B2B!A:A,0),5)),"---")</f>
        <v>5</v>
      </c>
      <c r="H110" s="23" t="str">
        <f>IFERROR(IF(VLOOKUP($D110&amp;"-"&amp;$E110,IF($H$4="TEBA0714_REV01",CALC_CONN_TEBA0714_REV01!$F:$I,IF($H$4="TEBB0714_REV01",CALC_CONN_TEBB0714_REV01!$F:$I,IF($H$4="TEBT0714_REV01",CALC_CONN_TEBT0714_REV01!$F:$I))),4,0)="--","---",IF($H$4="TEBA0714_REV01",CALC_CONN_TEBA0714_REV01!$G110&amp; " --&gt; " &amp;CALC_CONN_TEBA0714_REV01!$I110&amp; " --&gt; ",IF($H$4="TEBB0714_REV01",CALC_CONN_TEBB0714_REV01!$G110&amp; " --&gt; " &amp;CALC_CONN_TEBB0714_REV01!$I110&amp; " --&gt; ",IF($H$4="TEBT0714_REV01",CALC_CONN_TEBT0714_REV01!$G110&amp; " --&gt; " &amp;CALC_CONN_TEBT0714_REV01!$I110&amp; " --&gt; ")))),"---")</f>
        <v>---</v>
      </c>
      <c r="I110" s="23" t="str">
        <f>IFERROR(IF(VLOOKUP($D110&amp;"-"&amp;$E110,IF($H$4="TEBA0714_REV01",CALC_CONN_TEBA0714_REV01!$F:$H,IF($H$4="TEBB0714_REV01",CALC_CONN_TEBB0714_REV01!$F:$H,IF($H$4="TEBT0714_REV01",CALC_CONN_TEBT0714_REV01!$F:$H))),3,0)="--",VLOOKUP($D110&amp;"-"&amp;$E110,IF($H$4="TEBA0714_REV01",CALC_CONN_TEBA0714_REV01!$F:$H,IF($H$4="TEBB0714_REV01",CALC_CONN_TEBB0714_REV01!$F:$H,IF($H$4="TEBT0714_REV01",CALC_CONN_TEBT0714_REV01!$F:$H))),2,0),VLOOKUP($D110&amp;"-"&amp;$E110,IF($H$4="TEBA0714_REV01",CALC_CONN_TEBA0714_REV01!$F:$H,IF($H$4="TEBB0714_REV01",CALC_CONN_TEBB0714_REV01!$F:$H,IF($H$4="TEBT0714_REV01",CALC_CONN_TEBT0714_REV01!$F:$H))),3,0)),"---")</f>
        <v>---</v>
      </c>
      <c r="J110" s="23" t="str">
        <f>IFERROR(VLOOKUP(I110,IF($H$4="TEBA0714_REV01",RAW_c_TEBA0714_REV01!$AE:$AM,IF($H$4="TEBB0714_REV01",RAW_c_TEBB0714_REV01!$AE:$AM,IF($H$4="TEBT0714_REV01",RAW_c_TEBT0714_REV01!$AE:$AM))),9,0),"---")</f>
        <v>---</v>
      </c>
      <c r="K110" s="23" t="str">
        <f>IFERROR(VLOOKUP(D110&amp;"-"&amp;E110,IF($H$4="TEBA0714_REV01",RAW_c_TEBA0714_REV01!$AD:$AK,IF($H$4="TEBB0714_REV01",RAW_c_TEBB0714_REV01!$AD:$AK,IF($H$4="TEBT0714_REV01",RAW_c_TEBT0714_REV01!$AD:$AK,"???"))),6,0),"---")</f>
        <v>---</v>
      </c>
      <c r="L110" s="23" t="str">
        <f>IFERROR(VLOOKUP(D110&amp;"-"&amp;E110,IF($H$4="TEBA0714_REV01",RAW_c_TEBA0714_REV01!$AD:$AL,IF($H$4="TEBB0714_REV01",RAW_c_TEBB0714_REV01!$AD:$AL,IF($H$4="TEBT0714_REV01",RAW_c_TEBT0714_REV01!$AD:$AL,"???"))),9,0),"---")</f>
        <v>---</v>
      </c>
      <c r="M110" s="23" t="str">
        <f>IFERROR(IF(VLOOKUP($F110&amp;"-"&amp;$G110,IF($M$4="TE0714_REV01",RAW_m_TE0714_REV01!$F:$AU,IF($M$4="TE0714_REV02",RAW_m_TE0714_REV02!$F:$AU,IF($M$4="TE0714_REV03",RAW_m_TE0714_REV03!$F:$AU))),43,0)="--","---",IF($M$4="TE0714_REV01",RAW_m_TE0714_REV01!$AT110&amp; " --&gt; " &amp;RAW_m_TE0714_REV01!$AU110&amp; " --&gt; ",IF($M$4="TE0714_REV02",RAW_m_TE0714_REV02!$AT110&amp; " --&gt; " &amp;RAW_m_TE0714_REV02!$AU110&amp; " --&gt; ",IF($M$4="TE0714_REV03",RAW_m_TE0714_REV03!$AT110&amp; " --&gt; " &amp;RAW_m_TE0714_REV03!$AU110&amp; " --&gt; ")))),"---")</f>
        <v>---</v>
      </c>
      <c r="N110" s="23" t="str">
        <f>IFERROR(VLOOKUP(F110&amp;"-"&amp;G110,IF($M$4="TE0714_REV01",RAW_m_TE0714_REV01!$AD:$AJ,IF($M$4="TE0714_REV02",RAW_m_TE0714_REV02!$AD:$AJ,IF($M$4="TE0714_REV03",RAW_m_TE0714_REV03!$AD:$AJ))),7,0),"---")</f>
        <v>---</v>
      </c>
      <c r="O110" s="23" t="str">
        <f>IFERROR(VLOOKUP(N110,IF($M$4="TE0714_REV01",RAW_m_TE0714_REV01!$AJ:$AK,IF($M$4="TE0714_REV02",RAW_m_TE0714_REV02!$AJ:$AK,IF($M$4="TE0714_REV03",RAW_m_TE0714_REV03!$AJ:$AK))),2,0),"---")</f>
        <v>---</v>
      </c>
      <c r="P110" s="23" t="str">
        <f>IFERROR(VLOOKUP(F110&amp;"-"&amp;G110,IF($M$4="TE0714_REV01",RAW_m_TE0714_REV01!$AD:$AG,IF($M$4="TE0714_REV02",RAW_m_TE0714_REV02!$AD:$AG,IF($M$4="TE0714_REV03",RAW_m_TE0714_REV03!$AD:$AG))),3,0),"---")</f>
        <v>---</v>
      </c>
      <c r="Q110" s="23" t="str">
        <f>IFERROR(VLOOKUP(N110,IF($M$4="TE0714_REV01",RAW_m_TE0714_REV01!$AE:$AH,IF($M$4="TE0714_REV02",RAW_m_TE0714_REV02!$AE:$AH,IF($M$4="TE0714_REV03",RAW_m_TE0714_REV03!$AE:$AH))),4,0),"---")</f>
        <v>---</v>
      </c>
      <c r="R110" s="23" t="str">
        <f>IFERROR(VLOOKUP(F110&amp;"-"&amp;G110,IF($M$4="TE0714_REV01",RAW_m_TE0714_REV01!$AD:$AG,IF($M$4="TE0714_REV02",RAW_m_TE0714_REV02!$AD:$AG,IF($M$4="TE0714_REV03",RAW_m_TE0714_REV03!$AD:$AG))),4,0),"---")</f>
        <v>---</v>
      </c>
    </row>
    <row r="111" spans="2:18" x14ac:dyDescent="0.25">
      <c r="B111" s="4">
        <v>106</v>
      </c>
      <c r="C111" s="23" t="str">
        <f>IFERROR(INDEX(B2B!A:F,MATCH('B2B Pin Table'!B111,B2B!A:A,0),6),"---")</f>
        <v>6</v>
      </c>
      <c r="D111" s="57" t="str">
        <f>IFERROR(IF((COUNTIF(B2B!A107:K107,H109)&lt;0),"---",INDEX(B2B!A:K,MATCH('B2B Pin Table'!B111,B2B!A:A,0),2)),"---")</f>
        <v>JM2</v>
      </c>
      <c r="E111" s="58" t="str">
        <f>IFERROR(IF((COUNTIF(B2B!A107:K107,H109)&lt;0),"---",INDEX(B2B!A:K,MATCH('B2B Pin Table'!B111,B2B!A:A,0),3)),"---")</f>
        <v>5</v>
      </c>
      <c r="F111" s="57" t="str">
        <f>IFERROR(IF((COUNTIF(B2B!A107:K107,L109)&lt;0),"---",INDEX(B2B!A:K,MATCH('B2B Pin Table'!B111,B2B!A:A,0),4)),"---")</f>
        <v>JM2</v>
      </c>
      <c r="G111" s="23" t="str">
        <f>IFERROR(IF((COUNTIF(B2B!A107:K107,L109)&lt;0),"---",INDEX(B2B!A:K,MATCH('B2B Pin Table'!B111,B2B!A:A,0),5)),"---")</f>
        <v>6</v>
      </c>
      <c r="H111" s="23" t="str">
        <f>IFERROR(IF(VLOOKUP($D111&amp;"-"&amp;$E111,IF($H$4="TEBA0714_REV01",CALC_CONN_TEBA0714_REV01!$F:$I,IF($H$4="TEBB0714_REV01",CALC_CONN_TEBB0714_REV01!$F:$I,IF($H$4="TEBT0714_REV01",CALC_CONN_TEBT0714_REV01!$F:$I))),4,0)="--","---",IF($H$4="TEBA0714_REV01",CALC_CONN_TEBA0714_REV01!$G111&amp; " --&gt; " &amp;CALC_CONN_TEBA0714_REV01!$I111&amp; " --&gt; ",IF($H$4="TEBB0714_REV01",CALC_CONN_TEBB0714_REV01!$G111&amp; " --&gt; " &amp;CALC_CONN_TEBB0714_REV01!$I111&amp; " --&gt; ",IF($H$4="TEBT0714_REV01",CALC_CONN_TEBT0714_REV01!$G111&amp; " --&gt; " &amp;CALC_CONN_TEBT0714_REV01!$I111&amp; " --&gt; ")))),"---")</f>
        <v>---</v>
      </c>
      <c r="I111" s="23" t="str">
        <f>IFERROR(IF(VLOOKUP($D111&amp;"-"&amp;$E111,IF($H$4="TEBA0714_REV01",CALC_CONN_TEBA0714_REV01!$F:$H,IF($H$4="TEBB0714_REV01",CALC_CONN_TEBB0714_REV01!$F:$H,IF($H$4="TEBT0714_REV01",CALC_CONN_TEBT0714_REV01!$F:$H))),3,0)="--",VLOOKUP($D111&amp;"-"&amp;$E111,IF($H$4="TEBA0714_REV01",CALC_CONN_TEBA0714_REV01!$F:$H,IF($H$4="TEBB0714_REV01",CALC_CONN_TEBB0714_REV01!$F:$H,IF($H$4="TEBT0714_REV01",CALC_CONN_TEBT0714_REV01!$F:$H))),2,0),VLOOKUP($D111&amp;"-"&amp;$E111,IF($H$4="TEBA0714_REV01",CALC_CONN_TEBA0714_REV01!$F:$H,IF($H$4="TEBB0714_REV01",CALC_CONN_TEBB0714_REV01!$F:$H,IF($H$4="TEBT0714_REV01",CALC_CONN_TEBT0714_REV01!$F:$H))),3,0)),"---")</f>
        <v>---</v>
      </c>
      <c r="J111" s="23" t="str">
        <f>IFERROR(VLOOKUP(I111,IF($H$4="TEBA0714_REV01",RAW_c_TEBA0714_REV01!$AE:$AM,IF($H$4="TEBB0714_REV01",RAW_c_TEBB0714_REV01!$AE:$AM,IF($H$4="TEBT0714_REV01",RAW_c_TEBT0714_REV01!$AE:$AM))),9,0),"---")</f>
        <v>---</v>
      </c>
      <c r="K111" s="23" t="str">
        <f>IFERROR(VLOOKUP(D111&amp;"-"&amp;E111,IF($H$4="TEBA0714_REV01",RAW_c_TEBA0714_REV01!$AD:$AK,IF($H$4="TEBB0714_REV01",RAW_c_TEBB0714_REV01!$AD:$AK,IF($H$4="TEBT0714_REV01",RAW_c_TEBT0714_REV01!$AD:$AK,"???"))),6,0),"---")</f>
        <v>---</v>
      </c>
      <c r="L111" s="23" t="str">
        <f>IFERROR(VLOOKUP(D111&amp;"-"&amp;E111,IF($H$4="TEBA0714_REV01",RAW_c_TEBA0714_REV01!$AD:$AL,IF($H$4="TEBB0714_REV01",RAW_c_TEBB0714_REV01!$AD:$AL,IF($H$4="TEBT0714_REV01",RAW_c_TEBT0714_REV01!$AD:$AL,"???"))),9,0),"---")</f>
        <v>---</v>
      </c>
      <c r="M111" s="23" t="str">
        <f>IFERROR(IF(VLOOKUP($F111&amp;"-"&amp;$G111,IF($M$4="TE0714_REV01",RAW_m_TE0714_REV01!$F:$AU,IF($M$4="TE0714_REV02",RAW_m_TE0714_REV02!$F:$AU,IF($M$4="TE0714_REV03",RAW_m_TE0714_REV03!$F:$AU))),43,0)="--","---",IF($M$4="TE0714_REV01",RAW_m_TE0714_REV01!$AT111&amp; " --&gt; " &amp;RAW_m_TE0714_REV01!$AU111&amp; " --&gt; ",IF($M$4="TE0714_REV02",RAW_m_TE0714_REV02!$AT111&amp; " --&gt; " &amp;RAW_m_TE0714_REV02!$AU111&amp; " --&gt; ",IF($M$4="TE0714_REV03",RAW_m_TE0714_REV03!$AT111&amp; " --&gt; " &amp;RAW_m_TE0714_REV03!$AU111&amp; " --&gt; ")))),"---")</f>
        <v>---</v>
      </c>
      <c r="N111" s="23" t="str">
        <f>IFERROR(VLOOKUP(F111&amp;"-"&amp;G111,IF($M$4="TE0714_REV01",RAW_m_TE0714_REV01!$AD:$AJ,IF($M$4="TE0714_REV02",RAW_m_TE0714_REV02!$AD:$AJ,IF($M$4="TE0714_REV03",RAW_m_TE0714_REV03!$AD:$AJ))),7,0),"---")</f>
        <v>---</v>
      </c>
      <c r="O111" s="23" t="str">
        <f>IFERROR(VLOOKUP(N111,IF($M$4="TE0714_REV01",RAW_m_TE0714_REV01!$AJ:$AK,IF($M$4="TE0714_REV02",RAW_m_TE0714_REV02!$AJ:$AK,IF($M$4="TE0714_REV03",RAW_m_TE0714_REV03!$AJ:$AK))),2,0),"---")</f>
        <v>---</v>
      </c>
      <c r="P111" s="23" t="str">
        <f>IFERROR(VLOOKUP(F111&amp;"-"&amp;G111,IF($M$4="TE0714_REV01",RAW_m_TE0714_REV01!$AD:$AG,IF($M$4="TE0714_REV02",RAW_m_TE0714_REV02!$AD:$AG,IF($M$4="TE0714_REV03",RAW_m_TE0714_REV03!$AD:$AG))),3,0),"---")</f>
        <v>---</v>
      </c>
      <c r="Q111" s="23" t="str">
        <f>IFERROR(VLOOKUP(N111,IF($M$4="TE0714_REV01",RAW_m_TE0714_REV01!$AE:$AH,IF($M$4="TE0714_REV02",RAW_m_TE0714_REV02!$AE:$AH,IF($M$4="TE0714_REV03",RAW_m_TE0714_REV03!$AE:$AH))),4,0),"---")</f>
        <v>---</v>
      </c>
      <c r="R111" s="23" t="str">
        <f>IFERROR(VLOOKUP(F111&amp;"-"&amp;G111,IF($M$4="TE0714_REV01",RAW_m_TE0714_REV01!$AD:$AG,IF($M$4="TE0714_REV02",RAW_m_TE0714_REV02!$AD:$AG,IF($M$4="TE0714_REV03",RAW_m_TE0714_REV03!$AD:$AG))),4,0),"---")</f>
        <v>---</v>
      </c>
    </row>
    <row r="112" spans="2:18" x14ac:dyDescent="0.25">
      <c r="B112" s="4">
        <v>107</v>
      </c>
      <c r="C112" s="23" t="str">
        <f>IFERROR(INDEX(B2B!A:F,MATCH('B2B Pin Table'!B112,B2B!A:A,0),6),"---")</f>
        <v>7</v>
      </c>
      <c r="D112" s="57" t="str">
        <f>IFERROR(IF((COUNTIF(B2B!A108:K108,H110)&lt;0),"---",INDEX(B2B!A:K,MATCH('B2B Pin Table'!B112,B2B!A:A,0),2)),"---")</f>
        <v>JM2</v>
      </c>
      <c r="E112" s="58" t="str">
        <f>IFERROR(IF((COUNTIF(B2B!A108:K108,H110)&lt;0),"---",INDEX(B2B!A:K,MATCH('B2B Pin Table'!B112,B2B!A:A,0),3)),"---")</f>
        <v>8</v>
      </c>
      <c r="F112" s="57" t="str">
        <f>IFERROR(IF((COUNTIF(B2B!A108:K108,L110)&lt;0),"---",INDEX(B2B!A:K,MATCH('B2B Pin Table'!B112,B2B!A:A,0),4)),"---")</f>
        <v>JM2</v>
      </c>
      <c r="G112" s="23" t="str">
        <f>IFERROR(IF((COUNTIF(B2B!A108:K108,L110)&lt;0),"---",INDEX(B2B!A:K,MATCH('B2B Pin Table'!B112,B2B!A:A,0),5)),"---")</f>
        <v>7</v>
      </c>
      <c r="H112" s="23" t="str">
        <f>IFERROR(IF(VLOOKUP($D112&amp;"-"&amp;$E112,IF($H$4="TEBA0714_REV01",CALC_CONN_TEBA0714_REV01!$F:$I,IF($H$4="TEBB0714_REV01",CALC_CONN_TEBB0714_REV01!$F:$I,IF($H$4="TEBT0714_REV01",CALC_CONN_TEBT0714_REV01!$F:$I))),4,0)="--","---",IF($H$4="TEBA0714_REV01",CALC_CONN_TEBA0714_REV01!$G112&amp; " --&gt; " &amp;CALC_CONN_TEBA0714_REV01!$I112&amp; " --&gt; ",IF($H$4="TEBB0714_REV01",CALC_CONN_TEBB0714_REV01!$G112&amp; " --&gt; " &amp;CALC_CONN_TEBB0714_REV01!$I112&amp; " --&gt; ",IF($H$4="TEBT0714_REV01",CALC_CONN_TEBT0714_REV01!$G112&amp; " --&gt; " &amp;CALC_CONN_TEBT0714_REV01!$I112&amp; " --&gt; ")))),"---")</f>
        <v>---</v>
      </c>
      <c r="I112" s="23" t="str">
        <f>IFERROR(IF(VLOOKUP($D112&amp;"-"&amp;$E112,IF($H$4="TEBA0714_REV01",CALC_CONN_TEBA0714_REV01!$F:$H,IF($H$4="TEBB0714_REV01",CALC_CONN_TEBB0714_REV01!$F:$H,IF($H$4="TEBT0714_REV01",CALC_CONN_TEBT0714_REV01!$F:$H))),3,0)="--",VLOOKUP($D112&amp;"-"&amp;$E112,IF($H$4="TEBA0714_REV01",CALC_CONN_TEBA0714_REV01!$F:$H,IF($H$4="TEBB0714_REV01",CALC_CONN_TEBB0714_REV01!$F:$H,IF($H$4="TEBT0714_REV01",CALC_CONN_TEBT0714_REV01!$F:$H))),2,0),VLOOKUP($D112&amp;"-"&amp;$E112,IF($H$4="TEBA0714_REV01",CALC_CONN_TEBA0714_REV01!$F:$H,IF($H$4="TEBB0714_REV01",CALC_CONN_TEBB0714_REV01!$F:$H,IF($H$4="TEBT0714_REV01",CALC_CONN_TEBT0714_REV01!$F:$H))),3,0)),"---")</f>
        <v>---</v>
      </c>
      <c r="J112" s="23" t="str">
        <f>IFERROR(VLOOKUP(I112,IF($H$4="TEBA0714_REV01",RAW_c_TEBA0714_REV01!$AE:$AM,IF($H$4="TEBB0714_REV01",RAW_c_TEBB0714_REV01!$AE:$AM,IF($H$4="TEBT0714_REV01",RAW_c_TEBT0714_REV01!$AE:$AM))),9,0),"---")</f>
        <v>---</v>
      </c>
      <c r="K112" s="23" t="str">
        <f>IFERROR(VLOOKUP(D112&amp;"-"&amp;E112,IF($H$4="TEBA0714_REV01",RAW_c_TEBA0714_REV01!$AD:$AK,IF($H$4="TEBB0714_REV01",RAW_c_TEBB0714_REV01!$AD:$AK,IF($H$4="TEBT0714_REV01",RAW_c_TEBT0714_REV01!$AD:$AK,"???"))),6,0),"---")</f>
        <v>---</v>
      </c>
      <c r="L112" s="23" t="str">
        <f>IFERROR(VLOOKUP(D112&amp;"-"&amp;E112,IF($H$4="TEBA0714_REV01",RAW_c_TEBA0714_REV01!$AD:$AL,IF($H$4="TEBB0714_REV01",RAW_c_TEBB0714_REV01!$AD:$AL,IF($H$4="TEBT0714_REV01",RAW_c_TEBT0714_REV01!$AD:$AL,"???"))),9,0),"---")</f>
        <v>---</v>
      </c>
      <c r="M112" s="23" t="str">
        <f>IFERROR(IF(VLOOKUP($F112&amp;"-"&amp;$G112,IF($M$4="TE0714_REV01",RAW_m_TE0714_REV01!$F:$AU,IF($M$4="TE0714_REV02",RAW_m_TE0714_REV02!$F:$AU,IF($M$4="TE0714_REV03",RAW_m_TE0714_REV03!$F:$AU))),43,0)="--","---",IF($M$4="TE0714_REV01",RAW_m_TE0714_REV01!$AT112&amp; " --&gt; " &amp;RAW_m_TE0714_REV01!$AU112&amp; " --&gt; ",IF($M$4="TE0714_REV02",RAW_m_TE0714_REV02!$AT112&amp; " --&gt; " &amp;RAW_m_TE0714_REV02!$AU112&amp; " --&gt; ",IF($M$4="TE0714_REV03",RAW_m_TE0714_REV03!$AT112&amp; " --&gt; " &amp;RAW_m_TE0714_REV03!$AU112&amp; " --&gt; ")))),"---")</f>
        <v>---</v>
      </c>
      <c r="N112" s="23" t="str">
        <f>IFERROR(VLOOKUP(F112&amp;"-"&amp;G112,IF($M$4="TE0714_REV01",RAW_m_TE0714_REV01!$AD:$AJ,IF($M$4="TE0714_REV02",RAW_m_TE0714_REV02!$AD:$AJ,IF($M$4="TE0714_REV03",RAW_m_TE0714_REV03!$AD:$AJ))),7,0),"---")</f>
        <v>---</v>
      </c>
      <c r="O112" s="23" t="str">
        <f>IFERROR(VLOOKUP(N112,IF($M$4="TE0714_REV01",RAW_m_TE0714_REV01!$AJ:$AK,IF($M$4="TE0714_REV02",RAW_m_TE0714_REV02!$AJ:$AK,IF($M$4="TE0714_REV03",RAW_m_TE0714_REV03!$AJ:$AK))),2,0),"---")</f>
        <v>---</v>
      </c>
      <c r="P112" s="23" t="str">
        <f>IFERROR(VLOOKUP(F112&amp;"-"&amp;G112,IF($M$4="TE0714_REV01",RAW_m_TE0714_REV01!$AD:$AG,IF($M$4="TE0714_REV02",RAW_m_TE0714_REV02!$AD:$AG,IF($M$4="TE0714_REV03",RAW_m_TE0714_REV03!$AD:$AG))),3,0),"---")</f>
        <v>---</v>
      </c>
      <c r="Q112" s="23" t="str">
        <f>IFERROR(VLOOKUP(N112,IF($M$4="TE0714_REV01",RAW_m_TE0714_REV01!$AE:$AH,IF($M$4="TE0714_REV02",RAW_m_TE0714_REV02!$AE:$AH,IF($M$4="TE0714_REV03",RAW_m_TE0714_REV03!$AE:$AH))),4,0),"---")</f>
        <v>---</v>
      </c>
      <c r="R112" s="23" t="str">
        <f>IFERROR(VLOOKUP(F112&amp;"-"&amp;G112,IF($M$4="TE0714_REV01",RAW_m_TE0714_REV01!$AD:$AG,IF($M$4="TE0714_REV02",RAW_m_TE0714_REV02!$AD:$AG,IF($M$4="TE0714_REV03",RAW_m_TE0714_REV03!$AD:$AG))),4,0),"---")</f>
        <v>---</v>
      </c>
    </row>
    <row r="113" spans="2:18" x14ac:dyDescent="0.25">
      <c r="B113" s="4">
        <v>108</v>
      </c>
      <c r="C113" s="23" t="str">
        <f>IFERROR(INDEX(B2B!A:F,MATCH('B2B Pin Table'!B113,B2B!A:A,0),6),"---")</f>
        <v>8</v>
      </c>
      <c r="D113" s="57" t="str">
        <f>IFERROR(IF((COUNTIF(B2B!A109:K109,H111)&lt;0),"---",INDEX(B2B!A:K,MATCH('B2B Pin Table'!B113,B2B!A:A,0),2)),"---")</f>
        <v>JM2</v>
      </c>
      <c r="E113" s="58" t="str">
        <f>IFERROR(IF((COUNTIF(B2B!A109:K109,H111)&lt;0),"---",INDEX(B2B!A:K,MATCH('B2B Pin Table'!B113,B2B!A:A,0),3)),"---")</f>
        <v>7</v>
      </c>
      <c r="F113" s="57" t="str">
        <f>IFERROR(IF((COUNTIF(B2B!A109:K109,L111)&lt;0),"---",INDEX(B2B!A:K,MATCH('B2B Pin Table'!B113,B2B!A:A,0),4)),"---")</f>
        <v>JM2</v>
      </c>
      <c r="G113" s="23" t="str">
        <f>IFERROR(IF((COUNTIF(B2B!A109:K109,L111)&lt;0),"---",INDEX(B2B!A:K,MATCH('B2B Pin Table'!B113,B2B!A:A,0),5)),"---")</f>
        <v>8</v>
      </c>
      <c r="H113" s="23" t="str">
        <f>IFERROR(IF(VLOOKUP($D113&amp;"-"&amp;$E113,IF($H$4="TEBA0714_REV01",CALC_CONN_TEBA0714_REV01!$F:$I,IF($H$4="TEBB0714_REV01",CALC_CONN_TEBB0714_REV01!$F:$I,IF($H$4="TEBT0714_REV01",CALC_CONN_TEBT0714_REV01!$F:$I))),4,0)="--","---",IF($H$4="TEBA0714_REV01",CALC_CONN_TEBA0714_REV01!$G113&amp; " --&gt; " &amp;CALC_CONN_TEBA0714_REV01!$I113&amp; " --&gt; ",IF($H$4="TEBB0714_REV01",CALC_CONN_TEBB0714_REV01!$G113&amp; " --&gt; " &amp;CALC_CONN_TEBB0714_REV01!$I113&amp; " --&gt; ",IF($H$4="TEBT0714_REV01",CALC_CONN_TEBT0714_REV01!$G113&amp; " --&gt; " &amp;CALC_CONN_TEBT0714_REV01!$I113&amp; " --&gt; ")))),"---")</f>
        <v>---</v>
      </c>
      <c r="I113" s="23" t="str">
        <f>IFERROR(IF(VLOOKUP($D113&amp;"-"&amp;$E113,IF($H$4="TEBA0714_REV01",CALC_CONN_TEBA0714_REV01!$F:$H,IF($H$4="TEBB0714_REV01",CALC_CONN_TEBB0714_REV01!$F:$H,IF($H$4="TEBT0714_REV01",CALC_CONN_TEBT0714_REV01!$F:$H))),3,0)="--",VLOOKUP($D113&amp;"-"&amp;$E113,IF($H$4="TEBA0714_REV01",CALC_CONN_TEBA0714_REV01!$F:$H,IF($H$4="TEBB0714_REV01",CALC_CONN_TEBB0714_REV01!$F:$H,IF($H$4="TEBT0714_REV01",CALC_CONN_TEBT0714_REV01!$F:$H))),2,0),VLOOKUP($D113&amp;"-"&amp;$E113,IF($H$4="TEBA0714_REV01",CALC_CONN_TEBA0714_REV01!$F:$H,IF($H$4="TEBB0714_REV01",CALC_CONN_TEBB0714_REV01!$F:$H,IF($H$4="TEBT0714_REV01",CALC_CONN_TEBT0714_REV01!$F:$H))),3,0)),"---")</f>
        <v>---</v>
      </c>
      <c r="J113" s="23" t="str">
        <f>IFERROR(VLOOKUP(I113,IF($H$4="TEBA0714_REV01",RAW_c_TEBA0714_REV01!$AE:$AM,IF($H$4="TEBB0714_REV01",RAW_c_TEBB0714_REV01!$AE:$AM,IF($H$4="TEBT0714_REV01",RAW_c_TEBT0714_REV01!$AE:$AM))),9,0),"---")</f>
        <v>---</v>
      </c>
      <c r="K113" s="23" t="str">
        <f>IFERROR(VLOOKUP(D113&amp;"-"&amp;E113,IF($H$4="TEBA0714_REV01",RAW_c_TEBA0714_REV01!$AD:$AK,IF($H$4="TEBB0714_REV01",RAW_c_TEBB0714_REV01!$AD:$AK,IF($H$4="TEBT0714_REV01",RAW_c_TEBT0714_REV01!$AD:$AK,"???"))),6,0),"---")</f>
        <v>---</v>
      </c>
      <c r="L113" s="23" t="str">
        <f>IFERROR(VLOOKUP(D113&amp;"-"&amp;E113,IF($H$4="TEBA0714_REV01",RAW_c_TEBA0714_REV01!$AD:$AL,IF($H$4="TEBB0714_REV01",RAW_c_TEBB0714_REV01!$AD:$AL,IF($H$4="TEBT0714_REV01",RAW_c_TEBT0714_REV01!$AD:$AL,"???"))),9,0),"---")</f>
        <v>---</v>
      </c>
      <c r="M113" s="23" t="str">
        <f>IFERROR(IF(VLOOKUP($F113&amp;"-"&amp;$G113,IF($M$4="TE0714_REV01",RAW_m_TE0714_REV01!$F:$AU,IF($M$4="TE0714_REV02",RAW_m_TE0714_REV02!$F:$AU,IF($M$4="TE0714_REV03",RAW_m_TE0714_REV03!$F:$AU))),43,0)="--","---",IF($M$4="TE0714_REV01",RAW_m_TE0714_REV01!$AT113&amp; " --&gt; " &amp;RAW_m_TE0714_REV01!$AU113&amp; " --&gt; ",IF($M$4="TE0714_REV02",RAW_m_TE0714_REV02!$AT113&amp; " --&gt; " &amp;RAW_m_TE0714_REV02!$AU113&amp; " --&gt; ",IF($M$4="TE0714_REV03",RAW_m_TE0714_REV03!$AT113&amp; " --&gt; " &amp;RAW_m_TE0714_REV03!$AU113&amp; " --&gt; ")))),"---")</f>
        <v>---</v>
      </c>
      <c r="N113" s="23" t="str">
        <f>IFERROR(VLOOKUP(F113&amp;"-"&amp;G113,IF($M$4="TE0714_REV01",RAW_m_TE0714_REV01!$AD:$AJ,IF($M$4="TE0714_REV02",RAW_m_TE0714_REV02!$AD:$AJ,IF($M$4="TE0714_REV03",RAW_m_TE0714_REV03!$AD:$AJ))),7,0),"---")</f>
        <v>---</v>
      </c>
      <c r="O113" s="23" t="str">
        <f>IFERROR(VLOOKUP(N113,IF($M$4="TE0714_REV01",RAW_m_TE0714_REV01!$AJ:$AK,IF($M$4="TE0714_REV02",RAW_m_TE0714_REV02!$AJ:$AK,IF($M$4="TE0714_REV03",RAW_m_TE0714_REV03!$AJ:$AK))),2,0),"---")</f>
        <v>---</v>
      </c>
      <c r="P113" s="23" t="str">
        <f>IFERROR(VLOOKUP(F113&amp;"-"&amp;G113,IF($M$4="TE0714_REV01",RAW_m_TE0714_REV01!$AD:$AG,IF($M$4="TE0714_REV02",RAW_m_TE0714_REV02!$AD:$AG,IF($M$4="TE0714_REV03",RAW_m_TE0714_REV03!$AD:$AG))),3,0),"---")</f>
        <v>---</v>
      </c>
      <c r="Q113" s="23" t="str">
        <f>IFERROR(VLOOKUP(N113,IF($M$4="TE0714_REV01",RAW_m_TE0714_REV01!$AE:$AH,IF($M$4="TE0714_REV02",RAW_m_TE0714_REV02!$AE:$AH,IF($M$4="TE0714_REV03",RAW_m_TE0714_REV03!$AE:$AH))),4,0),"---")</f>
        <v>---</v>
      </c>
      <c r="R113" s="23" t="str">
        <f>IFERROR(VLOOKUP(F113&amp;"-"&amp;G113,IF($M$4="TE0714_REV01",RAW_m_TE0714_REV01!$AD:$AG,IF($M$4="TE0714_REV02",RAW_m_TE0714_REV02!$AD:$AG,IF($M$4="TE0714_REV03",RAW_m_TE0714_REV03!$AD:$AG))),4,0),"---")</f>
        <v>---</v>
      </c>
    </row>
    <row r="114" spans="2:18" x14ac:dyDescent="0.25">
      <c r="B114" s="4">
        <v>109</v>
      </c>
      <c r="C114" s="23" t="str">
        <f>IFERROR(INDEX(B2B!A:F,MATCH('B2B Pin Table'!B114,B2B!A:A,0),6),"---")</f>
        <v>9</v>
      </c>
      <c r="D114" s="57" t="str">
        <f>IFERROR(IF((COUNTIF(B2B!A110:K110,H112)&lt;0),"---",INDEX(B2B!A:K,MATCH('B2B Pin Table'!B114,B2B!A:A,0),2)),"---")</f>
        <v>JM2</v>
      </c>
      <c r="E114" s="58" t="str">
        <f>IFERROR(IF((COUNTIF(B2B!A110:K110,H112)&lt;0),"---",INDEX(B2B!A:K,MATCH('B2B Pin Table'!B114,B2B!A:A,0),3)),"---")</f>
        <v>10</v>
      </c>
      <c r="F114" s="57" t="str">
        <f>IFERROR(IF((COUNTIF(B2B!A110:K110,L112)&lt;0),"---",INDEX(B2B!A:K,MATCH('B2B Pin Table'!B114,B2B!A:A,0),4)),"---")</f>
        <v>JM2</v>
      </c>
      <c r="G114" s="23" t="str">
        <f>IFERROR(IF((COUNTIF(B2B!A110:K110,L112)&lt;0),"---",INDEX(B2B!A:K,MATCH('B2B Pin Table'!B114,B2B!A:A,0),5)),"---")</f>
        <v>9</v>
      </c>
      <c r="H114" s="23" t="str">
        <f>IFERROR(IF(VLOOKUP($D114&amp;"-"&amp;$E114,IF($H$4="TEBA0714_REV01",CALC_CONN_TEBA0714_REV01!$F:$I,IF($H$4="TEBB0714_REV01",CALC_CONN_TEBB0714_REV01!$F:$I,IF($H$4="TEBT0714_REV01",CALC_CONN_TEBT0714_REV01!$F:$I))),4,0)="--","---",IF($H$4="TEBA0714_REV01",CALC_CONN_TEBA0714_REV01!$G114&amp; " --&gt; " &amp;CALC_CONN_TEBA0714_REV01!$I114&amp; " --&gt; ",IF($H$4="TEBB0714_REV01",CALC_CONN_TEBB0714_REV01!$G114&amp; " --&gt; " &amp;CALC_CONN_TEBB0714_REV01!$I114&amp; " --&gt; ",IF($H$4="TEBT0714_REV01",CALC_CONN_TEBT0714_REV01!$G114&amp; " --&gt; " &amp;CALC_CONN_TEBT0714_REV01!$I114&amp; " --&gt; ")))),"---")</f>
        <v>---</v>
      </c>
      <c r="I114" s="23" t="str">
        <f>IFERROR(IF(VLOOKUP($D114&amp;"-"&amp;$E114,IF($H$4="TEBA0714_REV01",CALC_CONN_TEBA0714_REV01!$F:$H,IF($H$4="TEBB0714_REV01",CALC_CONN_TEBB0714_REV01!$F:$H,IF($H$4="TEBT0714_REV01",CALC_CONN_TEBT0714_REV01!$F:$H))),3,0)="--",VLOOKUP($D114&amp;"-"&amp;$E114,IF($H$4="TEBA0714_REV01",CALC_CONN_TEBA0714_REV01!$F:$H,IF($H$4="TEBB0714_REV01",CALC_CONN_TEBB0714_REV01!$F:$H,IF($H$4="TEBT0714_REV01",CALC_CONN_TEBT0714_REV01!$F:$H))),2,0),VLOOKUP($D114&amp;"-"&amp;$E114,IF($H$4="TEBA0714_REV01",CALC_CONN_TEBA0714_REV01!$F:$H,IF($H$4="TEBB0714_REV01",CALC_CONN_TEBB0714_REV01!$F:$H,IF($H$4="TEBT0714_REV01",CALC_CONN_TEBT0714_REV01!$F:$H))),3,0)),"---")</f>
        <v>---</v>
      </c>
      <c r="J114" s="23" t="str">
        <f>IFERROR(VLOOKUP(I114,IF($H$4="TEBA0714_REV01",RAW_c_TEBA0714_REV01!$AE:$AM,IF($H$4="TEBB0714_REV01",RAW_c_TEBB0714_REV01!$AE:$AM,IF($H$4="TEBT0714_REV01",RAW_c_TEBT0714_REV01!$AE:$AM))),9,0),"---")</f>
        <v>---</v>
      </c>
      <c r="K114" s="23" t="str">
        <f>IFERROR(VLOOKUP(D114&amp;"-"&amp;E114,IF($H$4="TEBA0714_REV01",RAW_c_TEBA0714_REV01!$AD:$AK,IF($H$4="TEBB0714_REV01",RAW_c_TEBB0714_REV01!$AD:$AK,IF($H$4="TEBT0714_REV01",RAW_c_TEBT0714_REV01!$AD:$AK,"???"))),6,0),"---")</f>
        <v>---</v>
      </c>
      <c r="L114" s="23" t="str">
        <f>IFERROR(VLOOKUP(D114&amp;"-"&amp;E114,IF($H$4="TEBA0714_REV01",RAW_c_TEBA0714_REV01!$AD:$AL,IF($H$4="TEBB0714_REV01",RAW_c_TEBB0714_REV01!$AD:$AL,IF($H$4="TEBT0714_REV01",RAW_c_TEBT0714_REV01!$AD:$AL,"???"))),9,0),"---")</f>
        <v>---</v>
      </c>
      <c r="M114" s="23" t="str">
        <f>IFERROR(IF(VLOOKUP($F114&amp;"-"&amp;$G114,IF($M$4="TE0714_REV01",RAW_m_TE0714_REV01!$F:$AU,IF($M$4="TE0714_REV02",RAW_m_TE0714_REV02!$F:$AU,IF($M$4="TE0714_REV03",RAW_m_TE0714_REV03!$F:$AU))),43,0)="--","---",IF($M$4="TE0714_REV01",RAW_m_TE0714_REV01!$AT114&amp; " --&gt; " &amp;RAW_m_TE0714_REV01!$AU114&amp; " --&gt; ",IF($M$4="TE0714_REV02",RAW_m_TE0714_REV02!$AT114&amp; " --&gt; " &amp;RAW_m_TE0714_REV02!$AU114&amp; " --&gt; ",IF($M$4="TE0714_REV03",RAW_m_TE0714_REV03!$AT114&amp; " --&gt; " &amp;RAW_m_TE0714_REV03!$AU114&amp; " --&gt; ")))),"---")</f>
        <v>---</v>
      </c>
      <c r="N114" s="23" t="str">
        <f>IFERROR(VLOOKUP(F114&amp;"-"&amp;G114,IF($M$4="TE0714_REV01",RAW_m_TE0714_REV01!$AD:$AJ,IF($M$4="TE0714_REV02",RAW_m_TE0714_REV02!$AD:$AJ,IF($M$4="TE0714_REV03",RAW_m_TE0714_REV03!$AD:$AJ))),7,0),"---")</f>
        <v>---</v>
      </c>
      <c r="O114" s="23" t="str">
        <f>IFERROR(VLOOKUP(N114,IF($M$4="TE0714_REV01",RAW_m_TE0714_REV01!$AJ:$AK,IF($M$4="TE0714_REV02",RAW_m_TE0714_REV02!$AJ:$AK,IF($M$4="TE0714_REV03",RAW_m_TE0714_REV03!$AJ:$AK))),2,0),"---")</f>
        <v>---</v>
      </c>
      <c r="P114" s="23" t="str">
        <f>IFERROR(VLOOKUP(F114&amp;"-"&amp;G114,IF($M$4="TE0714_REV01",RAW_m_TE0714_REV01!$AD:$AG,IF($M$4="TE0714_REV02",RAW_m_TE0714_REV02!$AD:$AG,IF($M$4="TE0714_REV03",RAW_m_TE0714_REV03!$AD:$AG))),3,0),"---")</f>
        <v>---</v>
      </c>
      <c r="Q114" s="23" t="str">
        <f>IFERROR(VLOOKUP(N114,IF($M$4="TE0714_REV01",RAW_m_TE0714_REV01!$AE:$AH,IF($M$4="TE0714_REV02",RAW_m_TE0714_REV02!$AE:$AH,IF($M$4="TE0714_REV03",RAW_m_TE0714_REV03!$AE:$AH))),4,0),"---")</f>
        <v>---</v>
      </c>
      <c r="R114" s="23" t="str">
        <f>IFERROR(VLOOKUP(F114&amp;"-"&amp;G114,IF($M$4="TE0714_REV01",RAW_m_TE0714_REV01!$AD:$AG,IF($M$4="TE0714_REV02",RAW_m_TE0714_REV02!$AD:$AG,IF($M$4="TE0714_REV03",RAW_m_TE0714_REV03!$AD:$AG))),4,0),"---")</f>
        <v>---</v>
      </c>
    </row>
    <row r="115" spans="2:18" x14ac:dyDescent="0.25">
      <c r="B115" s="4">
        <v>110</v>
      </c>
      <c r="C115" s="23" t="str">
        <f>IFERROR(INDEX(B2B!A:F,MATCH('B2B Pin Table'!B115,B2B!A:A,0),6),"---")</f>
        <v>10</v>
      </c>
      <c r="D115" s="57" t="str">
        <f>IFERROR(IF((COUNTIF(B2B!A111:K111,H113)&lt;0),"---",INDEX(B2B!A:K,MATCH('B2B Pin Table'!B115,B2B!A:A,0),2)),"---")</f>
        <v>JM2</v>
      </c>
      <c r="E115" s="58" t="str">
        <f>IFERROR(IF((COUNTIF(B2B!A111:K111,H113)&lt;0),"---",INDEX(B2B!A:K,MATCH('B2B Pin Table'!B115,B2B!A:A,0),3)),"---")</f>
        <v>9</v>
      </c>
      <c r="F115" s="57" t="str">
        <f>IFERROR(IF((COUNTIF(B2B!A111:K111,L113)&lt;0),"---",INDEX(B2B!A:K,MATCH('B2B Pin Table'!B115,B2B!A:A,0),4)),"---")</f>
        <v>JM2</v>
      </c>
      <c r="G115" s="23" t="str">
        <f>IFERROR(IF((COUNTIF(B2B!A111:K111,L113)&lt;0),"---",INDEX(B2B!A:K,MATCH('B2B Pin Table'!B115,B2B!A:A,0),5)),"---")</f>
        <v>10</v>
      </c>
      <c r="H115" s="23" t="str">
        <f>IFERROR(IF(VLOOKUP($D115&amp;"-"&amp;$E115,IF($H$4="TEBA0714_REV01",CALC_CONN_TEBA0714_REV01!$F:$I,IF($H$4="TEBB0714_REV01",CALC_CONN_TEBB0714_REV01!$F:$I,IF($H$4="TEBT0714_REV01",CALC_CONN_TEBT0714_REV01!$F:$I))),4,0)="--","---",IF($H$4="TEBA0714_REV01",CALC_CONN_TEBA0714_REV01!$G115&amp; " --&gt; " &amp;CALC_CONN_TEBA0714_REV01!$I115&amp; " --&gt; ",IF($H$4="TEBB0714_REV01",CALC_CONN_TEBB0714_REV01!$G115&amp; " --&gt; " &amp;CALC_CONN_TEBB0714_REV01!$I115&amp; " --&gt; ",IF($H$4="TEBT0714_REV01",CALC_CONN_TEBT0714_REV01!$G115&amp; " --&gt; " &amp;CALC_CONN_TEBT0714_REV01!$I115&amp; " --&gt; ")))),"---")</f>
        <v>---</v>
      </c>
      <c r="I115" s="23" t="str">
        <f>IFERROR(IF(VLOOKUP($D115&amp;"-"&amp;$E115,IF($H$4="TEBA0714_REV01",CALC_CONN_TEBA0714_REV01!$F:$H,IF($H$4="TEBB0714_REV01",CALC_CONN_TEBB0714_REV01!$F:$H,IF($H$4="TEBT0714_REV01",CALC_CONN_TEBT0714_REV01!$F:$H))),3,0)="--",VLOOKUP($D115&amp;"-"&amp;$E115,IF($H$4="TEBA0714_REV01",CALC_CONN_TEBA0714_REV01!$F:$H,IF($H$4="TEBB0714_REV01",CALC_CONN_TEBB0714_REV01!$F:$H,IF($H$4="TEBT0714_REV01",CALC_CONN_TEBT0714_REV01!$F:$H))),2,0),VLOOKUP($D115&amp;"-"&amp;$E115,IF($H$4="TEBA0714_REV01",CALC_CONN_TEBA0714_REV01!$F:$H,IF($H$4="TEBB0714_REV01",CALC_CONN_TEBB0714_REV01!$F:$H,IF($H$4="TEBT0714_REV01",CALC_CONN_TEBT0714_REV01!$F:$H))),3,0)),"---")</f>
        <v>---</v>
      </c>
      <c r="J115" s="23" t="str">
        <f>IFERROR(VLOOKUP(I115,IF($H$4="TEBA0714_REV01",RAW_c_TEBA0714_REV01!$AE:$AM,IF($H$4="TEBB0714_REV01",RAW_c_TEBB0714_REV01!$AE:$AM,IF($H$4="TEBT0714_REV01",RAW_c_TEBT0714_REV01!$AE:$AM))),9,0),"---")</f>
        <v>---</v>
      </c>
      <c r="K115" s="23" t="str">
        <f>IFERROR(VLOOKUP(D115&amp;"-"&amp;E115,IF($H$4="TEBA0714_REV01",RAW_c_TEBA0714_REV01!$AD:$AK,IF($H$4="TEBB0714_REV01",RAW_c_TEBB0714_REV01!$AD:$AK,IF($H$4="TEBT0714_REV01",RAW_c_TEBT0714_REV01!$AD:$AK,"???"))),6,0),"---")</f>
        <v>---</v>
      </c>
      <c r="L115" s="23" t="str">
        <f>IFERROR(VLOOKUP(D115&amp;"-"&amp;E115,IF($H$4="TEBA0714_REV01",RAW_c_TEBA0714_REV01!$AD:$AL,IF($H$4="TEBB0714_REV01",RAW_c_TEBB0714_REV01!$AD:$AL,IF($H$4="TEBT0714_REV01",RAW_c_TEBT0714_REV01!$AD:$AL,"???"))),9,0),"---")</f>
        <v>---</v>
      </c>
      <c r="M115" s="23" t="str">
        <f>IFERROR(IF(VLOOKUP($F115&amp;"-"&amp;$G115,IF($M$4="TE0714_REV01",RAW_m_TE0714_REV01!$F:$AU,IF($M$4="TE0714_REV02",RAW_m_TE0714_REV02!$F:$AU,IF($M$4="TE0714_REV03",RAW_m_TE0714_REV03!$F:$AU))),43,0)="--","---",IF($M$4="TE0714_REV01",RAW_m_TE0714_REV01!$AT115&amp; " --&gt; " &amp;RAW_m_TE0714_REV01!$AU115&amp; " --&gt; ",IF($M$4="TE0714_REV02",RAW_m_TE0714_REV02!$AT115&amp; " --&gt; " &amp;RAW_m_TE0714_REV02!$AU115&amp; " --&gt; ",IF($M$4="TE0714_REV03",RAW_m_TE0714_REV03!$AT115&amp; " --&gt; " &amp;RAW_m_TE0714_REV03!$AU115&amp; " --&gt; ")))),"---")</f>
        <v>---</v>
      </c>
      <c r="N115" s="23" t="str">
        <f>IFERROR(VLOOKUP(F115&amp;"-"&amp;G115,IF($M$4="TE0714_REV01",RAW_m_TE0714_REV01!$AD:$AJ,IF($M$4="TE0714_REV02",RAW_m_TE0714_REV02!$AD:$AJ,IF($M$4="TE0714_REV03",RAW_m_TE0714_REV03!$AD:$AJ))),7,0),"---")</f>
        <v>---</v>
      </c>
      <c r="O115" s="23" t="str">
        <f>IFERROR(VLOOKUP(N115,IF($M$4="TE0714_REV01",RAW_m_TE0714_REV01!$AJ:$AK,IF($M$4="TE0714_REV02",RAW_m_TE0714_REV02!$AJ:$AK,IF($M$4="TE0714_REV03",RAW_m_TE0714_REV03!$AJ:$AK))),2,0),"---")</f>
        <v>---</v>
      </c>
      <c r="P115" s="23" t="str">
        <f>IFERROR(VLOOKUP(F115&amp;"-"&amp;G115,IF($M$4="TE0714_REV01",RAW_m_TE0714_REV01!$AD:$AG,IF($M$4="TE0714_REV02",RAW_m_TE0714_REV02!$AD:$AG,IF($M$4="TE0714_REV03",RAW_m_TE0714_REV03!$AD:$AG))),3,0),"---")</f>
        <v>---</v>
      </c>
      <c r="Q115" s="23" t="str">
        <f>IFERROR(VLOOKUP(N115,IF($M$4="TE0714_REV01",RAW_m_TE0714_REV01!$AE:$AH,IF($M$4="TE0714_REV02",RAW_m_TE0714_REV02!$AE:$AH,IF($M$4="TE0714_REV03",RAW_m_TE0714_REV03!$AE:$AH))),4,0),"---")</f>
        <v>---</v>
      </c>
      <c r="R115" s="23" t="str">
        <f>IFERROR(VLOOKUP(F115&amp;"-"&amp;G115,IF($M$4="TE0714_REV01",RAW_m_TE0714_REV01!$AD:$AG,IF($M$4="TE0714_REV02",RAW_m_TE0714_REV02!$AD:$AG,IF($M$4="TE0714_REV03",RAW_m_TE0714_REV03!$AD:$AG))),4,0),"---")</f>
        <v>---</v>
      </c>
    </row>
    <row r="116" spans="2:18" x14ac:dyDescent="0.25">
      <c r="B116" s="4">
        <v>111</v>
      </c>
      <c r="C116" s="23" t="str">
        <f>IFERROR(INDEX(B2B!A:F,MATCH('B2B Pin Table'!B116,B2B!A:A,0),6),"---")</f>
        <v>11</v>
      </c>
      <c r="D116" s="57" t="str">
        <f>IFERROR(IF((COUNTIF(B2B!A112:K112,H114)&lt;0),"---",INDEX(B2B!A:K,MATCH('B2B Pin Table'!B116,B2B!A:A,0),2)),"---")</f>
        <v>JM2</v>
      </c>
      <c r="E116" s="58" t="str">
        <f>IFERROR(IF((COUNTIF(B2B!A112:K112,H114)&lt;0),"---",INDEX(B2B!A:K,MATCH('B2B Pin Table'!B116,B2B!A:A,0),3)),"---")</f>
        <v>12</v>
      </c>
      <c r="F116" s="57" t="str">
        <f>IFERROR(IF((COUNTIF(B2B!A112:K112,L114)&lt;0),"---",INDEX(B2B!A:K,MATCH('B2B Pin Table'!B116,B2B!A:A,0),4)),"---")</f>
        <v>JM2</v>
      </c>
      <c r="G116" s="23" t="str">
        <f>IFERROR(IF((COUNTIF(B2B!A112:K112,L114)&lt;0),"---",INDEX(B2B!A:K,MATCH('B2B Pin Table'!B116,B2B!A:A,0),5)),"---")</f>
        <v>11</v>
      </c>
      <c r="H116" s="23" t="str">
        <f>IFERROR(IF(VLOOKUP($D116&amp;"-"&amp;$E116,IF($H$4="TEBA0714_REV01",CALC_CONN_TEBA0714_REV01!$F:$I,IF($H$4="TEBB0714_REV01",CALC_CONN_TEBB0714_REV01!$F:$I,IF($H$4="TEBT0714_REV01",CALC_CONN_TEBT0714_REV01!$F:$I))),4,0)="--","---",IF($H$4="TEBA0714_REV01",CALC_CONN_TEBA0714_REV01!$G116&amp; " --&gt; " &amp;CALC_CONN_TEBA0714_REV01!$I116&amp; " --&gt; ",IF($H$4="TEBB0714_REV01",CALC_CONN_TEBB0714_REV01!$G116&amp; " --&gt; " &amp;CALC_CONN_TEBB0714_REV01!$I116&amp; " --&gt; ",IF($H$4="TEBT0714_REV01",CALC_CONN_TEBT0714_REV01!$G116&amp; " --&gt; " &amp;CALC_CONN_TEBT0714_REV01!$I116&amp; " --&gt; ")))),"---")</f>
        <v>---</v>
      </c>
      <c r="I116" s="23" t="str">
        <f>IFERROR(IF(VLOOKUP($D116&amp;"-"&amp;$E116,IF($H$4="TEBA0714_REV01",CALC_CONN_TEBA0714_REV01!$F:$H,IF($H$4="TEBB0714_REV01",CALC_CONN_TEBB0714_REV01!$F:$H,IF($H$4="TEBT0714_REV01",CALC_CONN_TEBT0714_REV01!$F:$H))),3,0)="--",VLOOKUP($D116&amp;"-"&amp;$E116,IF($H$4="TEBA0714_REV01",CALC_CONN_TEBA0714_REV01!$F:$H,IF($H$4="TEBB0714_REV01",CALC_CONN_TEBB0714_REV01!$F:$H,IF($H$4="TEBT0714_REV01",CALC_CONN_TEBT0714_REV01!$F:$H))),2,0),VLOOKUP($D116&amp;"-"&amp;$E116,IF($H$4="TEBA0714_REV01",CALC_CONN_TEBA0714_REV01!$F:$H,IF($H$4="TEBB0714_REV01",CALC_CONN_TEBB0714_REV01!$F:$H,IF($H$4="TEBT0714_REV01",CALC_CONN_TEBT0714_REV01!$F:$H))),3,0)),"---")</f>
        <v>---</v>
      </c>
      <c r="J116" s="23" t="str">
        <f>IFERROR(VLOOKUP(I116,IF($H$4="TEBA0714_REV01",RAW_c_TEBA0714_REV01!$AE:$AM,IF($H$4="TEBB0714_REV01",RAW_c_TEBB0714_REV01!$AE:$AM,IF($H$4="TEBT0714_REV01",RAW_c_TEBT0714_REV01!$AE:$AM))),9,0),"---")</f>
        <v>---</v>
      </c>
      <c r="K116" s="23" t="str">
        <f>IFERROR(VLOOKUP(D116&amp;"-"&amp;E116,IF($H$4="TEBA0714_REV01",RAW_c_TEBA0714_REV01!$AD:$AK,IF($H$4="TEBB0714_REV01",RAW_c_TEBB0714_REV01!$AD:$AK,IF($H$4="TEBT0714_REV01",RAW_c_TEBT0714_REV01!$AD:$AK,"???"))),6,0),"---")</f>
        <v>---</v>
      </c>
      <c r="L116" s="23" t="str">
        <f>IFERROR(VLOOKUP(D116&amp;"-"&amp;E116,IF($H$4="TEBA0714_REV01",RAW_c_TEBA0714_REV01!$AD:$AL,IF($H$4="TEBB0714_REV01",RAW_c_TEBB0714_REV01!$AD:$AL,IF($H$4="TEBT0714_REV01",RAW_c_TEBT0714_REV01!$AD:$AL,"???"))),9,0),"---")</f>
        <v>---</v>
      </c>
      <c r="M116" s="23" t="str">
        <f>IFERROR(IF(VLOOKUP($F116&amp;"-"&amp;$G116,IF($M$4="TE0714_REV01",RAW_m_TE0714_REV01!$F:$AU,IF($M$4="TE0714_REV02",RAW_m_TE0714_REV02!$F:$AU,IF($M$4="TE0714_REV03",RAW_m_TE0714_REV03!$F:$AU))),43,0)="--","---",IF($M$4="TE0714_REV01",RAW_m_TE0714_REV01!$AT116&amp; " --&gt; " &amp;RAW_m_TE0714_REV01!$AU116&amp; " --&gt; ",IF($M$4="TE0714_REV02",RAW_m_TE0714_REV02!$AT116&amp; " --&gt; " &amp;RAW_m_TE0714_REV02!$AU116&amp; " --&gt; ",IF($M$4="TE0714_REV03",RAW_m_TE0714_REV03!$AT116&amp; " --&gt; " &amp;RAW_m_TE0714_REV03!$AU116&amp; " --&gt; ")))),"---")</f>
        <v>---</v>
      </c>
      <c r="N116" s="23" t="str">
        <f>IFERROR(VLOOKUP(F116&amp;"-"&amp;G116,IF($M$4="TE0714_REV01",RAW_m_TE0714_REV01!$AD:$AJ,IF($M$4="TE0714_REV02",RAW_m_TE0714_REV02!$AD:$AJ,IF($M$4="TE0714_REV03",RAW_m_TE0714_REV03!$AD:$AJ))),7,0),"---")</f>
        <v>---</v>
      </c>
      <c r="O116" s="23" t="str">
        <f>IFERROR(VLOOKUP(N116,IF($M$4="TE0714_REV01",RAW_m_TE0714_REV01!$AJ:$AK,IF($M$4="TE0714_REV02",RAW_m_TE0714_REV02!$AJ:$AK,IF($M$4="TE0714_REV03",RAW_m_TE0714_REV03!$AJ:$AK))),2,0),"---")</f>
        <v>---</v>
      </c>
      <c r="P116" s="23" t="str">
        <f>IFERROR(VLOOKUP(F116&amp;"-"&amp;G116,IF($M$4="TE0714_REV01",RAW_m_TE0714_REV01!$AD:$AG,IF($M$4="TE0714_REV02",RAW_m_TE0714_REV02!$AD:$AG,IF($M$4="TE0714_REV03",RAW_m_TE0714_REV03!$AD:$AG))),3,0),"---")</f>
        <v>---</v>
      </c>
      <c r="Q116" s="23" t="str">
        <f>IFERROR(VLOOKUP(N116,IF($M$4="TE0714_REV01",RAW_m_TE0714_REV01!$AE:$AH,IF($M$4="TE0714_REV02",RAW_m_TE0714_REV02!$AE:$AH,IF($M$4="TE0714_REV03",RAW_m_TE0714_REV03!$AE:$AH))),4,0),"---")</f>
        <v>---</v>
      </c>
      <c r="R116" s="23" t="str">
        <f>IFERROR(VLOOKUP(F116&amp;"-"&amp;G116,IF($M$4="TE0714_REV01",RAW_m_TE0714_REV01!$AD:$AG,IF($M$4="TE0714_REV02",RAW_m_TE0714_REV02!$AD:$AG,IF($M$4="TE0714_REV03",RAW_m_TE0714_REV03!$AD:$AG))),4,0),"---")</f>
        <v>---</v>
      </c>
    </row>
    <row r="117" spans="2:18" x14ac:dyDescent="0.25">
      <c r="B117" s="4">
        <v>112</v>
      </c>
      <c r="C117" s="23" t="str">
        <f>IFERROR(INDEX(B2B!A:F,MATCH('B2B Pin Table'!B117,B2B!A:A,0),6),"---")</f>
        <v>12</v>
      </c>
      <c r="D117" s="57" t="str">
        <f>IFERROR(IF((COUNTIF(B2B!A113:K113,H115)&lt;0),"---",INDEX(B2B!A:K,MATCH('B2B Pin Table'!B117,B2B!A:A,0),2)),"---")</f>
        <v>JM2</v>
      </c>
      <c r="E117" s="58" t="str">
        <f>IFERROR(IF((COUNTIF(B2B!A113:K113,H115)&lt;0),"---",INDEX(B2B!A:K,MATCH('B2B Pin Table'!B117,B2B!A:A,0),3)),"---")</f>
        <v>11</v>
      </c>
      <c r="F117" s="57" t="str">
        <f>IFERROR(IF((COUNTIF(B2B!A113:K113,L115)&lt;0),"---",INDEX(B2B!A:K,MATCH('B2B Pin Table'!B117,B2B!A:A,0),4)),"---")</f>
        <v>JM2</v>
      </c>
      <c r="G117" s="23" t="str">
        <f>IFERROR(IF((COUNTIF(B2B!A113:K113,L115)&lt;0),"---",INDEX(B2B!A:K,MATCH('B2B Pin Table'!B117,B2B!A:A,0),5)),"---")</f>
        <v>12</v>
      </c>
      <c r="H117" s="23" t="str">
        <f>IFERROR(IF(VLOOKUP($D117&amp;"-"&amp;$E117,IF($H$4="TEBA0714_REV01",CALC_CONN_TEBA0714_REV01!$F:$I,IF($H$4="TEBB0714_REV01",CALC_CONN_TEBB0714_REV01!$F:$I,IF($H$4="TEBT0714_REV01",CALC_CONN_TEBT0714_REV01!$F:$I))),4,0)="--","---",IF($H$4="TEBA0714_REV01",CALC_CONN_TEBA0714_REV01!$G117&amp; " --&gt; " &amp;CALC_CONN_TEBA0714_REV01!$I117&amp; " --&gt; ",IF($H$4="TEBB0714_REV01",CALC_CONN_TEBB0714_REV01!$G117&amp; " --&gt; " &amp;CALC_CONN_TEBB0714_REV01!$I117&amp; " --&gt; ",IF($H$4="TEBT0714_REV01",CALC_CONN_TEBT0714_REV01!$G117&amp; " --&gt; " &amp;CALC_CONN_TEBT0714_REV01!$I117&amp; " --&gt; ")))),"---")</f>
        <v>---</v>
      </c>
      <c r="I117" s="23" t="str">
        <f>IFERROR(IF(VLOOKUP($D117&amp;"-"&amp;$E117,IF($H$4="TEBA0714_REV01",CALC_CONN_TEBA0714_REV01!$F:$H,IF($H$4="TEBB0714_REV01",CALC_CONN_TEBB0714_REV01!$F:$H,IF($H$4="TEBT0714_REV01",CALC_CONN_TEBT0714_REV01!$F:$H))),3,0)="--",VLOOKUP($D117&amp;"-"&amp;$E117,IF($H$4="TEBA0714_REV01",CALC_CONN_TEBA0714_REV01!$F:$H,IF($H$4="TEBB0714_REV01",CALC_CONN_TEBB0714_REV01!$F:$H,IF($H$4="TEBT0714_REV01",CALC_CONN_TEBT0714_REV01!$F:$H))),2,0),VLOOKUP($D117&amp;"-"&amp;$E117,IF($H$4="TEBA0714_REV01",CALC_CONN_TEBA0714_REV01!$F:$H,IF($H$4="TEBB0714_REV01",CALC_CONN_TEBB0714_REV01!$F:$H,IF($H$4="TEBT0714_REV01",CALC_CONN_TEBT0714_REV01!$F:$H))),3,0)),"---")</f>
        <v>---</v>
      </c>
      <c r="J117" s="23" t="str">
        <f>IFERROR(VLOOKUP(I117,IF($H$4="TEBA0714_REV01",RAW_c_TEBA0714_REV01!$AE:$AM,IF($H$4="TEBB0714_REV01",RAW_c_TEBB0714_REV01!$AE:$AM,IF($H$4="TEBT0714_REV01",RAW_c_TEBT0714_REV01!$AE:$AM))),9,0),"---")</f>
        <v>---</v>
      </c>
      <c r="K117" s="23" t="str">
        <f>IFERROR(VLOOKUP(D117&amp;"-"&amp;E117,IF($H$4="TEBA0714_REV01",RAW_c_TEBA0714_REV01!$AD:$AK,IF($H$4="TEBB0714_REV01",RAW_c_TEBB0714_REV01!$AD:$AK,IF($H$4="TEBT0714_REV01",RAW_c_TEBT0714_REV01!$AD:$AK,"???"))),6,0),"---")</f>
        <v>---</v>
      </c>
      <c r="L117" s="23" t="str">
        <f>IFERROR(VLOOKUP(D117&amp;"-"&amp;E117,IF($H$4="TEBA0714_REV01",RAW_c_TEBA0714_REV01!$AD:$AL,IF($H$4="TEBB0714_REV01",RAW_c_TEBB0714_REV01!$AD:$AL,IF($H$4="TEBT0714_REV01",RAW_c_TEBT0714_REV01!$AD:$AL,"???"))),9,0),"---")</f>
        <v>---</v>
      </c>
      <c r="M117" s="23" t="str">
        <f>IFERROR(IF(VLOOKUP($F117&amp;"-"&amp;$G117,IF($M$4="TE0714_REV01",RAW_m_TE0714_REV01!$F:$AU,IF($M$4="TE0714_REV02",RAW_m_TE0714_REV02!$F:$AU,IF($M$4="TE0714_REV03",RAW_m_TE0714_REV03!$F:$AU))),43,0)="--","---",IF($M$4="TE0714_REV01",RAW_m_TE0714_REV01!$AT117&amp; " --&gt; " &amp;RAW_m_TE0714_REV01!$AU117&amp; " --&gt; ",IF($M$4="TE0714_REV02",RAW_m_TE0714_REV02!$AT117&amp; " --&gt; " &amp;RAW_m_TE0714_REV02!$AU117&amp; " --&gt; ",IF($M$4="TE0714_REV03",RAW_m_TE0714_REV03!$AT117&amp; " --&gt; " &amp;RAW_m_TE0714_REV03!$AU117&amp; " --&gt; ")))),"---")</f>
        <v>---</v>
      </c>
      <c r="N117" s="23" t="str">
        <f>IFERROR(VLOOKUP(F117&amp;"-"&amp;G117,IF($M$4="TE0714_REV01",RAW_m_TE0714_REV01!$AD:$AJ,IF($M$4="TE0714_REV02",RAW_m_TE0714_REV02!$AD:$AJ,IF($M$4="TE0714_REV03",RAW_m_TE0714_REV03!$AD:$AJ))),7,0),"---")</f>
        <v>---</v>
      </c>
      <c r="O117" s="23" t="str">
        <f>IFERROR(VLOOKUP(N117,IF($M$4="TE0714_REV01",RAW_m_TE0714_REV01!$AJ:$AK,IF($M$4="TE0714_REV02",RAW_m_TE0714_REV02!$AJ:$AK,IF($M$4="TE0714_REV03",RAW_m_TE0714_REV03!$AJ:$AK))),2,0),"---")</f>
        <v>---</v>
      </c>
      <c r="P117" s="23" t="str">
        <f>IFERROR(VLOOKUP(F117&amp;"-"&amp;G117,IF($M$4="TE0714_REV01",RAW_m_TE0714_REV01!$AD:$AG,IF($M$4="TE0714_REV02",RAW_m_TE0714_REV02!$AD:$AG,IF($M$4="TE0714_REV03",RAW_m_TE0714_REV03!$AD:$AG))),3,0),"---")</f>
        <v>---</v>
      </c>
      <c r="Q117" s="23" t="str">
        <f>IFERROR(VLOOKUP(N117,IF($M$4="TE0714_REV01",RAW_m_TE0714_REV01!$AE:$AH,IF($M$4="TE0714_REV02",RAW_m_TE0714_REV02!$AE:$AH,IF($M$4="TE0714_REV03",RAW_m_TE0714_REV03!$AE:$AH))),4,0),"---")</f>
        <v>---</v>
      </c>
      <c r="R117" s="23" t="str">
        <f>IFERROR(VLOOKUP(F117&amp;"-"&amp;G117,IF($M$4="TE0714_REV01",RAW_m_TE0714_REV01!$AD:$AG,IF($M$4="TE0714_REV02",RAW_m_TE0714_REV02!$AD:$AG,IF($M$4="TE0714_REV03",RAW_m_TE0714_REV03!$AD:$AG))),4,0),"---")</f>
        <v>---</v>
      </c>
    </row>
    <row r="118" spans="2:18" x14ac:dyDescent="0.25">
      <c r="B118" s="4">
        <v>113</v>
      </c>
      <c r="C118" s="23" t="str">
        <f>IFERROR(INDEX(B2B!A:F,MATCH('B2B Pin Table'!B118,B2B!A:A,0),6),"---")</f>
        <v>13</v>
      </c>
      <c r="D118" s="57" t="str">
        <f>IFERROR(IF((COUNTIF(B2B!A114:K114,H116)&lt;0),"---",INDEX(B2B!A:K,MATCH('B2B Pin Table'!B118,B2B!A:A,0),2)),"---")</f>
        <v>JM2</v>
      </c>
      <c r="E118" s="58" t="str">
        <f>IFERROR(IF((COUNTIF(B2B!A114:K114,H116)&lt;0),"---",INDEX(B2B!A:K,MATCH('B2B Pin Table'!B118,B2B!A:A,0),3)),"---")</f>
        <v>14</v>
      </c>
      <c r="F118" s="57" t="str">
        <f>IFERROR(IF((COUNTIF(B2B!A114:K114,L116)&lt;0),"---",INDEX(B2B!A:K,MATCH('B2B Pin Table'!B118,B2B!A:A,0),4)),"---")</f>
        <v>JM2</v>
      </c>
      <c r="G118" s="23" t="str">
        <f>IFERROR(IF((COUNTIF(B2B!A114:K114,L116)&lt;0),"---",INDEX(B2B!A:K,MATCH('B2B Pin Table'!B118,B2B!A:A,0),5)),"---")</f>
        <v>13</v>
      </c>
      <c r="H118" s="23" t="str">
        <f>IFERROR(IF(VLOOKUP($D118&amp;"-"&amp;$E118,IF($H$4="TEBA0714_REV01",CALC_CONN_TEBA0714_REV01!$F:$I,IF($H$4="TEBB0714_REV01",CALC_CONN_TEBB0714_REV01!$F:$I,IF($H$4="TEBT0714_REV01",CALC_CONN_TEBT0714_REV01!$F:$I))),4,0)="--","---",IF($H$4="TEBA0714_REV01",CALC_CONN_TEBA0714_REV01!$G118&amp; " --&gt; " &amp;CALC_CONN_TEBA0714_REV01!$I118&amp; " --&gt; ",IF($H$4="TEBB0714_REV01",CALC_CONN_TEBB0714_REV01!$G118&amp; " --&gt; " &amp;CALC_CONN_TEBB0714_REV01!$I118&amp; " --&gt; ",IF($H$4="TEBT0714_REV01",CALC_CONN_TEBT0714_REV01!$G118&amp; " --&gt; " &amp;CALC_CONN_TEBT0714_REV01!$I118&amp; " --&gt; ")))),"---")</f>
        <v>---</v>
      </c>
      <c r="I118" s="23" t="str">
        <f>IFERROR(IF(VLOOKUP($D118&amp;"-"&amp;$E118,IF($H$4="TEBA0714_REV01",CALC_CONN_TEBA0714_REV01!$F:$H,IF($H$4="TEBB0714_REV01",CALC_CONN_TEBB0714_REV01!$F:$H,IF($H$4="TEBT0714_REV01",CALC_CONN_TEBT0714_REV01!$F:$H))),3,0)="--",VLOOKUP($D118&amp;"-"&amp;$E118,IF($H$4="TEBA0714_REV01",CALC_CONN_TEBA0714_REV01!$F:$H,IF($H$4="TEBB0714_REV01",CALC_CONN_TEBB0714_REV01!$F:$H,IF($H$4="TEBT0714_REV01",CALC_CONN_TEBT0714_REV01!$F:$H))),2,0),VLOOKUP($D118&amp;"-"&amp;$E118,IF($H$4="TEBA0714_REV01",CALC_CONN_TEBA0714_REV01!$F:$H,IF($H$4="TEBB0714_REV01",CALC_CONN_TEBB0714_REV01!$F:$H,IF($H$4="TEBT0714_REV01",CALC_CONN_TEBT0714_REV01!$F:$H))),3,0)),"---")</f>
        <v>---</v>
      </c>
      <c r="J118" s="23" t="str">
        <f>IFERROR(VLOOKUP(I118,IF($H$4="TEBA0714_REV01",RAW_c_TEBA0714_REV01!$AE:$AM,IF($H$4="TEBB0714_REV01",RAW_c_TEBB0714_REV01!$AE:$AM,IF($H$4="TEBT0714_REV01",RAW_c_TEBT0714_REV01!$AE:$AM))),9,0),"---")</f>
        <v>---</v>
      </c>
      <c r="K118" s="23" t="str">
        <f>IFERROR(VLOOKUP(D118&amp;"-"&amp;E118,IF($H$4="TEBA0714_REV01",RAW_c_TEBA0714_REV01!$AD:$AK,IF($H$4="TEBB0714_REV01",RAW_c_TEBB0714_REV01!$AD:$AK,IF($H$4="TEBT0714_REV01",RAW_c_TEBT0714_REV01!$AD:$AK,"???"))),6,0),"---")</f>
        <v>---</v>
      </c>
      <c r="L118" s="23" t="str">
        <f>IFERROR(VLOOKUP(D118&amp;"-"&amp;E118,IF($H$4="TEBA0714_REV01",RAW_c_TEBA0714_REV01!$AD:$AL,IF($H$4="TEBB0714_REV01",RAW_c_TEBB0714_REV01!$AD:$AL,IF($H$4="TEBT0714_REV01",RAW_c_TEBT0714_REV01!$AD:$AL,"???"))),9,0),"---")</f>
        <v>---</v>
      </c>
      <c r="M118" s="23" t="str">
        <f>IFERROR(IF(VLOOKUP($F118&amp;"-"&amp;$G118,IF($M$4="TE0714_REV01",RAW_m_TE0714_REV01!$F:$AU,IF($M$4="TE0714_REV02",RAW_m_TE0714_REV02!$F:$AU,IF($M$4="TE0714_REV03",RAW_m_TE0714_REV03!$F:$AU))),43,0)="--","---",IF($M$4="TE0714_REV01",RAW_m_TE0714_REV01!$AT118&amp; " --&gt; " &amp;RAW_m_TE0714_REV01!$AU118&amp; " --&gt; ",IF($M$4="TE0714_REV02",RAW_m_TE0714_REV02!$AT118&amp; " --&gt; " &amp;RAW_m_TE0714_REV02!$AU118&amp; " --&gt; ",IF($M$4="TE0714_REV03",RAW_m_TE0714_REV03!$AT118&amp; " --&gt; " &amp;RAW_m_TE0714_REV03!$AU118&amp; " --&gt; ")))),"---")</f>
        <v>---</v>
      </c>
      <c r="N118" s="23" t="str">
        <f>IFERROR(VLOOKUP(F118&amp;"-"&amp;G118,IF($M$4="TE0714_REV01",RAW_m_TE0714_REV01!$AD:$AJ,IF($M$4="TE0714_REV02",RAW_m_TE0714_REV02!$AD:$AJ,IF($M$4="TE0714_REV03",RAW_m_TE0714_REV03!$AD:$AJ))),7,0),"---")</f>
        <v>---</v>
      </c>
      <c r="O118" s="23" t="str">
        <f>IFERROR(VLOOKUP(N118,IF($M$4="TE0714_REV01",RAW_m_TE0714_REV01!$AJ:$AK,IF($M$4="TE0714_REV02",RAW_m_TE0714_REV02!$AJ:$AK,IF($M$4="TE0714_REV03",RAW_m_TE0714_REV03!$AJ:$AK))),2,0),"---")</f>
        <v>---</v>
      </c>
      <c r="P118" s="23" t="str">
        <f>IFERROR(VLOOKUP(F118&amp;"-"&amp;G118,IF($M$4="TE0714_REV01",RAW_m_TE0714_REV01!$AD:$AG,IF($M$4="TE0714_REV02",RAW_m_TE0714_REV02!$AD:$AG,IF($M$4="TE0714_REV03",RAW_m_TE0714_REV03!$AD:$AG))),3,0),"---")</f>
        <v>---</v>
      </c>
      <c r="Q118" s="23" t="str">
        <f>IFERROR(VLOOKUP(N118,IF($M$4="TE0714_REV01",RAW_m_TE0714_REV01!$AE:$AH,IF($M$4="TE0714_REV02",RAW_m_TE0714_REV02!$AE:$AH,IF($M$4="TE0714_REV03",RAW_m_TE0714_REV03!$AE:$AH))),4,0),"---")</f>
        <v>---</v>
      </c>
      <c r="R118" s="23" t="str">
        <f>IFERROR(VLOOKUP(F118&amp;"-"&amp;G118,IF($M$4="TE0714_REV01",RAW_m_TE0714_REV01!$AD:$AG,IF($M$4="TE0714_REV02",RAW_m_TE0714_REV02!$AD:$AG,IF($M$4="TE0714_REV03",RAW_m_TE0714_REV03!$AD:$AG))),4,0),"---")</f>
        <v>---</v>
      </c>
    </row>
    <row r="119" spans="2:18" x14ac:dyDescent="0.25">
      <c r="B119" s="4">
        <v>114</v>
      </c>
      <c r="C119" s="23" t="str">
        <f>IFERROR(INDEX(B2B!A:F,MATCH('B2B Pin Table'!B119,B2B!A:A,0),6),"---")</f>
        <v>14</v>
      </c>
      <c r="D119" s="57" t="str">
        <f>IFERROR(IF((COUNTIF(B2B!A115:K115,H117)&lt;0),"---",INDEX(B2B!A:K,MATCH('B2B Pin Table'!B119,B2B!A:A,0),2)),"---")</f>
        <v>JM2</v>
      </c>
      <c r="E119" s="58" t="str">
        <f>IFERROR(IF((COUNTIF(B2B!A115:K115,H117)&lt;0),"---",INDEX(B2B!A:K,MATCH('B2B Pin Table'!B119,B2B!A:A,0),3)),"---")</f>
        <v>13</v>
      </c>
      <c r="F119" s="57" t="str">
        <f>IFERROR(IF((COUNTIF(B2B!A115:K115,L117)&lt;0),"---",INDEX(B2B!A:K,MATCH('B2B Pin Table'!B119,B2B!A:A,0),4)),"---")</f>
        <v>JM2</v>
      </c>
      <c r="G119" s="23" t="str">
        <f>IFERROR(IF((COUNTIF(B2B!A115:K115,L117)&lt;0),"---",INDEX(B2B!A:K,MATCH('B2B Pin Table'!B119,B2B!A:A,0),5)),"---")</f>
        <v>14</v>
      </c>
      <c r="H119" s="23" t="str">
        <f>IFERROR(IF(VLOOKUP($D119&amp;"-"&amp;$E119,IF($H$4="TEBA0714_REV01",CALC_CONN_TEBA0714_REV01!$F:$I,IF($H$4="TEBB0714_REV01",CALC_CONN_TEBB0714_REV01!$F:$I,IF($H$4="TEBT0714_REV01",CALC_CONN_TEBT0714_REV01!$F:$I))),4,0)="--","---",IF($H$4="TEBA0714_REV01",CALC_CONN_TEBA0714_REV01!$G119&amp; " --&gt; " &amp;CALC_CONN_TEBA0714_REV01!$I119&amp; " --&gt; ",IF($H$4="TEBB0714_REV01",CALC_CONN_TEBB0714_REV01!$G119&amp; " --&gt; " &amp;CALC_CONN_TEBB0714_REV01!$I119&amp; " --&gt; ",IF($H$4="TEBT0714_REV01",CALC_CONN_TEBT0714_REV01!$G119&amp; " --&gt; " &amp;CALC_CONN_TEBT0714_REV01!$I119&amp; " --&gt; ")))),"---")</f>
        <v>---</v>
      </c>
      <c r="I119" s="23" t="str">
        <f>IFERROR(IF(VLOOKUP($D119&amp;"-"&amp;$E119,IF($H$4="TEBA0714_REV01",CALC_CONN_TEBA0714_REV01!$F:$H,IF($H$4="TEBB0714_REV01",CALC_CONN_TEBB0714_REV01!$F:$H,IF($H$4="TEBT0714_REV01",CALC_CONN_TEBT0714_REV01!$F:$H))),3,0)="--",VLOOKUP($D119&amp;"-"&amp;$E119,IF($H$4="TEBA0714_REV01",CALC_CONN_TEBA0714_REV01!$F:$H,IF($H$4="TEBB0714_REV01",CALC_CONN_TEBB0714_REV01!$F:$H,IF($H$4="TEBT0714_REV01",CALC_CONN_TEBT0714_REV01!$F:$H))),2,0),VLOOKUP($D119&amp;"-"&amp;$E119,IF($H$4="TEBA0714_REV01",CALC_CONN_TEBA0714_REV01!$F:$H,IF($H$4="TEBB0714_REV01",CALC_CONN_TEBB0714_REV01!$F:$H,IF($H$4="TEBT0714_REV01",CALC_CONN_TEBT0714_REV01!$F:$H))),3,0)),"---")</f>
        <v>---</v>
      </c>
      <c r="J119" s="23" t="str">
        <f>IFERROR(VLOOKUP(I119,IF($H$4="TEBA0714_REV01",RAW_c_TEBA0714_REV01!$AE:$AM,IF($H$4="TEBB0714_REV01",RAW_c_TEBB0714_REV01!$AE:$AM,IF($H$4="TEBT0714_REV01",RAW_c_TEBT0714_REV01!$AE:$AM))),9,0),"---")</f>
        <v>---</v>
      </c>
      <c r="K119" s="23" t="str">
        <f>IFERROR(VLOOKUP(D119&amp;"-"&amp;E119,IF($H$4="TEBA0714_REV01",RAW_c_TEBA0714_REV01!$AD:$AK,IF($H$4="TEBB0714_REV01",RAW_c_TEBB0714_REV01!$AD:$AK,IF($H$4="TEBT0714_REV01",RAW_c_TEBT0714_REV01!$AD:$AK,"???"))),6,0),"---")</f>
        <v>---</v>
      </c>
      <c r="L119" s="23" t="str">
        <f>IFERROR(VLOOKUP(D119&amp;"-"&amp;E119,IF($H$4="TEBA0714_REV01",RAW_c_TEBA0714_REV01!$AD:$AL,IF($H$4="TEBB0714_REV01",RAW_c_TEBB0714_REV01!$AD:$AL,IF($H$4="TEBT0714_REV01",RAW_c_TEBT0714_REV01!$AD:$AL,"???"))),9,0),"---")</f>
        <v>---</v>
      </c>
      <c r="M119" s="23" t="str">
        <f>IFERROR(IF(VLOOKUP($F119&amp;"-"&amp;$G119,IF($M$4="TE0714_REV01",RAW_m_TE0714_REV01!$F:$AU,IF($M$4="TE0714_REV02",RAW_m_TE0714_REV02!$F:$AU,IF($M$4="TE0714_REV03",RAW_m_TE0714_REV03!$F:$AU))),43,0)="--","---",IF($M$4="TE0714_REV01",RAW_m_TE0714_REV01!$AT119&amp; " --&gt; " &amp;RAW_m_TE0714_REV01!$AU119&amp; " --&gt; ",IF($M$4="TE0714_REV02",RAW_m_TE0714_REV02!$AT119&amp; " --&gt; " &amp;RAW_m_TE0714_REV02!$AU119&amp; " --&gt; ",IF($M$4="TE0714_REV03",RAW_m_TE0714_REV03!$AT119&amp; " --&gt; " &amp;RAW_m_TE0714_REV03!$AU119&amp; " --&gt; ")))),"---")</f>
        <v>---</v>
      </c>
      <c r="N119" s="23" t="str">
        <f>IFERROR(VLOOKUP(F119&amp;"-"&amp;G119,IF($M$4="TE0714_REV01",RAW_m_TE0714_REV01!$AD:$AJ,IF($M$4="TE0714_REV02",RAW_m_TE0714_REV02!$AD:$AJ,IF($M$4="TE0714_REV03",RAW_m_TE0714_REV03!$AD:$AJ))),7,0),"---")</f>
        <v>---</v>
      </c>
      <c r="O119" s="23" t="str">
        <f>IFERROR(VLOOKUP(N119,IF($M$4="TE0714_REV01",RAW_m_TE0714_REV01!$AJ:$AK,IF($M$4="TE0714_REV02",RAW_m_TE0714_REV02!$AJ:$AK,IF($M$4="TE0714_REV03",RAW_m_TE0714_REV03!$AJ:$AK))),2,0),"---")</f>
        <v>---</v>
      </c>
      <c r="P119" s="23" t="str">
        <f>IFERROR(VLOOKUP(F119&amp;"-"&amp;G119,IF($M$4="TE0714_REV01",RAW_m_TE0714_REV01!$AD:$AG,IF($M$4="TE0714_REV02",RAW_m_TE0714_REV02!$AD:$AG,IF($M$4="TE0714_REV03",RAW_m_TE0714_REV03!$AD:$AG))),3,0),"---")</f>
        <v>---</v>
      </c>
      <c r="Q119" s="23" t="str">
        <f>IFERROR(VLOOKUP(N119,IF($M$4="TE0714_REV01",RAW_m_TE0714_REV01!$AE:$AH,IF($M$4="TE0714_REV02",RAW_m_TE0714_REV02!$AE:$AH,IF($M$4="TE0714_REV03",RAW_m_TE0714_REV03!$AE:$AH))),4,0),"---")</f>
        <v>---</v>
      </c>
      <c r="R119" s="23" t="str">
        <f>IFERROR(VLOOKUP(F119&amp;"-"&amp;G119,IF($M$4="TE0714_REV01",RAW_m_TE0714_REV01!$AD:$AG,IF($M$4="TE0714_REV02",RAW_m_TE0714_REV02!$AD:$AG,IF($M$4="TE0714_REV03",RAW_m_TE0714_REV03!$AD:$AG))),4,0),"---")</f>
        <v>---</v>
      </c>
    </row>
    <row r="120" spans="2:18" x14ac:dyDescent="0.25">
      <c r="B120" s="4">
        <v>115</v>
      </c>
      <c r="C120" s="23" t="str">
        <f>IFERROR(INDEX(B2B!A:F,MATCH('B2B Pin Table'!B120,B2B!A:A,0),6),"---")</f>
        <v>15</v>
      </c>
      <c r="D120" s="57" t="str">
        <f>IFERROR(IF((COUNTIF(B2B!A116:K116,H118)&lt;0),"---",INDEX(B2B!A:K,MATCH('B2B Pin Table'!B120,B2B!A:A,0),2)),"---")</f>
        <v>JM2</v>
      </c>
      <c r="E120" s="58" t="str">
        <f>IFERROR(IF((COUNTIF(B2B!A116:K116,H118)&lt;0),"---",INDEX(B2B!A:K,MATCH('B2B Pin Table'!B120,B2B!A:A,0),3)),"---")</f>
        <v>16</v>
      </c>
      <c r="F120" s="57" t="str">
        <f>IFERROR(IF((COUNTIF(B2B!A116:K116,L118)&lt;0),"---",INDEX(B2B!A:K,MATCH('B2B Pin Table'!B120,B2B!A:A,0),4)),"---")</f>
        <v>JM2</v>
      </c>
      <c r="G120" s="23" t="str">
        <f>IFERROR(IF((COUNTIF(B2B!A116:K116,L118)&lt;0),"---",INDEX(B2B!A:K,MATCH('B2B Pin Table'!B120,B2B!A:A,0),5)),"---")</f>
        <v>15</v>
      </c>
      <c r="H120" s="23" t="str">
        <f>IFERROR(IF(VLOOKUP($D120&amp;"-"&amp;$E120,IF($H$4="TEBA0714_REV01",CALC_CONN_TEBA0714_REV01!$F:$I,IF($H$4="TEBB0714_REV01",CALC_CONN_TEBB0714_REV01!$F:$I,IF($H$4="TEBT0714_REV01",CALC_CONN_TEBT0714_REV01!$F:$I))),4,0)="--","---",IF($H$4="TEBA0714_REV01",CALC_CONN_TEBA0714_REV01!$G120&amp; " --&gt; " &amp;CALC_CONN_TEBA0714_REV01!$I120&amp; " --&gt; ",IF($H$4="TEBB0714_REV01",CALC_CONN_TEBB0714_REV01!$G120&amp; " --&gt; " &amp;CALC_CONN_TEBB0714_REV01!$I120&amp; " --&gt; ",IF($H$4="TEBT0714_REV01",CALC_CONN_TEBT0714_REV01!$G120&amp; " --&gt; " &amp;CALC_CONN_TEBT0714_REV01!$I120&amp; " --&gt; ")))),"---")</f>
        <v>---</v>
      </c>
      <c r="I120" s="23" t="str">
        <f>IFERROR(IF(VLOOKUP($D120&amp;"-"&amp;$E120,IF($H$4="TEBA0714_REV01",CALC_CONN_TEBA0714_REV01!$F:$H,IF($H$4="TEBB0714_REV01",CALC_CONN_TEBB0714_REV01!$F:$H,IF($H$4="TEBT0714_REV01",CALC_CONN_TEBT0714_REV01!$F:$H))),3,0)="--",VLOOKUP($D120&amp;"-"&amp;$E120,IF($H$4="TEBA0714_REV01",CALC_CONN_TEBA0714_REV01!$F:$H,IF($H$4="TEBB0714_REV01",CALC_CONN_TEBB0714_REV01!$F:$H,IF($H$4="TEBT0714_REV01",CALC_CONN_TEBT0714_REV01!$F:$H))),2,0),VLOOKUP($D120&amp;"-"&amp;$E120,IF($H$4="TEBA0714_REV01",CALC_CONN_TEBA0714_REV01!$F:$H,IF($H$4="TEBB0714_REV01",CALC_CONN_TEBB0714_REV01!$F:$H,IF($H$4="TEBT0714_REV01",CALC_CONN_TEBT0714_REV01!$F:$H))),3,0)),"---")</f>
        <v>---</v>
      </c>
      <c r="J120" s="23" t="str">
        <f>IFERROR(VLOOKUP(I120,IF($H$4="TEBA0714_REV01",RAW_c_TEBA0714_REV01!$AE:$AM,IF($H$4="TEBB0714_REV01",RAW_c_TEBB0714_REV01!$AE:$AM,IF($H$4="TEBT0714_REV01",RAW_c_TEBT0714_REV01!$AE:$AM))),9,0),"---")</f>
        <v>---</v>
      </c>
      <c r="K120" s="23" t="str">
        <f>IFERROR(VLOOKUP(D120&amp;"-"&amp;E120,IF($H$4="TEBA0714_REV01",RAW_c_TEBA0714_REV01!$AD:$AK,IF($H$4="TEBB0714_REV01",RAW_c_TEBB0714_REV01!$AD:$AK,IF($H$4="TEBT0714_REV01",RAW_c_TEBT0714_REV01!$AD:$AK,"???"))),6,0),"---")</f>
        <v>---</v>
      </c>
      <c r="L120" s="23" t="str">
        <f>IFERROR(VLOOKUP(D120&amp;"-"&amp;E120,IF($H$4="TEBA0714_REV01",RAW_c_TEBA0714_REV01!$AD:$AL,IF($H$4="TEBB0714_REV01",RAW_c_TEBB0714_REV01!$AD:$AL,IF($H$4="TEBT0714_REV01",RAW_c_TEBT0714_REV01!$AD:$AL,"???"))),9,0),"---")</f>
        <v>---</v>
      </c>
      <c r="M120" s="23" t="str">
        <f>IFERROR(IF(VLOOKUP($F120&amp;"-"&amp;$G120,IF($M$4="TE0714_REV01",RAW_m_TE0714_REV01!$F:$AU,IF($M$4="TE0714_REV02",RAW_m_TE0714_REV02!$F:$AU,IF($M$4="TE0714_REV03",RAW_m_TE0714_REV03!$F:$AU))),43,0)="--","---",IF($M$4="TE0714_REV01",RAW_m_TE0714_REV01!$AT120&amp; " --&gt; " &amp;RAW_m_TE0714_REV01!$AU120&amp; " --&gt; ",IF($M$4="TE0714_REV02",RAW_m_TE0714_REV02!$AT120&amp; " --&gt; " &amp;RAW_m_TE0714_REV02!$AU120&amp; " --&gt; ",IF($M$4="TE0714_REV03",RAW_m_TE0714_REV03!$AT120&amp; " --&gt; " &amp;RAW_m_TE0714_REV03!$AU120&amp; " --&gt; ")))),"---")</f>
        <v>---</v>
      </c>
      <c r="N120" s="23" t="str">
        <f>IFERROR(VLOOKUP(F120&amp;"-"&amp;G120,IF($M$4="TE0714_REV01",RAW_m_TE0714_REV01!$AD:$AJ,IF($M$4="TE0714_REV02",RAW_m_TE0714_REV02!$AD:$AJ,IF($M$4="TE0714_REV03",RAW_m_TE0714_REV03!$AD:$AJ))),7,0),"---")</f>
        <v>---</v>
      </c>
      <c r="O120" s="23" t="str">
        <f>IFERROR(VLOOKUP(N120,IF($M$4="TE0714_REV01",RAW_m_TE0714_REV01!$AJ:$AK,IF($M$4="TE0714_REV02",RAW_m_TE0714_REV02!$AJ:$AK,IF($M$4="TE0714_REV03",RAW_m_TE0714_REV03!$AJ:$AK))),2,0),"---")</f>
        <v>---</v>
      </c>
      <c r="P120" s="23" t="str">
        <f>IFERROR(VLOOKUP(F120&amp;"-"&amp;G120,IF($M$4="TE0714_REV01",RAW_m_TE0714_REV01!$AD:$AG,IF($M$4="TE0714_REV02",RAW_m_TE0714_REV02!$AD:$AG,IF($M$4="TE0714_REV03",RAW_m_TE0714_REV03!$AD:$AG))),3,0),"---")</f>
        <v>---</v>
      </c>
      <c r="Q120" s="23" t="str">
        <f>IFERROR(VLOOKUP(N120,IF($M$4="TE0714_REV01",RAW_m_TE0714_REV01!$AE:$AH,IF($M$4="TE0714_REV02",RAW_m_TE0714_REV02!$AE:$AH,IF($M$4="TE0714_REV03",RAW_m_TE0714_REV03!$AE:$AH))),4,0),"---")</f>
        <v>---</v>
      </c>
      <c r="R120" s="23" t="str">
        <f>IFERROR(VLOOKUP(F120&amp;"-"&amp;G120,IF($M$4="TE0714_REV01",RAW_m_TE0714_REV01!$AD:$AG,IF($M$4="TE0714_REV02",RAW_m_TE0714_REV02!$AD:$AG,IF($M$4="TE0714_REV03",RAW_m_TE0714_REV03!$AD:$AG))),4,0),"---")</f>
        <v>---</v>
      </c>
    </row>
    <row r="121" spans="2:18" x14ac:dyDescent="0.25">
      <c r="B121" s="4">
        <v>116</v>
      </c>
      <c r="C121" s="23" t="str">
        <f>IFERROR(INDEX(B2B!A:F,MATCH('B2B Pin Table'!B121,B2B!A:A,0),6),"---")</f>
        <v>16</v>
      </c>
      <c r="D121" s="57" t="str">
        <f>IFERROR(IF((COUNTIF(B2B!A117:K117,H119)&lt;0),"---",INDEX(B2B!A:K,MATCH('B2B Pin Table'!B121,B2B!A:A,0),2)),"---")</f>
        <v>JM2</v>
      </c>
      <c r="E121" s="58" t="str">
        <f>IFERROR(IF((COUNTIF(B2B!A117:K117,H119)&lt;0),"---",INDEX(B2B!A:K,MATCH('B2B Pin Table'!B121,B2B!A:A,0),3)),"---")</f>
        <v>15</v>
      </c>
      <c r="F121" s="57" t="str">
        <f>IFERROR(IF((COUNTIF(B2B!A117:K117,L119)&lt;0),"---",INDEX(B2B!A:K,MATCH('B2B Pin Table'!B121,B2B!A:A,0),4)),"---")</f>
        <v>JM2</v>
      </c>
      <c r="G121" s="23" t="str">
        <f>IFERROR(IF((COUNTIF(B2B!A117:K117,L119)&lt;0),"---",INDEX(B2B!A:K,MATCH('B2B Pin Table'!B121,B2B!A:A,0),5)),"---")</f>
        <v>16</v>
      </c>
      <c r="H121" s="23" t="str">
        <f>IFERROR(IF(VLOOKUP($D121&amp;"-"&amp;$E121,IF($H$4="TEBA0714_REV01",CALC_CONN_TEBA0714_REV01!$F:$I,IF($H$4="TEBB0714_REV01",CALC_CONN_TEBB0714_REV01!$F:$I,IF($H$4="TEBT0714_REV01",CALC_CONN_TEBT0714_REV01!$F:$I))),4,0)="--","---",IF($H$4="TEBA0714_REV01",CALC_CONN_TEBA0714_REV01!$G121&amp; " --&gt; " &amp;CALC_CONN_TEBA0714_REV01!$I121&amp; " --&gt; ",IF($H$4="TEBB0714_REV01",CALC_CONN_TEBB0714_REV01!$G121&amp; " --&gt; " &amp;CALC_CONN_TEBB0714_REV01!$I121&amp; " --&gt; ",IF($H$4="TEBT0714_REV01",CALC_CONN_TEBT0714_REV01!$G121&amp; " --&gt; " &amp;CALC_CONN_TEBT0714_REV01!$I121&amp; " --&gt; ")))),"---")</f>
        <v>---</v>
      </c>
      <c r="I121" s="23" t="str">
        <f>IFERROR(IF(VLOOKUP($D121&amp;"-"&amp;$E121,IF($H$4="TEBA0714_REV01",CALC_CONN_TEBA0714_REV01!$F:$H,IF($H$4="TEBB0714_REV01",CALC_CONN_TEBB0714_REV01!$F:$H,IF($H$4="TEBT0714_REV01",CALC_CONN_TEBT0714_REV01!$F:$H))),3,0)="--",VLOOKUP($D121&amp;"-"&amp;$E121,IF($H$4="TEBA0714_REV01",CALC_CONN_TEBA0714_REV01!$F:$H,IF($H$4="TEBB0714_REV01",CALC_CONN_TEBB0714_REV01!$F:$H,IF($H$4="TEBT0714_REV01",CALC_CONN_TEBT0714_REV01!$F:$H))),2,0),VLOOKUP($D121&amp;"-"&amp;$E121,IF($H$4="TEBA0714_REV01",CALC_CONN_TEBA0714_REV01!$F:$H,IF($H$4="TEBB0714_REV01",CALC_CONN_TEBB0714_REV01!$F:$H,IF($H$4="TEBT0714_REV01",CALC_CONN_TEBT0714_REV01!$F:$H))),3,0)),"---")</f>
        <v>---</v>
      </c>
      <c r="J121" s="23" t="str">
        <f>IFERROR(VLOOKUP(I121,IF($H$4="TEBA0714_REV01",RAW_c_TEBA0714_REV01!$AE:$AM,IF($H$4="TEBB0714_REV01",RAW_c_TEBB0714_REV01!$AE:$AM,IF($H$4="TEBT0714_REV01",RAW_c_TEBT0714_REV01!$AE:$AM))),9,0),"---")</f>
        <v>---</v>
      </c>
      <c r="K121" s="23" t="str">
        <f>IFERROR(VLOOKUP(D121&amp;"-"&amp;E121,IF($H$4="TEBA0714_REV01",RAW_c_TEBA0714_REV01!$AD:$AK,IF($H$4="TEBB0714_REV01",RAW_c_TEBB0714_REV01!$AD:$AK,IF($H$4="TEBT0714_REV01",RAW_c_TEBT0714_REV01!$AD:$AK,"???"))),6,0),"---")</f>
        <v>---</v>
      </c>
      <c r="L121" s="23" t="str">
        <f>IFERROR(VLOOKUP(D121&amp;"-"&amp;E121,IF($H$4="TEBA0714_REV01",RAW_c_TEBA0714_REV01!$AD:$AL,IF($H$4="TEBB0714_REV01",RAW_c_TEBB0714_REV01!$AD:$AL,IF($H$4="TEBT0714_REV01",RAW_c_TEBT0714_REV01!$AD:$AL,"???"))),9,0),"---")</f>
        <v>---</v>
      </c>
      <c r="M121" s="23" t="str">
        <f>IFERROR(IF(VLOOKUP($F121&amp;"-"&amp;$G121,IF($M$4="TE0714_REV01",RAW_m_TE0714_REV01!$F:$AU,IF($M$4="TE0714_REV02",RAW_m_TE0714_REV02!$F:$AU,IF($M$4="TE0714_REV03",RAW_m_TE0714_REV03!$F:$AU))),43,0)="--","---",IF($M$4="TE0714_REV01",RAW_m_TE0714_REV01!$AT121&amp; " --&gt; " &amp;RAW_m_TE0714_REV01!$AU121&amp; " --&gt; ",IF($M$4="TE0714_REV02",RAW_m_TE0714_REV02!$AT121&amp; " --&gt; " &amp;RAW_m_TE0714_REV02!$AU121&amp; " --&gt; ",IF($M$4="TE0714_REV03",RAW_m_TE0714_REV03!$AT121&amp; " --&gt; " &amp;RAW_m_TE0714_REV03!$AU121&amp; " --&gt; ")))),"---")</f>
        <v>---</v>
      </c>
      <c r="N121" s="23" t="str">
        <f>IFERROR(VLOOKUP(F121&amp;"-"&amp;G121,IF($M$4="TE0714_REV01",RAW_m_TE0714_REV01!$AD:$AJ,IF($M$4="TE0714_REV02",RAW_m_TE0714_REV02!$AD:$AJ,IF($M$4="TE0714_REV03",RAW_m_TE0714_REV03!$AD:$AJ))),7,0),"---")</f>
        <v>---</v>
      </c>
      <c r="O121" s="23" t="str">
        <f>IFERROR(VLOOKUP(N121,IF($M$4="TE0714_REV01",RAW_m_TE0714_REV01!$AJ:$AK,IF($M$4="TE0714_REV02",RAW_m_TE0714_REV02!$AJ:$AK,IF($M$4="TE0714_REV03",RAW_m_TE0714_REV03!$AJ:$AK))),2,0),"---")</f>
        <v>---</v>
      </c>
      <c r="P121" s="23" t="str">
        <f>IFERROR(VLOOKUP(F121&amp;"-"&amp;G121,IF($M$4="TE0714_REV01",RAW_m_TE0714_REV01!$AD:$AG,IF($M$4="TE0714_REV02",RAW_m_TE0714_REV02!$AD:$AG,IF($M$4="TE0714_REV03",RAW_m_TE0714_REV03!$AD:$AG))),3,0),"---")</f>
        <v>---</v>
      </c>
      <c r="Q121" s="23" t="str">
        <f>IFERROR(VLOOKUP(N121,IF($M$4="TE0714_REV01",RAW_m_TE0714_REV01!$AE:$AH,IF($M$4="TE0714_REV02",RAW_m_TE0714_REV02!$AE:$AH,IF($M$4="TE0714_REV03",RAW_m_TE0714_REV03!$AE:$AH))),4,0),"---")</f>
        <v>---</v>
      </c>
      <c r="R121" s="23" t="str">
        <f>IFERROR(VLOOKUP(F121&amp;"-"&amp;G121,IF($M$4="TE0714_REV01",RAW_m_TE0714_REV01!$AD:$AG,IF($M$4="TE0714_REV02",RAW_m_TE0714_REV02!$AD:$AG,IF($M$4="TE0714_REV03",RAW_m_TE0714_REV03!$AD:$AG))),4,0),"---")</f>
        <v>---</v>
      </c>
    </row>
    <row r="122" spans="2:18" x14ac:dyDescent="0.25">
      <c r="B122" s="4">
        <v>117</v>
      </c>
      <c r="C122" s="23" t="str">
        <f>IFERROR(INDEX(B2B!A:F,MATCH('B2B Pin Table'!B122,B2B!A:A,0),6),"---")</f>
        <v>17</v>
      </c>
      <c r="D122" s="57" t="str">
        <f>IFERROR(IF((COUNTIF(B2B!A118:K118,H120)&lt;0),"---",INDEX(B2B!A:K,MATCH('B2B Pin Table'!B122,B2B!A:A,0),2)),"---")</f>
        <v>JM2</v>
      </c>
      <c r="E122" s="58" t="str">
        <f>IFERROR(IF((COUNTIF(B2B!A118:K118,H120)&lt;0),"---",INDEX(B2B!A:K,MATCH('B2B Pin Table'!B122,B2B!A:A,0),3)),"---")</f>
        <v>18</v>
      </c>
      <c r="F122" s="57" t="str">
        <f>IFERROR(IF((COUNTIF(B2B!A118:K118,L120)&lt;0),"---",INDEX(B2B!A:K,MATCH('B2B Pin Table'!B122,B2B!A:A,0),4)),"---")</f>
        <v>JM2</v>
      </c>
      <c r="G122" s="23" t="str">
        <f>IFERROR(IF((COUNTIF(B2B!A118:K118,L120)&lt;0),"---",INDEX(B2B!A:K,MATCH('B2B Pin Table'!B122,B2B!A:A,0),5)),"---")</f>
        <v>17</v>
      </c>
      <c r="H122" s="23" t="str">
        <f>IFERROR(IF(VLOOKUP($D122&amp;"-"&amp;$E122,IF($H$4="TEBA0714_REV01",CALC_CONN_TEBA0714_REV01!$F:$I,IF($H$4="TEBB0714_REV01",CALC_CONN_TEBB0714_REV01!$F:$I,IF($H$4="TEBT0714_REV01",CALC_CONN_TEBT0714_REV01!$F:$I))),4,0)="--","---",IF($H$4="TEBA0714_REV01",CALC_CONN_TEBA0714_REV01!$G122&amp; " --&gt; " &amp;CALC_CONN_TEBA0714_REV01!$I122&amp; " --&gt; ",IF($H$4="TEBB0714_REV01",CALC_CONN_TEBB0714_REV01!$G122&amp; " --&gt; " &amp;CALC_CONN_TEBB0714_REV01!$I122&amp; " --&gt; ",IF($H$4="TEBT0714_REV01",CALC_CONN_TEBT0714_REV01!$G122&amp; " --&gt; " &amp;CALC_CONN_TEBT0714_REV01!$I122&amp; " --&gt; ")))),"---")</f>
        <v>---</v>
      </c>
      <c r="I122" s="23" t="str">
        <f>IFERROR(IF(VLOOKUP($D122&amp;"-"&amp;$E122,IF($H$4="TEBA0714_REV01",CALC_CONN_TEBA0714_REV01!$F:$H,IF($H$4="TEBB0714_REV01",CALC_CONN_TEBB0714_REV01!$F:$H,IF($H$4="TEBT0714_REV01",CALC_CONN_TEBT0714_REV01!$F:$H))),3,0)="--",VLOOKUP($D122&amp;"-"&amp;$E122,IF($H$4="TEBA0714_REV01",CALC_CONN_TEBA0714_REV01!$F:$H,IF($H$4="TEBB0714_REV01",CALC_CONN_TEBB0714_REV01!$F:$H,IF($H$4="TEBT0714_REV01",CALC_CONN_TEBT0714_REV01!$F:$H))),2,0),VLOOKUP($D122&amp;"-"&amp;$E122,IF($H$4="TEBA0714_REV01",CALC_CONN_TEBA0714_REV01!$F:$H,IF($H$4="TEBB0714_REV01",CALC_CONN_TEBB0714_REV01!$F:$H,IF($H$4="TEBT0714_REV01",CALC_CONN_TEBT0714_REV01!$F:$H))),3,0)),"---")</f>
        <v>---</v>
      </c>
      <c r="J122" s="23" t="str">
        <f>IFERROR(VLOOKUP(I122,IF($H$4="TEBA0714_REV01",RAW_c_TEBA0714_REV01!$AE:$AM,IF($H$4="TEBB0714_REV01",RAW_c_TEBB0714_REV01!$AE:$AM,IF($H$4="TEBT0714_REV01",RAW_c_TEBT0714_REV01!$AE:$AM))),9,0),"---")</f>
        <v>---</v>
      </c>
      <c r="K122" s="23" t="str">
        <f>IFERROR(VLOOKUP(D122&amp;"-"&amp;E122,IF($H$4="TEBA0714_REV01",RAW_c_TEBA0714_REV01!$AD:$AK,IF($H$4="TEBB0714_REV01",RAW_c_TEBB0714_REV01!$AD:$AK,IF($H$4="TEBT0714_REV01",RAW_c_TEBT0714_REV01!$AD:$AK,"???"))),6,0),"---")</f>
        <v>---</v>
      </c>
      <c r="L122" s="23" t="str">
        <f>IFERROR(VLOOKUP(D122&amp;"-"&amp;E122,IF($H$4="TEBA0714_REV01",RAW_c_TEBA0714_REV01!$AD:$AL,IF($H$4="TEBB0714_REV01",RAW_c_TEBB0714_REV01!$AD:$AL,IF($H$4="TEBT0714_REV01",RAW_c_TEBT0714_REV01!$AD:$AL,"???"))),9,0),"---")</f>
        <v>---</v>
      </c>
      <c r="M122" s="23" t="str">
        <f>IFERROR(IF(VLOOKUP($F122&amp;"-"&amp;$G122,IF($M$4="TE0714_REV01",RAW_m_TE0714_REV01!$F:$AU,IF($M$4="TE0714_REV02",RAW_m_TE0714_REV02!$F:$AU,IF($M$4="TE0714_REV03",RAW_m_TE0714_REV03!$F:$AU))),43,0)="--","---",IF($M$4="TE0714_REV01",RAW_m_TE0714_REV01!$AT122&amp; " --&gt; " &amp;RAW_m_TE0714_REV01!$AU122&amp; " --&gt; ",IF($M$4="TE0714_REV02",RAW_m_TE0714_REV02!$AT122&amp; " --&gt; " &amp;RAW_m_TE0714_REV02!$AU122&amp; " --&gt; ",IF($M$4="TE0714_REV03",RAW_m_TE0714_REV03!$AT122&amp; " --&gt; " &amp;RAW_m_TE0714_REV03!$AU122&amp; " --&gt; ")))),"---")</f>
        <v>---</v>
      </c>
      <c r="N122" s="23" t="str">
        <f>IFERROR(VLOOKUP(F122&amp;"-"&amp;G122,IF($M$4="TE0714_REV01",RAW_m_TE0714_REV01!$AD:$AJ,IF($M$4="TE0714_REV02",RAW_m_TE0714_REV02!$AD:$AJ,IF($M$4="TE0714_REV03",RAW_m_TE0714_REV03!$AD:$AJ))),7,0),"---")</f>
        <v>---</v>
      </c>
      <c r="O122" s="23" t="str">
        <f>IFERROR(VLOOKUP(N122,IF($M$4="TE0714_REV01",RAW_m_TE0714_REV01!$AJ:$AK,IF($M$4="TE0714_REV02",RAW_m_TE0714_REV02!$AJ:$AK,IF($M$4="TE0714_REV03",RAW_m_TE0714_REV03!$AJ:$AK))),2,0),"---")</f>
        <v>---</v>
      </c>
      <c r="P122" s="23" t="str">
        <f>IFERROR(VLOOKUP(F122&amp;"-"&amp;G122,IF($M$4="TE0714_REV01",RAW_m_TE0714_REV01!$AD:$AG,IF($M$4="TE0714_REV02",RAW_m_TE0714_REV02!$AD:$AG,IF($M$4="TE0714_REV03",RAW_m_TE0714_REV03!$AD:$AG))),3,0),"---")</f>
        <v>---</v>
      </c>
      <c r="Q122" s="23" t="str">
        <f>IFERROR(VLOOKUP(N122,IF($M$4="TE0714_REV01",RAW_m_TE0714_REV01!$AE:$AH,IF($M$4="TE0714_REV02",RAW_m_TE0714_REV02!$AE:$AH,IF($M$4="TE0714_REV03",RAW_m_TE0714_REV03!$AE:$AH))),4,0),"---")</f>
        <v>---</v>
      </c>
      <c r="R122" s="23" t="str">
        <f>IFERROR(VLOOKUP(F122&amp;"-"&amp;G122,IF($M$4="TE0714_REV01",RAW_m_TE0714_REV01!$AD:$AG,IF($M$4="TE0714_REV02",RAW_m_TE0714_REV02!$AD:$AG,IF($M$4="TE0714_REV03",RAW_m_TE0714_REV03!$AD:$AG))),4,0),"---")</f>
        <v>---</v>
      </c>
    </row>
    <row r="123" spans="2:18" x14ac:dyDescent="0.25">
      <c r="B123" s="4">
        <v>118</v>
      </c>
      <c r="C123" s="23" t="str">
        <f>IFERROR(INDEX(B2B!A:F,MATCH('B2B Pin Table'!B123,B2B!A:A,0),6),"---")</f>
        <v>Power GND</v>
      </c>
      <c r="D123" s="57" t="str">
        <f>IFERROR(IF((COUNTIF(B2B!A119:K119,H121)&lt;0),"---",INDEX(B2B!A:K,MATCH('B2B Pin Table'!B123,B2B!A:A,0),2)),"---")</f>
        <v>JM2</v>
      </c>
      <c r="E123" s="58" t="str">
        <f>IFERROR(IF((COUNTIF(B2B!A119:K119,H121)&lt;0),"---",INDEX(B2B!A:K,MATCH('B2B Pin Table'!B123,B2B!A:A,0),3)),"---")</f>
        <v>17</v>
      </c>
      <c r="F123" s="57" t="str">
        <f>IFERROR(IF((COUNTIF(B2B!A119:K119,L121)&lt;0),"---",INDEX(B2B!A:K,MATCH('B2B Pin Table'!B123,B2B!A:A,0),4)),"---")</f>
        <v>JM2</v>
      </c>
      <c r="G123" s="23" t="str">
        <f>IFERROR(IF((COUNTIF(B2B!A119:K119,L121)&lt;0),"---",INDEX(B2B!A:K,MATCH('B2B Pin Table'!B123,B2B!A:A,0),5)),"---")</f>
        <v>18</v>
      </c>
      <c r="H123" s="23" t="str">
        <f>IFERROR(IF(VLOOKUP($D123&amp;"-"&amp;$E123,IF($H$4="TEBA0714_REV01",CALC_CONN_TEBA0714_REV01!$F:$I,IF($H$4="TEBB0714_REV01",CALC_CONN_TEBB0714_REV01!$F:$I,IF($H$4="TEBT0714_REV01",CALC_CONN_TEBT0714_REV01!$F:$I))),4,0)="--","---",IF($H$4="TEBA0714_REV01",CALC_CONN_TEBA0714_REV01!$G123&amp; " --&gt; " &amp;CALC_CONN_TEBA0714_REV01!$I123&amp; " --&gt; ",IF($H$4="TEBB0714_REV01",CALC_CONN_TEBB0714_REV01!$G123&amp; " --&gt; " &amp;CALC_CONN_TEBB0714_REV01!$I123&amp; " --&gt; ",IF($H$4="TEBT0714_REV01",CALC_CONN_TEBT0714_REV01!$G123&amp; " --&gt; " &amp;CALC_CONN_TEBT0714_REV01!$I123&amp; " --&gt; ")))),"---")</f>
        <v>---</v>
      </c>
      <c r="I123" s="23" t="str">
        <f>IFERROR(IF(VLOOKUP($D123&amp;"-"&amp;$E123,IF($H$4="TEBA0714_REV01",CALC_CONN_TEBA0714_REV01!$F:$H,IF($H$4="TEBB0714_REV01",CALC_CONN_TEBB0714_REV01!$F:$H,IF($H$4="TEBT0714_REV01",CALC_CONN_TEBT0714_REV01!$F:$H))),3,0)="--",VLOOKUP($D123&amp;"-"&amp;$E123,IF($H$4="TEBA0714_REV01",CALC_CONN_TEBA0714_REV01!$F:$H,IF($H$4="TEBB0714_REV01",CALC_CONN_TEBB0714_REV01!$F:$H,IF($H$4="TEBT0714_REV01",CALC_CONN_TEBT0714_REV01!$F:$H))),2,0),VLOOKUP($D123&amp;"-"&amp;$E123,IF($H$4="TEBA0714_REV01",CALC_CONN_TEBA0714_REV01!$F:$H,IF($H$4="TEBB0714_REV01",CALC_CONN_TEBB0714_REV01!$F:$H,IF($H$4="TEBT0714_REV01",CALC_CONN_TEBT0714_REV01!$F:$H))),3,0)),"---")</f>
        <v>---</v>
      </c>
      <c r="J123" s="23" t="str">
        <f>IFERROR(VLOOKUP(I123,IF($H$4="TEBA0714_REV01",RAW_c_TEBA0714_REV01!$AE:$AM,IF($H$4="TEBB0714_REV01",RAW_c_TEBB0714_REV01!$AE:$AM,IF($H$4="TEBT0714_REV01",RAW_c_TEBT0714_REV01!$AE:$AM))),9,0),"---")</f>
        <v>---</v>
      </c>
      <c r="K123" s="23" t="str">
        <f>IFERROR(VLOOKUP(D123&amp;"-"&amp;E123,IF($H$4="TEBA0714_REV01",RAW_c_TEBA0714_REV01!$AD:$AK,IF($H$4="TEBB0714_REV01",RAW_c_TEBB0714_REV01!$AD:$AK,IF($H$4="TEBT0714_REV01",RAW_c_TEBT0714_REV01!$AD:$AK,"???"))),6,0),"---")</f>
        <v>---</v>
      </c>
      <c r="L123" s="23" t="str">
        <f>IFERROR(VLOOKUP(D123&amp;"-"&amp;E123,IF($H$4="TEBA0714_REV01",RAW_c_TEBA0714_REV01!$AD:$AL,IF($H$4="TEBB0714_REV01",RAW_c_TEBB0714_REV01!$AD:$AL,IF($H$4="TEBT0714_REV01",RAW_c_TEBT0714_REV01!$AD:$AL,"???"))),9,0),"---")</f>
        <v>---</v>
      </c>
      <c r="M123" s="23" t="str">
        <f>IFERROR(IF(VLOOKUP($F123&amp;"-"&amp;$G123,IF($M$4="TE0714_REV01",RAW_m_TE0714_REV01!$F:$AU,IF($M$4="TE0714_REV02",RAW_m_TE0714_REV02!$F:$AU,IF($M$4="TE0714_REV03",RAW_m_TE0714_REV03!$F:$AU))),43,0)="--","---",IF($M$4="TE0714_REV01",RAW_m_TE0714_REV01!$AT123&amp; " --&gt; " &amp;RAW_m_TE0714_REV01!$AU123&amp; " --&gt; ",IF($M$4="TE0714_REV02",RAW_m_TE0714_REV02!$AT123&amp; " --&gt; " &amp;RAW_m_TE0714_REV02!$AU123&amp; " --&gt; ",IF($M$4="TE0714_REV03",RAW_m_TE0714_REV03!$AT123&amp; " --&gt; " &amp;RAW_m_TE0714_REV03!$AU123&amp; " --&gt; ")))),"---")</f>
        <v>---</v>
      </c>
      <c r="N123" s="23" t="str">
        <f>IFERROR(VLOOKUP(F123&amp;"-"&amp;G123,IF($M$4="TE0714_REV01",RAW_m_TE0714_REV01!$AD:$AJ,IF($M$4="TE0714_REV02",RAW_m_TE0714_REV02!$AD:$AJ,IF($M$4="TE0714_REV03",RAW_m_TE0714_REV03!$AD:$AJ))),7,0),"---")</f>
        <v>---</v>
      </c>
      <c r="O123" s="23" t="str">
        <f>IFERROR(VLOOKUP(N123,IF($M$4="TE0714_REV01",RAW_m_TE0714_REV01!$AJ:$AK,IF($M$4="TE0714_REV02",RAW_m_TE0714_REV02!$AJ:$AK,IF($M$4="TE0714_REV03",RAW_m_TE0714_REV03!$AJ:$AK))),2,0),"---")</f>
        <v>---</v>
      </c>
      <c r="P123" s="23" t="str">
        <f>IFERROR(VLOOKUP(F123&amp;"-"&amp;G123,IF($M$4="TE0714_REV01",RAW_m_TE0714_REV01!$AD:$AG,IF($M$4="TE0714_REV02",RAW_m_TE0714_REV02!$AD:$AG,IF($M$4="TE0714_REV03",RAW_m_TE0714_REV03!$AD:$AG))),3,0),"---")</f>
        <v>---</v>
      </c>
      <c r="Q123" s="23" t="str">
        <f>IFERROR(VLOOKUP(N123,IF($M$4="TE0714_REV01",RAW_m_TE0714_REV01!$AE:$AH,IF($M$4="TE0714_REV02",RAW_m_TE0714_REV02!$AE:$AH,IF($M$4="TE0714_REV03",RAW_m_TE0714_REV03!$AE:$AH))),4,0),"---")</f>
        <v>---</v>
      </c>
      <c r="R123" s="23" t="str">
        <f>IFERROR(VLOOKUP(F123&amp;"-"&amp;G123,IF($M$4="TE0714_REV01",RAW_m_TE0714_REV01!$AD:$AG,IF($M$4="TE0714_REV02",RAW_m_TE0714_REV02!$AD:$AG,IF($M$4="TE0714_REV03",RAW_m_TE0714_REV03!$AD:$AG))),4,0),"---")</f>
        <v>---</v>
      </c>
    </row>
    <row r="124" spans="2:18" x14ac:dyDescent="0.25">
      <c r="B124" s="4">
        <v>119</v>
      </c>
      <c r="C124" s="23" t="str">
        <f>IFERROR(INDEX(B2B!A:F,MATCH('B2B Pin Table'!B124,B2B!A:A,0),6),"---")</f>
        <v>19</v>
      </c>
      <c r="D124" s="57" t="str">
        <f>IFERROR(IF((COUNTIF(B2B!A120:K120,H122)&lt;0),"---",INDEX(B2B!A:K,MATCH('B2B Pin Table'!B124,B2B!A:A,0),2)),"---")</f>
        <v>JM2</v>
      </c>
      <c r="E124" s="58" t="str">
        <f>IFERROR(IF((COUNTIF(B2B!A120:K120,H122)&lt;0),"---",INDEX(B2B!A:K,MATCH('B2B Pin Table'!B124,B2B!A:A,0),3)),"---")</f>
        <v>20</v>
      </c>
      <c r="F124" s="57" t="str">
        <f>IFERROR(IF((COUNTIF(B2B!A120:K120,L122)&lt;0),"---",INDEX(B2B!A:K,MATCH('B2B Pin Table'!B124,B2B!A:A,0),4)),"---")</f>
        <v>JM2</v>
      </c>
      <c r="G124" s="23" t="str">
        <f>IFERROR(IF((COUNTIF(B2B!A120:K120,L122)&lt;0),"---",INDEX(B2B!A:K,MATCH('B2B Pin Table'!B124,B2B!A:A,0),5)),"---")</f>
        <v>19</v>
      </c>
      <c r="H124" s="23" t="str">
        <f>IFERROR(IF(VLOOKUP($D124&amp;"-"&amp;$E124,IF($H$4="TEBA0714_REV01",CALC_CONN_TEBA0714_REV01!$F:$I,IF($H$4="TEBB0714_REV01",CALC_CONN_TEBB0714_REV01!$F:$I,IF($H$4="TEBT0714_REV01",CALC_CONN_TEBT0714_REV01!$F:$I))),4,0)="--","---",IF($H$4="TEBA0714_REV01",CALC_CONN_TEBA0714_REV01!$G124&amp; " --&gt; " &amp;CALC_CONN_TEBA0714_REV01!$I124&amp; " --&gt; ",IF($H$4="TEBB0714_REV01",CALC_CONN_TEBB0714_REV01!$G124&amp; " --&gt; " &amp;CALC_CONN_TEBB0714_REV01!$I124&amp; " --&gt; ",IF($H$4="TEBT0714_REV01",CALC_CONN_TEBT0714_REV01!$G124&amp; " --&gt; " &amp;CALC_CONN_TEBT0714_REV01!$I124&amp; " --&gt; ")))),"---")</f>
        <v>---</v>
      </c>
      <c r="I124" s="23" t="str">
        <f>IFERROR(IF(VLOOKUP($D124&amp;"-"&amp;$E124,IF($H$4="TEBA0714_REV01",CALC_CONN_TEBA0714_REV01!$F:$H,IF($H$4="TEBB0714_REV01",CALC_CONN_TEBB0714_REV01!$F:$H,IF($H$4="TEBT0714_REV01",CALC_CONN_TEBT0714_REV01!$F:$H))),3,0)="--",VLOOKUP($D124&amp;"-"&amp;$E124,IF($H$4="TEBA0714_REV01",CALC_CONN_TEBA0714_REV01!$F:$H,IF($H$4="TEBB0714_REV01",CALC_CONN_TEBB0714_REV01!$F:$H,IF($H$4="TEBT0714_REV01",CALC_CONN_TEBT0714_REV01!$F:$H))),2,0),VLOOKUP($D124&amp;"-"&amp;$E124,IF($H$4="TEBA0714_REV01",CALC_CONN_TEBA0714_REV01!$F:$H,IF($H$4="TEBB0714_REV01",CALC_CONN_TEBB0714_REV01!$F:$H,IF($H$4="TEBT0714_REV01",CALC_CONN_TEBT0714_REV01!$F:$H))),3,0)),"---")</f>
        <v>---</v>
      </c>
      <c r="J124" s="23" t="str">
        <f>IFERROR(VLOOKUP(I124,IF($H$4="TEBA0714_REV01",RAW_c_TEBA0714_REV01!$AE:$AM,IF($H$4="TEBB0714_REV01",RAW_c_TEBB0714_REV01!$AE:$AM,IF($H$4="TEBT0714_REV01",RAW_c_TEBT0714_REV01!$AE:$AM))),9,0),"---")</f>
        <v>---</v>
      </c>
      <c r="K124" s="23" t="str">
        <f>IFERROR(VLOOKUP(D124&amp;"-"&amp;E124,IF($H$4="TEBA0714_REV01",RAW_c_TEBA0714_REV01!$AD:$AK,IF($H$4="TEBB0714_REV01",RAW_c_TEBB0714_REV01!$AD:$AK,IF($H$4="TEBT0714_REV01",RAW_c_TEBT0714_REV01!$AD:$AK,"???"))),6,0),"---")</f>
        <v>---</v>
      </c>
      <c r="L124" s="23" t="str">
        <f>IFERROR(VLOOKUP(D124&amp;"-"&amp;E124,IF($H$4="TEBA0714_REV01",RAW_c_TEBA0714_REV01!$AD:$AL,IF($H$4="TEBB0714_REV01",RAW_c_TEBB0714_REV01!$AD:$AL,IF($H$4="TEBT0714_REV01",RAW_c_TEBT0714_REV01!$AD:$AL,"???"))),9,0),"---")</f>
        <v>---</v>
      </c>
      <c r="M124" s="23" t="str">
        <f>IFERROR(IF(VLOOKUP($F124&amp;"-"&amp;$G124,IF($M$4="TE0714_REV01",RAW_m_TE0714_REV01!$F:$AU,IF($M$4="TE0714_REV02",RAW_m_TE0714_REV02!$F:$AU,IF($M$4="TE0714_REV03",RAW_m_TE0714_REV03!$F:$AU))),43,0)="--","---",IF($M$4="TE0714_REV01",RAW_m_TE0714_REV01!$AT124&amp; " --&gt; " &amp;RAW_m_TE0714_REV01!$AU124&amp; " --&gt; ",IF($M$4="TE0714_REV02",RAW_m_TE0714_REV02!$AT124&amp; " --&gt; " &amp;RAW_m_TE0714_REV02!$AU124&amp; " --&gt; ",IF($M$4="TE0714_REV03",RAW_m_TE0714_REV03!$AT124&amp; " --&gt; " &amp;RAW_m_TE0714_REV03!$AU124&amp; " --&gt; ")))),"---")</f>
        <v>---</v>
      </c>
      <c r="N124" s="23" t="str">
        <f>IFERROR(VLOOKUP(F124&amp;"-"&amp;G124,IF($M$4="TE0714_REV01",RAW_m_TE0714_REV01!$AD:$AJ,IF($M$4="TE0714_REV02",RAW_m_TE0714_REV02!$AD:$AJ,IF($M$4="TE0714_REV03",RAW_m_TE0714_REV03!$AD:$AJ))),7,0),"---")</f>
        <v>---</v>
      </c>
      <c r="O124" s="23" t="str">
        <f>IFERROR(VLOOKUP(N124,IF($M$4="TE0714_REV01",RAW_m_TE0714_REV01!$AJ:$AK,IF($M$4="TE0714_REV02",RAW_m_TE0714_REV02!$AJ:$AK,IF($M$4="TE0714_REV03",RAW_m_TE0714_REV03!$AJ:$AK))),2,0),"---")</f>
        <v>---</v>
      </c>
      <c r="P124" s="23" t="str">
        <f>IFERROR(VLOOKUP(F124&amp;"-"&amp;G124,IF($M$4="TE0714_REV01",RAW_m_TE0714_REV01!$AD:$AG,IF($M$4="TE0714_REV02",RAW_m_TE0714_REV02!$AD:$AG,IF($M$4="TE0714_REV03",RAW_m_TE0714_REV03!$AD:$AG))),3,0),"---")</f>
        <v>---</v>
      </c>
      <c r="Q124" s="23" t="str">
        <f>IFERROR(VLOOKUP(N124,IF($M$4="TE0714_REV01",RAW_m_TE0714_REV01!$AE:$AH,IF($M$4="TE0714_REV02",RAW_m_TE0714_REV02!$AE:$AH,IF($M$4="TE0714_REV03",RAW_m_TE0714_REV03!$AE:$AH))),4,0),"---")</f>
        <v>---</v>
      </c>
      <c r="R124" s="23" t="str">
        <f>IFERROR(VLOOKUP(F124&amp;"-"&amp;G124,IF($M$4="TE0714_REV01",RAW_m_TE0714_REV01!$AD:$AG,IF($M$4="TE0714_REV02",RAW_m_TE0714_REV02!$AD:$AG,IF($M$4="TE0714_REV03",RAW_m_TE0714_REV03!$AD:$AG))),4,0),"---")</f>
        <v>---</v>
      </c>
    </row>
    <row r="125" spans="2:18" x14ac:dyDescent="0.25">
      <c r="B125" s="4">
        <v>120</v>
      </c>
      <c r="C125" s="23" t="str">
        <f>IFERROR(INDEX(B2B!A:F,MATCH('B2B Pin Table'!B125,B2B!A:A,0),6),"---")</f>
        <v>20</v>
      </c>
      <c r="D125" s="57" t="str">
        <f>IFERROR(IF((COUNTIF(B2B!A121:K121,H123)&lt;0),"---",INDEX(B2B!A:K,MATCH('B2B Pin Table'!B125,B2B!A:A,0),2)),"---")</f>
        <v>JM2</v>
      </c>
      <c r="E125" s="58" t="str">
        <f>IFERROR(IF((COUNTIF(B2B!A121:K121,H123)&lt;0),"---",INDEX(B2B!A:K,MATCH('B2B Pin Table'!B125,B2B!A:A,0),3)),"---")</f>
        <v>19</v>
      </c>
      <c r="F125" s="57" t="str">
        <f>IFERROR(IF((COUNTIF(B2B!A121:K121,L123)&lt;0),"---",INDEX(B2B!A:K,MATCH('B2B Pin Table'!B125,B2B!A:A,0),4)),"---")</f>
        <v>JM2</v>
      </c>
      <c r="G125" s="23" t="str">
        <f>IFERROR(IF((COUNTIF(B2B!A121:K121,L123)&lt;0),"---",INDEX(B2B!A:K,MATCH('B2B Pin Table'!B125,B2B!A:A,0),5)),"---")</f>
        <v>20</v>
      </c>
      <c r="H125" s="23" t="str">
        <f>IFERROR(IF(VLOOKUP($D125&amp;"-"&amp;$E125,IF($H$4="TEBA0714_REV01",CALC_CONN_TEBA0714_REV01!$F:$I,IF($H$4="TEBB0714_REV01",CALC_CONN_TEBB0714_REV01!$F:$I,IF($H$4="TEBT0714_REV01",CALC_CONN_TEBT0714_REV01!$F:$I))),4,0)="--","---",IF($H$4="TEBA0714_REV01",CALC_CONN_TEBA0714_REV01!$G125&amp; " --&gt; " &amp;CALC_CONN_TEBA0714_REV01!$I125&amp; " --&gt; ",IF($H$4="TEBB0714_REV01",CALC_CONN_TEBB0714_REV01!$G125&amp; " --&gt; " &amp;CALC_CONN_TEBB0714_REV01!$I125&amp; " --&gt; ",IF($H$4="TEBT0714_REV01",CALC_CONN_TEBT0714_REV01!$G125&amp; " --&gt; " &amp;CALC_CONN_TEBT0714_REV01!$I125&amp; " --&gt; ")))),"---")</f>
        <v>---</v>
      </c>
      <c r="I125" s="23" t="str">
        <f>IFERROR(IF(VLOOKUP($D125&amp;"-"&amp;$E125,IF($H$4="TEBA0714_REV01",CALC_CONN_TEBA0714_REV01!$F:$H,IF($H$4="TEBB0714_REV01",CALC_CONN_TEBB0714_REV01!$F:$H,IF($H$4="TEBT0714_REV01",CALC_CONN_TEBT0714_REV01!$F:$H))),3,0)="--",VLOOKUP($D125&amp;"-"&amp;$E125,IF($H$4="TEBA0714_REV01",CALC_CONN_TEBA0714_REV01!$F:$H,IF($H$4="TEBB0714_REV01",CALC_CONN_TEBB0714_REV01!$F:$H,IF($H$4="TEBT0714_REV01",CALC_CONN_TEBT0714_REV01!$F:$H))),2,0),VLOOKUP($D125&amp;"-"&amp;$E125,IF($H$4="TEBA0714_REV01",CALC_CONN_TEBA0714_REV01!$F:$H,IF($H$4="TEBB0714_REV01",CALC_CONN_TEBB0714_REV01!$F:$H,IF($H$4="TEBT0714_REV01",CALC_CONN_TEBT0714_REV01!$F:$H))),3,0)),"---")</f>
        <v>---</v>
      </c>
      <c r="J125" s="23" t="str">
        <f>IFERROR(VLOOKUP(I125,IF($H$4="TEBA0714_REV01",RAW_c_TEBA0714_REV01!$AE:$AM,IF($H$4="TEBB0714_REV01",RAW_c_TEBB0714_REV01!$AE:$AM,IF($H$4="TEBT0714_REV01",RAW_c_TEBT0714_REV01!$AE:$AM))),9,0),"---")</f>
        <v>---</v>
      </c>
      <c r="K125" s="23" t="str">
        <f>IFERROR(VLOOKUP(D125&amp;"-"&amp;E125,IF($H$4="TEBA0714_REV01",RAW_c_TEBA0714_REV01!$AD:$AK,IF($H$4="TEBB0714_REV01",RAW_c_TEBB0714_REV01!$AD:$AK,IF($H$4="TEBT0714_REV01",RAW_c_TEBT0714_REV01!$AD:$AK,"???"))),6,0),"---")</f>
        <v>---</v>
      </c>
      <c r="L125" s="23" t="str">
        <f>IFERROR(VLOOKUP(D125&amp;"-"&amp;E125,IF($H$4="TEBA0714_REV01",RAW_c_TEBA0714_REV01!$AD:$AL,IF($H$4="TEBB0714_REV01",RAW_c_TEBB0714_REV01!$AD:$AL,IF($H$4="TEBT0714_REV01",RAW_c_TEBT0714_REV01!$AD:$AL,"???"))),9,0),"---")</f>
        <v>---</v>
      </c>
      <c r="M125" s="23" t="str">
        <f>IFERROR(IF(VLOOKUP($F125&amp;"-"&amp;$G125,IF($M$4="TE0714_REV01",RAW_m_TE0714_REV01!$F:$AU,IF($M$4="TE0714_REV02",RAW_m_TE0714_REV02!$F:$AU,IF($M$4="TE0714_REV03",RAW_m_TE0714_REV03!$F:$AU))),43,0)="--","---",IF($M$4="TE0714_REV01",RAW_m_TE0714_REV01!$AT125&amp; " --&gt; " &amp;RAW_m_TE0714_REV01!$AU125&amp; " --&gt; ",IF($M$4="TE0714_REV02",RAW_m_TE0714_REV02!$AT125&amp; " --&gt; " &amp;RAW_m_TE0714_REV02!$AU125&amp; " --&gt; ",IF($M$4="TE0714_REV03",RAW_m_TE0714_REV03!$AT125&amp; " --&gt; " &amp;RAW_m_TE0714_REV03!$AU125&amp; " --&gt; ")))),"---")</f>
        <v>---</v>
      </c>
      <c r="N125" s="23" t="str">
        <f>IFERROR(VLOOKUP(F125&amp;"-"&amp;G125,IF($M$4="TE0714_REV01",RAW_m_TE0714_REV01!$AD:$AJ,IF($M$4="TE0714_REV02",RAW_m_TE0714_REV02!$AD:$AJ,IF($M$4="TE0714_REV03",RAW_m_TE0714_REV03!$AD:$AJ))),7,0),"---")</f>
        <v>---</v>
      </c>
      <c r="O125" s="23" t="str">
        <f>IFERROR(VLOOKUP(N125,IF($M$4="TE0714_REV01",RAW_m_TE0714_REV01!$AJ:$AK,IF($M$4="TE0714_REV02",RAW_m_TE0714_REV02!$AJ:$AK,IF($M$4="TE0714_REV03",RAW_m_TE0714_REV03!$AJ:$AK))),2,0),"---")</f>
        <v>---</v>
      </c>
      <c r="P125" s="23" t="str">
        <f>IFERROR(VLOOKUP(F125&amp;"-"&amp;G125,IF($M$4="TE0714_REV01",RAW_m_TE0714_REV01!$AD:$AG,IF($M$4="TE0714_REV02",RAW_m_TE0714_REV02!$AD:$AG,IF($M$4="TE0714_REV03",RAW_m_TE0714_REV03!$AD:$AG))),3,0),"---")</f>
        <v>---</v>
      </c>
      <c r="Q125" s="23" t="str">
        <f>IFERROR(VLOOKUP(N125,IF($M$4="TE0714_REV01",RAW_m_TE0714_REV01!$AE:$AH,IF($M$4="TE0714_REV02",RAW_m_TE0714_REV02!$AE:$AH,IF($M$4="TE0714_REV03",RAW_m_TE0714_REV03!$AE:$AH))),4,0),"---")</f>
        <v>---</v>
      </c>
      <c r="R125" s="23" t="str">
        <f>IFERROR(VLOOKUP(F125&amp;"-"&amp;G125,IF($M$4="TE0714_REV01",RAW_m_TE0714_REV01!$AD:$AG,IF($M$4="TE0714_REV02",RAW_m_TE0714_REV02!$AD:$AG,IF($M$4="TE0714_REV03",RAW_m_TE0714_REV03!$AD:$AG))),4,0),"---")</f>
        <v>---</v>
      </c>
    </row>
    <row r="126" spans="2:18" x14ac:dyDescent="0.25">
      <c r="B126" s="4">
        <v>121</v>
      </c>
      <c r="C126" s="23" t="str">
        <f>IFERROR(INDEX(B2B!A:F,MATCH('B2B Pin Table'!B126,B2B!A:A,0),6),"---")</f>
        <v>21</v>
      </c>
      <c r="D126" s="57" t="str">
        <f>IFERROR(IF((COUNTIF(B2B!A122:K122,H124)&lt;0),"---",INDEX(B2B!A:K,MATCH('B2B Pin Table'!B126,B2B!A:A,0),2)),"---")</f>
        <v>JM2</v>
      </c>
      <c r="E126" s="58" t="str">
        <f>IFERROR(IF((COUNTIF(B2B!A122:K122,H124)&lt;0),"---",INDEX(B2B!A:K,MATCH('B2B Pin Table'!B126,B2B!A:A,0),3)),"---")</f>
        <v>22</v>
      </c>
      <c r="F126" s="57" t="str">
        <f>IFERROR(IF((COUNTIF(B2B!A122:K122,L124)&lt;0),"---",INDEX(B2B!A:K,MATCH('B2B Pin Table'!B126,B2B!A:A,0),4)),"---")</f>
        <v>JM2</v>
      </c>
      <c r="G126" s="23" t="str">
        <f>IFERROR(IF((COUNTIF(B2B!A122:K122,L124)&lt;0),"---",INDEX(B2B!A:K,MATCH('B2B Pin Table'!B126,B2B!A:A,0),5)),"---")</f>
        <v>21</v>
      </c>
      <c r="H126" s="23" t="str">
        <f>IFERROR(IF(VLOOKUP($D126&amp;"-"&amp;$E126,IF($H$4="TEBA0714_REV01",CALC_CONN_TEBA0714_REV01!$F:$I,IF($H$4="TEBB0714_REV01",CALC_CONN_TEBB0714_REV01!$F:$I,IF($H$4="TEBT0714_REV01",CALC_CONN_TEBT0714_REV01!$F:$I))),4,0)="--","---",IF($H$4="TEBA0714_REV01",CALC_CONN_TEBA0714_REV01!$G126&amp; " --&gt; " &amp;CALC_CONN_TEBA0714_REV01!$I126&amp; " --&gt; ",IF($H$4="TEBB0714_REV01",CALC_CONN_TEBB0714_REV01!$G126&amp; " --&gt; " &amp;CALC_CONN_TEBB0714_REV01!$I126&amp; " --&gt; ",IF($H$4="TEBT0714_REV01",CALC_CONN_TEBT0714_REV01!$G126&amp; " --&gt; " &amp;CALC_CONN_TEBT0714_REV01!$I126&amp; " --&gt; ")))),"---")</f>
        <v>---</v>
      </c>
      <c r="I126" s="23" t="str">
        <f>IFERROR(IF(VLOOKUP($D126&amp;"-"&amp;$E126,IF($H$4="TEBA0714_REV01",CALC_CONN_TEBA0714_REV01!$F:$H,IF($H$4="TEBB0714_REV01",CALC_CONN_TEBB0714_REV01!$F:$H,IF($H$4="TEBT0714_REV01",CALC_CONN_TEBT0714_REV01!$F:$H))),3,0)="--",VLOOKUP($D126&amp;"-"&amp;$E126,IF($H$4="TEBA0714_REV01",CALC_CONN_TEBA0714_REV01!$F:$H,IF($H$4="TEBB0714_REV01",CALC_CONN_TEBB0714_REV01!$F:$H,IF($H$4="TEBT0714_REV01",CALC_CONN_TEBT0714_REV01!$F:$H))),2,0),VLOOKUP($D126&amp;"-"&amp;$E126,IF($H$4="TEBA0714_REV01",CALC_CONN_TEBA0714_REV01!$F:$H,IF($H$4="TEBB0714_REV01",CALC_CONN_TEBB0714_REV01!$F:$H,IF($H$4="TEBT0714_REV01",CALC_CONN_TEBT0714_REV01!$F:$H))),3,0)),"---")</f>
        <v>---</v>
      </c>
      <c r="J126" s="23" t="str">
        <f>IFERROR(VLOOKUP(I126,IF($H$4="TEBA0714_REV01",RAW_c_TEBA0714_REV01!$AE:$AM,IF($H$4="TEBB0714_REV01",RAW_c_TEBB0714_REV01!$AE:$AM,IF($H$4="TEBT0714_REV01",RAW_c_TEBT0714_REV01!$AE:$AM))),9,0),"---")</f>
        <v>---</v>
      </c>
      <c r="K126" s="23" t="str">
        <f>IFERROR(VLOOKUP(D126&amp;"-"&amp;E126,IF($H$4="TEBA0714_REV01",RAW_c_TEBA0714_REV01!$AD:$AK,IF($H$4="TEBB0714_REV01",RAW_c_TEBB0714_REV01!$AD:$AK,IF($H$4="TEBT0714_REV01",RAW_c_TEBT0714_REV01!$AD:$AK,"???"))),6,0),"---")</f>
        <v>---</v>
      </c>
      <c r="L126" s="23" t="str">
        <f>IFERROR(VLOOKUP(D126&amp;"-"&amp;E126,IF($H$4="TEBA0714_REV01",RAW_c_TEBA0714_REV01!$AD:$AL,IF($H$4="TEBB0714_REV01",RAW_c_TEBB0714_REV01!$AD:$AL,IF($H$4="TEBT0714_REV01",RAW_c_TEBT0714_REV01!$AD:$AL,"???"))),9,0),"---")</f>
        <v>---</v>
      </c>
      <c r="M126" s="23" t="str">
        <f>IFERROR(IF(VLOOKUP($F126&amp;"-"&amp;$G126,IF($M$4="TE0714_REV01",RAW_m_TE0714_REV01!$F:$AU,IF($M$4="TE0714_REV02",RAW_m_TE0714_REV02!$F:$AU,IF($M$4="TE0714_REV03",RAW_m_TE0714_REV03!$F:$AU))),43,0)="--","---",IF($M$4="TE0714_REV01",RAW_m_TE0714_REV01!$AT126&amp; " --&gt; " &amp;RAW_m_TE0714_REV01!$AU126&amp; " --&gt; ",IF($M$4="TE0714_REV02",RAW_m_TE0714_REV02!$AT126&amp; " --&gt; " &amp;RAW_m_TE0714_REV02!$AU126&amp; " --&gt; ",IF($M$4="TE0714_REV03",RAW_m_TE0714_REV03!$AT126&amp; " --&gt; " &amp;RAW_m_TE0714_REV03!$AU126&amp; " --&gt; ")))),"---")</f>
        <v>---</v>
      </c>
      <c r="N126" s="23" t="str">
        <f>IFERROR(VLOOKUP(F126&amp;"-"&amp;G126,IF($M$4="TE0714_REV01",RAW_m_TE0714_REV01!$AD:$AJ,IF($M$4="TE0714_REV02",RAW_m_TE0714_REV02!$AD:$AJ,IF($M$4="TE0714_REV03",RAW_m_TE0714_REV03!$AD:$AJ))),7,0),"---")</f>
        <v>---</v>
      </c>
      <c r="O126" s="23" t="str">
        <f>IFERROR(VLOOKUP(N126,IF($M$4="TE0714_REV01",RAW_m_TE0714_REV01!$AJ:$AK,IF($M$4="TE0714_REV02",RAW_m_TE0714_REV02!$AJ:$AK,IF($M$4="TE0714_REV03",RAW_m_TE0714_REV03!$AJ:$AK))),2,0),"---")</f>
        <v>---</v>
      </c>
      <c r="P126" s="23" t="str">
        <f>IFERROR(VLOOKUP(F126&amp;"-"&amp;G126,IF($M$4="TE0714_REV01",RAW_m_TE0714_REV01!$AD:$AG,IF($M$4="TE0714_REV02",RAW_m_TE0714_REV02!$AD:$AG,IF($M$4="TE0714_REV03",RAW_m_TE0714_REV03!$AD:$AG))),3,0),"---")</f>
        <v>---</v>
      </c>
      <c r="Q126" s="23" t="str">
        <f>IFERROR(VLOOKUP(N126,IF($M$4="TE0714_REV01",RAW_m_TE0714_REV01!$AE:$AH,IF($M$4="TE0714_REV02",RAW_m_TE0714_REV02!$AE:$AH,IF($M$4="TE0714_REV03",RAW_m_TE0714_REV03!$AE:$AH))),4,0),"---")</f>
        <v>---</v>
      </c>
      <c r="R126" s="23" t="str">
        <f>IFERROR(VLOOKUP(F126&amp;"-"&amp;G126,IF($M$4="TE0714_REV01",RAW_m_TE0714_REV01!$AD:$AG,IF($M$4="TE0714_REV02",RAW_m_TE0714_REV02!$AD:$AG,IF($M$4="TE0714_REV03",RAW_m_TE0714_REV03!$AD:$AG))),4,0),"---")</f>
        <v>---</v>
      </c>
    </row>
    <row r="127" spans="2:18" x14ac:dyDescent="0.25">
      <c r="B127" s="4">
        <v>122</v>
      </c>
      <c r="C127" s="23" t="str">
        <f>IFERROR(INDEX(B2B!A:F,MATCH('B2B Pin Table'!B127,B2B!A:A,0),6),"---")</f>
        <v>22</v>
      </c>
      <c r="D127" s="57" t="str">
        <f>IFERROR(IF((COUNTIF(B2B!A123:K123,H125)&lt;0),"---",INDEX(B2B!A:K,MATCH('B2B Pin Table'!B127,B2B!A:A,0),2)),"---")</f>
        <v>JM2</v>
      </c>
      <c r="E127" s="58" t="str">
        <f>IFERROR(IF((COUNTIF(B2B!A123:K123,H125)&lt;0),"---",INDEX(B2B!A:K,MATCH('B2B Pin Table'!B127,B2B!A:A,0),3)),"---")</f>
        <v>21</v>
      </c>
      <c r="F127" s="57" t="str">
        <f>IFERROR(IF((COUNTIF(B2B!A123:K123,L125)&lt;0),"---",INDEX(B2B!A:K,MATCH('B2B Pin Table'!B127,B2B!A:A,0),4)),"---")</f>
        <v>JM2</v>
      </c>
      <c r="G127" s="23" t="str">
        <f>IFERROR(IF((COUNTIF(B2B!A123:K123,L125)&lt;0),"---",INDEX(B2B!A:K,MATCH('B2B Pin Table'!B127,B2B!A:A,0),5)),"---")</f>
        <v>22</v>
      </c>
      <c r="H127" s="23" t="str">
        <f>IFERROR(IF(VLOOKUP($D127&amp;"-"&amp;$E127,IF($H$4="TEBA0714_REV01",CALC_CONN_TEBA0714_REV01!$F:$I,IF($H$4="TEBB0714_REV01",CALC_CONN_TEBB0714_REV01!$F:$I,IF($H$4="TEBT0714_REV01",CALC_CONN_TEBT0714_REV01!$F:$I))),4,0)="--","---",IF($H$4="TEBA0714_REV01",CALC_CONN_TEBA0714_REV01!$G127&amp; " --&gt; " &amp;CALC_CONN_TEBA0714_REV01!$I127&amp; " --&gt; ",IF($H$4="TEBB0714_REV01",CALC_CONN_TEBB0714_REV01!$G127&amp; " --&gt; " &amp;CALC_CONN_TEBB0714_REV01!$I127&amp; " --&gt; ",IF($H$4="TEBT0714_REV01",CALC_CONN_TEBT0714_REV01!$G127&amp; " --&gt; " &amp;CALC_CONN_TEBT0714_REV01!$I127&amp; " --&gt; ")))),"---")</f>
        <v>---</v>
      </c>
      <c r="I127" s="23" t="str">
        <f>IFERROR(IF(VLOOKUP($D127&amp;"-"&amp;$E127,IF($H$4="TEBA0714_REV01",CALC_CONN_TEBA0714_REV01!$F:$H,IF($H$4="TEBB0714_REV01",CALC_CONN_TEBB0714_REV01!$F:$H,IF($H$4="TEBT0714_REV01",CALC_CONN_TEBT0714_REV01!$F:$H))),3,0)="--",VLOOKUP($D127&amp;"-"&amp;$E127,IF($H$4="TEBA0714_REV01",CALC_CONN_TEBA0714_REV01!$F:$H,IF($H$4="TEBB0714_REV01",CALC_CONN_TEBB0714_REV01!$F:$H,IF($H$4="TEBT0714_REV01",CALC_CONN_TEBT0714_REV01!$F:$H))),2,0),VLOOKUP($D127&amp;"-"&amp;$E127,IF($H$4="TEBA0714_REV01",CALC_CONN_TEBA0714_REV01!$F:$H,IF($H$4="TEBB0714_REV01",CALC_CONN_TEBB0714_REV01!$F:$H,IF($H$4="TEBT0714_REV01",CALC_CONN_TEBT0714_REV01!$F:$H))),3,0)),"---")</f>
        <v>---</v>
      </c>
      <c r="J127" s="23" t="str">
        <f>IFERROR(VLOOKUP(I127,IF($H$4="TEBA0714_REV01",RAW_c_TEBA0714_REV01!$AE:$AM,IF($H$4="TEBB0714_REV01",RAW_c_TEBB0714_REV01!$AE:$AM,IF($H$4="TEBT0714_REV01",RAW_c_TEBT0714_REV01!$AE:$AM))),9,0),"---")</f>
        <v>---</v>
      </c>
      <c r="K127" s="23" t="str">
        <f>IFERROR(VLOOKUP(D127&amp;"-"&amp;E127,IF($H$4="TEBA0714_REV01",RAW_c_TEBA0714_REV01!$AD:$AK,IF($H$4="TEBB0714_REV01",RAW_c_TEBB0714_REV01!$AD:$AK,IF($H$4="TEBT0714_REV01",RAW_c_TEBT0714_REV01!$AD:$AK,"???"))),6,0),"---")</f>
        <v>---</v>
      </c>
      <c r="L127" s="23" t="str">
        <f>IFERROR(VLOOKUP(D127&amp;"-"&amp;E127,IF($H$4="TEBA0714_REV01",RAW_c_TEBA0714_REV01!$AD:$AL,IF($H$4="TEBB0714_REV01",RAW_c_TEBB0714_REV01!$AD:$AL,IF($H$4="TEBT0714_REV01",RAW_c_TEBT0714_REV01!$AD:$AL,"???"))),9,0),"---")</f>
        <v>---</v>
      </c>
      <c r="M127" s="23" t="str">
        <f>IFERROR(IF(VLOOKUP($F127&amp;"-"&amp;$G127,IF($M$4="TE0714_REV01",RAW_m_TE0714_REV01!$F:$AU,IF($M$4="TE0714_REV02",RAW_m_TE0714_REV02!$F:$AU,IF($M$4="TE0714_REV03",RAW_m_TE0714_REV03!$F:$AU))),43,0)="--","---",IF($M$4="TE0714_REV01",RAW_m_TE0714_REV01!$AT127&amp; " --&gt; " &amp;RAW_m_TE0714_REV01!$AU127&amp; " --&gt; ",IF($M$4="TE0714_REV02",RAW_m_TE0714_REV02!$AT127&amp; " --&gt; " &amp;RAW_m_TE0714_REV02!$AU127&amp; " --&gt; ",IF($M$4="TE0714_REV03",RAW_m_TE0714_REV03!$AT127&amp; " --&gt; " &amp;RAW_m_TE0714_REV03!$AU127&amp; " --&gt; ")))),"---")</f>
        <v>---</v>
      </c>
      <c r="N127" s="23" t="str">
        <f>IFERROR(VLOOKUP(F127&amp;"-"&amp;G127,IF($M$4="TE0714_REV01",RAW_m_TE0714_REV01!$AD:$AJ,IF($M$4="TE0714_REV02",RAW_m_TE0714_REV02!$AD:$AJ,IF($M$4="TE0714_REV03",RAW_m_TE0714_REV03!$AD:$AJ))),7,0),"---")</f>
        <v>---</v>
      </c>
      <c r="O127" s="23" t="str">
        <f>IFERROR(VLOOKUP(N127,IF($M$4="TE0714_REV01",RAW_m_TE0714_REV01!$AJ:$AK,IF($M$4="TE0714_REV02",RAW_m_TE0714_REV02!$AJ:$AK,IF($M$4="TE0714_REV03",RAW_m_TE0714_REV03!$AJ:$AK))),2,0),"---")</f>
        <v>---</v>
      </c>
      <c r="P127" s="23" t="str">
        <f>IFERROR(VLOOKUP(F127&amp;"-"&amp;G127,IF($M$4="TE0714_REV01",RAW_m_TE0714_REV01!$AD:$AG,IF($M$4="TE0714_REV02",RAW_m_TE0714_REV02!$AD:$AG,IF($M$4="TE0714_REV03",RAW_m_TE0714_REV03!$AD:$AG))),3,0),"---")</f>
        <v>---</v>
      </c>
      <c r="Q127" s="23" t="str">
        <f>IFERROR(VLOOKUP(N127,IF($M$4="TE0714_REV01",RAW_m_TE0714_REV01!$AE:$AH,IF($M$4="TE0714_REV02",RAW_m_TE0714_REV02!$AE:$AH,IF($M$4="TE0714_REV03",RAW_m_TE0714_REV03!$AE:$AH))),4,0),"---")</f>
        <v>---</v>
      </c>
      <c r="R127" s="23" t="str">
        <f>IFERROR(VLOOKUP(F127&amp;"-"&amp;G127,IF($M$4="TE0714_REV01",RAW_m_TE0714_REV01!$AD:$AG,IF($M$4="TE0714_REV02",RAW_m_TE0714_REV02!$AD:$AG,IF($M$4="TE0714_REV03",RAW_m_TE0714_REV03!$AD:$AG))),4,0),"---")</f>
        <v>---</v>
      </c>
    </row>
    <row r="128" spans="2:18" x14ac:dyDescent="0.25">
      <c r="B128" s="4">
        <v>123</v>
      </c>
      <c r="C128" s="23" t="str">
        <f>IFERROR(INDEX(B2B!A:F,MATCH('B2B Pin Table'!B128,B2B!A:A,0),6),"---")</f>
        <v>23</v>
      </c>
      <c r="D128" s="57" t="str">
        <f>IFERROR(IF((COUNTIF(B2B!A124:K124,H126)&lt;0),"---",INDEX(B2B!A:K,MATCH('B2B Pin Table'!B128,B2B!A:A,0),2)),"---")</f>
        <v>JM2</v>
      </c>
      <c r="E128" s="58" t="str">
        <f>IFERROR(IF((COUNTIF(B2B!A124:K124,H126)&lt;0),"---",INDEX(B2B!A:K,MATCH('B2B Pin Table'!B128,B2B!A:A,0),3)),"---")</f>
        <v>24</v>
      </c>
      <c r="F128" s="57" t="str">
        <f>IFERROR(IF((COUNTIF(B2B!A124:K124,L126)&lt;0),"---",INDEX(B2B!A:K,MATCH('B2B Pin Table'!B128,B2B!A:A,0),4)),"---")</f>
        <v>JM2</v>
      </c>
      <c r="G128" s="23" t="str">
        <f>IFERROR(IF((COUNTIF(B2B!A124:K124,L126)&lt;0),"---",INDEX(B2B!A:K,MATCH('B2B Pin Table'!B128,B2B!A:A,0),5)),"---")</f>
        <v>23</v>
      </c>
      <c r="H128" s="23" t="str">
        <f>IFERROR(IF(VLOOKUP($D128&amp;"-"&amp;$E128,IF($H$4="TEBA0714_REV01",CALC_CONN_TEBA0714_REV01!$F:$I,IF($H$4="TEBB0714_REV01",CALC_CONN_TEBB0714_REV01!$F:$I,IF($H$4="TEBT0714_REV01",CALC_CONN_TEBT0714_REV01!$F:$I))),4,0)="--","---",IF($H$4="TEBA0714_REV01",CALC_CONN_TEBA0714_REV01!$G128&amp; " --&gt; " &amp;CALC_CONN_TEBA0714_REV01!$I128&amp; " --&gt; ",IF($H$4="TEBB0714_REV01",CALC_CONN_TEBB0714_REV01!$G128&amp; " --&gt; " &amp;CALC_CONN_TEBB0714_REV01!$I128&amp; " --&gt; ",IF($H$4="TEBT0714_REV01",CALC_CONN_TEBT0714_REV01!$G128&amp; " --&gt; " &amp;CALC_CONN_TEBT0714_REV01!$I128&amp; " --&gt; ")))),"---")</f>
        <v>---</v>
      </c>
      <c r="I128" s="23" t="str">
        <f>IFERROR(IF(VLOOKUP($D128&amp;"-"&amp;$E128,IF($H$4="TEBA0714_REV01",CALC_CONN_TEBA0714_REV01!$F:$H,IF($H$4="TEBB0714_REV01",CALC_CONN_TEBB0714_REV01!$F:$H,IF($H$4="TEBT0714_REV01",CALC_CONN_TEBT0714_REV01!$F:$H))),3,0)="--",VLOOKUP($D128&amp;"-"&amp;$E128,IF($H$4="TEBA0714_REV01",CALC_CONN_TEBA0714_REV01!$F:$H,IF($H$4="TEBB0714_REV01",CALC_CONN_TEBB0714_REV01!$F:$H,IF($H$4="TEBT0714_REV01",CALC_CONN_TEBT0714_REV01!$F:$H))),2,0),VLOOKUP($D128&amp;"-"&amp;$E128,IF($H$4="TEBA0714_REV01",CALC_CONN_TEBA0714_REV01!$F:$H,IF($H$4="TEBB0714_REV01",CALC_CONN_TEBB0714_REV01!$F:$H,IF($H$4="TEBT0714_REV01",CALC_CONN_TEBT0714_REV01!$F:$H))),3,0)),"---")</f>
        <v>---</v>
      </c>
      <c r="J128" s="23" t="str">
        <f>IFERROR(VLOOKUP(I128,IF($H$4="TEBA0714_REV01",RAW_c_TEBA0714_REV01!$AE:$AM,IF($H$4="TEBB0714_REV01",RAW_c_TEBB0714_REV01!$AE:$AM,IF($H$4="TEBT0714_REV01",RAW_c_TEBT0714_REV01!$AE:$AM))),9,0),"---")</f>
        <v>---</v>
      </c>
      <c r="K128" s="23" t="str">
        <f>IFERROR(VLOOKUP(D128&amp;"-"&amp;E128,IF($H$4="TEBA0714_REV01",RAW_c_TEBA0714_REV01!$AD:$AK,IF($H$4="TEBB0714_REV01",RAW_c_TEBB0714_REV01!$AD:$AK,IF($H$4="TEBT0714_REV01",RAW_c_TEBT0714_REV01!$AD:$AK,"???"))),6,0),"---")</f>
        <v>---</v>
      </c>
      <c r="L128" s="23" t="str">
        <f>IFERROR(VLOOKUP(D128&amp;"-"&amp;E128,IF($H$4="TEBA0714_REV01",RAW_c_TEBA0714_REV01!$AD:$AL,IF($H$4="TEBB0714_REV01",RAW_c_TEBB0714_REV01!$AD:$AL,IF($H$4="TEBT0714_REV01",RAW_c_TEBT0714_REV01!$AD:$AL,"???"))),9,0),"---")</f>
        <v>---</v>
      </c>
      <c r="M128" s="23" t="str">
        <f>IFERROR(IF(VLOOKUP($F128&amp;"-"&amp;$G128,IF($M$4="TE0714_REV01",RAW_m_TE0714_REV01!$F:$AU,IF($M$4="TE0714_REV02",RAW_m_TE0714_REV02!$F:$AU,IF($M$4="TE0714_REV03",RAW_m_TE0714_REV03!$F:$AU))),43,0)="--","---",IF($M$4="TE0714_REV01",RAW_m_TE0714_REV01!$AT128&amp; " --&gt; " &amp;RAW_m_TE0714_REV01!$AU128&amp; " --&gt; ",IF($M$4="TE0714_REV02",RAW_m_TE0714_REV02!$AT128&amp; " --&gt; " &amp;RAW_m_TE0714_REV02!$AU128&amp; " --&gt; ",IF($M$4="TE0714_REV03",RAW_m_TE0714_REV03!$AT128&amp; " --&gt; " &amp;RAW_m_TE0714_REV03!$AU128&amp; " --&gt; ")))),"---")</f>
        <v>---</v>
      </c>
      <c r="N128" s="23" t="str">
        <f>IFERROR(VLOOKUP(F128&amp;"-"&amp;G128,IF($M$4="TE0714_REV01",RAW_m_TE0714_REV01!$AD:$AJ,IF($M$4="TE0714_REV02",RAW_m_TE0714_REV02!$AD:$AJ,IF($M$4="TE0714_REV03",RAW_m_TE0714_REV03!$AD:$AJ))),7,0),"---")</f>
        <v>---</v>
      </c>
      <c r="O128" s="23" t="str">
        <f>IFERROR(VLOOKUP(N128,IF($M$4="TE0714_REV01",RAW_m_TE0714_REV01!$AJ:$AK,IF($M$4="TE0714_REV02",RAW_m_TE0714_REV02!$AJ:$AK,IF($M$4="TE0714_REV03",RAW_m_TE0714_REV03!$AJ:$AK))),2,0),"---")</f>
        <v>---</v>
      </c>
      <c r="P128" s="23" t="str">
        <f>IFERROR(VLOOKUP(F128&amp;"-"&amp;G128,IF($M$4="TE0714_REV01",RAW_m_TE0714_REV01!$AD:$AG,IF($M$4="TE0714_REV02",RAW_m_TE0714_REV02!$AD:$AG,IF($M$4="TE0714_REV03",RAW_m_TE0714_REV03!$AD:$AG))),3,0),"---")</f>
        <v>---</v>
      </c>
      <c r="Q128" s="23" t="str">
        <f>IFERROR(VLOOKUP(N128,IF($M$4="TE0714_REV01",RAW_m_TE0714_REV01!$AE:$AH,IF($M$4="TE0714_REV02",RAW_m_TE0714_REV02!$AE:$AH,IF($M$4="TE0714_REV03",RAW_m_TE0714_REV03!$AE:$AH))),4,0),"---")</f>
        <v>---</v>
      </c>
      <c r="R128" s="23" t="str">
        <f>IFERROR(VLOOKUP(F128&amp;"-"&amp;G128,IF($M$4="TE0714_REV01",RAW_m_TE0714_REV01!$AD:$AG,IF($M$4="TE0714_REV02",RAW_m_TE0714_REV02!$AD:$AG,IF($M$4="TE0714_REV03",RAW_m_TE0714_REV03!$AD:$AG))),4,0),"---")</f>
        <v>---</v>
      </c>
    </row>
    <row r="129" spans="2:18" x14ac:dyDescent="0.25">
      <c r="B129" s="4">
        <v>124</v>
      </c>
      <c r="C129" s="23" t="str">
        <f>IFERROR(INDEX(B2B!A:F,MATCH('B2B Pin Table'!B129,B2B!A:A,0),6),"---")</f>
        <v>24</v>
      </c>
      <c r="D129" s="57" t="str">
        <f>IFERROR(IF((COUNTIF(B2B!A125:K125,H127)&lt;0),"---",INDEX(B2B!A:K,MATCH('B2B Pin Table'!B129,B2B!A:A,0),2)),"---")</f>
        <v>JM2</v>
      </c>
      <c r="E129" s="58" t="str">
        <f>IFERROR(IF((COUNTIF(B2B!A125:K125,H127)&lt;0),"---",INDEX(B2B!A:K,MATCH('B2B Pin Table'!B129,B2B!A:A,0),3)),"---")</f>
        <v>23</v>
      </c>
      <c r="F129" s="57" t="str">
        <f>IFERROR(IF((COUNTIF(B2B!A125:K125,L127)&lt;0),"---",INDEX(B2B!A:K,MATCH('B2B Pin Table'!B129,B2B!A:A,0),4)),"---")</f>
        <v>JM2</v>
      </c>
      <c r="G129" s="23" t="str">
        <f>IFERROR(IF((COUNTIF(B2B!A125:K125,L127)&lt;0),"---",INDEX(B2B!A:K,MATCH('B2B Pin Table'!B129,B2B!A:A,0),5)),"---")</f>
        <v>24</v>
      </c>
      <c r="H129" s="23" t="str">
        <f>IFERROR(IF(VLOOKUP($D129&amp;"-"&amp;$E129,IF($H$4="TEBA0714_REV01",CALC_CONN_TEBA0714_REV01!$F:$I,IF($H$4="TEBB0714_REV01",CALC_CONN_TEBB0714_REV01!$F:$I,IF($H$4="TEBT0714_REV01",CALC_CONN_TEBT0714_REV01!$F:$I))),4,0)="--","---",IF($H$4="TEBA0714_REV01",CALC_CONN_TEBA0714_REV01!$G129&amp; " --&gt; " &amp;CALC_CONN_TEBA0714_REV01!$I129&amp; " --&gt; ",IF($H$4="TEBB0714_REV01",CALC_CONN_TEBB0714_REV01!$G129&amp; " --&gt; " &amp;CALC_CONN_TEBB0714_REV01!$I129&amp; " --&gt; ",IF($H$4="TEBT0714_REV01",CALC_CONN_TEBT0714_REV01!$G129&amp; " --&gt; " &amp;CALC_CONN_TEBT0714_REV01!$I129&amp; " --&gt; ")))),"---")</f>
        <v>---</v>
      </c>
      <c r="I129" s="23" t="str">
        <f>IFERROR(IF(VLOOKUP($D129&amp;"-"&amp;$E129,IF($H$4="TEBA0714_REV01",CALC_CONN_TEBA0714_REV01!$F:$H,IF($H$4="TEBB0714_REV01",CALC_CONN_TEBB0714_REV01!$F:$H,IF($H$4="TEBT0714_REV01",CALC_CONN_TEBT0714_REV01!$F:$H))),3,0)="--",VLOOKUP($D129&amp;"-"&amp;$E129,IF($H$4="TEBA0714_REV01",CALC_CONN_TEBA0714_REV01!$F:$H,IF($H$4="TEBB0714_REV01",CALC_CONN_TEBB0714_REV01!$F:$H,IF($H$4="TEBT0714_REV01",CALC_CONN_TEBT0714_REV01!$F:$H))),2,0),VLOOKUP($D129&amp;"-"&amp;$E129,IF($H$4="TEBA0714_REV01",CALC_CONN_TEBA0714_REV01!$F:$H,IF($H$4="TEBB0714_REV01",CALC_CONN_TEBB0714_REV01!$F:$H,IF($H$4="TEBT0714_REV01",CALC_CONN_TEBT0714_REV01!$F:$H))),3,0)),"---")</f>
        <v>---</v>
      </c>
      <c r="J129" s="23" t="str">
        <f>IFERROR(VLOOKUP(I129,IF($H$4="TEBA0714_REV01",RAW_c_TEBA0714_REV01!$AE:$AM,IF($H$4="TEBB0714_REV01",RAW_c_TEBB0714_REV01!$AE:$AM,IF($H$4="TEBT0714_REV01",RAW_c_TEBT0714_REV01!$AE:$AM))),9,0),"---")</f>
        <v>---</v>
      </c>
      <c r="K129" s="23" t="str">
        <f>IFERROR(VLOOKUP(D129&amp;"-"&amp;E129,IF($H$4="TEBA0714_REV01",RAW_c_TEBA0714_REV01!$AD:$AK,IF($H$4="TEBB0714_REV01",RAW_c_TEBB0714_REV01!$AD:$AK,IF($H$4="TEBT0714_REV01",RAW_c_TEBT0714_REV01!$AD:$AK,"???"))),6,0),"---")</f>
        <v>---</v>
      </c>
      <c r="L129" s="23" t="str">
        <f>IFERROR(VLOOKUP(D129&amp;"-"&amp;E129,IF($H$4="TEBA0714_REV01",RAW_c_TEBA0714_REV01!$AD:$AL,IF($H$4="TEBB0714_REV01",RAW_c_TEBB0714_REV01!$AD:$AL,IF($H$4="TEBT0714_REV01",RAW_c_TEBT0714_REV01!$AD:$AL,"???"))),9,0),"---")</f>
        <v>---</v>
      </c>
      <c r="M129" s="23" t="str">
        <f>IFERROR(IF(VLOOKUP($F129&amp;"-"&amp;$G129,IF($M$4="TE0714_REV01",RAW_m_TE0714_REV01!$F:$AU,IF($M$4="TE0714_REV02",RAW_m_TE0714_REV02!$F:$AU,IF($M$4="TE0714_REV03",RAW_m_TE0714_REV03!$F:$AU))),43,0)="--","---",IF($M$4="TE0714_REV01",RAW_m_TE0714_REV01!$AT129&amp; " --&gt; " &amp;RAW_m_TE0714_REV01!$AU129&amp; " --&gt; ",IF($M$4="TE0714_REV02",RAW_m_TE0714_REV02!$AT129&amp; " --&gt; " &amp;RAW_m_TE0714_REV02!$AU129&amp; " --&gt; ",IF($M$4="TE0714_REV03",RAW_m_TE0714_REV03!$AT129&amp; " --&gt; " &amp;RAW_m_TE0714_REV03!$AU129&amp; " --&gt; ")))),"---")</f>
        <v>---</v>
      </c>
      <c r="N129" s="23" t="str">
        <f>IFERROR(VLOOKUP(F129&amp;"-"&amp;G129,IF($M$4="TE0714_REV01",RAW_m_TE0714_REV01!$AD:$AJ,IF($M$4="TE0714_REV02",RAW_m_TE0714_REV02!$AD:$AJ,IF($M$4="TE0714_REV03",RAW_m_TE0714_REV03!$AD:$AJ))),7,0),"---")</f>
        <v>---</v>
      </c>
      <c r="O129" s="23" t="str">
        <f>IFERROR(VLOOKUP(N129,IF($M$4="TE0714_REV01",RAW_m_TE0714_REV01!$AJ:$AK,IF($M$4="TE0714_REV02",RAW_m_TE0714_REV02!$AJ:$AK,IF($M$4="TE0714_REV03",RAW_m_TE0714_REV03!$AJ:$AK))),2,0),"---")</f>
        <v>---</v>
      </c>
      <c r="P129" s="23" t="str">
        <f>IFERROR(VLOOKUP(F129&amp;"-"&amp;G129,IF($M$4="TE0714_REV01",RAW_m_TE0714_REV01!$AD:$AG,IF($M$4="TE0714_REV02",RAW_m_TE0714_REV02!$AD:$AG,IF($M$4="TE0714_REV03",RAW_m_TE0714_REV03!$AD:$AG))),3,0),"---")</f>
        <v>---</v>
      </c>
      <c r="Q129" s="23" t="str">
        <f>IFERROR(VLOOKUP(N129,IF($M$4="TE0714_REV01",RAW_m_TE0714_REV01!$AE:$AH,IF($M$4="TE0714_REV02",RAW_m_TE0714_REV02!$AE:$AH,IF($M$4="TE0714_REV03",RAW_m_TE0714_REV03!$AE:$AH))),4,0),"---")</f>
        <v>---</v>
      </c>
      <c r="R129" s="23" t="str">
        <f>IFERROR(VLOOKUP(F129&amp;"-"&amp;G129,IF($M$4="TE0714_REV01",RAW_m_TE0714_REV01!$AD:$AG,IF($M$4="TE0714_REV02",RAW_m_TE0714_REV02!$AD:$AG,IF($M$4="TE0714_REV03",RAW_m_TE0714_REV03!$AD:$AG))),4,0),"---")</f>
        <v>---</v>
      </c>
    </row>
    <row r="130" spans="2:18" x14ac:dyDescent="0.25">
      <c r="B130" s="4">
        <v>125</v>
      </c>
      <c r="C130" s="23" t="str">
        <f>IFERROR(INDEX(B2B!A:F,MATCH('B2B Pin Table'!B130,B2B!A:A,0),6),"---")</f>
        <v>25</v>
      </c>
      <c r="D130" s="57" t="str">
        <f>IFERROR(IF((COUNTIF(B2B!A126:K126,H128)&lt;0),"---",INDEX(B2B!A:K,MATCH('B2B Pin Table'!B130,B2B!A:A,0),2)),"---")</f>
        <v>JM2</v>
      </c>
      <c r="E130" s="58" t="str">
        <f>IFERROR(IF((COUNTIF(B2B!A126:K126,H128)&lt;0),"---",INDEX(B2B!A:K,MATCH('B2B Pin Table'!B130,B2B!A:A,0),3)),"---")</f>
        <v>26</v>
      </c>
      <c r="F130" s="57" t="str">
        <f>IFERROR(IF((COUNTIF(B2B!A126:K126,L128)&lt;0),"---",INDEX(B2B!A:K,MATCH('B2B Pin Table'!B130,B2B!A:A,0),4)),"---")</f>
        <v>JM2</v>
      </c>
      <c r="G130" s="23" t="str">
        <f>IFERROR(IF((COUNTIF(B2B!A126:K126,L128)&lt;0),"---",INDEX(B2B!A:K,MATCH('B2B Pin Table'!B130,B2B!A:A,0),5)),"---")</f>
        <v>25</v>
      </c>
      <c r="H130" s="23" t="str">
        <f>IFERROR(IF(VLOOKUP($D130&amp;"-"&amp;$E130,IF($H$4="TEBA0714_REV01",CALC_CONN_TEBA0714_REV01!$F:$I,IF($H$4="TEBB0714_REV01",CALC_CONN_TEBB0714_REV01!$F:$I,IF($H$4="TEBT0714_REV01",CALC_CONN_TEBT0714_REV01!$F:$I))),4,0)="--","---",IF($H$4="TEBA0714_REV01",CALC_CONN_TEBA0714_REV01!$G130&amp; " --&gt; " &amp;CALC_CONN_TEBA0714_REV01!$I130&amp; " --&gt; ",IF($H$4="TEBB0714_REV01",CALC_CONN_TEBB0714_REV01!$G130&amp; " --&gt; " &amp;CALC_CONN_TEBB0714_REV01!$I130&amp; " --&gt; ",IF($H$4="TEBT0714_REV01",CALC_CONN_TEBT0714_REV01!$G130&amp; " --&gt; " &amp;CALC_CONN_TEBT0714_REV01!$I130&amp; " --&gt; ")))),"---")</f>
        <v>---</v>
      </c>
      <c r="I130" s="23" t="str">
        <f>IFERROR(IF(VLOOKUP($D130&amp;"-"&amp;$E130,IF($H$4="TEBA0714_REV01",CALC_CONN_TEBA0714_REV01!$F:$H,IF($H$4="TEBB0714_REV01",CALC_CONN_TEBB0714_REV01!$F:$H,IF($H$4="TEBT0714_REV01",CALC_CONN_TEBT0714_REV01!$F:$H))),3,0)="--",VLOOKUP($D130&amp;"-"&amp;$E130,IF($H$4="TEBA0714_REV01",CALC_CONN_TEBA0714_REV01!$F:$H,IF($H$4="TEBB0714_REV01",CALC_CONN_TEBB0714_REV01!$F:$H,IF($H$4="TEBT0714_REV01",CALC_CONN_TEBT0714_REV01!$F:$H))),2,0),VLOOKUP($D130&amp;"-"&amp;$E130,IF($H$4="TEBA0714_REV01",CALC_CONN_TEBA0714_REV01!$F:$H,IF($H$4="TEBB0714_REV01",CALC_CONN_TEBB0714_REV01!$F:$H,IF($H$4="TEBT0714_REV01",CALC_CONN_TEBT0714_REV01!$F:$H))),3,0)),"---")</f>
        <v>---</v>
      </c>
      <c r="J130" s="23" t="str">
        <f>IFERROR(VLOOKUP(I130,IF($H$4="TEBA0714_REV01",RAW_c_TEBA0714_REV01!$AE:$AM,IF($H$4="TEBB0714_REV01",RAW_c_TEBB0714_REV01!$AE:$AM,IF($H$4="TEBT0714_REV01",RAW_c_TEBT0714_REV01!$AE:$AM))),9,0),"---")</f>
        <v>---</v>
      </c>
      <c r="K130" s="23" t="str">
        <f>IFERROR(VLOOKUP(D130&amp;"-"&amp;E130,IF($H$4="TEBA0714_REV01",RAW_c_TEBA0714_REV01!$AD:$AK,IF($H$4="TEBB0714_REV01",RAW_c_TEBB0714_REV01!$AD:$AK,IF($H$4="TEBT0714_REV01",RAW_c_TEBT0714_REV01!$AD:$AK,"???"))),6,0),"---")</f>
        <v>---</v>
      </c>
      <c r="L130" s="23" t="str">
        <f>IFERROR(VLOOKUP(D130&amp;"-"&amp;E130,IF($H$4="TEBA0714_REV01",RAW_c_TEBA0714_REV01!$AD:$AL,IF($H$4="TEBB0714_REV01",RAW_c_TEBB0714_REV01!$AD:$AL,IF($H$4="TEBT0714_REV01",RAW_c_TEBT0714_REV01!$AD:$AL,"???"))),9,0),"---")</f>
        <v>---</v>
      </c>
      <c r="M130" s="23" t="str">
        <f>IFERROR(IF(VLOOKUP($F130&amp;"-"&amp;$G130,IF($M$4="TE0714_REV01",RAW_m_TE0714_REV01!$F:$AU,IF($M$4="TE0714_REV02",RAW_m_TE0714_REV02!$F:$AU,IF($M$4="TE0714_REV03",RAW_m_TE0714_REV03!$F:$AU))),43,0)="--","---",IF($M$4="TE0714_REV01",RAW_m_TE0714_REV01!$AT130&amp; " --&gt; " &amp;RAW_m_TE0714_REV01!$AU130&amp; " --&gt; ",IF($M$4="TE0714_REV02",RAW_m_TE0714_REV02!$AT130&amp; " --&gt; " &amp;RAW_m_TE0714_REV02!$AU130&amp; " --&gt; ",IF($M$4="TE0714_REV03",RAW_m_TE0714_REV03!$AT130&amp; " --&gt; " &amp;RAW_m_TE0714_REV03!$AU130&amp; " --&gt; ")))),"---")</f>
        <v>---</v>
      </c>
      <c r="N130" s="23" t="str">
        <f>IFERROR(VLOOKUP(F130&amp;"-"&amp;G130,IF($M$4="TE0714_REV01",RAW_m_TE0714_REV01!$AD:$AJ,IF($M$4="TE0714_REV02",RAW_m_TE0714_REV02!$AD:$AJ,IF($M$4="TE0714_REV03",RAW_m_TE0714_REV03!$AD:$AJ))),7,0),"---")</f>
        <v>---</v>
      </c>
      <c r="O130" s="23" t="str">
        <f>IFERROR(VLOOKUP(N130,IF($M$4="TE0714_REV01",RAW_m_TE0714_REV01!$AJ:$AK,IF($M$4="TE0714_REV02",RAW_m_TE0714_REV02!$AJ:$AK,IF($M$4="TE0714_REV03",RAW_m_TE0714_REV03!$AJ:$AK))),2,0),"---")</f>
        <v>---</v>
      </c>
      <c r="P130" s="23" t="str">
        <f>IFERROR(VLOOKUP(F130&amp;"-"&amp;G130,IF($M$4="TE0714_REV01",RAW_m_TE0714_REV01!$AD:$AG,IF($M$4="TE0714_REV02",RAW_m_TE0714_REV02!$AD:$AG,IF($M$4="TE0714_REV03",RAW_m_TE0714_REV03!$AD:$AG))),3,0),"---")</f>
        <v>---</v>
      </c>
      <c r="Q130" s="23" t="str">
        <f>IFERROR(VLOOKUP(N130,IF($M$4="TE0714_REV01",RAW_m_TE0714_REV01!$AE:$AH,IF($M$4="TE0714_REV02",RAW_m_TE0714_REV02!$AE:$AH,IF($M$4="TE0714_REV03",RAW_m_TE0714_REV03!$AE:$AH))),4,0),"---")</f>
        <v>---</v>
      </c>
      <c r="R130" s="23" t="str">
        <f>IFERROR(VLOOKUP(F130&amp;"-"&amp;G130,IF($M$4="TE0714_REV01",RAW_m_TE0714_REV01!$AD:$AG,IF($M$4="TE0714_REV02",RAW_m_TE0714_REV02!$AD:$AG,IF($M$4="TE0714_REV03",RAW_m_TE0714_REV03!$AD:$AG))),4,0),"---")</f>
        <v>---</v>
      </c>
    </row>
    <row r="131" spans="2:18" x14ac:dyDescent="0.25">
      <c r="B131" s="4">
        <v>126</v>
      </c>
      <c r="C131" s="23" t="str">
        <f>IFERROR(INDEX(B2B!A:F,MATCH('B2B Pin Table'!B131,B2B!A:A,0),6),"---")</f>
        <v>26</v>
      </c>
      <c r="D131" s="57" t="str">
        <f>IFERROR(IF((COUNTIF(B2B!A127:K127,H129)&lt;0),"---",INDEX(B2B!A:K,MATCH('B2B Pin Table'!B131,B2B!A:A,0),2)),"---")</f>
        <v>JM2</v>
      </c>
      <c r="E131" s="58" t="str">
        <f>IFERROR(IF((COUNTIF(B2B!A127:K127,H129)&lt;0),"---",INDEX(B2B!A:K,MATCH('B2B Pin Table'!B131,B2B!A:A,0),3)),"---")</f>
        <v>25</v>
      </c>
      <c r="F131" s="57" t="str">
        <f>IFERROR(IF((COUNTIF(B2B!A127:K127,L129)&lt;0),"---",INDEX(B2B!A:K,MATCH('B2B Pin Table'!B131,B2B!A:A,0),4)),"---")</f>
        <v>JM2</v>
      </c>
      <c r="G131" s="23" t="str">
        <f>IFERROR(IF((COUNTIF(B2B!A127:K127,L129)&lt;0),"---",INDEX(B2B!A:K,MATCH('B2B Pin Table'!B131,B2B!A:A,0),5)),"---")</f>
        <v>26</v>
      </c>
      <c r="H131" s="23" t="str">
        <f>IFERROR(IF(VLOOKUP($D131&amp;"-"&amp;$E131,IF($H$4="TEBA0714_REV01",CALC_CONN_TEBA0714_REV01!$F:$I,IF($H$4="TEBB0714_REV01",CALC_CONN_TEBB0714_REV01!$F:$I,IF($H$4="TEBT0714_REV01",CALC_CONN_TEBT0714_REV01!$F:$I))),4,0)="--","---",IF($H$4="TEBA0714_REV01",CALC_CONN_TEBA0714_REV01!$G131&amp; " --&gt; " &amp;CALC_CONN_TEBA0714_REV01!$I131&amp; " --&gt; ",IF($H$4="TEBB0714_REV01",CALC_CONN_TEBB0714_REV01!$G131&amp; " --&gt; " &amp;CALC_CONN_TEBB0714_REV01!$I131&amp; " --&gt; ",IF($H$4="TEBT0714_REV01",CALC_CONN_TEBT0714_REV01!$G131&amp; " --&gt; " &amp;CALC_CONN_TEBT0714_REV01!$I131&amp; " --&gt; ")))),"---")</f>
        <v>---</v>
      </c>
      <c r="I131" s="23" t="str">
        <f>IFERROR(IF(VLOOKUP($D131&amp;"-"&amp;$E131,IF($H$4="TEBA0714_REV01",CALC_CONN_TEBA0714_REV01!$F:$H,IF($H$4="TEBB0714_REV01",CALC_CONN_TEBB0714_REV01!$F:$H,IF($H$4="TEBT0714_REV01",CALC_CONN_TEBT0714_REV01!$F:$H))),3,0)="--",VLOOKUP($D131&amp;"-"&amp;$E131,IF($H$4="TEBA0714_REV01",CALC_CONN_TEBA0714_REV01!$F:$H,IF($H$4="TEBB0714_REV01",CALC_CONN_TEBB0714_REV01!$F:$H,IF($H$4="TEBT0714_REV01",CALC_CONN_TEBT0714_REV01!$F:$H))),2,0),VLOOKUP($D131&amp;"-"&amp;$E131,IF($H$4="TEBA0714_REV01",CALC_CONN_TEBA0714_REV01!$F:$H,IF($H$4="TEBB0714_REV01",CALC_CONN_TEBB0714_REV01!$F:$H,IF($H$4="TEBT0714_REV01",CALC_CONN_TEBT0714_REV01!$F:$H))),3,0)),"---")</f>
        <v>---</v>
      </c>
      <c r="J131" s="23" t="str">
        <f>IFERROR(VLOOKUP(I131,IF($H$4="TEBA0714_REV01",RAW_c_TEBA0714_REV01!$AE:$AM,IF($H$4="TEBB0714_REV01",RAW_c_TEBB0714_REV01!$AE:$AM,IF($H$4="TEBT0714_REV01",RAW_c_TEBT0714_REV01!$AE:$AM))),9,0),"---")</f>
        <v>---</v>
      </c>
      <c r="K131" s="23" t="str">
        <f>IFERROR(VLOOKUP(D131&amp;"-"&amp;E131,IF($H$4="TEBA0714_REV01",RAW_c_TEBA0714_REV01!$AD:$AK,IF($H$4="TEBB0714_REV01",RAW_c_TEBB0714_REV01!$AD:$AK,IF($H$4="TEBT0714_REV01",RAW_c_TEBT0714_REV01!$AD:$AK,"???"))),6,0),"---")</f>
        <v>---</v>
      </c>
      <c r="L131" s="23" t="str">
        <f>IFERROR(VLOOKUP(D131&amp;"-"&amp;E131,IF($H$4="TEBA0714_REV01",RAW_c_TEBA0714_REV01!$AD:$AL,IF($H$4="TEBB0714_REV01",RAW_c_TEBB0714_REV01!$AD:$AL,IF($H$4="TEBT0714_REV01",RAW_c_TEBT0714_REV01!$AD:$AL,"???"))),9,0),"---")</f>
        <v>---</v>
      </c>
      <c r="M131" s="23" t="str">
        <f>IFERROR(IF(VLOOKUP($F131&amp;"-"&amp;$G131,IF($M$4="TE0714_REV01",RAW_m_TE0714_REV01!$F:$AU,IF($M$4="TE0714_REV02",RAW_m_TE0714_REV02!$F:$AU,IF($M$4="TE0714_REV03",RAW_m_TE0714_REV03!$F:$AU))),43,0)="--","---",IF($M$4="TE0714_REV01",RAW_m_TE0714_REV01!$AT131&amp; " --&gt; " &amp;RAW_m_TE0714_REV01!$AU131&amp; " --&gt; ",IF($M$4="TE0714_REV02",RAW_m_TE0714_REV02!$AT131&amp; " --&gt; " &amp;RAW_m_TE0714_REV02!$AU131&amp; " --&gt; ",IF($M$4="TE0714_REV03",RAW_m_TE0714_REV03!$AT131&amp; " --&gt; " &amp;RAW_m_TE0714_REV03!$AU131&amp; " --&gt; ")))),"---")</f>
        <v>---</v>
      </c>
      <c r="N131" s="23" t="str">
        <f>IFERROR(VLOOKUP(F131&amp;"-"&amp;G131,IF($M$4="TE0714_REV01",RAW_m_TE0714_REV01!$AD:$AJ,IF($M$4="TE0714_REV02",RAW_m_TE0714_REV02!$AD:$AJ,IF($M$4="TE0714_REV03",RAW_m_TE0714_REV03!$AD:$AJ))),7,0),"---")</f>
        <v>---</v>
      </c>
      <c r="O131" s="23" t="str">
        <f>IFERROR(VLOOKUP(N131,IF($M$4="TE0714_REV01",RAW_m_TE0714_REV01!$AJ:$AK,IF($M$4="TE0714_REV02",RAW_m_TE0714_REV02!$AJ:$AK,IF($M$4="TE0714_REV03",RAW_m_TE0714_REV03!$AJ:$AK))),2,0),"---")</f>
        <v>---</v>
      </c>
      <c r="P131" s="23" t="str">
        <f>IFERROR(VLOOKUP(F131&amp;"-"&amp;G131,IF($M$4="TE0714_REV01",RAW_m_TE0714_REV01!$AD:$AG,IF($M$4="TE0714_REV02",RAW_m_TE0714_REV02!$AD:$AG,IF($M$4="TE0714_REV03",RAW_m_TE0714_REV03!$AD:$AG))),3,0),"---")</f>
        <v>---</v>
      </c>
      <c r="Q131" s="23" t="str">
        <f>IFERROR(VLOOKUP(N131,IF($M$4="TE0714_REV01",RAW_m_TE0714_REV01!$AE:$AH,IF($M$4="TE0714_REV02",RAW_m_TE0714_REV02!$AE:$AH,IF($M$4="TE0714_REV03",RAW_m_TE0714_REV03!$AE:$AH))),4,0),"---")</f>
        <v>---</v>
      </c>
      <c r="R131" s="23" t="str">
        <f>IFERROR(VLOOKUP(F131&amp;"-"&amp;G131,IF($M$4="TE0714_REV01",RAW_m_TE0714_REV01!$AD:$AG,IF($M$4="TE0714_REV02",RAW_m_TE0714_REV02!$AD:$AG,IF($M$4="TE0714_REV03",RAW_m_TE0714_REV03!$AD:$AG))),4,0),"---")</f>
        <v>---</v>
      </c>
    </row>
    <row r="132" spans="2:18" x14ac:dyDescent="0.25">
      <c r="B132" s="4">
        <v>127</v>
      </c>
      <c r="C132" s="23" t="str">
        <f>IFERROR(INDEX(B2B!A:F,MATCH('B2B Pin Table'!B132,B2B!A:A,0),6),"---")</f>
        <v>27</v>
      </c>
      <c r="D132" s="57" t="str">
        <f>IFERROR(IF((COUNTIF(B2B!A128:K128,H130)&lt;0),"---",INDEX(B2B!A:K,MATCH('B2B Pin Table'!B132,B2B!A:A,0),2)),"---")</f>
        <v>JM2</v>
      </c>
      <c r="E132" s="58" t="str">
        <f>IFERROR(IF((COUNTIF(B2B!A128:K128,H130)&lt;0),"---",INDEX(B2B!A:K,MATCH('B2B Pin Table'!B132,B2B!A:A,0),3)),"---")</f>
        <v>28</v>
      </c>
      <c r="F132" s="57" t="str">
        <f>IFERROR(IF((COUNTIF(B2B!A128:K128,L130)&lt;0),"---",INDEX(B2B!A:K,MATCH('B2B Pin Table'!B132,B2B!A:A,0),4)),"---")</f>
        <v>JM2</v>
      </c>
      <c r="G132" s="23" t="str">
        <f>IFERROR(IF((COUNTIF(B2B!A128:K128,L130)&lt;0),"---",INDEX(B2B!A:K,MATCH('B2B Pin Table'!B132,B2B!A:A,0),5)),"---")</f>
        <v>27</v>
      </c>
      <c r="H132" s="23" t="str">
        <f>IFERROR(IF(VLOOKUP($D132&amp;"-"&amp;$E132,IF($H$4="TEBA0714_REV01",CALC_CONN_TEBA0714_REV01!$F:$I,IF($H$4="TEBB0714_REV01",CALC_CONN_TEBB0714_REV01!$F:$I,IF($H$4="TEBT0714_REV01",CALC_CONN_TEBT0714_REV01!$F:$I))),4,0)="--","---",IF($H$4="TEBA0714_REV01",CALC_CONN_TEBA0714_REV01!$G132&amp; " --&gt; " &amp;CALC_CONN_TEBA0714_REV01!$I132&amp; " --&gt; ",IF($H$4="TEBB0714_REV01",CALC_CONN_TEBB0714_REV01!$G132&amp; " --&gt; " &amp;CALC_CONN_TEBB0714_REV01!$I132&amp; " --&gt; ",IF($H$4="TEBT0714_REV01",CALC_CONN_TEBT0714_REV01!$G132&amp; " --&gt; " &amp;CALC_CONN_TEBT0714_REV01!$I132&amp; " --&gt; ")))),"---")</f>
        <v>---</v>
      </c>
      <c r="I132" s="23" t="str">
        <f>IFERROR(IF(VLOOKUP($D132&amp;"-"&amp;$E132,IF($H$4="TEBA0714_REV01",CALC_CONN_TEBA0714_REV01!$F:$H,IF($H$4="TEBB0714_REV01",CALC_CONN_TEBB0714_REV01!$F:$H,IF($H$4="TEBT0714_REV01",CALC_CONN_TEBT0714_REV01!$F:$H))),3,0)="--",VLOOKUP($D132&amp;"-"&amp;$E132,IF($H$4="TEBA0714_REV01",CALC_CONN_TEBA0714_REV01!$F:$H,IF($H$4="TEBB0714_REV01",CALC_CONN_TEBB0714_REV01!$F:$H,IF($H$4="TEBT0714_REV01",CALC_CONN_TEBT0714_REV01!$F:$H))),2,0),VLOOKUP($D132&amp;"-"&amp;$E132,IF($H$4="TEBA0714_REV01",CALC_CONN_TEBA0714_REV01!$F:$H,IF($H$4="TEBB0714_REV01",CALC_CONN_TEBB0714_REV01!$F:$H,IF($H$4="TEBT0714_REV01",CALC_CONN_TEBT0714_REV01!$F:$H))),3,0)),"---")</f>
        <v>---</v>
      </c>
      <c r="J132" s="23" t="str">
        <f>IFERROR(VLOOKUP(I132,IF($H$4="TEBA0714_REV01",RAW_c_TEBA0714_REV01!$AE:$AM,IF($H$4="TEBB0714_REV01",RAW_c_TEBB0714_REV01!$AE:$AM,IF($H$4="TEBT0714_REV01",RAW_c_TEBT0714_REV01!$AE:$AM))),9,0),"---")</f>
        <v>---</v>
      </c>
      <c r="K132" s="23" t="str">
        <f>IFERROR(VLOOKUP(D132&amp;"-"&amp;E132,IF($H$4="TEBA0714_REV01",RAW_c_TEBA0714_REV01!$AD:$AK,IF($H$4="TEBB0714_REV01",RAW_c_TEBB0714_REV01!$AD:$AK,IF($H$4="TEBT0714_REV01",RAW_c_TEBT0714_REV01!$AD:$AK,"???"))),6,0),"---")</f>
        <v>---</v>
      </c>
      <c r="L132" s="23" t="str">
        <f>IFERROR(VLOOKUP(D132&amp;"-"&amp;E132,IF($H$4="TEBA0714_REV01",RAW_c_TEBA0714_REV01!$AD:$AL,IF($H$4="TEBB0714_REV01",RAW_c_TEBB0714_REV01!$AD:$AL,IF($H$4="TEBT0714_REV01",RAW_c_TEBT0714_REV01!$AD:$AL,"???"))),9,0),"---")</f>
        <v>---</v>
      </c>
      <c r="M132" s="23" t="str">
        <f>IFERROR(IF(VLOOKUP($F132&amp;"-"&amp;$G132,IF($M$4="TE0714_REV01",RAW_m_TE0714_REV01!$F:$AU,IF($M$4="TE0714_REV02",RAW_m_TE0714_REV02!$F:$AU,IF($M$4="TE0714_REV03",RAW_m_TE0714_REV03!$F:$AU))),43,0)="--","---",IF($M$4="TE0714_REV01",RAW_m_TE0714_REV01!$AT132&amp; " --&gt; " &amp;RAW_m_TE0714_REV01!$AU132&amp; " --&gt; ",IF($M$4="TE0714_REV02",RAW_m_TE0714_REV02!$AT132&amp; " --&gt; " &amp;RAW_m_TE0714_REV02!$AU132&amp; " --&gt; ",IF($M$4="TE0714_REV03",RAW_m_TE0714_REV03!$AT132&amp; " --&gt; " &amp;RAW_m_TE0714_REV03!$AU132&amp; " --&gt; ")))),"---")</f>
        <v>---</v>
      </c>
      <c r="N132" s="23" t="str">
        <f>IFERROR(VLOOKUP(F132&amp;"-"&amp;G132,IF($M$4="TE0714_REV01",RAW_m_TE0714_REV01!$AD:$AJ,IF($M$4="TE0714_REV02",RAW_m_TE0714_REV02!$AD:$AJ,IF($M$4="TE0714_REV03",RAW_m_TE0714_REV03!$AD:$AJ))),7,0),"---")</f>
        <v>---</v>
      </c>
      <c r="O132" s="23" t="str">
        <f>IFERROR(VLOOKUP(N132,IF($M$4="TE0714_REV01",RAW_m_TE0714_REV01!$AJ:$AK,IF($M$4="TE0714_REV02",RAW_m_TE0714_REV02!$AJ:$AK,IF($M$4="TE0714_REV03",RAW_m_TE0714_REV03!$AJ:$AK))),2,0),"---")</f>
        <v>---</v>
      </c>
      <c r="P132" s="23" t="str">
        <f>IFERROR(VLOOKUP(F132&amp;"-"&amp;G132,IF($M$4="TE0714_REV01",RAW_m_TE0714_REV01!$AD:$AG,IF($M$4="TE0714_REV02",RAW_m_TE0714_REV02!$AD:$AG,IF($M$4="TE0714_REV03",RAW_m_TE0714_REV03!$AD:$AG))),3,0),"---")</f>
        <v>---</v>
      </c>
      <c r="Q132" s="23" t="str">
        <f>IFERROR(VLOOKUP(N132,IF($M$4="TE0714_REV01",RAW_m_TE0714_REV01!$AE:$AH,IF($M$4="TE0714_REV02",RAW_m_TE0714_REV02!$AE:$AH,IF($M$4="TE0714_REV03",RAW_m_TE0714_REV03!$AE:$AH))),4,0),"---")</f>
        <v>---</v>
      </c>
      <c r="R132" s="23" t="str">
        <f>IFERROR(VLOOKUP(F132&amp;"-"&amp;G132,IF($M$4="TE0714_REV01",RAW_m_TE0714_REV01!$AD:$AG,IF($M$4="TE0714_REV02",RAW_m_TE0714_REV02!$AD:$AG,IF($M$4="TE0714_REV03",RAW_m_TE0714_REV03!$AD:$AG))),4,0),"---")</f>
        <v>---</v>
      </c>
    </row>
    <row r="133" spans="2:18" x14ac:dyDescent="0.25">
      <c r="B133" s="4">
        <v>128</v>
      </c>
      <c r="C133" s="23" t="str">
        <f>IFERROR(INDEX(B2B!A:F,MATCH('B2B Pin Table'!B133,B2B!A:A,0),6),"---")</f>
        <v>28</v>
      </c>
      <c r="D133" s="57" t="str">
        <f>IFERROR(IF((COUNTIF(B2B!A129:K129,H131)&lt;0),"---",INDEX(B2B!A:K,MATCH('B2B Pin Table'!B133,B2B!A:A,0),2)),"---")</f>
        <v>JM2</v>
      </c>
      <c r="E133" s="58" t="str">
        <f>IFERROR(IF((COUNTIF(B2B!A129:K129,H131)&lt;0),"---",INDEX(B2B!A:K,MATCH('B2B Pin Table'!B133,B2B!A:A,0),3)),"---")</f>
        <v>27</v>
      </c>
      <c r="F133" s="57" t="str">
        <f>IFERROR(IF((COUNTIF(B2B!A129:K129,L131)&lt;0),"---",INDEX(B2B!A:K,MATCH('B2B Pin Table'!B133,B2B!A:A,0),4)),"---")</f>
        <v>JM2</v>
      </c>
      <c r="G133" s="23" t="str">
        <f>IFERROR(IF((COUNTIF(B2B!A129:K129,L131)&lt;0),"---",INDEX(B2B!A:K,MATCH('B2B Pin Table'!B133,B2B!A:A,0),5)),"---")</f>
        <v>28</v>
      </c>
      <c r="H133" s="23" t="str">
        <f>IFERROR(IF(VLOOKUP($D133&amp;"-"&amp;$E133,IF($H$4="TEBA0714_REV01",CALC_CONN_TEBA0714_REV01!$F:$I,IF($H$4="TEBB0714_REV01",CALC_CONN_TEBB0714_REV01!$F:$I,IF($H$4="TEBT0714_REV01",CALC_CONN_TEBT0714_REV01!$F:$I))),4,0)="--","---",IF($H$4="TEBA0714_REV01",CALC_CONN_TEBA0714_REV01!$G133&amp; " --&gt; " &amp;CALC_CONN_TEBA0714_REV01!$I133&amp; " --&gt; ",IF($H$4="TEBB0714_REV01",CALC_CONN_TEBB0714_REV01!$G133&amp; " --&gt; " &amp;CALC_CONN_TEBB0714_REV01!$I133&amp; " --&gt; ",IF($H$4="TEBT0714_REV01",CALC_CONN_TEBT0714_REV01!$G133&amp; " --&gt; " &amp;CALC_CONN_TEBT0714_REV01!$I133&amp; " --&gt; ")))),"---")</f>
        <v>---</v>
      </c>
      <c r="I133" s="23" t="str">
        <f>IFERROR(IF(VLOOKUP($D133&amp;"-"&amp;$E133,IF($H$4="TEBA0714_REV01",CALC_CONN_TEBA0714_REV01!$F:$H,IF($H$4="TEBB0714_REV01",CALC_CONN_TEBB0714_REV01!$F:$H,IF($H$4="TEBT0714_REV01",CALC_CONN_TEBT0714_REV01!$F:$H))),3,0)="--",VLOOKUP($D133&amp;"-"&amp;$E133,IF($H$4="TEBA0714_REV01",CALC_CONN_TEBA0714_REV01!$F:$H,IF($H$4="TEBB0714_REV01",CALC_CONN_TEBB0714_REV01!$F:$H,IF($H$4="TEBT0714_REV01",CALC_CONN_TEBT0714_REV01!$F:$H))),2,0),VLOOKUP($D133&amp;"-"&amp;$E133,IF($H$4="TEBA0714_REV01",CALC_CONN_TEBA0714_REV01!$F:$H,IF($H$4="TEBB0714_REV01",CALC_CONN_TEBB0714_REV01!$F:$H,IF($H$4="TEBT0714_REV01",CALC_CONN_TEBT0714_REV01!$F:$H))),3,0)),"---")</f>
        <v>---</v>
      </c>
      <c r="J133" s="23" t="str">
        <f>IFERROR(VLOOKUP(I133,IF($H$4="TEBA0714_REV01",RAW_c_TEBA0714_REV01!$AE:$AM,IF($H$4="TEBB0714_REV01",RAW_c_TEBB0714_REV01!$AE:$AM,IF($H$4="TEBT0714_REV01",RAW_c_TEBT0714_REV01!$AE:$AM))),9,0),"---")</f>
        <v>---</v>
      </c>
      <c r="K133" s="23" t="str">
        <f>IFERROR(VLOOKUP(D133&amp;"-"&amp;E133,IF($H$4="TEBA0714_REV01",RAW_c_TEBA0714_REV01!$AD:$AK,IF($H$4="TEBB0714_REV01",RAW_c_TEBB0714_REV01!$AD:$AK,IF($H$4="TEBT0714_REV01",RAW_c_TEBT0714_REV01!$AD:$AK,"???"))),6,0),"---")</f>
        <v>---</v>
      </c>
      <c r="L133" s="23" t="str">
        <f>IFERROR(VLOOKUP(D133&amp;"-"&amp;E133,IF($H$4="TEBA0714_REV01",RAW_c_TEBA0714_REV01!$AD:$AL,IF($H$4="TEBB0714_REV01",RAW_c_TEBB0714_REV01!$AD:$AL,IF($H$4="TEBT0714_REV01",RAW_c_TEBT0714_REV01!$AD:$AL,"???"))),9,0),"---")</f>
        <v>---</v>
      </c>
      <c r="M133" s="23" t="str">
        <f>IFERROR(IF(VLOOKUP($F133&amp;"-"&amp;$G133,IF($M$4="TE0714_REV01",RAW_m_TE0714_REV01!$F:$AU,IF($M$4="TE0714_REV02",RAW_m_TE0714_REV02!$F:$AU,IF($M$4="TE0714_REV03",RAW_m_TE0714_REV03!$F:$AU))),43,0)="--","---",IF($M$4="TE0714_REV01",RAW_m_TE0714_REV01!$AT133&amp; " --&gt; " &amp;RAW_m_TE0714_REV01!$AU133&amp; " --&gt; ",IF($M$4="TE0714_REV02",RAW_m_TE0714_REV02!$AT133&amp; " --&gt; " &amp;RAW_m_TE0714_REV02!$AU133&amp; " --&gt; ",IF($M$4="TE0714_REV03",RAW_m_TE0714_REV03!$AT133&amp; " --&gt; " &amp;RAW_m_TE0714_REV03!$AU133&amp; " --&gt; ")))),"---")</f>
        <v>---</v>
      </c>
      <c r="N133" s="23" t="str">
        <f>IFERROR(VLOOKUP(F133&amp;"-"&amp;G133,IF($M$4="TE0714_REV01",RAW_m_TE0714_REV01!$AD:$AJ,IF($M$4="TE0714_REV02",RAW_m_TE0714_REV02!$AD:$AJ,IF($M$4="TE0714_REV03",RAW_m_TE0714_REV03!$AD:$AJ))),7,0),"---")</f>
        <v>---</v>
      </c>
      <c r="O133" s="23" t="str">
        <f>IFERROR(VLOOKUP(N133,IF($M$4="TE0714_REV01",RAW_m_TE0714_REV01!$AJ:$AK,IF($M$4="TE0714_REV02",RAW_m_TE0714_REV02!$AJ:$AK,IF($M$4="TE0714_REV03",RAW_m_TE0714_REV03!$AJ:$AK))),2,0),"---")</f>
        <v>---</v>
      </c>
      <c r="P133" s="23" t="str">
        <f>IFERROR(VLOOKUP(F133&amp;"-"&amp;G133,IF($M$4="TE0714_REV01",RAW_m_TE0714_REV01!$AD:$AG,IF($M$4="TE0714_REV02",RAW_m_TE0714_REV02!$AD:$AG,IF($M$4="TE0714_REV03",RAW_m_TE0714_REV03!$AD:$AG))),3,0),"---")</f>
        <v>---</v>
      </c>
      <c r="Q133" s="23" t="str">
        <f>IFERROR(VLOOKUP(N133,IF($M$4="TE0714_REV01",RAW_m_TE0714_REV01!$AE:$AH,IF($M$4="TE0714_REV02",RAW_m_TE0714_REV02!$AE:$AH,IF($M$4="TE0714_REV03",RAW_m_TE0714_REV03!$AE:$AH))),4,0),"---")</f>
        <v>---</v>
      </c>
      <c r="R133" s="23" t="str">
        <f>IFERROR(VLOOKUP(F133&amp;"-"&amp;G133,IF($M$4="TE0714_REV01",RAW_m_TE0714_REV01!$AD:$AG,IF($M$4="TE0714_REV02",RAW_m_TE0714_REV02!$AD:$AG,IF($M$4="TE0714_REV03",RAW_m_TE0714_REV03!$AD:$AG))),4,0),"---")</f>
        <v>---</v>
      </c>
    </row>
    <row r="134" spans="2:18" x14ac:dyDescent="0.25">
      <c r="B134" s="4">
        <v>129</v>
      </c>
      <c r="C134" s="23" t="str">
        <f>IFERROR(INDEX(B2B!A:F,MATCH('B2B Pin Table'!B134,B2B!A:A,0),6),"---")</f>
        <v>29</v>
      </c>
      <c r="D134" s="57" t="str">
        <f>IFERROR(IF((COUNTIF(B2B!A130:K130,H132)&lt;0),"---",INDEX(B2B!A:K,MATCH('B2B Pin Table'!B134,B2B!A:A,0),2)),"---")</f>
        <v>JM2</v>
      </c>
      <c r="E134" s="58" t="str">
        <f>IFERROR(IF((COUNTIF(B2B!A130:K130,H132)&lt;0),"---",INDEX(B2B!A:K,MATCH('B2B Pin Table'!B134,B2B!A:A,0),3)),"---")</f>
        <v>30</v>
      </c>
      <c r="F134" s="57" t="str">
        <f>IFERROR(IF((COUNTIF(B2B!A130:K130,L132)&lt;0),"---",INDEX(B2B!A:K,MATCH('B2B Pin Table'!B134,B2B!A:A,0),4)),"---")</f>
        <v>JM2</v>
      </c>
      <c r="G134" s="23" t="str">
        <f>IFERROR(IF((COUNTIF(B2B!A130:K130,L132)&lt;0),"---",INDEX(B2B!A:K,MATCH('B2B Pin Table'!B134,B2B!A:A,0),5)),"---")</f>
        <v>29</v>
      </c>
      <c r="H134" s="23" t="str">
        <f>IFERROR(IF(VLOOKUP($D134&amp;"-"&amp;$E134,IF($H$4="TEBA0714_REV01",CALC_CONN_TEBA0714_REV01!$F:$I,IF($H$4="TEBB0714_REV01",CALC_CONN_TEBB0714_REV01!$F:$I,IF($H$4="TEBT0714_REV01",CALC_CONN_TEBT0714_REV01!$F:$I))),4,0)="--","---",IF($H$4="TEBA0714_REV01",CALC_CONN_TEBA0714_REV01!$G134&amp; " --&gt; " &amp;CALC_CONN_TEBA0714_REV01!$I134&amp; " --&gt; ",IF($H$4="TEBB0714_REV01",CALC_CONN_TEBB0714_REV01!$G134&amp; " --&gt; " &amp;CALC_CONN_TEBB0714_REV01!$I134&amp; " --&gt; ",IF($H$4="TEBT0714_REV01",CALC_CONN_TEBT0714_REV01!$G134&amp; " --&gt; " &amp;CALC_CONN_TEBT0714_REV01!$I134&amp; " --&gt; ")))),"---")</f>
        <v>---</v>
      </c>
      <c r="I134" s="23" t="str">
        <f>IFERROR(IF(VLOOKUP($D134&amp;"-"&amp;$E134,IF($H$4="TEBA0714_REV01",CALC_CONN_TEBA0714_REV01!$F:$H,IF($H$4="TEBB0714_REV01",CALC_CONN_TEBB0714_REV01!$F:$H,IF($H$4="TEBT0714_REV01",CALC_CONN_TEBT0714_REV01!$F:$H))),3,0)="--",VLOOKUP($D134&amp;"-"&amp;$E134,IF($H$4="TEBA0714_REV01",CALC_CONN_TEBA0714_REV01!$F:$H,IF($H$4="TEBB0714_REV01",CALC_CONN_TEBB0714_REV01!$F:$H,IF($H$4="TEBT0714_REV01",CALC_CONN_TEBT0714_REV01!$F:$H))),2,0),VLOOKUP($D134&amp;"-"&amp;$E134,IF($H$4="TEBA0714_REV01",CALC_CONN_TEBA0714_REV01!$F:$H,IF($H$4="TEBB0714_REV01",CALC_CONN_TEBB0714_REV01!$F:$H,IF($H$4="TEBT0714_REV01",CALC_CONN_TEBT0714_REV01!$F:$H))),3,0)),"---")</f>
        <v>---</v>
      </c>
      <c r="J134" s="23" t="str">
        <f>IFERROR(VLOOKUP(I134,IF($H$4="TEBA0714_REV01",RAW_c_TEBA0714_REV01!$AE:$AM,IF($H$4="TEBB0714_REV01",RAW_c_TEBB0714_REV01!$AE:$AM,IF($H$4="TEBT0714_REV01",RAW_c_TEBT0714_REV01!$AE:$AM))),9,0),"---")</f>
        <v>---</v>
      </c>
      <c r="K134" s="23" t="str">
        <f>IFERROR(VLOOKUP(D134&amp;"-"&amp;E134,IF($H$4="TEBA0714_REV01",RAW_c_TEBA0714_REV01!$AD:$AK,IF($H$4="TEBB0714_REV01",RAW_c_TEBB0714_REV01!$AD:$AK,IF($H$4="TEBT0714_REV01",RAW_c_TEBT0714_REV01!$AD:$AK,"???"))),6,0),"---")</f>
        <v>---</v>
      </c>
      <c r="L134" s="23" t="str">
        <f>IFERROR(VLOOKUP(D134&amp;"-"&amp;E134,IF($H$4="TEBA0714_REV01",RAW_c_TEBA0714_REV01!$AD:$AL,IF($H$4="TEBB0714_REV01",RAW_c_TEBB0714_REV01!$AD:$AL,IF($H$4="TEBT0714_REV01",RAW_c_TEBT0714_REV01!$AD:$AL,"???"))),9,0),"---")</f>
        <v>---</v>
      </c>
      <c r="M134" s="23" t="str">
        <f>IFERROR(IF(VLOOKUP($F134&amp;"-"&amp;$G134,IF($M$4="TE0714_REV01",RAW_m_TE0714_REV01!$F:$AU,IF($M$4="TE0714_REV02",RAW_m_TE0714_REV02!$F:$AU,IF($M$4="TE0714_REV03",RAW_m_TE0714_REV03!$F:$AU))),43,0)="--","---",IF($M$4="TE0714_REV01",RAW_m_TE0714_REV01!$AT134&amp; " --&gt; " &amp;RAW_m_TE0714_REV01!$AU134&amp; " --&gt; ",IF($M$4="TE0714_REV02",RAW_m_TE0714_REV02!$AT134&amp; " --&gt; " &amp;RAW_m_TE0714_REV02!$AU134&amp; " --&gt; ",IF($M$4="TE0714_REV03",RAW_m_TE0714_REV03!$AT134&amp; " --&gt; " &amp;RAW_m_TE0714_REV03!$AU134&amp; " --&gt; ")))),"---")</f>
        <v>---</v>
      </c>
      <c r="N134" s="23" t="str">
        <f>IFERROR(VLOOKUP(F134&amp;"-"&amp;G134,IF($M$4="TE0714_REV01",RAW_m_TE0714_REV01!$AD:$AJ,IF($M$4="TE0714_REV02",RAW_m_TE0714_REV02!$AD:$AJ,IF($M$4="TE0714_REV03",RAW_m_TE0714_REV03!$AD:$AJ))),7,0),"---")</f>
        <v>---</v>
      </c>
      <c r="O134" s="23" t="str">
        <f>IFERROR(VLOOKUP(N134,IF($M$4="TE0714_REV01",RAW_m_TE0714_REV01!$AJ:$AK,IF($M$4="TE0714_REV02",RAW_m_TE0714_REV02!$AJ:$AK,IF($M$4="TE0714_REV03",RAW_m_TE0714_REV03!$AJ:$AK))),2,0),"---")</f>
        <v>---</v>
      </c>
      <c r="P134" s="23" t="str">
        <f>IFERROR(VLOOKUP(F134&amp;"-"&amp;G134,IF($M$4="TE0714_REV01",RAW_m_TE0714_REV01!$AD:$AG,IF($M$4="TE0714_REV02",RAW_m_TE0714_REV02!$AD:$AG,IF($M$4="TE0714_REV03",RAW_m_TE0714_REV03!$AD:$AG))),3,0),"---")</f>
        <v>---</v>
      </c>
      <c r="Q134" s="23" t="str">
        <f>IFERROR(VLOOKUP(N134,IF($M$4="TE0714_REV01",RAW_m_TE0714_REV01!$AE:$AH,IF($M$4="TE0714_REV02",RAW_m_TE0714_REV02!$AE:$AH,IF($M$4="TE0714_REV03",RAW_m_TE0714_REV03!$AE:$AH))),4,0),"---")</f>
        <v>---</v>
      </c>
      <c r="R134" s="23" t="str">
        <f>IFERROR(VLOOKUP(F134&amp;"-"&amp;G134,IF($M$4="TE0714_REV01",RAW_m_TE0714_REV01!$AD:$AG,IF($M$4="TE0714_REV02",RAW_m_TE0714_REV02!$AD:$AG,IF($M$4="TE0714_REV03",RAW_m_TE0714_REV03!$AD:$AG))),4,0),"---")</f>
        <v>---</v>
      </c>
    </row>
    <row r="135" spans="2:18" x14ac:dyDescent="0.25">
      <c r="B135" s="4">
        <v>130</v>
      </c>
      <c r="C135" s="23" t="str">
        <f>IFERROR(INDEX(B2B!A:F,MATCH('B2B Pin Table'!B135,B2B!A:A,0),6),"---")</f>
        <v>30</v>
      </c>
      <c r="D135" s="57" t="str">
        <f>IFERROR(IF((COUNTIF(B2B!A131:K131,H133)&lt;0),"---",INDEX(B2B!A:K,MATCH('B2B Pin Table'!B135,B2B!A:A,0),2)),"---")</f>
        <v>JM2</v>
      </c>
      <c r="E135" s="58" t="str">
        <f>IFERROR(IF((COUNTIF(B2B!A131:K131,H133)&lt;0),"---",INDEX(B2B!A:K,MATCH('B2B Pin Table'!B135,B2B!A:A,0),3)),"---")</f>
        <v>29</v>
      </c>
      <c r="F135" s="57" t="str">
        <f>IFERROR(IF((COUNTIF(B2B!A131:K131,L133)&lt;0),"---",INDEX(B2B!A:K,MATCH('B2B Pin Table'!B135,B2B!A:A,0),4)),"---")</f>
        <v>JM2</v>
      </c>
      <c r="G135" s="23" t="str">
        <f>IFERROR(IF((COUNTIF(B2B!A131:K131,L133)&lt;0),"---",INDEX(B2B!A:K,MATCH('B2B Pin Table'!B135,B2B!A:A,0),5)),"---")</f>
        <v>30</v>
      </c>
      <c r="H135" s="23" t="str">
        <f>IFERROR(IF(VLOOKUP($D135&amp;"-"&amp;$E135,IF($H$4="TEBA0714_REV01",CALC_CONN_TEBA0714_REV01!$F:$I,IF($H$4="TEBB0714_REV01",CALC_CONN_TEBB0714_REV01!$F:$I,IF($H$4="TEBT0714_REV01",CALC_CONN_TEBT0714_REV01!$F:$I))),4,0)="--","---",IF($H$4="TEBA0714_REV01",CALC_CONN_TEBA0714_REV01!$G135&amp; " --&gt; " &amp;CALC_CONN_TEBA0714_REV01!$I135&amp; " --&gt; ",IF($H$4="TEBB0714_REV01",CALC_CONN_TEBB0714_REV01!$G135&amp; " --&gt; " &amp;CALC_CONN_TEBB0714_REV01!$I135&amp; " --&gt; ",IF($H$4="TEBT0714_REV01",CALC_CONN_TEBT0714_REV01!$G135&amp; " --&gt; " &amp;CALC_CONN_TEBT0714_REV01!$I135&amp; " --&gt; ")))),"---")</f>
        <v>---</v>
      </c>
      <c r="I135" s="23" t="str">
        <f>IFERROR(IF(VLOOKUP($D135&amp;"-"&amp;$E135,IF($H$4="TEBA0714_REV01",CALC_CONN_TEBA0714_REV01!$F:$H,IF($H$4="TEBB0714_REV01",CALC_CONN_TEBB0714_REV01!$F:$H,IF($H$4="TEBT0714_REV01",CALC_CONN_TEBT0714_REV01!$F:$H))),3,0)="--",VLOOKUP($D135&amp;"-"&amp;$E135,IF($H$4="TEBA0714_REV01",CALC_CONN_TEBA0714_REV01!$F:$H,IF($H$4="TEBB0714_REV01",CALC_CONN_TEBB0714_REV01!$F:$H,IF($H$4="TEBT0714_REV01",CALC_CONN_TEBT0714_REV01!$F:$H))),2,0),VLOOKUP($D135&amp;"-"&amp;$E135,IF($H$4="TEBA0714_REV01",CALC_CONN_TEBA0714_REV01!$F:$H,IF($H$4="TEBB0714_REV01",CALC_CONN_TEBB0714_REV01!$F:$H,IF($H$4="TEBT0714_REV01",CALC_CONN_TEBT0714_REV01!$F:$H))),3,0)),"---")</f>
        <v>---</v>
      </c>
      <c r="J135" s="23" t="str">
        <f>IFERROR(VLOOKUP(I135,IF($H$4="TEBA0714_REV01",RAW_c_TEBA0714_REV01!$AE:$AM,IF($H$4="TEBB0714_REV01",RAW_c_TEBB0714_REV01!$AE:$AM,IF($H$4="TEBT0714_REV01",RAW_c_TEBT0714_REV01!$AE:$AM))),9,0),"---")</f>
        <v>---</v>
      </c>
      <c r="K135" s="23" t="str">
        <f>IFERROR(VLOOKUP(D135&amp;"-"&amp;E135,IF($H$4="TEBA0714_REV01",RAW_c_TEBA0714_REV01!$AD:$AK,IF($H$4="TEBB0714_REV01",RAW_c_TEBB0714_REV01!$AD:$AK,IF($H$4="TEBT0714_REV01",RAW_c_TEBT0714_REV01!$AD:$AK,"???"))),6,0),"---")</f>
        <v>---</v>
      </c>
      <c r="L135" s="23" t="str">
        <f>IFERROR(VLOOKUP(D135&amp;"-"&amp;E135,IF($H$4="TEBA0714_REV01",RAW_c_TEBA0714_REV01!$AD:$AL,IF($H$4="TEBB0714_REV01",RAW_c_TEBB0714_REV01!$AD:$AL,IF($H$4="TEBT0714_REV01",RAW_c_TEBT0714_REV01!$AD:$AL,"???"))),9,0),"---")</f>
        <v>---</v>
      </c>
      <c r="M135" s="23" t="str">
        <f>IFERROR(IF(VLOOKUP($F135&amp;"-"&amp;$G135,IF($M$4="TE0714_REV01",RAW_m_TE0714_REV01!$F:$AU,IF($M$4="TE0714_REV02",RAW_m_TE0714_REV02!$F:$AU,IF($M$4="TE0714_REV03",RAW_m_TE0714_REV03!$F:$AU))),43,0)="--","---",IF($M$4="TE0714_REV01",RAW_m_TE0714_REV01!$AT135&amp; " --&gt; " &amp;RAW_m_TE0714_REV01!$AU135&amp; " --&gt; ",IF($M$4="TE0714_REV02",RAW_m_TE0714_REV02!$AT135&amp; " --&gt; " &amp;RAW_m_TE0714_REV02!$AU135&amp; " --&gt; ",IF($M$4="TE0714_REV03",RAW_m_TE0714_REV03!$AT135&amp; " --&gt; " &amp;RAW_m_TE0714_REV03!$AU135&amp; " --&gt; ")))),"---")</f>
        <v>---</v>
      </c>
      <c r="N135" s="23" t="str">
        <f>IFERROR(VLOOKUP(F135&amp;"-"&amp;G135,IF($M$4="TE0714_REV01",RAW_m_TE0714_REV01!$AD:$AJ,IF($M$4="TE0714_REV02",RAW_m_TE0714_REV02!$AD:$AJ,IF($M$4="TE0714_REV03",RAW_m_TE0714_REV03!$AD:$AJ))),7,0),"---")</f>
        <v>---</v>
      </c>
      <c r="O135" s="23" t="str">
        <f>IFERROR(VLOOKUP(N135,IF($M$4="TE0714_REV01",RAW_m_TE0714_REV01!$AJ:$AK,IF($M$4="TE0714_REV02",RAW_m_TE0714_REV02!$AJ:$AK,IF($M$4="TE0714_REV03",RAW_m_TE0714_REV03!$AJ:$AK))),2,0),"---")</f>
        <v>---</v>
      </c>
      <c r="P135" s="23" t="str">
        <f>IFERROR(VLOOKUP(F135&amp;"-"&amp;G135,IF($M$4="TE0714_REV01",RAW_m_TE0714_REV01!$AD:$AG,IF($M$4="TE0714_REV02",RAW_m_TE0714_REV02!$AD:$AG,IF($M$4="TE0714_REV03",RAW_m_TE0714_REV03!$AD:$AG))),3,0),"---")</f>
        <v>---</v>
      </c>
      <c r="Q135" s="23" t="str">
        <f>IFERROR(VLOOKUP(N135,IF($M$4="TE0714_REV01",RAW_m_TE0714_REV01!$AE:$AH,IF($M$4="TE0714_REV02",RAW_m_TE0714_REV02!$AE:$AH,IF($M$4="TE0714_REV03",RAW_m_TE0714_REV03!$AE:$AH))),4,0),"---")</f>
        <v>---</v>
      </c>
      <c r="R135" s="23" t="str">
        <f>IFERROR(VLOOKUP(F135&amp;"-"&amp;G135,IF($M$4="TE0714_REV01",RAW_m_TE0714_REV01!$AD:$AG,IF($M$4="TE0714_REV02",RAW_m_TE0714_REV02!$AD:$AG,IF($M$4="TE0714_REV03",RAW_m_TE0714_REV03!$AD:$AG))),4,0),"---")</f>
        <v>---</v>
      </c>
    </row>
    <row r="136" spans="2:18" x14ac:dyDescent="0.25">
      <c r="B136" s="4">
        <v>131</v>
      </c>
      <c r="C136" s="23" t="str">
        <f>IFERROR(INDEX(B2B!A:F,MATCH('B2B Pin Table'!B136,B2B!A:A,0),6),"---")</f>
        <v>31</v>
      </c>
      <c r="D136" s="57" t="str">
        <f>IFERROR(IF((COUNTIF(B2B!A132:K132,H134)&lt;0),"---",INDEX(B2B!A:K,MATCH('B2B Pin Table'!B136,B2B!A:A,0),2)),"---")</f>
        <v>JM2</v>
      </c>
      <c r="E136" s="58" t="str">
        <f>IFERROR(IF((COUNTIF(B2B!A132:K132,H134)&lt;0),"---",INDEX(B2B!A:K,MATCH('B2B Pin Table'!B136,B2B!A:A,0),3)),"---")</f>
        <v>32</v>
      </c>
      <c r="F136" s="57" t="str">
        <f>IFERROR(IF((COUNTIF(B2B!A132:K132,L134)&lt;0),"---",INDEX(B2B!A:K,MATCH('B2B Pin Table'!B136,B2B!A:A,0),4)),"---")</f>
        <v>JM2</v>
      </c>
      <c r="G136" s="23" t="str">
        <f>IFERROR(IF((COUNTIF(B2B!A132:K132,L134)&lt;0),"---",INDEX(B2B!A:K,MATCH('B2B Pin Table'!B136,B2B!A:A,0),5)),"---")</f>
        <v>31</v>
      </c>
      <c r="H136" s="23" t="str">
        <f>IFERROR(IF(VLOOKUP($D136&amp;"-"&amp;$E136,IF($H$4="TEBA0714_REV01",CALC_CONN_TEBA0714_REV01!$F:$I,IF($H$4="TEBB0714_REV01",CALC_CONN_TEBB0714_REV01!$F:$I,IF($H$4="TEBT0714_REV01",CALC_CONN_TEBT0714_REV01!$F:$I))),4,0)="--","---",IF($H$4="TEBA0714_REV01",CALC_CONN_TEBA0714_REV01!$G136&amp; " --&gt; " &amp;CALC_CONN_TEBA0714_REV01!$I136&amp; " --&gt; ",IF($H$4="TEBB0714_REV01",CALC_CONN_TEBB0714_REV01!$G136&amp; " --&gt; " &amp;CALC_CONN_TEBB0714_REV01!$I136&amp; " --&gt; ",IF($H$4="TEBT0714_REV01",CALC_CONN_TEBT0714_REV01!$G136&amp; " --&gt; " &amp;CALC_CONN_TEBT0714_REV01!$I136&amp; " --&gt; ")))),"---")</f>
        <v>---</v>
      </c>
      <c r="I136" s="23" t="str">
        <f>IFERROR(IF(VLOOKUP($D136&amp;"-"&amp;$E136,IF($H$4="TEBA0714_REV01",CALC_CONN_TEBA0714_REV01!$F:$H,IF($H$4="TEBB0714_REV01",CALC_CONN_TEBB0714_REV01!$F:$H,IF($H$4="TEBT0714_REV01",CALC_CONN_TEBT0714_REV01!$F:$H))),3,0)="--",VLOOKUP($D136&amp;"-"&amp;$E136,IF($H$4="TEBA0714_REV01",CALC_CONN_TEBA0714_REV01!$F:$H,IF($H$4="TEBB0714_REV01",CALC_CONN_TEBB0714_REV01!$F:$H,IF($H$4="TEBT0714_REV01",CALC_CONN_TEBT0714_REV01!$F:$H))),2,0),VLOOKUP($D136&amp;"-"&amp;$E136,IF($H$4="TEBA0714_REV01",CALC_CONN_TEBA0714_REV01!$F:$H,IF($H$4="TEBB0714_REV01",CALC_CONN_TEBB0714_REV01!$F:$H,IF($H$4="TEBT0714_REV01",CALC_CONN_TEBT0714_REV01!$F:$H))),3,0)),"---")</f>
        <v>---</v>
      </c>
      <c r="J136" s="23" t="str">
        <f>IFERROR(VLOOKUP(I136,IF($H$4="TEBA0714_REV01",RAW_c_TEBA0714_REV01!$AE:$AM,IF($H$4="TEBB0714_REV01",RAW_c_TEBB0714_REV01!$AE:$AM,IF($H$4="TEBT0714_REV01",RAW_c_TEBT0714_REV01!$AE:$AM))),9,0),"---")</f>
        <v>---</v>
      </c>
      <c r="K136" s="23" t="str">
        <f>IFERROR(VLOOKUP(D136&amp;"-"&amp;E136,IF($H$4="TEBA0714_REV01",RAW_c_TEBA0714_REV01!$AD:$AK,IF($H$4="TEBB0714_REV01",RAW_c_TEBB0714_REV01!$AD:$AK,IF($H$4="TEBT0714_REV01",RAW_c_TEBT0714_REV01!$AD:$AK,"???"))),6,0),"---")</f>
        <v>---</v>
      </c>
      <c r="L136" s="23" t="str">
        <f>IFERROR(VLOOKUP(D136&amp;"-"&amp;E136,IF($H$4="TEBA0714_REV01",RAW_c_TEBA0714_REV01!$AD:$AL,IF($H$4="TEBB0714_REV01",RAW_c_TEBB0714_REV01!$AD:$AL,IF($H$4="TEBT0714_REV01",RAW_c_TEBT0714_REV01!$AD:$AL,"???"))),9,0),"---")</f>
        <v>---</v>
      </c>
      <c r="M136" s="23" t="str">
        <f>IFERROR(IF(VLOOKUP($F136&amp;"-"&amp;$G136,IF($M$4="TE0714_REV01",RAW_m_TE0714_REV01!$F:$AU,IF($M$4="TE0714_REV02",RAW_m_TE0714_REV02!$F:$AU,IF($M$4="TE0714_REV03",RAW_m_TE0714_REV03!$F:$AU))),43,0)="--","---",IF($M$4="TE0714_REV01",RAW_m_TE0714_REV01!$AT136&amp; " --&gt; " &amp;RAW_m_TE0714_REV01!$AU136&amp; " --&gt; ",IF($M$4="TE0714_REV02",RAW_m_TE0714_REV02!$AT136&amp; " --&gt; " &amp;RAW_m_TE0714_REV02!$AU136&amp; " --&gt; ",IF($M$4="TE0714_REV03",RAW_m_TE0714_REV03!$AT136&amp; " --&gt; " &amp;RAW_m_TE0714_REV03!$AU136&amp; " --&gt; ")))),"---")</f>
        <v>---</v>
      </c>
      <c r="N136" s="23" t="str">
        <f>IFERROR(VLOOKUP(F136&amp;"-"&amp;G136,IF($M$4="TE0714_REV01",RAW_m_TE0714_REV01!$AD:$AJ,IF($M$4="TE0714_REV02",RAW_m_TE0714_REV02!$AD:$AJ,IF($M$4="TE0714_REV03",RAW_m_TE0714_REV03!$AD:$AJ))),7,0),"---")</f>
        <v>---</v>
      </c>
      <c r="O136" s="23" t="str">
        <f>IFERROR(VLOOKUP(N136,IF($M$4="TE0714_REV01",RAW_m_TE0714_REV01!$AJ:$AK,IF($M$4="TE0714_REV02",RAW_m_TE0714_REV02!$AJ:$AK,IF($M$4="TE0714_REV03",RAW_m_TE0714_REV03!$AJ:$AK))),2,0),"---")</f>
        <v>---</v>
      </c>
      <c r="P136" s="23" t="str">
        <f>IFERROR(VLOOKUP(F136&amp;"-"&amp;G136,IF($M$4="TE0714_REV01",RAW_m_TE0714_REV01!$AD:$AG,IF($M$4="TE0714_REV02",RAW_m_TE0714_REV02!$AD:$AG,IF($M$4="TE0714_REV03",RAW_m_TE0714_REV03!$AD:$AG))),3,0),"---")</f>
        <v>---</v>
      </c>
      <c r="Q136" s="23" t="str">
        <f>IFERROR(VLOOKUP(N136,IF($M$4="TE0714_REV01",RAW_m_TE0714_REV01!$AE:$AH,IF($M$4="TE0714_REV02",RAW_m_TE0714_REV02!$AE:$AH,IF($M$4="TE0714_REV03",RAW_m_TE0714_REV03!$AE:$AH))),4,0),"---")</f>
        <v>---</v>
      </c>
      <c r="R136" s="23" t="str">
        <f>IFERROR(VLOOKUP(F136&amp;"-"&amp;G136,IF($M$4="TE0714_REV01",RAW_m_TE0714_REV01!$AD:$AG,IF($M$4="TE0714_REV02",RAW_m_TE0714_REV02!$AD:$AG,IF($M$4="TE0714_REV03",RAW_m_TE0714_REV03!$AD:$AG))),4,0),"---")</f>
        <v>---</v>
      </c>
    </row>
    <row r="137" spans="2:18" x14ac:dyDescent="0.25">
      <c r="B137" s="4">
        <v>132</v>
      </c>
      <c r="C137" s="23" t="str">
        <f>IFERROR(INDEX(B2B!A:F,MATCH('B2B Pin Table'!B137,B2B!A:A,0),6),"---")</f>
        <v>32</v>
      </c>
      <c r="D137" s="57" t="str">
        <f>IFERROR(IF((COUNTIF(B2B!A133:K133,H135)&lt;0),"---",INDEX(B2B!A:K,MATCH('B2B Pin Table'!B137,B2B!A:A,0),2)),"---")</f>
        <v>JM2</v>
      </c>
      <c r="E137" s="58" t="str">
        <f>IFERROR(IF((COUNTIF(B2B!A133:K133,H135)&lt;0),"---",INDEX(B2B!A:K,MATCH('B2B Pin Table'!B137,B2B!A:A,0),3)),"---")</f>
        <v>31</v>
      </c>
      <c r="F137" s="57" t="str">
        <f>IFERROR(IF((COUNTIF(B2B!A133:K133,L135)&lt;0),"---",INDEX(B2B!A:K,MATCH('B2B Pin Table'!B137,B2B!A:A,0),4)),"---")</f>
        <v>JM2</v>
      </c>
      <c r="G137" s="23" t="str">
        <f>IFERROR(IF((COUNTIF(B2B!A133:K133,L135)&lt;0),"---",INDEX(B2B!A:K,MATCH('B2B Pin Table'!B137,B2B!A:A,0),5)),"---")</f>
        <v>32</v>
      </c>
      <c r="H137" s="23" t="str">
        <f>IFERROR(IF(VLOOKUP($D137&amp;"-"&amp;$E137,IF($H$4="TEBA0714_REV01",CALC_CONN_TEBA0714_REV01!$F:$I,IF($H$4="TEBB0714_REV01",CALC_CONN_TEBB0714_REV01!$F:$I,IF($H$4="TEBT0714_REV01",CALC_CONN_TEBT0714_REV01!$F:$I))),4,0)="--","---",IF($H$4="TEBA0714_REV01",CALC_CONN_TEBA0714_REV01!$G137&amp; " --&gt; " &amp;CALC_CONN_TEBA0714_REV01!$I137&amp; " --&gt; ",IF($H$4="TEBB0714_REV01",CALC_CONN_TEBB0714_REV01!$G137&amp; " --&gt; " &amp;CALC_CONN_TEBB0714_REV01!$I137&amp; " --&gt; ",IF($H$4="TEBT0714_REV01",CALC_CONN_TEBT0714_REV01!$G137&amp; " --&gt; " &amp;CALC_CONN_TEBT0714_REV01!$I137&amp; " --&gt; ")))),"---")</f>
        <v>---</v>
      </c>
      <c r="I137" s="23" t="str">
        <f>IFERROR(IF(VLOOKUP($D137&amp;"-"&amp;$E137,IF($H$4="TEBA0714_REV01",CALC_CONN_TEBA0714_REV01!$F:$H,IF($H$4="TEBB0714_REV01",CALC_CONN_TEBB0714_REV01!$F:$H,IF($H$4="TEBT0714_REV01",CALC_CONN_TEBT0714_REV01!$F:$H))),3,0)="--",VLOOKUP($D137&amp;"-"&amp;$E137,IF($H$4="TEBA0714_REV01",CALC_CONN_TEBA0714_REV01!$F:$H,IF($H$4="TEBB0714_REV01",CALC_CONN_TEBB0714_REV01!$F:$H,IF($H$4="TEBT0714_REV01",CALC_CONN_TEBT0714_REV01!$F:$H))),2,0),VLOOKUP($D137&amp;"-"&amp;$E137,IF($H$4="TEBA0714_REV01",CALC_CONN_TEBA0714_REV01!$F:$H,IF($H$4="TEBB0714_REV01",CALC_CONN_TEBB0714_REV01!$F:$H,IF($H$4="TEBT0714_REV01",CALC_CONN_TEBT0714_REV01!$F:$H))),3,0)),"---")</f>
        <v>---</v>
      </c>
      <c r="J137" s="23" t="str">
        <f>IFERROR(VLOOKUP(I137,IF($H$4="TEBA0714_REV01",RAW_c_TEBA0714_REV01!$AE:$AM,IF($H$4="TEBB0714_REV01",RAW_c_TEBB0714_REV01!$AE:$AM,IF($H$4="TEBT0714_REV01",RAW_c_TEBT0714_REV01!$AE:$AM))),9,0),"---")</f>
        <v>---</v>
      </c>
      <c r="K137" s="23" t="str">
        <f>IFERROR(VLOOKUP(D137&amp;"-"&amp;E137,IF($H$4="TEBA0714_REV01",RAW_c_TEBA0714_REV01!$AD:$AK,IF($H$4="TEBB0714_REV01",RAW_c_TEBB0714_REV01!$AD:$AK,IF($H$4="TEBT0714_REV01",RAW_c_TEBT0714_REV01!$AD:$AK,"???"))),6,0),"---")</f>
        <v>---</v>
      </c>
      <c r="L137" s="23" t="str">
        <f>IFERROR(VLOOKUP(D137&amp;"-"&amp;E137,IF($H$4="TEBA0714_REV01",RAW_c_TEBA0714_REV01!$AD:$AL,IF($H$4="TEBB0714_REV01",RAW_c_TEBB0714_REV01!$AD:$AL,IF($H$4="TEBT0714_REV01",RAW_c_TEBT0714_REV01!$AD:$AL,"???"))),9,0),"---")</f>
        <v>---</v>
      </c>
      <c r="M137" s="23" t="str">
        <f>IFERROR(IF(VLOOKUP($F137&amp;"-"&amp;$G137,IF($M$4="TE0714_REV01",RAW_m_TE0714_REV01!$F:$AU,IF($M$4="TE0714_REV02",RAW_m_TE0714_REV02!$F:$AU,IF($M$4="TE0714_REV03",RAW_m_TE0714_REV03!$F:$AU))),43,0)="--","---",IF($M$4="TE0714_REV01",RAW_m_TE0714_REV01!$AT137&amp; " --&gt; " &amp;RAW_m_TE0714_REV01!$AU137&amp; " --&gt; ",IF($M$4="TE0714_REV02",RAW_m_TE0714_REV02!$AT137&amp; " --&gt; " &amp;RAW_m_TE0714_REV02!$AU137&amp; " --&gt; ",IF($M$4="TE0714_REV03",RAW_m_TE0714_REV03!$AT137&amp; " --&gt; " &amp;RAW_m_TE0714_REV03!$AU137&amp; " --&gt; ")))),"---")</f>
        <v>---</v>
      </c>
      <c r="N137" s="23" t="str">
        <f>IFERROR(VLOOKUP(F137&amp;"-"&amp;G137,IF($M$4="TE0714_REV01",RAW_m_TE0714_REV01!$AD:$AJ,IF($M$4="TE0714_REV02",RAW_m_TE0714_REV02!$AD:$AJ,IF($M$4="TE0714_REV03",RAW_m_TE0714_REV03!$AD:$AJ))),7,0),"---")</f>
        <v>---</v>
      </c>
      <c r="O137" s="23" t="str">
        <f>IFERROR(VLOOKUP(N137,IF($M$4="TE0714_REV01",RAW_m_TE0714_REV01!$AJ:$AK,IF($M$4="TE0714_REV02",RAW_m_TE0714_REV02!$AJ:$AK,IF($M$4="TE0714_REV03",RAW_m_TE0714_REV03!$AJ:$AK))),2,0),"---")</f>
        <v>---</v>
      </c>
      <c r="P137" s="23" t="str">
        <f>IFERROR(VLOOKUP(F137&amp;"-"&amp;G137,IF($M$4="TE0714_REV01",RAW_m_TE0714_REV01!$AD:$AG,IF($M$4="TE0714_REV02",RAW_m_TE0714_REV02!$AD:$AG,IF($M$4="TE0714_REV03",RAW_m_TE0714_REV03!$AD:$AG))),3,0),"---")</f>
        <v>---</v>
      </c>
      <c r="Q137" s="23" t="str">
        <f>IFERROR(VLOOKUP(N137,IF($M$4="TE0714_REV01",RAW_m_TE0714_REV01!$AE:$AH,IF($M$4="TE0714_REV02",RAW_m_TE0714_REV02!$AE:$AH,IF($M$4="TE0714_REV03",RAW_m_TE0714_REV03!$AE:$AH))),4,0),"---")</f>
        <v>---</v>
      </c>
      <c r="R137" s="23" t="str">
        <f>IFERROR(VLOOKUP(F137&amp;"-"&amp;G137,IF($M$4="TE0714_REV01",RAW_m_TE0714_REV01!$AD:$AG,IF($M$4="TE0714_REV02",RAW_m_TE0714_REV02!$AD:$AG,IF($M$4="TE0714_REV03",RAW_m_TE0714_REV03!$AD:$AG))),4,0),"---")</f>
        <v>---</v>
      </c>
    </row>
    <row r="138" spans="2:18" x14ac:dyDescent="0.25">
      <c r="B138" s="4">
        <v>133</v>
      </c>
      <c r="C138" s="23" t="str">
        <f>IFERROR(INDEX(B2B!A:F,MATCH('B2B Pin Table'!B138,B2B!A:A,0),6),"---")</f>
        <v>33</v>
      </c>
      <c r="D138" s="57" t="str">
        <f>IFERROR(IF((COUNTIF(B2B!A134:K134,H136)&lt;0),"---",INDEX(B2B!A:K,MATCH('B2B Pin Table'!B138,B2B!A:A,0),2)),"---")</f>
        <v>JM2</v>
      </c>
      <c r="E138" s="58" t="str">
        <f>IFERROR(IF((COUNTIF(B2B!A134:K134,H136)&lt;0),"---",INDEX(B2B!A:K,MATCH('B2B Pin Table'!B138,B2B!A:A,0),3)),"---")</f>
        <v>34</v>
      </c>
      <c r="F138" s="57" t="str">
        <f>IFERROR(IF((COUNTIF(B2B!A134:K134,L136)&lt;0),"---",INDEX(B2B!A:K,MATCH('B2B Pin Table'!B138,B2B!A:A,0),4)),"---")</f>
        <v>JM2</v>
      </c>
      <c r="G138" s="23" t="str">
        <f>IFERROR(IF((COUNTIF(B2B!A134:K134,L136)&lt;0),"---",INDEX(B2B!A:K,MATCH('B2B Pin Table'!B138,B2B!A:A,0),5)),"---")</f>
        <v>33</v>
      </c>
      <c r="H138" s="23" t="str">
        <f>IFERROR(IF(VLOOKUP($D138&amp;"-"&amp;$E138,IF($H$4="TEBA0714_REV01",CALC_CONN_TEBA0714_REV01!$F:$I,IF($H$4="TEBB0714_REV01",CALC_CONN_TEBB0714_REV01!$F:$I,IF($H$4="TEBT0714_REV01",CALC_CONN_TEBT0714_REV01!$F:$I))),4,0)="--","---",IF($H$4="TEBA0714_REV01",CALC_CONN_TEBA0714_REV01!$G138&amp; " --&gt; " &amp;CALC_CONN_TEBA0714_REV01!$I138&amp; " --&gt; ",IF($H$4="TEBB0714_REV01",CALC_CONN_TEBB0714_REV01!$G138&amp; " --&gt; " &amp;CALC_CONN_TEBB0714_REV01!$I138&amp; " --&gt; ",IF($H$4="TEBT0714_REV01",CALC_CONN_TEBT0714_REV01!$G138&amp; " --&gt; " &amp;CALC_CONN_TEBT0714_REV01!$I138&amp; " --&gt; ")))),"---")</f>
        <v>---</v>
      </c>
      <c r="I138" s="23" t="str">
        <f>IFERROR(IF(VLOOKUP($D138&amp;"-"&amp;$E138,IF($H$4="TEBA0714_REV01",CALC_CONN_TEBA0714_REV01!$F:$H,IF($H$4="TEBB0714_REV01",CALC_CONN_TEBB0714_REV01!$F:$H,IF($H$4="TEBT0714_REV01",CALC_CONN_TEBT0714_REV01!$F:$H))),3,0)="--",VLOOKUP($D138&amp;"-"&amp;$E138,IF($H$4="TEBA0714_REV01",CALC_CONN_TEBA0714_REV01!$F:$H,IF($H$4="TEBB0714_REV01",CALC_CONN_TEBB0714_REV01!$F:$H,IF($H$4="TEBT0714_REV01",CALC_CONN_TEBT0714_REV01!$F:$H))),2,0),VLOOKUP($D138&amp;"-"&amp;$E138,IF($H$4="TEBA0714_REV01",CALC_CONN_TEBA0714_REV01!$F:$H,IF($H$4="TEBB0714_REV01",CALC_CONN_TEBB0714_REV01!$F:$H,IF($H$4="TEBT0714_REV01",CALC_CONN_TEBT0714_REV01!$F:$H))),3,0)),"---")</f>
        <v>---</v>
      </c>
      <c r="J138" s="23" t="str">
        <f>IFERROR(VLOOKUP(I138,IF($H$4="TEBA0714_REV01",RAW_c_TEBA0714_REV01!$AE:$AM,IF($H$4="TEBB0714_REV01",RAW_c_TEBB0714_REV01!$AE:$AM,IF($H$4="TEBT0714_REV01",RAW_c_TEBT0714_REV01!$AE:$AM))),9,0),"---")</f>
        <v>---</v>
      </c>
      <c r="K138" s="23" t="str">
        <f>IFERROR(VLOOKUP(D138&amp;"-"&amp;E138,IF($H$4="TEBA0714_REV01",RAW_c_TEBA0714_REV01!$AD:$AK,IF($H$4="TEBB0714_REV01",RAW_c_TEBB0714_REV01!$AD:$AK,IF($H$4="TEBT0714_REV01",RAW_c_TEBT0714_REV01!$AD:$AK,"???"))),6,0),"---")</f>
        <v>---</v>
      </c>
      <c r="L138" s="23" t="str">
        <f>IFERROR(VLOOKUP(D138&amp;"-"&amp;E138,IF($H$4="TEBA0714_REV01",RAW_c_TEBA0714_REV01!$AD:$AL,IF($H$4="TEBB0714_REV01",RAW_c_TEBB0714_REV01!$AD:$AL,IF($H$4="TEBT0714_REV01",RAW_c_TEBT0714_REV01!$AD:$AL,"???"))),9,0),"---")</f>
        <v>---</v>
      </c>
      <c r="M138" s="23" t="str">
        <f>IFERROR(IF(VLOOKUP($F138&amp;"-"&amp;$G138,IF($M$4="TE0714_REV01",RAW_m_TE0714_REV01!$F:$AU,IF($M$4="TE0714_REV02",RAW_m_TE0714_REV02!$F:$AU,IF($M$4="TE0714_REV03",RAW_m_TE0714_REV03!$F:$AU))),43,0)="--","---",IF($M$4="TE0714_REV01",RAW_m_TE0714_REV01!$AT138&amp; " --&gt; " &amp;RAW_m_TE0714_REV01!$AU138&amp; " --&gt; ",IF($M$4="TE0714_REV02",RAW_m_TE0714_REV02!$AT138&amp; " --&gt; " &amp;RAW_m_TE0714_REV02!$AU138&amp; " --&gt; ",IF($M$4="TE0714_REV03",RAW_m_TE0714_REV03!$AT138&amp; " --&gt; " &amp;RAW_m_TE0714_REV03!$AU138&amp; " --&gt; ")))),"---")</f>
        <v>---</v>
      </c>
      <c r="N138" s="23" t="str">
        <f>IFERROR(VLOOKUP(F138&amp;"-"&amp;G138,IF($M$4="TE0714_REV01",RAW_m_TE0714_REV01!$AD:$AJ,IF($M$4="TE0714_REV02",RAW_m_TE0714_REV02!$AD:$AJ,IF($M$4="TE0714_REV03",RAW_m_TE0714_REV03!$AD:$AJ))),7,0),"---")</f>
        <v>---</v>
      </c>
      <c r="O138" s="23" t="str">
        <f>IFERROR(VLOOKUP(N138,IF($M$4="TE0714_REV01",RAW_m_TE0714_REV01!$AJ:$AK,IF($M$4="TE0714_REV02",RAW_m_TE0714_REV02!$AJ:$AK,IF($M$4="TE0714_REV03",RAW_m_TE0714_REV03!$AJ:$AK))),2,0),"---")</f>
        <v>---</v>
      </c>
      <c r="P138" s="23" t="str">
        <f>IFERROR(VLOOKUP(F138&amp;"-"&amp;G138,IF($M$4="TE0714_REV01",RAW_m_TE0714_REV01!$AD:$AG,IF($M$4="TE0714_REV02",RAW_m_TE0714_REV02!$AD:$AG,IF($M$4="TE0714_REV03",RAW_m_TE0714_REV03!$AD:$AG))),3,0),"---")</f>
        <v>---</v>
      </c>
      <c r="Q138" s="23" t="str">
        <f>IFERROR(VLOOKUP(N138,IF($M$4="TE0714_REV01",RAW_m_TE0714_REV01!$AE:$AH,IF($M$4="TE0714_REV02",RAW_m_TE0714_REV02!$AE:$AH,IF($M$4="TE0714_REV03",RAW_m_TE0714_REV03!$AE:$AH))),4,0),"---")</f>
        <v>---</v>
      </c>
      <c r="R138" s="23" t="str">
        <f>IFERROR(VLOOKUP(F138&amp;"-"&amp;G138,IF($M$4="TE0714_REV01",RAW_m_TE0714_REV01!$AD:$AG,IF($M$4="TE0714_REV02",RAW_m_TE0714_REV02!$AD:$AG,IF($M$4="TE0714_REV03",RAW_m_TE0714_REV03!$AD:$AG))),4,0),"---")</f>
        <v>---</v>
      </c>
    </row>
    <row r="139" spans="2:18" x14ac:dyDescent="0.25">
      <c r="B139" s="4">
        <v>134</v>
      </c>
      <c r="C139" s="23" t="str">
        <f>IFERROR(INDEX(B2B!A:F,MATCH('B2B Pin Table'!B139,B2B!A:A,0),6),"---")</f>
        <v>34</v>
      </c>
      <c r="D139" s="57" t="str">
        <f>IFERROR(IF((COUNTIF(B2B!A135:K135,H137)&lt;0),"---",INDEX(B2B!A:K,MATCH('B2B Pin Table'!B139,B2B!A:A,0),2)),"---")</f>
        <v>JM2</v>
      </c>
      <c r="E139" s="58" t="str">
        <f>IFERROR(IF((COUNTIF(B2B!A135:K135,H137)&lt;0),"---",INDEX(B2B!A:K,MATCH('B2B Pin Table'!B139,B2B!A:A,0),3)),"---")</f>
        <v>33</v>
      </c>
      <c r="F139" s="57" t="str">
        <f>IFERROR(IF((COUNTIF(B2B!A135:K135,L137)&lt;0),"---",INDEX(B2B!A:K,MATCH('B2B Pin Table'!B139,B2B!A:A,0),4)),"---")</f>
        <v>JM2</v>
      </c>
      <c r="G139" s="23" t="str">
        <f>IFERROR(IF((COUNTIF(B2B!A135:K135,L137)&lt;0),"---",INDEX(B2B!A:K,MATCH('B2B Pin Table'!B139,B2B!A:A,0),5)),"---")</f>
        <v>34</v>
      </c>
      <c r="H139" s="23" t="str">
        <f>IFERROR(IF(VLOOKUP($D139&amp;"-"&amp;$E139,IF($H$4="TEBA0714_REV01",CALC_CONN_TEBA0714_REV01!$F:$I,IF($H$4="TEBB0714_REV01",CALC_CONN_TEBB0714_REV01!$F:$I,IF($H$4="TEBT0714_REV01",CALC_CONN_TEBT0714_REV01!$F:$I))),4,0)="--","---",IF($H$4="TEBA0714_REV01",CALC_CONN_TEBA0714_REV01!$G139&amp; " --&gt; " &amp;CALC_CONN_TEBA0714_REV01!$I139&amp; " --&gt; ",IF($H$4="TEBB0714_REV01",CALC_CONN_TEBB0714_REV01!$G139&amp; " --&gt; " &amp;CALC_CONN_TEBB0714_REV01!$I139&amp; " --&gt; ",IF($H$4="TEBT0714_REV01",CALC_CONN_TEBT0714_REV01!$G139&amp; " --&gt; " &amp;CALC_CONN_TEBT0714_REV01!$I139&amp; " --&gt; ")))),"---")</f>
        <v>---</v>
      </c>
      <c r="I139" s="23" t="str">
        <f>IFERROR(IF(VLOOKUP($D139&amp;"-"&amp;$E139,IF($H$4="TEBA0714_REV01",CALC_CONN_TEBA0714_REV01!$F:$H,IF($H$4="TEBB0714_REV01",CALC_CONN_TEBB0714_REV01!$F:$H,IF($H$4="TEBT0714_REV01",CALC_CONN_TEBT0714_REV01!$F:$H))),3,0)="--",VLOOKUP($D139&amp;"-"&amp;$E139,IF($H$4="TEBA0714_REV01",CALC_CONN_TEBA0714_REV01!$F:$H,IF($H$4="TEBB0714_REV01",CALC_CONN_TEBB0714_REV01!$F:$H,IF($H$4="TEBT0714_REV01",CALC_CONN_TEBT0714_REV01!$F:$H))),2,0),VLOOKUP($D139&amp;"-"&amp;$E139,IF($H$4="TEBA0714_REV01",CALC_CONN_TEBA0714_REV01!$F:$H,IF($H$4="TEBB0714_REV01",CALC_CONN_TEBB0714_REV01!$F:$H,IF($H$4="TEBT0714_REV01",CALC_CONN_TEBT0714_REV01!$F:$H))),3,0)),"---")</f>
        <v>---</v>
      </c>
      <c r="J139" s="23" t="str">
        <f>IFERROR(VLOOKUP(I139,IF($H$4="TEBA0714_REV01",RAW_c_TEBA0714_REV01!$AE:$AM,IF($H$4="TEBB0714_REV01",RAW_c_TEBB0714_REV01!$AE:$AM,IF($H$4="TEBT0714_REV01",RAW_c_TEBT0714_REV01!$AE:$AM))),9,0),"---")</f>
        <v>---</v>
      </c>
      <c r="K139" s="23" t="str">
        <f>IFERROR(VLOOKUP(D139&amp;"-"&amp;E139,IF($H$4="TEBA0714_REV01",RAW_c_TEBA0714_REV01!$AD:$AK,IF($H$4="TEBB0714_REV01",RAW_c_TEBB0714_REV01!$AD:$AK,IF($H$4="TEBT0714_REV01",RAW_c_TEBT0714_REV01!$AD:$AK,"???"))),6,0),"---")</f>
        <v>---</v>
      </c>
      <c r="L139" s="23" t="str">
        <f>IFERROR(VLOOKUP(D139&amp;"-"&amp;E139,IF($H$4="TEBA0714_REV01",RAW_c_TEBA0714_REV01!$AD:$AL,IF($H$4="TEBB0714_REV01",RAW_c_TEBB0714_REV01!$AD:$AL,IF($H$4="TEBT0714_REV01",RAW_c_TEBT0714_REV01!$AD:$AL,"???"))),9,0),"---")</f>
        <v>---</v>
      </c>
      <c r="M139" s="23" t="str">
        <f>IFERROR(IF(VLOOKUP($F139&amp;"-"&amp;$G139,IF($M$4="TE0714_REV01",RAW_m_TE0714_REV01!$F:$AU,IF($M$4="TE0714_REV02",RAW_m_TE0714_REV02!$F:$AU,IF($M$4="TE0714_REV03",RAW_m_TE0714_REV03!$F:$AU))),43,0)="--","---",IF($M$4="TE0714_REV01",RAW_m_TE0714_REV01!$AT139&amp; " --&gt; " &amp;RAW_m_TE0714_REV01!$AU139&amp; " --&gt; ",IF($M$4="TE0714_REV02",RAW_m_TE0714_REV02!$AT139&amp; " --&gt; " &amp;RAW_m_TE0714_REV02!$AU139&amp; " --&gt; ",IF($M$4="TE0714_REV03",RAW_m_TE0714_REV03!$AT139&amp; " --&gt; " &amp;RAW_m_TE0714_REV03!$AU139&amp; " --&gt; ")))),"---")</f>
        <v>---</v>
      </c>
      <c r="N139" s="23" t="str">
        <f>IFERROR(VLOOKUP(F139&amp;"-"&amp;G139,IF($M$4="TE0714_REV01",RAW_m_TE0714_REV01!$AD:$AJ,IF($M$4="TE0714_REV02",RAW_m_TE0714_REV02!$AD:$AJ,IF($M$4="TE0714_REV03",RAW_m_TE0714_REV03!$AD:$AJ))),7,0),"---")</f>
        <v>---</v>
      </c>
      <c r="O139" s="23" t="str">
        <f>IFERROR(VLOOKUP(N139,IF($M$4="TE0714_REV01",RAW_m_TE0714_REV01!$AJ:$AK,IF($M$4="TE0714_REV02",RAW_m_TE0714_REV02!$AJ:$AK,IF($M$4="TE0714_REV03",RAW_m_TE0714_REV03!$AJ:$AK))),2,0),"---")</f>
        <v>---</v>
      </c>
      <c r="P139" s="23" t="str">
        <f>IFERROR(VLOOKUP(F139&amp;"-"&amp;G139,IF($M$4="TE0714_REV01",RAW_m_TE0714_REV01!$AD:$AG,IF($M$4="TE0714_REV02",RAW_m_TE0714_REV02!$AD:$AG,IF($M$4="TE0714_REV03",RAW_m_TE0714_REV03!$AD:$AG))),3,0),"---")</f>
        <v>---</v>
      </c>
      <c r="Q139" s="23" t="str">
        <f>IFERROR(VLOOKUP(N139,IF($M$4="TE0714_REV01",RAW_m_TE0714_REV01!$AE:$AH,IF($M$4="TE0714_REV02",RAW_m_TE0714_REV02!$AE:$AH,IF($M$4="TE0714_REV03",RAW_m_TE0714_REV03!$AE:$AH))),4,0),"---")</f>
        <v>---</v>
      </c>
      <c r="R139" s="23" t="str">
        <f>IFERROR(VLOOKUP(F139&amp;"-"&amp;G139,IF($M$4="TE0714_REV01",RAW_m_TE0714_REV01!$AD:$AG,IF($M$4="TE0714_REV02",RAW_m_TE0714_REV02!$AD:$AG,IF($M$4="TE0714_REV03",RAW_m_TE0714_REV03!$AD:$AG))),4,0),"---")</f>
        <v>---</v>
      </c>
    </row>
    <row r="140" spans="2:18" x14ac:dyDescent="0.25">
      <c r="B140" s="4">
        <v>135</v>
      </c>
      <c r="C140" s="23" t="str">
        <f>IFERROR(INDEX(B2B!A:F,MATCH('B2B Pin Table'!B140,B2B!A:A,0),6),"---")</f>
        <v>Power GND</v>
      </c>
      <c r="D140" s="57" t="str">
        <f>IFERROR(IF((COUNTIF(B2B!A136:K136,H138)&lt;0),"---",INDEX(B2B!A:K,MATCH('B2B Pin Table'!B140,B2B!A:A,0),2)),"---")</f>
        <v>JM2</v>
      </c>
      <c r="E140" s="58" t="str">
        <f>IFERROR(IF((COUNTIF(B2B!A136:K136,H138)&lt;0),"---",INDEX(B2B!A:K,MATCH('B2B Pin Table'!B140,B2B!A:A,0),3)),"---")</f>
        <v>36</v>
      </c>
      <c r="F140" s="57" t="str">
        <f>IFERROR(IF((COUNTIF(B2B!A136:K136,L138)&lt;0),"---",INDEX(B2B!A:K,MATCH('B2B Pin Table'!B140,B2B!A:A,0),4)),"---")</f>
        <v>JM2</v>
      </c>
      <c r="G140" s="23" t="str">
        <f>IFERROR(IF((COUNTIF(B2B!A136:K136,L138)&lt;0),"---",INDEX(B2B!A:K,MATCH('B2B Pin Table'!B140,B2B!A:A,0),5)),"---")</f>
        <v>35</v>
      </c>
      <c r="H140" s="23" t="str">
        <f>IFERROR(IF(VLOOKUP($D140&amp;"-"&amp;$E140,IF($H$4="TEBA0714_REV01",CALC_CONN_TEBA0714_REV01!$F:$I,IF($H$4="TEBB0714_REV01",CALC_CONN_TEBB0714_REV01!$F:$I,IF($H$4="TEBT0714_REV01",CALC_CONN_TEBT0714_REV01!$F:$I))),4,0)="--","---",IF($H$4="TEBA0714_REV01",CALC_CONN_TEBA0714_REV01!$G140&amp; " --&gt; " &amp;CALC_CONN_TEBA0714_REV01!$I140&amp; " --&gt; ",IF($H$4="TEBB0714_REV01",CALC_CONN_TEBB0714_REV01!$G140&amp; " --&gt; " &amp;CALC_CONN_TEBB0714_REV01!$I140&amp; " --&gt; ",IF($H$4="TEBT0714_REV01",CALC_CONN_TEBT0714_REV01!$G140&amp; " --&gt; " &amp;CALC_CONN_TEBT0714_REV01!$I140&amp; " --&gt; ")))),"---")</f>
        <v>---</v>
      </c>
      <c r="I140" s="23" t="str">
        <f>IFERROR(IF(VLOOKUP($D140&amp;"-"&amp;$E140,IF($H$4="TEBA0714_REV01",CALC_CONN_TEBA0714_REV01!$F:$H,IF($H$4="TEBB0714_REV01",CALC_CONN_TEBB0714_REV01!$F:$H,IF($H$4="TEBT0714_REV01",CALC_CONN_TEBT0714_REV01!$F:$H))),3,0)="--",VLOOKUP($D140&amp;"-"&amp;$E140,IF($H$4="TEBA0714_REV01",CALC_CONN_TEBA0714_REV01!$F:$H,IF($H$4="TEBB0714_REV01",CALC_CONN_TEBB0714_REV01!$F:$H,IF($H$4="TEBT0714_REV01",CALC_CONN_TEBT0714_REV01!$F:$H))),2,0),VLOOKUP($D140&amp;"-"&amp;$E140,IF($H$4="TEBA0714_REV01",CALC_CONN_TEBA0714_REV01!$F:$H,IF($H$4="TEBB0714_REV01",CALC_CONN_TEBB0714_REV01!$F:$H,IF($H$4="TEBT0714_REV01",CALC_CONN_TEBT0714_REV01!$F:$H))),3,0)),"---")</f>
        <v>---</v>
      </c>
      <c r="J140" s="23" t="str">
        <f>IFERROR(VLOOKUP(I140,IF($H$4="TEBA0714_REV01",RAW_c_TEBA0714_REV01!$AE:$AM,IF($H$4="TEBB0714_REV01",RAW_c_TEBB0714_REV01!$AE:$AM,IF($H$4="TEBT0714_REV01",RAW_c_TEBT0714_REV01!$AE:$AM))),9,0),"---")</f>
        <v>---</v>
      </c>
      <c r="K140" s="23" t="str">
        <f>IFERROR(VLOOKUP(D140&amp;"-"&amp;E140,IF($H$4="TEBA0714_REV01",RAW_c_TEBA0714_REV01!$AD:$AK,IF($H$4="TEBB0714_REV01",RAW_c_TEBB0714_REV01!$AD:$AK,IF($H$4="TEBT0714_REV01",RAW_c_TEBT0714_REV01!$AD:$AK,"???"))),6,0),"---")</f>
        <v>---</v>
      </c>
      <c r="L140" s="23" t="str">
        <f>IFERROR(VLOOKUP(D140&amp;"-"&amp;E140,IF($H$4="TEBA0714_REV01",RAW_c_TEBA0714_REV01!$AD:$AL,IF($H$4="TEBB0714_REV01",RAW_c_TEBB0714_REV01!$AD:$AL,IF($H$4="TEBT0714_REV01",RAW_c_TEBT0714_REV01!$AD:$AL,"???"))),9,0),"---")</f>
        <v>---</v>
      </c>
      <c r="M140" s="23" t="str">
        <f>IFERROR(IF(VLOOKUP($F140&amp;"-"&amp;$G140,IF($M$4="TE0714_REV01",RAW_m_TE0714_REV01!$F:$AU,IF($M$4="TE0714_REV02",RAW_m_TE0714_REV02!$F:$AU,IF($M$4="TE0714_REV03",RAW_m_TE0714_REV03!$F:$AU))),43,0)="--","---",IF($M$4="TE0714_REV01",RAW_m_TE0714_REV01!$AT140&amp; " --&gt; " &amp;RAW_m_TE0714_REV01!$AU140&amp; " --&gt; ",IF($M$4="TE0714_REV02",RAW_m_TE0714_REV02!$AT140&amp; " --&gt; " &amp;RAW_m_TE0714_REV02!$AU140&amp; " --&gt; ",IF($M$4="TE0714_REV03",RAW_m_TE0714_REV03!$AT140&amp; " --&gt; " &amp;RAW_m_TE0714_REV03!$AU140&amp; " --&gt; ")))),"---")</f>
        <v>---</v>
      </c>
      <c r="N140" s="23" t="str">
        <f>IFERROR(VLOOKUP(F140&amp;"-"&amp;G140,IF($M$4="TE0714_REV01",RAW_m_TE0714_REV01!$AD:$AJ,IF($M$4="TE0714_REV02",RAW_m_TE0714_REV02!$AD:$AJ,IF($M$4="TE0714_REV03",RAW_m_TE0714_REV03!$AD:$AJ))),7,0),"---")</f>
        <v>---</v>
      </c>
      <c r="O140" s="23" t="str">
        <f>IFERROR(VLOOKUP(N140,IF($M$4="TE0714_REV01",RAW_m_TE0714_REV01!$AJ:$AK,IF($M$4="TE0714_REV02",RAW_m_TE0714_REV02!$AJ:$AK,IF($M$4="TE0714_REV03",RAW_m_TE0714_REV03!$AJ:$AK))),2,0),"---")</f>
        <v>---</v>
      </c>
      <c r="P140" s="23" t="str">
        <f>IFERROR(VLOOKUP(F140&amp;"-"&amp;G140,IF($M$4="TE0714_REV01",RAW_m_TE0714_REV01!$AD:$AG,IF($M$4="TE0714_REV02",RAW_m_TE0714_REV02!$AD:$AG,IF($M$4="TE0714_REV03",RAW_m_TE0714_REV03!$AD:$AG))),3,0),"---")</f>
        <v>---</v>
      </c>
      <c r="Q140" s="23" t="str">
        <f>IFERROR(VLOOKUP(N140,IF($M$4="TE0714_REV01",RAW_m_TE0714_REV01!$AE:$AH,IF($M$4="TE0714_REV02",RAW_m_TE0714_REV02!$AE:$AH,IF($M$4="TE0714_REV03",RAW_m_TE0714_REV03!$AE:$AH))),4,0),"---")</f>
        <v>---</v>
      </c>
      <c r="R140" s="23" t="str">
        <f>IFERROR(VLOOKUP(F140&amp;"-"&amp;G140,IF($M$4="TE0714_REV01",RAW_m_TE0714_REV01!$AD:$AG,IF($M$4="TE0714_REV02",RAW_m_TE0714_REV02!$AD:$AG,IF($M$4="TE0714_REV03",RAW_m_TE0714_REV03!$AD:$AG))),4,0),"---")</f>
        <v>---</v>
      </c>
    </row>
    <row r="141" spans="2:18" x14ac:dyDescent="0.25">
      <c r="B141" s="4">
        <v>136</v>
      </c>
      <c r="C141" s="23" t="str">
        <f>IFERROR(INDEX(B2B!A:F,MATCH('B2B Pin Table'!B141,B2B!A:A,0),6),"---")</f>
        <v>Power GND</v>
      </c>
      <c r="D141" s="57" t="str">
        <f>IFERROR(IF((COUNTIF(B2B!A137:K137,H139)&lt;0),"---",INDEX(B2B!A:K,MATCH('B2B Pin Table'!B141,B2B!A:A,0),2)),"---")</f>
        <v>JM2</v>
      </c>
      <c r="E141" s="58" t="str">
        <f>IFERROR(IF((COUNTIF(B2B!A137:K137,H139)&lt;0),"---",INDEX(B2B!A:K,MATCH('B2B Pin Table'!B141,B2B!A:A,0),3)),"---")</f>
        <v>35</v>
      </c>
      <c r="F141" s="57" t="str">
        <f>IFERROR(IF((COUNTIF(B2B!A137:K137,L139)&lt;0),"---",INDEX(B2B!A:K,MATCH('B2B Pin Table'!B141,B2B!A:A,0),4)),"---")</f>
        <v>JM2</v>
      </c>
      <c r="G141" s="23" t="str">
        <f>IFERROR(IF((COUNTIF(B2B!A137:K137,L139)&lt;0),"---",INDEX(B2B!A:K,MATCH('B2B Pin Table'!B141,B2B!A:A,0),5)),"---")</f>
        <v>36</v>
      </c>
      <c r="H141" s="23" t="str">
        <f>IFERROR(IF(VLOOKUP($D141&amp;"-"&amp;$E141,IF($H$4="TEBA0714_REV01",CALC_CONN_TEBA0714_REV01!$F:$I,IF($H$4="TEBB0714_REV01",CALC_CONN_TEBB0714_REV01!$F:$I,IF($H$4="TEBT0714_REV01",CALC_CONN_TEBT0714_REV01!$F:$I))),4,0)="--","---",IF($H$4="TEBA0714_REV01",CALC_CONN_TEBA0714_REV01!$G141&amp; " --&gt; " &amp;CALC_CONN_TEBA0714_REV01!$I141&amp; " --&gt; ",IF($H$4="TEBB0714_REV01",CALC_CONN_TEBB0714_REV01!$G141&amp; " --&gt; " &amp;CALC_CONN_TEBB0714_REV01!$I141&amp; " --&gt; ",IF($H$4="TEBT0714_REV01",CALC_CONN_TEBT0714_REV01!$G141&amp; " --&gt; " &amp;CALC_CONN_TEBT0714_REV01!$I141&amp; " --&gt; ")))),"---")</f>
        <v>---</v>
      </c>
      <c r="I141" s="23" t="str">
        <f>IFERROR(IF(VLOOKUP($D141&amp;"-"&amp;$E141,IF($H$4="TEBA0714_REV01",CALC_CONN_TEBA0714_REV01!$F:$H,IF($H$4="TEBB0714_REV01",CALC_CONN_TEBB0714_REV01!$F:$H,IF($H$4="TEBT0714_REV01",CALC_CONN_TEBT0714_REV01!$F:$H))),3,0)="--",VLOOKUP($D141&amp;"-"&amp;$E141,IF($H$4="TEBA0714_REV01",CALC_CONN_TEBA0714_REV01!$F:$H,IF($H$4="TEBB0714_REV01",CALC_CONN_TEBB0714_REV01!$F:$H,IF($H$4="TEBT0714_REV01",CALC_CONN_TEBT0714_REV01!$F:$H))),2,0),VLOOKUP($D141&amp;"-"&amp;$E141,IF($H$4="TEBA0714_REV01",CALC_CONN_TEBA0714_REV01!$F:$H,IF($H$4="TEBB0714_REV01",CALC_CONN_TEBB0714_REV01!$F:$H,IF($H$4="TEBT0714_REV01",CALC_CONN_TEBT0714_REV01!$F:$H))),3,0)),"---")</f>
        <v>---</v>
      </c>
      <c r="J141" s="23" t="str">
        <f>IFERROR(VLOOKUP(I141,IF($H$4="TEBA0714_REV01",RAW_c_TEBA0714_REV01!$AE:$AM,IF($H$4="TEBB0714_REV01",RAW_c_TEBB0714_REV01!$AE:$AM,IF($H$4="TEBT0714_REV01",RAW_c_TEBT0714_REV01!$AE:$AM))),9,0),"---")</f>
        <v>---</v>
      </c>
      <c r="K141" s="23" t="str">
        <f>IFERROR(VLOOKUP(D141&amp;"-"&amp;E141,IF($H$4="TEBA0714_REV01",RAW_c_TEBA0714_REV01!$AD:$AK,IF($H$4="TEBB0714_REV01",RAW_c_TEBB0714_REV01!$AD:$AK,IF($H$4="TEBT0714_REV01",RAW_c_TEBT0714_REV01!$AD:$AK,"???"))),6,0),"---")</f>
        <v>---</v>
      </c>
      <c r="L141" s="23" t="str">
        <f>IFERROR(VLOOKUP(D141&amp;"-"&amp;E141,IF($H$4="TEBA0714_REV01",RAW_c_TEBA0714_REV01!$AD:$AL,IF($H$4="TEBB0714_REV01",RAW_c_TEBB0714_REV01!$AD:$AL,IF($H$4="TEBT0714_REV01",RAW_c_TEBT0714_REV01!$AD:$AL,"???"))),9,0),"---")</f>
        <v>---</v>
      </c>
      <c r="M141" s="23" t="str">
        <f>IFERROR(IF(VLOOKUP($F141&amp;"-"&amp;$G141,IF($M$4="TE0714_REV01",RAW_m_TE0714_REV01!$F:$AU,IF($M$4="TE0714_REV02",RAW_m_TE0714_REV02!$F:$AU,IF($M$4="TE0714_REV03",RAW_m_TE0714_REV03!$F:$AU))),43,0)="--","---",IF($M$4="TE0714_REV01",RAW_m_TE0714_REV01!$AT141&amp; " --&gt; " &amp;RAW_m_TE0714_REV01!$AU141&amp; " --&gt; ",IF($M$4="TE0714_REV02",RAW_m_TE0714_REV02!$AT141&amp; " --&gt; " &amp;RAW_m_TE0714_REV02!$AU141&amp; " --&gt; ",IF($M$4="TE0714_REV03",RAW_m_TE0714_REV03!$AT141&amp; " --&gt; " &amp;RAW_m_TE0714_REV03!$AU141&amp; " --&gt; ")))),"---")</f>
        <v>---</v>
      </c>
      <c r="N141" s="23" t="str">
        <f>IFERROR(VLOOKUP(F141&amp;"-"&amp;G141,IF($M$4="TE0714_REV01",RAW_m_TE0714_REV01!$AD:$AJ,IF($M$4="TE0714_REV02",RAW_m_TE0714_REV02!$AD:$AJ,IF($M$4="TE0714_REV03",RAW_m_TE0714_REV03!$AD:$AJ))),7,0),"---")</f>
        <v>---</v>
      </c>
      <c r="O141" s="23" t="str">
        <f>IFERROR(VLOOKUP(N141,IF($M$4="TE0714_REV01",RAW_m_TE0714_REV01!$AJ:$AK,IF($M$4="TE0714_REV02",RAW_m_TE0714_REV02!$AJ:$AK,IF($M$4="TE0714_REV03",RAW_m_TE0714_REV03!$AJ:$AK))),2,0),"---")</f>
        <v>---</v>
      </c>
      <c r="P141" s="23" t="str">
        <f>IFERROR(VLOOKUP(F141&amp;"-"&amp;G141,IF($M$4="TE0714_REV01",RAW_m_TE0714_REV01!$AD:$AG,IF($M$4="TE0714_REV02",RAW_m_TE0714_REV02!$AD:$AG,IF($M$4="TE0714_REV03",RAW_m_TE0714_REV03!$AD:$AG))),3,0),"---")</f>
        <v>---</v>
      </c>
      <c r="Q141" s="23" t="str">
        <f>IFERROR(VLOOKUP(N141,IF($M$4="TE0714_REV01",RAW_m_TE0714_REV01!$AE:$AH,IF($M$4="TE0714_REV02",RAW_m_TE0714_REV02!$AE:$AH,IF($M$4="TE0714_REV03",RAW_m_TE0714_REV03!$AE:$AH))),4,0),"---")</f>
        <v>---</v>
      </c>
      <c r="R141" s="23" t="str">
        <f>IFERROR(VLOOKUP(F141&amp;"-"&amp;G141,IF($M$4="TE0714_REV01",RAW_m_TE0714_REV01!$AD:$AG,IF($M$4="TE0714_REV02",RAW_m_TE0714_REV02!$AD:$AG,IF($M$4="TE0714_REV03",RAW_m_TE0714_REV03!$AD:$AG))),4,0),"---")</f>
        <v>---</v>
      </c>
    </row>
    <row r="142" spans="2:18" x14ac:dyDescent="0.25">
      <c r="B142" s="4">
        <v>137</v>
      </c>
      <c r="C142" s="23" t="str">
        <f>IFERROR(INDEX(B2B!A:F,MATCH('B2B Pin Table'!B142,B2B!A:A,0),6),"---")</f>
        <v>37</v>
      </c>
      <c r="D142" s="57" t="str">
        <f>IFERROR(IF((COUNTIF(B2B!A138:K138,H140)&lt;0),"---",INDEX(B2B!A:K,MATCH('B2B Pin Table'!B142,B2B!A:A,0),2)),"---")</f>
        <v>JM2</v>
      </c>
      <c r="E142" s="58" t="str">
        <f>IFERROR(IF((COUNTIF(B2B!A138:K138,H140)&lt;0),"---",INDEX(B2B!A:K,MATCH('B2B Pin Table'!B142,B2B!A:A,0),3)),"---")</f>
        <v>38</v>
      </c>
      <c r="F142" s="57" t="str">
        <f>IFERROR(IF((COUNTIF(B2B!A138:K138,L140)&lt;0),"---",INDEX(B2B!A:K,MATCH('B2B Pin Table'!B142,B2B!A:A,0),4)),"---")</f>
        <v>JM2</v>
      </c>
      <c r="G142" s="23" t="str">
        <f>IFERROR(IF((COUNTIF(B2B!A138:K138,L140)&lt;0),"---",INDEX(B2B!A:K,MATCH('B2B Pin Table'!B142,B2B!A:A,0),5)),"---")</f>
        <v>37</v>
      </c>
      <c r="H142" s="23" t="str">
        <f>IFERROR(IF(VLOOKUP($D142&amp;"-"&amp;$E142,IF($H$4="TEBA0714_REV01",CALC_CONN_TEBA0714_REV01!$F:$I,IF($H$4="TEBB0714_REV01",CALC_CONN_TEBB0714_REV01!$F:$I,IF($H$4="TEBT0714_REV01",CALC_CONN_TEBT0714_REV01!$F:$I))),4,0)="--","---",IF($H$4="TEBA0714_REV01",CALC_CONN_TEBA0714_REV01!$G142&amp; " --&gt; " &amp;CALC_CONN_TEBA0714_REV01!$I142&amp; " --&gt; ",IF($H$4="TEBB0714_REV01",CALC_CONN_TEBB0714_REV01!$G142&amp; " --&gt; " &amp;CALC_CONN_TEBB0714_REV01!$I142&amp; " --&gt; ",IF($H$4="TEBT0714_REV01",CALC_CONN_TEBT0714_REV01!$G142&amp; " --&gt; " &amp;CALC_CONN_TEBT0714_REV01!$I142&amp; " --&gt; ")))),"---")</f>
        <v>---</v>
      </c>
      <c r="I142" s="23" t="str">
        <f>IFERROR(IF(VLOOKUP($D142&amp;"-"&amp;$E142,IF($H$4="TEBA0714_REV01",CALC_CONN_TEBA0714_REV01!$F:$H,IF($H$4="TEBB0714_REV01",CALC_CONN_TEBB0714_REV01!$F:$H,IF($H$4="TEBT0714_REV01",CALC_CONN_TEBT0714_REV01!$F:$H))),3,0)="--",VLOOKUP($D142&amp;"-"&amp;$E142,IF($H$4="TEBA0714_REV01",CALC_CONN_TEBA0714_REV01!$F:$H,IF($H$4="TEBB0714_REV01",CALC_CONN_TEBB0714_REV01!$F:$H,IF($H$4="TEBT0714_REV01",CALC_CONN_TEBT0714_REV01!$F:$H))),2,0),VLOOKUP($D142&amp;"-"&amp;$E142,IF($H$4="TEBA0714_REV01",CALC_CONN_TEBA0714_REV01!$F:$H,IF($H$4="TEBB0714_REV01",CALC_CONN_TEBB0714_REV01!$F:$H,IF($H$4="TEBT0714_REV01",CALC_CONN_TEBT0714_REV01!$F:$H))),3,0)),"---")</f>
        <v>---</v>
      </c>
      <c r="J142" s="23" t="str">
        <f>IFERROR(VLOOKUP(I142,IF($H$4="TEBA0714_REV01",RAW_c_TEBA0714_REV01!$AE:$AM,IF($H$4="TEBB0714_REV01",RAW_c_TEBB0714_REV01!$AE:$AM,IF($H$4="TEBT0714_REV01",RAW_c_TEBT0714_REV01!$AE:$AM))),9,0),"---")</f>
        <v>---</v>
      </c>
      <c r="K142" s="23" t="str">
        <f>IFERROR(VLOOKUP(D142&amp;"-"&amp;E142,IF($H$4="TEBA0714_REV01",RAW_c_TEBA0714_REV01!$AD:$AK,IF($H$4="TEBB0714_REV01",RAW_c_TEBB0714_REV01!$AD:$AK,IF($H$4="TEBT0714_REV01",RAW_c_TEBT0714_REV01!$AD:$AK,"???"))),6,0),"---")</f>
        <v>---</v>
      </c>
      <c r="L142" s="23" t="str">
        <f>IFERROR(VLOOKUP(D142&amp;"-"&amp;E142,IF($H$4="TEBA0714_REV01",RAW_c_TEBA0714_REV01!$AD:$AL,IF($H$4="TEBB0714_REV01",RAW_c_TEBB0714_REV01!$AD:$AL,IF($H$4="TEBT0714_REV01",RAW_c_TEBT0714_REV01!$AD:$AL,"???"))),9,0),"---")</f>
        <v>---</v>
      </c>
      <c r="M142" s="23" t="str">
        <f>IFERROR(IF(VLOOKUP($F142&amp;"-"&amp;$G142,IF($M$4="TE0714_REV01",RAW_m_TE0714_REV01!$F:$AU,IF($M$4="TE0714_REV02",RAW_m_TE0714_REV02!$F:$AU,IF($M$4="TE0714_REV03",RAW_m_TE0714_REV03!$F:$AU))),43,0)="--","---",IF($M$4="TE0714_REV01",RAW_m_TE0714_REV01!$AT142&amp; " --&gt; " &amp;RAW_m_TE0714_REV01!$AU142&amp; " --&gt; ",IF($M$4="TE0714_REV02",RAW_m_TE0714_REV02!$AT142&amp; " --&gt; " &amp;RAW_m_TE0714_REV02!$AU142&amp; " --&gt; ",IF($M$4="TE0714_REV03",RAW_m_TE0714_REV03!$AT142&amp; " --&gt; " &amp;RAW_m_TE0714_REV03!$AU142&amp; " --&gt; ")))),"---")</f>
        <v>---</v>
      </c>
      <c r="N142" s="23" t="str">
        <f>IFERROR(VLOOKUP(F142&amp;"-"&amp;G142,IF($M$4="TE0714_REV01",RAW_m_TE0714_REV01!$AD:$AJ,IF($M$4="TE0714_REV02",RAW_m_TE0714_REV02!$AD:$AJ,IF($M$4="TE0714_REV03",RAW_m_TE0714_REV03!$AD:$AJ))),7,0),"---")</f>
        <v>---</v>
      </c>
      <c r="O142" s="23" t="str">
        <f>IFERROR(VLOOKUP(N142,IF($M$4="TE0714_REV01",RAW_m_TE0714_REV01!$AJ:$AK,IF($M$4="TE0714_REV02",RAW_m_TE0714_REV02!$AJ:$AK,IF($M$4="TE0714_REV03",RAW_m_TE0714_REV03!$AJ:$AK))),2,0),"---")</f>
        <v>---</v>
      </c>
      <c r="P142" s="23" t="str">
        <f>IFERROR(VLOOKUP(F142&amp;"-"&amp;G142,IF($M$4="TE0714_REV01",RAW_m_TE0714_REV01!$AD:$AG,IF($M$4="TE0714_REV02",RAW_m_TE0714_REV02!$AD:$AG,IF($M$4="TE0714_REV03",RAW_m_TE0714_REV03!$AD:$AG))),3,0),"---")</f>
        <v>---</v>
      </c>
      <c r="Q142" s="23" t="str">
        <f>IFERROR(VLOOKUP(N142,IF($M$4="TE0714_REV01",RAW_m_TE0714_REV01!$AE:$AH,IF($M$4="TE0714_REV02",RAW_m_TE0714_REV02!$AE:$AH,IF($M$4="TE0714_REV03",RAW_m_TE0714_REV03!$AE:$AH))),4,0),"---")</f>
        <v>---</v>
      </c>
      <c r="R142" s="23" t="str">
        <f>IFERROR(VLOOKUP(F142&amp;"-"&amp;G142,IF($M$4="TE0714_REV01",RAW_m_TE0714_REV01!$AD:$AG,IF($M$4="TE0714_REV02",RAW_m_TE0714_REV02!$AD:$AG,IF($M$4="TE0714_REV03",RAW_m_TE0714_REV03!$AD:$AG))),4,0),"---")</f>
        <v>---</v>
      </c>
    </row>
    <row r="143" spans="2:18" x14ac:dyDescent="0.25">
      <c r="B143" s="4">
        <v>138</v>
      </c>
      <c r="C143" s="23" t="str">
        <f>IFERROR(INDEX(B2B!A:F,MATCH('B2B Pin Table'!B143,B2B!A:A,0),6),"---")</f>
        <v>38</v>
      </c>
      <c r="D143" s="57" t="str">
        <f>IFERROR(IF((COUNTIF(B2B!A139:K139,H141)&lt;0),"---",INDEX(B2B!A:K,MATCH('B2B Pin Table'!B143,B2B!A:A,0),2)),"---")</f>
        <v>JM2</v>
      </c>
      <c r="E143" s="58" t="str">
        <f>IFERROR(IF((COUNTIF(B2B!A139:K139,H141)&lt;0),"---",INDEX(B2B!A:K,MATCH('B2B Pin Table'!B143,B2B!A:A,0),3)),"---")</f>
        <v>37</v>
      </c>
      <c r="F143" s="57" t="str">
        <f>IFERROR(IF((COUNTIF(B2B!A139:K139,L141)&lt;0),"---",INDEX(B2B!A:K,MATCH('B2B Pin Table'!B143,B2B!A:A,0),4)),"---")</f>
        <v>JM2</v>
      </c>
      <c r="G143" s="23" t="str">
        <f>IFERROR(IF((COUNTIF(B2B!A139:K139,L141)&lt;0),"---",INDEX(B2B!A:K,MATCH('B2B Pin Table'!B143,B2B!A:A,0),5)),"---")</f>
        <v>38</v>
      </c>
      <c r="H143" s="23" t="str">
        <f>IFERROR(IF(VLOOKUP($D143&amp;"-"&amp;$E143,IF($H$4="TEBA0714_REV01",CALC_CONN_TEBA0714_REV01!$F:$I,IF($H$4="TEBB0714_REV01",CALC_CONN_TEBB0714_REV01!$F:$I,IF($H$4="TEBT0714_REV01",CALC_CONN_TEBT0714_REV01!$F:$I))),4,0)="--","---",IF($H$4="TEBA0714_REV01",CALC_CONN_TEBA0714_REV01!$G143&amp; " --&gt; " &amp;CALC_CONN_TEBA0714_REV01!$I143&amp; " --&gt; ",IF($H$4="TEBB0714_REV01",CALC_CONN_TEBB0714_REV01!$G143&amp; " --&gt; " &amp;CALC_CONN_TEBB0714_REV01!$I143&amp; " --&gt; ",IF($H$4="TEBT0714_REV01",CALC_CONN_TEBT0714_REV01!$G143&amp; " --&gt; " &amp;CALC_CONN_TEBT0714_REV01!$I143&amp; " --&gt; ")))),"---")</f>
        <v>---</v>
      </c>
      <c r="I143" s="23" t="str">
        <f>IFERROR(IF(VLOOKUP($D143&amp;"-"&amp;$E143,IF($H$4="TEBA0714_REV01",CALC_CONN_TEBA0714_REV01!$F:$H,IF($H$4="TEBB0714_REV01",CALC_CONN_TEBB0714_REV01!$F:$H,IF($H$4="TEBT0714_REV01",CALC_CONN_TEBT0714_REV01!$F:$H))),3,0)="--",VLOOKUP($D143&amp;"-"&amp;$E143,IF($H$4="TEBA0714_REV01",CALC_CONN_TEBA0714_REV01!$F:$H,IF($H$4="TEBB0714_REV01",CALC_CONN_TEBB0714_REV01!$F:$H,IF($H$4="TEBT0714_REV01",CALC_CONN_TEBT0714_REV01!$F:$H))),2,0),VLOOKUP($D143&amp;"-"&amp;$E143,IF($H$4="TEBA0714_REV01",CALC_CONN_TEBA0714_REV01!$F:$H,IF($H$4="TEBB0714_REV01",CALC_CONN_TEBB0714_REV01!$F:$H,IF($H$4="TEBT0714_REV01",CALC_CONN_TEBT0714_REV01!$F:$H))),3,0)),"---")</f>
        <v>---</v>
      </c>
      <c r="J143" s="23" t="str">
        <f>IFERROR(VLOOKUP(I143,IF($H$4="TEBA0714_REV01",RAW_c_TEBA0714_REV01!$AE:$AM,IF($H$4="TEBB0714_REV01",RAW_c_TEBB0714_REV01!$AE:$AM,IF($H$4="TEBT0714_REV01",RAW_c_TEBT0714_REV01!$AE:$AM))),9,0),"---")</f>
        <v>---</v>
      </c>
      <c r="K143" s="23" t="str">
        <f>IFERROR(VLOOKUP(D143&amp;"-"&amp;E143,IF($H$4="TEBA0714_REV01",RAW_c_TEBA0714_REV01!$AD:$AK,IF($H$4="TEBB0714_REV01",RAW_c_TEBB0714_REV01!$AD:$AK,IF($H$4="TEBT0714_REV01",RAW_c_TEBT0714_REV01!$AD:$AK,"???"))),6,0),"---")</f>
        <v>---</v>
      </c>
      <c r="L143" s="23" t="str">
        <f>IFERROR(VLOOKUP(D143&amp;"-"&amp;E143,IF($H$4="TEBA0714_REV01",RAW_c_TEBA0714_REV01!$AD:$AL,IF($H$4="TEBB0714_REV01",RAW_c_TEBB0714_REV01!$AD:$AL,IF($H$4="TEBT0714_REV01",RAW_c_TEBT0714_REV01!$AD:$AL,"???"))),9,0),"---")</f>
        <v>---</v>
      </c>
      <c r="M143" s="23" t="str">
        <f>IFERROR(IF(VLOOKUP($F143&amp;"-"&amp;$G143,IF($M$4="TE0714_REV01",RAW_m_TE0714_REV01!$F:$AU,IF($M$4="TE0714_REV02",RAW_m_TE0714_REV02!$F:$AU,IF($M$4="TE0714_REV03",RAW_m_TE0714_REV03!$F:$AU))),43,0)="--","---",IF($M$4="TE0714_REV01",RAW_m_TE0714_REV01!$AT143&amp; " --&gt; " &amp;RAW_m_TE0714_REV01!$AU143&amp; " --&gt; ",IF($M$4="TE0714_REV02",RAW_m_TE0714_REV02!$AT143&amp; " --&gt; " &amp;RAW_m_TE0714_REV02!$AU143&amp; " --&gt; ",IF($M$4="TE0714_REV03",RAW_m_TE0714_REV03!$AT143&amp; " --&gt; " &amp;RAW_m_TE0714_REV03!$AU143&amp; " --&gt; ")))),"---")</f>
        <v>---</v>
      </c>
      <c r="N143" s="23" t="str">
        <f>IFERROR(VLOOKUP(F143&amp;"-"&amp;G143,IF($M$4="TE0714_REV01",RAW_m_TE0714_REV01!$AD:$AJ,IF($M$4="TE0714_REV02",RAW_m_TE0714_REV02!$AD:$AJ,IF($M$4="TE0714_REV03",RAW_m_TE0714_REV03!$AD:$AJ))),7,0),"---")</f>
        <v>---</v>
      </c>
      <c r="O143" s="23" t="str">
        <f>IFERROR(VLOOKUP(N143,IF($M$4="TE0714_REV01",RAW_m_TE0714_REV01!$AJ:$AK,IF($M$4="TE0714_REV02",RAW_m_TE0714_REV02!$AJ:$AK,IF($M$4="TE0714_REV03",RAW_m_TE0714_REV03!$AJ:$AK))),2,0),"---")</f>
        <v>---</v>
      </c>
      <c r="P143" s="23" t="str">
        <f>IFERROR(VLOOKUP(F143&amp;"-"&amp;G143,IF($M$4="TE0714_REV01",RAW_m_TE0714_REV01!$AD:$AG,IF($M$4="TE0714_REV02",RAW_m_TE0714_REV02!$AD:$AG,IF($M$4="TE0714_REV03",RAW_m_TE0714_REV03!$AD:$AG))),3,0),"---")</f>
        <v>---</v>
      </c>
      <c r="Q143" s="23" t="str">
        <f>IFERROR(VLOOKUP(N143,IF($M$4="TE0714_REV01",RAW_m_TE0714_REV01!$AE:$AH,IF($M$4="TE0714_REV02",RAW_m_TE0714_REV02!$AE:$AH,IF($M$4="TE0714_REV03",RAW_m_TE0714_REV03!$AE:$AH))),4,0),"---")</f>
        <v>---</v>
      </c>
      <c r="R143" s="23" t="str">
        <f>IFERROR(VLOOKUP(F143&amp;"-"&amp;G143,IF($M$4="TE0714_REV01",RAW_m_TE0714_REV01!$AD:$AG,IF($M$4="TE0714_REV02",RAW_m_TE0714_REV02!$AD:$AG,IF($M$4="TE0714_REV03",RAW_m_TE0714_REV03!$AD:$AG))),4,0),"---")</f>
        <v>---</v>
      </c>
    </row>
    <row r="144" spans="2:18" x14ac:dyDescent="0.25">
      <c r="B144" s="4">
        <v>139</v>
      </c>
      <c r="C144" s="23" t="str">
        <f>IFERROR(INDEX(B2B!A:F,MATCH('B2B Pin Table'!B144,B2B!A:A,0),6),"---")</f>
        <v>39</v>
      </c>
      <c r="D144" s="57" t="str">
        <f>IFERROR(IF((COUNTIF(B2B!A140:K140,H142)&lt;0),"---",INDEX(B2B!A:K,MATCH('B2B Pin Table'!B144,B2B!A:A,0),2)),"---")</f>
        <v>JM2</v>
      </c>
      <c r="E144" s="58" t="str">
        <f>IFERROR(IF((COUNTIF(B2B!A140:K140,H142)&lt;0),"---",INDEX(B2B!A:K,MATCH('B2B Pin Table'!B144,B2B!A:A,0),3)),"---")</f>
        <v>40</v>
      </c>
      <c r="F144" s="57" t="str">
        <f>IFERROR(IF((COUNTIF(B2B!A140:K140,L142)&lt;0),"---",INDEX(B2B!A:K,MATCH('B2B Pin Table'!B144,B2B!A:A,0),4)),"---")</f>
        <v>JM2</v>
      </c>
      <c r="G144" s="23" t="str">
        <f>IFERROR(IF((COUNTIF(B2B!A140:K140,L142)&lt;0),"---",INDEX(B2B!A:K,MATCH('B2B Pin Table'!B144,B2B!A:A,0),5)),"---")</f>
        <v>39</v>
      </c>
      <c r="H144" s="23" t="str">
        <f>IFERROR(IF(VLOOKUP($D144&amp;"-"&amp;$E144,IF($H$4="TEBA0714_REV01",CALC_CONN_TEBA0714_REV01!$F:$I,IF($H$4="TEBB0714_REV01",CALC_CONN_TEBB0714_REV01!$F:$I,IF($H$4="TEBT0714_REV01",CALC_CONN_TEBT0714_REV01!$F:$I))),4,0)="--","---",IF($H$4="TEBA0714_REV01",CALC_CONN_TEBA0714_REV01!$G144&amp; " --&gt; " &amp;CALC_CONN_TEBA0714_REV01!$I144&amp; " --&gt; ",IF($H$4="TEBB0714_REV01",CALC_CONN_TEBB0714_REV01!$G144&amp; " --&gt; " &amp;CALC_CONN_TEBB0714_REV01!$I144&amp; " --&gt; ",IF($H$4="TEBT0714_REV01",CALC_CONN_TEBT0714_REV01!$G144&amp; " --&gt; " &amp;CALC_CONN_TEBT0714_REV01!$I144&amp; " --&gt; ")))),"---")</f>
        <v>---</v>
      </c>
      <c r="I144" s="23" t="str">
        <f>IFERROR(IF(VLOOKUP($D144&amp;"-"&amp;$E144,IF($H$4="TEBA0714_REV01",CALC_CONN_TEBA0714_REV01!$F:$H,IF($H$4="TEBB0714_REV01",CALC_CONN_TEBB0714_REV01!$F:$H,IF($H$4="TEBT0714_REV01",CALC_CONN_TEBT0714_REV01!$F:$H))),3,0)="--",VLOOKUP($D144&amp;"-"&amp;$E144,IF($H$4="TEBA0714_REV01",CALC_CONN_TEBA0714_REV01!$F:$H,IF($H$4="TEBB0714_REV01",CALC_CONN_TEBB0714_REV01!$F:$H,IF($H$4="TEBT0714_REV01",CALC_CONN_TEBT0714_REV01!$F:$H))),2,0),VLOOKUP($D144&amp;"-"&amp;$E144,IF($H$4="TEBA0714_REV01",CALC_CONN_TEBA0714_REV01!$F:$H,IF($H$4="TEBB0714_REV01",CALC_CONN_TEBB0714_REV01!$F:$H,IF($H$4="TEBT0714_REV01",CALC_CONN_TEBT0714_REV01!$F:$H))),3,0)),"---")</f>
        <v>---</v>
      </c>
      <c r="J144" s="23" t="str">
        <f>IFERROR(VLOOKUP(I144,IF($H$4="TEBA0714_REV01",RAW_c_TEBA0714_REV01!$AE:$AM,IF($H$4="TEBB0714_REV01",RAW_c_TEBB0714_REV01!$AE:$AM,IF($H$4="TEBT0714_REV01",RAW_c_TEBT0714_REV01!$AE:$AM))),9,0),"---")</f>
        <v>---</v>
      </c>
      <c r="K144" s="23" t="str">
        <f>IFERROR(VLOOKUP(D144&amp;"-"&amp;E144,IF($H$4="TEBA0714_REV01",RAW_c_TEBA0714_REV01!$AD:$AK,IF($H$4="TEBB0714_REV01",RAW_c_TEBB0714_REV01!$AD:$AK,IF($H$4="TEBT0714_REV01",RAW_c_TEBT0714_REV01!$AD:$AK,"???"))),6,0),"---")</f>
        <v>---</v>
      </c>
      <c r="L144" s="23" t="str">
        <f>IFERROR(VLOOKUP(D144&amp;"-"&amp;E144,IF($H$4="TEBA0714_REV01",RAW_c_TEBA0714_REV01!$AD:$AL,IF($H$4="TEBB0714_REV01",RAW_c_TEBB0714_REV01!$AD:$AL,IF($H$4="TEBT0714_REV01",RAW_c_TEBT0714_REV01!$AD:$AL,"???"))),9,0),"---")</f>
        <v>---</v>
      </c>
      <c r="M144" s="23" t="str">
        <f>IFERROR(IF(VLOOKUP($F144&amp;"-"&amp;$G144,IF($M$4="TE0714_REV01",RAW_m_TE0714_REV01!$F:$AU,IF($M$4="TE0714_REV02",RAW_m_TE0714_REV02!$F:$AU,IF($M$4="TE0714_REV03",RAW_m_TE0714_REV03!$F:$AU))),43,0)="--","---",IF($M$4="TE0714_REV01",RAW_m_TE0714_REV01!$AT144&amp; " --&gt; " &amp;RAW_m_TE0714_REV01!$AU144&amp; " --&gt; ",IF($M$4="TE0714_REV02",RAW_m_TE0714_REV02!$AT144&amp; " --&gt; " &amp;RAW_m_TE0714_REV02!$AU144&amp; " --&gt; ",IF($M$4="TE0714_REV03",RAW_m_TE0714_REV03!$AT144&amp; " --&gt; " &amp;RAW_m_TE0714_REV03!$AU144&amp; " --&gt; ")))),"---")</f>
        <v>---</v>
      </c>
      <c r="N144" s="23" t="str">
        <f>IFERROR(VLOOKUP(F144&amp;"-"&amp;G144,IF($M$4="TE0714_REV01",RAW_m_TE0714_REV01!$AD:$AJ,IF($M$4="TE0714_REV02",RAW_m_TE0714_REV02!$AD:$AJ,IF($M$4="TE0714_REV03",RAW_m_TE0714_REV03!$AD:$AJ))),7,0),"---")</f>
        <v>---</v>
      </c>
      <c r="O144" s="23" t="str">
        <f>IFERROR(VLOOKUP(N144,IF($M$4="TE0714_REV01",RAW_m_TE0714_REV01!$AJ:$AK,IF($M$4="TE0714_REV02",RAW_m_TE0714_REV02!$AJ:$AK,IF($M$4="TE0714_REV03",RAW_m_TE0714_REV03!$AJ:$AK))),2,0),"---")</f>
        <v>---</v>
      </c>
      <c r="P144" s="23" t="str">
        <f>IFERROR(VLOOKUP(F144&amp;"-"&amp;G144,IF($M$4="TE0714_REV01",RAW_m_TE0714_REV01!$AD:$AG,IF($M$4="TE0714_REV02",RAW_m_TE0714_REV02!$AD:$AG,IF($M$4="TE0714_REV03",RAW_m_TE0714_REV03!$AD:$AG))),3,0),"---")</f>
        <v>---</v>
      </c>
      <c r="Q144" s="23" t="str">
        <f>IFERROR(VLOOKUP(N144,IF($M$4="TE0714_REV01",RAW_m_TE0714_REV01!$AE:$AH,IF($M$4="TE0714_REV02",RAW_m_TE0714_REV02!$AE:$AH,IF($M$4="TE0714_REV03",RAW_m_TE0714_REV03!$AE:$AH))),4,0),"---")</f>
        <v>---</v>
      </c>
      <c r="R144" s="23" t="str">
        <f>IFERROR(VLOOKUP(F144&amp;"-"&amp;G144,IF($M$4="TE0714_REV01",RAW_m_TE0714_REV01!$AD:$AG,IF($M$4="TE0714_REV02",RAW_m_TE0714_REV02!$AD:$AG,IF($M$4="TE0714_REV03",RAW_m_TE0714_REV03!$AD:$AG))),4,0),"---")</f>
        <v>---</v>
      </c>
    </row>
    <row r="145" spans="2:18" x14ac:dyDescent="0.25">
      <c r="B145" s="4">
        <v>140</v>
      </c>
      <c r="C145" s="23" t="str">
        <f>IFERROR(INDEX(B2B!A:F,MATCH('B2B Pin Table'!B145,B2B!A:A,0),6),"---")</f>
        <v>40</v>
      </c>
      <c r="D145" s="57" t="str">
        <f>IFERROR(IF((COUNTIF(B2B!A141:K141,H143)&lt;0),"---",INDEX(B2B!A:K,MATCH('B2B Pin Table'!B145,B2B!A:A,0),2)),"---")</f>
        <v>JM2</v>
      </c>
      <c r="E145" s="58" t="str">
        <f>IFERROR(IF((COUNTIF(B2B!A141:K141,H143)&lt;0),"---",INDEX(B2B!A:K,MATCH('B2B Pin Table'!B145,B2B!A:A,0),3)),"---")</f>
        <v>39</v>
      </c>
      <c r="F145" s="57" t="str">
        <f>IFERROR(IF((COUNTIF(B2B!A141:K141,L143)&lt;0),"---",INDEX(B2B!A:K,MATCH('B2B Pin Table'!B145,B2B!A:A,0),4)),"---")</f>
        <v>JM2</v>
      </c>
      <c r="G145" s="23" t="str">
        <f>IFERROR(IF((COUNTIF(B2B!A141:K141,L143)&lt;0),"---",INDEX(B2B!A:K,MATCH('B2B Pin Table'!B145,B2B!A:A,0),5)),"---")</f>
        <v>40</v>
      </c>
      <c r="H145" s="23" t="str">
        <f>IFERROR(IF(VLOOKUP($D145&amp;"-"&amp;$E145,IF($H$4="TEBA0714_REV01",CALC_CONN_TEBA0714_REV01!$F:$I,IF($H$4="TEBB0714_REV01",CALC_CONN_TEBB0714_REV01!$F:$I,IF($H$4="TEBT0714_REV01",CALC_CONN_TEBT0714_REV01!$F:$I))),4,0)="--","---",IF($H$4="TEBA0714_REV01",CALC_CONN_TEBA0714_REV01!$G145&amp; " --&gt; " &amp;CALC_CONN_TEBA0714_REV01!$I145&amp; " --&gt; ",IF($H$4="TEBB0714_REV01",CALC_CONN_TEBB0714_REV01!$G145&amp; " --&gt; " &amp;CALC_CONN_TEBB0714_REV01!$I145&amp; " --&gt; ",IF($H$4="TEBT0714_REV01",CALC_CONN_TEBT0714_REV01!$G145&amp; " --&gt; " &amp;CALC_CONN_TEBT0714_REV01!$I145&amp; " --&gt; ")))),"---")</f>
        <v>---</v>
      </c>
      <c r="I145" s="23" t="str">
        <f>IFERROR(IF(VLOOKUP($D145&amp;"-"&amp;$E145,IF($H$4="TEBA0714_REV01",CALC_CONN_TEBA0714_REV01!$F:$H,IF($H$4="TEBB0714_REV01",CALC_CONN_TEBB0714_REV01!$F:$H,IF($H$4="TEBT0714_REV01",CALC_CONN_TEBT0714_REV01!$F:$H))),3,0)="--",VLOOKUP($D145&amp;"-"&amp;$E145,IF($H$4="TEBA0714_REV01",CALC_CONN_TEBA0714_REV01!$F:$H,IF($H$4="TEBB0714_REV01",CALC_CONN_TEBB0714_REV01!$F:$H,IF($H$4="TEBT0714_REV01",CALC_CONN_TEBT0714_REV01!$F:$H))),2,0),VLOOKUP($D145&amp;"-"&amp;$E145,IF($H$4="TEBA0714_REV01",CALC_CONN_TEBA0714_REV01!$F:$H,IF($H$4="TEBB0714_REV01",CALC_CONN_TEBB0714_REV01!$F:$H,IF($H$4="TEBT0714_REV01",CALC_CONN_TEBT0714_REV01!$F:$H))),3,0)),"---")</f>
        <v>---</v>
      </c>
      <c r="J145" s="23" t="str">
        <f>IFERROR(VLOOKUP(I145,IF($H$4="TEBA0714_REV01",RAW_c_TEBA0714_REV01!$AE:$AM,IF($H$4="TEBB0714_REV01",RAW_c_TEBB0714_REV01!$AE:$AM,IF($H$4="TEBT0714_REV01",RAW_c_TEBT0714_REV01!$AE:$AM))),9,0),"---")</f>
        <v>---</v>
      </c>
      <c r="K145" s="23" t="str">
        <f>IFERROR(VLOOKUP(D145&amp;"-"&amp;E145,IF($H$4="TEBA0714_REV01",RAW_c_TEBA0714_REV01!$AD:$AK,IF($H$4="TEBB0714_REV01",RAW_c_TEBB0714_REV01!$AD:$AK,IF($H$4="TEBT0714_REV01",RAW_c_TEBT0714_REV01!$AD:$AK,"???"))),6,0),"---")</f>
        <v>---</v>
      </c>
      <c r="L145" s="23" t="str">
        <f>IFERROR(VLOOKUP(D145&amp;"-"&amp;E145,IF($H$4="TEBA0714_REV01",RAW_c_TEBA0714_REV01!$AD:$AL,IF($H$4="TEBB0714_REV01",RAW_c_TEBB0714_REV01!$AD:$AL,IF($H$4="TEBT0714_REV01",RAW_c_TEBT0714_REV01!$AD:$AL,"???"))),9,0),"---")</f>
        <v>---</v>
      </c>
      <c r="M145" s="23" t="str">
        <f>IFERROR(IF(VLOOKUP($F145&amp;"-"&amp;$G145,IF($M$4="TE0714_REV01",RAW_m_TE0714_REV01!$F:$AU,IF($M$4="TE0714_REV02",RAW_m_TE0714_REV02!$F:$AU,IF($M$4="TE0714_REV03",RAW_m_TE0714_REV03!$F:$AU))),43,0)="--","---",IF($M$4="TE0714_REV01",RAW_m_TE0714_REV01!$AT145&amp; " --&gt; " &amp;RAW_m_TE0714_REV01!$AU145&amp; " --&gt; ",IF($M$4="TE0714_REV02",RAW_m_TE0714_REV02!$AT145&amp; " --&gt; " &amp;RAW_m_TE0714_REV02!$AU145&amp; " --&gt; ",IF($M$4="TE0714_REV03",RAW_m_TE0714_REV03!$AT145&amp; " --&gt; " &amp;RAW_m_TE0714_REV03!$AU145&amp; " --&gt; ")))),"---")</f>
        <v>---</v>
      </c>
      <c r="N145" s="23" t="str">
        <f>IFERROR(VLOOKUP(F145&amp;"-"&amp;G145,IF($M$4="TE0714_REV01",RAW_m_TE0714_REV01!$AD:$AJ,IF($M$4="TE0714_REV02",RAW_m_TE0714_REV02!$AD:$AJ,IF($M$4="TE0714_REV03",RAW_m_TE0714_REV03!$AD:$AJ))),7,0),"---")</f>
        <v>---</v>
      </c>
      <c r="O145" s="23" t="str">
        <f>IFERROR(VLOOKUP(N145,IF($M$4="TE0714_REV01",RAW_m_TE0714_REV01!$AJ:$AK,IF($M$4="TE0714_REV02",RAW_m_TE0714_REV02!$AJ:$AK,IF($M$4="TE0714_REV03",RAW_m_TE0714_REV03!$AJ:$AK))),2,0),"---")</f>
        <v>---</v>
      </c>
      <c r="P145" s="23" t="str">
        <f>IFERROR(VLOOKUP(F145&amp;"-"&amp;G145,IF($M$4="TE0714_REV01",RAW_m_TE0714_REV01!$AD:$AG,IF($M$4="TE0714_REV02",RAW_m_TE0714_REV02!$AD:$AG,IF($M$4="TE0714_REV03",RAW_m_TE0714_REV03!$AD:$AG))),3,0),"---")</f>
        <v>---</v>
      </c>
      <c r="Q145" s="23" t="str">
        <f>IFERROR(VLOOKUP(N145,IF($M$4="TE0714_REV01",RAW_m_TE0714_REV01!$AE:$AH,IF($M$4="TE0714_REV02",RAW_m_TE0714_REV02!$AE:$AH,IF($M$4="TE0714_REV03",RAW_m_TE0714_REV03!$AE:$AH))),4,0),"---")</f>
        <v>---</v>
      </c>
      <c r="R145" s="23" t="str">
        <f>IFERROR(VLOOKUP(F145&amp;"-"&amp;G145,IF($M$4="TE0714_REV01",RAW_m_TE0714_REV01!$AD:$AG,IF($M$4="TE0714_REV02",RAW_m_TE0714_REV02!$AD:$AG,IF($M$4="TE0714_REV03",RAW_m_TE0714_REV03!$AD:$AG))),4,0),"---")</f>
        <v>---</v>
      </c>
    </row>
    <row r="146" spans="2:18" x14ac:dyDescent="0.25">
      <c r="B146" s="4">
        <v>141</v>
      </c>
      <c r="C146" s="23" t="str">
        <f>IFERROR(INDEX(B2B!A:F,MATCH('B2B Pin Table'!B146,B2B!A:A,0),6),"---")</f>
        <v>41</v>
      </c>
      <c r="D146" s="57" t="str">
        <f>IFERROR(IF((COUNTIF(B2B!A142:K142,H144)&lt;0),"---",INDEX(B2B!A:K,MATCH('B2B Pin Table'!B146,B2B!A:A,0),2)),"---")</f>
        <v>JM2</v>
      </c>
      <c r="E146" s="58" t="str">
        <f>IFERROR(IF((COUNTIF(B2B!A142:K142,H144)&lt;0),"---",INDEX(B2B!A:K,MATCH('B2B Pin Table'!B146,B2B!A:A,0),3)),"---")</f>
        <v>42</v>
      </c>
      <c r="F146" s="57" t="str">
        <f>IFERROR(IF((COUNTIF(B2B!A142:K142,L144)&lt;0),"---",INDEX(B2B!A:K,MATCH('B2B Pin Table'!B146,B2B!A:A,0),4)),"---")</f>
        <v>JM2</v>
      </c>
      <c r="G146" s="23" t="str">
        <f>IFERROR(IF((COUNTIF(B2B!A142:K142,L144)&lt;0),"---",INDEX(B2B!A:K,MATCH('B2B Pin Table'!B146,B2B!A:A,0),5)),"---")</f>
        <v>41</v>
      </c>
      <c r="H146" s="23" t="str">
        <f>IFERROR(IF(VLOOKUP($D146&amp;"-"&amp;$E146,IF($H$4="TEBA0714_REV01",CALC_CONN_TEBA0714_REV01!$F:$I,IF($H$4="TEBB0714_REV01",CALC_CONN_TEBB0714_REV01!$F:$I,IF($H$4="TEBT0714_REV01",CALC_CONN_TEBT0714_REV01!$F:$I))),4,0)="--","---",IF($H$4="TEBA0714_REV01",CALC_CONN_TEBA0714_REV01!$G146&amp; " --&gt; " &amp;CALC_CONN_TEBA0714_REV01!$I146&amp; " --&gt; ",IF($H$4="TEBB0714_REV01",CALC_CONN_TEBB0714_REV01!$G146&amp; " --&gt; " &amp;CALC_CONN_TEBB0714_REV01!$I146&amp; " --&gt; ",IF($H$4="TEBT0714_REV01",CALC_CONN_TEBT0714_REV01!$G146&amp; " --&gt; " &amp;CALC_CONN_TEBT0714_REV01!$I146&amp; " --&gt; ")))),"---")</f>
        <v>---</v>
      </c>
      <c r="I146" s="23" t="str">
        <f>IFERROR(IF(VLOOKUP($D146&amp;"-"&amp;$E146,IF($H$4="TEBA0714_REV01",CALC_CONN_TEBA0714_REV01!$F:$H,IF($H$4="TEBB0714_REV01",CALC_CONN_TEBB0714_REV01!$F:$H,IF($H$4="TEBT0714_REV01",CALC_CONN_TEBT0714_REV01!$F:$H))),3,0)="--",VLOOKUP($D146&amp;"-"&amp;$E146,IF($H$4="TEBA0714_REV01",CALC_CONN_TEBA0714_REV01!$F:$H,IF($H$4="TEBB0714_REV01",CALC_CONN_TEBB0714_REV01!$F:$H,IF($H$4="TEBT0714_REV01",CALC_CONN_TEBT0714_REV01!$F:$H))),2,0),VLOOKUP($D146&amp;"-"&amp;$E146,IF($H$4="TEBA0714_REV01",CALC_CONN_TEBA0714_REV01!$F:$H,IF($H$4="TEBB0714_REV01",CALC_CONN_TEBB0714_REV01!$F:$H,IF($H$4="TEBT0714_REV01",CALC_CONN_TEBT0714_REV01!$F:$H))),3,0)),"---")</f>
        <v>---</v>
      </c>
      <c r="J146" s="23" t="str">
        <f>IFERROR(VLOOKUP(I146,IF($H$4="TEBA0714_REV01",RAW_c_TEBA0714_REV01!$AE:$AM,IF($H$4="TEBB0714_REV01",RAW_c_TEBB0714_REV01!$AE:$AM,IF($H$4="TEBT0714_REV01",RAW_c_TEBT0714_REV01!$AE:$AM))),9,0),"---")</f>
        <v>---</v>
      </c>
      <c r="K146" s="23" t="str">
        <f>IFERROR(VLOOKUP(D146&amp;"-"&amp;E146,IF($H$4="TEBA0714_REV01",RAW_c_TEBA0714_REV01!$AD:$AK,IF($H$4="TEBB0714_REV01",RAW_c_TEBB0714_REV01!$AD:$AK,IF($H$4="TEBT0714_REV01",RAW_c_TEBT0714_REV01!$AD:$AK,"???"))),6,0),"---")</f>
        <v>---</v>
      </c>
      <c r="L146" s="23" t="str">
        <f>IFERROR(VLOOKUP(D146&amp;"-"&amp;E146,IF($H$4="TEBA0714_REV01",RAW_c_TEBA0714_REV01!$AD:$AL,IF($H$4="TEBB0714_REV01",RAW_c_TEBB0714_REV01!$AD:$AL,IF($H$4="TEBT0714_REV01",RAW_c_TEBT0714_REV01!$AD:$AL,"???"))),9,0),"---")</f>
        <v>---</v>
      </c>
      <c r="M146" s="23" t="str">
        <f>IFERROR(IF(VLOOKUP($F146&amp;"-"&amp;$G146,IF($M$4="TE0714_REV01",RAW_m_TE0714_REV01!$F:$AU,IF($M$4="TE0714_REV02",RAW_m_TE0714_REV02!$F:$AU,IF($M$4="TE0714_REV03",RAW_m_TE0714_REV03!$F:$AU))),43,0)="--","---",IF($M$4="TE0714_REV01",RAW_m_TE0714_REV01!$AT146&amp; " --&gt; " &amp;RAW_m_TE0714_REV01!$AU146&amp; " --&gt; ",IF($M$4="TE0714_REV02",RAW_m_TE0714_REV02!$AT146&amp; " --&gt; " &amp;RAW_m_TE0714_REV02!$AU146&amp; " --&gt; ",IF($M$4="TE0714_REV03",RAW_m_TE0714_REV03!$AT146&amp; " --&gt; " &amp;RAW_m_TE0714_REV03!$AU146&amp; " --&gt; ")))),"---")</f>
        <v>---</v>
      </c>
      <c r="N146" s="23" t="str">
        <f>IFERROR(VLOOKUP(F146&amp;"-"&amp;G146,IF($M$4="TE0714_REV01",RAW_m_TE0714_REV01!$AD:$AJ,IF($M$4="TE0714_REV02",RAW_m_TE0714_REV02!$AD:$AJ,IF($M$4="TE0714_REV03",RAW_m_TE0714_REV03!$AD:$AJ))),7,0),"---")</f>
        <v>---</v>
      </c>
      <c r="O146" s="23" t="str">
        <f>IFERROR(VLOOKUP(N146,IF($M$4="TE0714_REV01",RAW_m_TE0714_REV01!$AJ:$AK,IF($M$4="TE0714_REV02",RAW_m_TE0714_REV02!$AJ:$AK,IF($M$4="TE0714_REV03",RAW_m_TE0714_REV03!$AJ:$AK))),2,0),"---")</f>
        <v>---</v>
      </c>
      <c r="P146" s="23" t="str">
        <f>IFERROR(VLOOKUP(F146&amp;"-"&amp;G146,IF($M$4="TE0714_REV01",RAW_m_TE0714_REV01!$AD:$AG,IF($M$4="TE0714_REV02",RAW_m_TE0714_REV02!$AD:$AG,IF($M$4="TE0714_REV03",RAW_m_TE0714_REV03!$AD:$AG))),3,0),"---")</f>
        <v>---</v>
      </c>
      <c r="Q146" s="23" t="str">
        <f>IFERROR(VLOOKUP(N146,IF($M$4="TE0714_REV01",RAW_m_TE0714_REV01!$AE:$AH,IF($M$4="TE0714_REV02",RAW_m_TE0714_REV02!$AE:$AH,IF($M$4="TE0714_REV03",RAW_m_TE0714_REV03!$AE:$AH))),4,0),"---")</f>
        <v>---</v>
      </c>
      <c r="R146" s="23" t="str">
        <f>IFERROR(VLOOKUP(F146&amp;"-"&amp;G146,IF($M$4="TE0714_REV01",RAW_m_TE0714_REV01!$AD:$AG,IF($M$4="TE0714_REV02",RAW_m_TE0714_REV02!$AD:$AG,IF($M$4="TE0714_REV03",RAW_m_TE0714_REV03!$AD:$AG))),4,0),"---")</f>
        <v>---</v>
      </c>
    </row>
    <row r="147" spans="2:18" x14ac:dyDescent="0.25">
      <c r="B147" s="4">
        <v>142</v>
      </c>
      <c r="C147" s="23" t="str">
        <f>IFERROR(INDEX(B2B!A:F,MATCH('B2B Pin Table'!B147,B2B!A:A,0),6),"---")</f>
        <v>42</v>
      </c>
      <c r="D147" s="57" t="str">
        <f>IFERROR(IF((COUNTIF(B2B!A143:K143,H145)&lt;0),"---",INDEX(B2B!A:K,MATCH('B2B Pin Table'!B147,B2B!A:A,0),2)),"---")</f>
        <v>JM2</v>
      </c>
      <c r="E147" s="58" t="str">
        <f>IFERROR(IF((COUNTIF(B2B!A143:K143,H145)&lt;0),"---",INDEX(B2B!A:K,MATCH('B2B Pin Table'!B147,B2B!A:A,0),3)),"---")</f>
        <v>41</v>
      </c>
      <c r="F147" s="57" t="str">
        <f>IFERROR(IF((COUNTIF(B2B!A143:K143,L145)&lt;0),"---",INDEX(B2B!A:K,MATCH('B2B Pin Table'!B147,B2B!A:A,0),4)),"---")</f>
        <v>JM2</v>
      </c>
      <c r="G147" s="23" t="str">
        <f>IFERROR(IF((COUNTIF(B2B!A143:K143,L145)&lt;0),"---",INDEX(B2B!A:K,MATCH('B2B Pin Table'!B147,B2B!A:A,0),5)),"---")</f>
        <v>42</v>
      </c>
      <c r="H147" s="23" t="str">
        <f>IFERROR(IF(VLOOKUP($D147&amp;"-"&amp;$E147,IF($H$4="TEBA0714_REV01",CALC_CONN_TEBA0714_REV01!$F:$I,IF($H$4="TEBB0714_REV01",CALC_CONN_TEBB0714_REV01!$F:$I,IF($H$4="TEBT0714_REV01",CALC_CONN_TEBT0714_REV01!$F:$I))),4,0)="--","---",IF($H$4="TEBA0714_REV01",CALC_CONN_TEBA0714_REV01!$G147&amp; " --&gt; " &amp;CALC_CONN_TEBA0714_REV01!$I147&amp; " --&gt; ",IF($H$4="TEBB0714_REV01",CALC_CONN_TEBB0714_REV01!$G147&amp; " --&gt; " &amp;CALC_CONN_TEBB0714_REV01!$I147&amp; " --&gt; ",IF($H$4="TEBT0714_REV01",CALC_CONN_TEBT0714_REV01!$G147&amp; " --&gt; " &amp;CALC_CONN_TEBT0714_REV01!$I147&amp; " --&gt; ")))),"---")</f>
        <v>---</v>
      </c>
      <c r="I147" s="23" t="str">
        <f>IFERROR(IF(VLOOKUP($D147&amp;"-"&amp;$E147,IF($H$4="TEBA0714_REV01",CALC_CONN_TEBA0714_REV01!$F:$H,IF($H$4="TEBB0714_REV01",CALC_CONN_TEBB0714_REV01!$F:$H,IF($H$4="TEBT0714_REV01",CALC_CONN_TEBT0714_REV01!$F:$H))),3,0)="--",VLOOKUP($D147&amp;"-"&amp;$E147,IF($H$4="TEBA0714_REV01",CALC_CONN_TEBA0714_REV01!$F:$H,IF($H$4="TEBB0714_REV01",CALC_CONN_TEBB0714_REV01!$F:$H,IF($H$4="TEBT0714_REV01",CALC_CONN_TEBT0714_REV01!$F:$H))),2,0),VLOOKUP($D147&amp;"-"&amp;$E147,IF($H$4="TEBA0714_REV01",CALC_CONN_TEBA0714_REV01!$F:$H,IF($H$4="TEBB0714_REV01",CALC_CONN_TEBB0714_REV01!$F:$H,IF($H$4="TEBT0714_REV01",CALC_CONN_TEBT0714_REV01!$F:$H))),3,0)),"---")</f>
        <v>---</v>
      </c>
      <c r="J147" s="23" t="str">
        <f>IFERROR(VLOOKUP(I147,IF($H$4="TEBA0714_REV01",RAW_c_TEBA0714_REV01!$AE:$AM,IF($H$4="TEBB0714_REV01",RAW_c_TEBB0714_REV01!$AE:$AM,IF($H$4="TEBT0714_REV01",RAW_c_TEBT0714_REV01!$AE:$AM))),9,0),"---")</f>
        <v>---</v>
      </c>
      <c r="K147" s="23" t="str">
        <f>IFERROR(VLOOKUP(D147&amp;"-"&amp;E147,IF($H$4="TEBA0714_REV01",RAW_c_TEBA0714_REV01!$AD:$AK,IF($H$4="TEBB0714_REV01",RAW_c_TEBB0714_REV01!$AD:$AK,IF($H$4="TEBT0714_REV01",RAW_c_TEBT0714_REV01!$AD:$AK,"???"))),6,0),"---")</f>
        <v>---</v>
      </c>
      <c r="L147" s="23" t="str">
        <f>IFERROR(VLOOKUP(D147&amp;"-"&amp;E147,IF($H$4="TEBA0714_REV01",RAW_c_TEBA0714_REV01!$AD:$AL,IF($H$4="TEBB0714_REV01",RAW_c_TEBB0714_REV01!$AD:$AL,IF($H$4="TEBT0714_REV01",RAW_c_TEBT0714_REV01!$AD:$AL,"???"))),9,0),"---")</f>
        <v>---</v>
      </c>
      <c r="M147" s="23" t="str">
        <f>IFERROR(IF(VLOOKUP($F147&amp;"-"&amp;$G147,IF($M$4="TE0714_REV01",RAW_m_TE0714_REV01!$F:$AU,IF($M$4="TE0714_REV02",RAW_m_TE0714_REV02!$F:$AU,IF($M$4="TE0714_REV03",RAW_m_TE0714_REV03!$F:$AU))),43,0)="--","---",IF($M$4="TE0714_REV01",RAW_m_TE0714_REV01!$AT147&amp; " --&gt; " &amp;RAW_m_TE0714_REV01!$AU147&amp; " --&gt; ",IF($M$4="TE0714_REV02",RAW_m_TE0714_REV02!$AT147&amp; " --&gt; " &amp;RAW_m_TE0714_REV02!$AU147&amp; " --&gt; ",IF($M$4="TE0714_REV03",RAW_m_TE0714_REV03!$AT147&amp; " --&gt; " &amp;RAW_m_TE0714_REV03!$AU147&amp; " --&gt; ")))),"---")</f>
        <v>---</v>
      </c>
      <c r="N147" s="23" t="str">
        <f>IFERROR(VLOOKUP(F147&amp;"-"&amp;G147,IF($M$4="TE0714_REV01",RAW_m_TE0714_REV01!$AD:$AJ,IF($M$4="TE0714_REV02",RAW_m_TE0714_REV02!$AD:$AJ,IF($M$4="TE0714_REV03",RAW_m_TE0714_REV03!$AD:$AJ))),7,0),"---")</f>
        <v>---</v>
      </c>
      <c r="O147" s="23" t="str">
        <f>IFERROR(VLOOKUP(N147,IF($M$4="TE0714_REV01",RAW_m_TE0714_REV01!$AJ:$AK,IF($M$4="TE0714_REV02",RAW_m_TE0714_REV02!$AJ:$AK,IF($M$4="TE0714_REV03",RAW_m_TE0714_REV03!$AJ:$AK))),2,0),"---")</f>
        <v>---</v>
      </c>
      <c r="P147" s="23" t="str">
        <f>IFERROR(VLOOKUP(F147&amp;"-"&amp;G147,IF($M$4="TE0714_REV01",RAW_m_TE0714_REV01!$AD:$AG,IF($M$4="TE0714_REV02",RAW_m_TE0714_REV02!$AD:$AG,IF($M$4="TE0714_REV03",RAW_m_TE0714_REV03!$AD:$AG))),3,0),"---")</f>
        <v>---</v>
      </c>
      <c r="Q147" s="23" t="str">
        <f>IFERROR(VLOOKUP(N147,IF($M$4="TE0714_REV01",RAW_m_TE0714_REV01!$AE:$AH,IF($M$4="TE0714_REV02",RAW_m_TE0714_REV02!$AE:$AH,IF($M$4="TE0714_REV03",RAW_m_TE0714_REV03!$AE:$AH))),4,0),"---")</f>
        <v>---</v>
      </c>
      <c r="R147" s="23" t="str">
        <f>IFERROR(VLOOKUP(F147&amp;"-"&amp;G147,IF($M$4="TE0714_REV01",RAW_m_TE0714_REV01!$AD:$AG,IF($M$4="TE0714_REV02",RAW_m_TE0714_REV02!$AD:$AG,IF($M$4="TE0714_REV03",RAW_m_TE0714_REV03!$AD:$AG))),4,0),"---")</f>
        <v>---</v>
      </c>
    </row>
    <row r="148" spans="2:18" x14ac:dyDescent="0.25">
      <c r="B148" s="4">
        <v>143</v>
      </c>
      <c r="C148" s="23" t="str">
        <f>IFERROR(INDEX(B2B!A:F,MATCH('B2B Pin Table'!B148,B2B!A:A,0),6),"---")</f>
        <v>43</v>
      </c>
      <c r="D148" s="57" t="str">
        <f>IFERROR(IF((COUNTIF(B2B!A144:K144,H146)&lt;0),"---",INDEX(B2B!A:K,MATCH('B2B Pin Table'!B148,B2B!A:A,0),2)),"---")</f>
        <v>JM2</v>
      </c>
      <c r="E148" s="58" t="str">
        <f>IFERROR(IF((COUNTIF(B2B!A144:K144,H146)&lt;0),"---",INDEX(B2B!A:K,MATCH('B2B Pin Table'!B148,B2B!A:A,0),3)),"---")</f>
        <v>44</v>
      </c>
      <c r="F148" s="57" t="str">
        <f>IFERROR(IF((COUNTIF(B2B!A144:K144,L146)&lt;0),"---",INDEX(B2B!A:K,MATCH('B2B Pin Table'!B148,B2B!A:A,0),4)),"---")</f>
        <v>JM2</v>
      </c>
      <c r="G148" s="23" t="str">
        <f>IFERROR(IF((COUNTIF(B2B!A144:K144,L146)&lt;0),"---",INDEX(B2B!A:K,MATCH('B2B Pin Table'!B148,B2B!A:A,0),5)),"---")</f>
        <v>43</v>
      </c>
      <c r="H148" s="23" t="str">
        <f>IFERROR(IF(VLOOKUP($D148&amp;"-"&amp;$E148,IF($H$4="TEBA0714_REV01",CALC_CONN_TEBA0714_REV01!$F:$I,IF($H$4="TEBB0714_REV01",CALC_CONN_TEBB0714_REV01!$F:$I,IF($H$4="TEBT0714_REV01",CALC_CONN_TEBT0714_REV01!$F:$I))),4,0)="--","---",IF($H$4="TEBA0714_REV01",CALC_CONN_TEBA0714_REV01!$G148&amp; " --&gt; " &amp;CALC_CONN_TEBA0714_REV01!$I148&amp; " --&gt; ",IF($H$4="TEBB0714_REV01",CALC_CONN_TEBB0714_REV01!$G148&amp; " --&gt; " &amp;CALC_CONN_TEBB0714_REV01!$I148&amp; " --&gt; ",IF($H$4="TEBT0714_REV01",CALC_CONN_TEBT0714_REV01!$G148&amp; " --&gt; " &amp;CALC_CONN_TEBT0714_REV01!$I148&amp; " --&gt; ")))),"---")</f>
        <v>---</v>
      </c>
      <c r="I148" s="23" t="str">
        <f>IFERROR(IF(VLOOKUP($D148&amp;"-"&amp;$E148,IF($H$4="TEBA0714_REV01",CALC_CONN_TEBA0714_REV01!$F:$H,IF($H$4="TEBB0714_REV01",CALC_CONN_TEBB0714_REV01!$F:$H,IF($H$4="TEBT0714_REV01",CALC_CONN_TEBT0714_REV01!$F:$H))),3,0)="--",VLOOKUP($D148&amp;"-"&amp;$E148,IF($H$4="TEBA0714_REV01",CALC_CONN_TEBA0714_REV01!$F:$H,IF($H$4="TEBB0714_REV01",CALC_CONN_TEBB0714_REV01!$F:$H,IF($H$4="TEBT0714_REV01",CALC_CONN_TEBT0714_REV01!$F:$H))),2,0),VLOOKUP($D148&amp;"-"&amp;$E148,IF($H$4="TEBA0714_REV01",CALC_CONN_TEBA0714_REV01!$F:$H,IF($H$4="TEBB0714_REV01",CALC_CONN_TEBB0714_REV01!$F:$H,IF($H$4="TEBT0714_REV01",CALC_CONN_TEBT0714_REV01!$F:$H))),3,0)),"---")</f>
        <v>---</v>
      </c>
      <c r="J148" s="23" t="str">
        <f>IFERROR(VLOOKUP(I148,IF($H$4="TEBA0714_REV01",RAW_c_TEBA0714_REV01!$AE:$AM,IF($H$4="TEBB0714_REV01",RAW_c_TEBB0714_REV01!$AE:$AM,IF($H$4="TEBT0714_REV01",RAW_c_TEBT0714_REV01!$AE:$AM))),9,0),"---")</f>
        <v>---</v>
      </c>
      <c r="K148" s="23" t="str">
        <f>IFERROR(VLOOKUP(D148&amp;"-"&amp;E148,IF($H$4="TEBA0714_REV01",RAW_c_TEBA0714_REV01!$AD:$AK,IF($H$4="TEBB0714_REV01",RAW_c_TEBB0714_REV01!$AD:$AK,IF($H$4="TEBT0714_REV01",RAW_c_TEBT0714_REV01!$AD:$AK,"???"))),6,0),"---")</f>
        <v>---</v>
      </c>
      <c r="L148" s="23" t="str">
        <f>IFERROR(VLOOKUP(D148&amp;"-"&amp;E148,IF($H$4="TEBA0714_REV01",RAW_c_TEBA0714_REV01!$AD:$AL,IF($H$4="TEBB0714_REV01",RAW_c_TEBB0714_REV01!$AD:$AL,IF($H$4="TEBT0714_REV01",RAW_c_TEBT0714_REV01!$AD:$AL,"???"))),9,0),"---")</f>
        <v>---</v>
      </c>
      <c r="M148" s="23" t="str">
        <f>IFERROR(IF(VLOOKUP($F148&amp;"-"&amp;$G148,IF($M$4="TE0714_REV01",RAW_m_TE0714_REV01!$F:$AU,IF($M$4="TE0714_REV02",RAW_m_TE0714_REV02!$F:$AU,IF($M$4="TE0714_REV03",RAW_m_TE0714_REV03!$F:$AU))),43,0)="--","---",IF($M$4="TE0714_REV01",RAW_m_TE0714_REV01!$AT148&amp; " --&gt; " &amp;RAW_m_TE0714_REV01!$AU148&amp; " --&gt; ",IF($M$4="TE0714_REV02",RAW_m_TE0714_REV02!$AT148&amp; " --&gt; " &amp;RAW_m_TE0714_REV02!$AU148&amp; " --&gt; ",IF($M$4="TE0714_REV03",RAW_m_TE0714_REV03!$AT148&amp; " --&gt; " &amp;RAW_m_TE0714_REV03!$AU148&amp; " --&gt; ")))),"---")</f>
        <v>---</v>
      </c>
      <c r="N148" s="23" t="str">
        <f>IFERROR(VLOOKUP(F148&amp;"-"&amp;G148,IF($M$4="TE0714_REV01",RAW_m_TE0714_REV01!$AD:$AJ,IF($M$4="TE0714_REV02",RAW_m_TE0714_REV02!$AD:$AJ,IF($M$4="TE0714_REV03",RAW_m_TE0714_REV03!$AD:$AJ))),7,0),"---")</f>
        <v>---</v>
      </c>
      <c r="O148" s="23" t="str">
        <f>IFERROR(VLOOKUP(N148,IF($M$4="TE0714_REV01",RAW_m_TE0714_REV01!$AJ:$AK,IF($M$4="TE0714_REV02",RAW_m_TE0714_REV02!$AJ:$AK,IF($M$4="TE0714_REV03",RAW_m_TE0714_REV03!$AJ:$AK))),2,0),"---")</f>
        <v>---</v>
      </c>
      <c r="P148" s="23" t="str">
        <f>IFERROR(VLOOKUP(F148&amp;"-"&amp;G148,IF($M$4="TE0714_REV01",RAW_m_TE0714_REV01!$AD:$AG,IF($M$4="TE0714_REV02",RAW_m_TE0714_REV02!$AD:$AG,IF($M$4="TE0714_REV03",RAW_m_TE0714_REV03!$AD:$AG))),3,0),"---")</f>
        <v>---</v>
      </c>
      <c r="Q148" s="23" t="str">
        <f>IFERROR(VLOOKUP(N148,IF($M$4="TE0714_REV01",RAW_m_TE0714_REV01!$AE:$AH,IF($M$4="TE0714_REV02",RAW_m_TE0714_REV02!$AE:$AH,IF($M$4="TE0714_REV03",RAW_m_TE0714_REV03!$AE:$AH))),4,0),"---")</f>
        <v>---</v>
      </c>
      <c r="R148" s="23" t="str">
        <f>IFERROR(VLOOKUP(F148&amp;"-"&amp;G148,IF($M$4="TE0714_REV01",RAW_m_TE0714_REV01!$AD:$AG,IF($M$4="TE0714_REV02",RAW_m_TE0714_REV02!$AD:$AG,IF($M$4="TE0714_REV03",RAW_m_TE0714_REV03!$AD:$AG))),4,0),"---")</f>
        <v>---</v>
      </c>
    </row>
    <row r="149" spans="2:18" x14ac:dyDescent="0.25">
      <c r="B149" s="4">
        <v>144</v>
      </c>
      <c r="C149" s="23" t="str">
        <f>IFERROR(INDEX(B2B!A:F,MATCH('B2B Pin Table'!B149,B2B!A:A,0),6),"---")</f>
        <v>44</v>
      </c>
      <c r="D149" s="57" t="str">
        <f>IFERROR(IF((COUNTIF(B2B!A145:K145,H147)&lt;0),"---",INDEX(B2B!A:K,MATCH('B2B Pin Table'!B149,B2B!A:A,0),2)),"---")</f>
        <v>JM2</v>
      </c>
      <c r="E149" s="58" t="str">
        <f>IFERROR(IF((COUNTIF(B2B!A145:K145,H147)&lt;0),"---",INDEX(B2B!A:K,MATCH('B2B Pin Table'!B149,B2B!A:A,0),3)),"---")</f>
        <v>43</v>
      </c>
      <c r="F149" s="57" t="str">
        <f>IFERROR(IF((COUNTIF(B2B!A145:K145,L147)&lt;0),"---",INDEX(B2B!A:K,MATCH('B2B Pin Table'!B149,B2B!A:A,0),4)),"---")</f>
        <v>JM2</v>
      </c>
      <c r="G149" s="23" t="str">
        <f>IFERROR(IF((COUNTIF(B2B!A145:K145,L147)&lt;0),"---",INDEX(B2B!A:K,MATCH('B2B Pin Table'!B149,B2B!A:A,0),5)),"---")</f>
        <v>44</v>
      </c>
      <c r="H149" s="23" t="str">
        <f>IFERROR(IF(VLOOKUP($D149&amp;"-"&amp;$E149,IF($H$4="TEBA0714_REV01",CALC_CONN_TEBA0714_REV01!$F:$I,IF($H$4="TEBB0714_REV01",CALC_CONN_TEBB0714_REV01!$F:$I,IF($H$4="TEBT0714_REV01",CALC_CONN_TEBT0714_REV01!$F:$I))),4,0)="--","---",IF($H$4="TEBA0714_REV01",CALC_CONN_TEBA0714_REV01!$G149&amp; " --&gt; " &amp;CALC_CONN_TEBA0714_REV01!$I149&amp; " --&gt; ",IF($H$4="TEBB0714_REV01",CALC_CONN_TEBB0714_REV01!$G149&amp; " --&gt; " &amp;CALC_CONN_TEBB0714_REV01!$I149&amp; " --&gt; ",IF($H$4="TEBT0714_REV01",CALC_CONN_TEBT0714_REV01!$G149&amp; " --&gt; " &amp;CALC_CONN_TEBT0714_REV01!$I149&amp; " --&gt; ")))),"---")</f>
        <v>---</v>
      </c>
      <c r="I149" s="23" t="str">
        <f>IFERROR(IF(VLOOKUP($D149&amp;"-"&amp;$E149,IF($H$4="TEBA0714_REV01",CALC_CONN_TEBA0714_REV01!$F:$H,IF($H$4="TEBB0714_REV01",CALC_CONN_TEBB0714_REV01!$F:$H,IF($H$4="TEBT0714_REV01",CALC_CONN_TEBT0714_REV01!$F:$H))),3,0)="--",VLOOKUP($D149&amp;"-"&amp;$E149,IF($H$4="TEBA0714_REV01",CALC_CONN_TEBA0714_REV01!$F:$H,IF($H$4="TEBB0714_REV01",CALC_CONN_TEBB0714_REV01!$F:$H,IF($H$4="TEBT0714_REV01",CALC_CONN_TEBT0714_REV01!$F:$H))),2,0),VLOOKUP($D149&amp;"-"&amp;$E149,IF($H$4="TEBA0714_REV01",CALC_CONN_TEBA0714_REV01!$F:$H,IF($H$4="TEBB0714_REV01",CALC_CONN_TEBB0714_REV01!$F:$H,IF($H$4="TEBT0714_REV01",CALC_CONN_TEBT0714_REV01!$F:$H))),3,0)),"---")</f>
        <v>---</v>
      </c>
      <c r="J149" s="23" t="str">
        <f>IFERROR(VLOOKUP(I149,IF($H$4="TEBA0714_REV01",RAW_c_TEBA0714_REV01!$AE:$AM,IF($H$4="TEBB0714_REV01",RAW_c_TEBB0714_REV01!$AE:$AM,IF($H$4="TEBT0714_REV01",RAW_c_TEBT0714_REV01!$AE:$AM))),9,0),"---")</f>
        <v>---</v>
      </c>
      <c r="K149" s="23" t="str">
        <f>IFERROR(VLOOKUP(D149&amp;"-"&amp;E149,IF($H$4="TEBA0714_REV01",RAW_c_TEBA0714_REV01!$AD:$AK,IF($H$4="TEBB0714_REV01",RAW_c_TEBB0714_REV01!$AD:$AK,IF($H$4="TEBT0714_REV01",RAW_c_TEBT0714_REV01!$AD:$AK,"???"))),6,0),"---")</f>
        <v>---</v>
      </c>
      <c r="L149" s="23" t="str">
        <f>IFERROR(VLOOKUP(D149&amp;"-"&amp;E149,IF($H$4="TEBA0714_REV01",RAW_c_TEBA0714_REV01!$AD:$AL,IF($H$4="TEBB0714_REV01",RAW_c_TEBB0714_REV01!$AD:$AL,IF($H$4="TEBT0714_REV01",RAW_c_TEBT0714_REV01!$AD:$AL,"???"))),9,0),"---")</f>
        <v>---</v>
      </c>
      <c r="M149" s="23" t="str">
        <f>IFERROR(IF(VLOOKUP($F149&amp;"-"&amp;$G149,IF($M$4="TE0714_REV01",RAW_m_TE0714_REV01!$F:$AU,IF($M$4="TE0714_REV02",RAW_m_TE0714_REV02!$F:$AU,IF($M$4="TE0714_REV03",RAW_m_TE0714_REV03!$F:$AU))),43,0)="--","---",IF($M$4="TE0714_REV01",RAW_m_TE0714_REV01!$AT149&amp; " --&gt; " &amp;RAW_m_TE0714_REV01!$AU149&amp; " --&gt; ",IF($M$4="TE0714_REV02",RAW_m_TE0714_REV02!$AT149&amp; " --&gt; " &amp;RAW_m_TE0714_REV02!$AU149&amp; " --&gt; ",IF($M$4="TE0714_REV03",RAW_m_TE0714_REV03!$AT149&amp; " --&gt; " &amp;RAW_m_TE0714_REV03!$AU149&amp; " --&gt; ")))),"---")</f>
        <v>---</v>
      </c>
      <c r="N149" s="23" t="str">
        <f>IFERROR(VLOOKUP(F149&amp;"-"&amp;G149,IF($M$4="TE0714_REV01",RAW_m_TE0714_REV01!$AD:$AJ,IF($M$4="TE0714_REV02",RAW_m_TE0714_REV02!$AD:$AJ,IF($M$4="TE0714_REV03",RAW_m_TE0714_REV03!$AD:$AJ))),7,0),"---")</f>
        <v>---</v>
      </c>
      <c r="O149" s="23" t="str">
        <f>IFERROR(VLOOKUP(N149,IF($M$4="TE0714_REV01",RAW_m_TE0714_REV01!$AJ:$AK,IF($M$4="TE0714_REV02",RAW_m_TE0714_REV02!$AJ:$AK,IF($M$4="TE0714_REV03",RAW_m_TE0714_REV03!$AJ:$AK))),2,0),"---")</f>
        <v>---</v>
      </c>
      <c r="P149" s="23" t="str">
        <f>IFERROR(VLOOKUP(F149&amp;"-"&amp;G149,IF($M$4="TE0714_REV01",RAW_m_TE0714_REV01!$AD:$AG,IF($M$4="TE0714_REV02",RAW_m_TE0714_REV02!$AD:$AG,IF($M$4="TE0714_REV03",RAW_m_TE0714_REV03!$AD:$AG))),3,0),"---")</f>
        <v>---</v>
      </c>
      <c r="Q149" s="23" t="str">
        <f>IFERROR(VLOOKUP(N149,IF($M$4="TE0714_REV01",RAW_m_TE0714_REV01!$AE:$AH,IF($M$4="TE0714_REV02",RAW_m_TE0714_REV02!$AE:$AH,IF($M$4="TE0714_REV03",RAW_m_TE0714_REV03!$AE:$AH))),4,0),"---")</f>
        <v>---</v>
      </c>
      <c r="R149" s="23" t="str">
        <f>IFERROR(VLOOKUP(F149&amp;"-"&amp;G149,IF($M$4="TE0714_REV01",RAW_m_TE0714_REV01!$AD:$AG,IF($M$4="TE0714_REV02",RAW_m_TE0714_REV02!$AD:$AG,IF($M$4="TE0714_REV03",RAW_m_TE0714_REV03!$AD:$AG))),4,0),"---")</f>
        <v>---</v>
      </c>
    </row>
    <row r="150" spans="2:18" x14ac:dyDescent="0.25">
      <c r="B150" s="4">
        <v>145</v>
      </c>
      <c r="C150" s="23" t="str">
        <f>IFERROR(INDEX(B2B!A:F,MATCH('B2B Pin Table'!B150,B2B!A:A,0),6),"---")</f>
        <v>45</v>
      </c>
      <c r="D150" s="57" t="str">
        <f>IFERROR(IF((COUNTIF(B2B!A146:K146,H148)&lt;0),"---",INDEX(B2B!A:K,MATCH('B2B Pin Table'!B150,B2B!A:A,0),2)),"---")</f>
        <v>JM2</v>
      </c>
      <c r="E150" s="58" t="str">
        <f>IFERROR(IF((COUNTIF(B2B!A146:K146,H148)&lt;0),"---",INDEX(B2B!A:K,MATCH('B2B Pin Table'!B150,B2B!A:A,0),3)),"---")</f>
        <v>46</v>
      </c>
      <c r="F150" s="57" t="str">
        <f>IFERROR(IF((COUNTIF(B2B!A146:K146,L148)&lt;0),"---",INDEX(B2B!A:K,MATCH('B2B Pin Table'!B150,B2B!A:A,0),4)),"---")</f>
        <v>JM2</v>
      </c>
      <c r="G150" s="23" t="str">
        <f>IFERROR(IF((COUNTIF(B2B!A146:K146,L148)&lt;0),"---",INDEX(B2B!A:K,MATCH('B2B Pin Table'!B150,B2B!A:A,0),5)),"---")</f>
        <v>45</v>
      </c>
      <c r="H150" s="23" t="str">
        <f>IFERROR(IF(VLOOKUP($D150&amp;"-"&amp;$E150,IF($H$4="TEBA0714_REV01",CALC_CONN_TEBA0714_REV01!$F:$I,IF($H$4="TEBB0714_REV01",CALC_CONN_TEBB0714_REV01!$F:$I,IF($H$4="TEBT0714_REV01",CALC_CONN_TEBT0714_REV01!$F:$I))),4,0)="--","---",IF($H$4="TEBA0714_REV01",CALC_CONN_TEBA0714_REV01!$G150&amp; " --&gt; " &amp;CALC_CONN_TEBA0714_REV01!$I150&amp; " --&gt; ",IF($H$4="TEBB0714_REV01",CALC_CONN_TEBB0714_REV01!$G150&amp; " --&gt; " &amp;CALC_CONN_TEBB0714_REV01!$I150&amp; " --&gt; ",IF($H$4="TEBT0714_REV01",CALC_CONN_TEBT0714_REV01!$G150&amp; " --&gt; " &amp;CALC_CONN_TEBT0714_REV01!$I150&amp; " --&gt; ")))),"---")</f>
        <v>---</v>
      </c>
      <c r="I150" s="23" t="str">
        <f>IFERROR(IF(VLOOKUP($D150&amp;"-"&amp;$E150,IF($H$4="TEBA0714_REV01",CALC_CONN_TEBA0714_REV01!$F:$H,IF($H$4="TEBB0714_REV01",CALC_CONN_TEBB0714_REV01!$F:$H,IF($H$4="TEBT0714_REV01",CALC_CONN_TEBT0714_REV01!$F:$H))),3,0)="--",VLOOKUP($D150&amp;"-"&amp;$E150,IF($H$4="TEBA0714_REV01",CALC_CONN_TEBA0714_REV01!$F:$H,IF($H$4="TEBB0714_REV01",CALC_CONN_TEBB0714_REV01!$F:$H,IF($H$4="TEBT0714_REV01",CALC_CONN_TEBT0714_REV01!$F:$H))),2,0),VLOOKUP($D150&amp;"-"&amp;$E150,IF($H$4="TEBA0714_REV01",CALC_CONN_TEBA0714_REV01!$F:$H,IF($H$4="TEBB0714_REV01",CALC_CONN_TEBB0714_REV01!$F:$H,IF($H$4="TEBT0714_REV01",CALC_CONN_TEBT0714_REV01!$F:$H))),3,0)),"---")</f>
        <v>---</v>
      </c>
      <c r="J150" s="23" t="str">
        <f>IFERROR(VLOOKUP(I150,IF($H$4="TEBA0714_REV01",RAW_c_TEBA0714_REV01!$AE:$AM,IF($H$4="TEBB0714_REV01",RAW_c_TEBB0714_REV01!$AE:$AM,IF($H$4="TEBT0714_REV01",RAW_c_TEBT0714_REV01!$AE:$AM))),9,0),"---")</f>
        <v>---</v>
      </c>
      <c r="K150" s="23" t="str">
        <f>IFERROR(VLOOKUP(D150&amp;"-"&amp;E150,IF($H$4="TEBA0714_REV01",RAW_c_TEBA0714_REV01!$AD:$AK,IF($H$4="TEBB0714_REV01",RAW_c_TEBB0714_REV01!$AD:$AK,IF($H$4="TEBT0714_REV01",RAW_c_TEBT0714_REV01!$AD:$AK,"???"))),6,0),"---")</f>
        <v>---</v>
      </c>
      <c r="L150" s="23" t="str">
        <f>IFERROR(VLOOKUP(D150&amp;"-"&amp;E150,IF($H$4="TEBA0714_REV01",RAW_c_TEBA0714_REV01!$AD:$AL,IF($H$4="TEBB0714_REV01",RAW_c_TEBB0714_REV01!$AD:$AL,IF($H$4="TEBT0714_REV01",RAW_c_TEBT0714_REV01!$AD:$AL,"???"))),9,0),"---")</f>
        <v>---</v>
      </c>
      <c r="M150" s="23" t="str">
        <f>IFERROR(IF(VLOOKUP($F150&amp;"-"&amp;$G150,IF($M$4="TE0714_REV01",RAW_m_TE0714_REV01!$F:$AU,IF($M$4="TE0714_REV02",RAW_m_TE0714_REV02!$F:$AU,IF($M$4="TE0714_REV03",RAW_m_TE0714_REV03!$F:$AU))),43,0)="--","---",IF($M$4="TE0714_REV01",RAW_m_TE0714_REV01!$AT150&amp; " --&gt; " &amp;RAW_m_TE0714_REV01!$AU150&amp; " --&gt; ",IF($M$4="TE0714_REV02",RAW_m_TE0714_REV02!$AT150&amp; " --&gt; " &amp;RAW_m_TE0714_REV02!$AU150&amp; " --&gt; ",IF($M$4="TE0714_REV03",RAW_m_TE0714_REV03!$AT150&amp; " --&gt; " &amp;RAW_m_TE0714_REV03!$AU150&amp; " --&gt; ")))),"---")</f>
        <v>---</v>
      </c>
      <c r="N150" s="23" t="str">
        <f>IFERROR(VLOOKUP(F150&amp;"-"&amp;G150,IF($M$4="TE0714_REV01",RAW_m_TE0714_REV01!$AD:$AJ,IF($M$4="TE0714_REV02",RAW_m_TE0714_REV02!$AD:$AJ,IF($M$4="TE0714_REV03",RAW_m_TE0714_REV03!$AD:$AJ))),7,0),"---")</f>
        <v>---</v>
      </c>
      <c r="O150" s="23" t="str">
        <f>IFERROR(VLOOKUP(N150,IF($M$4="TE0714_REV01",RAW_m_TE0714_REV01!$AJ:$AK,IF($M$4="TE0714_REV02",RAW_m_TE0714_REV02!$AJ:$AK,IF($M$4="TE0714_REV03",RAW_m_TE0714_REV03!$AJ:$AK))),2,0),"---")</f>
        <v>---</v>
      </c>
      <c r="P150" s="23" t="str">
        <f>IFERROR(VLOOKUP(F150&amp;"-"&amp;G150,IF($M$4="TE0714_REV01",RAW_m_TE0714_REV01!$AD:$AG,IF($M$4="TE0714_REV02",RAW_m_TE0714_REV02!$AD:$AG,IF($M$4="TE0714_REV03",RAW_m_TE0714_REV03!$AD:$AG))),3,0),"---")</f>
        <v>---</v>
      </c>
      <c r="Q150" s="23" t="str">
        <f>IFERROR(VLOOKUP(N150,IF($M$4="TE0714_REV01",RAW_m_TE0714_REV01!$AE:$AH,IF($M$4="TE0714_REV02",RAW_m_TE0714_REV02!$AE:$AH,IF($M$4="TE0714_REV03",RAW_m_TE0714_REV03!$AE:$AH))),4,0),"---")</f>
        <v>---</v>
      </c>
      <c r="R150" s="23" t="str">
        <f>IFERROR(VLOOKUP(F150&amp;"-"&amp;G150,IF($M$4="TE0714_REV01",RAW_m_TE0714_REV01!$AD:$AG,IF($M$4="TE0714_REV02",RAW_m_TE0714_REV02!$AD:$AG,IF($M$4="TE0714_REV03",RAW_m_TE0714_REV03!$AD:$AG))),4,0),"---")</f>
        <v>---</v>
      </c>
    </row>
    <row r="151" spans="2:18" x14ac:dyDescent="0.25">
      <c r="B151" s="4">
        <v>146</v>
      </c>
      <c r="C151" s="23" t="str">
        <f>IFERROR(INDEX(B2B!A:F,MATCH('B2B Pin Table'!B151,B2B!A:A,0),6),"---")</f>
        <v>46</v>
      </c>
      <c r="D151" s="57" t="str">
        <f>IFERROR(IF((COUNTIF(B2B!A147:K147,H149)&lt;0),"---",INDEX(B2B!A:K,MATCH('B2B Pin Table'!B151,B2B!A:A,0),2)),"---")</f>
        <v>JM2</v>
      </c>
      <c r="E151" s="58" t="str">
        <f>IFERROR(IF((COUNTIF(B2B!A147:K147,H149)&lt;0),"---",INDEX(B2B!A:K,MATCH('B2B Pin Table'!B151,B2B!A:A,0),3)),"---")</f>
        <v>45</v>
      </c>
      <c r="F151" s="57" t="str">
        <f>IFERROR(IF((COUNTIF(B2B!A147:K147,L149)&lt;0),"---",INDEX(B2B!A:K,MATCH('B2B Pin Table'!B151,B2B!A:A,0),4)),"---")</f>
        <v>JM2</v>
      </c>
      <c r="G151" s="23" t="str">
        <f>IFERROR(IF((COUNTIF(B2B!A147:K147,L149)&lt;0),"---",INDEX(B2B!A:K,MATCH('B2B Pin Table'!B151,B2B!A:A,0),5)),"---")</f>
        <v>46</v>
      </c>
      <c r="H151" s="23" t="str">
        <f>IFERROR(IF(VLOOKUP($D151&amp;"-"&amp;$E151,IF($H$4="TEBA0714_REV01",CALC_CONN_TEBA0714_REV01!$F:$I,IF($H$4="TEBB0714_REV01",CALC_CONN_TEBB0714_REV01!$F:$I,IF($H$4="TEBT0714_REV01",CALC_CONN_TEBT0714_REV01!$F:$I))),4,0)="--","---",IF($H$4="TEBA0714_REV01",CALC_CONN_TEBA0714_REV01!$G151&amp; " --&gt; " &amp;CALC_CONN_TEBA0714_REV01!$I151&amp; " --&gt; ",IF($H$4="TEBB0714_REV01",CALC_CONN_TEBB0714_REV01!$G151&amp; " --&gt; " &amp;CALC_CONN_TEBB0714_REV01!$I151&amp; " --&gt; ",IF($H$4="TEBT0714_REV01",CALC_CONN_TEBT0714_REV01!$G151&amp; " --&gt; " &amp;CALC_CONN_TEBT0714_REV01!$I151&amp; " --&gt; ")))),"---")</f>
        <v>---</v>
      </c>
      <c r="I151" s="23" t="str">
        <f>IFERROR(IF(VLOOKUP($D151&amp;"-"&amp;$E151,IF($H$4="TEBA0714_REV01",CALC_CONN_TEBA0714_REV01!$F:$H,IF($H$4="TEBB0714_REV01",CALC_CONN_TEBB0714_REV01!$F:$H,IF($H$4="TEBT0714_REV01",CALC_CONN_TEBT0714_REV01!$F:$H))),3,0)="--",VLOOKUP($D151&amp;"-"&amp;$E151,IF($H$4="TEBA0714_REV01",CALC_CONN_TEBA0714_REV01!$F:$H,IF($H$4="TEBB0714_REV01",CALC_CONN_TEBB0714_REV01!$F:$H,IF($H$4="TEBT0714_REV01",CALC_CONN_TEBT0714_REV01!$F:$H))),2,0),VLOOKUP($D151&amp;"-"&amp;$E151,IF($H$4="TEBA0714_REV01",CALC_CONN_TEBA0714_REV01!$F:$H,IF($H$4="TEBB0714_REV01",CALC_CONN_TEBB0714_REV01!$F:$H,IF($H$4="TEBT0714_REV01",CALC_CONN_TEBT0714_REV01!$F:$H))),3,0)),"---")</f>
        <v>---</v>
      </c>
      <c r="J151" s="23" t="str">
        <f>IFERROR(VLOOKUP(I151,IF($H$4="TEBA0714_REV01",RAW_c_TEBA0714_REV01!$AE:$AM,IF($H$4="TEBB0714_REV01",RAW_c_TEBB0714_REV01!$AE:$AM,IF($H$4="TEBT0714_REV01",RAW_c_TEBT0714_REV01!$AE:$AM))),9,0),"---")</f>
        <v>---</v>
      </c>
      <c r="K151" s="23" t="str">
        <f>IFERROR(VLOOKUP(D151&amp;"-"&amp;E151,IF($H$4="TEBA0714_REV01",RAW_c_TEBA0714_REV01!$AD:$AK,IF($H$4="TEBB0714_REV01",RAW_c_TEBB0714_REV01!$AD:$AK,IF($H$4="TEBT0714_REV01",RAW_c_TEBT0714_REV01!$AD:$AK,"???"))),6,0),"---")</f>
        <v>---</v>
      </c>
      <c r="L151" s="23" t="str">
        <f>IFERROR(VLOOKUP(D151&amp;"-"&amp;E151,IF($H$4="TEBA0714_REV01",RAW_c_TEBA0714_REV01!$AD:$AL,IF($H$4="TEBB0714_REV01",RAW_c_TEBB0714_REV01!$AD:$AL,IF($H$4="TEBT0714_REV01",RAW_c_TEBT0714_REV01!$AD:$AL,"???"))),9,0),"---")</f>
        <v>---</v>
      </c>
      <c r="M151" s="23" t="str">
        <f>IFERROR(IF(VLOOKUP($F151&amp;"-"&amp;$G151,IF($M$4="TE0714_REV01",RAW_m_TE0714_REV01!$F:$AU,IF($M$4="TE0714_REV02",RAW_m_TE0714_REV02!$F:$AU,IF($M$4="TE0714_REV03",RAW_m_TE0714_REV03!$F:$AU))),43,0)="--","---",IF($M$4="TE0714_REV01",RAW_m_TE0714_REV01!$AT151&amp; " --&gt; " &amp;RAW_m_TE0714_REV01!$AU151&amp; " --&gt; ",IF($M$4="TE0714_REV02",RAW_m_TE0714_REV02!$AT151&amp; " --&gt; " &amp;RAW_m_TE0714_REV02!$AU151&amp; " --&gt; ",IF($M$4="TE0714_REV03",RAW_m_TE0714_REV03!$AT151&amp; " --&gt; " &amp;RAW_m_TE0714_REV03!$AU151&amp; " --&gt; ")))),"---")</f>
        <v>---</v>
      </c>
      <c r="N151" s="23" t="str">
        <f>IFERROR(VLOOKUP(F151&amp;"-"&amp;G151,IF($M$4="TE0714_REV01",RAW_m_TE0714_REV01!$AD:$AJ,IF($M$4="TE0714_REV02",RAW_m_TE0714_REV02!$AD:$AJ,IF($M$4="TE0714_REV03",RAW_m_TE0714_REV03!$AD:$AJ))),7,0),"---")</f>
        <v>---</v>
      </c>
      <c r="O151" s="23" t="str">
        <f>IFERROR(VLOOKUP(N151,IF($M$4="TE0714_REV01",RAW_m_TE0714_REV01!$AJ:$AK,IF($M$4="TE0714_REV02",RAW_m_TE0714_REV02!$AJ:$AK,IF($M$4="TE0714_REV03",RAW_m_TE0714_REV03!$AJ:$AK))),2,0),"---")</f>
        <v>---</v>
      </c>
      <c r="P151" s="23" t="str">
        <f>IFERROR(VLOOKUP(F151&amp;"-"&amp;G151,IF($M$4="TE0714_REV01",RAW_m_TE0714_REV01!$AD:$AG,IF($M$4="TE0714_REV02",RAW_m_TE0714_REV02!$AD:$AG,IF($M$4="TE0714_REV03",RAW_m_TE0714_REV03!$AD:$AG))),3,0),"---")</f>
        <v>---</v>
      </c>
      <c r="Q151" s="23" t="str">
        <f>IFERROR(VLOOKUP(N151,IF($M$4="TE0714_REV01",RAW_m_TE0714_REV01!$AE:$AH,IF($M$4="TE0714_REV02",RAW_m_TE0714_REV02!$AE:$AH,IF($M$4="TE0714_REV03",RAW_m_TE0714_REV03!$AE:$AH))),4,0),"---")</f>
        <v>---</v>
      </c>
      <c r="R151" s="23" t="str">
        <f>IFERROR(VLOOKUP(F151&amp;"-"&amp;G151,IF($M$4="TE0714_REV01",RAW_m_TE0714_REV01!$AD:$AG,IF($M$4="TE0714_REV02",RAW_m_TE0714_REV02!$AD:$AG,IF($M$4="TE0714_REV03",RAW_m_TE0714_REV03!$AD:$AG))),4,0),"---")</f>
        <v>---</v>
      </c>
    </row>
    <row r="152" spans="2:18" x14ac:dyDescent="0.25">
      <c r="B152" s="4">
        <v>147</v>
      </c>
      <c r="C152" s="23" t="str">
        <f>IFERROR(INDEX(B2B!A:F,MATCH('B2B Pin Table'!B152,B2B!A:A,0),6),"---")</f>
        <v>47</v>
      </c>
      <c r="D152" s="57" t="str">
        <f>IFERROR(IF((COUNTIF(B2B!A148:K148,H150)&lt;0),"---",INDEX(B2B!A:K,MATCH('B2B Pin Table'!B152,B2B!A:A,0),2)),"---")</f>
        <v>JM2</v>
      </c>
      <c r="E152" s="58" t="str">
        <f>IFERROR(IF((COUNTIF(B2B!A148:K148,H150)&lt;0),"---",INDEX(B2B!A:K,MATCH('B2B Pin Table'!B152,B2B!A:A,0),3)),"---")</f>
        <v>48</v>
      </c>
      <c r="F152" s="57" t="str">
        <f>IFERROR(IF((COUNTIF(B2B!A148:K148,L150)&lt;0),"---",INDEX(B2B!A:K,MATCH('B2B Pin Table'!B152,B2B!A:A,0),4)),"---")</f>
        <v>JM2</v>
      </c>
      <c r="G152" s="23" t="str">
        <f>IFERROR(IF((COUNTIF(B2B!A148:K148,L150)&lt;0),"---",INDEX(B2B!A:K,MATCH('B2B Pin Table'!B152,B2B!A:A,0),5)),"---")</f>
        <v>47</v>
      </c>
      <c r="H152" s="23" t="str">
        <f>IFERROR(IF(VLOOKUP($D152&amp;"-"&amp;$E152,IF($H$4="TEBA0714_REV01",CALC_CONN_TEBA0714_REV01!$F:$I,IF($H$4="TEBB0714_REV01",CALC_CONN_TEBB0714_REV01!$F:$I,IF($H$4="TEBT0714_REV01",CALC_CONN_TEBT0714_REV01!$F:$I))),4,0)="--","---",IF($H$4="TEBA0714_REV01",CALC_CONN_TEBA0714_REV01!$G152&amp; " --&gt; " &amp;CALC_CONN_TEBA0714_REV01!$I152&amp; " --&gt; ",IF($H$4="TEBB0714_REV01",CALC_CONN_TEBB0714_REV01!$G152&amp; " --&gt; " &amp;CALC_CONN_TEBB0714_REV01!$I152&amp; " --&gt; ",IF($H$4="TEBT0714_REV01",CALC_CONN_TEBT0714_REV01!$G152&amp; " --&gt; " &amp;CALC_CONN_TEBT0714_REV01!$I152&amp; " --&gt; ")))),"---")</f>
        <v>---</v>
      </c>
      <c r="I152" s="23" t="str">
        <f>IFERROR(IF(VLOOKUP($D152&amp;"-"&amp;$E152,IF($H$4="TEBA0714_REV01",CALC_CONN_TEBA0714_REV01!$F:$H,IF($H$4="TEBB0714_REV01",CALC_CONN_TEBB0714_REV01!$F:$H,IF($H$4="TEBT0714_REV01",CALC_CONN_TEBT0714_REV01!$F:$H))),3,0)="--",VLOOKUP($D152&amp;"-"&amp;$E152,IF($H$4="TEBA0714_REV01",CALC_CONN_TEBA0714_REV01!$F:$H,IF($H$4="TEBB0714_REV01",CALC_CONN_TEBB0714_REV01!$F:$H,IF($H$4="TEBT0714_REV01",CALC_CONN_TEBT0714_REV01!$F:$H))),2,0),VLOOKUP($D152&amp;"-"&amp;$E152,IF($H$4="TEBA0714_REV01",CALC_CONN_TEBA0714_REV01!$F:$H,IF($H$4="TEBB0714_REV01",CALC_CONN_TEBB0714_REV01!$F:$H,IF($H$4="TEBT0714_REV01",CALC_CONN_TEBT0714_REV01!$F:$H))),3,0)),"---")</f>
        <v>---</v>
      </c>
      <c r="J152" s="23" t="str">
        <f>IFERROR(VLOOKUP(I152,IF($H$4="TEBA0714_REV01",RAW_c_TEBA0714_REV01!$AE:$AM,IF($H$4="TEBB0714_REV01",RAW_c_TEBB0714_REV01!$AE:$AM,IF($H$4="TEBT0714_REV01",RAW_c_TEBT0714_REV01!$AE:$AM))),9,0),"---")</f>
        <v>---</v>
      </c>
      <c r="K152" s="23" t="str">
        <f>IFERROR(VLOOKUP(D152&amp;"-"&amp;E152,IF($H$4="TEBA0714_REV01",RAW_c_TEBA0714_REV01!$AD:$AK,IF($H$4="TEBB0714_REV01",RAW_c_TEBB0714_REV01!$AD:$AK,IF($H$4="TEBT0714_REV01",RAW_c_TEBT0714_REV01!$AD:$AK,"???"))),6,0),"---")</f>
        <v>---</v>
      </c>
      <c r="L152" s="23" t="str">
        <f>IFERROR(VLOOKUP(D152&amp;"-"&amp;E152,IF($H$4="TEBA0714_REV01",RAW_c_TEBA0714_REV01!$AD:$AL,IF($H$4="TEBB0714_REV01",RAW_c_TEBB0714_REV01!$AD:$AL,IF($H$4="TEBT0714_REV01",RAW_c_TEBT0714_REV01!$AD:$AL,"???"))),9,0),"---")</f>
        <v>---</v>
      </c>
      <c r="M152" s="23" t="str">
        <f>IFERROR(IF(VLOOKUP($F152&amp;"-"&amp;$G152,IF($M$4="TE0714_REV01",RAW_m_TE0714_REV01!$F:$AU,IF($M$4="TE0714_REV02",RAW_m_TE0714_REV02!$F:$AU,IF($M$4="TE0714_REV03",RAW_m_TE0714_REV03!$F:$AU))),43,0)="--","---",IF($M$4="TE0714_REV01",RAW_m_TE0714_REV01!$AT152&amp; " --&gt; " &amp;RAW_m_TE0714_REV01!$AU152&amp; " --&gt; ",IF($M$4="TE0714_REV02",RAW_m_TE0714_REV02!$AT152&amp; " --&gt; " &amp;RAW_m_TE0714_REV02!$AU152&amp; " --&gt; ",IF($M$4="TE0714_REV03",RAW_m_TE0714_REV03!$AT152&amp; " --&gt; " &amp;RAW_m_TE0714_REV03!$AU152&amp; " --&gt; ")))),"---")</f>
        <v>---</v>
      </c>
      <c r="N152" s="23" t="str">
        <f>IFERROR(VLOOKUP(F152&amp;"-"&amp;G152,IF($M$4="TE0714_REV01",RAW_m_TE0714_REV01!$AD:$AJ,IF($M$4="TE0714_REV02",RAW_m_TE0714_REV02!$AD:$AJ,IF($M$4="TE0714_REV03",RAW_m_TE0714_REV03!$AD:$AJ))),7,0),"---")</f>
        <v>---</v>
      </c>
      <c r="O152" s="23" t="str">
        <f>IFERROR(VLOOKUP(N152,IF($M$4="TE0714_REV01",RAW_m_TE0714_REV01!$AJ:$AK,IF($M$4="TE0714_REV02",RAW_m_TE0714_REV02!$AJ:$AK,IF($M$4="TE0714_REV03",RAW_m_TE0714_REV03!$AJ:$AK))),2,0),"---")</f>
        <v>---</v>
      </c>
      <c r="P152" s="23" t="str">
        <f>IFERROR(VLOOKUP(F152&amp;"-"&amp;G152,IF($M$4="TE0714_REV01",RAW_m_TE0714_REV01!$AD:$AG,IF($M$4="TE0714_REV02",RAW_m_TE0714_REV02!$AD:$AG,IF($M$4="TE0714_REV03",RAW_m_TE0714_REV03!$AD:$AG))),3,0),"---")</f>
        <v>---</v>
      </c>
      <c r="Q152" s="23" t="str">
        <f>IFERROR(VLOOKUP(N152,IF($M$4="TE0714_REV01",RAW_m_TE0714_REV01!$AE:$AH,IF($M$4="TE0714_REV02",RAW_m_TE0714_REV02!$AE:$AH,IF($M$4="TE0714_REV03",RAW_m_TE0714_REV03!$AE:$AH))),4,0),"---")</f>
        <v>---</v>
      </c>
      <c r="R152" s="23" t="str">
        <f>IFERROR(VLOOKUP(F152&amp;"-"&amp;G152,IF($M$4="TE0714_REV01",RAW_m_TE0714_REV01!$AD:$AG,IF($M$4="TE0714_REV02",RAW_m_TE0714_REV02!$AD:$AG,IF($M$4="TE0714_REV03",RAW_m_TE0714_REV03!$AD:$AG))),4,0),"---")</f>
        <v>---</v>
      </c>
    </row>
    <row r="153" spans="2:18" x14ac:dyDescent="0.25">
      <c r="B153" s="4">
        <v>148</v>
      </c>
      <c r="C153" s="23" t="str">
        <f>IFERROR(INDEX(B2B!A:F,MATCH('B2B Pin Table'!B153,B2B!A:A,0),6),"---")</f>
        <v>48</v>
      </c>
      <c r="D153" s="57" t="str">
        <f>IFERROR(IF((COUNTIF(B2B!A149:K149,H151)&lt;0),"---",INDEX(B2B!A:K,MATCH('B2B Pin Table'!B153,B2B!A:A,0),2)),"---")</f>
        <v>JM2</v>
      </c>
      <c r="E153" s="58" t="str">
        <f>IFERROR(IF((COUNTIF(B2B!A149:K149,H151)&lt;0),"---",INDEX(B2B!A:K,MATCH('B2B Pin Table'!B153,B2B!A:A,0),3)),"---")</f>
        <v>47</v>
      </c>
      <c r="F153" s="57" t="str">
        <f>IFERROR(IF((COUNTIF(B2B!A149:K149,L151)&lt;0),"---",INDEX(B2B!A:K,MATCH('B2B Pin Table'!B153,B2B!A:A,0),4)),"---")</f>
        <v>JM2</v>
      </c>
      <c r="G153" s="23" t="str">
        <f>IFERROR(IF((COUNTIF(B2B!A149:K149,L151)&lt;0),"---",INDEX(B2B!A:K,MATCH('B2B Pin Table'!B153,B2B!A:A,0),5)),"---")</f>
        <v>48</v>
      </c>
      <c r="H153" s="23" t="str">
        <f>IFERROR(IF(VLOOKUP($D153&amp;"-"&amp;$E153,IF($H$4="TEBA0714_REV01",CALC_CONN_TEBA0714_REV01!$F:$I,IF($H$4="TEBB0714_REV01",CALC_CONN_TEBB0714_REV01!$F:$I,IF($H$4="TEBT0714_REV01",CALC_CONN_TEBT0714_REV01!$F:$I))),4,0)="--","---",IF($H$4="TEBA0714_REV01",CALC_CONN_TEBA0714_REV01!$G153&amp; " --&gt; " &amp;CALC_CONN_TEBA0714_REV01!$I153&amp; " --&gt; ",IF($H$4="TEBB0714_REV01",CALC_CONN_TEBB0714_REV01!$G153&amp; " --&gt; " &amp;CALC_CONN_TEBB0714_REV01!$I153&amp; " --&gt; ",IF($H$4="TEBT0714_REV01",CALC_CONN_TEBT0714_REV01!$G153&amp; " --&gt; " &amp;CALC_CONN_TEBT0714_REV01!$I153&amp; " --&gt; ")))),"---")</f>
        <v>---</v>
      </c>
      <c r="I153" s="23" t="str">
        <f>IFERROR(IF(VLOOKUP($D153&amp;"-"&amp;$E153,IF($H$4="TEBA0714_REV01",CALC_CONN_TEBA0714_REV01!$F:$H,IF($H$4="TEBB0714_REV01",CALC_CONN_TEBB0714_REV01!$F:$H,IF($H$4="TEBT0714_REV01",CALC_CONN_TEBT0714_REV01!$F:$H))),3,0)="--",VLOOKUP($D153&amp;"-"&amp;$E153,IF($H$4="TEBA0714_REV01",CALC_CONN_TEBA0714_REV01!$F:$H,IF($H$4="TEBB0714_REV01",CALC_CONN_TEBB0714_REV01!$F:$H,IF($H$4="TEBT0714_REV01",CALC_CONN_TEBT0714_REV01!$F:$H))),2,0),VLOOKUP($D153&amp;"-"&amp;$E153,IF($H$4="TEBA0714_REV01",CALC_CONN_TEBA0714_REV01!$F:$H,IF($H$4="TEBB0714_REV01",CALC_CONN_TEBB0714_REV01!$F:$H,IF($H$4="TEBT0714_REV01",CALC_CONN_TEBT0714_REV01!$F:$H))),3,0)),"---")</f>
        <v>---</v>
      </c>
      <c r="J153" s="23" t="str">
        <f>IFERROR(VLOOKUP(I153,IF($H$4="TEBA0714_REV01",RAW_c_TEBA0714_REV01!$AE:$AM,IF($H$4="TEBB0714_REV01",RAW_c_TEBB0714_REV01!$AE:$AM,IF($H$4="TEBT0714_REV01",RAW_c_TEBT0714_REV01!$AE:$AM))),9,0),"---")</f>
        <v>---</v>
      </c>
      <c r="K153" s="23" t="str">
        <f>IFERROR(VLOOKUP(D153&amp;"-"&amp;E153,IF($H$4="TEBA0714_REV01",RAW_c_TEBA0714_REV01!$AD:$AK,IF($H$4="TEBB0714_REV01",RAW_c_TEBB0714_REV01!$AD:$AK,IF($H$4="TEBT0714_REV01",RAW_c_TEBT0714_REV01!$AD:$AK,"???"))),6,0),"---")</f>
        <v>---</v>
      </c>
      <c r="L153" s="23" t="str">
        <f>IFERROR(VLOOKUP(D153&amp;"-"&amp;E153,IF($H$4="TEBA0714_REV01",RAW_c_TEBA0714_REV01!$AD:$AL,IF($H$4="TEBB0714_REV01",RAW_c_TEBB0714_REV01!$AD:$AL,IF($H$4="TEBT0714_REV01",RAW_c_TEBT0714_REV01!$AD:$AL,"???"))),9,0),"---")</f>
        <v>---</v>
      </c>
      <c r="M153" s="23" t="str">
        <f>IFERROR(IF(VLOOKUP($F153&amp;"-"&amp;$G153,IF($M$4="TE0714_REV01",RAW_m_TE0714_REV01!$F:$AU,IF($M$4="TE0714_REV02",RAW_m_TE0714_REV02!$F:$AU,IF($M$4="TE0714_REV03",RAW_m_TE0714_REV03!$F:$AU))),43,0)="--","---",IF($M$4="TE0714_REV01",RAW_m_TE0714_REV01!$AT153&amp; " --&gt; " &amp;RAW_m_TE0714_REV01!$AU153&amp; " --&gt; ",IF($M$4="TE0714_REV02",RAW_m_TE0714_REV02!$AT153&amp; " --&gt; " &amp;RAW_m_TE0714_REV02!$AU153&amp; " --&gt; ",IF($M$4="TE0714_REV03",RAW_m_TE0714_REV03!$AT153&amp; " --&gt; " &amp;RAW_m_TE0714_REV03!$AU153&amp; " --&gt; ")))),"---")</f>
        <v>---</v>
      </c>
      <c r="N153" s="23" t="str">
        <f>IFERROR(VLOOKUP(F153&amp;"-"&amp;G153,IF($M$4="TE0714_REV01",RAW_m_TE0714_REV01!$AD:$AJ,IF($M$4="TE0714_REV02",RAW_m_TE0714_REV02!$AD:$AJ,IF($M$4="TE0714_REV03",RAW_m_TE0714_REV03!$AD:$AJ))),7,0),"---")</f>
        <v>---</v>
      </c>
      <c r="O153" s="23" t="str">
        <f>IFERROR(VLOOKUP(N153,IF($M$4="TE0714_REV01",RAW_m_TE0714_REV01!$AJ:$AK,IF($M$4="TE0714_REV02",RAW_m_TE0714_REV02!$AJ:$AK,IF($M$4="TE0714_REV03",RAW_m_TE0714_REV03!$AJ:$AK))),2,0),"---")</f>
        <v>---</v>
      </c>
      <c r="P153" s="23" t="str">
        <f>IFERROR(VLOOKUP(F153&amp;"-"&amp;G153,IF($M$4="TE0714_REV01",RAW_m_TE0714_REV01!$AD:$AG,IF($M$4="TE0714_REV02",RAW_m_TE0714_REV02!$AD:$AG,IF($M$4="TE0714_REV03",RAW_m_TE0714_REV03!$AD:$AG))),3,0),"---")</f>
        <v>---</v>
      </c>
      <c r="Q153" s="23" t="str">
        <f>IFERROR(VLOOKUP(N153,IF($M$4="TE0714_REV01",RAW_m_TE0714_REV01!$AE:$AH,IF($M$4="TE0714_REV02",RAW_m_TE0714_REV02!$AE:$AH,IF($M$4="TE0714_REV03",RAW_m_TE0714_REV03!$AE:$AH))),4,0),"---")</f>
        <v>---</v>
      </c>
      <c r="R153" s="23" t="str">
        <f>IFERROR(VLOOKUP(F153&amp;"-"&amp;G153,IF($M$4="TE0714_REV01",RAW_m_TE0714_REV01!$AD:$AG,IF($M$4="TE0714_REV02",RAW_m_TE0714_REV02!$AD:$AG,IF($M$4="TE0714_REV03",RAW_m_TE0714_REV03!$AD:$AG))),4,0),"---")</f>
        <v>---</v>
      </c>
    </row>
    <row r="154" spans="2:18" x14ac:dyDescent="0.25">
      <c r="B154" s="4">
        <v>149</v>
      </c>
      <c r="C154" s="23" t="str">
        <f>IFERROR(INDEX(B2B!A:F,MATCH('B2B Pin Table'!B154,B2B!A:A,0),6),"---")</f>
        <v>49</v>
      </c>
      <c r="D154" s="57" t="str">
        <f>IFERROR(IF((COUNTIF(B2B!A150:K150,H152)&lt;0),"---",INDEX(B2B!A:K,MATCH('B2B Pin Table'!B154,B2B!A:A,0),2)),"---")</f>
        <v>JM2</v>
      </c>
      <c r="E154" s="58" t="str">
        <f>IFERROR(IF((COUNTIF(B2B!A150:K150,H152)&lt;0),"---",INDEX(B2B!A:K,MATCH('B2B Pin Table'!B154,B2B!A:A,0),3)),"---")</f>
        <v>50</v>
      </c>
      <c r="F154" s="57" t="str">
        <f>IFERROR(IF((COUNTIF(B2B!A150:K150,L152)&lt;0),"---",INDEX(B2B!A:K,MATCH('B2B Pin Table'!B154,B2B!A:A,0),4)),"---")</f>
        <v>JM2</v>
      </c>
      <c r="G154" s="23" t="str">
        <f>IFERROR(IF((COUNTIF(B2B!A150:K150,L152)&lt;0),"---",INDEX(B2B!A:K,MATCH('B2B Pin Table'!B154,B2B!A:A,0),5)),"---")</f>
        <v>49</v>
      </c>
      <c r="H154" s="23" t="str">
        <f>IFERROR(IF(VLOOKUP($D154&amp;"-"&amp;$E154,IF($H$4="TEBA0714_REV01",CALC_CONN_TEBA0714_REV01!$F:$I,IF($H$4="TEBB0714_REV01",CALC_CONN_TEBB0714_REV01!$F:$I,IF($H$4="TEBT0714_REV01",CALC_CONN_TEBT0714_REV01!$F:$I))),4,0)="--","---",IF($H$4="TEBA0714_REV01",CALC_CONN_TEBA0714_REV01!$G154&amp; " --&gt; " &amp;CALC_CONN_TEBA0714_REV01!$I154&amp; " --&gt; ",IF($H$4="TEBB0714_REV01",CALC_CONN_TEBB0714_REV01!$G154&amp; " --&gt; " &amp;CALC_CONN_TEBB0714_REV01!$I154&amp; " --&gt; ",IF($H$4="TEBT0714_REV01",CALC_CONN_TEBT0714_REV01!$G154&amp; " --&gt; " &amp;CALC_CONN_TEBT0714_REV01!$I154&amp; " --&gt; ")))),"---")</f>
        <v>---</v>
      </c>
      <c r="I154" s="23" t="str">
        <f>IFERROR(IF(VLOOKUP($D154&amp;"-"&amp;$E154,IF($H$4="TEBA0714_REV01",CALC_CONN_TEBA0714_REV01!$F:$H,IF($H$4="TEBB0714_REV01",CALC_CONN_TEBB0714_REV01!$F:$H,IF($H$4="TEBT0714_REV01",CALC_CONN_TEBT0714_REV01!$F:$H))),3,0)="--",VLOOKUP($D154&amp;"-"&amp;$E154,IF($H$4="TEBA0714_REV01",CALC_CONN_TEBA0714_REV01!$F:$H,IF($H$4="TEBB0714_REV01",CALC_CONN_TEBB0714_REV01!$F:$H,IF($H$4="TEBT0714_REV01",CALC_CONN_TEBT0714_REV01!$F:$H))),2,0),VLOOKUP($D154&amp;"-"&amp;$E154,IF($H$4="TEBA0714_REV01",CALC_CONN_TEBA0714_REV01!$F:$H,IF($H$4="TEBB0714_REV01",CALC_CONN_TEBB0714_REV01!$F:$H,IF($H$4="TEBT0714_REV01",CALC_CONN_TEBT0714_REV01!$F:$H))),3,0)),"---")</f>
        <v>---</v>
      </c>
      <c r="J154" s="23" t="str">
        <f>IFERROR(VLOOKUP(I154,IF($H$4="TEBA0714_REV01",RAW_c_TEBA0714_REV01!$AE:$AM,IF($H$4="TEBB0714_REV01",RAW_c_TEBB0714_REV01!$AE:$AM,IF($H$4="TEBT0714_REV01",RAW_c_TEBT0714_REV01!$AE:$AM))),9,0),"---")</f>
        <v>---</v>
      </c>
      <c r="K154" s="23" t="str">
        <f>IFERROR(VLOOKUP(D154&amp;"-"&amp;E154,IF($H$4="TEBA0714_REV01",RAW_c_TEBA0714_REV01!$AD:$AK,IF($H$4="TEBB0714_REV01",RAW_c_TEBB0714_REV01!$AD:$AK,IF($H$4="TEBT0714_REV01",RAW_c_TEBT0714_REV01!$AD:$AK,"???"))),6,0),"---")</f>
        <v>---</v>
      </c>
      <c r="L154" s="23" t="str">
        <f>IFERROR(VLOOKUP(D154&amp;"-"&amp;E154,IF($H$4="TEBA0714_REV01",RAW_c_TEBA0714_REV01!$AD:$AL,IF($H$4="TEBB0714_REV01",RAW_c_TEBB0714_REV01!$AD:$AL,IF($H$4="TEBT0714_REV01",RAW_c_TEBT0714_REV01!$AD:$AL,"???"))),9,0),"---")</f>
        <v>---</v>
      </c>
      <c r="M154" s="23" t="str">
        <f>IFERROR(IF(VLOOKUP($F154&amp;"-"&amp;$G154,IF($M$4="TE0714_REV01",RAW_m_TE0714_REV01!$F:$AU,IF($M$4="TE0714_REV02",RAW_m_TE0714_REV02!$F:$AU,IF($M$4="TE0714_REV03",RAW_m_TE0714_REV03!$F:$AU))),43,0)="--","---",IF($M$4="TE0714_REV01",RAW_m_TE0714_REV01!$AT154&amp; " --&gt; " &amp;RAW_m_TE0714_REV01!$AU154&amp; " --&gt; ",IF($M$4="TE0714_REV02",RAW_m_TE0714_REV02!$AT154&amp; " --&gt; " &amp;RAW_m_TE0714_REV02!$AU154&amp; " --&gt; ",IF($M$4="TE0714_REV03",RAW_m_TE0714_REV03!$AT154&amp; " --&gt; " &amp;RAW_m_TE0714_REV03!$AU154&amp; " --&gt; ")))),"---")</f>
        <v>---</v>
      </c>
      <c r="N154" s="23" t="str">
        <f>IFERROR(VLOOKUP(F154&amp;"-"&amp;G154,IF($M$4="TE0714_REV01",RAW_m_TE0714_REV01!$AD:$AJ,IF($M$4="TE0714_REV02",RAW_m_TE0714_REV02!$AD:$AJ,IF($M$4="TE0714_REV03",RAW_m_TE0714_REV03!$AD:$AJ))),7,0),"---")</f>
        <v>---</v>
      </c>
      <c r="O154" s="23" t="str">
        <f>IFERROR(VLOOKUP(N154,IF($M$4="TE0714_REV01",RAW_m_TE0714_REV01!$AJ:$AK,IF($M$4="TE0714_REV02",RAW_m_TE0714_REV02!$AJ:$AK,IF($M$4="TE0714_REV03",RAW_m_TE0714_REV03!$AJ:$AK))),2,0),"---")</f>
        <v>---</v>
      </c>
      <c r="P154" s="23" t="str">
        <f>IFERROR(VLOOKUP(F154&amp;"-"&amp;G154,IF($M$4="TE0714_REV01",RAW_m_TE0714_REV01!$AD:$AG,IF($M$4="TE0714_REV02",RAW_m_TE0714_REV02!$AD:$AG,IF($M$4="TE0714_REV03",RAW_m_TE0714_REV03!$AD:$AG))),3,0),"---")</f>
        <v>---</v>
      </c>
      <c r="Q154" s="23" t="str">
        <f>IFERROR(VLOOKUP(N154,IF($M$4="TE0714_REV01",RAW_m_TE0714_REV01!$AE:$AH,IF($M$4="TE0714_REV02",RAW_m_TE0714_REV02!$AE:$AH,IF($M$4="TE0714_REV03",RAW_m_TE0714_REV03!$AE:$AH))),4,0),"---")</f>
        <v>---</v>
      </c>
      <c r="R154" s="23" t="str">
        <f>IFERROR(VLOOKUP(F154&amp;"-"&amp;G154,IF($M$4="TE0714_REV01",RAW_m_TE0714_REV01!$AD:$AG,IF($M$4="TE0714_REV02",RAW_m_TE0714_REV02!$AD:$AG,IF($M$4="TE0714_REV03",RAW_m_TE0714_REV03!$AD:$AG))),4,0),"---")</f>
        <v>---</v>
      </c>
    </row>
    <row r="155" spans="2:18" x14ac:dyDescent="0.25">
      <c r="B155" s="4">
        <v>150</v>
      </c>
      <c r="C155" s="23" t="str">
        <f>IFERROR(INDEX(B2B!A:F,MATCH('B2B Pin Table'!B155,B2B!A:A,0),6),"---")</f>
        <v>50</v>
      </c>
      <c r="D155" s="57" t="str">
        <f>IFERROR(IF((COUNTIF(B2B!A151:K151,H153)&lt;0),"---",INDEX(B2B!A:K,MATCH('B2B Pin Table'!B155,B2B!A:A,0),2)),"---")</f>
        <v>JM2</v>
      </c>
      <c r="E155" s="58" t="str">
        <f>IFERROR(IF((COUNTIF(B2B!A151:K151,H153)&lt;0),"---",INDEX(B2B!A:K,MATCH('B2B Pin Table'!B155,B2B!A:A,0),3)),"---")</f>
        <v>49</v>
      </c>
      <c r="F155" s="57" t="str">
        <f>IFERROR(IF((COUNTIF(B2B!A151:K151,L153)&lt;0),"---",INDEX(B2B!A:K,MATCH('B2B Pin Table'!B155,B2B!A:A,0),4)),"---")</f>
        <v>JM2</v>
      </c>
      <c r="G155" s="23" t="str">
        <f>IFERROR(IF((COUNTIF(B2B!A151:K151,L153)&lt;0),"---",INDEX(B2B!A:K,MATCH('B2B Pin Table'!B155,B2B!A:A,0),5)),"---")</f>
        <v>50</v>
      </c>
      <c r="H155" s="23" t="str">
        <f>IFERROR(IF(VLOOKUP($D155&amp;"-"&amp;$E155,IF($H$4="TEBA0714_REV01",CALC_CONN_TEBA0714_REV01!$F:$I,IF($H$4="TEBB0714_REV01",CALC_CONN_TEBB0714_REV01!$F:$I,IF($H$4="TEBT0714_REV01",CALC_CONN_TEBT0714_REV01!$F:$I))),4,0)="--","---",IF($H$4="TEBA0714_REV01",CALC_CONN_TEBA0714_REV01!$G155&amp; " --&gt; " &amp;CALC_CONN_TEBA0714_REV01!$I155&amp; " --&gt; ",IF($H$4="TEBB0714_REV01",CALC_CONN_TEBB0714_REV01!$G155&amp; " --&gt; " &amp;CALC_CONN_TEBB0714_REV01!$I155&amp; " --&gt; ",IF($H$4="TEBT0714_REV01",CALC_CONN_TEBT0714_REV01!$G155&amp; " --&gt; " &amp;CALC_CONN_TEBT0714_REV01!$I155&amp; " --&gt; ")))),"---")</f>
        <v>---</v>
      </c>
      <c r="I155" s="23" t="str">
        <f>IFERROR(IF(VLOOKUP($D155&amp;"-"&amp;$E155,IF($H$4="TEBA0714_REV01",CALC_CONN_TEBA0714_REV01!$F:$H,IF($H$4="TEBB0714_REV01",CALC_CONN_TEBB0714_REV01!$F:$H,IF($H$4="TEBT0714_REV01",CALC_CONN_TEBT0714_REV01!$F:$H))),3,0)="--",VLOOKUP($D155&amp;"-"&amp;$E155,IF($H$4="TEBA0714_REV01",CALC_CONN_TEBA0714_REV01!$F:$H,IF($H$4="TEBB0714_REV01",CALC_CONN_TEBB0714_REV01!$F:$H,IF($H$4="TEBT0714_REV01",CALC_CONN_TEBT0714_REV01!$F:$H))),2,0),VLOOKUP($D155&amp;"-"&amp;$E155,IF($H$4="TEBA0714_REV01",CALC_CONN_TEBA0714_REV01!$F:$H,IF($H$4="TEBB0714_REV01",CALC_CONN_TEBB0714_REV01!$F:$H,IF($H$4="TEBT0714_REV01",CALC_CONN_TEBT0714_REV01!$F:$H))),3,0)),"---")</f>
        <v>---</v>
      </c>
      <c r="J155" s="23" t="str">
        <f>IFERROR(VLOOKUP(I155,IF($H$4="TEBA0714_REV01",RAW_c_TEBA0714_REV01!$AE:$AM,IF($H$4="TEBB0714_REV01",RAW_c_TEBB0714_REV01!$AE:$AM,IF($H$4="TEBT0714_REV01",RAW_c_TEBT0714_REV01!$AE:$AM))),9,0),"---")</f>
        <v>---</v>
      </c>
      <c r="K155" s="23" t="str">
        <f>IFERROR(VLOOKUP(D155&amp;"-"&amp;E155,IF($H$4="TEBA0714_REV01",RAW_c_TEBA0714_REV01!$AD:$AK,IF($H$4="TEBB0714_REV01",RAW_c_TEBB0714_REV01!$AD:$AK,IF($H$4="TEBT0714_REV01",RAW_c_TEBT0714_REV01!$AD:$AK,"???"))),6,0),"---")</f>
        <v>---</v>
      </c>
      <c r="L155" s="23" t="str">
        <f>IFERROR(VLOOKUP(D155&amp;"-"&amp;E155,IF($H$4="TEBA0714_REV01",RAW_c_TEBA0714_REV01!$AD:$AL,IF($H$4="TEBB0714_REV01",RAW_c_TEBB0714_REV01!$AD:$AL,IF($H$4="TEBT0714_REV01",RAW_c_TEBT0714_REV01!$AD:$AL,"???"))),9,0),"---")</f>
        <v>---</v>
      </c>
      <c r="M155" s="23" t="str">
        <f>IFERROR(IF(VLOOKUP($F155&amp;"-"&amp;$G155,IF($M$4="TE0714_REV01",RAW_m_TE0714_REV01!$F:$AU,IF($M$4="TE0714_REV02",RAW_m_TE0714_REV02!$F:$AU,IF($M$4="TE0714_REV03",RAW_m_TE0714_REV03!$F:$AU))),43,0)="--","---",IF($M$4="TE0714_REV01",RAW_m_TE0714_REV01!$AT155&amp; " --&gt; " &amp;RAW_m_TE0714_REV01!$AU155&amp; " --&gt; ",IF($M$4="TE0714_REV02",RAW_m_TE0714_REV02!$AT155&amp; " --&gt; " &amp;RAW_m_TE0714_REV02!$AU155&amp; " --&gt; ",IF($M$4="TE0714_REV03",RAW_m_TE0714_REV03!$AT155&amp; " --&gt; " &amp;RAW_m_TE0714_REV03!$AU155&amp; " --&gt; ")))),"---")</f>
        <v>---</v>
      </c>
      <c r="N155" s="23" t="str">
        <f>IFERROR(VLOOKUP(F155&amp;"-"&amp;G155,IF($M$4="TE0714_REV01",RAW_m_TE0714_REV01!$AD:$AJ,IF($M$4="TE0714_REV02",RAW_m_TE0714_REV02!$AD:$AJ,IF($M$4="TE0714_REV03",RAW_m_TE0714_REV03!$AD:$AJ))),7,0),"---")</f>
        <v>---</v>
      </c>
      <c r="O155" s="23" t="str">
        <f>IFERROR(VLOOKUP(N155,IF($M$4="TE0714_REV01",RAW_m_TE0714_REV01!$AJ:$AK,IF($M$4="TE0714_REV02",RAW_m_TE0714_REV02!$AJ:$AK,IF($M$4="TE0714_REV03",RAW_m_TE0714_REV03!$AJ:$AK))),2,0),"---")</f>
        <v>---</v>
      </c>
      <c r="P155" s="23" t="str">
        <f>IFERROR(VLOOKUP(F155&amp;"-"&amp;G155,IF($M$4="TE0714_REV01",RAW_m_TE0714_REV01!$AD:$AG,IF($M$4="TE0714_REV02",RAW_m_TE0714_REV02!$AD:$AG,IF($M$4="TE0714_REV03",RAW_m_TE0714_REV03!$AD:$AG))),3,0),"---")</f>
        <v>---</v>
      </c>
      <c r="Q155" s="23" t="str">
        <f>IFERROR(VLOOKUP(N155,IF($M$4="TE0714_REV01",RAW_m_TE0714_REV01!$AE:$AH,IF($M$4="TE0714_REV02",RAW_m_TE0714_REV02!$AE:$AH,IF($M$4="TE0714_REV03",RAW_m_TE0714_REV03!$AE:$AH))),4,0),"---")</f>
        <v>---</v>
      </c>
      <c r="R155" s="23" t="str">
        <f>IFERROR(VLOOKUP(F155&amp;"-"&amp;G155,IF($M$4="TE0714_REV01",RAW_m_TE0714_REV01!$AD:$AG,IF($M$4="TE0714_REV02",RAW_m_TE0714_REV02!$AD:$AG,IF($M$4="TE0714_REV03",RAW_m_TE0714_REV03!$AD:$AG))),4,0),"---")</f>
        <v>---</v>
      </c>
    </row>
    <row r="156" spans="2:18" x14ac:dyDescent="0.25">
      <c r="B156" s="4">
        <v>151</v>
      </c>
      <c r="C156" s="23" t="str">
        <f>IFERROR(INDEX(B2B!A:F,MATCH('B2B Pin Table'!B156,B2B!A:A,0),6),"---")</f>
        <v>51</v>
      </c>
      <c r="D156" s="57" t="str">
        <f>IFERROR(IF((COUNTIF(B2B!A152:K152,H154)&lt;0),"---",INDEX(B2B!A:K,MATCH('B2B Pin Table'!B156,B2B!A:A,0),2)),"---")</f>
        <v>JM2</v>
      </c>
      <c r="E156" s="58" t="str">
        <f>IFERROR(IF((COUNTIF(B2B!A152:K152,H154)&lt;0),"---",INDEX(B2B!A:K,MATCH('B2B Pin Table'!B156,B2B!A:A,0),3)),"---")</f>
        <v>52</v>
      </c>
      <c r="F156" s="57" t="str">
        <f>IFERROR(IF((COUNTIF(B2B!A152:K152,L154)&lt;0),"---",INDEX(B2B!A:K,MATCH('B2B Pin Table'!B156,B2B!A:A,0),4)),"---")</f>
        <v>JM2</v>
      </c>
      <c r="G156" s="23" t="str">
        <f>IFERROR(IF((COUNTIF(B2B!A152:K152,L154)&lt;0),"---",INDEX(B2B!A:K,MATCH('B2B Pin Table'!B156,B2B!A:A,0),5)),"---")</f>
        <v>51</v>
      </c>
      <c r="H156" s="23" t="str">
        <f>IFERROR(IF(VLOOKUP($D156&amp;"-"&amp;$E156,IF($H$4="TEBA0714_REV01",CALC_CONN_TEBA0714_REV01!$F:$I,IF($H$4="TEBB0714_REV01",CALC_CONN_TEBB0714_REV01!$F:$I,IF($H$4="TEBT0714_REV01",CALC_CONN_TEBT0714_REV01!$F:$I))),4,0)="--","---",IF($H$4="TEBA0714_REV01",CALC_CONN_TEBA0714_REV01!$G156&amp; " --&gt; " &amp;CALC_CONN_TEBA0714_REV01!$I156&amp; " --&gt; ",IF($H$4="TEBB0714_REV01",CALC_CONN_TEBB0714_REV01!$G156&amp; " --&gt; " &amp;CALC_CONN_TEBB0714_REV01!$I156&amp; " --&gt; ",IF($H$4="TEBT0714_REV01",CALC_CONN_TEBT0714_REV01!$G156&amp; " --&gt; " &amp;CALC_CONN_TEBT0714_REV01!$I156&amp; " --&gt; ")))),"---")</f>
        <v>---</v>
      </c>
      <c r="I156" s="23" t="str">
        <f>IFERROR(IF(VLOOKUP($D156&amp;"-"&amp;$E156,IF($H$4="TEBA0714_REV01",CALC_CONN_TEBA0714_REV01!$F:$H,IF($H$4="TEBB0714_REV01",CALC_CONN_TEBB0714_REV01!$F:$H,IF($H$4="TEBT0714_REV01",CALC_CONN_TEBT0714_REV01!$F:$H))),3,0)="--",VLOOKUP($D156&amp;"-"&amp;$E156,IF($H$4="TEBA0714_REV01",CALC_CONN_TEBA0714_REV01!$F:$H,IF($H$4="TEBB0714_REV01",CALC_CONN_TEBB0714_REV01!$F:$H,IF($H$4="TEBT0714_REV01",CALC_CONN_TEBT0714_REV01!$F:$H))),2,0),VLOOKUP($D156&amp;"-"&amp;$E156,IF($H$4="TEBA0714_REV01",CALC_CONN_TEBA0714_REV01!$F:$H,IF($H$4="TEBB0714_REV01",CALC_CONN_TEBB0714_REV01!$F:$H,IF($H$4="TEBT0714_REV01",CALC_CONN_TEBT0714_REV01!$F:$H))),3,0)),"---")</f>
        <v>---</v>
      </c>
      <c r="J156" s="23" t="str">
        <f>IFERROR(VLOOKUP(I156,IF($H$4="TEBA0714_REV01",RAW_c_TEBA0714_REV01!$AE:$AM,IF($H$4="TEBB0714_REV01",RAW_c_TEBB0714_REV01!$AE:$AM,IF($H$4="TEBT0714_REV01",RAW_c_TEBT0714_REV01!$AE:$AM))),9,0),"---")</f>
        <v>---</v>
      </c>
      <c r="K156" s="23" t="str">
        <f>IFERROR(VLOOKUP(D156&amp;"-"&amp;E156,IF($H$4="TEBA0714_REV01",RAW_c_TEBA0714_REV01!$AD:$AK,IF($H$4="TEBB0714_REV01",RAW_c_TEBB0714_REV01!$AD:$AK,IF($H$4="TEBT0714_REV01",RAW_c_TEBT0714_REV01!$AD:$AK,"???"))),6,0),"---")</f>
        <v>---</v>
      </c>
      <c r="L156" s="23" t="str">
        <f>IFERROR(VLOOKUP(D156&amp;"-"&amp;E156,IF($H$4="TEBA0714_REV01",RAW_c_TEBA0714_REV01!$AD:$AL,IF($H$4="TEBB0714_REV01",RAW_c_TEBB0714_REV01!$AD:$AL,IF($H$4="TEBT0714_REV01",RAW_c_TEBT0714_REV01!$AD:$AL,"???"))),9,0),"---")</f>
        <v>---</v>
      </c>
      <c r="M156" s="23" t="str">
        <f>IFERROR(IF(VLOOKUP($F156&amp;"-"&amp;$G156,IF($M$4="TE0714_REV01",RAW_m_TE0714_REV01!$F:$AU,IF($M$4="TE0714_REV02",RAW_m_TE0714_REV02!$F:$AU,IF($M$4="TE0714_REV03",RAW_m_TE0714_REV03!$F:$AU))),43,0)="--","---",IF($M$4="TE0714_REV01",RAW_m_TE0714_REV01!$AT156&amp; " --&gt; " &amp;RAW_m_TE0714_REV01!$AU156&amp; " --&gt; ",IF($M$4="TE0714_REV02",RAW_m_TE0714_REV02!$AT156&amp; " --&gt; " &amp;RAW_m_TE0714_REV02!$AU156&amp; " --&gt; ",IF($M$4="TE0714_REV03",RAW_m_TE0714_REV03!$AT156&amp; " --&gt; " &amp;RAW_m_TE0714_REV03!$AU156&amp; " --&gt; ")))),"---")</f>
        <v>---</v>
      </c>
      <c r="N156" s="23" t="str">
        <f>IFERROR(VLOOKUP(F156&amp;"-"&amp;G156,IF($M$4="TE0714_REV01",RAW_m_TE0714_REV01!$AD:$AJ,IF($M$4="TE0714_REV02",RAW_m_TE0714_REV02!$AD:$AJ,IF($M$4="TE0714_REV03",RAW_m_TE0714_REV03!$AD:$AJ))),7,0),"---")</f>
        <v>---</v>
      </c>
      <c r="O156" s="23" t="str">
        <f>IFERROR(VLOOKUP(N156,IF($M$4="TE0714_REV01",RAW_m_TE0714_REV01!$AJ:$AK,IF($M$4="TE0714_REV02",RAW_m_TE0714_REV02!$AJ:$AK,IF($M$4="TE0714_REV03",RAW_m_TE0714_REV03!$AJ:$AK))),2,0),"---")</f>
        <v>---</v>
      </c>
      <c r="P156" s="23" t="str">
        <f>IFERROR(VLOOKUP(F156&amp;"-"&amp;G156,IF($M$4="TE0714_REV01",RAW_m_TE0714_REV01!$AD:$AG,IF($M$4="TE0714_REV02",RAW_m_TE0714_REV02!$AD:$AG,IF($M$4="TE0714_REV03",RAW_m_TE0714_REV03!$AD:$AG))),3,0),"---")</f>
        <v>---</v>
      </c>
      <c r="Q156" s="23" t="str">
        <f>IFERROR(VLOOKUP(N156,IF($M$4="TE0714_REV01",RAW_m_TE0714_REV01!$AE:$AH,IF($M$4="TE0714_REV02",RAW_m_TE0714_REV02!$AE:$AH,IF($M$4="TE0714_REV03",RAW_m_TE0714_REV03!$AE:$AH))),4,0),"---")</f>
        <v>---</v>
      </c>
      <c r="R156" s="23" t="str">
        <f>IFERROR(VLOOKUP(F156&amp;"-"&amp;G156,IF($M$4="TE0714_REV01",RAW_m_TE0714_REV01!$AD:$AG,IF($M$4="TE0714_REV02",RAW_m_TE0714_REV02!$AD:$AG,IF($M$4="TE0714_REV03",RAW_m_TE0714_REV03!$AD:$AG))),4,0),"---")</f>
        <v>---</v>
      </c>
    </row>
    <row r="157" spans="2:18" x14ac:dyDescent="0.25">
      <c r="B157" s="4">
        <v>152</v>
      </c>
      <c r="C157" s="23" t="str">
        <f>IFERROR(INDEX(B2B!A:F,MATCH('B2B Pin Table'!B157,B2B!A:A,0),6),"---")</f>
        <v>52</v>
      </c>
      <c r="D157" s="57" t="str">
        <f>IFERROR(IF((COUNTIF(B2B!A153:K153,H155)&lt;0),"---",INDEX(B2B!A:K,MATCH('B2B Pin Table'!B157,B2B!A:A,0),2)),"---")</f>
        <v>JM2</v>
      </c>
      <c r="E157" s="58" t="str">
        <f>IFERROR(IF((COUNTIF(B2B!A153:K153,H155)&lt;0),"---",INDEX(B2B!A:K,MATCH('B2B Pin Table'!B157,B2B!A:A,0),3)),"---")</f>
        <v>51</v>
      </c>
      <c r="F157" s="57" t="str">
        <f>IFERROR(IF((COUNTIF(B2B!A153:K153,L155)&lt;0),"---",INDEX(B2B!A:K,MATCH('B2B Pin Table'!B157,B2B!A:A,0),4)),"---")</f>
        <v>JM2</v>
      </c>
      <c r="G157" s="23" t="str">
        <f>IFERROR(IF((COUNTIF(B2B!A153:K153,L155)&lt;0),"---",INDEX(B2B!A:K,MATCH('B2B Pin Table'!B157,B2B!A:A,0),5)),"---")</f>
        <v>52</v>
      </c>
      <c r="H157" s="23" t="str">
        <f>IFERROR(IF(VLOOKUP($D157&amp;"-"&amp;$E157,IF($H$4="TEBA0714_REV01",CALC_CONN_TEBA0714_REV01!$F:$I,IF($H$4="TEBB0714_REV01",CALC_CONN_TEBB0714_REV01!$F:$I,IF($H$4="TEBT0714_REV01",CALC_CONN_TEBT0714_REV01!$F:$I))),4,0)="--","---",IF($H$4="TEBA0714_REV01",CALC_CONN_TEBA0714_REV01!$G157&amp; " --&gt; " &amp;CALC_CONN_TEBA0714_REV01!$I157&amp; " --&gt; ",IF($H$4="TEBB0714_REV01",CALC_CONN_TEBB0714_REV01!$G157&amp; " --&gt; " &amp;CALC_CONN_TEBB0714_REV01!$I157&amp; " --&gt; ",IF($H$4="TEBT0714_REV01",CALC_CONN_TEBT0714_REV01!$G157&amp; " --&gt; " &amp;CALC_CONN_TEBT0714_REV01!$I157&amp; " --&gt; ")))),"---")</f>
        <v>---</v>
      </c>
      <c r="I157" s="23" t="str">
        <f>IFERROR(IF(VLOOKUP($D157&amp;"-"&amp;$E157,IF($H$4="TEBA0714_REV01",CALC_CONN_TEBA0714_REV01!$F:$H,IF($H$4="TEBB0714_REV01",CALC_CONN_TEBB0714_REV01!$F:$H,IF($H$4="TEBT0714_REV01",CALC_CONN_TEBT0714_REV01!$F:$H))),3,0)="--",VLOOKUP($D157&amp;"-"&amp;$E157,IF($H$4="TEBA0714_REV01",CALC_CONN_TEBA0714_REV01!$F:$H,IF($H$4="TEBB0714_REV01",CALC_CONN_TEBB0714_REV01!$F:$H,IF($H$4="TEBT0714_REV01",CALC_CONN_TEBT0714_REV01!$F:$H))),2,0),VLOOKUP($D157&amp;"-"&amp;$E157,IF($H$4="TEBA0714_REV01",CALC_CONN_TEBA0714_REV01!$F:$H,IF($H$4="TEBB0714_REV01",CALC_CONN_TEBB0714_REV01!$F:$H,IF($H$4="TEBT0714_REV01",CALC_CONN_TEBT0714_REV01!$F:$H))),3,0)),"---")</f>
        <v>---</v>
      </c>
      <c r="J157" s="23" t="str">
        <f>IFERROR(VLOOKUP(I157,IF($H$4="TEBA0714_REV01",RAW_c_TEBA0714_REV01!$AE:$AM,IF($H$4="TEBB0714_REV01",RAW_c_TEBB0714_REV01!$AE:$AM,IF($H$4="TEBT0714_REV01",RAW_c_TEBT0714_REV01!$AE:$AM))),9,0),"---")</f>
        <v>---</v>
      </c>
      <c r="K157" s="23" t="str">
        <f>IFERROR(VLOOKUP(D157&amp;"-"&amp;E157,IF($H$4="TEBA0714_REV01",RAW_c_TEBA0714_REV01!$AD:$AK,IF($H$4="TEBB0714_REV01",RAW_c_TEBB0714_REV01!$AD:$AK,IF($H$4="TEBT0714_REV01",RAW_c_TEBT0714_REV01!$AD:$AK,"???"))),6,0),"---")</f>
        <v>---</v>
      </c>
      <c r="L157" s="23" t="str">
        <f>IFERROR(VLOOKUP(D157&amp;"-"&amp;E157,IF($H$4="TEBA0714_REV01",RAW_c_TEBA0714_REV01!$AD:$AL,IF($H$4="TEBB0714_REV01",RAW_c_TEBB0714_REV01!$AD:$AL,IF($H$4="TEBT0714_REV01",RAW_c_TEBT0714_REV01!$AD:$AL,"???"))),9,0),"---")</f>
        <v>---</v>
      </c>
      <c r="M157" s="23" t="str">
        <f>IFERROR(IF(VLOOKUP($F157&amp;"-"&amp;$G157,IF($M$4="TE0714_REV01",RAW_m_TE0714_REV01!$F:$AU,IF($M$4="TE0714_REV02",RAW_m_TE0714_REV02!$F:$AU,IF($M$4="TE0714_REV03",RAW_m_TE0714_REV03!$F:$AU))),43,0)="--","---",IF($M$4="TE0714_REV01",RAW_m_TE0714_REV01!$AT157&amp; " --&gt; " &amp;RAW_m_TE0714_REV01!$AU157&amp; " --&gt; ",IF($M$4="TE0714_REV02",RAW_m_TE0714_REV02!$AT157&amp; " --&gt; " &amp;RAW_m_TE0714_REV02!$AU157&amp; " --&gt; ",IF($M$4="TE0714_REV03",RAW_m_TE0714_REV03!$AT157&amp; " --&gt; " &amp;RAW_m_TE0714_REV03!$AU157&amp; " --&gt; ")))),"---")</f>
        <v>---</v>
      </c>
      <c r="N157" s="23" t="str">
        <f>IFERROR(VLOOKUP(F157&amp;"-"&amp;G157,IF($M$4="TE0714_REV01",RAW_m_TE0714_REV01!$AD:$AJ,IF($M$4="TE0714_REV02",RAW_m_TE0714_REV02!$AD:$AJ,IF($M$4="TE0714_REV03",RAW_m_TE0714_REV03!$AD:$AJ))),7,0),"---")</f>
        <v>---</v>
      </c>
      <c r="O157" s="23" t="str">
        <f>IFERROR(VLOOKUP(N157,IF($M$4="TE0714_REV01",RAW_m_TE0714_REV01!$AJ:$AK,IF($M$4="TE0714_REV02",RAW_m_TE0714_REV02!$AJ:$AK,IF($M$4="TE0714_REV03",RAW_m_TE0714_REV03!$AJ:$AK))),2,0),"---")</f>
        <v>---</v>
      </c>
      <c r="P157" s="23" t="str">
        <f>IFERROR(VLOOKUP(F157&amp;"-"&amp;G157,IF($M$4="TE0714_REV01",RAW_m_TE0714_REV01!$AD:$AG,IF($M$4="TE0714_REV02",RAW_m_TE0714_REV02!$AD:$AG,IF($M$4="TE0714_REV03",RAW_m_TE0714_REV03!$AD:$AG))),3,0),"---")</f>
        <v>---</v>
      </c>
      <c r="Q157" s="23" t="str">
        <f>IFERROR(VLOOKUP(N157,IF($M$4="TE0714_REV01",RAW_m_TE0714_REV01!$AE:$AH,IF($M$4="TE0714_REV02",RAW_m_TE0714_REV02!$AE:$AH,IF($M$4="TE0714_REV03",RAW_m_TE0714_REV03!$AE:$AH))),4,0),"---")</f>
        <v>---</v>
      </c>
      <c r="R157" s="23" t="str">
        <f>IFERROR(VLOOKUP(F157&amp;"-"&amp;G157,IF($M$4="TE0714_REV01",RAW_m_TE0714_REV01!$AD:$AG,IF($M$4="TE0714_REV02",RAW_m_TE0714_REV02!$AD:$AG,IF($M$4="TE0714_REV03",RAW_m_TE0714_REV03!$AD:$AG))),4,0),"---")</f>
        <v>---</v>
      </c>
    </row>
    <row r="158" spans="2:18" x14ac:dyDescent="0.25">
      <c r="B158" s="4">
        <v>153</v>
      </c>
      <c r="C158" s="23" t="str">
        <f>IFERROR(INDEX(B2B!A:F,MATCH('B2B Pin Table'!B158,B2B!A:A,0),6),"---")</f>
        <v>53</v>
      </c>
      <c r="D158" s="57" t="str">
        <f>IFERROR(IF((COUNTIF(B2B!A154:K154,H156)&lt;0),"---",INDEX(B2B!A:K,MATCH('B2B Pin Table'!B158,B2B!A:A,0),2)),"---")</f>
        <v>JM2</v>
      </c>
      <c r="E158" s="58" t="str">
        <f>IFERROR(IF((COUNTIF(B2B!A154:K154,H156)&lt;0),"---",INDEX(B2B!A:K,MATCH('B2B Pin Table'!B158,B2B!A:A,0),3)),"---")</f>
        <v>54</v>
      </c>
      <c r="F158" s="57" t="str">
        <f>IFERROR(IF((COUNTIF(B2B!A154:K154,L156)&lt;0),"---",INDEX(B2B!A:K,MATCH('B2B Pin Table'!B158,B2B!A:A,0),4)),"---")</f>
        <v>JM2</v>
      </c>
      <c r="G158" s="23" t="str">
        <f>IFERROR(IF((COUNTIF(B2B!A154:K154,L156)&lt;0),"---",INDEX(B2B!A:K,MATCH('B2B Pin Table'!B158,B2B!A:A,0),5)),"---")</f>
        <v>53</v>
      </c>
      <c r="H158" s="23" t="str">
        <f>IFERROR(IF(VLOOKUP($D158&amp;"-"&amp;$E158,IF($H$4="TEBA0714_REV01",CALC_CONN_TEBA0714_REV01!$F:$I,IF($H$4="TEBB0714_REV01",CALC_CONN_TEBB0714_REV01!$F:$I,IF($H$4="TEBT0714_REV01",CALC_CONN_TEBT0714_REV01!$F:$I))),4,0)="--","---",IF($H$4="TEBA0714_REV01",CALC_CONN_TEBA0714_REV01!$G158&amp; " --&gt; " &amp;CALC_CONN_TEBA0714_REV01!$I158&amp; " --&gt; ",IF($H$4="TEBB0714_REV01",CALC_CONN_TEBB0714_REV01!$G158&amp; " --&gt; " &amp;CALC_CONN_TEBB0714_REV01!$I158&amp; " --&gt; ",IF($H$4="TEBT0714_REV01",CALC_CONN_TEBT0714_REV01!$G158&amp; " --&gt; " &amp;CALC_CONN_TEBT0714_REV01!$I158&amp; " --&gt; ")))),"---")</f>
        <v>---</v>
      </c>
      <c r="I158" s="23" t="str">
        <f>IFERROR(IF(VLOOKUP($D158&amp;"-"&amp;$E158,IF($H$4="TEBA0714_REV01",CALC_CONN_TEBA0714_REV01!$F:$H,IF($H$4="TEBB0714_REV01",CALC_CONN_TEBB0714_REV01!$F:$H,IF($H$4="TEBT0714_REV01",CALC_CONN_TEBT0714_REV01!$F:$H))),3,0)="--",VLOOKUP($D158&amp;"-"&amp;$E158,IF($H$4="TEBA0714_REV01",CALC_CONN_TEBA0714_REV01!$F:$H,IF($H$4="TEBB0714_REV01",CALC_CONN_TEBB0714_REV01!$F:$H,IF($H$4="TEBT0714_REV01",CALC_CONN_TEBT0714_REV01!$F:$H))),2,0),VLOOKUP($D158&amp;"-"&amp;$E158,IF($H$4="TEBA0714_REV01",CALC_CONN_TEBA0714_REV01!$F:$H,IF($H$4="TEBB0714_REV01",CALC_CONN_TEBB0714_REV01!$F:$H,IF($H$4="TEBT0714_REV01",CALC_CONN_TEBT0714_REV01!$F:$H))),3,0)),"---")</f>
        <v>---</v>
      </c>
      <c r="J158" s="23" t="str">
        <f>IFERROR(VLOOKUP(I158,IF($H$4="TEBA0714_REV01",RAW_c_TEBA0714_REV01!$AE:$AM,IF($H$4="TEBB0714_REV01",RAW_c_TEBB0714_REV01!$AE:$AM,IF($H$4="TEBT0714_REV01",RAW_c_TEBT0714_REV01!$AE:$AM))),9,0),"---")</f>
        <v>---</v>
      </c>
      <c r="K158" s="23" t="str">
        <f>IFERROR(VLOOKUP(D158&amp;"-"&amp;E158,IF($H$4="TEBA0714_REV01",RAW_c_TEBA0714_REV01!$AD:$AK,IF($H$4="TEBB0714_REV01",RAW_c_TEBB0714_REV01!$AD:$AK,IF($H$4="TEBT0714_REV01",RAW_c_TEBT0714_REV01!$AD:$AK,"???"))),6,0),"---")</f>
        <v>---</v>
      </c>
      <c r="L158" s="23" t="str">
        <f>IFERROR(VLOOKUP(D158&amp;"-"&amp;E158,IF($H$4="TEBA0714_REV01",RAW_c_TEBA0714_REV01!$AD:$AL,IF($H$4="TEBB0714_REV01",RAW_c_TEBB0714_REV01!$AD:$AL,IF($H$4="TEBT0714_REV01",RAW_c_TEBT0714_REV01!$AD:$AL,"???"))),9,0),"---")</f>
        <v>---</v>
      </c>
      <c r="M158" s="23" t="str">
        <f>IFERROR(IF(VLOOKUP($F158&amp;"-"&amp;$G158,IF($M$4="TE0714_REV01",RAW_m_TE0714_REV01!$F:$AU,IF($M$4="TE0714_REV02",RAW_m_TE0714_REV02!$F:$AU,IF($M$4="TE0714_REV03",RAW_m_TE0714_REV03!$F:$AU))),43,0)="--","---",IF($M$4="TE0714_REV01",RAW_m_TE0714_REV01!$AT158&amp; " --&gt; " &amp;RAW_m_TE0714_REV01!$AU158&amp; " --&gt; ",IF($M$4="TE0714_REV02",RAW_m_TE0714_REV02!$AT158&amp; " --&gt; " &amp;RAW_m_TE0714_REV02!$AU158&amp; " --&gt; ",IF($M$4="TE0714_REV03",RAW_m_TE0714_REV03!$AT158&amp; " --&gt; " &amp;RAW_m_TE0714_REV03!$AU158&amp; " --&gt; ")))),"---")</f>
        <v>---</v>
      </c>
      <c r="N158" s="23" t="str">
        <f>IFERROR(VLOOKUP(F158&amp;"-"&amp;G158,IF($M$4="TE0714_REV01",RAW_m_TE0714_REV01!$AD:$AJ,IF($M$4="TE0714_REV02",RAW_m_TE0714_REV02!$AD:$AJ,IF($M$4="TE0714_REV03",RAW_m_TE0714_REV03!$AD:$AJ))),7,0),"---")</f>
        <v>---</v>
      </c>
      <c r="O158" s="23" t="str">
        <f>IFERROR(VLOOKUP(N158,IF($M$4="TE0714_REV01",RAW_m_TE0714_REV01!$AJ:$AK,IF($M$4="TE0714_REV02",RAW_m_TE0714_REV02!$AJ:$AK,IF($M$4="TE0714_REV03",RAW_m_TE0714_REV03!$AJ:$AK))),2,0),"---")</f>
        <v>---</v>
      </c>
      <c r="P158" s="23" t="str">
        <f>IFERROR(VLOOKUP(F158&amp;"-"&amp;G158,IF($M$4="TE0714_REV01",RAW_m_TE0714_REV01!$AD:$AG,IF($M$4="TE0714_REV02",RAW_m_TE0714_REV02!$AD:$AG,IF($M$4="TE0714_REV03",RAW_m_TE0714_REV03!$AD:$AG))),3,0),"---")</f>
        <v>---</v>
      </c>
      <c r="Q158" s="23" t="str">
        <f>IFERROR(VLOOKUP(N158,IF($M$4="TE0714_REV01",RAW_m_TE0714_REV01!$AE:$AH,IF($M$4="TE0714_REV02",RAW_m_TE0714_REV02!$AE:$AH,IF($M$4="TE0714_REV03",RAW_m_TE0714_REV03!$AE:$AH))),4,0),"---")</f>
        <v>---</v>
      </c>
      <c r="R158" s="23" t="str">
        <f>IFERROR(VLOOKUP(F158&amp;"-"&amp;G158,IF($M$4="TE0714_REV01",RAW_m_TE0714_REV01!$AD:$AG,IF($M$4="TE0714_REV02",RAW_m_TE0714_REV02!$AD:$AG,IF($M$4="TE0714_REV03",RAW_m_TE0714_REV03!$AD:$AG))),4,0),"---")</f>
        <v>---</v>
      </c>
    </row>
    <row r="159" spans="2:18" x14ac:dyDescent="0.25">
      <c r="B159" s="4">
        <v>154</v>
      </c>
      <c r="C159" s="23" t="str">
        <f>IFERROR(INDEX(B2B!A:F,MATCH('B2B Pin Table'!B159,B2B!A:A,0),6),"---")</f>
        <v>54</v>
      </c>
      <c r="D159" s="57" t="str">
        <f>IFERROR(IF((COUNTIF(B2B!A155:K155,H157)&lt;0),"---",INDEX(B2B!A:K,MATCH('B2B Pin Table'!B159,B2B!A:A,0),2)),"---")</f>
        <v>JM2</v>
      </c>
      <c r="E159" s="58" t="str">
        <f>IFERROR(IF((COUNTIF(B2B!A155:K155,H157)&lt;0),"---",INDEX(B2B!A:K,MATCH('B2B Pin Table'!B159,B2B!A:A,0),3)),"---")</f>
        <v>53</v>
      </c>
      <c r="F159" s="57" t="str">
        <f>IFERROR(IF((COUNTIF(B2B!A155:K155,L157)&lt;0),"---",INDEX(B2B!A:K,MATCH('B2B Pin Table'!B159,B2B!A:A,0),4)),"---")</f>
        <v>JM2</v>
      </c>
      <c r="G159" s="23" t="str">
        <f>IFERROR(IF((COUNTIF(B2B!A155:K155,L157)&lt;0),"---",INDEX(B2B!A:K,MATCH('B2B Pin Table'!B159,B2B!A:A,0),5)),"---")</f>
        <v>54</v>
      </c>
      <c r="H159" s="23" t="str">
        <f>IFERROR(IF(VLOOKUP($D159&amp;"-"&amp;$E159,IF($H$4="TEBA0714_REV01",CALC_CONN_TEBA0714_REV01!$F:$I,IF($H$4="TEBB0714_REV01",CALC_CONN_TEBB0714_REV01!$F:$I,IF($H$4="TEBT0714_REV01",CALC_CONN_TEBT0714_REV01!$F:$I))),4,0)="--","---",IF($H$4="TEBA0714_REV01",CALC_CONN_TEBA0714_REV01!$G159&amp; " --&gt; " &amp;CALC_CONN_TEBA0714_REV01!$I159&amp; " --&gt; ",IF($H$4="TEBB0714_REV01",CALC_CONN_TEBB0714_REV01!$G159&amp; " --&gt; " &amp;CALC_CONN_TEBB0714_REV01!$I159&amp; " --&gt; ",IF($H$4="TEBT0714_REV01",CALC_CONN_TEBT0714_REV01!$G159&amp; " --&gt; " &amp;CALC_CONN_TEBT0714_REV01!$I159&amp; " --&gt; ")))),"---")</f>
        <v>---</v>
      </c>
      <c r="I159" s="23" t="str">
        <f>IFERROR(IF(VLOOKUP($D159&amp;"-"&amp;$E159,IF($H$4="TEBA0714_REV01",CALC_CONN_TEBA0714_REV01!$F:$H,IF($H$4="TEBB0714_REV01",CALC_CONN_TEBB0714_REV01!$F:$H,IF($H$4="TEBT0714_REV01",CALC_CONN_TEBT0714_REV01!$F:$H))),3,0)="--",VLOOKUP($D159&amp;"-"&amp;$E159,IF($H$4="TEBA0714_REV01",CALC_CONN_TEBA0714_REV01!$F:$H,IF($H$4="TEBB0714_REV01",CALC_CONN_TEBB0714_REV01!$F:$H,IF($H$4="TEBT0714_REV01",CALC_CONN_TEBT0714_REV01!$F:$H))),2,0),VLOOKUP($D159&amp;"-"&amp;$E159,IF($H$4="TEBA0714_REV01",CALC_CONN_TEBA0714_REV01!$F:$H,IF($H$4="TEBB0714_REV01",CALC_CONN_TEBB0714_REV01!$F:$H,IF($H$4="TEBT0714_REV01",CALC_CONN_TEBT0714_REV01!$F:$H))),3,0)),"---")</f>
        <v>---</v>
      </c>
      <c r="J159" s="23" t="str">
        <f>IFERROR(VLOOKUP(I159,IF($H$4="TEBA0714_REV01",RAW_c_TEBA0714_REV01!$AE:$AM,IF($H$4="TEBB0714_REV01",RAW_c_TEBB0714_REV01!$AE:$AM,IF($H$4="TEBT0714_REV01",RAW_c_TEBT0714_REV01!$AE:$AM))),9,0),"---")</f>
        <v>---</v>
      </c>
      <c r="K159" s="23" t="str">
        <f>IFERROR(VLOOKUP(D159&amp;"-"&amp;E159,IF($H$4="TEBA0714_REV01",RAW_c_TEBA0714_REV01!$AD:$AK,IF($H$4="TEBB0714_REV01",RAW_c_TEBB0714_REV01!$AD:$AK,IF($H$4="TEBT0714_REV01",RAW_c_TEBT0714_REV01!$AD:$AK,"???"))),6,0),"---")</f>
        <v>---</v>
      </c>
      <c r="L159" s="23" t="str">
        <f>IFERROR(VLOOKUP(D159&amp;"-"&amp;E159,IF($H$4="TEBA0714_REV01",RAW_c_TEBA0714_REV01!$AD:$AL,IF($H$4="TEBB0714_REV01",RAW_c_TEBB0714_REV01!$AD:$AL,IF($H$4="TEBT0714_REV01",RAW_c_TEBT0714_REV01!$AD:$AL,"???"))),9,0),"---")</f>
        <v>---</v>
      </c>
      <c r="M159" s="23" t="str">
        <f>IFERROR(IF(VLOOKUP($F159&amp;"-"&amp;$G159,IF($M$4="TE0714_REV01",RAW_m_TE0714_REV01!$F:$AU,IF($M$4="TE0714_REV02",RAW_m_TE0714_REV02!$F:$AU,IF($M$4="TE0714_REV03",RAW_m_TE0714_REV03!$F:$AU))),43,0)="--","---",IF($M$4="TE0714_REV01",RAW_m_TE0714_REV01!$AT159&amp; " --&gt; " &amp;RAW_m_TE0714_REV01!$AU159&amp; " --&gt; ",IF($M$4="TE0714_REV02",RAW_m_TE0714_REV02!$AT159&amp; " --&gt; " &amp;RAW_m_TE0714_REV02!$AU159&amp; " --&gt; ",IF($M$4="TE0714_REV03",RAW_m_TE0714_REV03!$AT159&amp; " --&gt; " &amp;RAW_m_TE0714_REV03!$AU159&amp; " --&gt; ")))),"---")</f>
        <v>---</v>
      </c>
      <c r="N159" s="23" t="str">
        <f>IFERROR(VLOOKUP(F159&amp;"-"&amp;G159,IF($M$4="TE0714_REV01",RAW_m_TE0714_REV01!$AD:$AJ,IF($M$4="TE0714_REV02",RAW_m_TE0714_REV02!$AD:$AJ,IF($M$4="TE0714_REV03",RAW_m_TE0714_REV03!$AD:$AJ))),7,0),"---")</f>
        <v>---</v>
      </c>
      <c r="O159" s="23" t="str">
        <f>IFERROR(VLOOKUP(N159,IF($M$4="TE0714_REV01",RAW_m_TE0714_REV01!$AJ:$AK,IF($M$4="TE0714_REV02",RAW_m_TE0714_REV02!$AJ:$AK,IF($M$4="TE0714_REV03",RAW_m_TE0714_REV03!$AJ:$AK))),2,0),"---")</f>
        <v>---</v>
      </c>
      <c r="P159" s="23" t="str">
        <f>IFERROR(VLOOKUP(F159&amp;"-"&amp;G159,IF($M$4="TE0714_REV01",RAW_m_TE0714_REV01!$AD:$AG,IF($M$4="TE0714_REV02",RAW_m_TE0714_REV02!$AD:$AG,IF($M$4="TE0714_REV03",RAW_m_TE0714_REV03!$AD:$AG))),3,0),"---")</f>
        <v>---</v>
      </c>
      <c r="Q159" s="23" t="str">
        <f>IFERROR(VLOOKUP(N159,IF($M$4="TE0714_REV01",RAW_m_TE0714_REV01!$AE:$AH,IF($M$4="TE0714_REV02",RAW_m_TE0714_REV02!$AE:$AH,IF($M$4="TE0714_REV03",RAW_m_TE0714_REV03!$AE:$AH))),4,0),"---")</f>
        <v>---</v>
      </c>
      <c r="R159" s="23" t="str">
        <f>IFERROR(VLOOKUP(F159&amp;"-"&amp;G159,IF($M$4="TE0714_REV01",RAW_m_TE0714_REV01!$AD:$AG,IF($M$4="TE0714_REV02",RAW_m_TE0714_REV02!$AD:$AG,IF($M$4="TE0714_REV03",RAW_m_TE0714_REV03!$AD:$AG))),4,0),"---")</f>
        <v>---</v>
      </c>
    </row>
    <row r="160" spans="2:18" x14ac:dyDescent="0.25">
      <c r="B160" s="4">
        <v>155</v>
      </c>
      <c r="C160" s="23" t="str">
        <f>IFERROR(INDEX(B2B!A:F,MATCH('B2B Pin Table'!B160,B2B!A:A,0),6),"---")</f>
        <v>55</v>
      </c>
      <c r="D160" s="57" t="str">
        <f>IFERROR(IF((COUNTIF(B2B!A156:K156,H158)&lt;0),"---",INDEX(B2B!A:K,MATCH('B2B Pin Table'!B160,B2B!A:A,0),2)),"---")</f>
        <v>JM2</v>
      </c>
      <c r="E160" s="58" t="str">
        <f>IFERROR(IF((COUNTIF(B2B!A156:K156,H158)&lt;0),"---",INDEX(B2B!A:K,MATCH('B2B Pin Table'!B160,B2B!A:A,0),3)),"---")</f>
        <v>56</v>
      </c>
      <c r="F160" s="57" t="str">
        <f>IFERROR(IF((COUNTIF(B2B!A156:K156,L158)&lt;0),"---",INDEX(B2B!A:K,MATCH('B2B Pin Table'!B160,B2B!A:A,0),4)),"---")</f>
        <v>JM2</v>
      </c>
      <c r="G160" s="23" t="str">
        <f>IFERROR(IF((COUNTIF(B2B!A156:K156,L158)&lt;0),"---",INDEX(B2B!A:K,MATCH('B2B Pin Table'!B160,B2B!A:A,0),5)),"---")</f>
        <v>55</v>
      </c>
      <c r="H160" s="23" t="str">
        <f>IFERROR(IF(VLOOKUP($D160&amp;"-"&amp;$E160,IF($H$4="TEBA0714_REV01",CALC_CONN_TEBA0714_REV01!$F:$I,IF($H$4="TEBB0714_REV01",CALC_CONN_TEBB0714_REV01!$F:$I,IF($H$4="TEBT0714_REV01",CALC_CONN_TEBT0714_REV01!$F:$I))),4,0)="--","---",IF($H$4="TEBA0714_REV01",CALC_CONN_TEBA0714_REV01!$G160&amp; " --&gt; " &amp;CALC_CONN_TEBA0714_REV01!$I160&amp; " --&gt; ",IF($H$4="TEBB0714_REV01",CALC_CONN_TEBB0714_REV01!$G160&amp; " --&gt; " &amp;CALC_CONN_TEBB0714_REV01!$I160&amp; " --&gt; ",IF($H$4="TEBT0714_REV01",CALC_CONN_TEBT0714_REV01!$G160&amp; " --&gt; " &amp;CALC_CONN_TEBT0714_REV01!$I160&amp; " --&gt; ")))),"---")</f>
        <v>---</v>
      </c>
      <c r="I160" s="23" t="str">
        <f>IFERROR(IF(VLOOKUP($D160&amp;"-"&amp;$E160,IF($H$4="TEBA0714_REV01",CALC_CONN_TEBA0714_REV01!$F:$H,IF($H$4="TEBB0714_REV01",CALC_CONN_TEBB0714_REV01!$F:$H,IF($H$4="TEBT0714_REV01",CALC_CONN_TEBT0714_REV01!$F:$H))),3,0)="--",VLOOKUP($D160&amp;"-"&amp;$E160,IF($H$4="TEBA0714_REV01",CALC_CONN_TEBA0714_REV01!$F:$H,IF($H$4="TEBB0714_REV01",CALC_CONN_TEBB0714_REV01!$F:$H,IF($H$4="TEBT0714_REV01",CALC_CONN_TEBT0714_REV01!$F:$H))),2,0),VLOOKUP($D160&amp;"-"&amp;$E160,IF($H$4="TEBA0714_REV01",CALC_CONN_TEBA0714_REV01!$F:$H,IF($H$4="TEBB0714_REV01",CALC_CONN_TEBB0714_REV01!$F:$H,IF($H$4="TEBT0714_REV01",CALC_CONN_TEBT0714_REV01!$F:$H))),3,0)),"---")</f>
        <v>---</v>
      </c>
      <c r="J160" s="23" t="str">
        <f>IFERROR(VLOOKUP(I160,IF($H$4="TEBA0714_REV01",RAW_c_TEBA0714_REV01!$AE:$AM,IF($H$4="TEBB0714_REV01",RAW_c_TEBB0714_REV01!$AE:$AM,IF($H$4="TEBT0714_REV01",RAW_c_TEBT0714_REV01!$AE:$AM))),9,0),"---")</f>
        <v>---</v>
      </c>
      <c r="K160" s="23" t="str">
        <f>IFERROR(VLOOKUP(D160&amp;"-"&amp;E160,IF($H$4="TEBA0714_REV01",RAW_c_TEBA0714_REV01!$AD:$AK,IF($H$4="TEBB0714_REV01",RAW_c_TEBB0714_REV01!$AD:$AK,IF($H$4="TEBT0714_REV01",RAW_c_TEBT0714_REV01!$AD:$AK,"???"))),6,0),"---")</f>
        <v>---</v>
      </c>
      <c r="L160" s="23" t="str">
        <f>IFERROR(VLOOKUP(D160&amp;"-"&amp;E160,IF($H$4="TEBA0714_REV01",RAW_c_TEBA0714_REV01!$AD:$AL,IF($H$4="TEBB0714_REV01",RAW_c_TEBB0714_REV01!$AD:$AL,IF($H$4="TEBT0714_REV01",RAW_c_TEBT0714_REV01!$AD:$AL,"???"))),9,0),"---")</f>
        <v>---</v>
      </c>
      <c r="M160" s="23" t="str">
        <f>IFERROR(IF(VLOOKUP($F160&amp;"-"&amp;$G160,IF($M$4="TE0714_REV01",RAW_m_TE0714_REV01!$F:$AU,IF($M$4="TE0714_REV02",RAW_m_TE0714_REV02!$F:$AU,IF($M$4="TE0714_REV03",RAW_m_TE0714_REV03!$F:$AU))),43,0)="--","---",IF($M$4="TE0714_REV01",RAW_m_TE0714_REV01!$AT160&amp; " --&gt; " &amp;RAW_m_TE0714_REV01!$AU160&amp; " --&gt; ",IF($M$4="TE0714_REV02",RAW_m_TE0714_REV02!$AT160&amp; " --&gt; " &amp;RAW_m_TE0714_REV02!$AU160&amp; " --&gt; ",IF($M$4="TE0714_REV03",RAW_m_TE0714_REV03!$AT160&amp; " --&gt; " &amp;RAW_m_TE0714_REV03!$AU160&amp; " --&gt; ")))),"---")</f>
        <v>---</v>
      </c>
      <c r="N160" s="23" t="str">
        <f>IFERROR(VLOOKUP(F160&amp;"-"&amp;G160,IF($M$4="TE0714_REV01",RAW_m_TE0714_REV01!$AD:$AJ,IF($M$4="TE0714_REV02",RAW_m_TE0714_REV02!$AD:$AJ,IF($M$4="TE0714_REV03",RAW_m_TE0714_REV03!$AD:$AJ))),7,0),"---")</f>
        <v>---</v>
      </c>
      <c r="O160" s="23" t="str">
        <f>IFERROR(VLOOKUP(N160,IF($M$4="TE0714_REV01",RAW_m_TE0714_REV01!$AJ:$AK,IF($M$4="TE0714_REV02",RAW_m_TE0714_REV02!$AJ:$AK,IF($M$4="TE0714_REV03",RAW_m_TE0714_REV03!$AJ:$AK))),2,0),"---")</f>
        <v>---</v>
      </c>
      <c r="P160" s="23" t="str">
        <f>IFERROR(VLOOKUP(F160&amp;"-"&amp;G160,IF($M$4="TE0714_REV01",RAW_m_TE0714_REV01!$AD:$AG,IF($M$4="TE0714_REV02",RAW_m_TE0714_REV02!$AD:$AG,IF($M$4="TE0714_REV03",RAW_m_TE0714_REV03!$AD:$AG))),3,0),"---")</f>
        <v>---</v>
      </c>
      <c r="Q160" s="23" t="str">
        <f>IFERROR(VLOOKUP(N160,IF($M$4="TE0714_REV01",RAW_m_TE0714_REV01!$AE:$AH,IF($M$4="TE0714_REV02",RAW_m_TE0714_REV02!$AE:$AH,IF($M$4="TE0714_REV03",RAW_m_TE0714_REV03!$AE:$AH))),4,0),"---")</f>
        <v>---</v>
      </c>
      <c r="R160" s="23" t="str">
        <f>IFERROR(VLOOKUP(F160&amp;"-"&amp;G160,IF($M$4="TE0714_REV01",RAW_m_TE0714_REV01!$AD:$AG,IF($M$4="TE0714_REV02",RAW_m_TE0714_REV02!$AD:$AG,IF($M$4="TE0714_REV03",RAW_m_TE0714_REV03!$AD:$AG))),4,0),"---")</f>
        <v>---</v>
      </c>
    </row>
    <row r="161" spans="2:18" x14ac:dyDescent="0.25">
      <c r="B161" s="4">
        <v>156</v>
      </c>
      <c r="C161" s="23" t="str">
        <f>IFERROR(INDEX(B2B!A:F,MATCH('B2B Pin Table'!B161,B2B!A:A,0),6),"---")</f>
        <v>56</v>
      </c>
      <c r="D161" s="57" t="str">
        <f>IFERROR(IF((COUNTIF(B2B!A157:K157,H159)&lt;0),"---",INDEX(B2B!A:K,MATCH('B2B Pin Table'!B161,B2B!A:A,0),2)),"---")</f>
        <v>JM2</v>
      </c>
      <c r="E161" s="58" t="str">
        <f>IFERROR(IF((COUNTIF(B2B!A157:K157,H159)&lt;0),"---",INDEX(B2B!A:K,MATCH('B2B Pin Table'!B161,B2B!A:A,0),3)),"---")</f>
        <v>55</v>
      </c>
      <c r="F161" s="57" t="str">
        <f>IFERROR(IF((COUNTIF(B2B!A157:K157,L159)&lt;0),"---",INDEX(B2B!A:K,MATCH('B2B Pin Table'!B161,B2B!A:A,0),4)),"---")</f>
        <v>JM2</v>
      </c>
      <c r="G161" s="23" t="str">
        <f>IFERROR(IF((COUNTIF(B2B!A157:K157,L159)&lt;0),"---",INDEX(B2B!A:K,MATCH('B2B Pin Table'!B161,B2B!A:A,0),5)),"---")</f>
        <v>56</v>
      </c>
      <c r="H161" s="23" t="str">
        <f>IFERROR(IF(VLOOKUP($D161&amp;"-"&amp;$E161,IF($H$4="TEBA0714_REV01",CALC_CONN_TEBA0714_REV01!$F:$I,IF($H$4="TEBB0714_REV01",CALC_CONN_TEBB0714_REV01!$F:$I,IF($H$4="TEBT0714_REV01",CALC_CONN_TEBT0714_REV01!$F:$I))),4,0)="--","---",IF($H$4="TEBA0714_REV01",CALC_CONN_TEBA0714_REV01!$G161&amp; " --&gt; " &amp;CALC_CONN_TEBA0714_REV01!$I161&amp; " --&gt; ",IF($H$4="TEBB0714_REV01",CALC_CONN_TEBB0714_REV01!$G161&amp; " --&gt; " &amp;CALC_CONN_TEBB0714_REV01!$I161&amp; " --&gt; ",IF($H$4="TEBT0714_REV01",CALC_CONN_TEBT0714_REV01!$G161&amp; " --&gt; " &amp;CALC_CONN_TEBT0714_REV01!$I161&amp; " --&gt; ")))),"---")</f>
        <v>---</v>
      </c>
      <c r="I161" s="23" t="str">
        <f>IFERROR(IF(VLOOKUP($D161&amp;"-"&amp;$E161,IF($H$4="TEBA0714_REV01",CALC_CONN_TEBA0714_REV01!$F:$H,IF($H$4="TEBB0714_REV01",CALC_CONN_TEBB0714_REV01!$F:$H,IF($H$4="TEBT0714_REV01",CALC_CONN_TEBT0714_REV01!$F:$H))),3,0)="--",VLOOKUP($D161&amp;"-"&amp;$E161,IF($H$4="TEBA0714_REV01",CALC_CONN_TEBA0714_REV01!$F:$H,IF($H$4="TEBB0714_REV01",CALC_CONN_TEBB0714_REV01!$F:$H,IF($H$4="TEBT0714_REV01",CALC_CONN_TEBT0714_REV01!$F:$H))),2,0),VLOOKUP($D161&amp;"-"&amp;$E161,IF($H$4="TEBA0714_REV01",CALC_CONN_TEBA0714_REV01!$F:$H,IF($H$4="TEBB0714_REV01",CALC_CONN_TEBB0714_REV01!$F:$H,IF($H$4="TEBT0714_REV01",CALC_CONN_TEBT0714_REV01!$F:$H))),3,0)),"---")</f>
        <v>---</v>
      </c>
      <c r="J161" s="23" t="str">
        <f>IFERROR(VLOOKUP(I161,IF($H$4="TEBA0714_REV01",RAW_c_TEBA0714_REV01!$AE:$AM,IF($H$4="TEBB0714_REV01",RAW_c_TEBB0714_REV01!$AE:$AM,IF($H$4="TEBT0714_REV01",RAW_c_TEBT0714_REV01!$AE:$AM))),9,0),"---")</f>
        <v>---</v>
      </c>
      <c r="K161" s="23" t="str">
        <f>IFERROR(VLOOKUP(D161&amp;"-"&amp;E161,IF($H$4="TEBA0714_REV01",RAW_c_TEBA0714_REV01!$AD:$AK,IF($H$4="TEBB0714_REV01",RAW_c_TEBB0714_REV01!$AD:$AK,IF($H$4="TEBT0714_REV01",RAW_c_TEBT0714_REV01!$AD:$AK,"???"))),6,0),"---")</f>
        <v>---</v>
      </c>
      <c r="L161" s="23" t="str">
        <f>IFERROR(VLOOKUP(D161&amp;"-"&amp;E161,IF($H$4="TEBA0714_REV01",RAW_c_TEBA0714_REV01!$AD:$AL,IF($H$4="TEBB0714_REV01",RAW_c_TEBB0714_REV01!$AD:$AL,IF($H$4="TEBT0714_REV01",RAW_c_TEBT0714_REV01!$AD:$AL,"???"))),9,0),"---")</f>
        <v>---</v>
      </c>
      <c r="M161" s="23" t="str">
        <f>IFERROR(IF(VLOOKUP($F161&amp;"-"&amp;$G161,IF($M$4="TE0714_REV01",RAW_m_TE0714_REV01!$F:$AU,IF($M$4="TE0714_REV02",RAW_m_TE0714_REV02!$F:$AU,IF($M$4="TE0714_REV03",RAW_m_TE0714_REV03!$F:$AU))),43,0)="--","---",IF($M$4="TE0714_REV01",RAW_m_TE0714_REV01!$AT161&amp; " --&gt; " &amp;RAW_m_TE0714_REV01!$AU161&amp; " --&gt; ",IF($M$4="TE0714_REV02",RAW_m_TE0714_REV02!$AT161&amp; " --&gt; " &amp;RAW_m_TE0714_REV02!$AU161&amp; " --&gt; ",IF($M$4="TE0714_REV03",RAW_m_TE0714_REV03!$AT161&amp; " --&gt; " &amp;RAW_m_TE0714_REV03!$AU161&amp; " --&gt; ")))),"---")</f>
        <v>---</v>
      </c>
      <c r="N161" s="23" t="str">
        <f>IFERROR(VLOOKUP(F161&amp;"-"&amp;G161,IF($M$4="TE0714_REV01",RAW_m_TE0714_REV01!$AD:$AJ,IF($M$4="TE0714_REV02",RAW_m_TE0714_REV02!$AD:$AJ,IF($M$4="TE0714_REV03",RAW_m_TE0714_REV03!$AD:$AJ))),7,0),"---")</f>
        <v>---</v>
      </c>
      <c r="O161" s="23" t="str">
        <f>IFERROR(VLOOKUP(N161,IF($M$4="TE0714_REV01",RAW_m_TE0714_REV01!$AJ:$AK,IF($M$4="TE0714_REV02",RAW_m_TE0714_REV02!$AJ:$AK,IF($M$4="TE0714_REV03",RAW_m_TE0714_REV03!$AJ:$AK))),2,0),"---")</f>
        <v>---</v>
      </c>
      <c r="P161" s="23" t="str">
        <f>IFERROR(VLOOKUP(F161&amp;"-"&amp;G161,IF($M$4="TE0714_REV01",RAW_m_TE0714_REV01!$AD:$AG,IF($M$4="TE0714_REV02",RAW_m_TE0714_REV02!$AD:$AG,IF($M$4="TE0714_REV03",RAW_m_TE0714_REV03!$AD:$AG))),3,0),"---")</f>
        <v>---</v>
      </c>
      <c r="Q161" s="23" t="str">
        <f>IFERROR(VLOOKUP(N161,IF($M$4="TE0714_REV01",RAW_m_TE0714_REV01!$AE:$AH,IF($M$4="TE0714_REV02",RAW_m_TE0714_REV02!$AE:$AH,IF($M$4="TE0714_REV03",RAW_m_TE0714_REV03!$AE:$AH))),4,0),"---")</f>
        <v>---</v>
      </c>
      <c r="R161" s="23" t="str">
        <f>IFERROR(VLOOKUP(F161&amp;"-"&amp;G161,IF($M$4="TE0714_REV01",RAW_m_TE0714_REV01!$AD:$AG,IF($M$4="TE0714_REV02",RAW_m_TE0714_REV02!$AD:$AG,IF($M$4="TE0714_REV03",RAW_m_TE0714_REV03!$AD:$AG))),4,0),"---")</f>
        <v>---</v>
      </c>
    </row>
    <row r="162" spans="2:18" x14ac:dyDescent="0.25">
      <c r="B162" s="4">
        <v>157</v>
      </c>
      <c r="C162" s="23" t="str">
        <f>IFERROR(INDEX(B2B!A:F,MATCH('B2B Pin Table'!B162,B2B!A:A,0),6),"---")</f>
        <v>57</v>
      </c>
      <c r="D162" s="57" t="str">
        <f>IFERROR(IF((COUNTIF(B2B!A158:K158,H160)&lt;0),"---",INDEX(B2B!A:K,MATCH('B2B Pin Table'!B162,B2B!A:A,0),2)),"---")</f>
        <v>JM2</v>
      </c>
      <c r="E162" s="58" t="str">
        <f>IFERROR(IF((COUNTIF(B2B!A158:K158,H160)&lt;0),"---",INDEX(B2B!A:K,MATCH('B2B Pin Table'!B162,B2B!A:A,0),3)),"---")</f>
        <v>58</v>
      </c>
      <c r="F162" s="57" t="str">
        <f>IFERROR(IF((COUNTIF(B2B!A158:K158,L160)&lt;0),"---",INDEX(B2B!A:K,MATCH('B2B Pin Table'!B162,B2B!A:A,0),4)),"---")</f>
        <v>JM2</v>
      </c>
      <c r="G162" s="23" t="str">
        <f>IFERROR(IF((COUNTIF(B2B!A158:K158,L160)&lt;0),"---",INDEX(B2B!A:K,MATCH('B2B Pin Table'!B162,B2B!A:A,0),5)),"---")</f>
        <v>57</v>
      </c>
      <c r="H162" s="23" t="str">
        <f>IFERROR(IF(VLOOKUP($D162&amp;"-"&amp;$E162,IF($H$4="TEBA0714_REV01",CALC_CONN_TEBA0714_REV01!$F:$I,IF($H$4="TEBB0714_REV01",CALC_CONN_TEBB0714_REV01!$F:$I,IF($H$4="TEBT0714_REV01",CALC_CONN_TEBT0714_REV01!$F:$I))),4,0)="--","---",IF($H$4="TEBA0714_REV01",CALC_CONN_TEBA0714_REV01!$G162&amp; " --&gt; " &amp;CALC_CONN_TEBA0714_REV01!$I162&amp; " --&gt; ",IF($H$4="TEBB0714_REV01",CALC_CONN_TEBB0714_REV01!$G162&amp; " --&gt; " &amp;CALC_CONN_TEBB0714_REV01!$I162&amp; " --&gt; ",IF($H$4="TEBT0714_REV01",CALC_CONN_TEBT0714_REV01!$G162&amp; " --&gt; " &amp;CALC_CONN_TEBT0714_REV01!$I162&amp; " --&gt; ")))),"---")</f>
        <v>---</v>
      </c>
      <c r="I162" s="23" t="str">
        <f>IFERROR(IF(VLOOKUP($D162&amp;"-"&amp;$E162,IF($H$4="TEBA0714_REV01",CALC_CONN_TEBA0714_REV01!$F:$H,IF($H$4="TEBB0714_REV01",CALC_CONN_TEBB0714_REV01!$F:$H,IF($H$4="TEBT0714_REV01",CALC_CONN_TEBT0714_REV01!$F:$H))),3,0)="--",VLOOKUP($D162&amp;"-"&amp;$E162,IF($H$4="TEBA0714_REV01",CALC_CONN_TEBA0714_REV01!$F:$H,IF($H$4="TEBB0714_REV01",CALC_CONN_TEBB0714_REV01!$F:$H,IF($H$4="TEBT0714_REV01",CALC_CONN_TEBT0714_REV01!$F:$H))),2,0),VLOOKUP($D162&amp;"-"&amp;$E162,IF($H$4="TEBA0714_REV01",CALC_CONN_TEBA0714_REV01!$F:$H,IF($H$4="TEBB0714_REV01",CALC_CONN_TEBB0714_REV01!$F:$H,IF($H$4="TEBT0714_REV01",CALC_CONN_TEBT0714_REV01!$F:$H))),3,0)),"---")</f>
        <v>---</v>
      </c>
      <c r="J162" s="23" t="str">
        <f>IFERROR(VLOOKUP(I162,IF($H$4="TEBA0714_REV01",RAW_c_TEBA0714_REV01!$AE:$AM,IF($H$4="TEBB0714_REV01",RAW_c_TEBB0714_REV01!$AE:$AM,IF($H$4="TEBT0714_REV01",RAW_c_TEBT0714_REV01!$AE:$AM))),9,0),"---")</f>
        <v>---</v>
      </c>
      <c r="K162" s="23" t="str">
        <f>IFERROR(VLOOKUP(D162&amp;"-"&amp;E162,IF($H$4="TEBA0714_REV01",RAW_c_TEBA0714_REV01!$AD:$AK,IF($H$4="TEBB0714_REV01",RAW_c_TEBB0714_REV01!$AD:$AK,IF($H$4="TEBT0714_REV01",RAW_c_TEBT0714_REV01!$AD:$AK,"???"))),6,0),"---")</f>
        <v>---</v>
      </c>
      <c r="L162" s="23" t="str">
        <f>IFERROR(VLOOKUP(D162&amp;"-"&amp;E162,IF($H$4="TEBA0714_REV01",RAW_c_TEBA0714_REV01!$AD:$AL,IF($H$4="TEBB0714_REV01",RAW_c_TEBB0714_REV01!$AD:$AL,IF($H$4="TEBT0714_REV01",RAW_c_TEBT0714_REV01!$AD:$AL,"???"))),9,0),"---")</f>
        <v>---</v>
      </c>
      <c r="M162" s="23" t="str">
        <f>IFERROR(IF(VLOOKUP($F162&amp;"-"&amp;$G162,IF($M$4="TE0714_REV01",RAW_m_TE0714_REV01!$F:$AU,IF($M$4="TE0714_REV02",RAW_m_TE0714_REV02!$F:$AU,IF($M$4="TE0714_REV03",RAW_m_TE0714_REV03!$F:$AU))),43,0)="--","---",IF($M$4="TE0714_REV01",RAW_m_TE0714_REV01!$AT162&amp; " --&gt; " &amp;RAW_m_TE0714_REV01!$AU162&amp; " --&gt; ",IF($M$4="TE0714_REV02",RAW_m_TE0714_REV02!$AT162&amp; " --&gt; " &amp;RAW_m_TE0714_REV02!$AU162&amp; " --&gt; ",IF($M$4="TE0714_REV03",RAW_m_TE0714_REV03!$AT162&amp; " --&gt; " &amp;RAW_m_TE0714_REV03!$AU162&amp; " --&gt; ")))),"---")</f>
        <v>---</v>
      </c>
      <c r="N162" s="23" t="str">
        <f>IFERROR(VLOOKUP(F162&amp;"-"&amp;G162,IF($M$4="TE0714_REV01",RAW_m_TE0714_REV01!$AD:$AJ,IF($M$4="TE0714_REV02",RAW_m_TE0714_REV02!$AD:$AJ,IF($M$4="TE0714_REV03",RAW_m_TE0714_REV03!$AD:$AJ))),7,0),"---")</f>
        <v>---</v>
      </c>
      <c r="O162" s="23" t="str">
        <f>IFERROR(VLOOKUP(N162,IF($M$4="TE0714_REV01",RAW_m_TE0714_REV01!$AJ:$AK,IF($M$4="TE0714_REV02",RAW_m_TE0714_REV02!$AJ:$AK,IF($M$4="TE0714_REV03",RAW_m_TE0714_REV03!$AJ:$AK))),2,0),"---")</f>
        <v>---</v>
      </c>
      <c r="P162" s="23" t="str">
        <f>IFERROR(VLOOKUP(F162&amp;"-"&amp;G162,IF($M$4="TE0714_REV01",RAW_m_TE0714_REV01!$AD:$AG,IF($M$4="TE0714_REV02",RAW_m_TE0714_REV02!$AD:$AG,IF($M$4="TE0714_REV03",RAW_m_TE0714_REV03!$AD:$AG))),3,0),"---")</f>
        <v>---</v>
      </c>
      <c r="Q162" s="23" t="str">
        <f>IFERROR(VLOOKUP(N162,IF($M$4="TE0714_REV01",RAW_m_TE0714_REV01!$AE:$AH,IF($M$4="TE0714_REV02",RAW_m_TE0714_REV02!$AE:$AH,IF($M$4="TE0714_REV03",RAW_m_TE0714_REV03!$AE:$AH))),4,0),"---")</f>
        <v>---</v>
      </c>
      <c r="R162" s="23" t="str">
        <f>IFERROR(VLOOKUP(F162&amp;"-"&amp;G162,IF($M$4="TE0714_REV01",RAW_m_TE0714_REV01!$AD:$AG,IF($M$4="TE0714_REV02",RAW_m_TE0714_REV02!$AD:$AG,IF($M$4="TE0714_REV03",RAW_m_TE0714_REV03!$AD:$AG))),4,0),"---")</f>
        <v>---</v>
      </c>
    </row>
    <row r="163" spans="2:18" x14ac:dyDescent="0.25">
      <c r="B163" s="4">
        <v>158</v>
      </c>
      <c r="C163" s="23" t="str">
        <f>IFERROR(INDEX(B2B!A:F,MATCH('B2B Pin Table'!B163,B2B!A:A,0),6),"---")</f>
        <v>58</v>
      </c>
      <c r="D163" s="57" t="str">
        <f>IFERROR(IF((COUNTIF(B2B!A159:K159,H161)&lt;0),"---",INDEX(B2B!A:K,MATCH('B2B Pin Table'!B163,B2B!A:A,0),2)),"---")</f>
        <v>JM2</v>
      </c>
      <c r="E163" s="58" t="str">
        <f>IFERROR(IF((COUNTIF(B2B!A159:K159,H161)&lt;0),"---",INDEX(B2B!A:K,MATCH('B2B Pin Table'!B163,B2B!A:A,0),3)),"---")</f>
        <v>57</v>
      </c>
      <c r="F163" s="57" t="str">
        <f>IFERROR(IF((COUNTIF(B2B!A159:K159,L161)&lt;0),"---",INDEX(B2B!A:K,MATCH('B2B Pin Table'!B163,B2B!A:A,0),4)),"---")</f>
        <v>JM2</v>
      </c>
      <c r="G163" s="23" t="str">
        <f>IFERROR(IF((COUNTIF(B2B!A159:K159,L161)&lt;0),"---",INDEX(B2B!A:K,MATCH('B2B Pin Table'!B163,B2B!A:A,0),5)),"---")</f>
        <v>58</v>
      </c>
      <c r="H163" s="23" t="str">
        <f>IFERROR(IF(VLOOKUP($D163&amp;"-"&amp;$E163,IF($H$4="TEBA0714_REV01",CALC_CONN_TEBA0714_REV01!$F:$I,IF($H$4="TEBB0714_REV01",CALC_CONN_TEBB0714_REV01!$F:$I,IF($H$4="TEBT0714_REV01",CALC_CONN_TEBT0714_REV01!$F:$I))),4,0)="--","---",IF($H$4="TEBA0714_REV01",CALC_CONN_TEBA0714_REV01!$G163&amp; " --&gt; " &amp;CALC_CONN_TEBA0714_REV01!$I163&amp; " --&gt; ",IF($H$4="TEBB0714_REV01",CALC_CONN_TEBB0714_REV01!$G163&amp; " --&gt; " &amp;CALC_CONN_TEBB0714_REV01!$I163&amp; " --&gt; ",IF($H$4="TEBT0714_REV01",CALC_CONN_TEBT0714_REV01!$G163&amp; " --&gt; " &amp;CALC_CONN_TEBT0714_REV01!$I163&amp; " --&gt; ")))),"---")</f>
        <v>---</v>
      </c>
      <c r="I163" s="23" t="str">
        <f>IFERROR(IF(VLOOKUP($D163&amp;"-"&amp;$E163,IF($H$4="TEBA0714_REV01",CALC_CONN_TEBA0714_REV01!$F:$H,IF($H$4="TEBB0714_REV01",CALC_CONN_TEBB0714_REV01!$F:$H,IF($H$4="TEBT0714_REV01",CALC_CONN_TEBT0714_REV01!$F:$H))),3,0)="--",VLOOKUP($D163&amp;"-"&amp;$E163,IF($H$4="TEBA0714_REV01",CALC_CONN_TEBA0714_REV01!$F:$H,IF($H$4="TEBB0714_REV01",CALC_CONN_TEBB0714_REV01!$F:$H,IF($H$4="TEBT0714_REV01",CALC_CONN_TEBT0714_REV01!$F:$H))),2,0),VLOOKUP($D163&amp;"-"&amp;$E163,IF($H$4="TEBA0714_REV01",CALC_CONN_TEBA0714_REV01!$F:$H,IF($H$4="TEBB0714_REV01",CALC_CONN_TEBB0714_REV01!$F:$H,IF($H$4="TEBT0714_REV01",CALC_CONN_TEBT0714_REV01!$F:$H))),3,0)),"---")</f>
        <v>---</v>
      </c>
      <c r="J163" s="23" t="str">
        <f>IFERROR(VLOOKUP(I163,IF($H$4="TEBA0714_REV01",RAW_c_TEBA0714_REV01!$AE:$AM,IF($H$4="TEBB0714_REV01",RAW_c_TEBB0714_REV01!$AE:$AM,IF($H$4="TEBT0714_REV01",RAW_c_TEBT0714_REV01!$AE:$AM))),9,0),"---")</f>
        <v>---</v>
      </c>
      <c r="K163" s="23" t="str">
        <f>IFERROR(VLOOKUP(D163&amp;"-"&amp;E163,IF($H$4="TEBA0714_REV01",RAW_c_TEBA0714_REV01!$AD:$AK,IF($H$4="TEBB0714_REV01",RAW_c_TEBB0714_REV01!$AD:$AK,IF($H$4="TEBT0714_REV01",RAW_c_TEBT0714_REV01!$AD:$AK,"???"))),6,0),"---")</f>
        <v>---</v>
      </c>
      <c r="L163" s="23" t="str">
        <f>IFERROR(VLOOKUP(D163&amp;"-"&amp;E163,IF($H$4="TEBA0714_REV01",RAW_c_TEBA0714_REV01!$AD:$AL,IF($H$4="TEBB0714_REV01",RAW_c_TEBB0714_REV01!$AD:$AL,IF($H$4="TEBT0714_REV01",RAW_c_TEBT0714_REV01!$AD:$AL,"???"))),9,0),"---")</f>
        <v>---</v>
      </c>
      <c r="M163" s="23" t="str">
        <f>IFERROR(IF(VLOOKUP($F163&amp;"-"&amp;$G163,IF($M$4="TE0714_REV01",RAW_m_TE0714_REV01!$F:$AU,IF($M$4="TE0714_REV02",RAW_m_TE0714_REV02!$F:$AU,IF($M$4="TE0714_REV03",RAW_m_TE0714_REV03!$F:$AU))),43,0)="--","---",IF($M$4="TE0714_REV01",RAW_m_TE0714_REV01!$AT163&amp; " --&gt; " &amp;RAW_m_TE0714_REV01!$AU163&amp; " --&gt; ",IF($M$4="TE0714_REV02",RAW_m_TE0714_REV02!$AT163&amp; " --&gt; " &amp;RAW_m_TE0714_REV02!$AU163&amp; " --&gt; ",IF($M$4="TE0714_REV03",RAW_m_TE0714_REV03!$AT163&amp; " --&gt; " &amp;RAW_m_TE0714_REV03!$AU163&amp; " --&gt; ")))),"---")</f>
        <v>---</v>
      </c>
      <c r="N163" s="23" t="str">
        <f>IFERROR(VLOOKUP(F163&amp;"-"&amp;G163,IF($M$4="TE0714_REV01",RAW_m_TE0714_REV01!$AD:$AJ,IF($M$4="TE0714_REV02",RAW_m_TE0714_REV02!$AD:$AJ,IF($M$4="TE0714_REV03",RAW_m_TE0714_REV03!$AD:$AJ))),7,0),"---")</f>
        <v>---</v>
      </c>
      <c r="O163" s="23" t="str">
        <f>IFERROR(VLOOKUP(N163,IF($M$4="TE0714_REV01",RAW_m_TE0714_REV01!$AJ:$AK,IF($M$4="TE0714_REV02",RAW_m_TE0714_REV02!$AJ:$AK,IF($M$4="TE0714_REV03",RAW_m_TE0714_REV03!$AJ:$AK))),2,0),"---")</f>
        <v>---</v>
      </c>
      <c r="P163" s="23" t="str">
        <f>IFERROR(VLOOKUP(F163&amp;"-"&amp;G163,IF($M$4="TE0714_REV01",RAW_m_TE0714_REV01!$AD:$AG,IF($M$4="TE0714_REV02",RAW_m_TE0714_REV02!$AD:$AG,IF($M$4="TE0714_REV03",RAW_m_TE0714_REV03!$AD:$AG))),3,0),"---")</f>
        <v>---</v>
      </c>
      <c r="Q163" s="23" t="str">
        <f>IFERROR(VLOOKUP(N163,IF($M$4="TE0714_REV01",RAW_m_TE0714_REV01!$AE:$AH,IF($M$4="TE0714_REV02",RAW_m_TE0714_REV02!$AE:$AH,IF($M$4="TE0714_REV03",RAW_m_TE0714_REV03!$AE:$AH))),4,0),"---")</f>
        <v>---</v>
      </c>
      <c r="R163" s="23" t="str">
        <f>IFERROR(VLOOKUP(F163&amp;"-"&amp;G163,IF($M$4="TE0714_REV01",RAW_m_TE0714_REV01!$AD:$AG,IF($M$4="TE0714_REV02",RAW_m_TE0714_REV02!$AD:$AG,IF($M$4="TE0714_REV03",RAW_m_TE0714_REV03!$AD:$AG))),4,0),"---")</f>
        <v>---</v>
      </c>
    </row>
    <row r="164" spans="2:18" x14ac:dyDescent="0.25">
      <c r="B164" s="4">
        <v>159</v>
      </c>
      <c r="C164" s="23" t="str">
        <f>IFERROR(INDEX(B2B!A:F,MATCH('B2B Pin Table'!B164,B2B!A:A,0),6),"---")</f>
        <v>59</v>
      </c>
      <c r="D164" s="57" t="str">
        <f>IFERROR(IF((COUNTIF(B2B!A160:K160,H162)&lt;0),"---",INDEX(B2B!A:K,MATCH('B2B Pin Table'!B164,B2B!A:A,0),2)),"---")</f>
        <v>JM2</v>
      </c>
      <c r="E164" s="58" t="str">
        <f>IFERROR(IF((COUNTIF(B2B!A160:K160,H162)&lt;0),"---",INDEX(B2B!A:K,MATCH('B2B Pin Table'!B164,B2B!A:A,0),3)),"---")</f>
        <v>60</v>
      </c>
      <c r="F164" s="57" t="str">
        <f>IFERROR(IF((COUNTIF(B2B!A160:K160,L162)&lt;0),"---",INDEX(B2B!A:K,MATCH('B2B Pin Table'!B164,B2B!A:A,0),4)),"---")</f>
        <v>JM2</v>
      </c>
      <c r="G164" s="23" t="str">
        <f>IFERROR(IF((COUNTIF(B2B!A160:K160,L162)&lt;0),"---",INDEX(B2B!A:K,MATCH('B2B Pin Table'!B164,B2B!A:A,0),5)),"---")</f>
        <v>59</v>
      </c>
      <c r="H164" s="23" t="str">
        <f>IFERROR(IF(VLOOKUP($D164&amp;"-"&amp;$E164,IF($H$4="TEBA0714_REV01",CALC_CONN_TEBA0714_REV01!$F:$I,IF($H$4="TEBB0714_REV01",CALC_CONN_TEBB0714_REV01!$F:$I,IF($H$4="TEBT0714_REV01",CALC_CONN_TEBT0714_REV01!$F:$I))),4,0)="--","---",IF($H$4="TEBA0714_REV01",CALC_CONN_TEBA0714_REV01!$G164&amp; " --&gt; " &amp;CALC_CONN_TEBA0714_REV01!$I164&amp; " --&gt; ",IF($H$4="TEBB0714_REV01",CALC_CONN_TEBB0714_REV01!$G164&amp; " --&gt; " &amp;CALC_CONN_TEBB0714_REV01!$I164&amp; " --&gt; ",IF($H$4="TEBT0714_REV01",CALC_CONN_TEBT0714_REV01!$G164&amp; " --&gt; " &amp;CALC_CONN_TEBT0714_REV01!$I164&amp; " --&gt; ")))),"---")</f>
        <v>---</v>
      </c>
      <c r="I164" s="23" t="str">
        <f>IFERROR(IF(VLOOKUP($D164&amp;"-"&amp;$E164,IF($H$4="TEBA0714_REV01",CALC_CONN_TEBA0714_REV01!$F:$H,IF($H$4="TEBB0714_REV01",CALC_CONN_TEBB0714_REV01!$F:$H,IF($H$4="TEBT0714_REV01",CALC_CONN_TEBT0714_REV01!$F:$H))),3,0)="--",VLOOKUP($D164&amp;"-"&amp;$E164,IF($H$4="TEBA0714_REV01",CALC_CONN_TEBA0714_REV01!$F:$H,IF($H$4="TEBB0714_REV01",CALC_CONN_TEBB0714_REV01!$F:$H,IF($H$4="TEBT0714_REV01",CALC_CONN_TEBT0714_REV01!$F:$H))),2,0),VLOOKUP($D164&amp;"-"&amp;$E164,IF($H$4="TEBA0714_REV01",CALC_CONN_TEBA0714_REV01!$F:$H,IF($H$4="TEBB0714_REV01",CALC_CONN_TEBB0714_REV01!$F:$H,IF($H$4="TEBT0714_REV01",CALC_CONN_TEBT0714_REV01!$F:$H))),3,0)),"---")</f>
        <v>---</v>
      </c>
      <c r="J164" s="23" t="str">
        <f>IFERROR(VLOOKUP(I164,IF($H$4="TEBA0714_REV01",RAW_c_TEBA0714_REV01!$AE:$AM,IF($H$4="TEBB0714_REV01",RAW_c_TEBB0714_REV01!$AE:$AM,IF($H$4="TEBT0714_REV01",RAW_c_TEBT0714_REV01!$AE:$AM))),9,0),"---")</f>
        <v>---</v>
      </c>
      <c r="K164" s="23" t="str">
        <f>IFERROR(VLOOKUP(D164&amp;"-"&amp;E164,IF($H$4="TEBA0714_REV01",RAW_c_TEBA0714_REV01!$AD:$AK,IF($H$4="TEBB0714_REV01",RAW_c_TEBB0714_REV01!$AD:$AK,IF($H$4="TEBT0714_REV01",RAW_c_TEBT0714_REV01!$AD:$AK,"???"))),6,0),"---")</f>
        <v>---</v>
      </c>
      <c r="L164" s="23" t="str">
        <f>IFERROR(VLOOKUP(D164&amp;"-"&amp;E164,IF($H$4="TEBA0714_REV01",RAW_c_TEBA0714_REV01!$AD:$AL,IF($H$4="TEBB0714_REV01",RAW_c_TEBB0714_REV01!$AD:$AL,IF($H$4="TEBT0714_REV01",RAW_c_TEBT0714_REV01!$AD:$AL,"???"))),9,0),"---")</f>
        <v>---</v>
      </c>
      <c r="M164" s="23" t="str">
        <f>IFERROR(IF(VLOOKUP($F164&amp;"-"&amp;$G164,IF($M$4="TE0714_REV01",RAW_m_TE0714_REV01!$F:$AU,IF($M$4="TE0714_REV02",RAW_m_TE0714_REV02!$F:$AU,IF($M$4="TE0714_REV03",RAW_m_TE0714_REV03!$F:$AU))),43,0)="--","---",IF($M$4="TE0714_REV01",RAW_m_TE0714_REV01!$AT164&amp; " --&gt; " &amp;RAW_m_TE0714_REV01!$AU164&amp; " --&gt; ",IF($M$4="TE0714_REV02",RAW_m_TE0714_REV02!$AT164&amp; " --&gt; " &amp;RAW_m_TE0714_REV02!$AU164&amp; " --&gt; ",IF($M$4="TE0714_REV03",RAW_m_TE0714_REV03!$AT164&amp; " --&gt; " &amp;RAW_m_TE0714_REV03!$AU164&amp; " --&gt; ")))),"---")</f>
        <v>---</v>
      </c>
      <c r="N164" s="23" t="str">
        <f>IFERROR(VLOOKUP(F164&amp;"-"&amp;G164,IF($M$4="TE0714_REV01",RAW_m_TE0714_REV01!$AD:$AJ,IF($M$4="TE0714_REV02",RAW_m_TE0714_REV02!$AD:$AJ,IF($M$4="TE0714_REV03",RAW_m_TE0714_REV03!$AD:$AJ))),7,0),"---")</f>
        <v>---</v>
      </c>
      <c r="O164" s="23" t="str">
        <f>IFERROR(VLOOKUP(N164,IF($M$4="TE0714_REV01",RAW_m_TE0714_REV01!$AJ:$AK,IF($M$4="TE0714_REV02",RAW_m_TE0714_REV02!$AJ:$AK,IF($M$4="TE0714_REV03",RAW_m_TE0714_REV03!$AJ:$AK))),2,0),"---")</f>
        <v>---</v>
      </c>
      <c r="P164" s="23" t="str">
        <f>IFERROR(VLOOKUP(F164&amp;"-"&amp;G164,IF($M$4="TE0714_REV01",RAW_m_TE0714_REV01!$AD:$AG,IF($M$4="TE0714_REV02",RAW_m_TE0714_REV02!$AD:$AG,IF($M$4="TE0714_REV03",RAW_m_TE0714_REV03!$AD:$AG))),3,0),"---")</f>
        <v>---</v>
      </c>
      <c r="Q164" s="23" t="str">
        <f>IFERROR(VLOOKUP(N164,IF($M$4="TE0714_REV01",RAW_m_TE0714_REV01!$AE:$AH,IF($M$4="TE0714_REV02",RAW_m_TE0714_REV02!$AE:$AH,IF($M$4="TE0714_REV03",RAW_m_TE0714_REV03!$AE:$AH))),4,0),"---")</f>
        <v>---</v>
      </c>
      <c r="R164" s="23" t="str">
        <f>IFERROR(VLOOKUP(F164&amp;"-"&amp;G164,IF($M$4="TE0714_REV01",RAW_m_TE0714_REV01!$AD:$AG,IF($M$4="TE0714_REV02",RAW_m_TE0714_REV02!$AD:$AG,IF($M$4="TE0714_REV03",RAW_m_TE0714_REV03!$AD:$AG))),4,0),"---")</f>
        <v>---</v>
      </c>
    </row>
    <row r="165" spans="2:18" x14ac:dyDescent="0.25">
      <c r="B165" s="4">
        <v>160</v>
      </c>
      <c r="C165" s="23" t="str">
        <f>IFERROR(INDEX(B2B!A:F,MATCH('B2B Pin Table'!B165,B2B!A:A,0),6),"---")</f>
        <v>60</v>
      </c>
      <c r="D165" s="57" t="str">
        <f>IFERROR(IF((COUNTIF(B2B!A161:K161,H163)&lt;0),"---",INDEX(B2B!A:K,MATCH('B2B Pin Table'!B165,B2B!A:A,0),2)),"---")</f>
        <v>JM2</v>
      </c>
      <c r="E165" s="58" t="str">
        <f>IFERROR(IF((COUNTIF(B2B!A161:K161,H163)&lt;0),"---",INDEX(B2B!A:K,MATCH('B2B Pin Table'!B165,B2B!A:A,0),3)),"---")</f>
        <v>59</v>
      </c>
      <c r="F165" s="57" t="str">
        <f>IFERROR(IF((COUNTIF(B2B!A161:K161,L163)&lt;0),"---",INDEX(B2B!A:K,MATCH('B2B Pin Table'!B165,B2B!A:A,0),4)),"---")</f>
        <v>JM2</v>
      </c>
      <c r="G165" s="23" t="str">
        <f>IFERROR(IF((COUNTIF(B2B!A161:K161,L163)&lt;0),"---",INDEX(B2B!A:K,MATCH('B2B Pin Table'!B165,B2B!A:A,0),5)),"---")</f>
        <v>60</v>
      </c>
      <c r="H165" s="23" t="str">
        <f>IFERROR(IF(VLOOKUP($D165&amp;"-"&amp;$E165,IF($H$4="TEBA0714_REV01",CALC_CONN_TEBA0714_REV01!$F:$I,IF($H$4="TEBB0714_REV01",CALC_CONN_TEBB0714_REV01!$F:$I,IF($H$4="TEBT0714_REV01",CALC_CONN_TEBT0714_REV01!$F:$I))),4,0)="--","---",IF($H$4="TEBA0714_REV01",CALC_CONN_TEBA0714_REV01!$G165&amp; " --&gt; " &amp;CALC_CONN_TEBA0714_REV01!$I165&amp; " --&gt; ",IF($H$4="TEBB0714_REV01",CALC_CONN_TEBB0714_REV01!$G165&amp; " --&gt; " &amp;CALC_CONN_TEBB0714_REV01!$I165&amp; " --&gt; ",IF($H$4="TEBT0714_REV01",CALC_CONN_TEBT0714_REV01!$G165&amp; " --&gt; " &amp;CALC_CONN_TEBT0714_REV01!$I165&amp; " --&gt; ")))),"---")</f>
        <v>---</v>
      </c>
      <c r="I165" s="23" t="str">
        <f>IFERROR(IF(VLOOKUP($D165&amp;"-"&amp;$E165,IF($H$4="TEBA0714_REV01",CALC_CONN_TEBA0714_REV01!$F:$H,IF($H$4="TEBB0714_REV01",CALC_CONN_TEBB0714_REV01!$F:$H,IF($H$4="TEBT0714_REV01",CALC_CONN_TEBT0714_REV01!$F:$H))),3,0)="--",VLOOKUP($D165&amp;"-"&amp;$E165,IF($H$4="TEBA0714_REV01",CALC_CONN_TEBA0714_REV01!$F:$H,IF($H$4="TEBB0714_REV01",CALC_CONN_TEBB0714_REV01!$F:$H,IF($H$4="TEBT0714_REV01",CALC_CONN_TEBT0714_REV01!$F:$H))),2,0),VLOOKUP($D165&amp;"-"&amp;$E165,IF($H$4="TEBA0714_REV01",CALC_CONN_TEBA0714_REV01!$F:$H,IF($H$4="TEBB0714_REV01",CALC_CONN_TEBB0714_REV01!$F:$H,IF($H$4="TEBT0714_REV01",CALC_CONN_TEBT0714_REV01!$F:$H))),3,0)),"---")</f>
        <v>---</v>
      </c>
      <c r="J165" s="23" t="str">
        <f>IFERROR(VLOOKUP(I165,IF($H$4="TEBA0714_REV01",RAW_c_TEBA0714_REV01!$AE:$AM,IF($H$4="TEBB0714_REV01",RAW_c_TEBB0714_REV01!$AE:$AM,IF($H$4="TEBT0714_REV01",RAW_c_TEBT0714_REV01!$AE:$AM))),9,0),"---")</f>
        <v>---</v>
      </c>
      <c r="K165" s="23" t="str">
        <f>IFERROR(VLOOKUP(D165&amp;"-"&amp;E165,IF($H$4="TEBA0714_REV01",RAW_c_TEBA0714_REV01!$AD:$AK,IF($H$4="TEBB0714_REV01",RAW_c_TEBB0714_REV01!$AD:$AK,IF($H$4="TEBT0714_REV01",RAW_c_TEBT0714_REV01!$AD:$AK,"???"))),6,0),"---")</f>
        <v>---</v>
      </c>
      <c r="L165" s="23" t="str">
        <f>IFERROR(VLOOKUP(D165&amp;"-"&amp;E165,IF($H$4="TEBA0714_REV01",RAW_c_TEBA0714_REV01!$AD:$AL,IF($H$4="TEBB0714_REV01",RAW_c_TEBB0714_REV01!$AD:$AL,IF($H$4="TEBT0714_REV01",RAW_c_TEBT0714_REV01!$AD:$AL,"???"))),9,0),"---")</f>
        <v>---</v>
      </c>
      <c r="M165" s="23" t="str">
        <f>IFERROR(IF(VLOOKUP($F165&amp;"-"&amp;$G165,IF($M$4="TE0714_REV01",RAW_m_TE0714_REV01!$F:$AU,IF($M$4="TE0714_REV02",RAW_m_TE0714_REV02!$F:$AU,IF($M$4="TE0714_REV03",RAW_m_TE0714_REV03!$F:$AU))),43,0)="--","---",IF($M$4="TE0714_REV01",RAW_m_TE0714_REV01!$AT165&amp; " --&gt; " &amp;RAW_m_TE0714_REV01!$AU165&amp; " --&gt; ",IF($M$4="TE0714_REV02",RAW_m_TE0714_REV02!$AT165&amp; " --&gt; " &amp;RAW_m_TE0714_REV02!$AU165&amp; " --&gt; ",IF($M$4="TE0714_REV03",RAW_m_TE0714_REV03!$AT165&amp; " --&gt; " &amp;RAW_m_TE0714_REV03!$AU165&amp; " --&gt; ")))),"---")</f>
        <v>---</v>
      </c>
      <c r="N165" s="23" t="str">
        <f>IFERROR(VLOOKUP(F165&amp;"-"&amp;G165,IF($M$4="TE0714_REV01",RAW_m_TE0714_REV01!$AD:$AJ,IF($M$4="TE0714_REV02",RAW_m_TE0714_REV02!$AD:$AJ,IF($M$4="TE0714_REV03",RAW_m_TE0714_REV03!$AD:$AJ))),7,0),"---")</f>
        <v>---</v>
      </c>
      <c r="O165" s="23" t="str">
        <f>IFERROR(VLOOKUP(N165,IF($M$4="TE0714_REV01",RAW_m_TE0714_REV01!$AJ:$AK,IF($M$4="TE0714_REV02",RAW_m_TE0714_REV02!$AJ:$AK,IF($M$4="TE0714_REV03",RAW_m_TE0714_REV03!$AJ:$AK))),2,0),"---")</f>
        <v>---</v>
      </c>
      <c r="P165" s="23" t="str">
        <f>IFERROR(VLOOKUP(F165&amp;"-"&amp;G165,IF($M$4="TE0714_REV01",RAW_m_TE0714_REV01!$AD:$AG,IF($M$4="TE0714_REV02",RAW_m_TE0714_REV02!$AD:$AG,IF($M$4="TE0714_REV03",RAW_m_TE0714_REV03!$AD:$AG))),3,0),"---")</f>
        <v>---</v>
      </c>
      <c r="Q165" s="23" t="str">
        <f>IFERROR(VLOOKUP(N165,IF($M$4="TE0714_REV01",RAW_m_TE0714_REV01!$AE:$AH,IF($M$4="TE0714_REV02",RAW_m_TE0714_REV02!$AE:$AH,IF($M$4="TE0714_REV03",RAW_m_TE0714_REV03!$AE:$AH))),4,0),"---")</f>
        <v>---</v>
      </c>
      <c r="R165" s="23" t="str">
        <f>IFERROR(VLOOKUP(F165&amp;"-"&amp;G165,IF($M$4="TE0714_REV01",RAW_m_TE0714_REV01!$AD:$AG,IF($M$4="TE0714_REV02",RAW_m_TE0714_REV02!$AD:$AG,IF($M$4="TE0714_REV03",RAW_m_TE0714_REV03!$AD:$AG))),4,0),"---")</f>
        <v>---</v>
      </c>
    </row>
    <row r="166" spans="2:18" x14ac:dyDescent="0.25">
      <c r="B166" s="4">
        <v>161</v>
      </c>
      <c r="C166" s="23" t="str">
        <f>IFERROR(INDEX(B2B!A:F,MATCH('B2B Pin Table'!B166,B2B!A:A,0),6),"---")</f>
        <v>61</v>
      </c>
      <c r="D166" s="57" t="str">
        <f>IFERROR(IF((COUNTIF(B2B!A162:K162,H164)&lt;0),"---",INDEX(B2B!A:K,MATCH('B2B Pin Table'!B166,B2B!A:A,0),2)),"---")</f>
        <v>JM2</v>
      </c>
      <c r="E166" s="58" t="str">
        <f>IFERROR(IF((COUNTIF(B2B!A162:K162,H164)&lt;0),"---",INDEX(B2B!A:K,MATCH('B2B Pin Table'!B166,B2B!A:A,0),3)),"---")</f>
        <v>62</v>
      </c>
      <c r="F166" s="57" t="str">
        <f>IFERROR(IF((COUNTIF(B2B!A162:K162,L164)&lt;0),"---",INDEX(B2B!A:K,MATCH('B2B Pin Table'!B166,B2B!A:A,0),4)),"---")</f>
        <v>JM2</v>
      </c>
      <c r="G166" s="23" t="str">
        <f>IFERROR(IF((COUNTIF(B2B!A162:K162,L164)&lt;0),"---",INDEX(B2B!A:K,MATCH('B2B Pin Table'!B166,B2B!A:A,0),5)),"---")</f>
        <v>61</v>
      </c>
      <c r="H166" s="23" t="str">
        <f>IFERROR(IF(VLOOKUP($D166&amp;"-"&amp;$E166,IF($H$4="TEBA0714_REV01",CALC_CONN_TEBA0714_REV01!$F:$I,IF($H$4="TEBB0714_REV01",CALC_CONN_TEBB0714_REV01!$F:$I,IF($H$4="TEBT0714_REV01",CALC_CONN_TEBT0714_REV01!$F:$I))),4,0)="--","---",IF($H$4="TEBA0714_REV01",CALC_CONN_TEBA0714_REV01!$G166&amp; " --&gt; " &amp;CALC_CONN_TEBA0714_REV01!$I166&amp; " --&gt; ",IF($H$4="TEBB0714_REV01",CALC_CONN_TEBB0714_REV01!$G166&amp; " --&gt; " &amp;CALC_CONN_TEBB0714_REV01!$I166&amp; " --&gt; ",IF($H$4="TEBT0714_REV01",CALC_CONN_TEBT0714_REV01!$G166&amp; " --&gt; " &amp;CALC_CONN_TEBT0714_REV01!$I166&amp; " --&gt; ")))),"---")</f>
        <v>---</v>
      </c>
      <c r="I166" s="23" t="str">
        <f>IFERROR(IF(VLOOKUP($D166&amp;"-"&amp;$E166,IF($H$4="TEBA0714_REV01",CALC_CONN_TEBA0714_REV01!$F:$H,IF($H$4="TEBB0714_REV01",CALC_CONN_TEBB0714_REV01!$F:$H,IF($H$4="TEBT0714_REV01",CALC_CONN_TEBT0714_REV01!$F:$H))),3,0)="--",VLOOKUP($D166&amp;"-"&amp;$E166,IF($H$4="TEBA0714_REV01",CALC_CONN_TEBA0714_REV01!$F:$H,IF($H$4="TEBB0714_REV01",CALC_CONN_TEBB0714_REV01!$F:$H,IF($H$4="TEBT0714_REV01",CALC_CONN_TEBT0714_REV01!$F:$H))),2,0),VLOOKUP($D166&amp;"-"&amp;$E166,IF($H$4="TEBA0714_REV01",CALC_CONN_TEBA0714_REV01!$F:$H,IF($H$4="TEBB0714_REV01",CALC_CONN_TEBB0714_REV01!$F:$H,IF($H$4="TEBT0714_REV01",CALC_CONN_TEBT0714_REV01!$F:$H))),3,0)),"---")</f>
        <v>---</v>
      </c>
      <c r="J166" s="23" t="str">
        <f>IFERROR(VLOOKUP(I166,IF($H$4="TEBA0714_REV01",RAW_c_TEBA0714_REV01!$AE:$AM,IF($H$4="TEBB0714_REV01",RAW_c_TEBB0714_REV01!$AE:$AM,IF($H$4="TEBT0714_REV01",RAW_c_TEBT0714_REV01!$AE:$AM))),9,0),"---")</f>
        <v>---</v>
      </c>
      <c r="K166" s="23" t="str">
        <f>IFERROR(VLOOKUP(D166&amp;"-"&amp;E166,IF($H$4="TEBA0714_REV01",RAW_c_TEBA0714_REV01!$AD:$AK,IF($H$4="TEBB0714_REV01",RAW_c_TEBB0714_REV01!$AD:$AK,IF($H$4="TEBT0714_REV01",RAW_c_TEBT0714_REV01!$AD:$AK,"???"))),6,0),"---")</f>
        <v>---</v>
      </c>
      <c r="L166" s="23" t="str">
        <f>IFERROR(VLOOKUP(D166&amp;"-"&amp;E166,IF($H$4="TEBA0714_REV01",RAW_c_TEBA0714_REV01!$AD:$AL,IF($H$4="TEBB0714_REV01",RAW_c_TEBB0714_REV01!$AD:$AL,IF($H$4="TEBT0714_REV01",RAW_c_TEBT0714_REV01!$AD:$AL,"???"))),9,0),"---")</f>
        <v>---</v>
      </c>
      <c r="M166" s="23" t="str">
        <f>IFERROR(IF(VLOOKUP($F166&amp;"-"&amp;$G166,IF($M$4="TE0714_REV01",RAW_m_TE0714_REV01!$F:$AU,IF($M$4="TE0714_REV02",RAW_m_TE0714_REV02!$F:$AU,IF($M$4="TE0714_REV03",RAW_m_TE0714_REV03!$F:$AU))),43,0)="--","---",IF($M$4="TE0714_REV01",RAW_m_TE0714_REV01!$AT166&amp; " --&gt; " &amp;RAW_m_TE0714_REV01!$AU166&amp; " --&gt; ",IF($M$4="TE0714_REV02",RAW_m_TE0714_REV02!$AT166&amp; " --&gt; " &amp;RAW_m_TE0714_REV02!$AU166&amp; " --&gt; ",IF($M$4="TE0714_REV03",RAW_m_TE0714_REV03!$AT166&amp; " --&gt; " &amp;RAW_m_TE0714_REV03!$AU166&amp; " --&gt; ")))),"---")</f>
        <v>---</v>
      </c>
      <c r="N166" s="23" t="str">
        <f>IFERROR(VLOOKUP(F166&amp;"-"&amp;G166,IF($M$4="TE0714_REV01",RAW_m_TE0714_REV01!$AD:$AJ,IF($M$4="TE0714_REV02",RAW_m_TE0714_REV02!$AD:$AJ,IF($M$4="TE0714_REV03",RAW_m_TE0714_REV03!$AD:$AJ))),7,0),"---")</f>
        <v>---</v>
      </c>
      <c r="O166" s="23" t="str">
        <f>IFERROR(VLOOKUP(N166,IF($M$4="TE0714_REV01",RAW_m_TE0714_REV01!$AJ:$AK,IF($M$4="TE0714_REV02",RAW_m_TE0714_REV02!$AJ:$AK,IF($M$4="TE0714_REV03",RAW_m_TE0714_REV03!$AJ:$AK))),2,0),"---")</f>
        <v>---</v>
      </c>
      <c r="P166" s="23" t="str">
        <f>IFERROR(VLOOKUP(F166&amp;"-"&amp;G166,IF($M$4="TE0714_REV01",RAW_m_TE0714_REV01!$AD:$AG,IF($M$4="TE0714_REV02",RAW_m_TE0714_REV02!$AD:$AG,IF($M$4="TE0714_REV03",RAW_m_TE0714_REV03!$AD:$AG))),3,0),"---")</f>
        <v>---</v>
      </c>
      <c r="Q166" s="23" t="str">
        <f>IFERROR(VLOOKUP(N166,IF($M$4="TE0714_REV01",RAW_m_TE0714_REV01!$AE:$AH,IF($M$4="TE0714_REV02",RAW_m_TE0714_REV02!$AE:$AH,IF($M$4="TE0714_REV03",RAW_m_TE0714_REV03!$AE:$AH))),4,0),"---")</f>
        <v>---</v>
      </c>
      <c r="R166" s="23" t="str">
        <f>IFERROR(VLOOKUP(F166&amp;"-"&amp;G166,IF($M$4="TE0714_REV01",RAW_m_TE0714_REV01!$AD:$AG,IF($M$4="TE0714_REV02",RAW_m_TE0714_REV02!$AD:$AG,IF($M$4="TE0714_REV03",RAW_m_TE0714_REV03!$AD:$AG))),4,0),"---")</f>
        <v>---</v>
      </c>
    </row>
    <row r="167" spans="2:18" x14ac:dyDescent="0.25">
      <c r="B167" s="4">
        <v>162</v>
      </c>
      <c r="C167" s="23" t="str">
        <f>IFERROR(INDEX(B2B!A:F,MATCH('B2B Pin Table'!B167,B2B!A:A,0),6),"---")</f>
        <v>62</v>
      </c>
      <c r="D167" s="57" t="str">
        <f>IFERROR(IF((COUNTIF(B2B!A163:K163,H165)&lt;0),"---",INDEX(B2B!A:K,MATCH('B2B Pin Table'!B167,B2B!A:A,0),2)),"---")</f>
        <v>JM2</v>
      </c>
      <c r="E167" s="58" t="str">
        <f>IFERROR(IF((COUNTIF(B2B!A163:K163,H165)&lt;0),"---",INDEX(B2B!A:K,MATCH('B2B Pin Table'!B167,B2B!A:A,0),3)),"---")</f>
        <v>61</v>
      </c>
      <c r="F167" s="57" t="str">
        <f>IFERROR(IF((COUNTIF(B2B!A163:K163,L165)&lt;0),"---",INDEX(B2B!A:K,MATCH('B2B Pin Table'!B167,B2B!A:A,0),4)),"---")</f>
        <v>JM2</v>
      </c>
      <c r="G167" s="23" t="str">
        <f>IFERROR(IF((COUNTIF(B2B!A163:K163,L165)&lt;0),"---",INDEX(B2B!A:K,MATCH('B2B Pin Table'!B167,B2B!A:A,0),5)),"---")</f>
        <v>62</v>
      </c>
      <c r="H167" s="23" t="str">
        <f>IFERROR(IF(VLOOKUP($D167&amp;"-"&amp;$E167,IF($H$4="TEBA0714_REV01",CALC_CONN_TEBA0714_REV01!$F:$I,IF($H$4="TEBB0714_REV01",CALC_CONN_TEBB0714_REV01!$F:$I,IF($H$4="TEBT0714_REV01",CALC_CONN_TEBT0714_REV01!$F:$I))),4,0)="--","---",IF($H$4="TEBA0714_REV01",CALC_CONN_TEBA0714_REV01!$G167&amp; " --&gt; " &amp;CALC_CONN_TEBA0714_REV01!$I167&amp; " --&gt; ",IF($H$4="TEBB0714_REV01",CALC_CONN_TEBB0714_REV01!$G167&amp; " --&gt; " &amp;CALC_CONN_TEBB0714_REV01!$I167&amp; " --&gt; ",IF($H$4="TEBT0714_REV01",CALC_CONN_TEBT0714_REV01!$G167&amp; " --&gt; " &amp;CALC_CONN_TEBT0714_REV01!$I167&amp; " --&gt; ")))),"---")</f>
        <v>---</v>
      </c>
      <c r="I167" s="23" t="str">
        <f>IFERROR(IF(VLOOKUP($D167&amp;"-"&amp;$E167,IF($H$4="TEBA0714_REV01",CALC_CONN_TEBA0714_REV01!$F:$H,IF($H$4="TEBB0714_REV01",CALC_CONN_TEBB0714_REV01!$F:$H,IF($H$4="TEBT0714_REV01",CALC_CONN_TEBT0714_REV01!$F:$H))),3,0)="--",VLOOKUP($D167&amp;"-"&amp;$E167,IF($H$4="TEBA0714_REV01",CALC_CONN_TEBA0714_REV01!$F:$H,IF($H$4="TEBB0714_REV01",CALC_CONN_TEBB0714_REV01!$F:$H,IF($H$4="TEBT0714_REV01",CALC_CONN_TEBT0714_REV01!$F:$H))),2,0),VLOOKUP($D167&amp;"-"&amp;$E167,IF($H$4="TEBA0714_REV01",CALC_CONN_TEBA0714_REV01!$F:$H,IF($H$4="TEBB0714_REV01",CALC_CONN_TEBB0714_REV01!$F:$H,IF($H$4="TEBT0714_REV01",CALC_CONN_TEBT0714_REV01!$F:$H))),3,0)),"---")</f>
        <v>---</v>
      </c>
      <c r="J167" s="23" t="str">
        <f>IFERROR(VLOOKUP(I167,IF($H$4="TEBA0714_REV01",RAW_c_TEBA0714_REV01!$AE:$AM,IF($H$4="TEBB0714_REV01",RAW_c_TEBB0714_REV01!$AE:$AM,IF($H$4="TEBT0714_REV01",RAW_c_TEBT0714_REV01!$AE:$AM))),9,0),"---")</f>
        <v>---</v>
      </c>
      <c r="K167" s="23" t="str">
        <f>IFERROR(VLOOKUP(D167&amp;"-"&amp;E167,IF($H$4="TEBA0714_REV01",RAW_c_TEBA0714_REV01!$AD:$AK,IF($H$4="TEBB0714_REV01",RAW_c_TEBB0714_REV01!$AD:$AK,IF($H$4="TEBT0714_REV01",RAW_c_TEBT0714_REV01!$AD:$AK,"???"))),6,0),"---")</f>
        <v>---</v>
      </c>
      <c r="L167" s="23" t="str">
        <f>IFERROR(VLOOKUP(D167&amp;"-"&amp;E167,IF($H$4="TEBA0714_REV01",RAW_c_TEBA0714_REV01!$AD:$AL,IF($H$4="TEBB0714_REV01",RAW_c_TEBB0714_REV01!$AD:$AL,IF($H$4="TEBT0714_REV01",RAW_c_TEBT0714_REV01!$AD:$AL,"???"))),9,0),"---")</f>
        <v>---</v>
      </c>
      <c r="M167" s="23" t="str">
        <f>IFERROR(IF(VLOOKUP($F167&amp;"-"&amp;$G167,IF($M$4="TE0714_REV01",RAW_m_TE0714_REV01!$F:$AU,IF($M$4="TE0714_REV02",RAW_m_TE0714_REV02!$F:$AU,IF($M$4="TE0714_REV03",RAW_m_TE0714_REV03!$F:$AU))),43,0)="--","---",IF($M$4="TE0714_REV01",RAW_m_TE0714_REV01!$AT167&amp; " --&gt; " &amp;RAW_m_TE0714_REV01!$AU167&amp; " --&gt; ",IF($M$4="TE0714_REV02",RAW_m_TE0714_REV02!$AT167&amp; " --&gt; " &amp;RAW_m_TE0714_REV02!$AU167&amp; " --&gt; ",IF($M$4="TE0714_REV03",RAW_m_TE0714_REV03!$AT167&amp; " --&gt; " &amp;RAW_m_TE0714_REV03!$AU167&amp; " --&gt; ")))),"---")</f>
        <v>---</v>
      </c>
      <c r="N167" s="23" t="str">
        <f>IFERROR(VLOOKUP(F167&amp;"-"&amp;G167,IF($M$4="TE0714_REV01",RAW_m_TE0714_REV01!$AD:$AJ,IF($M$4="TE0714_REV02",RAW_m_TE0714_REV02!$AD:$AJ,IF($M$4="TE0714_REV03",RAW_m_TE0714_REV03!$AD:$AJ))),7,0),"---")</f>
        <v>---</v>
      </c>
      <c r="O167" s="23" t="str">
        <f>IFERROR(VLOOKUP(N167,IF($M$4="TE0714_REV01",RAW_m_TE0714_REV01!$AJ:$AK,IF($M$4="TE0714_REV02",RAW_m_TE0714_REV02!$AJ:$AK,IF($M$4="TE0714_REV03",RAW_m_TE0714_REV03!$AJ:$AK))),2,0),"---")</f>
        <v>---</v>
      </c>
      <c r="P167" s="23" t="str">
        <f>IFERROR(VLOOKUP(F167&amp;"-"&amp;G167,IF($M$4="TE0714_REV01",RAW_m_TE0714_REV01!$AD:$AG,IF($M$4="TE0714_REV02",RAW_m_TE0714_REV02!$AD:$AG,IF($M$4="TE0714_REV03",RAW_m_TE0714_REV03!$AD:$AG))),3,0),"---")</f>
        <v>---</v>
      </c>
      <c r="Q167" s="23" t="str">
        <f>IFERROR(VLOOKUP(N167,IF($M$4="TE0714_REV01",RAW_m_TE0714_REV01!$AE:$AH,IF($M$4="TE0714_REV02",RAW_m_TE0714_REV02!$AE:$AH,IF($M$4="TE0714_REV03",RAW_m_TE0714_REV03!$AE:$AH))),4,0),"---")</f>
        <v>---</v>
      </c>
      <c r="R167" s="23" t="str">
        <f>IFERROR(VLOOKUP(F167&amp;"-"&amp;G167,IF($M$4="TE0714_REV01",RAW_m_TE0714_REV01!$AD:$AG,IF($M$4="TE0714_REV02",RAW_m_TE0714_REV02!$AD:$AG,IF($M$4="TE0714_REV03",RAW_m_TE0714_REV03!$AD:$AG))),4,0),"---")</f>
        <v>---</v>
      </c>
    </row>
    <row r="168" spans="2:18" x14ac:dyDescent="0.25">
      <c r="B168" s="4">
        <v>163</v>
      </c>
      <c r="C168" s="23" t="str">
        <f>IFERROR(INDEX(B2B!A:F,MATCH('B2B Pin Table'!B168,B2B!A:A,0),6),"---")</f>
        <v>63</v>
      </c>
      <c r="D168" s="57" t="str">
        <f>IFERROR(IF((COUNTIF(B2B!A164:K164,H166)&lt;0),"---",INDEX(B2B!A:K,MATCH('B2B Pin Table'!B168,B2B!A:A,0),2)),"---")</f>
        <v>JM2</v>
      </c>
      <c r="E168" s="58" t="str">
        <f>IFERROR(IF((COUNTIF(B2B!A164:K164,H166)&lt;0),"---",INDEX(B2B!A:K,MATCH('B2B Pin Table'!B168,B2B!A:A,0),3)),"---")</f>
        <v>64</v>
      </c>
      <c r="F168" s="57" t="str">
        <f>IFERROR(IF((COUNTIF(B2B!A164:K164,L166)&lt;0),"---",INDEX(B2B!A:K,MATCH('B2B Pin Table'!B168,B2B!A:A,0),4)),"---")</f>
        <v>JM2</v>
      </c>
      <c r="G168" s="23" t="str">
        <f>IFERROR(IF((COUNTIF(B2B!A164:K164,L166)&lt;0),"---",INDEX(B2B!A:K,MATCH('B2B Pin Table'!B168,B2B!A:A,0),5)),"---")</f>
        <v>63</v>
      </c>
      <c r="H168" s="23" t="str">
        <f>IFERROR(IF(VLOOKUP($D168&amp;"-"&amp;$E168,IF($H$4="TEBA0714_REV01",CALC_CONN_TEBA0714_REV01!$F:$I,IF($H$4="TEBB0714_REV01",CALC_CONN_TEBB0714_REV01!$F:$I,IF($H$4="TEBT0714_REV01",CALC_CONN_TEBT0714_REV01!$F:$I))),4,0)="--","---",IF($H$4="TEBA0714_REV01",CALC_CONN_TEBA0714_REV01!$G168&amp; " --&gt; " &amp;CALC_CONN_TEBA0714_REV01!$I168&amp; " --&gt; ",IF($H$4="TEBB0714_REV01",CALC_CONN_TEBB0714_REV01!$G168&amp; " --&gt; " &amp;CALC_CONN_TEBB0714_REV01!$I168&amp; " --&gt; ",IF($H$4="TEBT0714_REV01",CALC_CONN_TEBT0714_REV01!$G168&amp; " --&gt; " &amp;CALC_CONN_TEBT0714_REV01!$I168&amp; " --&gt; ")))),"---")</f>
        <v>---</v>
      </c>
      <c r="I168" s="23" t="str">
        <f>IFERROR(IF(VLOOKUP($D168&amp;"-"&amp;$E168,IF($H$4="TEBA0714_REV01",CALC_CONN_TEBA0714_REV01!$F:$H,IF($H$4="TEBB0714_REV01",CALC_CONN_TEBB0714_REV01!$F:$H,IF($H$4="TEBT0714_REV01",CALC_CONN_TEBT0714_REV01!$F:$H))),3,0)="--",VLOOKUP($D168&amp;"-"&amp;$E168,IF($H$4="TEBA0714_REV01",CALC_CONN_TEBA0714_REV01!$F:$H,IF($H$4="TEBB0714_REV01",CALC_CONN_TEBB0714_REV01!$F:$H,IF($H$4="TEBT0714_REV01",CALC_CONN_TEBT0714_REV01!$F:$H))),2,0),VLOOKUP($D168&amp;"-"&amp;$E168,IF($H$4="TEBA0714_REV01",CALC_CONN_TEBA0714_REV01!$F:$H,IF($H$4="TEBB0714_REV01",CALC_CONN_TEBB0714_REV01!$F:$H,IF($H$4="TEBT0714_REV01",CALC_CONN_TEBT0714_REV01!$F:$H))),3,0)),"---")</f>
        <v>---</v>
      </c>
      <c r="J168" s="23" t="str">
        <f>IFERROR(VLOOKUP(I168,IF($H$4="TEBA0714_REV01",RAW_c_TEBA0714_REV01!$AE:$AM,IF($H$4="TEBB0714_REV01",RAW_c_TEBB0714_REV01!$AE:$AM,IF($H$4="TEBT0714_REV01",RAW_c_TEBT0714_REV01!$AE:$AM))),9,0),"---")</f>
        <v>---</v>
      </c>
      <c r="K168" s="23" t="str">
        <f>IFERROR(VLOOKUP(D168&amp;"-"&amp;E168,IF($H$4="TEBA0714_REV01",RAW_c_TEBA0714_REV01!$AD:$AK,IF($H$4="TEBB0714_REV01",RAW_c_TEBB0714_REV01!$AD:$AK,IF($H$4="TEBT0714_REV01",RAW_c_TEBT0714_REV01!$AD:$AK,"???"))),6,0),"---")</f>
        <v>---</v>
      </c>
      <c r="L168" s="23" t="str">
        <f>IFERROR(VLOOKUP(D168&amp;"-"&amp;E168,IF($H$4="TEBA0714_REV01",RAW_c_TEBA0714_REV01!$AD:$AL,IF($H$4="TEBB0714_REV01",RAW_c_TEBB0714_REV01!$AD:$AL,IF($H$4="TEBT0714_REV01",RAW_c_TEBT0714_REV01!$AD:$AL,"???"))),9,0),"---")</f>
        <v>---</v>
      </c>
      <c r="M168" s="23" t="str">
        <f>IFERROR(IF(VLOOKUP($F168&amp;"-"&amp;$G168,IF($M$4="TE0714_REV01",RAW_m_TE0714_REV01!$F:$AU,IF($M$4="TE0714_REV02",RAW_m_TE0714_REV02!$F:$AU,IF($M$4="TE0714_REV03",RAW_m_TE0714_REV03!$F:$AU))),43,0)="--","---",IF($M$4="TE0714_REV01",RAW_m_TE0714_REV01!$AT168&amp; " --&gt; " &amp;RAW_m_TE0714_REV01!$AU168&amp; " --&gt; ",IF($M$4="TE0714_REV02",RAW_m_TE0714_REV02!$AT168&amp; " --&gt; " &amp;RAW_m_TE0714_REV02!$AU168&amp; " --&gt; ",IF($M$4="TE0714_REV03",RAW_m_TE0714_REV03!$AT168&amp; " --&gt; " &amp;RAW_m_TE0714_REV03!$AU168&amp; " --&gt; ")))),"---")</f>
        <v>---</v>
      </c>
      <c r="N168" s="23" t="str">
        <f>IFERROR(VLOOKUP(F168&amp;"-"&amp;G168,IF($M$4="TE0714_REV01",RAW_m_TE0714_REV01!$AD:$AJ,IF($M$4="TE0714_REV02",RAW_m_TE0714_REV02!$AD:$AJ,IF($M$4="TE0714_REV03",RAW_m_TE0714_REV03!$AD:$AJ))),7,0),"---")</f>
        <v>---</v>
      </c>
      <c r="O168" s="23" t="str">
        <f>IFERROR(VLOOKUP(N168,IF($M$4="TE0714_REV01",RAW_m_TE0714_REV01!$AJ:$AK,IF($M$4="TE0714_REV02",RAW_m_TE0714_REV02!$AJ:$AK,IF($M$4="TE0714_REV03",RAW_m_TE0714_REV03!$AJ:$AK))),2,0),"---")</f>
        <v>---</v>
      </c>
      <c r="P168" s="23" t="str">
        <f>IFERROR(VLOOKUP(F168&amp;"-"&amp;G168,IF($M$4="TE0714_REV01",RAW_m_TE0714_REV01!$AD:$AG,IF($M$4="TE0714_REV02",RAW_m_TE0714_REV02!$AD:$AG,IF($M$4="TE0714_REV03",RAW_m_TE0714_REV03!$AD:$AG))),3,0),"---")</f>
        <v>---</v>
      </c>
      <c r="Q168" s="23" t="str">
        <f>IFERROR(VLOOKUP(N168,IF($M$4="TE0714_REV01",RAW_m_TE0714_REV01!$AE:$AH,IF($M$4="TE0714_REV02",RAW_m_TE0714_REV02!$AE:$AH,IF($M$4="TE0714_REV03",RAW_m_TE0714_REV03!$AE:$AH))),4,0),"---")</f>
        <v>---</v>
      </c>
      <c r="R168" s="23" t="str">
        <f>IFERROR(VLOOKUP(F168&amp;"-"&amp;G168,IF($M$4="TE0714_REV01",RAW_m_TE0714_REV01!$AD:$AG,IF($M$4="TE0714_REV02",RAW_m_TE0714_REV02!$AD:$AG,IF($M$4="TE0714_REV03",RAW_m_TE0714_REV03!$AD:$AG))),4,0),"---")</f>
        <v>---</v>
      </c>
    </row>
    <row r="169" spans="2:18" x14ac:dyDescent="0.25">
      <c r="B169" s="4">
        <v>164</v>
      </c>
      <c r="C169" s="23" t="str">
        <f>IFERROR(INDEX(B2B!A:F,MATCH('B2B Pin Table'!B169,B2B!A:A,0),6),"---")</f>
        <v>64</v>
      </c>
      <c r="D169" s="57" t="str">
        <f>IFERROR(IF((COUNTIF(B2B!A165:K165,H167)&lt;0),"---",INDEX(B2B!A:K,MATCH('B2B Pin Table'!B169,B2B!A:A,0),2)),"---")</f>
        <v>JM2</v>
      </c>
      <c r="E169" s="58" t="str">
        <f>IFERROR(IF((COUNTIF(B2B!A165:K165,H167)&lt;0),"---",INDEX(B2B!A:K,MATCH('B2B Pin Table'!B169,B2B!A:A,0),3)),"---")</f>
        <v>63</v>
      </c>
      <c r="F169" s="57" t="str">
        <f>IFERROR(IF((COUNTIF(B2B!A165:K165,L167)&lt;0),"---",INDEX(B2B!A:K,MATCH('B2B Pin Table'!B169,B2B!A:A,0),4)),"---")</f>
        <v>JM2</v>
      </c>
      <c r="G169" s="23" t="str">
        <f>IFERROR(IF((COUNTIF(B2B!A165:K165,L167)&lt;0),"---",INDEX(B2B!A:K,MATCH('B2B Pin Table'!B169,B2B!A:A,0),5)),"---")</f>
        <v>64</v>
      </c>
      <c r="H169" s="23" t="str">
        <f>IFERROR(IF(VLOOKUP($D169&amp;"-"&amp;$E169,IF($H$4="TEBA0714_REV01",CALC_CONN_TEBA0714_REV01!$F:$I,IF($H$4="TEBB0714_REV01",CALC_CONN_TEBB0714_REV01!$F:$I,IF($H$4="TEBT0714_REV01",CALC_CONN_TEBT0714_REV01!$F:$I))),4,0)="--","---",IF($H$4="TEBA0714_REV01",CALC_CONN_TEBA0714_REV01!$G169&amp; " --&gt; " &amp;CALC_CONN_TEBA0714_REV01!$I169&amp; " --&gt; ",IF($H$4="TEBB0714_REV01",CALC_CONN_TEBB0714_REV01!$G169&amp; " --&gt; " &amp;CALC_CONN_TEBB0714_REV01!$I169&amp; " --&gt; ",IF($H$4="TEBT0714_REV01",CALC_CONN_TEBT0714_REV01!$G169&amp; " --&gt; " &amp;CALC_CONN_TEBT0714_REV01!$I169&amp; " --&gt; ")))),"---")</f>
        <v>---</v>
      </c>
      <c r="I169" s="23" t="str">
        <f>IFERROR(IF(VLOOKUP($D169&amp;"-"&amp;$E169,IF($H$4="TEBA0714_REV01",CALC_CONN_TEBA0714_REV01!$F:$H,IF($H$4="TEBB0714_REV01",CALC_CONN_TEBB0714_REV01!$F:$H,IF($H$4="TEBT0714_REV01",CALC_CONN_TEBT0714_REV01!$F:$H))),3,0)="--",VLOOKUP($D169&amp;"-"&amp;$E169,IF($H$4="TEBA0714_REV01",CALC_CONN_TEBA0714_REV01!$F:$H,IF($H$4="TEBB0714_REV01",CALC_CONN_TEBB0714_REV01!$F:$H,IF($H$4="TEBT0714_REV01",CALC_CONN_TEBT0714_REV01!$F:$H))),2,0),VLOOKUP($D169&amp;"-"&amp;$E169,IF($H$4="TEBA0714_REV01",CALC_CONN_TEBA0714_REV01!$F:$H,IF($H$4="TEBB0714_REV01",CALC_CONN_TEBB0714_REV01!$F:$H,IF($H$4="TEBT0714_REV01",CALC_CONN_TEBT0714_REV01!$F:$H))),3,0)),"---")</f>
        <v>---</v>
      </c>
      <c r="J169" s="23" t="str">
        <f>IFERROR(VLOOKUP(I169,IF($H$4="TEBA0714_REV01",RAW_c_TEBA0714_REV01!$AE:$AM,IF($H$4="TEBB0714_REV01",RAW_c_TEBB0714_REV01!$AE:$AM,IF($H$4="TEBT0714_REV01",RAW_c_TEBT0714_REV01!$AE:$AM))),9,0),"---")</f>
        <v>---</v>
      </c>
      <c r="K169" s="23" t="str">
        <f>IFERROR(VLOOKUP(D169&amp;"-"&amp;E169,IF($H$4="TEBA0714_REV01",RAW_c_TEBA0714_REV01!$AD:$AK,IF($H$4="TEBB0714_REV01",RAW_c_TEBB0714_REV01!$AD:$AK,IF($H$4="TEBT0714_REV01",RAW_c_TEBT0714_REV01!$AD:$AK,"???"))),6,0),"---")</f>
        <v>---</v>
      </c>
      <c r="L169" s="23" t="str">
        <f>IFERROR(VLOOKUP(D169&amp;"-"&amp;E169,IF($H$4="TEBA0714_REV01",RAW_c_TEBA0714_REV01!$AD:$AL,IF($H$4="TEBB0714_REV01",RAW_c_TEBB0714_REV01!$AD:$AL,IF($H$4="TEBT0714_REV01",RAW_c_TEBT0714_REV01!$AD:$AL,"???"))),9,0),"---")</f>
        <v>---</v>
      </c>
      <c r="M169" s="23" t="str">
        <f>IFERROR(IF(VLOOKUP($F169&amp;"-"&amp;$G169,IF($M$4="TE0714_REV01",RAW_m_TE0714_REV01!$F:$AU,IF($M$4="TE0714_REV02",RAW_m_TE0714_REV02!$F:$AU,IF($M$4="TE0714_REV03",RAW_m_TE0714_REV03!$F:$AU))),43,0)="--","---",IF($M$4="TE0714_REV01",RAW_m_TE0714_REV01!$AT169&amp; " --&gt; " &amp;RAW_m_TE0714_REV01!$AU169&amp; " --&gt; ",IF($M$4="TE0714_REV02",RAW_m_TE0714_REV02!$AT169&amp; " --&gt; " &amp;RAW_m_TE0714_REV02!$AU169&amp; " --&gt; ",IF($M$4="TE0714_REV03",RAW_m_TE0714_REV03!$AT169&amp; " --&gt; " &amp;RAW_m_TE0714_REV03!$AU169&amp; " --&gt; ")))),"---")</f>
        <v>---</v>
      </c>
      <c r="N169" s="23" t="str">
        <f>IFERROR(VLOOKUP(F169&amp;"-"&amp;G169,IF($M$4="TE0714_REV01",RAW_m_TE0714_REV01!$AD:$AJ,IF($M$4="TE0714_REV02",RAW_m_TE0714_REV02!$AD:$AJ,IF($M$4="TE0714_REV03",RAW_m_TE0714_REV03!$AD:$AJ))),7,0),"---")</f>
        <v>---</v>
      </c>
      <c r="O169" s="23" t="str">
        <f>IFERROR(VLOOKUP(N169,IF($M$4="TE0714_REV01",RAW_m_TE0714_REV01!$AJ:$AK,IF($M$4="TE0714_REV02",RAW_m_TE0714_REV02!$AJ:$AK,IF($M$4="TE0714_REV03",RAW_m_TE0714_REV03!$AJ:$AK))),2,0),"---")</f>
        <v>---</v>
      </c>
      <c r="P169" s="23" t="str">
        <f>IFERROR(VLOOKUP(F169&amp;"-"&amp;G169,IF($M$4="TE0714_REV01",RAW_m_TE0714_REV01!$AD:$AG,IF($M$4="TE0714_REV02",RAW_m_TE0714_REV02!$AD:$AG,IF($M$4="TE0714_REV03",RAW_m_TE0714_REV03!$AD:$AG))),3,0),"---")</f>
        <v>---</v>
      </c>
      <c r="Q169" s="23" t="str">
        <f>IFERROR(VLOOKUP(N169,IF($M$4="TE0714_REV01",RAW_m_TE0714_REV01!$AE:$AH,IF($M$4="TE0714_REV02",RAW_m_TE0714_REV02!$AE:$AH,IF($M$4="TE0714_REV03",RAW_m_TE0714_REV03!$AE:$AH))),4,0),"---")</f>
        <v>---</v>
      </c>
      <c r="R169" s="23" t="str">
        <f>IFERROR(VLOOKUP(F169&amp;"-"&amp;G169,IF($M$4="TE0714_REV01",RAW_m_TE0714_REV01!$AD:$AG,IF($M$4="TE0714_REV02",RAW_m_TE0714_REV02!$AD:$AG,IF($M$4="TE0714_REV03",RAW_m_TE0714_REV03!$AD:$AG))),4,0),"---")</f>
        <v>---</v>
      </c>
    </row>
    <row r="170" spans="2:18" x14ac:dyDescent="0.25">
      <c r="B170" s="4">
        <v>165</v>
      </c>
      <c r="C170" s="23" t="str">
        <f>IFERROR(INDEX(B2B!A:F,MATCH('B2B Pin Table'!B170,B2B!A:A,0),6),"---")</f>
        <v>65</v>
      </c>
      <c r="D170" s="57" t="str">
        <f>IFERROR(IF((COUNTIF(B2B!A166:K166,H168)&lt;0),"---",INDEX(B2B!A:K,MATCH('B2B Pin Table'!B170,B2B!A:A,0),2)),"---")</f>
        <v>JM2</v>
      </c>
      <c r="E170" s="58" t="str">
        <f>IFERROR(IF((COUNTIF(B2B!A166:K166,H168)&lt;0),"---",INDEX(B2B!A:K,MATCH('B2B Pin Table'!B170,B2B!A:A,0),3)),"---")</f>
        <v>66</v>
      </c>
      <c r="F170" s="57" t="str">
        <f>IFERROR(IF((COUNTIF(B2B!A166:K166,L168)&lt;0),"---",INDEX(B2B!A:K,MATCH('B2B Pin Table'!B170,B2B!A:A,0),4)),"---")</f>
        <v>JM2</v>
      </c>
      <c r="G170" s="23" t="str">
        <f>IFERROR(IF((COUNTIF(B2B!A166:K166,L168)&lt;0),"---",INDEX(B2B!A:K,MATCH('B2B Pin Table'!B170,B2B!A:A,0),5)),"---")</f>
        <v>65</v>
      </c>
      <c r="H170" s="23" t="str">
        <f>IFERROR(IF(VLOOKUP($D170&amp;"-"&amp;$E170,IF($H$4="TEBA0714_REV01",CALC_CONN_TEBA0714_REV01!$F:$I,IF($H$4="TEBB0714_REV01",CALC_CONN_TEBB0714_REV01!$F:$I,IF($H$4="TEBT0714_REV01",CALC_CONN_TEBT0714_REV01!$F:$I))),4,0)="--","---",IF($H$4="TEBA0714_REV01",CALC_CONN_TEBA0714_REV01!$G170&amp; " --&gt; " &amp;CALC_CONN_TEBA0714_REV01!$I170&amp; " --&gt; ",IF($H$4="TEBB0714_REV01",CALC_CONN_TEBB0714_REV01!$G170&amp; " --&gt; " &amp;CALC_CONN_TEBB0714_REV01!$I170&amp; " --&gt; ",IF($H$4="TEBT0714_REV01",CALC_CONN_TEBT0714_REV01!$G170&amp; " --&gt; " &amp;CALC_CONN_TEBT0714_REV01!$I170&amp; " --&gt; ")))),"---")</f>
        <v>---</v>
      </c>
      <c r="I170" s="23" t="str">
        <f>IFERROR(IF(VLOOKUP($D170&amp;"-"&amp;$E170,IF($H$4="TEBA0714_REV01",CALC_CONN_TEBA0714_REV01!$F:$H,IF($H$4="TEBB0714_REV01",CALC_CONN_TEBB0714_REV01!$F:$H,IF($H$4="TEBT0714_REV01",CALC_CONN_TEBT0714_REV01!$F:$H))),3,0)="--",VLOOKUP($D170&amp;"-"&amp;$E170,IF($H$4="TEBA0714_REV01",CALC_CONN_TEBA0714_REV01!$F:$H,IF($H$4="TEBB0714_REV01",CALC_CONN_TEBB0714_REV01!$F:$H,IF($H$4="TEBT0714_REV01",CALC_CONN_TEBT0714_REV01!$F:$H))),2,0),VLOOKUP($D170&amp;"-"&amp;$E170,IF($H$4="TEBA0714_REV01",CALC_CONN_TEBA0714_REV01!$F:$H,IF($H$4="TEBB0714_REV01",CALC_CONN_TEBB0714_REV01!$F:$H,IF($H$4="TEBT0714_REV01",CALC_CONN_TEBT0714_REV01!$F:$H))),3,0)),"---")</f>
        <v>---</v>
      </c>
      <c r="J170" s="23" t="str">
        <f>IFERROR(VLOOKUP(I170,IF($H$4="TEBA0714_REV01",RAW_c_TEBA0714_REV01!$AE:$AM,IF($H$4="TEBB0714_REV01",RAW_c_TEBB0714_REV01!$AE:$AM,IF($H$4="TEBT0714_REV01",RAW_c_TEBT0714_REV01!$AE:$AM))),9,0),"---")</f>
        <v>---</v>
      </c>
      <c r="K170" s="23" t="str">
        <f>IFERROR(VLOOKUP(D170&amp;"-"&amp;E170,IF($H$4="TEBA0714_REV01",RAW_c_TEBA0714_REV01!$AD:$AK,IF($H$4="TEBB0714_REV01",RAW_c_TEBB0714_REV01!$AD:$AK,IF($H$4="TEBT0714_REV01",RAW_c_TEBT0714_REV01!$AD:$AK,"???"))),6,0),"---")</f>
        <v>---</v>
      </c>
      <c r="L170" s="23" t="str">
        <f>IFERROR(VLOOKUP(D170&amp;"-"&amp;E170,IF($H$4="TEBA0714_REV01",RAW_c_TEBA0714_REV01!$AD:$AL,IF($H$4="TEBB0714_REV01",RAW_c_TEBB0714_REV01!$AD:$AL,IF($H$4="TEBT0714_REV01",RAW_c_TEBT0714_REV01!$AD:$AL,"???"))),9,0),"---")</f>
        <v>---</v>
      </c>
      <c r="M170" s="23" t="str">
        <f>IFERROR(IF(VLOOKUP($F170&amp;"-"&amp;$G170,IF($M$4="TE0714_REV01",RAW_m_TE0714_REV01!$F:$AU,IF($M$4="TE0714_REV02",RAW_m_TE0714_REV02!$F:$AU,IF($M$4="TE0714_REV03",RAW_m_TE0714_REV03!$F:$AU))),43,0)="--","---",IF($M$4="TE0714_REV01",RAW_m_TE0714_REV01!$AT170&amp; " --&gt; " &amp;RAW_m_TE0714_REV01!$AU170&amp; " --&gt; ",IF($M$4="TE0714_REV02",RAW_m_TE0714_REV02!$AT170&amp; " --&gt; " &amp;RAW_m_TE0714_REV02!$AU170&amp; " --&gt; ",IF($M$4="TE0714_REV03",RAW_m_TE0714_REV03!$AT170&amp; " --&gt; " &amp;RAW_m_TE0714_REV03!$AU170&amp; " --&gt; ")))),"---")</f>
        <v>---</v>
      </c>
      <c r="N170" s="23" t="str">
        <f>IFERROR(VLOOKUP(F170&amp;"-"&amp;G170,IF($M$4="TE0714_REV01",RAW_m_TE0714_REV01!$AD:$AJ,IF($M$4="TE0714_REV02",RAW_m_TE0714_REV02!$AD:$AJ,IF($M$4="TE0714_REV03",RAW_m_TE0714_REV03!$AD:$AJ))),7,0),"---")</f>
        <v>---</v>
      </c>
      <c r="O170" s="23" t="str">
        <f>IFERROR(VLOOKUP(N170,IF($M$4="TE0714_REV01",RAW_m_TE0714_REV01!$AJ:$AK,IF($M$4="TE0714_REV02",RAW_m_TE0714_REV02!$AJ:$AK,IF($M$4="TE0714_REV03",RAW_m_TE0714_REV03!$AJ:$AK))),2,0),"---")</f>
        <v>---</v>
      </c>
      <c r="P170" s="23" t="str">
        <f>IFERROR(VLOOKUP(F170&amp;"-"&amp;G170,IF($M$4="TE0714_REV01",RAW_m_TE0714_REV01!$AD:$AG,IF($M$4="TE0714_REV02",RAW_m_TE0714_REV02!$AD:$AG,IF($M$4="TE0714_REV03",RAW_m_TE0714_REV03!$AD:$AG))),3,0),"---")</f>
        <v>---</v>
      </c>
      <c r="Q170" s="23" t="str">
        <f>IFERROR(VLOOKUP(N170,IF($M$4="TE0714_REV01",RAW_m_TE0714_REV01!$AE:$AH,IF($M$4="TE0714_REV02",RAW_m_TE0714_REV02!$AE:$AH,IF($M$4="TE0714_REV03",RAW_m_TE0714_REV03!$AE:$AH))),4,0),"---")</f>
        <v>---</v>
      </c>
      <c r="R170" s="23" t="str">
        <f>IFERROR(VLOOKUP(F170&amp;"-"&amp;G170,IF($M$4="TE0714_REV01",RAW_m_TE0714_REV01!$AD:$AG,IF($M$4="TE0714_REV02",RAW_m_TE0714_REV02!$AD:$AG,IF($M$4="TE0714_REV03",RAW_m_TE0714_REV03!$AD:$AG))),4,0),"---")</f>
        <v>---</v>
      </c>
    </row>
    <row r="171" spans="2:18" x14ac:dyDescent="0.25">
      <c r="B171" s="4">
        <v>166</v>
      </c>
      <c r="C171" s="23" t="str">
        <f>IFERROR(INDEX(B2B!A:F,MATCH('B2B Pin Table'!B171,B2B!A:A,0),6),"---")</f>
        <v>66</v>
      </c>
      <c r="D171" s="57" t="str">
        <f>IFERROR(IF((COUNTIF(B2B!A167:K167,H169)&lt;0),"---",INDEX(B2B!A:K,MATCH('B2B Pin Table'!B171,B2B!A:A,0),2)),"---")</f>
        <v>JM2</v>
      </c>
      <c r="E171" s="58" t="str">
        <f>IFERROR(IF((COUNTIF(B2B!A167:K167,H169)&lt;0),"---",INDEX(B2B!A:K,MATCH('B2B Pin Table'!B171,B2B!A:A,0),3)),"---")</f>
        <v>65</v>
      </c>
      <c r="F171" s="57" t="str">
        <f>IFERROR(IF((COUNTIF(B2B!A167:K167,L169)&lt;0),"---",INDEX(B2B!A:K,MATCH('B2B Pin Table'!B171,B2B!A:A,0),4)),"---")</f>
        <v>JM2</v>
      </c>
      <c r="G171" s="23" t="str">
        <f>IFERROR(IF((COUNTIF(B2B!A167:K167,L169)&lt;0),"---",INDEX(B2B!A:K,MATCH('B2B Pin Table'!B171,B2B!A:A,0),5)),"---")</f>
        <v>66</v>
      </c>
      <c r="H171" s="23" t="str">
        <f>IFERROR(IF(VLOOKUP($D171&amp;"-"&amp;$E171,IF($H$4="TEBA0714_REV01",CALC_CONN_TEBA0714_REV01!$F:$I,IF($H$4="TEBB0714_REV01",CALC_CONN_TEBB0714_REV01!$F:$I,IF($H$4="TEBT0714_REV01",CALC_CONN_TEBT0714_REV01!$F:$I))),4,0)="--","---",IF($H$4="TEBA0714_REV01",CALC_CONN_TEBA0714_REV01!$G171&amp; " --&gt; " &amp;CALC_CONN_TEBA0714_REV01!$I171&amp; " --&gt; ",IF($H$4="TEBB0714_REV01",CALC_CONN_TEBB0714_REV01!$G171&amp; " --&gt; " &amp;CALC_CONN_TEBB0714_REV01!$I171&amp; " --&gt; ",IF($H$4="TEBT0714_REV01",CALC_CONN_TEBT0714_REV01!$G171&amp; " --&gt; " &amp;CALC_CONN_TEBT0714_REV01!$I171&amp; " --&gt; ")))),"---")</f>
        <v>---</v>
      </c>
      <c r="I171" s="23" t="str">
        <f>IFERROR(IF(VLOOKUP($D171&amp;"-"&amp;$E171,IF($H$4="TEBA0714_REV01",CALC_CONN_TEBA0714_REV01!$F:$H,IF($H$4="TEBB0714_REV01",CALC_CONN_TEBB0714_REV01!$F:$H,IF($H$4="TEBT0714_REV01",CALC_CONN_TEBT0714_REV01!$F:$H))),3,0)="--",VLOOKUP($D171&amp;"-"&amp;$E171,IF($H$4="TEBA0714_REV01",CALC_CONN_TEBA0714_REV01!$F:$H,IF($H$4="TEBB0714_REV01",CALC_CONN_TEBB0714_REV01!$F:$H,IF($H$4="TEBT0714_REV01",CALC_CONN_TEBT0714_REV01!$F:$H))),2,0),VLOOKUP($D171&amp;"-"&amp;$E171,IF($H$4="TEBA0714_REV01",CALC_CONN_TEBA0714_REV01!$F:$H,IF($H$4="TEBB0714_REV01",CALC_CONN_TEBB0714_REV01!$F:$H,IF($H$4="TEBT0714_REV01",CALC_CONN_TEBT0714_REV01!$F:$H))),3,0)),"---")</f>
        <v>---</v>
      </c>
      <c r="J171" s="23" t="str">
        <f>IFERROR(VLOOKUP(I171,IF($H$4="TEBA0714_REV01",RAW_c_TEBA0714_REV01!$AE:$AM,IF($H$4="TEBB0714_REV01",RAW_c_TEBB0714_REV01!$AE:$AM,IF($H$4="TEBT0714_REV01",RAW_c_TEBT0714_REV01!$AE:$AM))),9,0),"---")</f>
        <v>---</v>
      </c>
      <c r="K171" s="23" t="str">
        <f>IFERROR(VLOOKUP(D171&amp;"-"&amp;E171,IF($H$4="TEBA0714_REV01",RAW_c_TEBA0714_REV01!$AD:$AK,IF($H$4="TEBB0714_REV01",RAW_c_TEBB0714_REV01!$AD:$AK,IF($H$4="TEBT0714_REV01",RAW_c_TEBT0714_REV01!$AD:$AK,"???"))),6,0),"---")</f>
        <v>---</v>
      </c>
      <c r="L171" s="23" t="str">
        <f>IFERROR(VLOOKUP(D171&amp;"-"&amp;E171,IF($H$4="TEBA0714_REV01",RAW_c_TEBA0714_REV01!$AD:$AL,IF($H$4="TEBB0714_REV01",RAW_c_TEBB0714_REV01!$AD:$AL,IF($H$4="TEBT0714_REV01",RAW_c_TEBT0714_REV01!$AD:$AL,"???"))),9,0),"---")</f>
        <v>---</v>
      </c>
      <c r="M171" s="23" t="str">
        <f>IFERROR(IF(VLOOKUP($F171&amp;"-"&amp;$G171,IF($M$4="TE0714_REV01",RAW_m_TE0714_REV01!$F:$AU,IF($M$4="TE0714_REV02",RAW_m_TE0714_REV02!$F:$AU,IF($M$4="TE0714_REV03",RAW_m_TE0714_REV03!$F:$AU))),43,0)="--","---",IF($M$4="TE0714_REV01",RAW_m_TE0714_REV01!$AT171&amp; " --&gt; " &amp;RAW_m_TE0714_REV01!$AU171&amp; " --&gt; ",IF($M$4="TE0714_REV02",RAW_m_TE0714_REV02!$AT171&amp; " --&gt; " &amp;RAW_m_TE0714_REV02!$AU171&amp; " --&gt; ",IF($M$4="TE0714_REV03",RAW_m_TE0714_REV03!$AT171&amp; " --&gt; " &amp;RAW_m_TE0714_REV03!$AU171&amp; " --&gt; ")))),"---")</f>
        <v>---</v>
      </c>
      <c r="N171" s="23" t="str">
        <f>IFERROR(VLOOKUP(F171&amp;"-"&amp;G171,IF($M$4="TE0714_REV01",RAW_m_TE0714_REV01!$AD:$AJ,IF($M$4="TE0714_REV02",RAW_m_TE0714_REV02!$AD:$AJ,IF($M$4="TE0714_REV03",RAW_m_TE0714_REV03!$AD:$AJ))),7,0),"---")</f>
        <v>---</v>
      </c>
      <c r="O171" s="23" t="str">
        <f>IFERROR(VLOOKUP(N171,IF($M$4="TE0714_REV01",RAW_m_TE0714_REV01!$AJ:$AK,IF($M$4="TE0714_REV02",RAW_m_TE0714_REV02!$AJ:$AK,IF($M$4="TE0714_REV03",RAW_m_TE0714_REV03!$AJ:$AK))),2,0),"---")</f>
        <v>---</v>
      </c>
      <c r="P171" s="23" t="str">
        <f>IFERROR(VLOOKUP(F171&amp;"-"&amp;G171,IF($M$4="TE0714_REV01",RAW_m_TE0714_REV01!$AD:$AG,IF($M$4="TE0714_REV02",RAW_m_TE0714_REV02!$AD:$AG,IF($M$4="TE0714_REV03",RAW_m_TE0714_REV03!$AD:$AG))),3,0),"---")</f>
        <v>---</v>
      </c>
      <c r="Q171" s="23" t="str">
        <f>IFERROR(VLOOKUP(N171,IF($M$4="TE0714_REV01",RAW_m_TE0714_REV01!$AE:$AH,IF($M$4="TE0714_REV02",RAW_m_TE0714_REV02!$AE:$AH,IF($M$4="TE0714_REV03",RAW_m_TE0714_REV03!$AE:$AH))),4,0),"---")</f>
        <v>---</v>
      </c>
      <c r="R171" s="23" t="str">
        <f>IFERROR(VLOOKUP(F171&amp;"-"&amp;G171,IF($M$4="TE0714_REV01",RAW_m_TE0714_REV01!$AD:$AG,IF($M$4="TE0714_REV02",RAW_m_TE0714_REV02!$AD:$AG,IF($M$4="TE0714_REV03",RAW_m_TE0714_REV03!$AD:$AG))),4,0),"---")</f>
        <v>---</v>
      </c>
    </row>
    <row r="172" spans="2:18" x14ac:dyDescent="0.25">
      <c r="B172" s="4">
        <v>167</v>
      </c>
      <c r="C172" s="23" t="str">
        <f>IFERROR(INDEX(B2B!A:F,MATCH('B2B Pin Table'!B172,B2B!A:A,0),6),"---")</f>
        <v>67</v>
      </c>
      <c r="D172" s="57" t="str">
        <f>IFERROR(IF((COUNTIF(B2B!A168:K168,H170)&lt;0),"---",INDEX(B2B!A:K,MATCH('B2B Pin Table'!B172,B2B!A:A,0),2)),"---")</f>
        <v>JM2</v>
      </c>
      <c r="E172" s="58" t="str">
        <f>IFERROR(IF((COUNTIF(B2B!A168:K168,H170)&lt;0),"---",INDEX(B2B!A:K,MATCH('B2B Pin Table'!B172,B2B!A:A,0),3)),"---")</f>
        <v>68</v>
      </c>
      <c r="F172" s="57" t="str">
        <f>IFERROR(IF((COUNTIF(B2B!A168:K168,L170)&lt;0),"---",INDEX(B2B!A:K,MATCH('B2B Pin Table'!B172,B2B!A:A,0),4)),"---")</f>
        <v>JM2</v>
      </c>
      <c r="G172" s="23" t="str">
        <f>IFERROR(IF((COUNTIF(B2B!A168:K168,L170)&lt;0),"---",INDEX(B2B!A:K,MATCH('B2B Pin Table'!B172,B2B!A:A,0),5)),"---")</f>
        <v>67</v>
      </c>
      <c r="H172" s="23" t="str">
        <f>IFERROR(IF(VLOOKUP($D172&amp;"-"&amp;$E172,IF($H$4="TEBA0714_REV01",CALC_CONN_TEBA0714_REV01!$F:$I,IF($H$4="TEBB0714_REV01",CALC_CONN_TEBB0714_REV01!$F:$I,IF($H$4="TEBT0714_REV01",CALC_CONN_TEBT0714_REV01!$F:$I))),4,0)="--","---",IF($H$4="TEBA0714_REV01",CALC_CONN_TEBA0714_REV01!$G172&amp; " --&gt; " &amp;CALC_CONN_TEBA0714_REV01!$I172&amp; " --&gt; ",IF($H$4="TEBB0714_REV01",CALC_CONN_TEBB0714_REV01!$G172&amp; " --&gt; " &amp;CALC_CONN_TEBB0714_REV01!$I172&amp; " --&gt; ",IF($H$4="TEBT0714_REV01",CALC_CONN_TEBT0714_REV01!$G172&amp; " --&gt; " &amp;CALC_CONN_TEBT0714_REV01!$I172&amp; " --&gt; ")))),"---")</f>
        <v>---</v>
      </c>
      <c r="I172" s="23" t="str">
        <f>IFERROR(IF(VLOOKUP($D172&amp;"-"&amp;$E172,IF($H$4="TEBA0714_REV01",CALC_CONN_TEBA0714_REV01!$F:$H,IF($H$4="TEBB0714_REV01",CALC_CONN_TEBB0714_REV01!$F:$H,IF($H$4="TEBT0714_REV01",CALC_CONN_TEBT0714_REV01!$F:$H))),3,0)="--",VLOOKUP($D172&amp;"-"&amp;$E172,IF($H$4="TEBA0714_REV01",CALC_CONN_TEBA0714_REV01!$F:$H,IF($H$4="TEBB0714_REV01",CALC_CONN_TEBB0714_REV01!$F:$H,IF($H$4="TEBT0714_REV01",CALC_CONN_TEBT0714_REV01!$F:$H))),2,0),VLOOKUP($D172&amp;"-"&amp;$E172,IF($H$4="TEBA0714_REV01",CALC_CONN_TEBA0714_REV01!$F:$H,IF($H$4="TEBB0714_REV01",CALC_CONN_TEBB0714_REV01!$F:$H,IF($H$4="TEBT0714_REV01",CALC_CONN_TEBT0714_REV01!$F:$H))),3,0)),"---")</f>
        <v>---</v>
      </c>
      <c r="J172" s="23" t="str">
        <f>IFERROR(VLOOKUP(I172,IF($H$4="TEBA0714_REV01",RAW_c_TEBA0714_REV01!$AE:$AM,IF($H$4="TEBB0714_REV01",RAW_c_TEBB0714_REV01!$AE:$AM,IF($H$4="TEBT0714_REV01",RAW_c_TEBT0714_REV01!$AE:$AM))),9,0),"---")</f>
        <v>---</v>
      </c>
      <c r="K172" s="23" t="str">
        <f>IFERROR(VLOOKUP(D172&amp;"-"&amp;E172,IF($H$4="TEBA0714_REV01",RAW_c_TEBA0714_REV01!$AD:$AK,IF($H$4="TEBB0714_REV01",RAW_c_TEBB0714_REV01!$AD:$AK,IF($H$4="TEBT0714_REV01",RAW_c_TEBT0714_REV01!$AD:$AK,"???"))),6,0),"---")</f>
        <v>---</v>
      </c>
      <c r="L172" s="23" t="str">
        <f>IFERROR(VLOOKUP(D172&amp;"-"&amp;E172,IF($H$4="TEBA0714_REV01",RAW_c_TEBA0714_REV01!$AD:$AL,IF($H$4="TEBB0714_REV01",RAW_c_TEBB0714_REV01!$AD:$AL,IF($H$4="TEBT0714_REV01",RAW_c_TEBT0714_REV01!$AD:$AL,"???"))),9,0),"---")</f>
        <v>---</v>
      </c>
      <c r="M172" s="23" t="str">
        <f>IFERROR(IF(VLOOKUP($F172&amp;"-"&amp;$G172,IF($M$4="TE0714_REV01",RAW_m_TE0714_REV01!$F:$AU,IF($M$4="TE0714_REV02",RAW_m_TE0714_REV02!$F:$AU,IF($M$4="TE0714_REV03",RAW_m_TE0714_REV03!$F:$AU))),43,0)="--","---",IF($M$4="TE0714_REV01",RAW_m_TE0714_REV01!$AT172&amp; " --&gt; " &amp;RAW_m_TE0714_REV01!$AU172&amp; " --&gt; ",IF($M$4="TE0714_REV02",RAW_m_TE0714_REV02!$AT172&amp; " --&gt; " &amp;RAW_m_TE0714_REV02!$AU172&amp; " --&gt; ",IF($M$4="TE0714_REV03",RAW_m_TE0714_REV03!$AT172&amp; " --&gt; " &amp;RAW_m_TE0714_REV03!$AU172&amp; " --&gt; ")))),"---")</f>
        <v>---</v>
      </c>
      <c r="N172" s="23" t="str">
        <f>IFERROR(VLOOKUP(F172&amp;"-"&amp;G172,IF($M$4="TE0714_REV01",RAW_m_TE0714_REV01!$AD:$AJ,IF($M$4="TE0714_REV02",RAW_m_TE0714_REV02!$AD:$AJ,IF($M$4="TE0714_REV03",RAW_m_TE0714_REV03!$AD:$AJ))),7,0),"---")</f>
        <v>---</v>
      </c>
      <c r="O172" s="23" t="str">
        <f>IFERROR(VLOOKUP(N172,IF($M$4="TE0714_REV01",RAW_m_TE0714_REV01!$AJ:$AK,IF($M$4="TE0714_REV02",RAW_m_TE0714_REV02!$AJ:$AK,IF($M$4="TE0714_REV03",RAW_m_TE0714_REV03!$AJ:$AK))),2,0),"---")</f>
        <v>---</v>
      </c>
      <c r="P172" s="23" t="str">
        <f>IFERROR(VLOOKUP(F172&amp;"-"&amp;G172,IF($M$4="TE0714_REV01",RAW_m_TE0714_REV01!$AD:$AG,IF($M$4="TE0714_REV02",RAW_m_TE0714_REV02!$AD:$AG,IF($M$4="TE0714_REV03",RAW_m_TE0714_REV03!$AD:$AG))),3,0),"---")</f>
        <v>---</v>
      </c>
      <c r="Q172" s="23" t="str">
        <f>IFERROR(VLOOKUP(N172,IF($M$4="TE0714_REV01",RAW_m_TE0714_REV01!$AE:$AH,IF($M$4="TE0714_REV02",RAW_m_TE0714_REV02!$AE:$AH,IF($M$4="TE0714_REV03",RAW_m_TE0714_REV03!$AE:$AH))),4,0),"---")</f>
        <v>---</v>
      </c>
      <c r="R172" s="23" t="str">
        <f>IFERROR(VLOOKUP(F172&amp;"-"&amp;G172,IF($M$4="TE0714_REV01",RAW_m_TE0714_REV01!$AD:$AG,IF($M$4="TE0714_REV02",RAW_m_TE0714_REV02!$AD:$AG,IF($M$4="TE0714_REV03",RAW_m_TE0714_REV03!$AD:$AG))),4,0),"---")</f>
        <v>---</v>
      </c>
    </row>
    <row r="173" spans="2:18" x14ac:dyDescent="0.25">
      <c r="B173" s="4">
        <v>168</v>
      </c>
      <c r="C173" s="23" t="str">
        <f>IFERROR(INDEX(B2B!A:F,MATCH('B2B Pin Table'!B173,B2B!A:A,0),6),"---")</f>
        <v>68</v>
      </c>
      <c r="D173" s="57" t="str">
        <f>IFERROR(IF((COUNTIF(B2B!A169:K169,H171)&lt;0),"---",INDEX(B2B!A:K,MATCH('B2B Pin Table'!B173,B2B!A:A,0),2)),"---")</f>
        <v>JM2</v>
      </c>
      <c r="E173" s="58" t="str">
        <f>IFERROR(IF((COUNTIF(B2B!A169:K169,H171)&lt;0),"---",INDEX(B2B!A:K,MATCH('B2B Pin Table'!B173,B2B!A:A,0),3)),"---")</f>
        <v>67</v>
      </c>
      <c r="F173" s="57" t="str">
        <f>IFERROR(IF((COUNTIF(B2B!A169:K169,L171)&lt;0),"---",INDEX(B2B!A:K,MATCH('B2B Pin Table'!B173,B2B!A:A,0),4)),"---")</f>
        <v>JM2</v>
      </c>
      <c r="G173" s="23" t="str">
        <f>IFERROR(IF((COUNTIF(B2B!A169:K169,L171)&lt;0),"---",INDEX(B2B!A:K,MATCH('B2B Pin Table'!B173,B2B!A:A,0),5)),"---")</f>
        <v>68</v>
      </c>
      <c r="H173" s="23" t="str">
        <f>IFERROR(IF(VLOOKUP($D173&amp;"-"&amp;$E173,IF($H$4="TEBA0714_REV01",CALC_CONN_TEBA0714_REV01!$F:$I,IF($H$4="TEBB0714_REV01",CALC_CONN_TEBB0714_REV01!$F:$I,IF($H$4="TEBT0714_REV01",CALC_CONN_TEBT0714_REV01!$F:$I))),4,0)="--","---",IF($H$4="TEBA0714_REV01",CALC_CONN_TEBA0714_REV01!$G173&amp; " --&gt; " &amp;CALC_CONN_TEBA0714_REV01!$I173&amp; " --&gt; ",IF($H$4="TEBB0714_REV01",CALC_CONN_TEBB0714_REV01!$G173&amp; " --&gt; " &amp;CALC_CONN_TEBB0714_REV01!$I173&amp; " --&gt; ",IF($H$4="TEBT0714_REV01",CALC_CONN_TEBT0714_REV01!$G173&amp; " --&gt; " &amp;CALC_CONN_TEBT0714_REV01!$I173&amp; " --&gt; ")))),"---")</f>
        <v>---</v>
      </c>
      <c r="I173" s="23" t="str">
        <f>IFERROR(IF(VLOOKUP($D173&amp;"-"&amp;$E173,IF($H$4="TEBA0714_REV01",CALC_CONN_TEBA0714_REV01!$F:$H,IF($H$4="TEBB0714_REV01",CALC_CONN_TEBB0714_REV01!$F:$H,IF($H$4="TEBT0714_REV01",CALC_CONN_TEBT0714_REV01!$F:$H))),3,0)="--",VLOOKUP($D173&amp;"-"&amp;$E173,IF($H$4="TEBA0714_REV01",CALC_CONN_TEBA0714_REV01!$F:$H,IF($H$4="TEBB0714_REV01",CALC_CONN_TEBB0714_REV01!$F:$H,IF($H$4="TEBT0714_REV01",CALC_CONN_TEBT0714_REV01!$F:$H))),2,0),VLOOKUP($D173&amp;"-"&amp;$E173,IF($H$4="TEBA0714_REV01",CALC_CONN_TEBA0714_REV01!$F:$H,IF($H$4="TEBB0714_REV01",CALC_CONN_TEBB0714_REV01!$F:$H,IF($H$4="TEBT0714_REV01",CALC_CONN_TEBT0714_REV01!$F:$H))),3,0)),"---")</f>
        <v>---</v>
      </c>
      <c r="J173" s="23" t="str">
        <f>IFERROR(VLOOKUP(I173,IF($H$4="TEBA0714_REV01",RAW_c_TEBA0714_REV01!$AE:$AM,IF($H$4="TEBB0714_REV01",RAW_c_TEBB0714_REV01!$AE:$AM,IF($H$4="TEBT0714_REV01",RAW_c_TEBT0714_REV01!$AE:$AM))),9,0),"---")</f>
        <v>---</v>
      </c>
      <c r="K173" s="23" t="str">
        <f>IFERROR(VLOOKUP(D173&amp;"-"&amp;E173,IF($H$4="TEBA0714_REV01",RAW_c_TEBA0714_REV01!$AD:$AK,IF($H$4="TEBB0714_REV01",RAW_c_TEBB0714_REV01!$AD:$AK,IF($H$4="TEBT0714_REV01",RAW_c_TEBT0714_REV01!$AD:$AK,"???"))),6,0),"---")</f>
        <v>---</v>
      </c>
      <c r="L173" s="23" t="str">
        <f>IFERROR(VLOOKUP(D173&amp;"-"&amp;E173,IF($H$4="TEBA0714_REV01",RAW_c_TEBA0714_REV01!$AD:$AL,IF($H$4="TEBB0714_REV01",RAW_c_TEBB0714_REV01!$AD:$AL,IF($H$4="TEBT0714_REV01",RAW_c_TEBT0714_REV01!$AD:$AL,"???"))),9,0),"---")</f>
        <v>---</v>
      </c>
      <c r="M173" s="23" t="str">
        <f>IFERROR(IF(VLOOKUP($F173&amp;"-"&amp;$G173,IF($M$4="TE0714_REV01",RAW_m_TE0714_REV01!$F:$AU,IF($M$4="TE0714_REV02",RAW_m_TE0714_REV02!$F:$AU,IF($M$4="TE0714_REV03",RAW_m_TE0714_REV03!$F:$AU))),43,0)="--","---",IF($M$4="TE0714_REV01",RAW_m_TE0714_REV01!$AT173&amp; " --&gt; " &amp;RAW_m_TE0714_REV01!$AU173&amp; " --&gt; ",IF($M$4="TE0714_REV02",RAW_m_TE0714_REV02!$AT173&amp; " --&gt; " &amp;RAW_m_TE0714_REV02!$AU173&amp; " --&gt; ",IF($M$4="TE0714_REV03",RAW_m_TE0714_REV03!$AT173&amp; " --&gt; " &amp;RAW_m_TE0714_REV03!$AU173&amp; " --&gt; ")))),"---")</f>
        <v>---</v>
      </c>
      <c r="N173" s="23" t="str">
        <f>IFERROR(VLOOKUP(F173&amp;"-"&amp;G173,IF($M$4="TE0714_REV01",RAW_m_TE0714_REV01!$AD:$AJ,IF($M$4="TE0714_REV02",RAW_m_TE0714_REV02!$AD:$AJ,IF($M$4="TE0714_REV03",RAW_m_TE0714_REV03!$AD:$AJ))),7,0),"---")</f>
        <v>---</v>
      </c>
      <c r="O173" s="23" t="str">
        <f>IFERROR(VLOOKUP(N173,IF($M$4="TE0714_REV01",RAW_m_TE0714_REV01!$AJ:$AK,IF($M$4="TE0714_REV02",RAW_m_TE0714_REV02!$AJ:$AK,IF($M$4="TE0714_REV03",RAW_m_TE0714_REV03!$AJ:$AK))),2,0),"---")</f>
        <v>---</v>
      </c>
      <c r="P173" s="23" t="str">
        <f>IFERROR(VLOOKUP(F173&amp;"-"&amp;G173,IF($M$4="TE0714_REV01",RAW_m_TE0714_REV01!$AD:$AG,IF($M$4="TE0714_REV02",RAW_m_TE0714_REV02!$AD:$AG,IF($M$4="TE0714_REV03",RAW_m_TE0714_REV03!$AD:$AG))),3,0),"---")</f>
        <v>---</v>
      </c>
      <c r="Q173" s="23" t="str">
        <f>IFERROR(VLOOKUP(N173,IF($M$4="TE0714_REV01",RAW_m_TE0714_REV01!$AE:$AH,IF($M$4="TE0714_REV02",RAW_m_TE0714_REV02!$AE:$AH,IF($M$4="TE0714_REV03",RAW_m_TE0714_REV03!$AE:$AH))),4,0),"---")</f>
        <v>---</v>
      </c>
      <c r="R173" s="23" t="str">
        <f>IFERROR(VLOOKUP(F173&amp;"-"&amp;G173,IF($M$4="TE0714_REV01",RAW_m_TE0714_REV01!$AD:$AG,IF($M$4="TE0714_REV02",RAW_m_TE0714_REV02!$AD:$AG,IF($M$4="TE0714_REV03",RAW_m_TE0714_REV03!$AD:$AG))),4,0),"---")</f>
        <v>---</v>
      </c>
    </row>
    <row r="174" spans="2:18" x14ac:dyDescent="0.25">
      <c r="B174" s="4">
        <v>169</v>
      </c>
      <c r="C174" s="23" t="str">
        <f>IFERROR(INDEX(B2B!A:F,MATCH('B2B Pin Table'!B174,B2B!A:A,0),6),"---")</f>
        <v>69</v>
      </c>
      <c r="D174" s="57" t="str">
        <f>IFERROR(IF((COUNTIF(B2B!A170:K170,H172)&lt;0),"---",INDEX(B2B!A:K,MATCH('B2B Pin Table'!B174,B2B!A:A,0),2)),"---")</f>
        <v>JM2</v>
      </c>
      <c r="E174" s="58" t="str">
        <f>IFERROR(IF((COUNTIF(B2B!A170:K170,H172)&lt;0),"---",INDEX(B2B!A:K,MATCH('B2B Pin Table'!B174,B2B!A:A,0),3)),"---")</f>
        <v>70</v>
      </c>
      <c r="F174" s="57" t="str">
        <f>IFERROR(IF((COUNTIF(B2B!A170:K170,L172)&lt;0),"---",INDEX(B2B!A:K,MATCH('B2B Pin Table'!B174,B2B!A:A,0),4)),"---")</f>
        <v>JM2</v>
      </c>
      <c r="G174" s="23" t="str">
        <f>IFERROR(IF((COUNTIF(B2B!A170:K170,L172)&lt;0),"---",INDEX(B2B!A:K,MATCH('B2B Pin Table'!B174,B2B!A:A,0),5)),"---")</f>
        <v>69</v>
      </c>
      <c r="H174" s="23" t="str">
        <f>IFERROR(IF(VLOOKUP($D174&amp;"-"&amp;$E174,IF($H$4="TEBA0714_REV01",CALC_CONN_TEBA0714_REV01!$F:$I,IF($H$4="TEBB0714_REV01",CALC_CONN_TEBB0714_REV01!$F:$I,IF($H$4="TEBT0714_REV01",CALC_CONN_TEBT0714_REV01!$F:$I))),4,0)="--","---",IF($H$4="TEBA0714_REV01",CALC_CONN_TEBA0714_REV01!$G174&amp; " --&gt; " &amp;CALC_CONN_TEBA0714_REV01!$I174&amp; " --&gt; ",IF($H$4="TEBB0714_REV01",CALC_CONN_TEBB0714_REV01!$G174&amp; " --&gt; " &amp;CALC_CONN_TEBB0714_REV01!$I174&amp; " --&gt; ",IF($H$4="TEBT0714_REV01",CALC_CONN_TEBT0714_REV01!$G174&amp; " --&gt; " &amp;CALC_CONN_TEBT0714_REV01!$I174&amp; " --&gt; ")))),"---")</f>
        <v>---</v>
      </c>
      <c r="I174" s="23" t="str">
        <f>IFERROR(IF(VLOOKUP($D174&amp;"-"&amp;$E174,IF($H$4="TEBA0714_REV01",CALC_CONN_TEBA0714_REV01!$F:$H,IF($H$4="TEBB0714_REV01",CALC_CONN_TEBB0714_REV01!$F:$H,IF($H$4="TEBT0714_REV01",CALC_CONN_TEBT0714_REV01!$F:$H))),3,0)="--",VLOOKUP($D174&amp;"-"&amp;$E174,IF($H$4="TEBA0714_REV01",CALC_CONN_TEBA0714_REV01!$F:$H,IF($H$4="TEBB0714_REV01",CALC_CONN_TEBB0714_REV01!$F:$H,IF($H$4="TEBT0714_REV01",CALC_CONN_TEBT0714_REV01!$F:$H))),2,0),VLOOKUP($D174&amp;"-"&amp;$E174,IF($H$4="TEBA0714_REV01",CALC_CONN_TEBA0714_REV01!$F:$H,IF($H$4="TEBB0714_REV01",CALC_CONN_TEBB0714_REV01!$F:$H,IF($H$4="TEBT0714_REV01",CALC_CONN_TEBT0714_REV01!$F:$H))),3,0)),"---")</f>
        <v>---</v>
      </c>
      <c r="J174" s="23" t="str">
        <f>IFERROR(VLOOKUP(I174,IF($H$4="TEBA0714_REV01",RAW_c_TEBA0714_REV01!$AE:$AM,IF($H$4="TEBB0714_REV01",RAW_c_TEBB0714_REV01!$AE:$AM,IF($H$4="TEBT0714_REV01",RAW_c_TEBT0714_REV01!$AE:$AM))),9,0),"---")</f>
        <v>---</v>
      </c>
      <c r="K174" s="23" t="str">
        <f>IFERROR(VLOOKUP(D174&amp;"-"&amp;E174,IF($H$4="TEBA0714_REV01",RAW_c_TEBA0714_REV01!$AD:$AK,IF($H$4="TEBB0714_REV01",RAW_c_TEBB0714_REV01!$AD:$AK,IF($H$4="TEBT0714_REV01",RAW_c_TEBT0714_REV01!$AD:$AK,"???"))),6,0),"---")</f>
        <v>---</v>
      </c>
      <c r="L174" s="23" t="str">
        <f>IFERROR(VLOOKUP(D174&amp;"-"&amp;E174,IF($H$4="TEBA0714_REV01",RAW_c_TEBA0714_REV01!$AD:$AL,IF($H$4="TEBB0714_REV01",RAW_c_TEBB0714_REV01!$AD:$AL,IF($H$4="TEBT0714_REV01",RAW_c_TEBT0714_REV01!$AD:$AL,"???"))),9,0),"---")</f>
        <v>---</v>
      </c>
      <c r="M174" s="23" t="str">
        <f>IFERROR(IF(VLOOKUP($F174&amp;"-"&amp;$G174,IF($M$4="TE0714_REV01",RAW_m_TE0714_REV01!$F:$AU,IF($M$4="TE0714_REV02",RAW_m_TE0714_REV02!$F:$AU,IF($M$4="TE0714_REV03",RAW_m_TE0714_REV03!$F:$AU))),43,0)="--","---",IF($M$4="TE0714_REV01",RAW_m_TE0714_REV01!$AT174&amp; " --&gt; " &amp;RAW_m_TE0714_REV01!$AU174&amp; " --&gt; ",IF($M$4="TE0714_REV02",RAW_m_TE0714_REV02!$AT174&amp; " --&gt; " &amp;RAW_m_TE0714_REV02!$AU174&amp; " --&gt; ",IF($M$4="TE0714_REV03",RAW_m_TE0714_REV03!$AT174&amp; " --&gt; " &amp;RAW_m_TE0714_REV03!$AU174&amp; " --&gt; ")))),"---")</f>
        <v>---</v>
      </c>
      <c r="N174" s="23" t="str">
        <f>IFERROR(VLOOKUP(F174&amp;"-"&amp;G174,IF($M$4="TE0714_REV01",RAW_m_TE0714_REV01!$AD:$AJ,IF($M$4="TE0714_REV02",RAW_m_TE0714_REV02!$AD:$AJ,IF($M$4="TE0714_REV03",RAW_m_TE0714_REV03!$AD:$AJ))),7,0),"---")</f>
        <v>---</v>
      </c>
      <c r="O174" s="23" t="str">
        <f>IFERROR(VLOOKUP(N174,IF($M$4="TE0714_REV01",RAW_m_TE0714_REV01!$AJ:$AK,IF($M$4="TE0714_REV02",RAW_m_TE0714_REV02!$AJ:$AK,IF($M$4="TE0714_REV03",RAW_m_TE0714_REV03!$AJ:$AK))),2,0),"---")</f>
        <v>---</v>
      </c>
      <c r="P174" s="23" t="str">
        <f>IFERROR(VLOOKUP(F174&amp;"-"&amp;G174,IF($M$4="TE0714_REV01",RAW_m_TE0714_REV01!$AD:$AG,IF($M$4="TE0714_REV02",RAW_m_TE0714_REV02!$AD:$AG,IF($M$4="TE0714_REV03",RAW_m_TE0714_REV03!$AD:$AG))),3,0),"---")</f>
        <v>---</v>
      </c>
      <c r="Q174" s="23" t="str">
        <f>IFERROR(VLOOKUP(N174,IF($M$4="TE0714_REV01",RAW_m_TE0714_REV01!$AE:$AH,IF($M$4="TE0714_REV02",RAW_m_TE0714_REV02!$AE:$AH,IF($M$4="TE0714_REV03",RAW_m_TE0714_REV03!$AE:$AH))),4,0),"---")</f>
        <v>---</v>
      </c>
      <c r="R174" s="23" t="str">
        <f>IFERROR(VLOOKUP(F174&amp;"-"&amp;G174,IF($M$4="TE0714_REV01",RAW_m_TE0714_REV01!$AD:$AG,IF($M$4="TE0714_REV02",RAW_m_TE0714_REV02!$AD:$AG,IF($M$4="TE0714_REV03",RAW_m_TE0714_REV03!$AD:$AG))),4,0),"---")</f>
        <v>---</v>
      </c>
    </row>
    <row r="175" spans="2:18" x14ac:dyDescent="0.25">
      <c r="B175" s="4">
        <v>170</v>
      </c>
      <c r="C175" s="23" t="str">
        <f>IFERROR(INDEX(B2B!A:F,MATCH('B2B Pin Table'!B175,B2B!A:A,0),6),"---")</f>
        <v>70</v>
      </c>
      <c r="D175" s="57" t="str">
        <f>IFERROR(IF((COUNTIF(B2B!A171:K171,H173)&lt;0),"---",INDEX(B2B!A:K,MATCH('B2B Pin Table'!B175,B2B!A:A,0),2)),"---")</f>
        <v>JM2</v>
      </c>
      <c r="E175" s="58" t="str">
        <f>IFERROR(IF((COUNTIF(B2B!A171:K171,H173)&lt;0),"---",INDEX(B2B!A:K,MATCH('B2B Pin Table'!B175,B2B!A:A,0),3)),"---")</f>
        <v>69</v>
      </c>
      <c r="F175" s="57" t="str">
        <f>IFERROR(IF((COUNTIF(B2B!A171:K171,L173)&lt;0),"---",INDEX(B2B!A:K,MATCH('B2B Pin Table'!B175,B2B!A:A,0),4)),"---")</f>
        <v>JM2</v>
      </c>
      <c r="G175" s="23" t="str">
        <f>IFERROR(IF((COUNTIF(B2B!A171:K171,L173)&lt;0),"---",INDEX(B2B!A:K,MATCH('B2B Pin Table'!B175,B2B!A:A,0),5)),"---")</f>
        <v>70</v>
      </c>
      <c r="H175" s="23" t="str">
        <f>IFERROR(IF(VLOOKUP($D175&amp;"-"&amp;$E175,IF($H$4="TEBA0714_REV01",CALC_CONN_TEBA0714_REV01!$F:$I,IF($H$4="TEBB0714_REV01",CALC_CONN_TEBB0714_REV01!$F:$I,IF($H$4="TEBT0714_REV01",CALC_CONN_TEBT0714_REV01!$F:$I))),4,0)="--","---",IF($H$4="TEBA0714_REV01",CALC_CONN_TEBA0714_REV01!$G175&amp; " --&gt; " &amp;CALC_CONN_TEBA0714_REV01!$I175&amp; " --&gt; ",IF($H$4="TEBB0714_REV01",CALC_CONN_TEBB0714_REV01!$G175&amp; " --&gt; " &amp;CALC_CONN_TEBB0714_REV01!$I175&amp; " --&gt; ",IF($H$4="TEBT0714_REV01",CALC_CONN_TEBT0714_REV01!$G175&amp; " --&gt; " &amp;CALC_CONN_TEBT0714_REV01!$I175&amp; " --&gt; ")))),"---")</f>
        <v>---</v>
      </c>
      <c r="I175" s="23" t="str">
        <f>IFERROR(IF(VLOOKUP($D175&amp;"-"&amp;$E175,IF($H$4="TEBA0714_REV01",CALC_CONN_TEBA0714_REV01!$F:$H,IF($H$4="TEBB0714_REV01",CALC_CONN_TEBB0714_REV01!$F:$H,IF($H$4="TEBT0714_REV01",CALC_CONN_TEBT0714_REV01!$F:$H))),3,0)="--",VLOOKUP($D175&amp;"-"&amp;$E175,IF($H$4="TEBA0714_REV01",CALC_CONN_TEBA0714_REV01!$F:$H,IF($H$4="TEBB0714_REV01",CALC_CONN_TEBB0714_REV01!$F:$H,IF($H$4="TEBT0714_REV01",CALC_CONN_TEBT0714_REV01!$F:$H))),2,0),VLOOKUP($D175&amp;"-"&amp;$E175,IF($H$4="TEBA0714_REV01",CALC_CONN_TEBA0714_REV01!$F:$H,IF($H$4="TEBB0714_REV01",CALC_CONN_TEBB0714_REV01!$F:$H,IF($H$4="TEBT0714_REV01",CALC_CONN_TEBT0714_REV01!$F:$H))),3,0)),"---")</f>
        <v>---</v>
      </c>
      <c r="J175" s="23" t="str">
        <f>IFERROR(VLOOKUP(I175,IF($H$4="TEBA0714_REV01",RAW_c_TEBA0714_REV01!$AE:$AM,IF($H$4="TEBB0714_REV01",RAW_c_TEBB0714_REV01!$AE:$AM,IF($H$4="TEBT0714_REV01",RAW_c_TEBT0714_REV01!$AE:$AM))),9,0),"---")</f>
        <v>---</v>
      </c>
      <c r="K175" s="23" t="str">
        <f>IFERROR(VLOOKUP(D175&amp;"-"&amp;E175,IF($H$4="TEBA0714_REV01",RAW_c_TEBA0714_REV01!$AD:$AK,IF($H$4="TEBB0714_REV01",RAW_c_TEBB0714_REV01!$AD:$AK,IF($H$4="TEBT0714_REV01",RAW_c_TEBT0714_REV01!$AD:$AK,"???"))),6,0),"---")</f>
        <v>---</v>
      </c>
      <c r="L175" s="23" t="str">
        <f>IFERROR(VLOOKUP(D175&amp;"-"&amp;E175,IF($H$4="TEBA0714_REV01",RAW_c_TEBA0714_REV01!$AD:$AL,IF($H$4="TEBB0714_REV01",RAW_c_TEBB0714_REV01!$AD:$AL,IF($H$4="TEBT0714_REV01",RAW_c_TEBT0714_REV01!$AD:$AL,"???"))),9,0),"---")</f>
        <v>---</v>
      </c>
      <c r="M175" s="23" t="str">
        <f>IFERROR(IF(VLOOKUP($F175&amp;"-"&amp;$G175,IF($M$4="TE0714_REV01",RAW_m_TE0714_REV01!$F:$AU,IF($M$4="TE0714_REV02",RAW_m_TE0714_REV02!$F:$AU,IF($M$4="TE0714_REV03",RAW_m_TE0714_REV03!$F:$AU))),43,0)="--","---",IF($M$4="TE0714_REV01",RAW_m_TE0714_REV01!$AT175&amp; " --&gt; " &amp;RAW_m_TE0714_REV01!$AU175&amp; " --&gt; ",IF($M$4="TE0714_REV02",RAW_m_TE0714_REV02!$AT175&amp; " --&gt; " &amp;RAW_m_TE0714_REV02!$AU175&amp; " --&gt; ",IF($M$4="TE0714_REV03",RAW_m_TE0714_REV03!$AT175&amp; " --&gt; " &amp;RAW_m_TE0714_REV03!$AU175&amp; " --&gt; ")))),"---")</f>
        <v>---</v>
      </c>
      <c r="N175" s="23" t="str">
        <f>IFERROR(VLOOKUP(F175&amp;"-"&amp;G175,IF($M$4="TE0714_REV01",RAW_m_TE0714_REV01!$AD:$AJ,IF($M$4="TE0714_REV02",RAW_m_TE0714_REV02!$AD:$AJ,IF($M$4="TE0714_REV03",RAW_m_TE0714_REV03!$AD:$AJ))),7,0),"---")</f>
        <v>---</v>
      </c>
      <c r="O175" s="23" t="str">
        <f>IFERROR(VLOOKUP(N175,IF($M$4="TE0714_REV01",RAW_m_TE0714_REV01!$AJ:$AK,IF($M$4="TE0714_REV02",RAW_m_TE0714_REV02!$AJ:$AK,IF($M$4="TE0714_REV03",RAW_m_TE0714_REV03!$AJ:$AK))),2,0),"---")</f>
        <v>---</v>
      </c>
      <c r="P175" s="23" t="str">
        <f>IFERROR(VLOOKUP(F175&amp;"-"&amp;G175,IF($M$4="TE0714_REV01",RAW_m_TE0714_REV01!$AD:$AG,IF($M$4="TE0714_REV02",RAW_m_TE0714_REV02!$AD:$AG,IF($M$4="TE0714_REV03",RAW_m_TE0714_REV03!$AD:$AG))),3,0),"---")</f>
        <v>---</v>
      </c>
      <c r="Q175" s="23" t="str">
        <f>IFERROR(VLOOKUP(N175,IF($M$4="TE0714_REV01",RAW_m_TE0714_REV01!$AE:$AH,IF($M$4="TE0714_REV02",RAW_m_TE0714_REV02!$AE:$AH,IF($M$4="TE0714_REV03",RAW_m_TE0714_REV03!$AE:$AH))),4,0),"---")</f>
        <v>---</v>
      </c>
      <c r="R175" s="23" t="str">
        <f>IFERROR(VLOOKUP(F175&amp;"-"&amp;G175,IF($M$4="TE0714_REV01",RAW_m_TE0714_REV01!$AD:$AG,IF($M$4="TE0714_REV02",RAW_m_TE0714_REV02!$AD:$AG,IF($M$4="TE0714_REV03",RAW_m_TE0714_REV03!$AD:$AG))),4,0),"---")</f>
        <v>---</v>
      </c>
    </row>
    <row r="176" spans="2:18" x14ac:dyDescent="0.25">
      <c r="B176" s="4">
        <v>171</v>
      </c>
      <c r="C176" s="23" t="str">
        <f>IFERROR(INDEX(B2B!A:F,MATCH('B2B Pin Table'!B176,B2B!A:A,0),6),"---")</f>
        <v>Power GND</v>
      </c>
      <c r="D176" s="57" t="str">
        <f>IFERROR(IF((COUNTIF(B2B!A172:K172,H174)&lt;0),"---",INDEX(B2B!A:K,MATCH('B2B Pin Table'!B176,B2B!A:A,0),2)),"---")</f>
        <v>JM2</v>
      </c>
      <c r="E176" s="58" t="str">
        <f>IFERROR(IF((COUNTIF(B2B!A172:K172,H174)&lt;0),"---",INDEX(B2B!A:K,MATCH('B2B Pin Table'!B176,B2B!A:A,0),3)),"---")</f>
        <v>72</v>
      </c>
      <c r="F176" s="57" t="str">
        <f>IFERROR(IF((COUNTIF(B2B!A172:K172,L174)&lt;0),"---",INDEX(B2B!A:K,MATCH('B2B Pin Table'!B176,B2B!A:A,0),4)),"---")</f>
        <v>JM2</v>
      </c>
      <c r="G176" s="23" t="str">
        <f>IFERROR(IF((COUNTIF(B2B!A172:K172,L174)&lt;0),"---",INDEX(B2B!A:K,MATCH('B2B Pin Table'!B176,B2B!A:A,0),5)),"---")</f>
        <v>71</v>
      </c>
      <c r="H176" s="23" t="str">
        <f>IFERROR(IF(VLOOKUP($D176&amp;"-"&amp;$E176,IF($H$4="TEBA0714_REV01",CALC_CONN_TEBA0714_REV01!$F:$I,IF($H$4="TEBB0714_REV01",CALC_CONN_TEBB0714_REV01!$F:$I,IF($H$4="TEBT0714_REV01",CALC_CONN_TEBT0714_REV01!$F:$I))),4,0)="--","---",IF($H$4="TEBA0714_REV01",CALC_CONN_TEBA0714_REV01!$G176&amp; " --&gt; " &amp;CALC_CONN_TEBA0714_REV01!$I176&amp; " --&gt; ",IF($H$4="TEBB0714_REV01",CALC_CONN_TEBB0714_REV01!$G176&amp; " --&gt; " &amp;CALC_CONN_TEBB0714_REV01!$I176&amp; " --&gt; ",IF($H$4="TEBT0714_REV01",CALC_CONN_TEBT0714_REV01!$G176&amp; " --&gt; " &amp;CALC_CONN_TEBT0714_REV01!$I176&amp; " --&gt; ")))),"---")</f>
        <v>---</v>
      </c>
      <c r="I176" s="23" t="str">
        <f>IFERROR(IF(VLOOKUP($D176&amp;"-"&amp;$E176,IF($H$4="TEBA0714_REV01",CALC_CONN_TEBA0714_REV01!$F:$H,IF($H$4="TEBB0714_REV01",CALC_CONN_TEBB0714_REV01!$F:$H,IF($H$4="TEBT0714_REV01",CALC_CONN_TEBT0714_REV01!$F:$H))),3,0)="--",VLOOKUP($D176&amp;"-"&amp;$E176,IF($H$4="TEBA0714_REV01",CALC_CONN_TEBA0714_REV01!$F:$H,IF($H$4="TEBB0714_REV01",CALC_CONN_TEBB0714_REV01!$F:$H,IF($H$4="TEBT0714_REV01",CALC_CONN_TEBT0714_REV01!$F:$H))),2,0),VLOOKUP($D176&amp;"-"&amp;$E176,IF($H$4="TEBA0714_REV01",CALC_CONN_TEBA0714_REV01!$F:$H,IF($H$4="TEBB0714_REV01",CALC_CONN_TEBB0714_REV01!$F:$H,IF($H$4="TEBT0714_REV01",CALC_CONN_TEBT0714_REV01!$F:$H))),3,0)),"---")</f>
        <v>---</v>
      </c>
      <c r="J176" s="23" t="str">
        <f>IFERROR(VLOOKUP(I176,IF($H$4="TEBA0714_REV01",RAW_c_TEBA0714_REV01!$AE:$AM,IF($H$4="TEBB0714_REV01",RAW_c_TEBB0714_REV01!$AE:$AM,IF($H$4="TEBT0714_REV01",RAW_c_TEBT0714_REV01!$AE:$AM))),9,0),"---")</f>
        <v>---</v>
      </c>
      <c r="K176" s="23" t="str">
        <f>IFERROR(VLOOKUP(D176&amp;"-"&amp;E176,IF($H$4="TEBA0714_REV01",RAW_c_TEBA0714_REV01!$AD:$AK,IF($H$4="TEBB0714_REV01",RAW_c_TEBB0714_REV01!$AD:$AK,IF($H$4="TEBT0714_REV01",RAW_c_TEBT0714_REV01!$AD:$AK,"???"))),6,0),"---")</f>
        <v>---</v>
      </c>
      <c r="L176" s="23" t="str">
        <f>IFERROR(VLOOKUP(D176&amp;"-"&amp;E176,IF($H$4="TEBA0714_REV01",RAW_c_TEBA0714_REV01!$AD:$AL,IF($H$4="TEBB0714_REV01",RAW_c_TEBB0714_REV01!$AD:$AL,IF($H$4="TEBT0714_REV01",RAW_c_TEBT0714_REV01!$AD:$AL,"???"))),9,0),"---")</f>
        <v>---</v>
      </c>
      <c r="M176" s="23" t="str">
        <f>IFERROR(IF(VLOOKUP($F176&amp;"-"&amp;$G176,IF($M$4="TE0714_REV01",RAW_m_TE0714_REV01!$F:$AU,IF($M$4="TE0714_REV02",RAW_m_TE0714_REV02!$F:$AU,IF($M$4="TE0714_REV03",RAW_m_TE0714_REV03!$F:$AU))),43,0)="--","---",IF($M$4="TE0714_REV01",RAW_m_TE0714_REV01!$AT176&amp; " --&gt; " &amp;RAW_m_TE0714_REV01!$AU176&amp; " --&gt; ",IF($M$4="TE0714_REV02",RAW_m_TE0714_REV02!$AT176&amp; " --&gt; " &amp;RAW_m_TE0714_REV02!$AU176&amp; " --&gt; ",IF($M$4="TE0714_REV03",RAW_m_TE0714_REV03!$AT176&amp; " --&gt; " &amp;RAW_m_TE0714_REV03!$AU176&amp; " --&gt; ")))),"---")</f>
        <v>---</v>
      </c>
      <c r="N176" s="23" t="str">
        <f>IFERROR(VLOOKUP(F176&amp;"-"&amp;G176,IF($M$4="TE0714_REV01",RAW_m_TE0714_REV01!$AD:$AJ,IF($M$4="TE0714_REV02",RAW_m_TE0714_REV02!$AD:$AJ,IF($M$4="TE0714_REV03",RAW_m_TE0714_REV03!$AD:$AJ))),7,0),"---")</f>
        <v>---</v>
      </c>
      <c r="O176" s="23" t="str">
        <f>IFERROR(VLOOKUP(N176,IF($M$4="TE0714_REV01",RAW_m_TE0714_REV01!$AJ:$AK,IF($M$4="TE0714_REV02",RAW_m_TE0714_REV02!$AJ:$AK,IF($M$4="TE0714_REV03",RAW_m_TE0714_REV03!$AJ:$AK))),2,0),"---")</f>
        <v>---</v>
      </c>
      <c r="P176" s="23" t="str">
        <f>IFERROR(VLOOKUP(F176&amp;"-"&amp;G176,IF($M$4="TE0714_REV01",RAW_m_TE0714_REV01!$AD:$AG,IF($M$4="TE0714_REV02",RAW_m_TE0714_REV02!$AD:$AG,IF($M$4="TE0714_REV03",RAW_m_TE0714_REV03!$AD:$AG))),3,0),"---")</f>
        <v>---</v>
      </c>
      <c r="Q176" s="23" t="str">
        <f>IFERROR(VLOOKUP(N176,IF($M$4="TE0714_REV01",RAW_m_TE0714_REV01!$AE:$AH,IF($M$4="TE0714_REV02",RAW_m_TE0714_REV02!$AE:$AH,IF($M$4="TE0714_REV03",RAW_m_TE0714_REV03!$AE:$AH))),4,0),"---")</f>
        <v>---</v>
      </c>
      <c r="R176" s="23" t="str">
        <f>IFERROR(VLOOKUP(F176&amp;"-"&amp;G176,IF($M$4="TE0714_REV01",RAW_m_TE0714_REV01!$AD:$AG,IF($M$4="TE0714_REV02",RAW_m_TE0714_REV02!$AD:$AG,IF($M$4="TE0714_REV03",RAW_m_TE0714_REV03!$AD:$AG))),4,0),"---")</f>
        <v>---</v>
      </c>
    </row>
    <row r="177" spans="2:18" x14ac:dyDescent="0.25">
      <c r="B177" s="4">
        <v>172</v>
      </c>
      <c r="C177" s="23" t="str">
        <f>IFERROR(INDEX(B2B!A:F,MATCH('B2B Pin Table'!B177,B2B!A:A,0),6),"---")</f>
        <v>72</v>
      </c>
      <c r="D177" s="57" t="str">
        <f>IFERROR(IF((COUNTIF(B2B!A173:K173,H175)&lt;0),"---",INDEX(B2B!A:K,MATCH('B2B Pin Table'!B177,B2B!A:A,0),2)),"---")</f>
        <v>JM2</v>
      </c>
      <c r="E177" s="58" t="str">
        <f>IFERROR(IF((COUNTIF(B2B!A173:K173,H175)&lt;0),"---",INDEX(B2B!A:K,MATCH('B2B Pin Table'!B177,B2B!A:A,0),3)),"---")</f>
        <v>71</v>
      </c>
      <c r="F177" s="57" t="str">
        <f>IFERROR(IF((COUNTIF(B2B!A173:K173,L175)&lt;0),"---",INDEX(B2B!A:K,MATCH('B2B Pin Table'!B177,B2B!A:A,0),4)),"---")</f>
        <v>JM2</v>
      </c>
      <c r="G177" s="23" t="str">
        <f>IFERROR(IF((COUNTIF(B2B!A173:K173,L175)&lt;0),"---",INDEX(B2B!A:K,MATCH('B2B Pin Table'!B177,B2B!A:A,0),5)),"---")</f>
        <v>72</v>
      </c>
      <c r="H177" s="23" t="str">
        <f>IFERROR(IF(VLOOKUP($D177&amp;"-"&amp;$E177,IF($H$4="TEBA0714_REV01",CALC_CONN_TEBA0714_REV01!$F:$I,IF($H$4="TEBB0714_REV01",CALC_CONN_TEBB0714_REV01!$F:$I,IF($H$4="TEBT0714_REV01",CALC_CONN_TEBT0714_REV01!$F:$I))),4,0)="--","---",IF($H$4="TEBA0714_REV01",CALC_CONN_TEBA0714_REV01!$G177&amp; " --&gt; " &amp;CALC_CONN_TEBA0714_REV01!$I177&amp; " --&gt; ",IF($H$4="TEBB0714_REV01",CALC_CONN_TEBB0714_REV01!$G177&amp; " --&gt; " &amp;CALC_CONN_TEBB0714_REV01!$I177&amp; " --&gt; ",IF($H$4="TEBT0714_REV01",CALC_CONN_TEBT0714_REV01!$G177&amp; " --&gt; " &amp;CALC_CONN_TEBT0714_REV01!$I177&amp; " --&gt; ")))),"---")</f>
        <v>---</v>
      </c>
      <c r="I177" s="23" t="str">
        <f>IFERROR(IF(VLOOKUP($D177&amp;"-"&amp;$E177,IF($H$4="TEBA0714_REV01",CALC_CONN_TEBA0714_REV01!$F:$H,IF($H$4="TEBB0714_REV01",CALC_CONN_TEBB0714_REV01!$F:$H,IF($H$4="TEBT0714_REV01",CALC_CONN_TEBT0714_REV01!$F:$H))),3,0)="--",VLOOKUP($D177&amp;"-"&amp;$E177,IF($H$4="TEBA0714_REV01",CALC_CONN_TEBA0714_REV01!$F:$H,IF($H$4="TEBB0714_REV01",CALC_CONN_TEBB0714_REV01!$F:$H,IF($H$4="TEBT0714_REV01",CALC_CONN_TEBT0714_REV01!$F:$H))),2,0),VLOOKUP($D177&amp;"-"&amp;$E177,IF($H$4="TEBA0714_REV01",CALC_CONN_TEBA0714_REV01!$F:$H,IF($H$4="TEBB0714_REV01",CALC_CONN_TEBB0714_REV01!$F:$H,IF($H$4="TEBT0714_REV01",CALC_CONN_TEBT0714_REV01!$F:$H))),3,0)),"---")</f>
        <v>---</v>
      </c>
      <c r="J177" s="23" t="str">
        <f>IFERROR(VLOOKUP(I177,IF($H$4="TEBA0714_REV01",RAW_c_TEBA0714_REV01!$AE:$AM,IF($H$4="TEBB0714_REV01",RAW_c_TEBB0714_REV01!$AE:$AM,IF($H$4="TEBT0714_REV01",RAW_c_TEBT0714_REV01!$AE:$AM))),9,0),"---")</f>
        <v>---</v>
      </c>
      <c r="K177" s="23" t="str">
        <f>IFERROR(VLOOKUP(D177&amp;"-"&amp;E177,IF($H$4="TEBA0714_REV01",RAW_c_TEBA0714_REV01!$AD:$AK,IF($H$4="TEBB0714_REV01",RAW_c_TEBB0714_REV01!$AD:$AK,IF($H$4="TEBT0714_REV01",RAW_c_TEBT0714_REV01!$AD:$AK,"???"))),6,0),"---")</f>
        <v>---</v>
      </c>
      <c r="L177" s="23" t="str">
        <f>IFERROR(VLOOKUP(D177&amp;"-"&amp;E177,IF($H$4="TEBA0714_REV01",RAW_c_TEBA0714_REV01!$AD:$AL,IF($H$4="TEBB0714_REV01",RAW_c_TEBB0714_REV01!$AD:$AL,IF($H$4="TEBT0714_REV01",RAW_c_TEBT0714_REV01!$AD:$AL,"???"))),9,0),"---")</f>
        <v>---</v>
      </c>
      <c r="M177" s="23" t="str">
        <f>IFERROR(IF(VLOOKUP($F177&amp;"-"&amp;$G177,IF($M$4="TE0714_REV01",RAW_m_TE0714_REV01!$F:$AU,IF($M$4="TE0714_REV02",RAW_m_TE0714_REV02!$F:$AU,IF($M$4="TE0714_REV03",RAW_m_TE0714_REV03!$F:$AU))),43,0)="--","---",IF($M$4="TE0714_REV01",RAW_m_TE0714_REV01!$AT177&amp; " --&gt; " &amp;RAW_m_TE0714_REV01!$AU177&amp; " --&gt; ",IF($M$4="TE0714_REV02",RAW_m_TE0714_REV02!$AT177&amp; " --&gt; " &amp;RAW_m_TE0714_REV02!$AU177&amp; " --&gt; ",IF($M$4="TE0714_REV03",RAW_m_TE0714_REV03!$AT177&amp; " --&gt; " &amp;RAW_m_TE0714_REV03!$AU177&amp; " --&gt; ")))),"---")</f>
        <v>---</v>
      </c>
      <c r="N177" s="23" t="str">
        <f>IFERROR(VLOOKUP(F177&amp;"-"&amp;G177,IF($M$4="TE0714_REV01",RAW_m_TE0714_REV01!$AD:$AJ,IF($M$4="TE0714_REV02",RAW_m_TE0714_REV02!$AD:$AJ,IF($M$4="TE0714_REV03",RAW_m_TE0714_REV03!$AD:$AJ))),7,0),"---")</f>
        <v>---</v>
      </c>
      <c r="O177" s="23" t="str">
        <f>IFERROR(VLOOKUP(N177,IF($M$4="TE0714_REV01",RAW_m_TE0714_REV01!$AJ:$AK,IF($M$4="TE0714_REV02",RAW_m_TE0714_REV02!$AJ:$AK,IF($M$4="TE0714_REV03",RAW_m_TE0714_REV03!$AJ:$AK))),2,0),"---")</f>
        <v>---</v>
      </c>
      <c r="P177" s="23" t="str">
        <f>IFERROR(VLOOKUP(F177&amp;"-"&amp;G177,IF($M$4="TE0714_REV01",RAW_m_TE0714_REV01!$AD:$AG,IF($M$4="TE0714_REV02",RAW_m_TE0714_REV02!$AD:$AG,IF($M$4="TE0714_REV03",RAW_m_TE0714_REV03!$AD:$AG))),3,0),"---")</f>
        <v>---</v>
      </c>
      <c r="Q177" s="23" t="str">
        <f>IFERROR(VLOOKUP(N177,IF($M$4="TE0714_REV01",RAW_m_TE0714_REV01!$AE:$AH,IF($M$4="TE0714_REV02",RAW_m_TE0714_REV02!$AE:$AH,IF($M$4="TE0714_REV03",RAW_m_TE0714_REV03!$AE:$AH))),4,0),"---")</f>
        <v>---</v>
      </c>
      <c r="R177" s="23" t="str">
        <f>IFERROR(VLOOKUP(F177&amp;"-"&amp;G177,IF($M$4="TE0714_REV01",RAW_m_TE0714_REV01!$AD:$AG,IF($M$4="TE0714_REV02",RAW_m_TE0714_REV02!$AD:$AG,IF($M$4="TE0714_REV03",RAW_m_TE0714_REV03!$AD:$AG))),4,0),"---")</f>
        <v>---</v>
      </c>
    </row>
    <row r="178" spans="2:18" x14ac:dyDescent="0.25">
      <c r="B178" s="4">
        <v>173</v>
      </c>
      <c r="C178" s="23" t="str">
        <f>IFERROR(INDEX(B2B!A:F,MATCH('B2B Pin Table'!B178,B2B!A:A,0),6),"---")</f>
        <v>73</v>
      </c>
      <c r="D178" s="57" t="str">
        <f>IFERROR(IF((COUNTIF(B2B!A174:K174,H176)&lt;0),"---",INDEX(B2B!A:K,MATCH('B2B Pin Table'!B178,B2B!A:A,0),2)),"---")</f>
        <v>JM2</v>
      </c>
      <c r="E178" s="58" t="str">
        <f>IFERROR(IF((COUNTIF(B2B!A174:K174,H176)&lt;0),"---",INDEX(B2B!A:K,MATCH('B2B Pin Table'!B178,B2B!A:A,0),3)),"---")</f>
        <v>74</v>
      </c>
      <c r="F178" s="57" t="str">
        <f>IFERROR(IF((COUNTIF(B2B!A174:K174,L176)&lt;0),"---",INDEX(B2B!A:K,MATCH('B2B Pin Table'!B178,B2B!A:A,0),4)),"---")</f>
        <v>JM2</v>
      </c>
      <c r="G178" s="23" t="str">
        <f>IFERROR(IF((COUNTIF(B2B!A174:K174,L176)&lt;0),"---",INDEX(B2B!A:K,MATCH('B2B Pin Table'!B178,B2B!A:A,0),5)),"---")</f>
        <v>73</v>
      </c>
      <c r="H178" s="23" t="str">
        <f>IFERROR(IF(VLOOKUP($D178&amp;"-"&amp;$E178,IF($H$4="TEBA0714_REV01",CALC_CONN_TEBA0714_REV01!$F:$I,IF($H$4="TEBB0714_REV01",CALC_CONN_TEBB0714_REV01!$F:$I,IF($H$4="TEBT0714_REV01",CALC_CONN_TEBT0714_REV01!$F:$I))),4,0)="--","---",IF($H$4="TEBA0714_REV01",CALC_CONN_TEBA0714_REV01!$G178&amp; " --&gt; " &amp;CALC_CONN_TEBA0714_REV01!$I178&amp; " --&gt; ",IF($H$4="TEBB0714_REV01",CALC_CONN_TEBB0714_REV01!$G178&amp; " --&gt; " &amp;CALC_CONN_TEBB0714_REV01!$I178&amp; " --&gt; ",IF($H$4="TEBT0714_REV01",CALC_CONN_TEBT0714_REV01!$G178&amp; " --&gt; " &amp;CALC_CONN_TEBT0714_REV01!$I178&amp; " --&gt; ")))),"---")</f>
        <v>---</v>
      </c>
      <c r="I178" s="23" t="str">
        <f>IFERROR(IF(VLOOKUP($D178&amp;"-"&amp;$E178,IF($H$4="TEBA0714_REV01",CALC_CONN_TEBA0714_REV01!$F:$H,IF($H$4="TEBB0714_REV01",CALC_CONN_TEBB0714_REV01!$F:$H,IF($H$4="TEBT0714_REV01",CALC_CONN_TEBT0714_REV01!$F:$H))),3,0)="--",VLOOKUP($D178&amp;"-"&amp;$E178,IF($H$4="TEBA0714_REV01",CALC_CONN_TEBA0714_REV01!$F:$H,IF($H$4="TEBB0714_REV01",CALC_CONN_TEBB0714_REV01!$F:$H,IF($H$4="TEBT0714_REV01",CALC_CONN_TEBT0714_REV01!$F:$H))),2,0),VLOOKUP($D178&amp;"-"&amp;$E178,IF($H$4="TEBA0714_REV01",CALC_CONN_TEBA0714_REV01!$F:$H,IF($H$4="TEBB0714_REV01",CALC_CONN_TEBB0714_REV01!$F:$H,IF($H$4="TEBT0714_REV01",CALC_CONN_TEBT0714_REV01!$F:$H))),3,0)),"---")</f>
        <v>---</v>
      </c>
      <c r="J178" s="23" t="str">
        <f>IFERROR(VLOOKUP(I178,IF($H$4="TEBA0714_REV01",RAW_c_TEBA0714_REV01!$AE:$AM,IF($H$4="TEBB0714_REV01",RAW_c_TEBB0714_REV01!$AE:$AM,IF($H$4="TEBT0714_REV01",RAW_c_TEBT0714_REV01!$AE:$AM))),9,0),"---")</f>
        <v>---</v>
      </c>
      <c r="K178" s="23" t="str">
        <f>IFERROR(VLOOKUP(D178&amp;"-"&amp;E178,IF($H$4="TEBA0714_REV01",RAW_c_TEBA0714_REV01!$AD:$AK,IF($H$4="TEBB0714_REV01",RAW_c_TEBB0714_REV01!$AD:$AK,IF($H$4="TEBT0714_REV01",RAW_c_TEBT0714_REV01!$AD:$AK,"???"))),6,0),"---")</f>
        <v>---</v>
      </c>
      <c r="L178" s="23" t="str">
        <f>IFERROR(VLOOKUP(D178&amp;"-"&amp;E178,IF($H$4="TEBA0714_REV01",RAW_c_TEBA0714_REV01!$AD:$AL,IF($H$4="TEBB0714_REV01",RAW_c_TEBB0714_REV01!$AD:$AL,IF($H$4="TEBT0714_REV01",RAW_c_TEBT0714_REV01!$AD:$AL,"???"))),9,0),"---")</f>
        <v>---</v>
      </c>
      <c r="M178" s="23" t="str">
        <f>IFERROR(IF(VLOOKUP($F178&amp;"-"&amp;$G178,IF($M$4="TE0714_REV01",RAW_m_TE0714_REV01!$F:$AU,IF($M$4="TE0714_REV02",RAW_m_TE0714_REV02!$F:$AU,IF($M$4="TE0714_REV03",RAW_m_TE0714_REV03!$F:$AU))),43,0)="--","---",IF($M$4="TE0714_REV01",RAW_m_TE0714_REV01!$AT178&amp; " --&gt; " &amp;RAW_m_TE0714_REV01!$AU178&amp; " --&gt; ",IF($M$4="TE0714_REV02",RAW_m_TE0714_REV02!$AT178&amp; " --&gt; " &amp;RAW_m_TE0714_REV02!$AU178&amp; " --&gt; ",IF($M$4="TE0714_REV03",RAW_m_TE0714_REV03!$AT178&amp; " --&gt; " &amp;RAW_m_TE0714_REV03!$AU178&amp; " --&gt; ")))),"---")</f>
        <v>---</v>
      </c>
      <c r="N178" s="23" t="str">
        <f>IFERROR(VLOOKUP(F178&amp;"-"&amp;G178,IF($M$4="TE0714_REV01",RAW_m_TE0714_REV01!$AD:$AJ,IF($M$4="TE0714_REV02",RAW_m_TE0714_REV02!$AD:$AJ,IF($M$4="TE0714_REV03",RAW_m_TE0714_REV03!$AD:$AJ))),7,0),"---")</f>
        <v>---</v>
      </c>
      <c r="O178" s="23" t="str">
        <f>IFERROR(VLOOKUP(N178,IF($M$4="TE0714_REV01",RAW_m_TE0714_REV01!$AJ:$AK,IF($M$4="TE0714_REV02",RAW_m_TE0714_REV02!$AJ:$AK,IF($M$4="TE0714_REV03",RAW_m_TE0714_REV03!$AJ:$AK))),2,0),"---")</f>
        <v>---</v>
      </c>
      <c r="P178" s="23" t="str">
        <f>IFERROR(VLOOKUP(F178&amp;"-"&amp;G178,IF($M$4="TE0714_REV01",RAW_m_TE0714_REV01!$AD:$AG,IF($M$4="TE0714_REV02",RAW_m_TE0714_REV02!$AD:$AG,IF($M$4="TE0714_REV03",RAW_m_TE0714_REV03!$AD:$AG))),3,0),"---")</f>
        <v>---</v>
      </c>
      <c r="Q178" s="23" t="str">
        <f>IFERROR(VLOOKUP(N178,IF($M$4="TE0714_REV01",RAW_m_TE0714_REV01!$AE:$AH,IF($M$4="TE0714_REV02",RAW_m_TE0714_REV02!$AE:$AH,IF($M$4="TE0714_REV03",RAW_m_TE0714_REV03!$AE:$AH))),4,0),"---")</f>
        <v>---</v>
      </c>
      <c r="R178" s="23" t="str">
        <f>IFERROR(VLOOKUP(F178&amp;"-"&amp;G178,IF($M$4="TE0714_REV01",RAW_m_TE0714_REV01!$AD:$AG,IF($M$4="TE0714_REV02",RAW_m_TE0714_REV02!$AD:$AG,IF($M$4="TE0714_REV03",RAW_m_TE0714_REV03!$AD:$AG))),4,0),"---")</f>
        <v>---</v>
      </c>
    </row>
    <row r="179" spans="2:18" x14ac:dyDescent="0.25">
      <c r="B179" s="4">
        <v>174</v>
      </c>
      <c r="C179" s="23" t="str">
        <f>IFERROR(INDEX(B2B!A:F,MATCH('B2B Pin Table'!B179,B2B!A:A,0),6),"---")</f>
        <v>74</v>
      </c>
      <c r="D179" s="57" t="str">
        <f>IFERROR(IF((COUNTIF(B2B!A175:K175,H177)&lt;0),"---",INDEX(B2B!A:K,MATCH('B2B Pin Table'!B179,B2B!A:A,0),2)),"---")</f>
        <v>JM2</v>
      </c>
      <c r="E179" s="58" t="str">
        <f>IFERROR(IF((COUNTIF(B2B!A175:K175,H177)&lt;0),"---",INDEX(B2B!A:K,MATCH('B2B Pin Table'!B179,B2B!A:A,0),3)),"---")</f>
        <v>73</v>
      </c>
      <c r="F179" s="57" t="str">
        <f>IFERROR(IF((COUNTIF(B2B!A175:K175,L177)&lt;0),"---",INDEX(B2B!A:K,MATCH('B2B Pin Table'!B179,B2B!A:A,0),4)),"---")</f>
        <v>JM2</v>
      </c>
      <c r="G179" s="23" t="str">
        <f>IFERROR(IF((COUNTIF(B2B!A175:K175,L177)&lt;0),"---",INDEX(B2B!A:K,MATCH('B2B Pin Table'!B179,B2B!A:A,0),5)),"---")</f>
        <v>74</v>
      </c>
      <c r="H179" s="23" t="str">
        <f>IFERROR(IF(VLOOKUP($D179&amp;"-"&amp;$E179,IF($H$4="TEBA0714_REV01",CALC_CONN_TEBA0714_REV01!$F:$I,IF($H$4="TEBB0714_REV01",CALC_CONN_TEBB0714_REV01!$F:$I,IF($H$4="TEBT0714_REV01",CALC_CONN_TEBT0714_REV01!$F:$I))),4,0)="--","---",IF($H$4="TEBA0714_REV01",CALC_CONN_TEBA0714_REV01!$G179&amp; " --&gt; " &amp;CALC_CONN_TEBA0714_REV01!$I179&amp; " --&gt; ",IF($H$4="TEBB0714_REV01",CALC_CONN_TEBB0714_REV01!$G179&amp; " --&gt; " &amp;CALC_CONN_TEBB0714_REV01!$I179&amp; " --&gt; ",IF($H$4="TEBT0714_REV01",CALC_CONN_TEBT0714_REV01!$G179&amp; " --&gt; " &amp;CALC_CONN_TEBT0714_REV01!$I179&amp; " --&gt; ")))),"---")</f>
        <v>---</v>
      </c>
      <c r="I179" s="23" t="str">
        <f>IFERROR(IF(VLOOKUP($D179&amp;"-"&amp;$E179,IF($H$4="TEBA0714_REV01",CALC_CONN_TEBA0714_REV01!$F:$H,IF($H$4="TEBB0714_REV01",CALC_CONN_TEBB0714_REV01!$F:$H,IF($H$4="TEBT0714_REV01",CALC_CONN_TEBT0714_REV01!$F:$H))),3,0)="--",VLOOKUP($D179&amp;"-"&amp;$E179,IF($H$4="TEBA0714_REV01",CALC_CONN_TEBA0714_REV01!$F:$H,IF($H$4="TEBB0714_REV01",CALC_CONN_TEBB0714_REV01!$F:$H,IF($H$4="TEBT0714_REV01",CALC_CONN_TEBT0714_REV01!$F:$H))),2,0),VLOOKUP($D179&amp;"-"&amp;$E179,IF($H$4="TEBA0714_REV01",CALC_CONN_TEBA0714_REV01!$F:$H,IF($H$4="TEBB0714_REV01",CALC_CONN_TEBB0714_REV01!$F:$H,IF($H$4="TEBT0714_REV01",CALC_CONN_TEBT0714_REV01!$F:$H))),3,0)),"---")</f>
        <v>---</v>
      </c>
      <c r="J179" s="23" t="str">
        <f>IFERROR(VLOOKUP(I179,IF($H$4="TEBA0714_REV01",RAW_c_TEBA0714_REV01!$AE:$AM,IF($H$4="TEBB0714_REV01",RAW_c_TEBB0714_REV01!$AE:$AM,IF($H$4="TEBT0714_REV01",RAW_c_TEBT0714_REV01!$AE:$AM))),9,0),"---")</f>
        <v>---</v>
      </c>
      <c r="K179" s="23" t="str">
        <f>IFERROR(VLOOKUP(D179&amp;"-"&amp;E179,IF($H$4="TEBA0714_REV01",RAW_c_TEBA0714_REV01!$AD:$AK,IF($H$4="TEBB0714_REV01",RAW_c_TEBB0714_REV01!$AD:$AK,IF($H$4="TEBT0714_REV01",RAW_c_TEBT0714_REV01!$AD:$AK,"???"))),6,0),"---")</f>
        <v>---</v>
      </c>
      <c r="L179" s="23" t="str">
        <f>IFERROR(VLOOKUP(D179&amp;"-"&amp;E179,IF($H$4="TEBA0714_REV01",RAW_c_TEBA0714_REV01!$AD:$AL,IF($H$4="TEBB0714_REV01",RAW_c_TEBB0714_REV01!$AD:$AL,IF($H$4="TEBT0714_REV01",RAW_c_TEBT0714_REV01!$AD:$AL,"???"))),9,0),"---")</f>
        <v>---</v>
      </c>
      <c r="M179" s="23" t="str">
        <f>IFERROR(IF(VLOOKUP($F179&amp;"-"&amp;$G179,IF($M$4="TE0714_REV01",RAW_m_TE0714_REV01!$F:$AU,IF($M$4="TE0714_REV02",RAW_m_TE0714_REV02!$F:$AU,IF($M$4="TE0714_REV03",RAW_m_TE0714_REV03!$F:$AU))),43,0)="--","---",IF($M$4="TE0714_REV01",RAW_m_TE0714_REV01!$AT179&amp; " --&gt; " &amp;RAW_m_TE0714_REV01!$AU179&amp; " --&gt; ",IF($M$4="TE0714_REV02",RAW_m_TE0714_REV02!$AT179&amp; " --&gt; " &amp;RAW_m_TE0714_REV02!$AU179&amp; " --&gt; ",IF($M$4="TE0714_REV03",RAW_m_TE0714_REV03!$AT179&amp; " --&gt; " &amp;RAW_m_TE0714_REV03!$AU179&amp; " --&gt; ")))),"---")</f>
        <v>---</v>
      </c>
      <c r="N179" s="23" t="str">
        <f>IFERROR(VLOOKUP(F179&amp;"-"&amp;G179,IF($M$4="TE0714_REV01",RAW_m_TE0714_REV01!$AD:$AJ,IF($M$4="TE0714_REV02",RAW_m_TE0714_REV02!$AD:$AJ,IF($M$4="TE0714_REV03",RAW_m_TE0714_REV03!$AD:$AJ))),7,0),"---")</f>
        <v>---</v>
      </c>
      <c r="O179" s="23" t="str">
        <f>IFERROR(VLOOKUP(N179,IF($M$4="TE0714_REV01",RAW_m_TE0714_REV01!$AJ:$AK,IF($M$4="TE0714_REV02",RAW_m_TE0714_REV02!$AJ:$AK,IF($M$4="TE0714_REV03",RAW_m_TE0714_REV03!$AJ:$AK))),2,0),"---")</f>
        <v>---</v>
      </c>
      <c r="P179" s="23" t="str">
        <f>IFERROR(VLOOKUP(F179&amp;"-"&amp;G179,IF($M$4="TE0714_REV01",RAW_m_TE0714_REV01!$AD:$AG,IF($M$4="TE0714_REV02",RAW_m_TE0714_REV02!$AD:$AG,IF($M$4="TE0714_REV03",RAW_m_TE0714_REV03!$AD:$AG))),3,0),"---")</f>
        <v>---</v>
      </c>
      <c r="Q179" s="23" t="str">
        <f>IFERROR(VLOOKUP(N179,IF($M$4="TE0714_REV01",RAW_m_TE0714_REV01!$AE:$AH,IF($M$4="TE0714_REV02",RAW_m_TE0714_REV02!$AE:$AH,IF($M$4="TE0714_REV03",RAW_m_TE0714_REV03!$AE:$AH))),4,0),"---")</f>
        <v>---</v>
      </c>
      <c r="R179" s="23" t="str">
        <f>IFERROR(VLOOKUP(F179&amp;"-"&amp;G179,IF($M$4="TE0714_REV01",RAW_m_TE0714_REV01!$AD:$AG,IF($M$4="TE0714_REV02",RAW_m_TE0714_REV02!$AD:$AG,IF($M$4="TE0714_REV03",RAW_m_TE0714_REV03!$AD:$AG))),4,0),"---")</f>
        <v>---</v>
      </c>
    </row>
    <row r="180" spans="2:18" x14ac:dyDescent="0.25">
      <c r="B180" s="4">
        <v>175</v>
      </c>
      <c r="C180" s="23" t="str">
        <f>IFERROR(INDEX(B2B!A:F,MATCH('B2B Pin Table'!B180,B2B!A:A,0),6),"---")</f>
        <v>75</v>
      </c>
      <c r="D180" s="57" t="str">
        <f>IFERROR(IF((COUNTIF(B2B!A176:K176,H178)&lt;0),"---",INDEX(B2B!A:K,MATCH('B2B Pin Table'!B180,B2B!A:A,0),2)),"---")</f>
        <v>JM2</v>
      </c>
      <c r="E180" s="58" t="str">
        <f>IFERROR(IF((COUNTIF(B2B!A176:K176,H178)&lt;0),"---",INDEX(B2B!A:K,MATCH('B2B Pin Table'!B180,B2B!A:A,0),3)),"---")</f>
        <v>76</v>
      </c>
      <c r="F180" s="57" t="str">
        <f>IFERROR(IF((COUNTIF(B2B!A176:K176,L178)&lt;0),"---",INDEX(B2B!A:K,MATCH('B2B Pin Table'!B180,B2B!A:A,0),4)),"---")</f>
        <v>JM2</v>
      </c>
      <c r="G180" s="23" t="str">
        <f>IFERROR(IF((COUNTIF(B2B!A176:K176,L178)&lt;0),"---",INDEX(B2B!A:K,MATCH('B2B Pin Table'!B180,B2B!A:A,0),5)),"---")</f>
        <v>75</v>
      </c>
      <c r="H180" s="23" t="str">
        <f>IFERROR(IF(VLOOKUP($D180&amp;"-"&amp;$E180,IF($H$4="TEBA0714_REV01",CALC_CONN_TEBA0714_REV01!$F:$I,IF($H$4="TEBB0714_REV01",CALC_CONN_TEBB0714_REV01!$F:$I,IF($H$4="TEBT0714_REV01",CALC_CONN_TEBT0714_REV01!$F:$I))),4,0)="--","---",IF($H$4="TEBA0714_REV01",CALC_CONN_TEBA0714_REV01!$G180&amp; " --&gt; " &amp;CALC_CONN_TEBA0714_REV01!$I180&amp; " --&gt; ",IF($H$4="TEBB0714_REV01",CALC_CONN_TEBB0714_REV01!$G180&amp; " --&gt; " &amp;CALC_CONN_TEBB0714_REV01!$I180&amp; " --&gt; ",IF($H$4="TEBT0714_REV01",CALC_CONN_TEBT0714_REV01!$G180&amp; " --&gt; " &amp;CALC_CONN_TEBT0714_REV01!$I180&amp; " --&gt; ")))),"---")</f>
        <v>---</v>
      </c>
      <c r="I180" s="23" t="str">
        <f>IFERROR(IF(VLOOKUP($D180&amp;"-"&amp;$E180,IF($H$4="TEBA0714_REV01",CALC_CONN_TEBA0714_REV01!$F:$H,IF($H$4="TEBB0714_REV01",CALC_CONN_TEBB0714_REV01!$F:$H,IF($H$4="TEBT0714_REV01",CALC_CONN_TEBT0714_REV01!$F:$H))),3,0)="--",VLOOKUP($D180&amp;"-"&amp;$E180,IF($H$4="TEBA0714_REV01",CALC_CONN_TEBA0714_REV01!$F:$H,IF($H$4="TEBB0714_REV01",CALC_CONN_TEBB0714_REV01!$F:$H,IF($H$4="TEBT0714_REV01",CALC_CONN_TEBT0714_REV01!$F:$H))),2,0),VLOOKUP($D180&amp;"-"&amp;$E180,IF($H$4="TEBA0714_REV01",CALC_CONN_TEBA0714_REV01!$F:$H,IF($H$4="TEBB0714_REV01",CALC_CONN_TEBB0714_REV01!$F:$H,IF($H$4="TEBT0714_REV01",CALC_CONN_TEBT0714_REV01!$F:$H))),3,0)),"---")</f>
        <v>---</v>
      </c>
      <c r="J180" s="23" t="str">
        <f>IFERROR(VLOOKUP(I180,IF($H$4="TEBA0714_REV01",RAW_c_TEBA0714_REV01!$AE:$AM,IF($H$4="TEBB0714_REV01",RAW_c_TEBB0714_REV01!$AE:$AM,IF($H$4="TEBT0714_REV01",RAW_c_TEBT0714_REV01!$AE:$AM))),9,0),"---")</f>
        <v>---</v>
      </c>
      <c r="K180" s="23" t="str">
        <f>IFERROR(VLOOKUP(D180&amp;"-"&amp;E180,IF($H$4="TEBA0714_REV01",RAW_c_TEBA0714_REV01!$AD:$AK,IF($H$4="TEBB0714_REV01",RAW_c_TEBB0714_REV01!$AD:$AK,IF($H$4="TEBT0714_REV01",RAW_c_TEBT0714_REV01!$AD:$AK,"???"))),6,0),"---")</f>
        <v>---</v>
      </c>
      <c r="L180" s="23" t="str">
        <f>IFERROR(VLOOKUP(D180&amp;"-"&amp;E180,IF($H$4="TEBA0714_REV01",RAW_c_TEBA0714_REV01!$AD:$AL,IF($H$4="TEBB0714_REV01",RAW_c_TEBB0714_REV01!$AD:$AL,IF($H$4="TEBT0714_REV01",RAW_c_TEBT0714_REV01!$AD:$AL,"???"))),9,0),"---")</f>
        <v>---</v>
      </c>
      <c r="M180" s="23" t="str">
        <f>IFERROR(IF(VLOOKUP($F180&amp;"-"&amp;$G180,IF($M$4="TE0714_REV01",RAW_m_TE0714_REV01!$F:$AU,IF($M$4="TE0714_REV02",RAW_m_TE0714_REV02!$F:$AU,IF($M$4="TE0714_REV03",RAW_m_TE0714_REV03!$F:$AU))),43,0)="--","---",IF($M$4="TE0714_REV01",RAW_m_TE0714_REV01!$AT180&amp; " --&gt; " &amp;RAW_m_TE0714_REV01!$AU180&amp; " --&gt; ",IF($M$4="TE0714_REV02",RAW_m_TE0714_REV02!$AT180&amp; " --&gt; " &amp;RAW_m_TE0714_REV02!$AU180&amp; " --&gt; ",IF($M$4="TE0714_REV03",RAW_m_TE0714_REV03!$AT180&amp; " --&gt; " &amp;RAW_m_TE0714_REV03!$AU180&amp; " --&gt; ")))),"---")</f>
        <v>---</v>
      </c>
      <c r="N180" s="23" t="str">
        <f>IFERROR(VLOOKUP(F180&amp;"-"&amp;G180,IF($M$4="TE0714_REV01",RAW_m_TE0714_REV01!$AD:$AJ,IF($M$4="TE0714_REV02",RAW_m_TE0714_REV02!$AD:$AJ,IF($M$4="TE0714_REV03",RAW_m_TE0714_REV03!$AD:$AJ))),7,0),"---")</f>
        <v>---</v>
      </c>
      <c r="O180" s="23" t="str">
        <f>IFERROR(VLOOKUP(N180,IF($M$4="TE0714_REV01",RAW_m_TE0714_REV01!$AJ:$AK,IF($M$4="TE0714_REV02",RAW_m_TE0714_REV02!$AJ:$AK,IF($M$4="TE0714_REV03",RAW_m_TE0714_REV03!$AJ:$AK))),2,0),"---")</f>
        <v>---</v>
      </c>
      <c r="P180" s="23" t="str">
        <f>IFERROR(VLOOKUP(F180&amp;"-"&amp;G180,IF($M$4="TE0714_REV01",RAW_m_TE0714_REV01!$AD:$AG,IF($M$4="TE0714_REV02",RAW_m_TE0714_REV02!$AD:$AG,IF($M$4="TE0714_REV03",RAW_m_TE0714_REV03!$AD:$AG))),3,0),"---")</f>
        <v>---</v>
      </c>
      <c r="Q180" s="23" t="str">
        <f>IFERROR(VLOOKUP(N180,IF($M$4="TE0714_REV01",RAW_m_TE0714_REV01!$AE:$AH,IF($M$4="TE0714_REV02",RAW_m_TE0714_REV02!$AE:$AH,IF($M$4="TE0714_REV03",RAW_m_TE0714_REV03!$AE:$AH))),4,0),"---")</f>
        <v>---</v>
      </c>
      <c r="R180" s="23" t="str">
        <f>IFERROR(VLOOKUP(F180&amp;"-"&amp;G180,IF($M$4="TE0714_REV01",RAW_m_TE0714_REV01!$AD:$AG,IF($M$4="TE0714_REV02",RAW_m_TE0714_REV02!$AD:$AG,IF($M$4="TE0714_REV03",RAW_m_TE0714_REV03!$AD:$AG))),4,0),"---")</f>
        <v>---</v>
      </c>
    </row>
    <row r="181" spans="2:18" x14ac:dyDescent="0.25">
      <c r="B181" s="4">
        <v>176</v>
      </c>
      <c r="C181" s="23" t="str">
        <f>IFERROR(INDEX(B2B!A:F,MATCH('B2B Pin Table'!B181,B2B!A:A,0),6),"---")</f>
        <v>76</v>
      </c>
      <c r="D181" s="57" t="str">
        <f>IFERROR(IF((COUNTIF(B2B!A177:K177,H179)&lt;0),"---",INDEX(B2B!A:K,MATCH('B2B Pin Table'!B181,B2B!A:A,0),2)),"---")</f>
        <v>JM2</v>
      </c>
      <c r="E181" s="58" t="str">
        <f>IFERROR(IF((COUNTIF(B2B!A177:K177,H179)&lt;0),"---",INDEX(B2B!A:K,MATCH('B2B Pin Table'!B181,B2B!A:A,0),3)),"---")</f>
        <v>75</v>
      </c>
      <c r="F181" s="57" t="str">
        <f>IFERROR(IF((COUNTIF(B2B!A177:K177,L179)&lt;0),"---",INDEX(B2B!A:K,MATCH('B2B Pin Table'!B181,B2B!A:A,0),4)),"---")</f>
        <v>JM2</v>
      </c>
      <c r="G181" s="23" t="str">
        <f>IFERROR(IF((COUNTIF(B2B!A177:K177,L179)&lt;0),"---",INDEX(B2B!A:K,MATCH('B2B Pin Table'!B181,B2B!A:A,0),5)),"---")</f>
        <v>76</v>
      </c>
      <c r="H181" s="23" t="str">
        <f>IFERROR(IF(VLOOKUP($D181&amp;"-"&amp;$E181,IF($H$4="TEBA0714_REV01",CALC_CONN_TEBA0714_REV01!$F:$I,IF($H$4="TEBB0714_REV01",CALC_CONN_TEBB0714_REV01!$F:$I,IF($H$4="TEBT0714_REV01",CALC_CONN_TEBT0714_REV01!$F:$I))),4,0)="--","---",IF($H$4="TEBA0714_REV01",CALC_CONN_TEBA0714_REV01!$G181&amp; " --&gt; " &amp;CALC_CONN_TEBA0714_REV01!$I181&amp; " --&gt; ",IF($H$4="TEBB0714_REV01",CALC_CONN_TEBB0714_REV01!$G181&amp; " --&gt; " &amp;CALC_CONN_TEBB0714_REV01!$I181&amp; " --&gt; ",IF($H$4="TEBT0714_REV01",CALC_CONN_TEBT0714_REV01!$G181&amp; " --&gt; " &amp;CALC_CONN_TEBT0714_REV01!$I181&amp; " --&gt; ")))),"---")</f>
        <v>---</v>
      </c>
      <c r="I181" s="23" t="str">
        <f>IFERROR(IF(VLOOKUP($D181&amp;"-"&amp;$E181,IF($H$4="TEBA0714_REV01",CALC_CONN_TEBA0714_REV01!$F:$H,IF($H$4="TEBB0714_REV01",CALC_CONN_TEBB0714_REV01!$F:$H,IF($H$4="TEBT0714_REV01",CALC_CONN_TEBT0714_REV01!$F:$H))),3,0)="--",VLOOKUP($D181&amp;"-"&amp;$E181,IF($H$4="TEBA0714_REV01",CALC_CONN_TEBA0714_REV01!$F:$H,IF($H$4="TEBB0714_REV01",CALC_CONN_TEBB0714_REV01!$F:$H,IF($H$4="TEBT0714_REV01",CALC_CONN_TEBT0714_REV01!$F:$H))),2,0),VLOOKUP($D181&amp;"-"&amp;$E181,IF($H$4="TEBA0714_REV01",CALC_CONN_TEBA0714_REV01!$F:$H,IF($H$4="TEBB0714_REV01",CALC_CONN_TEBB0714_REV01!$F:$H,IF($H$4="TEBT0714_REV01",CALC_CONN_TEBT0714_REV01!$F:$H))),3,0)),"---")</f>
        <v>---</v>
      </c>
      <c r="J181" s="23" t="str">
        <f>IFERROR(VLOOKUP(I181,IF($H$4="TEBA0714_REV01",RAW_c_TEBA0714_REV01!$AE:$AM,IF($H$4="TEBB0714_REV01",RAW_c_TEBB0714_REV01!$AE:$AM,IF($H$4="TEBT0714_REV01",RAW_c_TEBT0714_REV01!$AE:$AM))),9,0),"---")</f>
        <v>---</v>
      </c>
      <c r="K181" s="23" t="str">
        <f>IFERROR(VLOOKUP(D181&amp;"-"&amp;E181,IF($H$4="TEBA0714_REV01",RAW_c_TEBA0714_REV01!$AD:$AK,IF($H$4="TEBB0714_REV01",RAW_c_TEBB0714_REV01!$AD:$AK,IF($H$4="TEBT0714_REV01",RAW_c_TEBT0714_REV01!$AD:$AK,"???"))),6,0),"---")</f>
        <v>---</v>
      </c>
      <c r="L181" s="23" t="str">
        <f>IFERROR(VLOOKUP(D181&amp;"-"&amp;E181,IF($H$4="TEBA0714_REV01",RAW_c_TEBA0714_REV01!$AD:$AL,IF($H$4="TEBB0714_REV01",RAW_c_TEBB0714_REV01!$AD:$AL,IF($H$4="TEBT0714_REV01",RAW_c_TEBT0714_REV01!$AD:$AL,"???"))),9,0),"---")</f>
        <v>---</v>
      </c>
      <c r="M181" s="23" t="str">
        <f>IFERROR(IF(VLOOKUP($F181&amp;"-"&amp;$G181,IF($M$4="TE0714_REV01",RAW_m_TE0714_REV01!$F:$AU,IF($M$4="TE0714_REV02",RAW_m_TE0714_REV02!$F:$AU,IF($M$4="TE0714_REV03",RAW_m_TE0714_REV03!$F:$AU))),43,0)="--","---",IF($M$4="TE0714_REV01",RAW_m_TE0714_REV01!$AT181&amp; " --&gt; " &amp;RAW_m_TE0714_REV01!$AU181&amp; " --&gt; ",IF($M$4="TE0714_REV02",RAW_m_TE0714_REV02!$AT181&amp; " --&gt; " &amp;RAW_m_TE0714_REV02!$AU181&amp; " --&gt; ",IF($M$4="TE0714_REV03",RAW_m_TE0714_REV03!$AT181&amp; " --&gt; " &amp;RAW_m_TE0714_REV03!$AU181&amp; " --&gt; ")))),"---")</f>
        <v>---</v>
      </c>
      <c r="N181" s="23" t="str">
        <f>IFERROR(VLOOKUP(F181&amp;"-"&amp;G181,IF($M$4="TE0714_REV01",RAW_m_TE0714_REV01!$AD:$AJ,IF($M$4="TE0714_REV02",RAW_m_TE0714_REV02!$AD:$AJ,IF($M$4="TE0714_REV03",RAW_m_TE0714_REV03!$AD:$AJ))),7,0),"---")</f>
        <v>---</v>
      </c>
      <c r="O181" s="23" t="str">
        <f>IFERROR(VLOOKUP(N181,IF($M$4="TE0714_REV01",RAW_m_TE0714_REV01!$AJ:$AK,IF($M$4="TE0714_REV02",RAW_m_TE0714_REV02!$AJ:$AK,IF($M$4="TE0714_REV03",RAW_m_TE0714_REV03!$AJ:$AK))),2,0),"---")</f>
        <v>---</v>
      </c>
      <c r="P181" s="23" t="str">
        <f>IFERROR(VLOOKUP(F181&amp;"-"&amp;G181,IF($M$4="TE0714_REV01",RAW_m_TE0714_REV01!$AD:$AG,IF($M$4="TE0714_REV02",RAW_m_TE0714_REV02!$AD:$AG,IF($M$4="TE0714_REV03",RAW_m_TE0714_REV03!$AD:$AG))),3,0),"---")</f>
        <v>---</v>
      </c>
      <c r="Q181" s="23" t="str">
        <f>IFERROR(VLOOKUP(N181,IF($M$4="TE0714_REV01",RAW_m_TE0714_REV01!$AE:$AH,IF($M$4="TE0714_REV02",RAW_m_TE0714_REV02!$AE:$AH,IF($M$4="TE0714_REV03",RAW_m_TE0714_REV03!$AE:$AH))),4,0),"---")</f>
        <v>---</v>
      </c>
      <c r="R181" s="23" t="str">
        <f>IFERROR(VLOOKUP(F181&amp;"-"&amp;G181,IF($M$4="TE0714_REV01",RAW_m_TE0714_REV01!$AD:$AG,IF($M$4="TE0714_REV02",RAW_m_TE0714_REV02!$AD:$AG,IF($M$4="TE0714_REV03",RAW_m_TE0714_REV03!$AD:$AG))),4,0),"---")</f>
        <v>---</v>
      </c>
    </row>
    <row r="182" spans="2:18" x14ac:dyDescent="0.25">
      <c r="B182" s="4">
        <v>177</v>
      </c>
      <c r="C182" s="23" t="str">
        <f>IFERROR(INDEX(B2B!A:F,MATCH('B2B Pin Table'!B182,B2B!A:A,0),6),"---")</f>
        <v>77</v>
      </c>
      <c r="D182" s="57" t="str">
        <f>IFERROR(IF((COUNTIF(B2B!A178:K178,H180)&lt;0),"---",INDEX(B2B!A:K,MATCH('B2B Pin Table'!B182,B2B!A:A,0),2)),"---")</f>
        <v>JM2</v>
      </c>
      <c r="E182" s="58" t="str">
        <f>IFERROR(IF((COUNTIF(B2B!A178:K178,H180)&lt;0),"---",INDEX(B2B!A:K,MATCH('B2B Pin Table'!B182,B2B!A:A,0),3)),"---")</f>
        <v>78</v>
      </c>
      <c r="F182" s="57" t="str">
        <f>IFERROR(IF((COUNTIF(B2B!A178:K178,L180)&lt;0),"---",INDEX(B2B!A:K,MATCH('B2B Pin Table'!B182,B2B!A:A,0),4)),"---")</f>
        <v>JM2</v>
      </c>
      <c r="G182" s="23" t="str">
        <f>IFERROR(IF((COUNTIF(B2B!A178:K178,L180)&lt;0),"---",INDEX(B2B!A:K,MATCH('B2B Pin Table'!B182,B2B!A:A,0),5)),"---")</f>
        <v>77</v>
      </c>
      <c r="H182" s="23" t="str">
        <f>IFERROR(IF(VLOOKUP($D182&amp;"-"&amp;$E182,IF($H$4="TEBA0714_REV01",CALC_CONN_TEBA0714_REV01!$F:$I,IF($H$4="TEBB0714_REV01",CALC_CONN_TEBB0714_REV01!$F:$I,IF($H$4="TEBT0714_REV01",CALC_CONN_TEBT0714_REV01!$F:$I))),4,0)="--","---",IF($H$4="TEBA0714_REV01",CALC_CONN_TEBA0714_REV01!$G182&amp; " --&gt; " &amp;CALC_CONN_TEBA0714_REV01!$I182&amp; " --&gt; ",IF($H$4="TEBB0714_REV01",CALC_CONN_TEBB0714_REV01!$G182&amp; " --&gt; " &amp;CALC_CONN_TEBB0714_REV01!$I182&amp; " --&gt; ",IF($H$4="TEBT0714_REV01",CALC_CONN_TEBT0714_REV01!$G182&amp; " --&gt; " &amp;CALC_CONN_TEBT0714_REV01!$I182&amp; " --&gt; ")))),"---")</f>
        <v>---</v>
      </c>
      <c r="I182" s="23" t="str">
        <f>IFERROR(IF(VLOOKUP($D182&amp;"-"&amp;$E182,IF($H$4="TEBA0714_REV01",CALC_CONN_TEBA0714_REV01!$F:$H,IF($H$4="TEBB0714_REV01",CALC_CONN_TEBB0714_REV01!$F:$H,IF($H$4="TEBT0714_REV01",CALC_CONN_TEBT0714_REV01!$F:$H))),3,0)="--",VLOOKUP($D182&amp;"-"&amp;$E182,IF($H$4="TEBA0714_REV01",CALC_CONN_TEBA0714_REV01!$F:$H,IF($H$4="TEBB0714_REV01",CALC_CONN_TEBB0714_REV01!$F:$H,IF($H$4="TEBT0714_REV01",CALC_CONN_TEBT0714_REV01!$F:$H))),2,0),VLOOKUP($D182&amp;"-"&amp;$E182,IF($H$4="TEBA0714_REV01",CALC_CONN_TEBA0714_REV01!$F:$H,IF($H$4="TEBB0714_REV01",CALC_CONN_TEBB0714_REV01!$F:$H,IF($H$4="TEBT0714_REV01",CALC_CONN_TEBT0714_REV01!$F:$H))),3,0)),"---")</f>
        <v>---</v>
      </c>
      <c r="J182" s="23" t="str">
        <f>IFERROR(VLOOKUP(I182,IF($H$4="TEBA0714_REV01",RAW_c_TEBA0714_REV01!$AE:$AM,IF($H$4="TEBB0714_REV01",RAW_c_TEBB0714_REV01!$AE:$AM,IF($H$4="TEBT0714_REV01",RAW_c_TEBT0714_REV01!$AE:$AM))),9,0),"---")</f>
        <v>---</v>
      </c>
      <c r="K182" s="23" t="str">
        <f>IFERROR(VLOOKUP(D182&amp;"-"&amp;E182,IF($H$4="TEBA0714_REV01",RAW_c_TEBA0714_REV01!$AD:$AK,IF($H$4="TEBB0714_REV01",RAW_c_TEBB0714_REV01!$AD:$AK,IF($H$4="TEBT0714_REV01",RAW_c_TEBT0714_REV01!$AD:$AK,"???"))),6,0),"---")</f>
        <v>---</v>
      </c>
      <c r="L182" s="23" t="str">
        <f>IFERROR(VLOOKUP(D182&amp;"-"&amp;E182,IF($H$4="TEBA0714_REV01",RAW_c_TEBA0714_REV01!$AD:$AL,IF($H$4="TEBB0714_REV01",RAW_c_TEBB0714_REV01!$AD:$AL,IF($H$4="TEBT0714_REV01",RAW_c_TEBT0714_REV01!$AD:$AL,"???"))),9,0),"---")</f>
        <v>---</v>
      </c>
      <c r="M182" s="23" t="str">
        <f>IFERROR(IF(VLOOKUP($F182&amp;"-"&amp;$G182,IF($M$4="TE0714_REV01",RAW_m_TE0714_REV01!$F:$AU,IF($M$4="TE0714_REV02",RAW_m_TE0714_REV02!$F:$AU,IF($M$4="TE0714_REV03",RAW_m_TE0714_REV03!$F:$AU))),43,0)="--","---",IF($M$4="TE0714_REV01",RAW_m_TE0714_REV01!$AT182&amp; " --&gt; " &amp;RAW_m_TE0714_REV01!$AU182&amp; " --&gt; ",IF($M$4="TE0714_REV02",RAW_m_TE0714_REV02!$AT182&amp; " --&gt; " &amp;RAW_m_TE0714_REV02!$AU182&amp; " --&gt; ",IF($M$4="TE0714_REV03",RAW_m_TE0714_REV03!$AT182&amp; " --&gt; " &amp;RAW_m_TE0714_REV03!$AU182&amp; " --&gt; ")))),"---")</f>
        <v>---</v>
      </c>
      <c r="N182" s="23" t="str">
        <f>IFERROR(VLOOKUP(F182&amp;"-"&amp;G182,IF($M$4="TE0714_REV01",RAW_m_TE0714_REV01!$AD:$AJ,IF($M$4="TE0714_REV02",RAW_m_TE0714_REV02!$AD:$AJ,IF($M$4="TE0714_REV03",RAW_m_TE0714_REV03!$AD:$AJ))),7,0),"---")</f>
        <v>---</v>
      </c>
      <c r="O182" s="23" t="str">
        <f>IFERROR(VLOOKUP(N182,IF($M$4="TE0714_REV01",RAW_m_TE0714_REV01!$AJ:$AK,IF($M$4="TE0714_REV02",RAW_m_TE0714_REV02!$AJ:$AK,IF($M$4="TE0714_REV03",RAW_m_TE0714_REV03!$AJ:$AK))),2,0),"---")</f>
        <v>---</v>
      </c>
      <c r="P182" s="23" t="str">
        <f>IFERROR(VLOOKUP(F182&amp;"-"&amp;G182,IF($M$4="TE0714_REV01",RAW_m_TE0714_REV01!$AD:$AG,IF($M$4="TE0714_REV02",RAW_m_TE0714_REV02!$AD:$AG,IF($M$4="TE0714_REV03",RAW_m_TE0714_REV03!$AD:$AG))),3,0),"---")</f>
        <v>---</v>
      </c>
      <c r="Q182" s="23" t="str">
        <f>IFERROR(VLOOKUP(N182,IF($M$4="TE0714_REV01",RAW_m_TE0714_REV01!$AE:$AH,IF($M$4="TE0714_REV02",RAW_m_TE0714_REV02!$AE:$AH,IF($M$4="TE0714_REV03",RAW_m_TE0714_REV03!$AE:$AH))),4,0),"---")</f>
        <v>---</v>
      </c>
      <c r="R182" s="23" t="str">
        <f>IFERROR(VLOOKUP(F182&amp;"-"&amp;G182,IF($M$4="TE0714_REV01",RAW_m_TE0714_REV01!$AD:$AG,IF($M$4="TE0714_REV02",RAW_m_TE0714_REV02!$AD:$AG,IF($M$4="TE0714_REV03",RAW_m_TE0714_REV03!$AD:$AG))),4,0),"---")</f>
        <v>---</v>
      </c>
    </row>
    <row r="183" spans="2:18" x14ac:dyDescent="0.25">
      <c r="B183" s="4">
        <v>178</v>
      </c>
      <c r="C183" s="23" t="str">
        <f>IFERROR(INDEX(B2B!A:F,MATCH('B2B Pin Table'!B183,B2B!A:A,0),6),"---")</f>
        <v>78</v>
      </c>
      <c r="D183" s="57" t="str">
        <f>IFERROR(IF((COUNTIF(B2B!A179:K179,H181)&lt;0),"---",INDEX(B2B!A:K,MATCH('B2B Pin Table'!B183,B2B!A:A,0),2)),"---")</f>
        <v>JM2</v>
      </c>
      <c r="E183" s="58" t="str">
        <f>IFERROR(IF((COUNTIF(B2B!A179:K179,H181)&lt;0),"---",INDEX(B2B!A:K,MATCH('B2B Pin Table'!B183,B2B!A:A,0),3)),"---")</f>
        <v>77</v>
      </c>
      <c r="F183" s="57" t="str">
        <f>IFERROR(IF((COUNTIF(B2B!A179:K179,L181)&lt;0),"---",INDEX(B2B!A:K,MATCH('B2B Pin Table'!B183,B2B!A:A,0),4)),"---")</f>
        <v>JM2</v>
      </c>
      <c r="G183" s="23" t="str">
        <f>IFERROR(IF((COUNTIF(B2B!A179:K179,L181)&lt;0),"---",INDEX(B2B!A:K,MATCH('B2B Pin Table'!B183,B2B!A:A,0),5)),"---")</f>
        <v>78</v>
      </c>
      <c r="H183" s="23" t="str">
        <f>IFERROR(IF(VLOOKUP($D183&amp;"-"&amp;$E183,IF($H$4="TEBA0714_REV01",CALC_CONN_TEBA0714_REV01!$F:$I,IF($H$4="TEBB0714_REV01",CALC_CONN_TEBB0714_REV01!$F:$I,IF($H$4="TEBT0714_REV01",CALC_CONN_TEBT0714_REV01!$F:$I))),4,0)="--","---",IF($H$4="TEBA0714_REV01",CALC_CONN_TEBA0714_REV01!$G183&amp; " --&gt; " &amp;CALC_CONN_TEBA0714_REV01!$I183&amp; " --&gt; ",IF($H$4="TEBB0714_REV01",CALC_CONN_TEBB0714_REV01!$G183&amp; " --&gt; " &amp;CALC_CONN_TEBB0714_REV01!$I183&amp; " --&gt; ",IF($H$4="TEBT0714_REV01",CALC_CONN_TEBT0714_REV01!$G183&amp; " --&gt; " &amp;CALC_CONN_TEBT0714_REV01!$I183&amp; " --&gt; ")))),"---")</f>
        <v>---</v>
      </c>
      <c r="I183" s="23" t="str">
        <f>IFERROR(IF(VLOOKUP($D183&amp;"-"&amp;$E183,IF($H$4="TEBA0714_REV01",CALC_CONN_TEBA0714_REV01!$F:$H,IF($H$4="TEBB0714_REV01",CALC_CONN_TEBB0714_REV01!$F:$H,IF($H$4="TEBT0714_REV01",CALC_CONN_TEBT0714_REV01!$F:$H))),3,0)="--",VLOOKUP($D183&amp;"-"&amp;$E183,IF($H$4="TEBA0714_REV01",CALC_CONN_TEBA0714_REV01!$F:$H,IF($H$4="TEBB0714_REV01",CALC_CONN_TEBB0714_REV01!$F:$H,IF($H$4="TEBT0714_REV01",CALC_CONN_TEBT0714_REV01!$F:$H))),2,0),VLOOKUP($D183&amp;"-"&amp;$E183,IF($H$4="TEBA0714_REV01",CALC_CONN_TEBA0714_REV01!$F:$H,IF($H$4="TEBB0714_REV01",CALC_CONN_TEBB0714_REV01!$F:$H,IF($H$4="TEBT0714_REV01",CALC_CONN_TEBT0714_REV01!$F:$H))),3,0)),"---")</f>
        <v>---</v>
      </c>
      <c r="J183" s="23" t="str">
        <f>IFERROR(VLOOKUP(I183,IF($H$4="TEBA0714_REV01",RAW_c_TEBA0714_REV01!$AE:$AM,IF($H$4="TEBB0714_REV01",RAW_c_TEBB0714_REV01!$AE:$AM,IF($H$4="TEBT0714_REV01",RAW_c_TEBT0714_REV01!$AE:$AM))),9,0),"---")</f>
        <v>---</v>
      </c>
      <c r="K183" s="23" t="str">
        <f>IFERROR(VLOOKUP(D183&amp;"-"&amp;E183,IF($H$4="TEBA0714_REV01",RAW_c_TEBA0714_REV01!$AD:$AK,IF($H$4="TEBB0714_REV01",RAW_c_TEBB0714_REV01!$AD:$AK,IF($H$4="TEBT0714_REV01",RAW_c_TEBT0714_REV01!$AD:$AK,"???"))),6,0),"---")</f>
        <v>---</v>
      </c>
      <c r="L183" s="23" t="str">
        <f>IFERROR(VLOOKUP(D183&amp;"-"&amp;E183,IF($H$4="TEBA0714_REV01",RAW_c_TEBA0714_REV01!$AD:$AL,IF($H$4="TEBB0714_REV01",RAW_c_TEBB0714_REV01!$AD:$AL,IF($H$4="TEBT0714_REV01",RAW_c_TEBT0714_REV01!$AD:$AL,"???"))),9,0),"---")</f>
        <v>---</v>
      </c>
      <c r="M183" s="23" t="str">
        <f>IFERROR(IF(VLOOKUP($F183&amp;"-"&amp;$G183,IF($M$4="TE0714_REV01",RAW_m_TE0714_REV01!$F:$AU,IF($M$4="TE0714_REV02",RAW_m_TE0714_REV02!$F:$AU,IF($M$4="TE0714_REV03",RAW_m_TE0714_REV03!$F:$AU))),43,0)="--","---",IF($M$4="TE0714_REV01",RAW_m_TE0714_REV01!$AT183&amp; " --&gt; " &amp;RAW_m_TE0714_REV01!$AU183&amp; " --&gt; ",IF($M$4="TE0714_REV02",RAW_m_TE0714_REV02!$AT183&amp; " --&gt; " &amp;RAW_m_TE0714_REV02!$AU183&amp; " --&gt; ",IF($M$4="TE0714_REV03",RAW_m_TE0714_REV03!$AT183&amp; " --&gt; " &amp;RAW_m_TE0714_REV03!$AU183&amp; " --&gt; ")))),"---")</f>
        <v>---</v>
      </c>
      <c r="N183" s="23" t="str">
        <f>IFERROR(VLOOKUP(F183&amp;"-"&amp;G183,IF($M$4="TE0714_REV01",RAW_m_TE0714_REV01!$AD:$AJ,IF($M$4="TE0714_REV02",RAW_m_TE0714_REV02!$AD:$AJ,IF($M$4="TE0714_REV03",RAW_m_TE0714_REV03!$AD:$AJ))),7,0),"---")</f>
        <v>---</v>
      </c>
      <c r="O183" s="23" t="str">
        <f>IFERROR(VLOOKUP(N183,IF($M$4="TE0714_REV01",RAW_m_TE0714_REV01!$AJ:$AK,IF($M$4="TE0714_REV02",RAW_m_TE0714_REV02!$AJ:$AK,IF($M$4="TE0714_REV03",RAW_m_TE0714_REV03!$AJ:$AK))),2,0),"---")</f>
        <v>---</v>
      </c>
      <c r="P183" s="23" t="str">
        <f>IFERROR(VLOOKUP(F183&amp;"-"&amp;G183,IF($M$4="TE0714_REV01",RAW_m_TE0714_REV01!$AD:$AG,IF($M$4="TE0714_REV02",RAW_m_TE0714_REV02!$AD:$AG,IF($M$4="TE0714_REV03",RAW_m_TE0714_REV03!$AD:$AG))),3,0),"---")</f>
        <v>---</v>
      </c>
      <c r="Q183" s="23" t="str">
        <f>IFERROR(VLOOKUP(N183,IF($M$4="TE0714_REV01",RAW_m_TE0714_REV01!$AE:$AH,IF($M$4="TE0714_REV02",RAW_m_TE0714_REV02!$AE:$AH,IF($M$4="TE0714_REV03",RAW_m_TE0714_REV03!$AE:$AH))),4,0),"---")</f>
        <v>---</v>
      </c>
      <c r="R183" s="23" t="str">
        <f>IFERROR(VLOOKUP(F183&amp;"-"&amp;G183,IF($M$4="TE0714_REV01",RAW_m_TE0714_REV01!$AD:$AG,IF($M$4="TE0714_REV02",RAW_m_TE0714_REV02!$AD:$AG,IF($M$4="TE0714_REV03",RAW_m_TE0714_REV03!$AD:$AG))),4,0),"---")</f>
        <v>---</v>
      </c>
    </row>
    <row r="184" spans="2:18" x14ac:dyDescent="0.25">
      <c r="B184" s="4">
        <v>179</v>
      </c>
      <c r="C184" s="23" t="str">
        <f>IFERROR(INDEX(B2B!A:F,MATCH('B2B Pin Table'!B184,B2B!A:A,0),6),"---")</f>
        <v>79</v>
      </c>
      <c r="D184" s="57" t="str">
        <f>IFERROR(IF((COUNTIF(B2B!A180:K180,H182)&lt;0),"---",INDEX(B2B!A:K,MATCH('B2B Pin Table'!B184,B2B!A:A,0),2)),"---")</f>
        <v>JM2</v>
      </c>
      <c r="E184" s="58" t="str">
        <f>IFERROR(IF((COUNTIF(B2B!A180:K180,H182)&lt;0),"---",INDEX(B2B!A:K,MATCH('B2B Pin Table'!B184,B2B!A:A,0),3)),"---")</f>
        <v>80</v>
      </c>
      <c r="F184" s="57" t="str">
        <f>IFERROR(IF((COUNTIF(B2B!A180:K180,L182)&lt;0),"---",INDEX(B2B!A:K,MATCH('B2B Pin Table'!B184,B2B!A:A,0),4)),"---")</f>
        <v>JM2</v>
      </c>
      <c r="G184" s="23" t="str">
        <f>IFERROR(IF((COUNTIF(B2B!A180:K180,L182)&lt;0),"---",INDEX(B2B!A:K,MATCH('B2B Pin Table'!B184,B2B!A:A,0),5)),"---")</f>
        <v>79</v>
      </c>
      <c r="H184" s="23" t="str">
        <f>IFERROR(IF(VLOOKUP($D184&amp;"-"&amp;$E184,IF($H$4="TEBA0714_REV01",CALC_CONN_TEBA0714_REV01!$F:$I,IF($H$4="TEBB0714_REV01",CALC_CONN_TEBB0714_REV01!$F:$I,IF($H$4="TEBT0714_REV01",CALC_CONN_TEBT0714_REV01!$F:$I))),4,0)="--","---",IF($H$4="TEBA0714_REV01",CALC_CONN_TEBA0714_REV01!$G184&amp; " --&gt; " &amp;CALC_CONN_TEBA0714_REV01!$I184&amp; " --&gt; ",IF($H$4="TEBB0714_REV01",CALC_CONN_TEBB0714_REV01!$G184&amp; " --&gt; " &amp;CALC_CONN_TEBB0714_REV01!$I184&amp; " --&gt; ",IF($H$4="TEBT0714_REV01",CALC_CONN_TEBT0714_REV01!$G184&amp; " --&gt; " &amp;CALC_CONN_TEBT0714_REV01!$I184&amp; " --&gt; ")))),"---")</f>
        <v>---</v>
      </c>
      <c r="I184" s="23" t="str">
        <f>IFERROR(IF(VLOOKUP($D184&amp;"-"&amp;$E184,IF($H$4="TEBA0714_REV01",CALC_CONN_TEBA0714_REV01!$F:$H,IF($H$4="TEBB0714_REV01",CALC_CONN_TEBB0714_REV01!$F:$H,IF($H$4="TEBT0714_REV01",CALC_CONN_TEBT0714_REV01!$F:$H))),3,0)="--",VLOOKUP($D184&amp;"-"&amp;$E184,IF($H$4="TEBA0714_REV01",CALC_CONN_TEBA0714_REV01!$F:$H,IF($H$4="TEBB0714_REV01",CALC_CONN_TEBB0714_REV01!$F:$H,IF($H$4="TEBT0714_REV01",CALC_CONN_TEBT0714_REV01!$F:$H))),2,0),VLOOKUP($D184&amp;"-"&amp;$E184,IF($H$4="TEBA0714_REV01",CALC_CONN_TEBA0714_REV01!$F:$H,IF($H$4="TEBB0714_REV01",CALC_CONN_TEBB0714_REV01!$F:$H,IF($H$4="TEBT0714_REV01",CALC_CONN_TEBT0714_REV01!$F:$H))),3,0)),"---")</f>
        <v>---</v>
      </c>
      <c r="J184" s="23" t="str">
        <f>IFERROR(VLOOKUP(I184,IF($H$4="TEBA0714_REV01",RAW_c_TEBA0714_REV01!$AE:$AM,IF($H$4="TEBB0714_REV01",RAW_c_TEBB0714_REV01!$AE:$AM,IF($H$4="TEBT0714_REV01",RAW_c_TEBT0714_REV01!$AE:$AM))),9,0),"---")</f>
        <v>---</v>
      </c>
      <c r="K184" s="23" t="str">
        <f>IFERROR(VLOOKUP(D184&amp;"-"&amp;E184,IF($H$4="TEBA0714_REV01",RAW_c_TEBA0714_REV01!$AD:$AK,IF($H$4="TEBB0714_REV01",RAW_c_TEBB0714_REV01!$AD:$AK,IF($H$4="TEBT0714_REV01",RAW_c_TEBT0714_REV01!$AD:$AK,"???"))),6,0),"---")</f>
        <v>---</v>
      </c>
      <c r="L184" s="23" t="str">
        <f>IFERROR(VLOOKUP(D184&amp;"-"&amp;E184,IF($H$4="TEBA0714_REV01",RAW_c_TEBA0714_REV01!$AD:$AL,IF($H$4="TEBB0714_REV01",RAW_c_TEBB0714_REV01!$AD:$AL,IF($H$4="TEBT0714_REV01",RAW_c_TEBT0714_REV01!$AD:$AL,"???"))),9,0),"---")</f>
        <v>---</v>
      </c>
      <c r="M184" s="23" t="str">
        <f>IFERROR(IF(VLOOKUP($F184&amp;"-"&amp;$G184,IF($M$4="TE0714_REV01",RAW_m_TE0714_REV01!$F:$AU,IF($M$4="TE0714_REV02",RAW_m_TE0714_REV02!$F:$AU,IF($M$4="TE0714_REV03",RAW_m_TE0714_REV03!$F:$AU))),43,0)="--","---",IF($M$4="TE0714_REV01",RAW_m_TE0714_REV01!$AT184&amp; " --&gt; " &amp;RAW_m_TE0714_REV01!$AU184&amp; " --&gt; ",IF($M$4="TE0714_REV02",RAW_m_TE0714_REV02!$AT184&amp; " --&gt; " &amp;RAW_m_TE0714_REV02!$AU184&amp; " --&gt; ",IF($M$4="TE0714_REV03",RAW_m_TE0714_REV03!$AT184&amp; " --&gt; " &amp;RAW_m_TE0714_REV03!$AU184&amp; " --&gt; ")))),"---")</f>
        <v>---</v>
      </c>
      <c r="N184" s="23" t="str">
        <f>IFERROR(VLOOKUP(F184&amp;"-"&amp;G184,IF($M$4="TE0714_REV01",RAW_m_TE0714_REV01!$AD:$AJ,IF($M$4="TE0714_REV02",RAW_m_TE0714_REV02!$AD:$AJ,IF($M$4="TE0714_REV03",RAW_m_TE0714_REV03!$AD:$AJ))),7,0),"---")</f>
        <v>---</v>
      </c>
      <c r="O184" s="23" t="str">
        <f>IFERROR(VLOOKUP(N184,IF($M$4="TE0714_REV01",RAW_m_TE0714_REV01!$AJ:$AK,IF($M$4="TE0714_REV02",RAW_m_TE0714_REV02!$AJ:$AK,IF($M$4="TE0714_REV03",RAW_m_TE0714_REV03!$AJ:$AK))),2,0),"---")</f>
        <v>---</v>
      </c>
      <c r="P184" s="23" t="str">
        <f>IFERROR(VLOOKUP(F184&amp;"-"&amp;G184,IF($M$4="TE0714_REV01",RAW_m_TE0714_REV01!$AD:$AG,IF($M$4="TE0714_REV02",RAW_m_TE0714_REV02!$AD:$AG,IF($M$4="TE0714_REV03",RAW_m_TE0714_REV03!$AD:$AG))),3,0),"---")</f>
        <v>---</v>
      </c>
      <c r="Q184" s="23" t="str">
        <f>IFERROR(VLOOKUP(N184,IF($M$4="TE0714_REV01",RAW_m_TE0714_REV01!$AE:$AH,IF($M$4="TE0714_REV02",RAW_m_TE0714_REV02!$AE:$AH,IF($M$4="TE0714_REV03",RAW_m_TE0714_REV03!$AE:$AH))),4,0),"---")</f>
        <v>---</v>
      </c>
      <c r="R184" s="23" t="str">
        <f>IFERROR(VLOOKUP(F184&amp;"-"&amp;G184,IF($M$4="TE0714_REV01",RAW_m_TE0714_REV01!$AD:$AG,IF($M$4="TE0714_REV02",RAW_m_TE0714_REV02!$AD:$AG,IF($M$4="TE0714_REV03",RAW_m_TE0714_REV03!$AD:$AG))),4,0),"---")</f>
        <v>---</v>
      </c>
    </row>
    <row r="185" spans="2:18" x14ac:dyDescent="0.25">
      <c r="B185" s="4">
        <v>180</v>
      </c>
      <c r="C185" s="23" t="str">
        <f>IFERROR(INDEX(B2B!A:F,MATCH('B2B Pin Table'!B185,B2B!A:A,0),6),"---")</f>
        <v>80</v>
      </c>
      <c r="D185" s="57" t="str">
        <f>IFERROR(IF((COUNTIF(B2B!A181:K181,H183)&lt;0),"---",INDEX(B2B!A:K,MATCH('B2B Pin Table'!B185,B2B!A:A,0),2)),"---")</f>
        <v>JM2</v>
      </c>
      <c r="E185" s="58" t="str">
        <f>IFERROR(IF((COUNTIF(B2B!A181:K181,H183)&lt;0),"---",INDEX(B2B!A:K,MATCH('B2B Pin Table'!B185,B2B!A:A,0),3)),"---")</f>
        <v>79</v>
      </c>
      <c r="F185" s="57" t="str">
        <f>IFERROR(IF((COUNTIF(B2B!A181:K181,L183)&lt;0),"---",INDEX(B2B!A:K,MATCH('B2B Pin Table'!B185,B2B!A:A,0),4)),"---")</f>
        <v>JM2</v>
      </c>
      <c r="G185" s="23" t="str">
        <f>IFERROR(IF((COUNTIF(B2B!A181:K181,L183)&lt;0),"---",INDEX(B2B!A:K,MATCH('B2B Pin Table'!B185,B2B!A:A,0),5)),"---")</f>
        <v>80</v>
      </c>
      <c r="H185" s="23" t="str">
        <f>IFERROR(IF(VLOOKUP($D185&amp;"-"&amp;$E185,IF($H$4="TEBA0714_REV01",CALC_CONN_TEBA0714_REV01!$F:$I,IF($H$4="TEBB0714_REV01",CALC_CONN_TEBB0714_REV01!$F:$I,IF($H$4="TEBT0714_REV01",CALC_CONN_TEBT0714_REV01!$F:$I))),4,0)="--","---",IF($H$4="TEBA0714_REV01",CALC_CONN_TEBA0714_REV01!$G185&amp; " --&gt; " &amp;CALC_CONN_TEBA0714_REV01!$I185&amp; " --&gt; ",IF($H$4="TEBB0714_REV01",CALC_CONN_TEBB0714_REV01!$G185&amp; " --&gt; " &amp;CALC_CONN_TEBB0714_REV01!$I185&amp; " --&gt; ",IF($H$4="TEBT0714_REV01",CALC_CONN_TEBT0714_REV01!$G185&amp; " --&gt; " &amp;CALC_CONN_TEBT0714_REV01!$I185&amp; " --&gt; ")))),"---")</f>
        <v>---</v>
      </c>
      <c r="I185" s="23" t="str">
        <f>IFERROR(IF(VLOOKUP($D185&amp;"-"&amp;$E185,IF($H$4="TEBA0714_REV01",CALC_CONN_TEBA0714_REV01!$F:$H,IF($H$4="TEBB0714_REV01",CALC_CONN_TEBB0714_REV01!$F:$H,IF($H$4="TEBT0714_REV01",CALC_CONN_TEBT0714_REV01!$F:$H))),3,0)="--",VLOOKUP($D185&amp;"-"&amp;$E185,IF($H$4="TEBA0714_REV01",CALC_CONN_TEBA0714_REV01!$F:$H,IF($H$4="TEBB0714_REV01",CALC_CONN_TEBB0714_REV01!$F:$H,IF($H$4="TEBT0714_REV01",CALC_CONN_TEBT0714_REV01!$F:$H))),2,0),VLOOKUP($D185&amp;"-"&amp;$E185,IF($H$4="TEBA0714_REV01",CALC_CONN_TEBA0714_REV01!$F:$H,IF($H$4="TEBB0714_REV01",CALC_CONN_TEBB0714_REV01!$F:$H,IF($H$4="TEBT0714_REV01",CALC_CONN_TEBT0714_REV01!$F:$H))),3,0)),"---")</f>
        <v>---</v>
      </c>
      <c r="J185" s="23" t="str">
        <f>IFERROR(VLOOKUP(I185,IF($H$4="TEBA0714_REV01",RAW_c_TEBA0714_REV01!$AE:$AM,IF($H$4="TEBB0714_REV01",RAW_c_TEBB0714_REV01!$AE:$AM,IF($H$4="TEBT0714_REV01",RAW_c_TEBT0714_REV01!$AE:$AM))),9,0),"---")</f>
        <v>---</v>
      </c>
      <c r="K185" s="23" t="str">
        <f>IFERROR(VLOOKUP(D185&amp;"-"&amp;E185,IF($H$4="TEBA0714_REV01",RAW_c_TEBA0714_REV01!$AD:$AK,IF($H$4="TEBB0714_REV01",RAW_c_TEBB0714_REV01!$AD:$AK,IF($H$4="TEBT0714_REV01",RAW_c_TEBT0714_REV01!$AD:$AK,"???"))),6,0),"---")</f>
        <v>---</v>
      </c>
      <c r="L185" s="23" t="str">
        <f>IFERROR(VLOOKUP(D185&amp;"-"&amp;E185,IF($H$4="TEBA0714_REV01",RAW_c_TEBA0714_REV01!$AD:$AL,IF($H$4="TEBB0714_REV01",RAW_c_TEBB0714_REV01!$AD:$AL,IF($H$4="TEBT0714_REV01",RAW_c_TEBT0714_REV01!$AD:$AL,"???"))),9,0),"---")</f>
        <v>---</v>
      </c>
      <c r="M185" s="23" t="str">
        <f>IFERROR(IF(VLOOKUP($F185&amp;"-"&amp;$G185,IF($M$4="TE0714_REV01",RAW_m_TE0714_REV01!$F:$AU,IF($M$4="TE0714_REV02",RAW_m_TE0714_REV02!$F:$AU,IF($M$4="TE0714_REV03",RAW_m_TE0714_REV03!$F:$AU))),43,0)="--","---",IF($M$4="TE0714_REV01",RAW_m_TE0714_REV01!$AT185&amp; " --&gt; " &amp;RAW_m_TE0714_REV01!$AU185&amp; " --&gt; ",IF($M$4="TE0714_REV02",RAW_m_TE0714_REV02!$AT185&amp; " --&gt; " &amp;RAW_m_TE0714_REV02!$AU185&amp; " --&gt; ",IF($M$4="TE0714_REV03",RAW_m_TE0714_REV03!$AT185&amp; " --&gt; " &amp;RAW_m_TE0714_REV03!$AU185&amp; " --&gt; ")))),"---")</f>
        <v>---</v>
      </c>
      <c r="N185" s="23" t="str">
        <f>IFERROR(VLOOKUP(F185&amp;"-"&amp;G185,IF($M$4="TE0714_REV01",RAW_m_TE0714_REV01!$AD:$AJ,IF($M$4="TE0714_REV02",RAW_m_TE0714_REV02!$AD:$AJ,IF($M$4="TE0714_REV03",RAW_m_TE0714_REV03!$AD:$AJ))),7,0),"---")</f>
        <v>---</v>
      </c>
      <c r="O185" s="23" t="str">
        <f>IFERROR(VLOOKUP(N185,IF($M$4="TE0714_REV01",RAW_m_TE0714_REV01!$AJ:$AK,IF($M$4="TE0714_REV02",RAW_m_TE0714_REV02!$AJ:$AK,IF($M$4="TE0714_REV03",RAW_m_TE0714_REV03!$AJ:$AK))),2,0),"---")</f>
        <v>---</v>
      </c>
      <c r="P185" s="23" t="str">
        <f>IFERROR(VLOOKUP(F185&amp;"-"&amp;G185,IF($M$4="TE0714_REV01",RAW_m_TE0714_REV01!$AD:$AG,IF($M$4="TE0714_REV02",RAW_m_TE0714_REV02!$AD:$AG,IF($M$4="TE0714_REV03",RAW_m_TE0714_REV03!$AD:$AG))),3,0),"---")</f>
        <v>---</v>
      </c>
      <c r="Q185" s="23" t="str">
        <f>IFERROR(VLOOKUP(N185,IF($M$4="TE0714_REV01",RAW_m_TE0714_REV01!$AE:$AH,IF($M$4="TE0714_REV02",RAW_m_TE0714_REV02!$AE:$AH,IF($M$4="TE0714_REV03",RAW_m_TE0714_REV03!$AE:$AH))),4,0),"---")</f>
        <v>---</v>
      </c>
      <c r="R185" s="23" t="str">
        <f>IFERROR(VLOOKUP(F185&amp;"-"&amp;G185,IF($M$4="TE0714_REV01",RAW_m_TE0714_REV01!$AD:$AG,IF($M$4="TE0714_REV02",RAW_m_TE0714_REV02!$AD:$AG,IF($M$4="TE0714_REV03",RAW_m_TE0714_REV03!$AD:$AG))),4,0),"---")</f>
        <v>---</v>
      </c>
    </row>
    <row r="186" spans="2:18" x14ac:dyDescent="0.25">
      <c r="B186" s="4">
        <v>181</v>
      </c>
      <c r="C186" s="23" t="str">
        <f>IFERROR(INDEX(B2B!A:F,MATCH('B2B Pin Table'!B186,B2B!A:A,0),6),"---")</f>
        <v>81</v>
      </c>
      <c r="D186" s="57" t="str">
        <f>IFERROR(IF((COUNTIF(B2B!A182:K182,H184)&lt;0),"---",INDEX(B2B!A:K,MATCH('B2B Pin Table'!B186,B2B!A:A,0),2)),"---")</f>
        <v>JM2</v>
      </c>
      <c r="E186" s="58" t="str">
        <f>IFERROR(IF((COUNTIF(B2B!A182:K182,H184)&lt;0),"---",INDEX(B2B!A:K,MATCH('B2B Pin Table'!B186,B2B!A:A,0),3)),"---")</f>
        <v>82</v>
      </c>
      <c r="F186" s="57" t="str">
        <f>IFERROR(IF((COUNTIF(B2B!A182:K182,L184)&lt;0),"---",INDEX(B2B!A:K,MATCH('B2B Pin Table'!B186,B2B!A:A,0),4)),"---")</f>
        <v>JM2</v>
      </c>
      <c r="G186" s="23" t="str">
        <f>IFERROR(IF((COUNTIF(B2B!A182:K182,L184)&lt;0),"---",INDEX(B2B!A:K,MATCH('B2B Pin Table'!B186,B2B!A:A,0),5)),"---")</f>
        <v>81</v>
      </c>
      <c r="H186" s="23" t="str">
        <f>IFERROR(IF(VLOOKUP($D186&amp;"-"&amp;$E186,IF($H$4="TEBA0714_REV01",CALC_CONN_TEBA0714_REV01!$F:$I,IF($H$4="TEBB0714_REV01",CALC_CONN_TEBB0714_REV01!$F:$I,IF($H$4="TEBT0714_REV01",CALC_CONN_TEBT0714_REV01!$F:$I))),4,0)="--","---",IF($H$4="TEBA0714_REV01",CALC_CONN_TEBA0714_REV01!$G186&amp; " --&gt; " &amp;CALC_CONN_TEBA0714_REV01!$I186&amp; " --&gt; ",IF($H$4="TEBB0714_REV01",CALC_CONN_TEBB0714_REV01!$G186&amp; " --&gt; " &amp;CALC_CONN_TEBB0714_REV01!$I186&amp; " --&gt; ",IF($H$4="TEBT0714_REV01",CALC_CONN_TEBT0714_REV01!$G186&amp; " --&gt; " &amp;CALC_CONN_TEBT0714_REV01!$I186&amp; " --&gt; ")))),"---")</f>
        <v>---</v>
      </c>
      <c r="I186" s="23" t="str">
        <f>IFERROR(IF(VLOOKUP($D186&amp;"-"&amp;$E186,IF($H$4="TEBA0714_REV01",CALC_CONN_TEBA0714_REV01!$F:$H,IF($H$4="TEBB0714_REV01",CALC_CONN_TEBB0714_REV01!$F:$H,IF($H$4="TEBT0714_REV01",CALC_CONN_TEBT0714_REV01!$F:$H))),3,0)="--",VLOOKUP($D186&amp;"-"&amp;$E186,IF($H$4="TEBA0714_REV01",CALC_CONN_TEBA0714_REV01!$F:$H,IF($H$4="TEBB0714_REV01",CALC_CONN_TEBB0714_REV01!$F:$H,IF($H$4="TEBT0714_REV01",CALC_CONN_TEBT0714_REV01!$F:$H))),2,0),VLOOKUP($D186&amp;"-"&amp;$E186,IF($H$4="TEBA0714_REV01",CALC_CONN_TEBA0714_REV01!$F:$H,IF($H$4="TEBB0714_REV01",CALC_CONN_TEBB0714_REV01!$F:$H,IF($H$4="TEBT0714_REV01",CALC_CONN_TEBT0714_REV01!$F:$H))),3,0)),"---")</f>
        <v>---</v>
      </c>
      <c r="J186" s="23" t="str">
        <f>IFERROR(VLOOKUP(I186,IF($H$4="TEBA0714_REV01",RAW_c_TEBA0714_REV01!$AE:$AM,IF($H$4="TEBB0714_REV01",RAW_c_TEBB0714_REV01!$AE:$AM,IF($H$4="TEBT0714_REV01",RAW_c_TEBT0714_REV01!$AE:$AM))),9,0),"---")</f>
        <v>---</v>
      </c>
      <c r="K186" s="23" t="str">
        <f>IFERROR(VLOOKUP(D186&amp;"-"&amp;E186,IF($H$4="TEBA0714_REV01",RAW_c_TEBA0714_REV01!$AD:$AK,IF($H$4="TEBB0714_REV01",RAW_c_TEBB0714_REV01!$AD:$AK,IF($H$4="TEBT0714_REV01",RAW_c_TEBT0714_REV01!$AD:$AK,"???"))),6,0),"---")</f>
        <v>---</v>
      </c>
      <c r="L186" s="23" t="str">
        <f>IFERROR(VLOOKUP(D186&amp;"-"&amp;E186,IF($H$4="TEBA0714_REV01",RAW_c_TEBA0714_REV01!$AD:$AL,IF($H$4="TEBB0714_REV01",RAW_c_TEBB0714_REV01!$AD:$AL,IF($H$4="TEBT0714_REV01",RAW_c_TEBT0714_REV01!$AD:$AL,"???"))),9,0),"---")</f>
        <v>---</v>
      </c>
      <c r="M186" s="23" t="str">
        <f>IFERROR(IF(VLOOKUP($F186&amp;"-"&amp;$G186,IF($M$4="TE0714_REV01",RAW_m_TE0714_REV01!$F:$AU,IF($M$4="TE0714_REV02",RAW_m_TE0714_REV02!$F:$AU,IF($M$4="TE0714_REV03",RAW_m_TE0714_REV03!$F:$AU))),43,0)="--","---",IF($M$4="TE0714_REV01",RAW_m_TE0714_REV01!$AT186&amp; " --&gt; " &amp;RAW_m_TE0714_REV01!$AU186&amp; " --&gt; ",IF($M$4="TE0714_REV02",RAW_m_TE0714_REV02!$AT186&amp; " --&gt; " &amp;RAW_m_TE0714_REV02!$AU186&amp; " --&gt; ",IF($M$4="TE0714_REV03",RAW_m_TE0714_REV03!$AT186&amp; " --&gt; " &amp;RAW_m_TE0714_REV03!$AU186&amp; " --&gt; ")))),"---")</f>
        <v>---</v>
      </c>
      <c r="N186" s="23" t="str">
        <f>IFERROR(VLOOKUP(F186&amp;"-"&amp;G186,IF($M$4="TE0714_REV01",RAW_m_TE0714_REV01!$AD:$AJ,IF($M$4="TE0714_REV02",RAW_m_TE0714_REV02!$AD:$AJ,IF($M$4="TE0714_REV03",RAW_m_TE0714_REV03!$AD:$AJ))),7,0),"---")</f>
        <v>---</v>
      </c>
      <c r="O186" s="23" t="str">
        <f>IFERROR(VLOOKUP(N186,IF($M$4="TE0714_REV01",RAW_m_TE0714_REV01!$AJ:$AK,IF($M$4="TE0714_REV02",RAW_m_TE0714_REV02!$AJ:$AK,IF($M$4="TE0714_REV03",RAW_m_TE0714_REV03!$AJ:$AK))),2,0),"---")</f>
        <v>---</v>
      </c>
      <c r="P186" s="23" t="str">
        <f>IFERROR(VLOOKUP(F186&amp;"-"&amp;G186,IF($M$4="TE0714_REV01",RAW_m_TE0714_REV01!$AD:$AG,IF($M$4="TE0714_REV02",RAW_m_TE0714_REV02!$AD:$AG,IF($M$4="TE0714_REV03",RAW_m_TE0714_REV03!$AD:$AG))),3,0),"---")</f>
        <v>---</v>
      </c>
      <c r="Q186" s="23" t="str">
        <f>IFERROR(VLOOKUP(N186,IF($M$4="TE0714_REV01",RAW_m_TE0714_REV01!$AE:$AH,IF($M$4="TE0714_REV02",RAW_m_TE0714_REV02!$AE:$AH,IF($M$4="TE0714_REV03",RAW_m_TE0714_REV03!$AE:$AH))),4,0),"---")</f>
        <v>---</v>
      </c>
      <c r="R186" s="23" t="str">
        <f>IFERROR(VLOOKUP(F186&amp;"-"&amp;G186,IF($M$4="TE0714_REV01",RAW_m_TE0714_REV01!$AD:$AG,IF($M$4="TE0714_REV02",RAW_m_TE0714_REV02!$AD:$AG,IF($M$4="TE0714_REV03",RAW_m_TE0714_REV03!$AD:$AG))),4,0),"---")</f>
        <v>---</v>
      </c>
    </row>
    <row r="187" spans="2:18" x14ac:dyDescent="0.25">
      <c r="B187" s="4">
        <v>182</v>
      </c>
      <c r="C187" s="23" t="str">
        <f>IFERROR(INDEX(B2B!A:F,MATCH('B2B Pin Table'!B187,B2B!A:A,0),6),"---")</f>
        <v>82</v>
      </c>
      <c r="D187" s="57" t="str">
        <f>IFERROR(IF((COUNTIF(B2B!A183:K183,H185)&lt;0),"---",INDEX(B2B!A:K,MATCH('B2B Pin Table'!B187,B2B!A:A,0),2)),"---")</f>
        <v>JM2</v>
      </c>
      <c r="E187" s="58" t="str">
        <f>IFERROR(IF((COUNTIF(B2B!A183:K183,H185)&lt;0),"---",INDEX(B2B!A:K,MATCH('B2B Pin Table'!B187,B2B!A:A,0),3)),"---")</f>
        <v>81</v>
      </c>
      <c r="F187" s="57" t="str">
        <f>IFERROR(IF((COUNTIF(B2B!A183:K183,L185)&lt;0),"---",INDEX(B2B!A:K,MATCH('B2B Pin Table'!B187,B2B!A:A,0),4)),"---")</f>
        <v>JM2</v>
      </c>
      <c r="G187" s="23" t="str">
        <f>IFERROR(IF((COUNTIF(B2B!A183:K183,L185)&lt;0),"---",INDEX(B2B!A:K,MATCH('B2B Pin Table'!B187,B2B!A:A,0),5)),"---")</f>
        <v>82</v>
      </c>
      <c r="H187" s="23" t="str">
        <f>IFERROR(IF(VLOOKUP($D187&amp;"-"&amp;$E187,IF($H$4="TEBA0714_REV01",CALC_CONN_TEBA0714_REV01!$F:$I,IF($H$4="TEBB0714_REV01",CALC_CONN_TEBB0714_REV01!$F:$I,IF($H$4="TEBT0714_REV01",CALC_CONN_TEBT0714_REV01!$F:$I))),4,0)="--","---",IF($H$4="TEBA0714_REV01",CALC_CONN_TEBA0714_REV01!$G187&amp; " --&gt; " &amp;CALC_CONN_TEBA0714_REV01!$I187&amp; " --&gt; ",IF($H$4="TEBB0714_REV01",CALC_CONN_TEBB0714_REV01!$G187&amp; " --&gt; " &amp;CALC_CONN_TEBB0714_REV01!$I187&amp; " --&gt; ",IF($H$4="TEBT0714_REV01",CALC_CONN_TEBT0714_REV01!$G187&amp; " --&gt; " &amp;CALC_CONN_TEBT0714_REV01!$I187&amp; " --&gt; ")))),"---")</f>
        <v>---</v>
      </c>
      <c r="I187" s="23" t="str">
        <f>IFERROR(IF(VLOOKUP($D187&amp;"-"&amp;$E187,IF($H$4="TEBA0714_REV01",CALC_CONN_TEBA0714_REV01!$F:$H,IF($H$4="TEBB0714_REV01",CALC_CONN_TEBB0714_REV01!$F:$H,IF($H$4="TEBT0714_REV01",CALC_CONN_TEBT0714_REV01!$F:$H))),3,0)="--",VLOOKUP($D187&amp;"-"&amp;$E187,IF($H$4="TEBA0714_REV01",CALC_CONN_TEBA0714_REV01!$F:$H,IF($H$4="TEBB0714_REV01",CALC_CONN_TEBB0714_REV01!$F:$H,IF($H$4="TEBT0714_REV01",CALC_CONN_TEBT0714_REV01!$F:$H))),2,0),VLOOKUP($D187&amp;"-"&amp;$E187,IF($H$4="TEBA0714_REV01",CALC_CONN_TEBA0714_REV01!$F:$H,IF($H$4="TEBB0714_REV01",CALC_CONN_TEBB0714_REV01!$F:$H,IF($H$4="TEBT0714_REV01",CALC_CONN_TEBT0714_REV01!$F:$H))),3,0)),"---")</f>
        <v>---</v>
      </c>
      <c r="J187" s="23" t="str">
        <f>IFERROR(VLOOKUP(I187,IF($H$4="TEBA0714_REV01",RAW_c_TEBA0714_REV01!$AE:$AM,IF($H$4="TEBB0714_REV01",RAW_c_TEBB0714_REV01!$AE:$AM,IF($H$4="TEBT0714_REV01",RAW_c_TEBT0714_REV01!$AE:$AM))),9,0),"---")</f>
        <v>---</v>
      </c>
      <c r="K187" s="23" t="str">
        <f>IFERROR(VLOOKUP(D187&amp;"-"&amp;E187,IF($H$4="TEBA0714_REV01",RAW_c_TEBA0714_REV01!$AD:$AK,IF($H$4="TEBB0714_REV01",RAW_c_TEBB0714_REV01!$AD:$AK,IF($H$4="TEBT0714_REV01",RAW_c_TEBT0714_REV01!$AD:$AK,"???"))),6,0),"---")</f>
        <v>---</v>
      </c>
      <c r="L187" s="23" t="str">
        <f>IFERROR(VLOOKUP(D187&amp;"-"&amp;E187,IF($H$4="TEBA0714_REV01",RAW_c_TEBA0714_REV01!$AD:$AL,IF($H$4="TEBB0714_REV01",RAW_c_TEBB0714_REV01!$AD:$AL,IF($H$4="TEBT0714_REV01",RAW_c_TEBT0714_REV01!$AD:$AL,"???"))),9,0),"---")</f>
        <v>---</v>
      </c>
      <c r="M187" s="23" t="str">
        <f>IFERROR(IF(VLOOKUP($F187&amp;"-"&amp;$G187,IF($M$4="TE0714_REV01",RAW_m_TE0714_REV01!$F:$AU,IF($M$4="TE0714_REV02",RAW_m_TE0714_REV02!$F:$AU,IF($M$4="TE0714_REV03",RAW_m_TE0714_REV03!$F:$AU))),43,0)="--","---",IF($M$4="TE0714_REV01",RAW_m_TE0714_REV01!$AT187&amp; " --&gt; " &amp;RAW_m_TE0714_REV01!$AU187&amp; " --&gt; ",IF($M$4="TE0714_REV02",RAW_m_TE0714_REV02!$AT187&amp; " --&gt; " &amp;RAW_m_TE0714_REV02!$AU187&amp; " --&gt; ",IF($M$4="TE0714_REV03",RAW_m_TE0714_REV03!$AT187&amp; " --&gt; " &amp;RAW_m_TE0714_REV03!$AU187&amp; " --&gt; ")))),"---")</f>
        <v>---</v>
      </c>
      <c r="N187" s="23" t="str">
        <f>IFERROR(VLOOKUP(F187&amp;"-"&amp;G187,IF($M$4="TE0714_REV01",RAW_m_TE0714_REV01!$AD:$AJ,IF($M$4="TE0714_REV02",RAW_m_TE0714_REV02!$AD:$AJ,IF($M$4="TE0714_REV03",RAW_m_TE0714_REV03!$AD:$AJ))),7,0),"---")</f>
        <v>---</v>
      </c>
      <c r="O187" s="23" t="str">
        <f>IFERROR(VLOOKUP(N187,IF($M$4="TE0714_REV01",RAW_m_TE0714_REV01!$AJ:$AK,IF($M$4="TE0714_REV02",RAW_m_TE0714_REV02!$AJ:$AK,IF($M$4="TE0714_REV03",RAW_m_TE0714_REV03!$AJ:$AK))),2,0),"---")</f>
        <v>---</v>
      </c>
      <c r="P187" s="23" t="str">
        <f>IFERROR(VLOOKUP(F187&amp;"-"&amp;G187,IF($M$4="TE0714_REV01",RAW_m_TE0714_REV01!$AD:$AG,IF($M$4="TE0714_REV02",RAW_m_TE0714_REV02!$AD:$AG,IF($M$4="TE0714_REV03",RAW_m_TE0714_REV03!$AD:$AG))),3,0),"---")</f>
        <v>---</v>
      </c>
      <c r="Q187" s="23" t="str">
        <f>IFERROR(VLOOKUP(N187,IF($M$4="TE0714_REV01",RAW_m_TE0714_REV01!$AE:$AH,IF($M$4="TE0714_REV02",RAW_m_TE0714_REV02!$AE:$AH,IF($M$4="TE0714_REV03",RAW_m_TE0714_REV03!$AE:$AH))),4,0),"---")</f>
        <v>---</v>
      </c>
      <c r="R187" s="23" t="str">
        <f>IFERROR(VLOOKUP(F187&amp;"-"&amp;G187,IF($M$4="TE0714_REV01",RAW_m_TE0714_REV01!$AD:$AG,IF($M$4="TE0714_REV02",RAW_m_TE0714_REV02!$AD:$AG,IF($M$4="TE0714_REV03",RAW_m_TE0714_REV03!$AD:$AG))),4,0),"---")</f>
        <v>---</v>
      </c>
    </row>
    <row r="188" spans="2:18" x14ac:dyDescent="0.25">
      <c r="B188" s="4">
        <v>183</v>
      </c>
      <c r="C188" s="23" t="str">
        <f>IFERROR(INDEX(B2B!A:F,MATCH('B2B Pin Table'!B188,B2B!A:A,0),6),"---")</f>
        <v>83</v>
      </c>
      <c r="D188" s="57" t="str">
        <f>IFERROR(IF((COUNTIF(B2B!A184:K184,H186)&lt;0),"---",INDEX(B2B!A:K,MATCH('B2B Pin Table'!B188,B2B!A:A,0),2)),"---")</f>
        <v>JM2</v>
      </c>
      <c r="E188" s="58" t="str">
        <f>IFERROR(IF((COUNTIF(B2B!A184:K184,H186)&lt;0),"---",INDEX(B2B!A:K,MATCH('B2B Pin Table'!B188,B2B!A:A,0),3)),"---")</f>
        <v>84</v>
      </c>
      <c r="F188" s="57" t="str">
        <f>IFERROR(IF((COUNTIF(B2B!A184:K184,L186)&lt;0),"---",INDEX(B2B!A:K,MATCH('B2B Pin Table'!B188,B2B!A:A,0),4)),"---")</f>
        <v>JM2</v>
      </c>
      <c r="G188" s="23" t="str">
        <f>IFERROR(IF((COUNTIF(B2B!A184:K184,L186)&lt;0),"---",INDEX(B2B!A:K,MATCH('B2B Pin Table'!B188,B2B!A:A,0),5)),"---")</f>
        <v>83</v>
      </c>
      <c r="H188" s="23" t="str">
        <f>IFERROR(IF(VLOOKUP($D188&amp;"-"&amp;$E188,IF($H$4="TEBA0714_REV01",CALC_CONN_TEBA0714_REV01!$F:$I,IF($H$4="TEBB0714_REV01",CALC_CONN_TEBB0714_REV01!$F:$I,IF($H$4="TEBT0714_REV01",CALC_CONN_TEBT0714_REV01!$F:$I))),4,0)="--","---",IF($H$4="TEBA0714_REV01",CALC_CONN_TEBA0714_REV01!$G188&amp; " --&gt; " &amp;CALC_CONN_TEBA0714_REV01!$I188&amp; " --&gt; ",IF($H$4="TEBB0714_REV01",CALC_CONN_TEBB0714_REV01!$G188&amp; " --&gt; " &amp;CALC_CONN_TEBB0714_REV01!$I188&amp; " --&gt; ",IF($H$4="TEBT0714_REV01",CALC_CONN_TEBT0714_REV01!$G188&amp; " --&gt; " &amp;CALC_CONN_TEBT0714_REV01!$I188&amp; " --&gt; ")))),"---")</f>
        <v>---</v>
      </c>
      <c r="I188" s="23" t="str">
        <f>IFERROR(IF(VLOOKUP($D188&amp;"-"&amp;$E188,IF($H$4="TEBA0714_REV01",CALC_CONN_TEBA0714_REV01!$F:$H,IF($H$4="TEBB0714_REV01",CALC_CONN_TEBB0714_REV01!$F:$H,IF($H$4="TEBT0714_REV01",CALC_CONN_TEBT0714_REV01!$F:$H))),3,0)="--",VLOOKUP($D188&amp;"-"&amp;$E188,IF($H$4="TEBA0714_REV01",CALC_CONN_TEBA0714_REV01!$F:$H,IF($H$4="TEBB0714_REV01",CALC_CONN_TEBB0714_REV01!$F:$H,IF($H$4="TEBT0714_REV01",CALC_CONN_TEBT0714_REV01!$F:$H))),2,0),VLOOKUP($D188&amp;"-"&amp;$E188,IF($H$4="TEBA0714_REV01",CALC_CONN_TEBA0714_REV01!$F:$H,IF($H$4="TEBB0714_REV01",CALC_CONN_TEBB0714_REV01!$F:$H,IF($H$4="TEBT0714_REV01",CALC_CONN_TEBT0714_REV01!$F:$H))),3,0)),"---")</f>
        <v>---</v>
      </c>
      <c r="J188" s="23" t="str">
        <f>IFERROR(VLOOKUP(I188,IF($H$4="TEBA0714_REV01",RAW_c_TEBA0714_REV01!$AE:$AM,IF($H$4="TEBB0714_REV01",RAW_c_TEBB0714_REV01!$AE:$AM,IF($H$4="TEBT0714_REV01",RAW_c_TEBT0714_REV01!$AE:$AM))),9,0),"---")</f>
        <v>---</v>
      </c>
      <c r="K188" s="23" t="str">
        <f>IFERROR(VLOOKUP(D188&amp;"-"&amp;E188,IF($H$4="TEBA0714_REV01",RAW_c_TEBA0714_REV01!$AD:$AK,IF($H$4="TEBB0714_REV01",RAW_c_TEBB0714_REV01!$AD:$AK,IF($H$4="TEBT0714_REV01",RAW_c_TEBT0714_REV01!$AD:$AK,"???"))),6,0),"---")</f>
        <v>---</v>
      </c>
      <c r="L188" s="23" t="str">
        <f>IFERROR(VLOOKUP(D188&amp;"-"&amp;E188,IF($H$4="TEBA0714_REV01",RAW_c_TEBA0714_REV01!$AD:$AL,IF($H$4="TEBB0714_REV01",RAW_c_TEBB0714_REV01!$AD:$AL,IF($H$4="TEBT0714_REV01",RAW_c_TEBT0714_REV01!$AD:$AL,"???"))),9,0),"---")</f>
        <v>---</v>
      </c>
      <c r="M188" s="23" t="str">
        <f>IFERROR(IF(VLOOKUP($F188&amp;"-"&amp;$G188,IF($M$4="TE0714_REV01",RAW_m_TE0714_REV01!$F:$AU,IF($M$4="TE0714_REV02",RAW_m_TE0714_REV02!$F:$AU,IF($M$4="TE0714_REV03",RAW_m_TE0714_REV03!$F:$AU))),43,0)="--","---",IF($M$4="TE0714_REV01",RAW_m_TE0714_REV01!$AT188&amp; " --&gt; " &amp;RAW_m_TE0714_REV01!$AU188&amp; " --&gt; ",IF($M$4="TE0714_REV02",RAW_m_TE0714_REV02!$AT188&amp; " --&gt; " &amp;RAW_m_TE0714_REV02!$AU188&amp; " --&gt; ",IF($M$4="TE0714_REV03",RAW_m_TE0714_REV03!$AT188&amp; " --&gt; " &amp;RAW_m_TE0714_REV03!$AU188&amp; " --&gt; ")))),"---")</f>
        <v>---</v>
      </c>
      <c r="N188" s="23" t="str">
        <f>IFERROR(VLOOKUP(F188&amp;"-"&amp;G188,IF($M$4="TE0714_REV01",RAW_m_TE0714_REV01!$AD:$AJ,IF($M$4="TE0714_REV02",RAW_m_TE0714_REV02!$AD:$AJ,IF($M$4="TE0714_REV03",RAW_m_TE0714_REV03!$AD:$AJ))),7,0),"---")</f>
        <v>---</v>
      </c>
      <c r="O188" s="23" t="str">
        <f>IFERROR(VLOOKUP(N188,IF($M$4="TE0714_REV01",RAW_m_TE0714_REV01!$AJ:$AK,IF($M$4="TE0714_REV02",RAW_m_TE0714_REV02!$AJ:$AK,IF($M$4="TE0714_REV03",RAW_m_TE0714_REV03!$AJ:$AK))),2,0),"---")</f>
        <v>---</v>
      </c>
      <c r="P188" s="23" t="str">
        <f>IFERROR(VLOOKUP(F188&amp;"-"&amp;G188,IF($M$4="TE0714_REV01",RAW_m_TE0714_REV01!$AD:$AG,IF($M$4="TE0714_REV02",RAW_m_TE0714_REV02!$AD:$AG,IF($M$4="TE0714_REV03",RAW_m_TE0714_REV03!$AD:$AG))),3,0),"---")</f>
        <v>---</v>
      </c>
      <c r="Q188" s="23" t="str">
        <f>IFERROR(VLOOKUP(N188,IF($M$4="TE0714_REV01",RAW_m_TE0714_REV01!$AE:$AH,IF($M$4="TE0714_REV02",RAW_m_TE0714_REV02!$AE:$AH,IF($M$4="TE0714_REV03",RAW_m_TE0714_REV03!$AE:$AH))),4,0),"---")</f>
        <v>---</v>
      </c>
      <c r="R188" s="23" t="str">
        <f>IFERROR(VLOOKUP(F188&amp;"-"&amp;G188,IF($M$4="TE0714_REV01",RAW_m_TE0714_REV01!$AD:$AG,IF($M$4="TE0714_REV02",RAW_m_TE0714_REV02!$AD:$AG,IF($M$4="TE0714_REV03",RAW_m_TE0714_REV03!$AD:$AG))),4,0),"---")</f>
        <v>---</v>
      </c>
    </row>
    <row r="189" spans="2:18" x14ac:dyDescent="0.25">
      <c r="B189" s="4">
        <v>184</v>
      </c>
      <c r="C189" s="23" t="str">
        <f>IFERROR(INDEX(B2B!A:F,MATCH('B2B Pin Table'!B189,B2B!A:A,0),6),"---")</f>
        <v>Power GND</v>
      </c>
      <c r="D189" s="57" t="str">
        <f>IFERROR(IF((COUNTIF(B2B!A185:K185,H187)&lt;0),"---",INDEX(B2B!A:K,MATCH('B2B Pin Table'!B189,B2B!A:A,0),2)),"---")</f>
        <v>JM2</v>
      </c>
      <c r="E189" s="58" t="str">
        <f>IFERROR(IF((COUNTIF(B2B!A185:K185,H187)&lt;0),"---",INDEX(B2B!A:K,MATCH('B2B Pin Table'!B189,B2B!A:A,0),3)),"---")</f>
        <v>83</v>
      </c>
      <c r="F189" s="57" t="str">
        <f>IFERROR(IF((COUNTIF(B2B!A185:K185,L187)&lt;0),"---",INDEX(B2B!A:K,MATCH('B2B Pin Table'!B189,B2B!A:A,0),4)),"---")</f>
        <v>JM2</v>
      </c>
      <c r="G189" s="23" t="str">
        <f>IFERROR(IF((COUNTIF(B2B!A185:K185,L187)&lt;0),"---",INDEX(B2B!A:K,MATCH('B2B Pin Table'!B189,B2B!A:A,0),5)),"---")</f>
        <v>84</v>
      </c>
      <c r="H189" s="23" t="str">
        <f>IFERROR(IF(VLOOKUP($D189&amp;"-"&amp;$E189,IF($H$4="TEBA0714_REV01",CALC_CONN_TEBA0714_REV01!$F:$I,IF($H$4="TEBB0714_REV01",CALC_CONN_TEBB0714_REV01!$F:$I,IF($H$4="TEBT0714_REV01",CALC_CONN_TEBT0714_REV01!$F:$I))),4,0)="--","---",IF($H$4="TEBA0714_REV01",CALC_CONN_TEBA0714_REV01!$G189&amp; " --&gt; " &amp;CALC_CONN_TEBA0714_REV01!$I189&amp; " --&gt; ",IF($H$4="TEBB0714_REV01",CALC_CONN_TEBB0714_REV01!$G189&amp; " --&gt; " &amp;CALC_CONN_TEBB0714_REV01!$I189&amp; " --&gt; ",IF($H$4="TEBT0714_REV01",CALC_CONN_TEBT0714_REV01!$G189&amp; " --&gt; " &amp;CALC_CONN_TEBT0714_REV01!$I189&amp; " --&gt; ")))),"---")</f>
        <v>---</v>
      </c>
      <c r="I189" s="23" t="str">
        <f>IFERROR(IF(VLOOKUP($D189&amp;"-"&amp;$E189,IF($H$4="TEBA0714_REV01",CALC_CONN_TEBA0714_REV01!$F:$H,IF($H$4="TEBB0714_REV01",CALC_CONN_TEBB0714_REV01!$F:$H,IF($H$4="TEBT0714_REV01",CALC_CONN_TEBT0714_REV01!$F:$H))),3,0)="--",VLOOKUP($D189&amp;"-"&amp;$E189,IF($H$4="TEBA0714_REV01",CALC_CONN_TEBA0714_REV01!$F:$H,IF($H$4="TEBB0714_REV01",CALC_CONN_TEBB0714_REV01!$F:$H,IF($H$4="TEBT0714_REV01",CALC_CONN_TEBT0714_REV01!$F:$H))),2,0),VLOOKUP($D189&amp;"-"&amp;$E189,IF($H$4="TEBA0714_REV01",CALC_CONN_TEBA0714_REV01!$F:$H,IF($H$4="TEBB0714_REV01",CALC_CONN_TEBB0714_REV01!$F:$H,IF($H$4="TEBT0714_REV01",CALC_CONN_TEBT0714_REV01!$F:$H))),3,0)),"---")</f>
        <v>---</v>
      </c>
      <c r="J189" s="23" t="str">
        <f>IFERROR(VLOOKUP(I189,IF($H$4="TEBA0714_REV01",RAW_c_TEBA0714_REV01!$AE:$AM,IF($H$4="TEBB0714_REV01",RAW_c_TEBB0714_REV01!$AE:$AM,IF($H$4="TEBT0714_REV01",RAW_c_TEBT0714_REV01!$AE:$AM))),9,0),"---")</f>
        <v>---</v>
      </c>
      <c r="K189" s="23" t="str">
        <f>IFERROR(VLOOKUP(D189&amp;"-"&amp;E189,IF($H$4="TEBA0714_REV01",RAW_c_TEBA0714_REV01!$AD:$AK,IF($H$4="TEBB0714_REV01",RAW_c_TEBB0714_REV01!$AD:$AK,IF($H$4="TEBT0714_REV01",RAW_c_TEBT0714_REV01!$AD:$AK,"???"))),6,0),"---")</f>
        <v>---</v>
      </c>
      <c r="L189" s="23" t="str">
        <f>IFERROR(VLOOKUP(D189&amp;"-"&amp;E189,IF($H$4="TEBA0714_REV01",RAW_c_TEBA0714_REV01!$AD:$AL,IF($H$4="TEBB0714_REV01",RAW_c_TEBB0714_REV01!$AD:$AL,IF($H$4="TEBT0714_REV01",RAW_c_TEBT0714_REV01!$AD:$AL,"???"))),9,0),"---")</f>
        <v>---</v>
      </c>
      <c r="M189" s="23" t="str">
        <f>IFERROR(IF(VLOOKUP($F189&amp;"-"&amp;$G189,IF($M$4="TE0714_REV01",RAW_m_TE0714_REV01!$F:$AU,IF($M$4="TE0714_REV02",RAW_m_TE0714_REV02!$F:$AU,IF($M$4="TE0714_REV03",RAW_m_TE0714_REV03!$F:$AU))),43,0)="--","---",IF($M$4="TE0714_REV01",RAW_m_TE0714_REV01!$AT189&amp; " --&gt; " &amp;RAW_m_TE0714_REV01!$AU189&amp; " --&gt; ",IF($M$4="TE0714_REV02",RAW_m_TE0714_REV02!$AT189&amp; " --&gt; " &amp;RAW_m_TE0714_REV02!$AU189&amp; " --&gt; ",IF($M$4="TE0714_REV03",RAW_m_TE0714_REV03!$AT189&amp; " --&gt; " &amp;RAW_m_TE0714_REV03!$AU189&amp; " --&gt; ")))),"---")</f>
        <v>---</v>
      </c>
      <c r="N189" s="23" t="str">
        <f>IFERROR(VLOOKUP(F189&amp;"-"&amp;G189,IF($M$4="TE0714_REV01",RAW_m_TE0714_REV01!$AD:$AJ,IF($M$4="TE0714_REV02",RAW_m_TE0714_REV02!$AD:$AJ,IF($M$4="TE0714_REV03",RAW_m_TE0714_REV03!$AD:$AJ))),7,0),"---")</f>
        <v>---</v>
      </c>
      <c r="O189" s="23" t="str">
        <f>IFERROR(VLOOKUP(N189,IF($M$4="TE0714_REV01",RAW_m_TE0714_REV01!$AJ:$AK,IF($M$4="TE0714_REV02",RAW_m_TE0714_REV02!$AJ:$AK,IF($M$4="TE0714_REV03",RAW_m_TE0714_REV03!$AJ:$AK))),2,0),"---")</f>
        <v>---</v>
      </c>
      <c r="P189" s="23" t="str">
        <f>IFERROR(VLOOKUP(F189&amp;"-"&amp;G189,IF($M$4="TE0714_REV01",RAW_m_TE0714_REV01!$AD:$AG,IF($M$4="TE0714_REV02",RAW_m_TE0714_REV02!$AD:$AG,IF($M$4="TE0714_REV03",RAW_m_TE0714_REV03!$AD:$AG))),3,0),"---")</f>
        <v>---</v>
      </c>
      <c r="Q189" s="23" t="str">
        <f>IFERROR(VLOOKUP(N189,IF($M$4="TE0714_REV01",RAW_m_TE0714_REV01!$AE:$AH,IF($M$4="TE0714_REV02",RAW_m_TE0714_REV02!$AE:$AH,IF($M$4="TE0714_REV03",RAW_m_TE0714_REV03!$AE:$AH))),4,0),"---")</f>
        <v>---</v>
      </c>
      <c r="R189" s="23" t="str">
        <f>IFERROR(VLOOKUP(F189&amp;"-"&amp;G189,IF($M$4="TE0714_REV01",RAW_m_TE0714_REV01!$AD:$AG,IF($M$4="TE0714_REV02",RAW_m_TE0714_REV02!$AD:$AG,IF($M$4="TE0714_REV03",RAW_m_TE0714_REV03!$AD:$AG))),4,0),"---")</f>
        <v>---</v>
      </c>
    </row>
    <row r="190" spans="2:18" x14ac:dyDescent="0.25">
      <c r="B190" s="4">
        <v>185</v>
      </c>
      <c r="C190" s="23" t="str">
        <f>IFERROR(INDEX(B2B!A:F,MATCH('B2B Pin Table'!B190,B2B!A:A,0),6),"---")</f>
        <v>85</v>
      </c>
      <c r="D190" s="57" t="str">
        <f>IFERROR(IF((COUNTIF(B2B!A186:K186,H188)&lt;0),"---",INDEX(B2B!A:K,MATCH('B2B Pin Table'!B190,B2B!A:A,0),2)),"---")</f>
        <v>JM2</v>
      </c>
      <c r="E190" s="58" t="str">
        <f>IFERROR(IF((COUNTIF(B2B!A186:K186,H188)&lt;0),"---",INDEX(B2B!A:K,MATCH('B2B Pin Table'!B190,B2B!A:A,0),3)),"---")</f>
        <v>86</v>
      </c>
      <c r="F190" s="57" t="str">
        <f>IFERROR(IF((COUNTIF(B2B!A186:K186,L188)&lt;0),"---",INDEX(B2B!A:K,MATCH('B2B Pin Table'!B190,B2B!A:A,0),4)),"---")</f>
        <v>JM2</v>
      </c>
      <c r="G190" s="23" t="str">
        <f>IFERROR(IF((COUNTIF(B2B!A186:K186,L188)&lt;0),"---",INDEX(B2B!A:K,MATCH('B2B Pin Table'!B190,B2B!A:A,0),5)),"---")</f>
        <v>85</v>
      </c>
      <c r="H190" s="23" t="str">
        <f>IFERROR(IF(VLOOKUP($D190&amp;"-"&amp;$E190,IF($H$4="TEBA0714_REV01",CALC_CONN_TEBA0714_REV01!$F:$I,IF($H$4="TEBB0714_REV01",CALC_CONN_TEBB0714_REV01!$F:$I,IF($H$4="TEBT0714_REV01",CALC_CONN_TEBT0714_REV01!$F:$I))),4,0)="--","---",IF($H$4="TEBA0714_REV01",CALC_CONN_TEBA0714_REV01!$G190&amp; " --&gt; " &amp;CALC_CONN_TEBA0714_REV01!$I190&amp; " --&gt; ",IF($H$4="TEBB0714_REV01",CALC_CONN_TEBB0714_REV01!$G190&amp; " --&gt; " &amp;CALC_CONN_TEBB0714_REV01!$I190&amp; " --&gt; ",IF($H$4="TEBT0714_REV01",CALC_CONN_TEBT0714_REV01!$G190&amp; " --&gt; " &amp;CALC_CONN_TEBT0714_REV01!$I190&amp; " --&gt; ")))),"---")</f>
        <v>---</v>
      </c>
      <c r="I190" s="23" t="str">
        <f>IFERROR(IF(VLOOKUP($D190&amp;"-"&amp;$E190,IF($H$4="TEBA0714_REV01",CALC_CONN_TEBA0714_REV01!$F:$H,IF($H$4="TEBB0714_REV01",CALC_CONN_TEBB0714_REV01!$F:$H,IF($H$4="TEBT0714_REV01",CALC_CONN_TEBT0714_REV01!$F:$H))),3,0)="--",VLOOKUP($D190&amp;"-"&amp;$E190,IF($H$4="TEBA0714_REV01",CALC_CONN_TEBA0714_REV01!$F:$H,IF($H$4="TEBB0714_REV01",CALC_CONN_TEBB0714_REV01!$F:$H,IF($H$4="TEBT0714_REV01",CALC_CONN_TEBT0714_REV01!$F:$H))),2,0),VLOOKUP($D190&amp;"-"&amp;$E190,IF($H$4="TEBA0714_REV01",CALC_CONN_TEBA0714_REV01!$F:$H,IF($H$4="TEBB0714_REV01",CALC_CONN_TEBB0714_REV01!$F:$H,IF($H$4="TEBT0714_REV01",CALC_CONN_TEBT0714_REV01!$F:$H))),3,0)),"---")</f>
        <v>---</v>
      </c>
      <c r="J190" s="23" t="str">
        <f>IFERROR(VLOOKUP(I190,IF($H$4="TEBA0714_REV01",RAW_c_TEBA0714_REV01!$AE:$AM,IF($H$4="TEBB0714_REV01",RAW_c_TEBB0714_REV01!$AE:$AM,IF($H$4="TEBT0714_REV01",RAW_c_TEBT0714_REV01!$AE:$AM))),9,0),"---")</f>
        <v>---</v>
      </c>
      <c r="K190" s="23" t="str">
        <f>IFERROR(VLOOKUP(D190&amp;"-"&amp;E190,IF($H$4="TEBA0714_REV01",RAW_c_TEBA0714_REV01!$AD:$AK,IF($H$4="TEBB0714_REV01",RAW_c_TEBB0714_REV01!$AD:$AK,IF($H$4="TEBT0714_REV01",RAW_c_TEBT0714_REV01!$AD:$AK,"???"))),6,0),"---")</f>
        <v>---</v>
      </c>
      <c r="L190" s="23" t="str">
        <f>IFERROR(VLOOKUP(D190&amp;"-"&amp;E190,IF($H$4="TEBA0714_REV01",RAW_c_TEBA0714_REV01!$AD:$AL,IF($H$4="TEBB0714_REV01",RAW_c_TEBB0714_REV01!$AD:$AL,IF($H$4="TEBT0714_REV01",RAW_c_TEBT0714_REV01!$AD:$AL,"???"))),9,0),"---")</f>
        <v>---</v>
      </c>
      <c r="M190" s="23" t="str">
        <f>IFERROR(IF(VLOOKUP($F190&amp;"-"&amp;$G190,IF($M$4="TE0714_REV01",RAW_m_TE0714_REV01!$F:$AU,IF($M$4="TE0714_REV02",RAW_m_TE0714_REV02!$F:$AU,IF($M$4="TE0714_REV03",RAW_m_TE0714_REV03!$F:$AU))),43,0)="--","---",IF($M$4="TE0714_REV01",RAW_m_TE0714_REV01!$AT190&amp; " --&gt; " &amp;RAW_m_TE0714_REV01!$AU190&amp; " --&gt; ",IF($M$4="TE0714_REV02",RAW_m_TE0714_REV02!$AT190&amp; " --&gt; " &amp;RAW_m_TE0714_REV02!$AU190&amp; " --&gt; ",IF($M$4="TE0714_REV03",RAW_m_TE0714_REV03!$AT190&amp; " --&gt; " &amp;RAW_m_TE0714_REV03!$AU190&amp; " --&gt; ")))),"---")</f>
        <v>---</v>
      </c>
      <c r="N190" s="23" t="str">
        <f>IFERROR(VLOOKUP(F190&amp;"-"&amp;G190,IF($M$4="TE0714_REV01",RAW_m_TE0714_REV01!$AD:$AJ,IF($M$4="TE0714_REV02",RAW_m_TE0714_REV02!$AD:$AJ,IF($M$4="TE0714_REV03",RAW_m_TE0714_REV03!$AD:$AJ))),7,0),"---")</f>
        <v>---</v>
      </c>
      <c r="O190" s="23" t="str">
        <f>IFERROR(VLOOKUP(N190,IF($M$4="TE0714_REV01",RAW_m_TE0714_REV01!$AJ:$AK,IF($M$4="TE0714_REV02",RAW_m_TE0714_REV02!$AJ:$AK,IF($M$4="TE0714_REV03",RAW_m_TE0714_REV03!$AJ:$AK))),2,0),"---")</f>
        <v>---</v>
      </c>
      <c r="P190" s="23" t="str">
        <f>IFERROR(VLOOKUP(F190&amp;"-"&amp;G190,IF($M$4="TE0714_REV01",RAW_m_TE0714_REV01!$AD:$AG,IF($M$4="TE0714_REV02",RAW_m_TE0714_REV02!$AD:$AG,IF($M$4="TE0714_REV03",RAW_m_TE0714_REV03!$AD:$AG))),3,0),"---")</f>
        <v>---</v>
      </c>
      <c r="Q190" s="23" t="str">
        <f>IFERROR(VLOOKUP(N190,IF($M$4="TE0714_REV01",RAW_m_TE0714_REV01!$AE:$AH,IF($M$4="TE0714_REV02",RAW_m_TE0714_REV02!$AE:$AH,IF($M$4="TE0714_REV03",RAW_m_TE0714_REV03!$AE:$AH))),4,0),"---")</f>
        <v>---</v>
      </c>
      <c r="R190" s="23" t="str">
        <f>IFERROR(VLOOKUP(F190&amp;"-"&amp;G190,IF($M$4="TE0714_REV01",RAW_m_TE0714_REV01!$AD:$AG,IF($M$4="TE0714_REV02",RAW_m_TE0714_REV02!$AD:$AG,IF($M$4="TE0714_REV03",RAW_m_TE0714_REV03!$AD:$AG))),4,0),"---")</f>
        <v>---</v>
      </c>
    </row>
    <row r="191" spans="2:18" x14ac:dyDescent="0.25">
      <c r="B191" s="4">
        <v>186</v>
      </c>
      <c r="C191" s="23" t="str">
        <f>IFERROR(INDEX(B2B!A:F,MATCH('B2B Pin Table'!B191,B2B!A:A,0),6),"---")</f>
        <v>86</v>
      </c>
      <c r="D191" s="57" t="str">
        <f>IFERROR(IF((COUNTIF(B2B!A187:K187,H189)&lt;0),"---",INDEX(B2B!A:K,MATCH('B2B Pin Table'!B191,B2B!A:A,0),2)),"---")</f>
        <v>JM2</v>
      </c>
      <c r="E191" s="58" t="str">
        <f>IFERROR(IF((COUNTIF(B2B!A187:K187,H189)&lt;0),"---",INDEX(B2B!A:K,MATCH('B2B Pin Table'!B191,B2B!A:A,0),3)),"---")</f>
        <v>85</v>
      </c>
      <c r="F191" s="57" t="str">
        <f>IFERROR(IF((COUNTIF(B2B!A187:K187,L189)&lt;0),"---",INDEX(B2B!A:K,MATCH('B2B Pin Table'!B191,B2B!A:A,0),4)),"---")</f>
        <v>JM2</v>
      </c>
      <c r="G191" s="23" t="str">
        <f>IFERROR(IF((COUNTIF(B2B!A187:K187,L189)&lt;0),"---",INDEX(B2B!A:K,MATCH('B2B Pin Table'!B191,B2B!A:A,0),5)),"---")</f>
        <v>86</v>
      </c>
      <c r="H191" s="23" t="str">
        <f>IFERROR(IF(VLOOKUP($D191&amp;"-"&amp;$E191,IF($H$4="TEBA0714_REV01",CALC_CONN_TEBA0714_REV01!$F:$I,IF($H$4="TEBB0714_REV01",CALC_CONN_TEBB0714_REV01!$F:$I,IF($H$4="TEBT0714_REV01",CALC_CONN_TEBT0714_REV01!$F:$I))),4,0)="--","---",IF($H$4="TEBA0714_REV01",CALC_CONN_TEBA0714_REV01!$G191&amp; " --&gt; " &amp;CALC_CONN_TEBA0714_REV01!$I191&amp; " --&gt; ",IF($H$4="TEBB0714_REV01",CALC_CONN_TEBB0714_REV01!$G191&amp; " --&gt; " &amp;CALC_CONN_TEBB0714_REV01!$I191&amp; " --&gt; ",IF($H$4="TEBT0714_REV01",CALC_CONN_TEBT0714_REV01!$G191&amp; " --&gt; " &amp;CALC_CONN_TEBT0714_REV01!$I191&amp; " --&gt; ")))),"---")</f>
        <v>---</v>
      </c>
      <c r="I191" s="23" t="str">
        <f>IFERROR(IF(VLOOKUP($D191&amp;"-"&amp;$E191,IF($H$4="TEBA0714_REV01",CALC_CONN_TEBA0714_REV01!$F:$H,IF($H$4="TEBB0714_REV01",CALC_CONN_TEBB0714_REV01!$F:$H,IF($H$4="TEBT0714_REV01",CALC_CONN_TEBT0714_REV01!$F:$H))),3,0)="--",VLOOKUP($D191&amp;"-"&amp;$E191,IF($H$4="TEBA0714_REV01",CALC_CONN_TEBA0714_REV01!$F:$H,IF($H$4="TEBB0714_REV01",CALC_CONN_TEBB0714_REV01!$F:$H,IF($H$4="TEBT0714_REV01",CALC_CONN_TEBT0714_REV01!$F:$H))),2,0),VLOOKUP($D191&amp;"-"&amp;$E191,IF($H$4="TEBA0714_REV01",CALC_CONN_TEBA0714_REV01!$F:$H,IF($H$4="TEBB0714_REV01",CALC_CONN_TEBB0714_REV01!$F:$H,IF($H$4="TEBT0714_REV01",CALC_CONN_TEBT0714_REV01!$F:$H))),3,0)),"---")</f>
        <v>---</v>
      </c>
      <c r="J191" s="23" t="str">
        <f>IFERROR(VLOOKUP(I191,IF($H$4="TEBA0714_REV01",RAW_c_TEBA0714_REV01!$AE:$AM,IF($H$4="TEBB0714_REV01",RAW_c_TEBB0714_REV01!$AE:$AM,IF($H$4="TEBT0714_REV01",RAW_c_TEBT0714_REV01!$AE:$AM))),9,0),"---")</f>
        <v>---</v>
      </c>
      <c r="K191" s="23" t="str">
        <f>IFERROR(VLOOKUP(D191&amp;"-"&amp;E191,IF($H$4="TEBA0714_REV01",RAW_c_TEBA0714_REV01!$AD:$AK,IF($H$4="TEBB0714_REV01",RAW_c_TEBB0714_REV01!$AD:$AK,IF($H$4="TEBT0714_REV01",RAW_c_TEBT0714_REV01!$AD:$AK,"???"))),6,0),"---")</f>
        <v>---</v>
      </c>
      <c r="L191" s="23" t="str">
        <f>IFERROR(VLOOKUP(D191&amp;"-"&amp;E191,IF($H$4="TEBA0714_REV01",RAW_c_TEBA0714_REV01!$AD:$AL,IF($H$4="TEBB0714_REV01",RAW_c_TEBB0714_REV01!$AD:$AL,IF($H$4="TEBT0714_REV01",RAW_c_TEBT0714_REV01!$AD:$AL,"???"))),9,0),"---")</f>
        <v>---</v>
      </c>
      <c r="M191" s="23" t="str">
        <f>IFERROR(IF(VLOOKUP($F191&amp;"-"&amp;$G191,IF($M$4="TE0714_REV01",RAW_m_TE0714_REV01!$F:$AU,IF($M$4="TE0714_REV02",RAW_m_TE0714_REV02!$F:$AU,IF($M$4="TE0714_REV03",RAW_m_TE0714_REV03!$F:$AU))),43,0)="--","---",IF($M$4="TE0714_REV01",RAW_m_TE0714_REV01!$AT191&amp; " --&gt; " &amp;RAW_m_TE0714_REV01!$AU191&amp; " --&gt; ",IF($M$4="TE0714_REV02",RAW_m_TE0714_REV02!$AT191&amp; " --&gt; " &amp;RAW_m_TE0714_REV02!$AU191&amp; " --&gt; ",IF($M$4="TE0714_REV03",RAW_m_TE0714_REV03!$AT191&amp; " --&gt; " &amp;RAW_m_TE0714_REV03!$AU191&amp; " --&gt; ")))),"---")</f>
        <v>---</v>
      </c>
      <c r="N191" s="23" t="str">
        <f>IFERROR(VLOOKUP(F191&amp;"-"&amp;G191,IF($M$4="TE0714_REV01",RAW_m_TE0714_REV01!$AD:$AJ,IF($M$4="TE0714_REV02",RAW_m_TE0714_REV02!$AD:$AJ,IF($M$4="TE0714_REV03",RAW_m_TE0714_REV03!$AD:$AJ))),7,0),"---")</f>
        <v>---</v>
      </c>
      <c r="O191" s="23" t="str">
        <f>IFERROR(VLOOKUP(N191,IF($M$4="TE0714_REV01",RAW_m_TE0714_REV01!$AJ:$AK,IF($M$4="TE0714_REV02",RAW_m_TE0714_REV02!$AJ:$AK,IF($M$4="TE0714_REV03",RAW_m_TE0714_REV03!$AJ:$AK))),2,0),"---")</f>
        <v>---</v>
      </c>
      <c r="P191" s="23" t="str">
        <f>IFERROR(VLOOKUP(F191&amp;"-"&amp;G191,IF($M$4="TE0714_REV01",RAW_m_TE0714_REV01!$AD:$AG,IF($M$4="TE0714_REV02",RAW_m_TE0714_REV02!$AD:$AG,IF($M$4="TE0714_REV03",RAW_m_TE0714_REV03!$AD:$AG))),3,0),"---")</f>
        <v>---</v>
      </c>
      <c r="Q191" s="23" t="str">
        <f>IFERROR(VLOOKUP(N191,IF($M$4="TE0714_REV01",RAW_m_TE0714_REV01!$AE:$AH,IF($M$4="TE0714_REV02",RAW_m_TE0714_REV02!$AE:$AH,IF($M$4="TE0714_REV03",RAW_m_TE0714_REV03!$AE:$AH))),4,0),"---")</f>
        <v>---</v>
      </c>
      <c r="R191" s="23" t="str">
        <f>IFERROR(VLOOKUP(F191&amp;"-"&amp;G191,IF($M$4="TE0714_REV01",RAW_m_TE0714_REV01!$AD:$AG,IF($M$4="TE0714_REV02",RAW_m_TE0714_REV02!$AD:$AG,IF($M$4="TE0714_REV03",RAW_m_TE0714_REV03!$AD:$AG))),4,0),"---")</f>
        <v>---</v>
      </c>
    </row>
    <row r="192" spans="2:18" x14ac:dyDescent="0.25">
      <c r="B192" s="4">
        <v>187</v>
      </c>
      <c r="C192" s="23" t="str">
        <f>IFERROR(INDEX(B2B!A:F,MATCH('B2B Pin Table'!B192,B2B!A:A,0),6),"---")</f>
        <v>87</v>
      </c>
      <c r="D192" s="57" t="str">
        <f>IFERROR(IF((COUNTIF(B2B!A188:K188,H190)&lt;0),"---",INDEX(B2B!A:K,MATCH('B2B Pin Table'!B192,B2B!A:A,0),2)),"---")</f>
        <v>JM2</v>
      </c>
      <c r="E192" s="58" t="str">
        <f>IFERROR(IF((COUNTIF(B2B!A188:K188,H190)&lt;0),"---",INDEX(B2B!A:K,MATCH('B2B Pin Table'!B192,B2B!A:A,0),3)),"---")</f>
        <v>88</v>
      </c>
      <c r="F192" s="57" t="str">
        <f>IFERROR(IF((COUNTIF(B2B!A188:K188,L190)&lt;0),"---",INDEX(B2B!A:K,MATCH('B2B Pin Table'!B192,B2B!A:A,0),4)),"---")</f>
        <v>JM2</v>
      </c>
      <c r="G192" s="23" t="str">
        <f>IFERROR(IF((COUNTIF(B2B!A188:K188,L190)&lt;0),"---",INDEX(B2B!A:K,MATCH('B2B Pin Table'!B192,B2B!A:A,0),5)),"---")</f>
        <v>87</v>
      </c>
      <c r="H192" s="23" t="str">
        <f>IFERROR(IF(VLOOKUP($D192&amp;"-"&amp;$E192,IF($H$4="TEBA0714_REV01",CALC_CONN_TEBA0714_REV01!$F:$I,IF($H$4="TEBB0714_REV01",CALC_CONN_TEBB0714_REV01!$F:$I,IF($H$4="TEBT0714_REV01",CALC_CONN_TEBT0714_REV01!$F:$I))),4,0)="--","---",IF($H$4="TEBA0714_REV01",CALC_CONN_TEBA0714_REV01!$G192&amp; " --&gt; " &amp;CALC_CONN_TEBA0714_REV01!$I192&amp; " --&gt; ",IF($H$4="TEBB0714_REV01",CALC_CONN_TEBB0714_REV01!$G192&amp; " --&gt; " &amp;CALC_CONN_TEBB0714_REV01!$I192&amp; " --&gt; ",IF($H$4="TEBT0714_REV01",CALC_CONN_TEBT0714_REV01!$G192&amp; " --&gt; " &amp;CALC_CONN_TEBT0714_REV01!$I192&amp; " --&gt; ")))),"---")</f>
        <v>---</v>
      </c>
      <c r="I192" s="23" t="str">
        <f>IFERROR(IF(VLOOKUP($D192&amp;"-"&amp;$E192,IF($H$4="TEBA0714_REV01",CALC_CONN_TEBA0714_REV01!$F:$H,IF($H$4="TEBB0714_REV01",CALC_CONN_TEBB0714_REV01!$F:$H,IF($H$4="TEBT0714_REV01",CALC_CONN_TEBT0714_REV01!$F:$H))),3,0)="--",VLOOKUP($D192&amp;"-"&amp;$E192,IF($H$4="TEBA0714_REV01",CALC_CONN_TEBA0714_REV01!$F:$H,IF($H$4="TEBB0714_REV01",CALC_CONN_TEBB0714_REV01!$F:$H,IF($H$4="TEBT0714_REV01",CALC_CONN_TEBT0714_REV01!$F:$H))),2,0),VLOOKUP($D192&amp;"-"&amp;$E192,IF($H$4="TEBA0714_REV01",CALC_CONN_TEBA0714_REV01!$F:$H,IF($H$4="TEBB0714_REV01",CALC_CONN_TEBB0714_REV01!$F:$H,IF($H$4="TEBT0714_REV01",CALC_CONN_TEBT0714_REV01!$F:$H))),3,0)),"---")</f>
        <v>---</v>
      </c>
      <c r="J192" s="23" t="str">
        <f>IFERROR(VLOOKUP(I192,IF($H$4="TEBA0714_REV01",RAW_c_TEBA0714_REV01!$AE:$AM,IF($H$4="TEBB0714_REV01",RAW_c_TEBB0714_REV01!$AE:$AM,IF($H$4="TEBT0714_REV01",RAW_c_TEBT0714_REV01!$AE:$AM))),9,0),"---")</f>
        <v>---</v>
      </c>
      <c r="K192" s="23" t="str">
        <f>IFERROR(VLOOKUP(D192&amp;"-"&amp;E192,IF($H$4="TEBA0714_REV01",RAW_c_TEBA0714_REV01!$AD:$AK,IF($H$4="TEBB0714_REV01",RAW_c_TEBB0714_REV01!$AD:$AK,IF($H$4="TEBT0714_REV01",RAW_c_TEBT0714_REV01!$AD:$AK,"???"))),6,0),"---")</f>
        <v>---</v>
      </c>
      <c r="L192" s="23" t="str">
        <f>IFERROR(VLOOKUP(D192&amp;"-"&amp;E192,IF($H$4="TEBA0714_REV01",RAW_c_TEBA0714_REV01!$AD:$AL,IF($H$4="TEBB0714_REV01",RAW_c_TEBB0714_REV01!$AD:$AL,IF($H$4="TEBT0714_REV01",RAW_c_TEBT0714_REV01!$AD:$AL,"???"))),9,0),"---")</f>
        <v>---</v>
      </c>
      <c r="M192" s="23" t="str">
        <f>IFERROR(IF(VLOOKUP($F192&amp;"-"&amp;$G192,IF($M$4="TE0714_REV01",RAW_m_TE0714_REV01!$F:$AU,IF($M$4="TE0714_REV02",RAW_m_TE0714_REV02!$F:$AU,IF($M$4="TE0714_REV03",RAW_m_TE0714_REV03!$F:$AU))),43,0)="--","---",IF($M$4="TE0714_REV01",RAW_m_TE0714_REV01!$AT192&amp; " --&gt; " &amp;RAW_m_TE0714_REV01!$AU192&amp; " --&gt; ",IF($M$4="TE0714_REV02",RAW_m_TE0714_REV02!$AT192&amp; " --&gt; " &amp;RAW_m_TE0714_REV02!$AU192&amp; " --&gt; ",IF($M$4="TE0714_REV03",RAW_m_TE0714_REV03!$AT192&amp; " --&gt; " &amp;RAW_m_TE0714_REV03!$AU192&amp; " --&gt; ")))),"---")</f>
        <v>---</v>
      </c>
      <c r="N192" s="23" t="str">
        <f>IFERROR(VLOOKUP(F192&amp;"-"&amp;G192,IF($M$4="TE0714_REV01",RAW_m_TE0714_REV01!$AD:$AJ,IF($M$4="TE0714_REV02",RAW_m_TE0714_REV02!$AD:$AJ,IF($M$4="TE0714_REV03",RAW_m_TE0714_REV03!$AD:$AJ))),7,0),"---")</f>
        <v>---</v>
      </c>
      <c r="O192" s="23" t="str">
        <f>IFERROR(VLOOKUP(N192,IF($M$4="TE0714_REV01",RAW_m_TE0714_REV01!$AJ:$AK,IF($M$4="TE0714_REV02",RAW_m_TE0714_REV02!$AJ:$AK,IF($M$4="TE0714_REV03",RAW_m_TE0714_REV03!$AJ:$AK))),2,0),"---")</f>
        <v>---</v>
      </c>
      <c r="P192" s="23" t="str">
        <f>IFERROR(VLOOKUP(F192&amp;"-"&amp;G192,IF($M$4="TE0714_REV01",RAW_m_TE0714_REV01!$AD:$AG,IF($M$4="TE0714_REV02",RAW_m_TE0714_REV02!$AD:$AG,IF($M$4="TE0714_REV03",RAW_m_TE0714_REV03!$AD:$AG))),3,0),"---")</f>
        <v>---</v>
      </c>
      <c r="Q192" s="23" t="str">
        <f>IFERROR(VLOOKUP(N192,IF($M$4="TE0714_REV01",RAW_m_TE0714_REV01!$AE:$AH,IF($M$4="TE0714_REV02",RAW_m_TE0714_REV02!$AE:$AH,IF($M$4="TE0714_REV03",RAW_m_TE0714_REV03!$AE:$AH))),4,0),"---")</f>
        <v>---</v>
      </c>
      <c r="R192" s="23" t="str">
        <f>IFERROR(VLOOKUP(F192&amp;"-"&amp;G192,IF($M$4="TE0714_REV01",RAW_m_TE0714_REV01!$AD:$AG,IF($M$4="TE0714_REV02",RAW_m_TE0714_REV02!$AD:$AG,IF($M$4="TE0714_REV03",RAW_m_TE0714_REV03!$AD:$AG))),4,0),"---")</f>
        <v>---</v>
      </c>
    </row>
    <row r="193" spans="2:18" x14ac:dyDescent="0.25">
      <c r="B193" s="4">
        <v>188</v>
      </c>
      <c r="C193" s="23" t="str">
        <f>IFERROR(INDEX(B2B!A:F,MATCH('B2B Pin Table'!B193,B2B!A:A,0),6),"---")</f>
        <v>88</v>
      </c>
      <c r="D193" s="57" t="str">
        <f>IFERROR(IF((COUNTIF(B2B!A189:K189,H191)&lt;0),"---",INDEX(B2B!A:K,MATCH('B2B Pin Table'!B193,B2B!A:A,0),2)),"---")</f>
        <v>JM2</v>
      </c>
      <c r="E193" s="58" t="str">
        <f>IFERROR(IF((COUNTIF(B2B!A189:K189,H191)&lt;0),"---",INDEX(B2B!A:K,MATCH('B2B Pin Table'!B193,B2B!A:A,0),3)),"---")</f>
        <v>87</v>
      </c>
      <c r="F193" s="57" t="str">
        <f>IFERROR(IF((COUNTIF(B2B!A189:K189,L191)&lt;0),"---",INDEX(B2B!A:K,MATCH('B2B Pin Table'!B193,B2B!A:A,0),4)),"---")</f>
        <v>JM2</v>
      </c>
      <c r="G193" s="23" t="str">
        <f>IFERROR(IF((COUNTIF(B2B!A189:K189,L191)&lt;0),"---",INDEX(B2B!A:K,MATCH('B2B Pin Table'!B193,B2B!A:A,0),5)),"---")</f>
        <v>88</v>
      </c>
      <c r="H193" s="23" t="str">
        <f>IFERROR(IF(VLOOKUP($D193&amp;"-"&amp;$E193,IF($H$4="TEBA0714_REV01",CALC_CONN_TEBA0714_REV01!$F:$I,IF($H$4="TEBB0714_REV01",CALC_CONN_TEBB0714_REV01!$F:$I,IF($H$4="TEBT0714_REV01",CALC_CONN_TEBT0714_REV01!$F:$I))),4,0)="--","---",IF($H$4="TEBA0714_REV01",CALC_CONN_TEBA0714_REV01!$G193&amp; " --&gt; " &amp;CALC_CONN_TEBA0714_REV01!$I193&amp; " --&gt; ",IF($H$4="TEBB0714_REV01",CALC_CONN_TEBB0714_REV01!$G193&amp; " --&gt; " &amp;CALC_CONN_TEBB0714_REV01!$I193&amp; " --&gt; ",IF($H$4="TEBT0714_REV01",CALC_CONN_TEBT0714_REV01!$G193&amp; " --&gt; " &amp;CALC_CONN_TEBT0714_REV01!$I193&amp; " --&gt; ")))),"---")</f>
        <v>---</v>
      </c>
      <c r="I193" s="23" t="str">
        <f>IFERROR(IF(VLOOKUP($D193&amp;"-"&amp;$E193,IF($H$4="TEBA0714_REV01",CALC_CONN_TEBA0714_REV01!$F:$H,IF($H$4="TEBB0714_REV01",CALC_CONN_TEBB0714_REV01!$F:$H,IF($H$4="TEBT0714_REV01",CALC_CONN_TEBT0714_REV01!$F:$H))),3,0)="--",VLOOKUP($D193&amp;"-"&amp;$E193,IF($H$4="TEBA0714_REV01",CALC_CONN_TEBA0714_REV01!$F:$H,IF($H$4="TEBB0714_REV01",CALC_CONN_TEBB0714_REV01!$F:$H,IF($H$4="TEBT0714_REV01",CALC_CONN_TEBT0714_REV01!$F:$H))),2,0),VLOOKUP($D193&amp;"-"&amp;$E193,IF($H$4="TEBA0714_REV01",CALC_CONN_TEBA0714_REV01!$F:$H,IF($H$4="TEBB0714_REV01",CALC_CONN_TEBB0714_REV01!$F:$H,IF($H$4="TEBT0714_REV01",CALC_CONN_TEBT0714_REV01!$F:$H))),3,0)),"---")</f>
        <v>---</v>
      </c>
      <c r="J193" s="23" t="str">
        <f>IFERROR(VLOOKUP(I193,IF($H$4="TEBA0714_REV01",RAW_c_TEBA0714_REV01!$AE:$AM,IF($H$4="TEBB0714_REV01",RAW_c_TEBB0714_REV01!$AE:$AM,IF($H$4="TEBT0714_REV01",RAW_c_TEBT0714_REV01!$AE:$AM))),9,0),"---")</f>
        <v>---</v>
      </c>
      <c r="K193" s="23" t="str">
        <f>IFERROR(VLOOKUP(D193&amp;"-"&amp;E193,IF($H$4="TEBA0714_REV01",RAW_c_TEBA0714_REV01!$AD:$AK,IF($H$4="TEBB0714_REV01",RAW_c_TEBB0714_REV01!$AD:$AK,IF($H$4="TEBT0714_REV01",RAW_c_TEBT0714_REV01!$AD:$AK,"???"))),6,0),"---")</f>
        <v>---</v>
      </c>
      <c r="L193" s="23" t="str">
        <f>IFERROR(VLOOKUP(D193&amp;"-"&amp;E193,IF($H$4="TEBA0714_REV01",RAW_c_TEBA0714_REV01!$AD:$AL,IF($H$4="TEBB0714_REV01",RAW_c_TEBB0714_REV01!$AD:$AL,IF($H$4="TEBT0714_REV01",RAW_c_TEBT0714_REV01!$AD:$AL,"???"))),9,0),"---")</f>
        <v>---</v>
      </c>
      <c r="M193" s="23" t="str">
        <f>IFERROR(IF(VLOOKUP($F193&amp;"-"&amp;$G193,IF($M$4="TE0714_REV01",RAW_m_TE0714_REV01!$F:$AU,IF($M$4="TE0714_REV02",RAW_m_TE0714_REV02!$F:$AU,IF($M$4="TE0714_REV03",RAW_m_TE0714_REV03!$F:$AU))),43,0)="--","---",IF($M$4="TE0714_REV01",RAW_m_TE0714_REV01!$AT193&amp; " --&gt; " &amp;RAW_m_TE0714_REV01!$AU193&amp; " --&gt; ",IF($M$4="TE0714_REV02",RAW_m_TE0714_REV02!$AT193&amp; " --&gt; " &amp;RAW_m_TE0714_REV02!$AU193&amp; " --&gt; ",IF($M$4="TE0714_REV03",RAW_m_TE0714_REV03!$AT193&amp; " --&gt; " &amp;RAW_m_TE0714_REV03!$AU193&amp; " --&gt; ")))),"---")</f>
        <v>---</v>
      </c>
      <c r="N193" s="23" t="str">
        <f>IFERROR(VLOOKUP(F193&amp;"-"&amp;G193,IF($M$4="TE0714_REV01",RAW_m_TE0714_REV01!$AD:$AJ,IF($M$4="TE0714_REV02",RAW_m_TE0714_REV02!$AD:$AJ,IF($M$4="TE0714_REV03",RAW_m_TE0714_REV03!$AD:$AJ))),7,0),"---")</f>
        <v>---</v>
      </c>
      <c r="O193" s="23" t="str">
        <f>IFERROR(VLOOKUP(N193,IF($M$4="TE0714_REV01",RAW_m_TE0714_REV01!$AJ:$AK,IF($M$4="TE0714_REV02",RAW_m_TE0714_REV02!$AJ:$AK,IF($M$4="TE0714_REV03",RAW_m_TE0714_REV03!$AJ:$AK))),2,0),"---")</f>
        <v>---</v>
      </c>
      <c r="P193" s="23" t="str">
        <f>IFERROR(VLOOKUP(F193&amp;"-"&amp;G193,IF($M$4="TE0714_REV01",RAW_m_TE0714_REV01!$AD:$AG,IF($M$4="TE0714_REV02",RAW_m_TE0714_REV02!$AD:$AG,IF($M$4="TE0714_REV03",RAW_m_TE0714_REV03!$AD:$AG))),3,0),"---")</f>
        <v>---</v>
      </c>
      <c r="Q193" s="23" t="str">
        <f>IFERROR(VLOOKUP(N193,IF($M$4="TE0714_REV01",RAW_m_TE0714_REV01!$AE:$AH,IF($M$4="TE0714_REV02",RAW_m_TE0714_REV02!$AE:$AH,IF($M$4="TE0714_REV03",RAW_m_TE0714_REV03!$AE:$AH))),4,0),"---")</f>
        <v>---</v>
      </c>
      <c r="R193" s="23" t="str">
        <f>IFERROR(VLOOKUP(F193&amp;"-"&amp;G193,IF($M$4="TE0714_REV01",RAW_m_TE0714_REV01!$AD:$AG,IF($M$4="TE0714_REV02",RAW_m_TE0714_REV02!$AD:$AG,IF($M$4="TE0714_REV03",RAW_m_TE0714_REV03!$AD:$AG))),4,0),"---")</f>
        <v>---</v>
      </c>
    </row>
    <row r="194" spans="2:18" x14ac:dyDescent="0.25">
      <c r="B194" s="4">
        <v>189</v>
      </c>
      <c r="C194" s="23" t="str">
        <f>IFERROR(INDEX(B2B!A:F,MATCH('B2B Pin Table'!B194,B2B!A:A,0),6),"---")</f>
        <v>Power GND</v>
      </c>
      <c r="D194" s="57" t="str">
        <f>IFERROR(IF((COUNTIF(B2B!A190:K190,H192)&lt;0),"---",INDEX(B2B!A:K,MATCH('B2B Pin Table'!B194,B2B!A:A,0),2)),"---")</f>
        <v>JM2</v>
      </c>
      <c r="E194" s="58" t="str">
        <f>IFERROR(IF((COUNTIF(B2B!A190:K190,H192)&lt;0),"---",INDEX(B2B!A:K,MATCH('B2B Pin Table'!B194,B2B!A:A,0),3)),"---")</f>
        <v>90</v>
      </c>
      <c r="F194" s="57" t="str">
        <f>IFERROR(IF((COUNTIF(B2B!A190:K190,L192)&lt;0),"---",INDEX(B2B!A:K,MATCH('B2B Pin Table'!B194,B2B!A:A,0),4)),"---")</f>
        <v>JM2</v>
      </c>
      <c r="G194" s="23" t="str">
        <f>IFERROR(IF((COUNTIF(B2B!A190:K190,L192)&lt;0),"---",INDEX(B2B!A:K,MATCH('B2B Pin Table'!B194,B2B!A:A,0),5)),"---")</f>
        <v>89</v>
      </c>
      <c r="H194" s="23" t="str">
        <f>IFERROR(IF(VLOOKUP($D194&amp;"-"&amp;$E194,IF($H$4="TEBA0714_REV01",CALC_CONN_TEBA0714_REV01!$F:$I,IF($H$4="TEBB0714_REV01",CALC_CONN_TEBB0714_REV01!$F:$I,IF($H$4="TEBT0714_REV01",CALC_CONN_TEBT0714_REV01!$F:$I))),4,0)="--","---",IF($H$4="TEBA0714_REV01",CALC_CONN_TEBA0714_REV01!$G194&amp; " --&gt; " &amp;CALC_CONN_TEBA0714_REV01!$I194&amp; " --&gt; ",IF($H$4="TEBB0714_REV01",CALC_CONN_TEBB0714_REV01!$G194&amp; " --&gt; " &amp;CALC_CONN_TEBB0714_REV01!$I194&amp; " --&gt; ",IF($H$4="TEBT0714_REV01",CALC_CONN_TEBT0714_REV01!$G194&amp; " --&gt; " &amp;CALC_CONN_TEBT0714_REV01!$I194&amp; " --&gt; ")))),"---")</f>
        <v>---</v>
      </c>
      <c r="I194" s="23" t="str">
        <f>IFERROR(IF(VLOOKUP($D194&amp;"-"&amp;$E194,IF($H$4="TEBA0714_REV01",CALC_CONN_TEBA0714_REV01!$F:$H,IF($H$4="TEBB0714_REV01",CALC_CONN_TEBB0714_REV01!$F:$H,IF($H$4="TEBT0714_REV01",CALC_CONN_TEBT0714_REV01!$F:$H))),3,0)="--",VLOOKUP($D194&amp;"-"&amp;$E194,IF($H$4="TEBA0714_REV01",CALC_CONN_TEBA0714_REV01!$F:$H,IF($H$4="TEBB0714_REV01",CALC_CONN_TEBB0714_REV01!$F:$H,IF($H$4="TEBT0714_REV01",CALC_CONN_TEBT0714_REV01!$F:$H))),2,0),VLOOKUP($D194&amp;"-"&amp;$E194,IF($H$4="TEBA0714_REV01",CALC_CONN_TEBA0714_REV01!$F:$H,IF($H$4="TEBB0714_REV01",CALC_CONN_TEBB0714_REV01!$F:$H,IF($H$4="TEBT0714_REV01",CALC_CONN_TEBT0714_REV01!$F:$H))),3,0)),"---")</f>
        <v>---</v>
      </c>
      <c r="J194" s="23" t="str">
        <f>IFERROR(VLOOKUP(I194,IF($H$4="TEBA0714_REV01",RAW_c_TEBA0714_REV01!$AE:$AM,IF($H$4="TEBB0714_REV01",RAW_c_TEBB0714_REV01!$AE:$AM,IF($H$4="TEBT0714_REV01",RAW_c_TEBT0714_REV01!$AE:$AM))),9,0),"---")</f>
        <v>---</v>
      </c>
      <c r="K194" s="23" t="str">
        <f>IFERROR(VLOOKUP(D194&amp;"-"&amp;E194,IF($H$4="TEBA0714_REV01",RAW_c_TEBA0714_REV01!$AD:$AK,IF($H$4="TEBB0714_REV01",RAW_c_TEBB0714_REV01!$AD:$AK,IF($H$4="TEBT0714_REV01",RAW_c_TEBT0714_REV01!$AD:$AK,"???"))),6,0),"---")</f>
        <v>---</v>
      </c>
      <c r="L194" s="23" t="str">
        <f>IFERROR(VLOOKUP(D194&amp;"-"&amp;E194,IF($H$4="TEBA0714_REV01",RAW_c_TEBA0714_REV01!$AD:$AL,IF($H$4="TEBB0714_REV01",RAW_c_TEBB0714_REV01!$AD:$AL,IF($H$4="TEBT0714_REV01",RAW_c_TEBT0714_REV01!$AD:$AL,"???"))),9,0),"---")</f>
        <v>---</v>
      </c>
      <c r="M194" s="23" t="str">
        <f>IFERROR(IF(VLOOKUP($F194&amp;"-"&amp;$G194,IF($M$4="TE0714_REV01",RAW_m_TE0714_REV01!$F:$AU,IF($M$4="TE0714_REV02",RAW_m_TE0714_REV02!$F:$AU,IF($M$4="TE0714_REV03",RAW_m_TE0714_REV03!$F:$AU))),43,0)="--","---",IF($M$4="TE0714_REV01",RAW_m_TE0714_REV01!$AT194&amp; " --&gt; " &amp;RAW_m_TE0714_REV01!$AU194&amp; " --&gt; ",IF($M$4="TE0714_REV02",RAW_m_TE0714_REV02!$AT194&amp; " --&gt; " &amp;RAW_m_TE0714_REV02!$AU194&amp; " --&gt; ",IF($M$4="TE0714_REV03",RAW_m_TE0714_REV03!$AT194&amp; " --&gt; " &amp;RAW_m_TE0714_REV03!$AU194&amp; " --&gt; ")))),"---")</f>
        <v>---</v>
      </c>
      <c r="N194" s="23" t="str">
        <f>IFERROR(VLOOKUP(F194&amp;"-"&amp;G194,IF($M$4="TE0714_REV01",RAW_m_TE0714_REV01!$AD:$AJ,IF($M$4="TE0714_REV02",RAW_m_TE0714_REV02!$AD:$AJ,IF($M$4="TE0714_REV03",RAW_m_TE0714_REV03!$AD:$AJ))),7,0),"---")</f>
        <v>---</v>
      </c>
      <c r="O194" s="23" t="str">
        <f>IFERROR(VLOOKUP(N194,IF($M$4="TE0714_REV01",RAW_m_TE0714_REV01!$AJ:$AK,IF($M$4="TE0714_REV02",RAW_m_TE0714_REV02!$AJ:$AK,IF($M$4="TE0714_REV03",RAW_m_TE0714_REV03!$AJ:$AK))),2,0),"---")</f>
        <v>---</v>
      </c>
      <c r="P194" s="23" t="str">
        <f>IFERROR(VLOOKUP(F194&amp;"-"&amp;G194,IF($M$4="TE0714_REV01",RAW_m_TE0714_REV01!$AD:$AG,IF($M$4="TE0714_REV02",RAW_m_TE0714_REV02!$AD:$AG,IF($M$4="TE0714_REV03",RAW_m_TE0714_REV03!$AD:$AG))),3,0),"---")</f>
        <v>---</v>
      </c>
      <c r="Q194" s="23" t="str">
        <f>IFERROR(VLOOKUP(N194,IF($M$4="TE0714_REV01",RAW_m_TE0714_REV01!$AE:$AH,IF($M$4="TE0714_REV02",RAW_m_TE0714_REV02!$AE:$AH,IF($M$4="TE0714_REV03",RAW_m_TE0714_REV03!$AE:$AH))),4,0),"---")</f>
        <v>---</v>
      </c>
      <c r="R194" s="23" t="str">
        <f>IFERROR(VLOOKUP(F194&amp;"-"&amp;G194,IF($M$4="TE0714_REV01",RAW_m_TE0714_REV01!$AD:$AG,IF($M$4="TE0714_REV02",RAW_m_TE0714_REV02!$AD:$AG,IF($M$4="TE0714_REV03",RAW_m_TE0714_REV03!$AD:$AG))),4,0),"---")</f>
        <v>---</v>
      </c>
    </row>
    <row r="195" spans="2:18" x14ac:dyDescent="0.25">
      <c r="B195" s="4">
        <v>190</v>
      </c>
      <c r="C195" s="23" t="str">
        <f>IFERROR(INDEX(B2B!A:F,MATCH('B2B Pin Table'!B195,B2B!A:A,0),6),"---")</f>
        <v>90</v>
      </c>
      <c r="D195" s="57" t="str">
        <f>IFERROR(IF((COUNTIF(B2B!A191:K191,H193)&lt;0),"---",INDEX(B2B!A:K,MATCH('B2B Pin Table'!B195,B2B!A:A,0),2)),"---")</f>
        <v>JM2</v>
      </c>
      <c r="E195" s="58" t="str">
        <f>IFERROR(IF((COUNTIF(B2B!A191:K191,H193)&lt;0),"---",INDEX(B2B!A:K,MATCH('B2B Pin Table'!B195,B2B!A:A,0),3)),"---")</f>
        <v>89</v>
      </c>
      <c r="F195" s="57" t="str">
        <f>IFERROR(IF((COUNTIF(B2B!A191:K191,L193)&lt;0),"---",INDEX(B2B!A:K,MATCH('B2B Pin Table'!B195,B2B!A:A,0),4)),"---")</f>
        <v>JM2</v>
      </c>
      <c r="G195" s="23" t="str">
        <f>IFERROR(IF((COUNTIF(B2B!A191:K191,L193)&lt;0),"---",INDEX(B2B!A:K,MATCH('B2B Pin Table'!B195,B2B!A:A,0),5)),"---")</f>
        <v>90</v>
      </c>
      <c r="H195" s="23" t="str">
        <f>IFERROR(IF(VLOOKUP($D195&amp;"-"&amp;$E195,IF($H$4="TEBA0714_REV01",CALC_CONN_TEBA0714_REV01!$F:$I,IF($H$4="TEBB0714_REV01",CALC_CONN_TEBB0714_REV01!$F:$I,IF($H$4="TEBT0714_REV01",CALC_CONN_TEBT0714_REV01!$F:$I))),4,0)="--","---",IF($H$4="TEBA0714_REV01",CALC_CONN_TEBA0714_REV01!$G195&amp; " --&gt; " &amp;CALC_CONN_TEBA0714_REV01!$I195&amp; " --&gt; ",IF($H$4="TEBB0714_REV01",CALC_CONN_TEBB0714_REV01!$G195&amp; " --&gt; " &amp;CALC_CONN_TEBB0714_REV01!$I195&amp; " --&gt; ",IF($H$4="TEBT0714_REV01",CALC_CONN_TEBT0714_REV01!$G195&amp; " --&gt; " &amp;CALC_CONN_TEBT0714_REV01!$I195&amp; " --&gt; ")))),"---")</f>
        <v>---</v>
      </c>
      <c r="I195" s="23" t="str">
        <f>IFERROR(IF(VLOOKUP($D195&amp;"-"&amp;$E195,IF($H$4="TEBA0714_REV01",CALC_CONN_TEBA0714_REV01!$F:$H,IF($H$4="TEBB0714_REV01",CALC_CONN_TEBB0714_REV01!$F:$H,IF($H$4="TEBT0714_REV01",CALC_CONN_TEBT0714_REV01!$F:$H))),3,0)="--",VLOOKUP($D195&amp;"-"&amp;$E195,IF($H$4="TEBA0714_REV01",CALC_CONN_TEBA0714_REV01!$F:$H,IF($H$4="TEBB0714_REV01",CALC_CONN_TEBB0714_REV01!$F:$H,IF($H$4="TEBT0714_REV01",CALC_CONN_TEBT0714_REV01!$F:$H))),2,0),VLOOKUP($D195&amp;"-"&amp;$E195,IF($H$4="TEBA0714_REV01",CALC_CONN_TEBA0714_REV01!$F:$H,IF($H$4="TEBB0714_REV01",CALC_CONN_TEBB0714_REV01!$F:$H,IF($H$4="TEBT0714_REV01",CALC_CONN_TEBT0714_REV01!$F:$H))),3,0)),"---")</f>
        <v>---</v>
      </c>
      <c r="J195" s="23" t="str">
        <f>IFERROR(VLOOKUP(I195,IF($H$4="TEBA0714_REV01",RAW_c_TEBA0714_REV01!$AE:$AM,IF($H$4="TEBB0714_REV01",RAW_c_TEBB0714_REV01!$AE:$AM,IF($H$4="TEBT0714_REV01",RAW_c_TEBT0714_REV01!$AE:$AM))),9,0),"---")</f>
        <v>---</v>
      </c>
      <c r="K195" s="23" t="str">
        <f>IFERROR(VLOOKUP(D195&amp;"-"&amp;E195,IF($H$4="TEBA0714_REV01",RAW_c_TEBA0714_REV01!$AD:$AK,IF($H$4="TEBB0714_REV01",RAW_c_TEBB0714_REV01!$AD:$AK,IF($H$4="TEBT0714_REV01",RAW_c_TEBT0714_REV01!$AD:$AK,"???"))),6,0),"---")</f>
        <v>---</v>
      </c>
      <c r="L195" s="23" t="str">
        <f>IFERROR(VLOOKUP(D195&amp;"-"&amp;E195,IF($H$4="TEBA0714_REV01",RAW_c_TEBA0714_REV01!$AD:$AL,IF($H$4="TEBB0714_REV01",RAW_c_TEBB0714_REV01!$AD:$AL,IF($H$4="TEBT0714_REV01",RAW_c_TEBT0714_REV01!$AD:$AL,"???"))),9,0),"---")</f>
        <v>---</v>
      </c>
      <c r="M195" s="23" t="str">
        <f>IFERROR(IF(VLOOKUP($F195&amp;"-"&amp;$G195,IF($M$4="TE0714_REV01",RAW_m_TE0714_REV01!$F:$AU,IF($M$4="TE0714_REV02",RAW_m_TE0714_REV02!$F:$AU,IF($M$4="TE0714_REV03",RAW_m_TE0714_REV03!$F:$AU))),43,0)="--","---",IF($M$4="TE0714_REV01",RAW_m_TE0714_REV01!$AT195&amp; " --&gt; " &amp;RAW_m_TE0714_REV01!$AU195&amp; " --&gt; ",IF($M$4="TE0714_REV02",RAW_m_TE0714_REV02!$AT195&amp; " --&gt; " &amp;RAW_m_TE0714_REV02!$AU195&amp; " --&gt; ",IF($M$4="TE0714_REV03",RAW_m_TE0714_REV03!$AT195&amp; " --&gt; " &amp;RAW_m_TE0714_REV03!$AU195&amp; " --&gt; ")))),"---")</f>
        <v>---</v>
      </c>
      <c r="N195" s="23" t="str">
        <f>IFERROR(VLOOKUP(F195&amp;"-"&amp;G195,IF($M$4="TE0714_REV01",RAW_m_TE0714_REV01!$AD:$AJ,IF($M$4="TE0714_REV02",RAW_m_TE0714_REV02!$AD:$AJ,IF($M$4="TE0714_REV03",RAW_m_TE0714_REV03!$AD:$AJ))),7,0),"---")</f>
        <v>---</v>
      </c>
      <c r="O195" s="23" t="str">
        <f>IFERROR(VLOOKUP(N195,IF($M$4="TE0714_REV01",RAW_m_TE0714_REV01!$AJ:$AK,IF($M$4="TE0714_REV02",RAW_m_TE0714_REV02!$AJ:$AK,IF($M$4="TE0714_REV03",RAW_m_TE0714_REV03!$AJ:$AK))),2,0),"---")</f>
        <v>---</v>
      </c>
      <c r="P195" s="23" t="str">
        <f>IFERROR(VLOOKUP(F195&amp;"-"&amp;G195,IF($M$4="TE0714_REV01",RAW_m_TE0714_REV01!$AD:$AG,IF($M$4="TE0714_REV02",RAW_m_TE0714_REV02!$AD:$AG,IF($M$4="TE0714_REV03",RAW_m_TE0714_REV03!$AD:$AG))),3,0),"---")</f>
        <v>---</v>
      </c>
      <c r="Q195" s="23" t="str">
        <f>IFERROR(VLOOKUP(N195,IF($M$4="TE0714_REV01",RAW_m_TE0714_REV01!$AE:$AH,IF($M$4="TE0714_REV02",RAW_m_TE0714_REV02!$AE:$AH,IF($M$4="TE0714_REV03",RAW_m_TE0714_REV03!$AE:$AH))),4,0),"---")</f>
        <v>---</v>
      </c>
      <c r="R195" s="23" t="str">
        <f>IFERROR(VLOOKUP(F195&amp;"-"&amp;G195,IF($M$4="TE0714_REV01",RAW_m_TE0714_REV01!$AD:$AG,IF($M$4="TE0714_REV02",RAW_m_TE0714_REV02!$AD:$AG,IF($M$4="TE0714_REV03",RAW_m_TE0714_REV03!$AD:$AG))),4,0),"---")</f>
        <v>---</v>
      </c>
    </row>
    <row r="196" spans="2:18" x14ac:dyDescent="0.25">
      <c r="B196" s="4">
        <v>191</v>
      </c>
      <c r="C196" s="23" t="str">
        <f>IFERROR(INDEX(B2B!A:F,MATCH('B2B Pin Table'!B196,B2B!A:A,0),6),"---")</f>
        <v>91</v>
      </c>
      <c r="D196" s="57" t="str">
        <f>IFERROR(IF((COUNTIF(B2B!A192:K192,H194)&lt;0),"---",INDEX(B2B!A:K,MATCH('B2B Pin Table'!B196,B2B!A:A,0),2)),"---")</f>
        <v>JM2</v>
      </c>
      <c r="E196" s="58" t="str">
        <f>IFERROR(IF((COUNTIF(B2B!A192:K192,H194)&lt;0),"---",INDEX(B2B!A:K,MATCH('B2B Pin Table'!B196,B2B!A:A,0),3)),"---")</f>
        <v>92</v>
      </c>
      <c r="F196" s="57" t="str">
        <f>IFERROR(IF((COUNTIF(B2B!A192:K192,L194)&lt;0),"---",INDEX(B2B!A:K,MATCH('B2B Pin Table'!B196,B2B!A:A,0),4)),"---")</f>
        <v>JM2</v>
      </c>
      <c r="G196" s="23" t="str">
        <f>IFERROR(IF((COUNTIF(B2B!A192:K192,L194)&lt;0),"---",INDEX(B2B!A:K,MATCH('B2B Pin Table'!B196,B2B!A:A,0),5)),"---")</f>
        <v>91</v>
      </c>
      <c r="H196" s="23" t="str">
        <f>IFERROR(IF(VLOOKUP($D196&amp;"-"&amp;$E196,IF($H$4="TEBA0714_REV01",CALC_CONN_TEBA0714_REV01!$F:$I,IF($H$4="TEBB0714_REV01",CALC_CONN_TEBB0714_REV01!$F:$I,IF($H$4="TEBT0714_REV01",CALC_CONN_TEBT0714_REV01!$F:$I))),4,0)="--","---",IF($H$4="TEBA0714_REV01",CALC_CONN_TEBA0714_REV01!$G196&amp; " --&gt; " &amp;CALC_CONN_TEBA0714_REV01!$I196&amp; " --&gt; ",IF($H$4="TEBB0714_REV01",CALC_CONN_TEBB0714_REV01!$G196&amp; " --&gt; " &amp;CALC_CONN_TEBB0714_REV01!$I196&amp; " --&gt; ",IF($H$4="TEBT0714_REV01",CALC_CONN_TEBT0714_REV01!$G196&amp; " --&gt; " &amp;CALC_CONN_TEBT0714_REV01!$I196&amp; " --&gt; ")))),"---")</f>
        <v>---</v>
      </c>
      <c r="I196" s="23" t="str">
        <f>IFERROR(IF(VLOOKUP($D196&amp;"-"&amp;$E196,IF($H$4="TEBA0714_REV01",CALC_CONN_TEBA0714_REV01!$F:$H,IF($H$4="TEBB0714_REV01",CALC_CONN_TEBB0714_REV01!$F:$H,IF($H$4="TEBT0714_REV01",CALC_CONN_TEBT0714_REV01!$F:$H))),3,0)="--",VLOOKUP($D196&amp;"-"&amp;$E196,IF($H$4="TEBA0714_REV01",CALC_CONN_TEBA0714_REV01!$F:$H,IF($H$4="TEBB0714_REV01",CALC_CONN_TEBB0714_REV01!$F:$H,IF($H$4="TEBT0714_REV01",CALC_CONN_TEBT0714_REV01!$F:$H))),2,0),VLOOKUP($D196&amp;"-"&amp;$E196,IF($H$4="TEBA0714_REV01",CALC_CONN_TEBA0714_REV01!$F:$H,IF($H$4="TEBB0714_REV01",CALC_CONN_TEBB0714_REV01!$F:$H,IF($H$4="TEBT0714_REV01",CALC_CONN_TEBT0714_REV01!$F:$H))),3,0)),"---")</f>
        <v>---</v>
      </c>
      <c r="J196" s="23" t="str">
        <f>IFERROR(VLOOKUP(I196,IF($H$4="TEBA0714_REV01",RAW_c_TEBA0714_REV01!$AE:$AM,IF($H$4="TEBB0714_REV01",RAW_c_TEBB0714_REV01!$AE:$AM,IF($H$4="TEBT0714_REV01",RAW_c_TEBT0714_REV01!$AE:$AM))),9,0),"---")</f>
        <v>---</v>
      </c>
      <c r="K196" s="23" t="str">
        <f>IFERROR(VLOOKUP(D196&amp;"-"&amp;E196,IF($H$4="TEBA0714_REV01",RAW_c_TEBA0714_REV01!$AD:$AK,IF($H$4="TEBB0714_REV01",RAW_c_TEBB0714_REV01!$AD:$AK,IF($H$4="TEBT0714_REV01",RAW_c_TEBT0714_REV01!$AD:$AK,"???"))),6,0),"---")</f>
        <v>---</v>
      </c>
      <c r="L196" s="23" t="str">
        <f>IFERROR(VLOOKUP(D196&amp;"-"&amp;E196,IF($H$4="TEBA0714_REV01",RAW_c_TEBA0714_REV01!$AD:$AL,IF($H$4="TEBB0714_REV01",RAW_c_TEBB0714_REV01!$AD:$AL,IF($H$4="TEBT0714_REV01",RAW_c_TEBT0714_REV01!$AD:$AL,"???"))),9,0),"---")</f>
        <v>---</v>
      </c>
      <c r="M196" s="23" t="str">
        <f>IFERROR(IF(VLOOKUP($F196&amp;"-"&amp;$G196,IF($M$4="TE0714_REV01",RAW_m_TE0714_REV01!$F:$AU,IF($M$4="TE0714_REV02",RAW_m_TE0714_REV02!$F:$AU,IF($M$4="TE0714_REV03",RAW_m_TE0714_REV03!$F:$AU))),43,0)="--","---",IF($M$4="TE0714_REV01",RAW_m_TE0714_REV01!$AT196&amp; " --&gt; " &amp;RAW_m_TE0714_REV01!$AU196&amp; " --&gt; ",IF($M$4="TE0714_REV02",RAW_m_TE0714_REV02!$AT196&amp; " --&gt; " &amp;RAW_m_TE0714_REV02!$AU196&amp; " --&gt; ",IF($M$4="TE0714_REV03",RAW_m_TE0714_REV03!$AT196&amp; " --&gt; " &amp;RAW_m_TE0714_REV03!$AU196&amp; " --&gt; ")))),"---")</f>
        <v>---</v>
      </c>
      <c r="N196" s="23" t="str">
        <f>IFERROR(VLOOKUP(F196&amp;"-"&amp;G196,IF($M$4="TE0714_REV01",RAW_m_TE0714_REV01!$AD:$AJ,IF($M$4="TE0714_REV02",RAW_m_TE0714_REV02!$AD:$AJ,IF($M$4="TE0714_REV03",RAW_m_TE0714_REV03!$AD:$AJ))),7,0),"---")</f>
        <v>---</v>
      </c>
      <c r="O196" s="23" t="str">
        <f>IFERROR(VLOOKUP(N196,IF($M$4="TE0714_REV01",RAW_m_TE0714_REV01!$AJ:$AK,IF($M$4="TE0714_REV02",RAW_m_TE0714_REV02!$AJ:$AK,IF($M$4="TE0714_REV03",RAW_m_TE0714_REV03!$AJ:$AK))),2,0),"---")</f>
        <v>---</v>
      </c>
      <c r="P196" s="23" t="str">
        <f>IFERROR(VLOOKUP(F196&amp;"-"&amp;G196,IF($M$4="TE0714_REV01",RAW_m_TE0714_REV01!$AD:$AG,IF($M$4="TE0714_REV02",RAW_m_TE0714_REV02!$AD:$AG,IF($M$4="TE0714_REV03",RAW_m_TE0714_REV03!$AD:$AG))),3,0),"---")</f>
        <v>---</v>
      </c>
      <c r="Q196" s="23" t="str">
        <f>IFERROR(VLOOKUP(N196,IF($M$4="TE0714_REV01",RAW_m_TE0714_REV01!$AE:$AH,IF($M$4="TE0714_REV02",RAW_m_TE0714_REV02!$AE:$AH,IF($M$4="TE0714_REV03",RAW_m_TE0714_REV03!$AE:$AH))),4,0),"---")</f>
        <v>---</v>
      </c>
      <c r="R196" s="23" t="str">
        <f>IFERROR(VLOOKUP(F196&amp;"-"&amp;G196,IF($M$4="TE0714_REV01",RAW_m_TE0714_REV01!$AD:$AG,IF($M$4="TE0714_REV02",RAW_m_TE0714_REV02!$AD:$AG,IF($M$4="TE0714_REV03",RAW_m_TE0714_REV03!$AD:$AG))),4,0),"---")</f>
        <v>---</v>
      </c>
    </row>
    <row r="197" spans="2:18" x14ac:dyDescent="0.25">
      <c r="B197" s="4">
        <v>192</v>
      </c>
      <c r="C197" s="23" t="str">
        <f>IFERROR(INDEX(B2B!A:F,MATCH('B2B Pin Table'!B197,B2B!A:A,0),6),"---")</f>
        <v>92</v>
      </c>
      <c r="D197" s="57" t="str">
        <f>IFERROR(IF((COUNTIF(B2B!A193:K193,H195)&lt;0),"---",INDEX(B2B!A:K,MATCH('B2B Pin Table'!B197,B2B!A:A,0),2)),"---")</f>
        <v>JM2</v>
      </c>
      <c r="E197" s="58" t="str">
        <f>IFERROR(IF((COUNTIF(B2B!A193:K193,H195)&lt;0),"---",INDEX(B2B!A:K,MATCH('B2B Pin Table'!B197,B2B!A:A,0),3)),"---")</f>
        <v>91</v>
      </c>
      <c r="F197" s="57" t="str">
        <f>IFERROR(IF((COUNTIF(B2B!A193:K193,L195)&lt;0),"---",INDEX(B2B!A:K,MATCH('B2B Pin Table'!B197,B2B!A:A,0),4)),"---")</f>
        <v>JM2</v>
      </c>
      <c r="G197" s="23" t="str">
        <f>IFERROR(IF((COUNTIF(B2B!A193:K193,L195)&lt;0),"---",INDEX(B2B!A:K,MATCH('B2B Pin Table'!B197,B2B!A:A,0),5)),"---")</f>
        <v>92</v>
      </c>
      <c r="H197" s="23" t="str">
        <f>IFERROR(IF(VLOOKUP($D197&amp;"-"&amp;$E197,IF($H$4="TEBA0714_REV01",CALC_CONN_TEBA0714_REV01!$F:$I,IF($H$4="TEBB0714_REV01",CALC_CONN_TEBB0714_REV01!$F:$I,IF($H$4="TEBT0714_REV01",CALC_CONN_TEBT0714_REV01!$F:$I))),4,0)="--","---",IF($H$4="TEBA0714_REV01",CALC_CONN_TEBA0714_REV01!$G197&amp; " --&gt; " &amp;CALC_CONN_TEBA0714_REV01!$I197&amp; " --&gt; ",IF($H$4="TEBB0714_REV01",CALC_CONN_TEBB0714_REV01!$G197&amp; " --&gt; " &amp;CALC_CONN_TEBB0714_REV01!$I197&amp; " --&gt; ",IF($H$4="TEBT0714_REV01",CALC_CONN_TEBT0714_REV01!$G197&amp; " --&gt; " &amp;CALC_CONN_TEBT0714_REV01!$I197&amp; " --&gt; ")))),"---")</f>
        <v>---</v>
      </c>
      <c r="I197" s="23" t="str">
        <f>IFERROR(IF(VLOOKUP($D197&amp;"-"&amp;$E197,IF($H$4="TEBA0714_REV01",CALC_CONN_TEBA0714_REV01!$F:$H,IF($H$4="TEBB0714_REV01",CALC_CONN_TEBB0714_REV01!$F:$H,IF($H$4="TEBT0714_REV01",CALC_CONN_TEBT0714_REV01!$F:$H))),3,0)="--",VLOOKUP($D197&amp;"-"&amp;$E197,IF($H$4="TEBA0714_REV01",CALC_CONN_TEBA0714_REV01!$F:$H,IF($H$4="TEBB0714_REV01",CALC_CONN_TEBB0714_REV01!$F:$H,IF($H$4="TEBT0714_REV01",CALC_CONN_TEBT0714_REV01!$F:$H))),2,0),VLOOKUP($D197&amp;"-"&amp;$E197,IF($H$4="TEBA0714_REV01",CALC_CONN_TEBA0714_REV01!$F:$H,IF($H$4="TEBB0714_REV01",CALC_CONN_TEBB0714_REV01!$F:$H,IF($H$4="TEBT0714_REV01",CALC_CONN_TEBT0714_REV01!$F:$H))),3,0)),"---")</f>
        <v>---</v>
      </c>
      <c r="J197" s="23" t="str">
        <f>IFERROR(VLOOKUP(I197,IF($H$4="TEBA0714_REV01",RAW_c_TEBA0714_REV01!$AE:$AM,IF($H$4="TEBB0714_REV01",RAW_c_TEBB0714_REV01!$AE:$AM,IF($H$4="TEBT0714_REV01",RAW_c_TEBT0714_REV01!$AE:$AM))),9,0),"---")</f>
        <v>---</v>
      </c>
      <c r="K197" s="23" t="str">
        <f>IFERROR(VLOOKUP(D197&amp;"-"&amp;E197,IF($H$4="TEBA0714_REV01",RAW_c_TEBA0714_REV01!$AD:$AK,IF($H$4="TEBB0714_REV01",RAW_c_TEBB0714_REV01!$AD:$AK,IF($H$4="TEBT0714_REV01",RAW_c_TEBT0714_REV01!$AD:$AK,"???"))),6,0),"---")</f>
        <v>---</v>
      </c>
      <c r="L197" s="23" t="str">
        <f>IFERROR(VLOOKUP(D197&amp;"-"&amp;E197,IF($H$4="TEBA0714_REV01",RAW_c_TEBA0714_REV01!$AD:$AL,IF($H$4="TEBB0714_REV01",RAW_c_TEBB0714_REV01!$AD:$AL,IF($H$4="TEBT0714_REV01",RAW_c_TEBT0714_REV01!$AD:$AL,"???"))),9,0),"---")</f>
        <v>---</v>
      </c>
      <c r="M197" s="23" t="str">
        <f>IFERROR(IF(VLOOKUP($F197&amp;"-"&amp;$G197,IF($M$4="TE0714_REV01",RAW_m_TE0714_REV01!$F:$AU,IF($M$4="TE0714_REV02",RAW_m_TE0714_REV02!$F:$AU,IF($M$4="TE0714_REV03",RAW_m_TE0714_REV03!$F:$AU))),43,0)="--","---",IF($M$4="TE0714_REV01",RAW_m_TE0714_REV01!$AT197&amp; " --&gt; " &amp;RAW_m_TE0714_REV01!$AU197&amp; " --&gt; ",IF($M$4="TE0714_REV02",RAW_m_TE0714_REV02!$AT197&amp; " --&gt; " &amp;RAW_m_TE0714_REV02!$AU197&amp; " --&gt; ",IF($M$4="TE0714_REV03",RAW_m_TE0714_REV03!$AT197&amp; " --&gt; " &amp;RAW_m_TE0714_REV03!$AU197&amp; " --&gt; ")))),"---")</f>
        <v>---</v>
      </c>
      <c r="N197" s="23" t="str">
        <f>IFERROR(VLOOKUP(F197&amp;"-"&amp;G197,IF($M$4="TE0714_REV01",RAW_m_TE0714_REV01!$AD:$AJ,IF($M$4="TE0714_REV02",RAW_m_TE0714_REV02!$AD:$AJ,IF($M$4="TE0714_REV03",RAW_m_TE0714_REV03!$AD:$AJ))),7,0),"---")</f>
        <v>---</v>
      </c>
      <c r="O197" s="23" t="str">
        <f>IFERROR(VLOOKUP(N197,IF($M$4="TE0714_REV01",RAW_m_TE0714_REV01!$AJ:$AK,IF($M$4="TE0714_REV02",RAW_m_TE0714_REV02!$AJ:$AK,IF($M$4="TE0714_REV03",RAW_m_TE0714_REV03!$AJ:$AK))),2,0),"---")</f>
        <v>---</v>
      </c>
      <c r="P197" s="23" t="str">
        <f>IFERROR(VLOOKUP(F197&amp;"-"&amp;G197,IF($M$4="TE0714_REV01",RAW_m_TE0714_REV01!$AD:$AG,IF($M$4="TE0714_REV02",RAW_m_TE0714_REV02!$AD:$AG,IF($M$4="TE0714_REV03",RAW_m_TE0714_REV03!$AD:$AG))),3,0),"---")</f>
        <v>---</v>
      </c>
      <c r="Q197" s="23" t="str">
        <f>IFERROR(VLOOKUP(N197,IF($M$4="TE0714_REV01",RAW_m_TE0714_REV01!$AE:$AH,IF($M$4="TE0714_REV02",RAW_m_TE0714_REV02!$AE:$AH,IF($M$4="TE0714_REV03",RAW_m_TE0714_REV03!$AE:$AH))),4,0),"---")</f>
        <v>---</v>
      </c>
      <c r="R197" s="23" t="str">
        <f>IFERROR(VLOOKUP(F197&amp;"-"&amp;G197,IF($M$4="TE0714_REV01",RAW_m_TE0714_REV01!$AD:$AG,IF($M$4="TE0714_REV02",RAW_m_TE0714_REV02!$AD:$AG,IF($M$4="TE0714_REV03",RAW_m_TE0714_REV03!$AD:$AG))),4,0),"---")</f>
        <v>---</v>
      </c>
    </row>
    <row r="198" spans="2:18" x14ac:dyDescent="0.25">
      <c r="B198" s="4">
        <v>193</v>
      </c>
      <c r="C198" s="23" t="str">
        <f>IFERROR(INDEX(B2B!A:F,MATCH('B2B Pin Table'!B198,B2B!A:A,0),6),"---")</f>
        <v>93</v>
      </c>
      <c r="D198" s="57" t="str">
        <f>IFERROR(IF((COUNTIF(B2B!A194:K194,H196)&lt;0),"---",INDEX(B2B!A:K,MATCH('B2B Pin Table'!B198,B2B!A:A,0),2)),"---")</f>
        <v>JM2</v>
      </c>
      <c r="E198" s="58" t="str">
        <f>IFERROR(IF((COUNTIF(B2B!A194:K194,H196)&lt;0),"---",INDEX(B2B!A:K,MATCH('B2B Pin Table'!B198,B2B!A:A,0),3)),"---")</f>
        <v>94</v>
      </c>
      <c r="F198" s="57" t="str">
        <f>IFERROR(IF((COUNTIF(B2B!A194:K194,L196)&lt;0),"---",INDEX(B2B!A:K,MATCH('B2B Pin Table'!B198,B2B!A:A,0),4)),"---")</f>
        <v>JM2</v>
      </c>
      <c r="G198" s="23" t="str">
        <f>IFERROR(IF((COUNTIF(B2B!A194:K194,L196)&lt;0),"---",INDEX(B2B!A:K,MATCH('B2B Pin Table'!B198,B2B!A:A,0),5)),"---")</f>
        <v>93</v>
      </c>
      <c r="H198" s="23" t="str">
        <f>IFERROR(IF(VLOOKUP($D198&amp;"-"&amp;$E198,IF($H$4="TEBA0714_REV01",CALC_CONN_TEBA0714_REV01!$F:$I,IF($H$4="TEBB0714_REV01",CALC_CONN_TEBB0714_REV01!$F:$I,IF($H$4="TEBT0714_REV01",CALC_CONN_TEBT0714_REV01!$F:$I))),4,0)="--","---",IF($H$4="TEBA0714_REV01",CALC_CONN_TEBA0714_REV01!$G198&amp; " --&gt; " &amp;CALC_CONN_TEBA0714_REV01!$I198&amp; " --&gt; ",IF($H$4="TEBB0714_REV01",CALC_CONN_TEBB0714_REV01!$G198&amp; " --&gt; " &amp;CALC_CONN_TEBB0714_REV01!$I198&amp; " --&gt; ",IF($H$4="TEBT0714_REV01",CALC_CONN_TEBT0714_REV01!$G198&amp; " --&gt; " &amp;CALC_CONN_TEBT0714_REV01!$I198&amp; " --&gt; ")))),"---")</f>
        <v>---</v>
      </c>
      <c r="I198" s="23" t="str">
        <f>IFERROR(IF(VLOOKUP($D198&amp;"-"&amp;$E198,IF($H$4="TEBA0714_REV01",CALC_CONN_TEBA0714_REV01!$F:$H,IF($H$4="TEBB0714_REV01",CALC_CONN_TEBB0714_REV01!$F:$H,IF($H$4="TEBT0714_REV01",CALC_CONN_TEBT0714_REV01!$F:$H))),3,0)="--",VLOOKUP($D198&amp;"-"&amp;$E198,IF($H$4="TEBA0714_REV01",CALC_CONN_TEBA0714_REV01!$F:$H,IF($H$4="TEBB0714_REV01",CALC_CONN_TEBB0714_REV01!$F:$H,IF($H$4="TEBT0714_REV01",CALC_CONN_TEBT0714_REV01!$F:$H))),2,0),VLOOKUP($D198&amp;"-"&amp;$E198,IF($H$4="TEBA0714_REV01",CALC_CONN_TEBA0714_REV01!$F:$H,IF($H$4="TEBB0714_REV01",CALC_CONN_TEBB0714_REV01!$F:$H,IF($H$4="TEBT0714_REV01",CALC_CONN_TEBT0714_REV01!$F:$H))),3,0)),"---")</f>
        <v>---</v>
      </c>
      <c r="J198" s="23" t="str">
        <f>IFERROR(VLOOKUP(I198,IF($H$4="TEBA0714_REV01",RAW_c_TEBA0714_REV01!$AE:$AM,IF($H$4="TEBB0714_REV01",RAW_c_TEBB0714_REV01!$AE:$AM,IF($H$4="TEBT0714_REV01",RAW_c_TEBT0714_REV01!$AE:$AM))),9,0),"---")</f>
        <v>---</v>
      </c>
      <c r="K198" s="23" t="str">
        <f>IFERROR(VLOOKUP(D198&amp;"-"&amp;E198,IF($H$4="TEBA0714_REV01",RAW_c_TEBA0714_REV01!$AD:$AK,IF($H$4="TEBB0714_REV01",RAW_c_TEBB0714_REV01!$AD:$AK,IF($H$4="TEBT0714_REV01",RAW_c_TEBT0714_REV01!$AD:$AK,"???"))),6,0),"---")</f>
        <v>---</v>
      </c>
      <c r="L198" s="23" t="str">
        <f>IFERROR(VLOOKUP(D198&amp;"-"&amp;E198,IF($H$4="TEBA0714_REV01",RAW_c_TEBA0714_REV01!$AD:$AL,IF($H$4="TEBB0714_REV01",RAW_c_TEBB0714_REV01!$AD:$AL,IF($H$4="TEBT0714_REV01",RAW_c_TEBT0714_REV01!$AD:$AL,"???"))),9,0),"---")</f>
        <v>---</v>
      </c>
      <c r="M198" s="23" t="str">
        <f>IFERROR(IF(VLOOKUP($F198&amp;"-"&amp;$G198,IF($M$4="TE0714_REV01",RAW_m_TE0714_REV01!$F:$AU,IF($M$4="TE0714_REV02",RAW_m_TE0714_REV02!$F:$AU,IF($M$4="TE0714_REV03",RAW_m_TE0714_REV03!$F:$AU))),43,0)="--","---",IF($M$4="TE0714_REV01",RAW_m_TE0714_REV01!$AT198&amp; " --&gt; " &amp;RAW_m_TE0714_REV01!$AU198&amp; " --&gt; ",IF($M$4="TE0714_REV02",RAW_m_TE0714_REV02!$AT198&amp; " --&gt; " &amp;RAW_m_TE0714_REV02!$AU198&amp; " --&gt; ",IF($M$4="TE0714_REV03",RAW_m_TE0714_REV03!$AT198&amp; " --&gt; " &amp;RAW_m_TE0714_REV03!$AU198&amp; " --&gt; ")))),"---")</f>
        <v>---</v>
      </c>
      <c r="N198" s="23" t="str">
        <f>IFERROR(VLOOKUP(F198&amp;"-"&amp;G198,IF($M$4="TE0714_REV01",RAW_m_TE0714_REV01!$AD:$AJ,IF($M$4="TE0714_REV02",RAW_m_TE0714_REV02!$AD:$AJ,IF($M$4="TE0714_REV03",RAW_m_TE0714_REV03!$AD:$AJ))),7,0),"---")</f>
        <v>---</v>
      </c>
      <c r="O198" s="23" t="str">
        <f>IFERROR(VLOOKUP(N198,IF($M$4="TE0714_REV01",RAW_m_TE0714_REV01!$AJ:$AK,IF($M$4="TE0714_REV02",RAW_m_TE0714_REV02!$AJ:$AK,IF($M$4="TE0714_REV03",RAW_m_TE0714_REV03!$AJ:$AK))),2,0),"---")</f>
        <v>---</v>
      </c>
      <c r="P198" s="23" t="str">
        <f>IFERROR(VLOOKUP(F198&amp;"-"&amp;G198,IF($M$4="TE0714_REV01",RAW_m_TE0714_REV01!$AD:$AG,IF($M$4="TE0714_REV02",RAW_m_TE0714_REV02!$AD:$AG,IF($M$4="TE0714_REV03",RAW_m_TE0714_REV03!$AD:$AG))),3,0),"---")</f>
        <v>---</v>
      </c>
      <c r="Q198" s="23" t="str">
        <f>IFERROR(VLOOKUP(N198,IF($M$4="TE0714_REV01",RAW_m_TE0714_REV01!$AE:$AH,IF($M$4="TE0714_REV02",RAW_m_TE0714_REV02!$AE:$AH,IF($M$4="TE0714_REV03",RAW_m_TE0714_REV03!$AE:$AH))),4,0),"---")</f>
        <v>---</v>
      </c>
      <c r="R198" s="23" t="str">
        <f>IFERROR(VLOOKUP(F198&amp;"-"&amp;G198,IF($M$4="TE0714_REV01",RAW_m_TE0714_REV01!$AD:$AG,IF($M$4="TE0714_REV02",RAW_m_TE0714_REV02!$AD:$AG,IF($M$4="TE0714_REV03",RAW_m_TE0714_REV03!$AD:$AG))),4,0),"---")</f>
        <v>---</v>
      </c>
    </row>
    <row r="199" spans="2:18" x14ac:dyDescent="0.25">
      <c r="B199" s="4">
        <v>194</v>
      </c>
      <c r="C199" s="23" t="str">
        <f>IFERROR(INDEX(B2B!A:F,MATCH('B2B Pin Table'!B199,B2B!A:A,0),6),"---")</f>
        <v>94</v>
      </c>
      <c r="D199" s="57" t="str">
        <f>IFERROR(IF((COUNTIF(B2B!A195:K195,H197)&lt;0),"---",INDEX(B2B!A:K,MATCH('B2B Pin Table'!B199,B2B!A:A,0),2)),"---")</f>
        <v>JM2</v>
      </c>
      <c r="E199" s="58" t="str">
        <f>IFERROR(IF((COUNTIF(B2B!A195:K195,H197)&lt;0),"---",INDEX(B2B!A:K,MATCH('B2B Pin Table'!B199,B2B!A:A,0),3)),"---")</f>
        <v>93</v>
      </c>
      <c r="F199" s="57" t="str">
        <f>IFERROR(IF((COUNTIF(B2B!A195:K195,L197)&lt;0),"---",INDEX(B2B!A:K,MATCH('B2B Pin Table'!B199,B2B!A:A,0),4)),"---")</f>
        <v>JM2</v>
      </c>
      <c r="G199" s="23" t="str">
        <f>IFERROR(IF((COUNTIF(B2B!A195:K195,L197)&lt;0),"---",INDEX(B2B!A:K,MATCH('B2B Pin Table'!B199,B2B!A:A,0),5)),"---")</f>
        <v>94</v>
      </c>
      <c r="H199" s="23" t="str">
        <f>IFERROR(IF(VLOOKUP($D199&amp;"-"&amp;$E199,IF($H$4="TEBA0714_REV01",CALC_CONN_TEBA0714_REV01!$F:$I,IF($H$4="TEBB0714_REV01",CALC_CONN_TEBB0714_REV01!$F:$I,IF($H$4="TEBT0714_REV01",CALC_CONN_TEBT0714_REV01!$F:$I))),4,0)="--","---",IF($H$4="TEBA0714_REV01",CALC_CONN_TEBA0714_REV01!$G199&amp; " --&gt; " &amp;CALC_CONN_TEBA0714_REV01!$I199&amp; " --&gt; ",IF($H$4="TEBB0714_REV01",CALC_CONN_TEBB0714_REV01!$G199&amp; " --&gt; " &amp;CALC_CONN_TEBB0714_REV01!$I199&amp; " --&gt; ",IF($H$4="TEBT0714_REV01",CALC_CONN_TEBT0714_REV01!$G199&amp; " --&gt; " &amp;CALC_CONN_TEBT0714_REV01!$I199&amp; " --&gt; ")))),"---")</f>
        <v>---</v>
      </c>
      <c r="I199" s="23" t="str">
        <f>IFERROR(IF(VLOOKUP($D199&amp;"-"&amp;$E199,IF($H$4="TEBA0714_REV01",CALC_CONN_TEBA0714_REV01!$F:$H,IF($H$4="TEBB0714_REV01",CALC_CONN_TEBB0714_REV01!$F:$H,IF($H$4="TEBT0714_REV01",CALC_CONN_TEBT0714_REV01!$F:$H))),3,0)="--",VLOOKUP($D199&amp;"-"&amp;$E199,IF($H$4="TEBA0714_REV01",CALC_CONN_TEBA0714_REV01!$F:$H,IF($H$4="TEBB0714_REV01",CALC_CONN_TEBB0714_REV01!$F:$H,IF($H$4="TEBT0714_REV01",CALC_CONN_TEBT0714_REV01!$F:$H))),2,0),VLOOKUP($D199&amp;"-"&amp;$E199,IF($H$4="TEBA0714_REV01",CALC_CONN_TEBA0714_REV01!$F:$H,IF($H$4="TEBB0714_REV01",CALC_CONN_TEBB0714_REV01!$F:$H,IF($H$4="TEBT0714_REV01",CALC_CONN_TEBT0714_REV01!$F:$H))),3,0)),"---")</f>
        <v>---</v>
      </c>
      <c r="J199" s="23" t="str">
        <f>IFERROR(VLOOKUP(I199,IF($H$4="TEBA0714_REV01",RAW_c_TEBA0714_REV01!$AE:$AM,IF($H$4="TEBB0714_REV01",RAW_c_TEBB0714_REV01!$AE:$AM,IF($H$4="TEBT0714_REV01",RAW_c_TEBT0714_REV01!$AE:$AM))),9,0),"---")</f>
        <v>---</v>
      </c>
      <c r="K199" s="23" t="str">
        <f>IFERROR(VLOOKUP(D199&amp;"-"&amp;E199,IF($H$4="TEBA0714_REV01",RAW_c_TEBA0714_REV01!$AD:$AK,IF($H$4="TEBB0714_REV01",RAW_c_TEBB0714_REV01!$AD:$AK,IF($H$4="TEBT0714_REV01",RAW_c_TEBT0714_REV01!$AD:$AK,"???"))),6,0),"---")</f>
        <v>---</v>
      </c>
      <c r="L199" s="23" t="str">
        <f>IFERROR(VLOOKUP(D199&amp;"-"&amp;E199,IF($H$4="TEBA0714_REV01",RAW_c_TEBA0714_REV01!$AD:$AL,IF($H$4="TEBB0714_REV01",RAW_c_TEBB0714_REV01!$AD:$AL,IF($H$4="TEBT0714_REV01",RAW_c_TEBT0714_REV01!$AD:$AL,"???"))),9,0),"---")</f>
        <v>---</v>
      </c>
      <c r="M199" s="23" t="str">
        <f>IFERROR(IF(VLOOKUP($F199&amp;"-"&amp;$G199,IF($M$4="TE0714_REV01",RAW_m_TE0714_REV01!$F:$AU,IF($M$4="TE0714_REV02",RAW_m_TE0714_REV02!$F:$AU,IF($M$4="TE0714_REV03",RAW_m_TE0714_REV03!$F:$AU))),43,0)="--","---",IF($M$4="TE0714_REV01",RAW_m_TE0714_REV01!$AT199&amp; " --&gt; " &amp;RAW_m_TE0714_REV01!$AU199&amp; " --&gt; ",IF($M$4="TE0714_REV02",RAW_m_TE0714_REV02!$AT199&amp; " --&gt; " &amp;RAW_m_TE0714_REV02!$AU199&amp; " --&gt; ",IF($M$4="TE0714_REV03",RAW_m_TE0714_REV03!$AT199&amp; " --&gt; " &amp;RAW_m_TE0714_REV03!$AU199&amp; " --&gt; ")))),"---")</f>
        <v>---</v>
      </c>
      <c r="N199" s="23" t="str">
        <f>IFERROR(VLOOKUP(F199&amp;"-"&amp;G199,IF($M$4="TE0714_REV01",RAW_m_TE0714_REV01!$AD:$AJ,IF($M$4="TE0714_REV02",RAW_m_TE0714_REV02!$AD:$AJ,IF($M$4="TE0714_REV03",RAW_m_TE0714_REV03!$AD:$AJ))),7,0),"---")</f>
        <v>---</v>
      </c>
      <c r="O199" s="23" t="str">
        <f>IFERROR(VLOOKUP(N199,IF($M$4="TE0714_REV01",RAW_m_TE0714_REV01!$AJ:$AK,IF($M$4="TE0714_REV02",RAW_m_TE0714_REV02!$AJ:$AK,IF($M$4="TE0714_REV03",RAW_m_TE0714_REV03!$AJ:$AK))),2,0),"---")</f>
        <v>---</v>
      </c>
      <c r="P199" s="23" t="str">
        <f>IFERROR(VLOOKUP(F199&amp;"-"&amp;G199,IF($M$4="TE0714_REV01",RAW_m_TE0714_REV01!$AD:$AG,IF($M$4="TE0714_REV02",RAW_m_TE0714_REV02!$AD:$AG,IF($M$4="TE0714_REV03",RAW_m_TE0714_REV03!$AD:$AG))),3,0),"---")</f>
        <v>---</v>
      </c>
      <c r="Q199" s="23" t="str">
        <f>IFERROR(VLOOKUP(N199,IF($M$4="TE0714_REV01",RAW_m_TE0714_REV01!$AE:$AH,IF($M$4="TE0714_REV02",RAW_m_TE0714_REV02!$AE:$AH,IF($M$4="TE0714_REV03",RAW_m_TE0714_REV03!$AE:$AH))),4,0),"---")</f>
        <v>---</v>
      </c>
      <c r="R199" s="23" t="str">
        <f>IFERROR(VLOOKUP(F199&amp;"-"&amp;G199,IF($M$4="TE0714_REV01",RAW_m_TE0714_REV01!$AD:$AG,IF($M$4="TE0714_REV02",RAW_m_TE0714_REV02!$AD:$AG,IF($M$4="TE0714_REV03",RAW_m_TE0714_REV03!$AD:$AG))),4,0),"---")</f>
        <v>---</v>
      </c>
    </row>
    <row r="200" spans="2:18" x14ac:dyDescent="0.25">
      <c r="B200" s="4">
        <v>195</v>
      </c>
      <c r="C200" s="23" t="str">
        <f>IFERROR(INDEX(B2B!A:F,MATCH('B2B Pin Table'!B200,B2B!A:A,0),6),"---")</f>
        <v>95</v>
      </c>
      <c r="D200" s="57" t="str">
        <f>IFERROR(IF((COUNTIF(B2B!A196:K196,H198)&lt;0),"---",INDEX(B2B!A:K,MATCH('B2B Pin Table'!B200,B2B!A:A,0),2)),"---")</f>
        <v>JM2</v>
      </c>
      <c r="E200" s="58" t="str">
        <f>IFERROR(IF((COUNTIF(B2B!A196:K196,H198)&lt;0),"---",INDEX(B2B!A:K,MATCH('B2B Pin Table'!B200,B2B!A:A,0),3)),"---")</f>
        <v>96</v>
      </c>
      <c r="F200" s="57" t="str">
        <f>IFERROR(IF((COUNTIF(B2B!A196:K196,L198)&lt;0),"---",INDEX(B2B!A:K,MATCH('B2B Pin Table'!B200,B2B!A:A,0),4)),"---")</f>
        <v>JM2</v>
      </c>
      <c r="G200" s="23" t="str">
        <f>IFERROR(IF((COUNTIF(B2B!A196:K196,L198)&lt;0),"---",INDEX(B2B!A:K,MATCH('B2B Pin Table'!B200,B2B!A:A,0),5)),"---")</f>
        <v>95</v>
      </c>
      <c r="H200" s="23" t="str">
        <f>IFERROR(IF(VLOOKUP($D200&amp;"-"&amp;$E200,IF($H$4="TEBA0714_REV01",CALC_CONN_TEBA0714_REV01!$F:$I,IF($H$4="TEBB0714_REV01",CALC_CONN_TEBB0714_REV01!$F:$I,IF($H$4="TEBT0714_REV01",CALC_CONN_TEBT0714_REV01!$F:$I))),4,0)="--","---",IF($H$4="TEBA0714_REV01",CALC_CONN_TEBA0714_REV01!$G200&amp; " --&gt; " &amp;CALC_CONN_TEBA0714_REV01!$I200&amp; " --&gt; ",IF($H$4="TEBB0714_REV01",CALC_CONN_TEBB0714_REV01!$G200&amp; " --&gt; " &amp;CALC_CONN_TEBB0714_REV01!$I200&amp; " --&gt; ",IF($H$4="TEBT0714_REV01",CALC_CONN_TEBT0714_REV01!$G200&amp; " --&gt; " &amp;CALC_CONN_TEBT0714_REV01!$I200&amp; " --&gt; ")))),"---")</f>
        <v>---</v>
      </c>
      <c r="I200" s="23" t="str">
        <f>IFERROR(IF(VLOOKUP($D200&amp;"-"&amp;$E200,IF($H$4="TEBA0714_REV01",CALC_CONN_TEBA0714_REV01!$F:$H,IF($H$4="TEBB0714_REV01",CALC_CONN_TEBB0714_REV01!$F:$H,IF($H$4="TEBT0714_REV01",CALC_CONN_TEBT0714_REV01!$F:$H))),3,0)="--",VLOOKUP($D200&amp;"-"&amp;$E200,IF($H$4="TEBA0714_REV01",CALC_CONN_TEBA0714_REV01!$F:$H,IF($H$4="TEBB0714_REV01",CALC_CONN_TEBB0714_REV01!$F:$H,IF($H$4="TEBT0714_REV01",CALC_CONN_TEBT0714_REV01!$F:$H))),2,0),VLOOKUP($D200&amp;"-"&amp;$E200,IF($H$4="TEBA0714_REV01",CALC_CONN_TEBA0714_REV01!$F:$H,IF($H$4="TEBB0714_REV01",CALC_CONN_TEBB0714_REV01!$F:$H,IF($H$4="TEBT0714_REV01",CALC_CONN_TEBT0714_REV01!$F:$H))),3,0)),"---")</f>
        <v>---</v>
      </c>
      <c r="J200" s="23" t="str">
        <f>IFERROR(VLOOKUP(I200,IF($H$4="TEBA0714_REV01",RAW_c_TEBA0714_REV01!$AE:$AM,IF($H$4="TEBB0714_REV01",RAW_c_TEBB0714_REV01!$AE:$AM,IF($H$4="TEBT0714_REV01",RAW_c_TEBT0714_REV01!$AE:$AM))),9,0),"---")</f>
        <v>---</v>
      </c>
      <c r="K200" s="23" t="str">
        <f>IFERROR(VLOOKUP(D200&amp;"-"&amp;E200,IF($H$4="TEBA0714_REV01",RAW_c_TEBA0714_REV01!$AD:$AK,IF($H$4="TEBB0714_REV01",RAW_c_TEBB0714_REV01!$AD:$AK,IF($H$4="TEBT0714_REV01",RAW_c_TEBT0714_REV01!$AD:$AK,"???"))),6,0),"---")</f>
        <v>---</v>
      </c>
      <c r="L200" s="23" t="str">
        <f>IFERROR(VLOOKUP(D200&amp;"-"&amp;E200,IF($H$4="TEBA0714_REV01",RAW_c_TEBA0714_REV01!$AD:$AL,IF($H$4="TEBB0714_REV01",RAW_c_TEBB0714_REV01!$AD:$AL,IF($H$4="TEBT0714_REV01",RAW_c_TEBT0714_REV01!$AD:$AL,"???"))),9,0),"---")</f>
        <v>---</v>
      </c>
      <c r="M200" s="23" t="str">
        <f>IFERROR(IF(VLOOKUP($F200&amp;"-"&amp;$G200,IF($M$4="TE0714_REV01",RAW_m_TE0714_REV01!$F:$AU,IF($M$4="TE0714_REV02",RAW_m_TE0714_REV02!$F:$AU,IF($M$4="TE0714_REV03",RAW_m_TE0714_REV03!$F:$AU))),43,0)="--","---",IF($M$4="TE0714_REV01",RAW_m_TE0714_REV01!$AT200&amp; " --&gt; " &amp;RAW_m_TE0714_REV01!$AU200&amp; " --&gt; ",IF($M$4="TE0714_REV02",RAW_m_TE0714_REV02!$AT200&amp; " --&gt; " &amp;RAW_m_TE0714_REV02!$AU200&amp; " --&gt; ",IF($M$4="TE0714_REV03",RAW_m_TE0714_REV03!$AT200&amp; " --&gt; " &amp;RAW_m_TE0714_REV03!$AU200&amp; " --&gt; ")))),"---")</f>
        <v>---</v>
      </c>
      <c r="N200" s="23" t="str">
        <f>IFERROR(VLOOKUP(F200&amp;"-"&amp;G200,IF($M$4="TE0714_REV01",RAW_m_TE0714_REV01!$AD:$AJ,IF($M$4="TE0714_REV02",RAW_m_TE0714_REV02!$AD:$AJ,IF($M$4="TE0714_REV03",RAW_m_TE0714_REV03!$AD:$AJ))),7,0),"---")</f>
        <v>---</v>
      </c>
      <c r="O200" s="23" t="str">
        <f>IFERROR(VLOOKUP(N200,IF($M$4="TE0714_REV01",RAW_m_TE0714_REV01!$AJ:$AK,IF($M$4="TE0714_REV02",RAW_m_TE0714_REV02!$AJ:$AK,IF($M$4="TE0714_REV03",RAW_m_TE0714_REV03!$AJ:$AK))),2,0),"---")</f>
        <v>---</v>
      </c>
      <c r="P200" s="23" t="str">
        <f>IFERROR(VLOOKUP(F200&amp;"-"&amp;G200,IF($M$4="TE0714_REV01",RAW_m_TE0714_REV01!$AD:$AG,IF($M$4="TE0714_REV02",RAW_m_TE0714_REV02!$AD:$AG,IF($M$4="TE0714_REV03",RAW_m_TE0714_REV03!$AD:$AG))),3,0),"---")</f>
        <v>---</v>
      </c>
      <c r="Q200" s="23" t="str">
        <f>IFERROR(VLOOKUP(N200,IF($M$4="TE0714_REV01",RAW_m_TE0714_REV01!$AE:$AH,IF($M$4="TE0714_REV02",RAW_m_TE0714_REV02!$AE:$AH,IF($M$4="TE0714_REV03",RAW_m_TE0714_REV03!$AE:$AH))),4,0),"---")</f>
        <v>---</v>
      </c>
      <c r="R200" s="23" t="str">
        <f>IFERROR(VLOOKUP(F200&amp;"-"&amp;G200,IF($M$4="TE0714_REV01",RAW_m_TE0714_REV01!$AD:$AG,IF($M$4="TE0714_REV02",RAW_m_TE0714_REV02!$AD:$AG,IF($M$4="TE0714_REV03",RAW_m_TE0714_REV03!$AD:$AG))),4,0),"---")</f>
        <v>---</v>
      </c>
    </row>
    <row r="201" spans="2:18" x14ac:dyDescent="0.25">
      <c r="B201" s="4">
        <v>196</v>
      </c>
      <c r="C201" s="23" t="str">
        <f>IFERROR(INDEX(B2B!A:F,MATCH('B2B Pin Table'!B201,B2B!A:A,0),6),"---")</f>
        <v>96</v>
      </c>
      <c r="D201" s="57" t="str">
        <f>IFERROR(IF((COUNTIF(B2B!A197:K197,H199)&lt;0),"---",INDEX(B2B!A:K,MATCH('B2B Pin Table'!B201,B2B!A:A,0),2)),"---")</f>
        <v>JM2</v>
      </c>
      <c r="E201" s="58" t="str">
        <f>IFERROR(IF((COUNTIF(B2B!A197:K197,H199)&lt;0),"---",INDEX(B2B!A:K,MATCH('B2B Pin Table'!B201,B2B!A:A,0),3)),"---")</f>
        <v>95</v>
      </c>
      <c r="F201" s="57" t="str">
        <f>IFERROR(IF((COUNTIF(B2B!A197:K197,L199)&lt;0),"---",INDEX(B2B!A:K,MATCH('B2B Pin Table'!B201,B2B!A:A,0),4)),"---")</f>
        <v>JM2</v>
      </c>
      <c r="G201" s="23" t="str">
        <f>IFERROR(IF((COUNTIF(B2B!A197:K197,L199)&lt;0),"---",INDEX(B2B!A:K,MATCH('B2B Pin Table'!B201,B2B!A:A,0),5)),"---")</f>
        <v>96</v>
      </c>
      <c r="H201" s="23" t="str">
        <f>IFERROR(IF(VLOOKUP($D201&amp;"-"&amp;$E201,IF($H$4="TEBA0714_REV01",CALC_CONN_TEBA0714_REV01!$F:$I,IF($H$4="TEBB0714_REV01",CALC_CONN_TEBB0714_REV01!$F:$I,IF($H$4="TEBT0714_REV01",CALC_CONN_TEBT0714_REV01!$F:$I))),4,0)="--","---",IF($H$4="TEBA0714_REV01",CALC_CONN_TEBA0714_REV01!$G201&amp; " --&gt; " &amp;CALC_CONN_TEBA0714_REV01!$I201&amp; " --&gt; ",IF($H$4="TEBB0714_REV01",CALC_CONN_TEBB0714_REV01!$G201&amp; " --&gt; " &amp;CALC_CONN_TEBB0714_REV01!$I201&amp; " --&gt; ",IF($H$4="TEBT0714_REV01",CALC_CONN_TEBT0714_REV01!$G201&amp; " --&gt; " &amp;CALC_CONN_TEBT0714_REV01!$I201&amp; " --&gt; ")))),"---")</f>
        <v>---</v>
      </c>
      <c r="I201" s="23" t="str">
        <f>IFERROR(IF(VLOOKUP($D201&amp;"-"&amp;$E201,IF($H$4="TEBA0714_REV01",CALC_CONN_TEBA0714_REV01!$F:$H,IF($H$4="TEBB0714_REV01",CALC_CONN_TEBB0714_REV01!$F:$H,IF($H$4="TEBT0714_REV01",CALC_CONN_TEBT0714_REV01!$F:$H))),3,0)="--",VLOOKUP($D201&amp;"-"&amp;$E201,IF($H$4="TEBA0714_REV01",CALC_CONN_TEBA0714_REV01!$F:$H,IF($H$4="TEBB0714_REV01",CALC_CONN_TEBB0714_REV01!$F:$H,IF($H$4="TEBT0714_REV01",CALC_CONN_TEBT0714_REV01!$F:$H))),2,0),VLOOKUP($D201&amp;"-"&amp;$E201,IF($H$4="TEBA0714_REV01",CALC_CONN_TEBA0714_REV01!$F:$H,IF($H$4="TEBB0714_REV01",CALC_CONN_TEBB0714_REV01!$F:$H,IF($H$4="TEBT0714_REV01",CALC_CONN_TEBT0714_REV01!$F:$H))),3,0)),"---")</f>
        <v>---</v>
      </c>
      <c r="J201" s="23" t="str">
        <f>IFERROR(VLOOKUP(I201,IF($H$4="TEBA0714_REV01",RAW_c_TEBA0714_REV01!$AE:$AM,IF($H$4="TEBB0714_REV01",RAW_c_TEBB0714_REV01!$AE:$AM,IF($H$4="TEBT0714_REV01",RAW_c_TEBT0714_REV01!$AE:$AM))),9,0),"---")</f>
        <v>---</v>
      </c>
      <c r="K201" s="23" t="str">
        <f>IFERROR(VLOOKUP(D201&amp;"-"&amp;E201,IF($H$4="TEBA0714_REV01",RAW_c_TEBA0714_REV01!$AD:$AK,IF($H$4="TEBB0714_REV01",RAW_c_TEBB0714_REV01!$AD:$AK,IF($H$4="TEBT0714_REV01",RAW_c_TEBT0714_REV01!$AD:$AK,"???"))),6,0),"---")</f>
        <v>---</v>
      </c>
      <c r="L201" s="23" t="str">
        <f>IFERROR(VLOOKUP(D201&amp;"-"&amp;E201,IF($H$4="TEBA0714_REV01",RAW_c_TEBA0714_REV01!$AD:$AL,IF($H$4="TEBB0714_REV01",RAW_c_TEBB0714_REV01!$AD:$AL,IF($H$4="TEBT0714_REV01",RAW_c_TEBT0714_REV01!$AD:$AL,"???"))),9,0),"---")</f>
        <v>---</v>
      </c>
      <c r="M201" s="23" t="str">
        <f>IFERROR(IF(VLOOKUP($F201&amp;"-"&amp;$G201,IF($M$4="TE0714_REV01",RAW_m_TE0714_REV01!$F:$AU,IF($M$4="TE0714_REV02",RAW_m_TE0714_REV02!$F:$AU,IF($M$4="TE0714_REV03",RAW_m_TE0714_REV03!$F:$AU))),43,0)="--","---",IF($M$4="TE0714_REV01",RAW_m_TE0714_REV01!$AT201&amp; " --&gt; " &amp;RAW_m_TE0714_REV01!$AU201&amp; " --&gt; ",IF($M$4="TE0714_REV02",RAW_m_TE0714_REV02!$AT201&amp; " --&gt; " &amp;RAW_m_TE0714_REV02!$AU201&amp; " --&gt; ",IF($M$4="TE0714_REV03",RAW_m_TE0714_REV03!$AT201&amp; " --&gt; " &amp;RAW_m_TE0714_REV03!$AU201&amp; " --&gt; ")))),"---")</f>
        <v>---</v>
      </c>
      <c r="N201" s="23" t="str">
        <f>IFERROR(VLOOKUP(F201&amp;"-"&amp;G201,IF($M$4="TE0714_REV01",RAW_m_TE0714_REV01!$AD:$AJ,IF($M$4="TE0714_REV02",RAW_m_TE0714_REV02!$AD:$AJ,IF($M$4="TE0714_REV03",RAW_m_TE0714_REV03!$AD:$AJ))),7,0),"---")</f>
        <v>---</v>
      </c>
      <c r="O201" s="23" t="str">
        <f>IFERROR(VLOOKUP(N201,IF($M$4="TE0714_REV01",RAW_m_TE0714_REV01!$AJ:$AK,IF($M$4="TE0714_REV02",RAW_m_TE0714_REV02!$AJ:$AK,IF($M$4="TE0714_REV03",RAW_m_TE0714_REV03!$AJ:$AK))),2,0),"---")</f>
        <v>---</v>
      </c>
      <c r="P201" s="23" t="str">
        <f>IFERROR(VLOOKUP(F201&amp;"-"&amp;G201,IF($M$4="TE0714_REV01",RAW_m_TE0714_REV01!$AD:$AG,IF($M$4="TE0714_REV02",RAW_m_TE0714_REV02!$AD:$AG,IF($M$4="TE0714_REV03",RAW_m_TE0714_REV03!$AD:$AG))),3,0),"---")</f>
        <v>---</v>
      </c>
      <c r="Q201" s="23" t="str">
        <f>IFERROR(VLOOKUP(N201,IF($M$4="TE0714_REV01",RAW_m_TE0714_REV01!$AE:$AH,IF($M$4="TE0714_REV02",RAW_m_TE0714_REV02!$AE:$AH,IF($M$4="TE0714_REV03",RAW_m_TE0714_REV03!$AE:$AH))),4,0),"---")</f>
        <v>---</v>
      </c>
      <c r="R201" s="23" t="str">
        <f>IFERROR(VLOOKUP(F201&amp;"-"&amp;G201,IF($M$4="TE0714_REV01",RAW_m_TE0714_REV01!$AD:$AG,IF($M$4="TE0714_REV02",RAW_m_TE0714_REV02!$AD:$AG,IF($M$4="TE0714_REV03",RAW_m_TE0714_REV03!$AD:$AG))),4,0),"---")</f>
        <v>---</v>
      </c>
    </row>
    <row r="202" spans="2:18" x14ac:dyDescent="0.25">
      <c r="B202" s="4">
        <v>197</v>
      </c>
      <c r="C202" s="23" t="str">
        <f>IFERROR(INDEX(B2B!A:F,MATCH('B2B Pin Table'!B202,B2B!A:A,0),6),"---")</f>
        <v>97</v>
      </c>
      <c r="D202" s="57" t="str">
        <f>IFERROR(IF((COUNTIF(B2B!A198:K198,H200)&lt;0),"---",INDEX(B2B!A:K,MATCH('B2B Pin Table'!B202,B2B!A:A,0),2)),"---")</f>
        <v>JM2</v>
      </c>
      <c r="E202" s="58" t="str">
        <f>IFERROR(IF((COUNTIF(B2B!A198:K198,H200)&lt;0),"---",INDEX(B2B!A:K,MATCH('B2B Pin Table'!B202,B2B!A:A,0),3)),"---")</f>
        <v>98</v>
      </c>
      <c r="F202" s="57" t="str">
        <f>IFERROR(IF((COUNTIF(B2B!A198:K198,L200)&lt;0),"---",INDEX(B2B!A:K,MATCH('B2B Pin Table'!B202,B2B!A:A,0),4)),"---")</f>
        <v>JM2</v>
      </c>
      <c r="G202" s="23" t="str">
        <f>IFERROR(IF((COUNTIF(B2B!A198:K198,L200)&lt;0),"---",INDEX(B2B!A:K,MATCH('B2B Pin Table'!B202,B2B!A:A,0),5)),"---")</f>
        <v>97</v>
      </c>
      <c r="H202" s="23" t="str">
        <f>IFERROR(IF(VLOOKUP($D202&amp;"-"&amp;$E202,IF($H$4="TEBA0714_REV01",CALC_CONN_TEBA0714_REV01!$F:$I,IF($H$4="TEBB0714_REV01",CALC_CONN_TEBB0714_REV01!$F:$I,IF($H$4="TEBT0714_REV01",CALC_CONN_TEBT0714_REV01!$F:$I))),4,0)="--","---",IF($H$4="TEBA0714_REV01",CALC_CONN_TEBA0714_REV01!$G202&amp; " --&gt; " &amp;CALC_CONN_TEBA0714_REV01!$I202&amp; " --&gt; ",IF($H$4="TEBB0714_REV01",CALC_CONN_TEBB0714_REV01!$G202&amp; " --&gt; " &amp;CALC_CONN_TEBB0714_REV01!$I202&amp; " --&gt; ",IF($H$4="TEBT0714_REV01",CALC_CONN_TEBT0714_REV01!$G202&amp; " --&gt; " &amp;CALC_CONN_TEBT0714_REV01!$I202&amp; " --&gt; ")))),"---")</f>
        <v>---</v>
      </c>
      <c r="I202" s="23" t="str">
        <f>IFERROR(IF(VLOOKUP($D202&amp;"-"&amp;$E202,IF($H$4="TEBA0714_REV01",CALC_CONN_TEBA0714_REV01!$F:$H,IF($H$4="TEBB0714_REV01",CALC_CONN_TEBB0714_REV01!$F:$H,IF($H$4="TEBT0714_REV01",CALC_CONN_TEBT0714_REV01!$F:$H))),3,0)="--",VLOOKUP($D202&amp;"-"&amp;$E202,IF($H$4="TEBA0714_REV01",CALC_CONN_TEBA0714_REV01!$F:$H,IF($H$4="TEBB0714_REV01",CALC_CONN_TEBB0714_REV01!$F:$H,IF($H$4="TEBT0714_REV01",CALC_CONN_TEBT0714_REV01!$F:$H))),2,0),VLOOKUP($D202&amp;"-"&amp;$E202,IF($H$4="TEBA0714_REV01",CALC_CONN_TEBA0714_REV01!$F:$H,IF($H$4="TEBB0714_REV01",CALC_CONN_TEBB0714_REV01!$F:$H,IF($H$4="TEBT0714_REV01",CALC_CONN_TEBT0714_REV01!$F:$H))),3,0)),"---")</f>
        <v>---</v>
      </c>
      <c r="J202" s="23" t="str">
        <f>IFERROR(VLOOKUP(I202,IF($H$4="TEBA0714_REV01",RAW_c_TEBA0714_REV01!$AE:$AM,IF($H$4="TEBB0714_REV01",RAW_c_TEBB0714_REV01!$AE:$AM,IF($H$4="TEBT0714_REV01",RAW_c_TEBT0714_REV01!$AE:$AM))),9,0),"---")</f>
        <v>---</v>
      </c>
      <c r="K202" s="23" t="str">
        <f>IFERROR(VLOOKUP(D202&amp;"-"&amp;E202,IF($H$4="TEBA0714_REV01",RAW_c_TEBA0714_REV01!$AD:$AK,IF($H$4="TEBB0714_REV01",RAW_c_TEBB0714_REV01!$AD:$AK,IF($H$4="TEBT0714_REV01",RAW_c_TEBT0714_REV01!$AD:$AK,"???"))),6,0),"---")</f>
        <v>---</v>
      </c>
      <c r="L202" s="23" t="str">
        <f>IFERROR(VLOOKUP(D202&amp;"-"&amp;E202,IF($H$4="TEBA0714_REV01",RAW_c_TEBA0714_REV01!$AD:$AL,IF($H$4="TEBB0714_REV01",RAW_c_TEBB0714_REV01!$AD:$AL,IF($H$4="TEBT0714_REV01",RAW_c_TEBT0714_REV01!$AD:$AL,"???"))),9,0),"---")</f>
        <v>---</v>
      </c>
      <c r="M202" s="23" t="str">
        <f>IFERROR(IF(VLOOKUP($F202&amp;"-"&amp;$G202,IF($M$4="TE0714_REV01",RAW_m_TE0714_REV01!$F:$AU,IF($M$4="TE0714_REV02",RAW_m_TE0714_REV02!$F:$AU,IF($M$4="TE0714_REV03",RAW_m_TE0714_REV03!$F:$AU))),43,0)="--","---",IF($M$4="TE0714_REV01",RAW_m_TE0714_REV01!$AT202&amp; " --&gt; " &amp;RAW_m_TE0714_REV01!$AU202&amp; " --&gt; ",IF($M$4="TE0714_REV02",RAW_m_TE0714_REV02!$AT202&amp; " --&gt; " &amp;RAW_m_TE0714_REV02!$AU202&amp; " --&gt; ",IF($M$4="TE0714_REV03",RAW_m_TE0714_REV03!$AT202&amp; " --&gt; " &amp;RAW_m_TE0714_REV03!$AU202&amp; " --&gt; ")))),"---")</f>
        <v>---</v>
      </c>
      <c r="N202" s="23" t="str">
        <f>IFERROR(VLOOKUP(F202&amp;"-"&amp;G202,IF($M$4="TE0714_REV01",RAW_m_TE0714_REV01!$AD:$AJ,IF($M$4="TE0714_REV02",RAW_m_TE0714_REV02!$AD:$AJ,IF($M$4="TE0714_REV03",RAW_m_TE0714_REV03!$AD:$AJ))),7,0),"---")</f>
        <v>---</v>
      </c>
      <c r="O202" s="23" t="str">
        <f>IFERROR(VLOOKUP(N202,IF($M$4="TE0714_REV01",RAW_m_TE0714_REV01!$AJ:$AK,IF($M$4="TE0714_REV02",RAW_m_TE0714_REV02!$AJ:$AK,IF($M$4="TE0714_REV03",RAW_m_TE0714_REV03!$AJ:$AK))),2,0),"---")</f>
        <v>---</v>
      </c>
      <c r="P202" s="23" t="str">
        <f>IFERROR(VLOOKUP(F202&amp;"-"&amp;G202,IF($M$4="TE0714_REV01",RAW_m_TE0714_REV01!$AD:$AG,IF($M$4="TE0714_REV02",RAW_m_TE0714_REV02!$AD:$AG,IF($M$4="TE0714_REV03",RAW_m_TE0714_REV03!$AD:$AG))),3,0),"---")</f>
        <v>---</v>
      </c>
      <c r="Q202" s="23" t="str">
        <f>IFERROR(VLOOKUP(N202,IF($M$4="TE0714_REV01",RAW_m_TE0714_REV01!$AE:$AH,IF($M$4="TE0714_REV02",RAW_m_TE0714_REV02!$AE:$AH,IF($M$4="TE0714_REV03",RAW_m_TE0714_REV03!$AE:$AH))),4,0),"---")</f>
        <v>---</v>
      </c>
      <c r="R202" s="23" t="str">
        <f>IFERROR(VLOOKUP(F202&amp;"-"&amp;G202,IF($M$4="TE0714_REV01",RAW_m_TE0714_REV01!$AD:$AG,IF($M$4="TE0714_REV02",RAW_m_TE0714_REV02!$AD:$AG,IF($M$4="TE0714_REV03",RAW_m_TE0714_REV03!$AD:$AG))),4,0),"---")</f>
        <v>---</v>
      </c>
    </row>
    <row r="203" spans="2:18" x14ac:dyDescent="0.25">
      <c r="B203" s="4">
        <v>198</v>
      </c>
      <c r="C203" s="23" t="str">
        <f>IFERROR(INDEX(B2B!A:F,MATCH('B2B Pin Table'!B203,B2B!A:A,0),6),"---")</f>
        <v>98</v>
      </c>
      <c r="D203" s="57" t="str">
        <f>IFERROR(IF((COUNTIF(B2B!A199:K199,H201)&lt;0),"---",INDEX(B2B!A:K,MATCH('B2B Pin Table'!B203,B2B!A:A,0),2)),"---")</f>
        <v>JM2</v>
      </c>
      <c r="E203" s="58" t="str">
        <f>IFERROR(IF((COUNTIF(B2B!A199:K199,H201)&lt;0),"---",INDEX(B2B!A:K,MATCH('B2B Pin Table'!B203,B2B!A:A,0),3)),"---")</f>
        <v>97</v>
      </c>
      <c r="F203" s="57" t="str">
        <f>IFERROR(IF((COUNTIF(B2B!A199:K199,L201)&lt;0),"---",INDEX(B2B!A:K,MATCH('B2B Pin Table'!B203,B2B!A:A,0),4)),"---")</f>
        <v>JM2</v>
      </c>
      <c r="G203" s="23" t="str">
        <f>IFERROR(IF((COUNTIF(B2B!A199:K199,L201)&lt;0),"---",INDEX(B2B!A:K,MATCH('B2B Pin Table'!B203,B2B!A:A,0),5)),"---")</f>
        <v>98</v>
      </c>
      <c r="H203" s="23" t="str">
        <f>IFERROR(IF(VLOOKUP($D203&amp;"-"&amp;$E203,IF($H$4="TEBA0714_REV01",CALC_CONN_TEBA0714_REV01!$F:$I,IF($H$4="TEBB0714_REV01",CALC_CONN_TEBB0714_REV01!$F:$I,IF($H$4="TEBT0714_REV01",CALC_CONN_TEBT0714_REV01!$F:$I))),4,0)="--","---",IF($H$4="TEBA0714_REV01",CALC_CONN_TEBA0714_REV01!$G203&amp; " --&gt; " &amp;CALC_CONN_TEBA0714_REV01!$I203&amp; " --&gt; ",IF($H$4="TEBB0714_REV01",CALC_CONN_TEBB0714_REV01!$G203&amp; " --&gt; " &amp;CALC_CONN_TEBB0714_REV01!$I203&amp; " --&gt; ",IF($H$4="TEBT0714_REV01",CALC_CONN_TEBT0714_REV01!$G203&amp; " --&gt; " &amp;CALC_CONN_TEBT0714_REV01!$I203&amp; " --&gt; ")))),"---")</f>
        <v>---</v>
      </c>
      <c r="I203" s="23" t="str">
        <f>IFERROR(IF(VLOOKUP($D203&amp;"-"&amp;$E203,IF($H$4="TEBA0714_REV01",CALC_CONN_TEBA0714_REV01!$F:$H,IF($H$4="TEBB0714_REV01",CALC_CONN_TEBB0714_REV01!$F:$H,IF($H$4="TEBT0714_REV01",CALC_CONN_TEBT0714_REV01!$F:$H))),3,0)="--",VLOOKUP($D203&amp;"-"&amp;$E203,IF($H$4="TEBA0714_REV01",CALC_CONN_TEBA0714_REV01!$F:$H,IF($H$4="TEBB0714_REV01",CALC_CONN_TEBB0714_REV01!$F:$H,IF($H$4="TEBT0714_REV01",CALC_CONN_TEBT0714_REV01!$F:$H))),2,0),VLOOKUP($D203&amp;"-"&amp;$E203,IF($H$4="TEBA0714_REV01",CALC_CONN_TEBA0714_REV01!$F:$H,IF($H$4="TEBB0714_REV01",CALC_CONN_TEBB0714_REV01!$F:$H,IF($H$4="TEBT0714_REV01",CALC_CONN_TEBT0714_REV01!$F:$H))),3,0)),"---")</f>
        <v>---</v>
      </c>
      <c r="J203" s="23" t="str">
        <f>IFERROR(VLOOKUP(I203,IF($H$4="TEBA0714_REV01",RAW_c_TEBA0714_REV01!$AE:$AM,IF($H$4="TEBB0714_REV01",RAW_c_TEBB0714_REV01!$AE:$AM,IF($H$4="TEBT0714_REV01",RAW_c_TEBT0714_REV01!$AE:$AM))),9,0),"---")</f>
        <v>---</v>
      </c>
      <c r="K203" s="23" t="str">
        <f>IFERROR(VLOOKUP(D203&amp;"-"&amp;E203,IF($H$4="TEBA0714_REV01",RAW_c_TEBA0714_REV01!$AD:$AK,IF($H$4="TEBB0714_REV01",RAW_c_TEBB0714_REV01!$AD:$AK,IF($H$4="TEBT0714_REV01",RAW_c_TEBT0714_REV01!$AD:$AK,"???"))),6,0),"---")</f>
        <v>---</v>
      </c>
      <c r="L203" s="23" t="str">
        <f>IFERROR(VLOOKUP(D203&amp;"-"&amp;E203,IF($H$4="TEBA0714_REV01",RAW_c_TEBA0714_REV01!$AD:$AL,IF($H$4="TEBB0714_REV01",RAW_c_TEBB0714_REV01!$AD:$AL,IF($H$4="TEBT0714_REV01",RAW_c_TEBT0714_REV01!$AD:$AL,"???"))),9,0),"---")</f>
        <v>---</v>
      </c>
      <c r="M203" s="23" t="str">
        <f>IFERROR(IF(VLOOKUP($F203&amp;"-"&amp;$G203,IF($M$4="TE0714_REV01",RAW_m_TE0714_REV01!$F:$AU,IF($M$4="TE0714_REV02",RAW_m_TE0714_REV02!$F:$AU,IF($M$4="TE0714_REV03",RAW_m_TE0714_REV03!$F:$AU))),43,0)="--","---",IF($M$4="TE0714_REV01",RAW_m_TE0714_REV01!$AT203&amp; " --&gt; " &amp;RAW_m_TE0714_REV01!$AU203&amp; " --&gt; ",IF($M$4="TE0714_REV02",RAW_m_TE0714_REV02!$AT203&amp; " --&gt; " &amp;RAW_m_TE0714_REV02!$AU203&amp; " --&gt; ",IF($M$4="TE0714_REV03",RAW_m_TE0714_REV03!$AT203&amp; " --&gt; " &amp;RAW_m_TE0714_REV03!$AU203&amp; " --&gt; ")))),"---")</f>
        <v>---</v>
      </c>
      <c r="N203" s="23" t="str">
        <f>IFERROR(VLOOKUP(F203&amp;"-"&amp;G203,IF($M$4="TE0714_REV01",RAW_m_TE0714_REV01!$AD:$AJ,IF($M$4="TE0714_REV02",RAW_m_TE0714_REV02!$AD:$AJ,IF($M$4="TE0714_REV03",RAW_m_TE0714_REV03!$AD:$AJ))),7,0),"---")</f>
        <v>---</v>
      </c>
      <c r="O203" s="23" t="str">
        <f>IFERROR(VLOOKUP(N203,IF($M$4="TE0714_REV01",RAW_m_TE0714_REV01!$AJ:$AK,IF($M$4="TE0714_REV02",RAW_m_TE0714_REV02!$AJ:$AK,IF($M$4="TE0714_REV03",RAW_m_TE0714_REV03!$AJ:$AK))),2,0),"---")</f>
        <v>---</v>
      </c>
      <c r="P203" s="23" t="str">
        <f>IFERROR(VLOOKUP(F203&amp;"-"&amp;G203,IF($M$4="TE0714_REV01",RAW_m_TE0714_REV01!$AD:$AG,IF($M$4="TE0714_REV02",RAW_m_TE0714_REV02!$AD:$AG,IF($M$4="TE0714_REV03",RAW_m_TE0714_REV03!$AD:$AG))),3,0),"---")</f>
        <v>---</v>
      </c>
      <c r="Q203" s="23" t="str">
        <f>IFERROR(VLOOKUP(N203,IF($M$4="TE0714_REV01",RAW_m_TE0714_REV01!$AE:$AH,IF($M$4="TE0714_REV02",RAW_m_TE0714_REV02!$AE:$AH,IF($M$4="TE0714_REV03",RAW_m_TE0714_REV03!$AE:$AH))),4,0),"---")</f>
        <v>---</v>
      </c>
      <c r="R203" s="23" t="str">
        <f>IFERROR(VLOOKUP(F203&amp;"-"&amp;G203,IF($M$4="TE0714_REV01",RAW_m_TE0714_REV01!$AD:$AG,IF($M$4="TE0714_REV02",RAW_m_TE0714_REV02!$AD:$AG,IF($M$4="TE0714_REV03",RAW_m_TE0714_REV03!$AD:$AG))),4,0),"---")</f>
        <v>---</v>
      </c>
    </row>
    <row r="204" spans="2:18" x14ac:dyDescent="0.25">
      <c r="B204" s="4">
        <v>199</v>
      </c>
      <c r="C204" s="23" t="str">
        <f>IFERROR(INDEX(B2B!A:F,MATCH('B2B Pin Table'!B204,B2B!A:A,0),6),"---")</f>
        <v>99</v>
      </c>
      <c r="D204" s="57" t="str">
        <f>IFERROR(IF((COUNTIF(B2B!A200:K200,H202)&lt;0),"---",INDEX(B2B!A:K,MATCH('B2B Pin Table'!B204,B2B!A:A,0),2)),"---")</f>
        <v>JM2</v>
      </c>
      <c r="E204" s="58" t="str">
        <f>IFERROR(IF((COUNTIF(B2B!A200:K200,H202)&lt;0),"---",INDEX(B2B!A:K,MATCH('B2B Pin Table'!B204,B2B!A:A,0),3)),"---")</f>
        <v>100</v>
      </c>
      <c r="F204" s="57" t="str">
        <f>IFERROR(IF((COUNTIF(B2B!A200:K200,L202)&lt;0),"---",INDEX(B2B!A:K,MATCH('B2B Pin Table'!B204,B2B!A:A,0),4)),"---")</f>
        <v>JM2</v>
      </c>
      <c r="G204" s="23" t="str">
        <f>IFERROR(IF((COUNTIF(B2B!A200:K200,L202)&lt;0),"---",INDEX(B2B!A:K,MATCH('B2B Pin Table'!B204,B2B!A:A,0),5)),"---")</f>
        <v>99</v>
      </c>
      <c r="H204" s="23" t="str">
        <f>IFERROR(IF(VLOOKUP($D204&amp;"-"&amp;$E204,IF($H$4="TEBA0714_REV01",CALC_CONN_TEBA0714_REV01!$F:$I,IF($H$4="TEBB0714_REV01",CALC_CONN_TEBB0714_REV01!$F:$I,IF($H$4="TEBT0714_REV01",CALC_CONN_TEBT0714_REV01!$F:$I))),4,0)="--","---",IF($H$4="TEBA0714_REV01",CALC_CONN_TEBA0714_REV01!$G204&amp; " --&gt; " &amp;CALC_CONN_TEBA0714_REV01!$I204&amp; " --&gt; ",IF($H$4="TEBB0714_REV01",CALC_CONN_TEBB0714_REV01!$G204&amp; " --&gt; " &amp;CALC_CONN_TEBB0714_REV01!$I204&amp; " --&gt; ",IF($H$4="TEBT0714_REV01",CALC_CONN_TEBT0714_REV01!$G204&amp; " --&gt; " &amp;CALC_CONN_TEBT0714_REV01!$I204&amp; " --&gt; ")))),"---")</f>
        <v>---</v>
      </c>
      <c r="I204" s="23" t="str">
        <f>IFERROR(IF(VLOOKUP($D204&amp;"-"&amp;$E204,IF($H$4="TEBA0714_REV01",CALC_CONN_TEBA0714_REV01!$F:$H,IF($H$4="TEBB0714_REV01",CALC_CONN_TEBB0714_REV01!$F:$H,IF($H$4="TEBT0714_REV01",CALC_CONN_TEBT0714_REV01!$F:$H))),3,0)="--",VLOOKUP($D204&amp;"-"&amp;$E204,IF($H$4="TEBA0714_REV01",CALC_CONN_TEBA0714_REV01!$F:$H,IF($H$4="TEBB0714_REV01",CALC_CONN_TEBB0714_REV01!$F:$H,IF($H$4="TEBT0714_REV01",CALC_CONN_TEBT0714_REV01!$F:$H))),2,0),VLOOKUP($D204&amp;"-"&amp;$E204,IF($H$4="TEBA0714_REV01",CALC_CONN_TEBA0714_REV01!$F:$H,IF($H$4="TEBB0714_REV01",CALC_CONN_TEBB0714_REV01!$F:$H,IF($H$4="TEBT0714_REV01",CALC_CONN_TEBT0714_REV01!$F:$H))),3,0)),"---")</f>
        <v>---</v>
      </c>
      <c r="J204" s="23" t="str">
        <f>IFERROR(VLOOKUP(I204,IF($H$4="TEBA0714_REV01",RAW_c_TEBA0714_REV01!$AE:$AM,IF($H$4="TEBB0714_REV01",RAW_c_TEBB0714_REV01!$AE:$AM,IF($H$4="TEBT0714_REV01",RAW_c_TEBT0714_REV01!$AE:$AM))),9,0),"---")</f>
        <v>---</v>
      </c>
      <c r="K204" s="23" t="str">
        <f>IFERROR(VLOOKUP(D204&amp;"-"&amp;E204,IF($H$4="TEBA0714_REV01",RAW_c_TEBA0714_REV01!$AD:$AK,IF($H$4="TEBB0714_REV01",RAW_c_TEBB0714_REV01!$AD:$AK,IF($H$4="TEBT0714_REV01",RAW_c_TEBT0714_REV01!$AD:$AK,"???"))),6,0),"---")</f>
        <v>---</v>
      </c>
      <c r="L204" s="23" t="str">
        <f>IFERROR(VLOOKUP(D204&amp;"-"&amp;E204,IF($H$4="TEBA0714_REV01",RAW_c_TEBA0714_REV01!$AD:$AL,IF($H$4="TEBB0714_REV01",RAW_c_TEBB0714_REV01!$AD:$AL,IF($H$4="TEBT0714_REV01",RAW_c_TEBT0714_REV01!$AD:$AL,"???"))),9,0),"---")</f>
        <v>---</v>
      </c>
      <c r="M204" s="23" t="str">
        <f>IFERROR(IF(VLOOKUP($F204&amp;"-"&amp;$G204,IF($M$4="TE0714_REV01",RAW_m_TE0714_REV01!$F:$AU,IF($M$4="TE0714_REV02",RAW_m_TE0714_REV02!$F:$AU,IF($M$4="TE0714_REV03",RAW_m_TE0714_REV03!$F:$AU))),43,0)="--","---",IF($M$4="TE0714_REV01",RAW_m_TE0714_REV01!$AT204&amp; " --&gt; " &amp;RAW_m_TE0714_REV01!$AU204&amp; " --&gt; ",IF($M$4="TE0714_REV02",RAW_m_TE0714_REV02!$AT204&amp; " --&gt; " &amp;RAW_m_TE0714_REV02!$AU204&amp; " --&gt; ",IF($M$4="TE0714_REV03",RAW_m_TE0714_REV03!$AT204&amp; " --&gt; " &amp;RAW_m_TE0714_REV03!$AU204&amp; " --&gt; ")))),"---")</f>
        <v>---</v>
      </c>
      <c r="N204" s="23" t="str">
        <f>IFERROR(VLOOKUP(F204&amp;"-"&amp;G204,IF($M$4="TE0714_REV01",RAW_m_TE0714_REV01!$AD:$AJ,IF($M$4="TE0714_REV02",RAW_m_TE0714_REV02!$AD:$AJ,IF($M$4="TE0714_REV03",RAW_m_TE0714_REV03!$AD:$AJ))),7,0),"---")</f>
        <v>---</v>
      </c>
      <c r="O204" s="23" t="str">
        <f>IFERROR(VLOOKUP(N204,IF($M$4="TE0714_REV01",RAW_m_TE0714_REV01!$AJ:$AK,IF($M$4="TE0714_REV02",RAW_m_TE0714_REV02!$AJ:$AK,IF($M$4="TE0714_REV03",RAW_m_TE0714_REV03!$AJ:$AK))),2,0),"---")</f>
        <v>---</v>
      </c>
      <c r="P204" s="23" t="str">
        <f>IFERROR(VLOOKUP(F204&amp;"-"&amp;G204,IF($M$4="TE0714_REV01",RAW_m_TE0714_REV01!$AD:$AG,IF($M$4="TE0714_REV02",RAW_m_TE0714_REV02!$AD:$AG,IF($M$4="TE0714_REV03",RAW_m_TE0714_REV03!$AD:$AG))),3,0),"---")</f>
        <v>---</v>
      </c>
      <c r="Q204" s="23" t="str">
        <f>IFERROR(VLOOKUP(N204,IF($M$4="TE0714_REV01",RAW_m_TE0714_REV01!$AE:$AH,IF($M$4="TE0714_REV02",RAW_m_TE0714_REV02!$AE:$AH,IF($M$4="TE0714_REV03",RAW_m_TE0714_REV03!$AE:$AH))),4,0),"---")</f>
        <v>---</v>
      </c>
      <c r="R204" s="23" t="str">
        <f>IFERROR(VLOOKUP(F204&amp;"-"&amp;G204,IF($M$4="TE0714_REV01",RAW_m_TE0714_REV01!$AD:$AG,IF($M$4="TE0714_REV02",RAW_m_TE0714_REV02!$AD:$AG,IF($M$4="TE0714_REV03",RAW_m_TE0714_REV03!$AD:$AG))),4,0),"---")</f>
        <v>---</v>
      </c>
    </row>
    <row r="205" spans="2:18" x14ac:dyDescent="0.25">
      <c r="B205" s="4">
        <v>200</v>
      </c>
      <c r="C205" s="23" t="str">
        <f>IFERROR(INDEX(B2B!A:F,MATCH('B2B Pin Table'!B205,B2B!A:A,0),6),"---")</f>
        <v>100</v>
      </c>
      <c r="D205" s="57" t="str">
        <f>IFERROR(IF((COUNTIF(B2B!A201:K201,H203)&lt;0),"---",INDEX(B2B!A:K,MATCH('B2B Pin Table'!B205,B2B!A:A,0),2)),"---")</f>
        <v>JM2</v>
      </c>
      <c r="E205" s="58" t="str">
        <f>IFERROR(IF((COUNTIF(B2B!A201:K201,H203)&lt;0),"---",INDEX(B2B!A:K,MATCH('B2B Pin Table'!B205,B2B!A:A,0),3)),"---")</f>
        <v>99</v>
      </c>
      <c r="F205" s="57" t="str">
        <f>IFERROR(IF((COUNTIF(B2B!A201:K201,L203)&lt;0),"---",INDEX(B2B!A:K,MATCH('B2B Pin Table'!B205,B2B!A:A,0),4)),"---")</f>
        <v>JM2</v>
      </c>
      <c r="G205" s="23" t="str">
        <f>IFERROR(IF((COUNTIF(B2B!A201:K201,L203)&lt;0),"---",INDEX(B2B!A:K,MATCH('B2B Pin Table'!B205,B2B!A:A,0),5)),"---")</f>
        <v>100</v>
      </c>
      <c r="H205" s="23" t="str">
        <f>IFERROR(IF(VLOOKUP($D205&amp;"-"&amp;$E205,IF($H$4="TEBA0714_REV01",CALC_CONN_TEBA0714_REV01!$F:$I,IF($H$4="TEBB0714_REV01",CALC_CONN_TEBB0714_REV01!$F:$I,IF($H$4="TEBT0714_REV01",CALC_CONN_TEBT0714_REV01!$F:$I))),4,0)="--","---",IF($H$4="TEBA0714_REV01",CALC_CONN_TEBA0714_REV01!$G205&amp; " --&gt; " &amp;CALC_CONN_TEBA0714_REV01!$I205&amp; " --&gt; ",IF($H$4="TEBB0714_REV01",CALC_CONN_TEBB0714_REV01!$G205&amp; " --&gt; " &amp;CALC_CONN_TEBB0714_REV01!$I205&amp; " --&gt; ",IF($H$4="TEBT0714_REV01",CALC_CONN_TEBT0714_REV01!$G205&amp; " --&gt; " &amp;CALC_CONN_TEBT0714_REV01!$I205&amp; " --&gt; ")))),"---")</f>
        <v>---</v>
      </c>
      <c r="I205" s="23" t="str">
        <f>IFERROR(IF(VLOOKUP($D205&amp;"-"&amp;$E205,IF($H$4="TEBA0714_REV01",CALC_CONN_TEBA0714_REV01!$F:$H,IF($H$4="TEBB0714_REV01",CALC_CONN_TEBB0714_REV01!$F:$H,IF($H$4="TEBT0714_REV01",CALC_CONN_TEBT0714_REV01!$F:$H))),3,0)="--",VLOOKUP($D205&amp;"-"&amp;$E205,IF($H$4="TEBA0714_REV01",CALC_CONN_TEBA0714_REV01!$F:$H,IF($H$4="TEBB0714_REV01",CALC_CONN_TEBB0714_REV01!$F:$H,IF($H$4="TEBT0714_REV01",CALC_CONN_TEBT0714_REV01!$F:$H))),2,0),VLOOKUP($D205&amp;"-"&amp;$E205,IF($H$4="TEBA0714_REV01",CALC_CONN_TEBA0714_REV01!$F:$H,IF($H$4="TEBB0714_REV01",CALC_CONN_TEBB0714_REV01!$F:$H,IF($H$4="TEBT0714_REV01",CALC_CONN_TEBT0714_REV01!$F:$H))),3,0)),"---")</f>
        <v>---</v>
      </c>
      <c r="J205" s="23" t="str">
        <f>IFERROR(VLOOKUP(I205,IF($H$4="TEBA0714_REV01",RAW_c_TEBA0714_REV01!$AE:$AM,IF($H$4="TEBB0714_REV01",RAW_c_TEBB0714_REV01!$AE:$AM,IF($H$4="TEBT0714_REV01",RAW_c_TEBT0714_REV01!$AE:$AM))),9,0),"---")</f>
        <v>---</v>
      </c>
      <c r="K205" s="23" t="str">
        <f>IFERROR(VLOOKUP(D205&amp;"-"&amp;E205,IF($H$4="TEBA0714_REV01",RAW_c_TEBA0714_REV01!$AD:$AK,IF($H$4="TEBB0714_REV01",RAW_c_TEBB0714_REV01!$AD:$AK,IF($H$4="TEBT0714_REV01",RAW_c_TEBT0714_REV01!$AD:$AK,"???"))),6,0),"---")</f>
        <v>---</v>
      </c>
      <c r="L205" s="23" t="str">
        <f>IFERROR(VLOOKUP(D205&amp;"-"&amp;E205,IF($H$4="TEBA0714_REV01",RAW_c_TEBA0714_REV01!$AD:$AL,IF($H$4="TEBB0714_REV01",RAW_c_TEBB0714_REV01!$AD:$AL,IF($H$4="TEBT0714_REV01",RAW_c_TEBT0714_REV01!$AD:$AL,"???"))),9,0),"---")</f>
        <v>---</v>
      </c>
      <c r="M205" s="23" t="str">
        <f>IFERROR(IF(VLOOKUP($F205&amp;"-"&amp;$G205,IF($M$4="TE0714_REV01",RAW_m_TE0714_REV01!$F:$AU,IF($M$4="TE0714_REV02",RAW_m_TE0714_REV02!$F:$AU,IF($M$4="TE0714_REV03",RAW_m_TE0714_REV03!$F:$AU))),43,0)="--","---",IF($M$4="TE0714_REV01",RAW_m_TE0714_REV01!$AT205&amp; " --&gt; " &amp;RAW_m_TE0714_REV01!$AU205&amp; " --&gt; ",IF($M$4="TE0714_REV02",RAW_m_TE0714_REV02!$AT205&amp; " --&gt; " &amp;RAW_m_TE0714_REV02!$AU205&amp; " --&gt; ",IF($M$4="TE0714_REV03",RAW_m_TE0714_REV03!$AT205&amp; " --&gt; " &amp;RAW_m_TE0714_REV03!$AU205&amp; " --&gt; ")))),"---")</f>
        <v>---</v>
      </c>
      <c r="N205" s="23" t="str">
        <f>IFERROR(VLOOKUP(F205&amp;"-"&amp;G205,IF($M$4="TE0714_REV01",RAW_m_TE0714_REV01!$AD:$AJ,IF($M$4="TE0714_REV02",RAW_m_TE0714_REV02!$AD:$AJ,IF($M$4="TE0714_REV03",RAW_m_TE0714_REV03!$AD:$AJ))),7,0),"---")</f>
        <v>---</v>
      </c>
      <c r="O205" s="23" t="str">
        <f>IFERROR(VLOOKUP(N205,IF($M$4="TE0714_REV01",RAW_m_TE0714_REV01!$AJ:$AK,IF($M$4="TE0714_REV02",RAW_m_TE0714_REV02!$AJ:$AK,IF($M$4="TE0714_REV03",RAW_m_TE0714_REV03!$AJ:$AK))),2,0),"---")</f>
        <v>---</v>
      </c>
      <c r="P205" s="23" t="str">
        <f>IFERROR(VLOOKUP(F205&amp;"-"&amp;G205,IF($M$4="TE0714_REV01",RAW_m_TE0714_REV01!$AD:$AG,IF($M$4="TE0714_REV02",RAW_m_TE0714_REV02!$AD:$AG,IF($M$4="TE0714_REV03",RAW_m_TE0714_REV03!$AD:$AG))),3,0),"---")</f>
        <v>---</v>
      </c>
      <c r="Q205" s="23" t="str">
        <f>IFERROR(VLOOKUP(N205,IF($M$4="TE0714_REV01",RAW_m_TE0714_REV01!$AE:$AH,IF($M$4="TE0714_REV02",RAW_m_TE0714_REV02!$AE:$AH,IF($M$4="TE0714_REV03",RAW_m_TE0714_REV03!$AE:$AH))),4,0),"---")</f>
        <v>---</v>
      </c>
      <c r="R205" s="23" t="str">
        <f>IFERROR(VLOOKUP(F205&amp;"-"&amp;G205,IF($M$4="TE0714_REV01",RAW_m_TE0714_REV01!$AD:$AG,IF($M$4="TE0714_REV02",RAW_m_TE0714_REV02!$AD:$AG,IF($M$4="TE0714_REV03",RAW_m_TE0714_REV03!$AD:$AG))),4,0),"---")</f>
        <v>---</v>
      </c>
    </row>
  </sheetData>
  <autoFilter ref="B5:R6" xr:uid="{00000000-0009-0000-0000-000003000000}"/>
  <mergeCells count="4">
    <mergeCell ref="B2:R3"/>
    <mergeCell ref="C4:G4"/>
    <mergeCell ref="M4:R4"/>
    <mergeCell ref="H4:L4"/>
  </mergeCells>
  <conditionalFormatting sqref="D6:D205 F6:F205">
    <cfRule type="expression" dxfId="16" priority="20">
      <formula>$L6="---"</formula>
    </cfRule>
  </conditionalFormatting>
  <conditionalFormatting sqref="K6:K205">
    <cfRule type="expression" dxfId="15" priority="19">
      <formula>$K6&lt;&gt;"---"</formula>
    </cfRule>
  </conditionalFormatting>
  <conditionalFormatting sqref="P6:P205">
    <cfRule type="expression" dxfId="14" priority="17">
      <formula>$P6="--"</formula>
    </cfRule>
    <cfRule type="expression" dxfId="13" priority="18">
      <formula>$P6&lt;&gt;"---"</formula>
    </cfRule>
  </conditionalFormatting>
  <conditionalFormatting sqref="Q6:Q205">
    <cfRule type="expression" dxfId="12" priority="16">
      <formula>Q6&lt;&gt;"---"</formula>
    </cfRule>
  </conditionalFormatting>
  <conditionalFormatting sqref="G6:G205">
    <cfRule type="expression" dxfId="11" priority="7">
      <formula>ISODD(G6)</formula>
    </cfRule>
    <cfRule type="expression" dxfId="10" priority="15">
      <formula>ISEVEN(G6)</formula>
    </cfRule>
  </conditionalFormatting>
  <conditionalFormatting sqref="E6:E205">
    <cfRule type="expression" dxfId="9" priority="8">
      <formula>ISODD(E6)</formula>
    </cfRule>
    <cfRule type="expression" dxfId="8" priority="14">
      <formula>ISEVEN(E6)</formula>
    </cfRule>
  </conditionalFormatting>
  <conditionalFormatting sqref="D1:D1048576">
    <cfRule type="cellIs" dxfId="7" priority="22" operator="equal">
      <formula>"J4"</formula>
    </cfRule>
    <cfRule type="cellIs" dxfId="6" priority="23" operator="equal">
      <formula>"J3"</formula>
    </cfRule>
    <cfRule type="cellIs" dxfId="5" priority="24" operator="equal">
      <formula>"J2"</formula>
    </cfRule>
    <cfRule type="cellIs" dxfId="4" priority="25" operator="equal">
      <formula>"J1"</formula>
    </cfRule>
  </conditionalFormatting>
  <conditionalFormatting sqref="F1:F1048576">
    <cfRule type="cellIs" dxfId="3" priority="3" operator="equal">
      <formula>"J3"</formula>
    </cfRule>
    <cfRule type="cellIs" dxfId="2" priority="4" operator="equal">
      <formula>"J2"</formula>
    </cfRule>
    <cfRule type="cellIs" dxfId="1" priority="5" operator="equal">
      <formula>"J1"</formula>
    </cfRule>
  </conditionalFormatting>
  <conditionalFormatting sqref="F6:F205">
    <cfRule type="expression" dxfId="0" priority="1" stopIfTrue="1">
      <formula>$L6="---"</formula>
    </cfRule>
  </conditionalFormatting>
  <pageMargins left="0.7" right="0.7" top="0.78749999999999998" bottom="0.78749999999999998" header="0.51180555555555496" footer="0.51180555555555496"/>
  <pageSetup paperSize="9" firstPageNumber="0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472C-2EF2-4272-B255-EAB96E0E599F}">
  <sheetPr codeName="Tabelle8"/>
  <dimension ref="A1:AE82"/>
  <sheetViews>
    <sheetView zoomScale="85" zoomScaleNormal="85" workbookViewId="0"/>
  </sheetViews>
  <sheetFormatPr baseColWidth="10" defaultColWidth="9.140625" defaultRowHeight="15" x14ac:dyDescent="0.25"/>
  <cols>
    <col min="1" max="1" width="9.140625" style="1" customWidth="1"/>
    <col min="2" max="2" width="3.85546875" style="1" customWidth="1"/>
    <col min="3" max="16" width="11.42578125" style="1" customWidth="1"/>
    <col min="17" max="17" width="36.140625" style="1" customWidth="1"/>
    <col min="18" max="19" width="9.140625" style="1" customWidth="1"/>
    <col min="20" max="31" width="9.140625" style="55"/>
    <col min="32" max="16384" width="9.140625" style="49"/>
  </cols>
  <sheetData>
    <row r="1" spans="1:29" ht="15.75" thickBot="1" x14ac:dyDescent="0.3"/>
    <row r="2" spans="1:29" ht="15.75" thickTop="1" x14ac:dyDescent="0.25">
      <c r="A2" s="33"/>
      <c r="B2" s="31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29"/>
    </row>
    <row r="3" spans="1:29" ht="21" x14ac:dyDescent="0.35">
      <c r="A3" s="33"/>
      <c r="B3" s="61"/>
      <c r="C3" s="62" t="s">
        <v>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9"/>
    </row>
    <row r="4" spans="1:29" x14ac:dyDescent="0.25">
      <c r="A4" s="33"/>
      <c r="B4" s="61"/>
      <c r="C4" s="2"/>
      <c r="D4" s="2" t="s">
        <v>45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9"/>
    </row>
    <row r="5" spans="1:29" x14ac:dyDescent="0.25">
      <c r="A5" s="33"/>
      <c r="B5" s="61"/>
      <c r="C5" s="2"/>
      <c r="D5" s="2"/>
      <c r="E5" s="2" t="s">
        <v>68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9"/>
    </row>
    <row r="6" spans="1:29" x14ac:dyDescent="0.25">
      <c r="A6" s="33"/>
      <c r="B6" s="61"/>
      <c r="C6" s="2"/>
      <c r="D6" s="2"/>
      <c r="E6" s="2" t="s">
        <v>69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9"/>
    </row>
    <row r="7" spans="1:29" x14ac:dyDescent="0.25">
      <c r="A7" s="33"/>
      <c r="B7" s="61"/>
      <c r="C7" s="2"/>
      <c r="D7" s="2"/>
      <c r="E7" s="2" t="s">
        <v>71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9"/>
    </row>
    <row r="8" spans="1:29" x14ac:dyDescent="0.25">
      <c r="A8" s="33"/>
      <c r="B8" s="61"/>
      <c r="C8" s="2"/>
      <c r="D8" s="2"/>
      <c r="E8" s="2" t="s">
        <v>122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9"/>
    </row>
    <row r="9" spans="1:29" x14ac:dyDescent="0.25">
      <c r="A9" s="33"/>
      <c r="B9" s="6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9"/>
    </row>
    <row r="10" spans="1:29" x14ac:dyDescent="0.25">
      <c r="A10" s="33"/>
      <c r="B10" s="6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9"/>
    </row>
    <row r="11" spans="1:29" ht="21" x14ac:dyDescent="0.35">
      <c r="A11" s="33"/>
      <c r="B11" s="29"/>
      <c r="C11" s="62" t="s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9"/>
    </row>
    <row r="12" spans="1:29" x14ac:dyDescent="0.25">
      <c r="A12" s="33"/>
      <c r="B12" s="2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9"/>
    </row>
    <row r="13" spans="1:29" x14ac:dyDescent="0.25">
      <c r="A13" s="33"/>
      <c r="B13" s="29"/>
      <c r="C13" s="2"/>
      <c r="D13" s="2" t="s">
        <v>67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9"/>
    </row>
    <row r="14" spans="1:29" x14ac:dyDescent="0.25">
      <c r="A14" s="33"/>
      <c r="B14" s="29"/>
      <c r="C14" s="2"/>
      <c r="D14" s="2"/>
      <c r="E14" s="2" t="s">
        <v>121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9"/>
      <c r="V14" s="76"/>
      <c r="W14" s="77"/>
      <c r="X14" s="77"/>
      <c r="Y14" s="77"/>
      <c r="Z14" s="77"/>
      <c r="AA14" s="77"/>
      <c r="AB14" s="77"/>
      <c r="AC14" s="77"/>
    </row>
    <row r="15" spans="1:29" x14ac:dyDescent="0.25">
      <c r="A15" s="33"/>
      <c r="B15" s="6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9"/>
    </row>
    <row r="16" spans="1:29" x14ac:dyDescent="0.25">
      <c r="A16" s="33"/>
      <c r="B16" s="2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9"/>
    </row>
    <row r="17" spans="1:18" x14ac:dyDescent="0.25">
      <c r="A17" s="33"/>
      <c r="B17" s="2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9"/>
    </row>
    <row r="18" spans="1:18" x14ac:dyDescent="0.25">
      <c r="A18" s="33"/>
      <c r="B18" s="29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9"/>
    </row>
    <row r="19" spans="1:18" x14ac:dyDescent="0.25">
      <c r="A19" s="33"/>
      <c r="B19" s="2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9"/>
    </row>
    <row r="20" spans="1:18" x14ac:dyDescent="0.25">
      <c r="A20" s="33"/>
      <c r="B20" s="2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9"/>
    </row>
    <row r="21" spans="1:18" x14ac:dyDescent="0.25">
      <c r="A21" s="33"/>
      <c r="B21" s="2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9"/>
    </row>
    <row r="22" spans="1:18" x14ac:dyDescent="0.25">
      <c r="A22" s="33"/>
      <c r="B22" s="2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9"/>
    </row>
    <row r="23" spans="1:18" x14ac:dyDescent="0.25">
      <c r="A23" s="33"/>
      <c r="B23" s="2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9"/>
    </row>
    <row r="24" spans="1:18" x14ac:dyDescent="0.25">
      <c r="A24" s="33"/>
      <c r="B24" s="29"/>
      <c r="C24" s="2"/>
      <c r="D24" s="2"/>
      <c r="E24" s="2" t="s">
        <v>3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9"/>
    </row>
    <row r="25" spans="1:18" x14ac:dyDescent="0.25">
      <c r="A25" s="33"/>
      <c r="B25" s="29"/>
      <c r="C25" s="2"/>
      <c r="D25" s="2" t="s">
        <v>4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9"/>
    </row>
    <row r="26" spans="1:18" x14ac:dyDescent="0.25">
      <c r="A26" s="33"/>
      <c r="B26" s="29"/>
      <c r="C26" s="2"/>
      <c r="D26" s="2"/>
      <c r="E26" s="2" t="s">
        <v>117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9"/>
    </row>
    <row r="27" spans="1:18" x14ac:dyDescent="0.25">
      <c r="A27" s="33"/>
      <c r="B27" s="29"/>
      <c r="C27" s="2"/>
      <c r="D27" s="2"/>
      <c r="E27" s="2"/>
      <c r="F27" s="2" t="s">
        <v>60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9"/>
    </row>
    <row r="28" spans="1:18" x14ac:dyDescent="0.25">
      <c r="A28" s="33"/>
      <c r="B28" s="29"/>
      <c r="C28" s="2"/>
      <c r="D28" s="2"/>
      <c r="E28" s="2"/>
      <c r="F28" s="2" t="s">
        <v>118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9"/>
    </row>
    <row r="29" spans="1:18" x14ac:dyDescent="0.25">
      <c r="A29" s="33"/>
      <c r="B29" s="29"/>
      <c r="C29" s="2"/>
      <c r="D29" s="2"/>
      <c r="E29" s="2"/>
      <c r="F29" s="2" t="s">
        <v>130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9"/>
    </row>
    <row r="30" spans="1:18" x14ac:dyDescent="0.25">
      <c r="A30" s="33"/>
      <c r="B30" s="29"/>
      <c r="C30" s="2"/>
      <c r="D30" s="2"/>
      <c r="E30" s="2"/>
      <c r="F30" s="2" t="s">
        <v>125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9"/>
    </row>
    <row r="31" spans="1:18" x14ac:dyDescent="0.25">
      <c r="A31" s="33"/>
      <c r="B31" s="29"/>
      <c r="F31" s="2" t="s">
        <v>126</v>
      </c>
      <c r="R31" s="29"/>
    </row>
    <row r="32" spans="1:18" x14ac:dyDescent="0.25">
      <c r="A32" s="33"/>
      <c r="F32" s="66" t="s">
        <v>127</v>
      </c>
      <c r="R32" s="29"/>
    </row>
    <row r="33" spans="1:31" x14ac:dyDescent="0.25">
      <c r="A33" s="33"/>
      <c r="C33" s="2"/>
      <c r="D33" s="2"/>
      <c r="E33" s="2"/>
      <c r="F33" s="66" t="s">
        <v>128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9"/>
    </row>
    <row r="34" spans="1:31" x14ac:dyDescent="0.25">
      <c r="A34" s="33"/>
      <c r="B34" s="29"/>
      <c r="C34" s="2"/>
      <c r="D34" s="2"/>
      <c r="E34" s="2"/>
      <c r="F34" s="66" t="s">
        <v>131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9"/>
    </row>
    <row r="35" spans="1:31" x14ac:dyDescent="0.25">
      <c r="A35" s="33"/>
      <c r="B35" s="29"/>
      <c r="C35" s="2"/>
      <c r="D35" s="2"/>
      <c r="E35" s="2"/>
      <c r="F35" s="2" t="s">
        <v>129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9"/>
    </row>
    <row r="36" spans="1:31" x14ac:dyDescent="0.25">
      <c r="A36" s="33"/>
      <c r="B36" s="29"/>
      <c r="F36" s="66" t="s">
        <v>132</v>
      </c>
      <c r="R36" s="29"/>
    </row>
    <row r="37" spans="1:31" x14ac:dyDescent="0.25">
      <c r="A37" s="33"/>
      <c r="B37" s="29"/>
      <c r="C37" s="2"/>
      <c r="D37" s="2"/>
      <c r="E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9"/>
    </row>
    <row r="38" spans="1:31" s="1" customFormat="1" x14ac:dyDescent="0.25">
      <c r="A38" s="33"/>
      <c r="B38" s="29"/>
      <c r="C38" s="2"/>
      <c r="D38" s="2"/>
      <c r="E38" s="2" t="s">
        <v>65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9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71"/>
      <c r="AE38" s="71"/>
    </row>
    <row r="39" spans="1:31" s="1" customFormat="1" x14ac:dyDescent="0.25">
      <c r="A39" s="33"/>
      <c r="B39" s="29"/>
      <c r="C39" s="2"/>
      <c r="D39" s="2"/>
      <c r="E39" s="2"/>
      <c r="F39" s="67" t="s">
        <v>55</v>
      </c>
      <c r="G39" s="67"/>
      <c r="H39" s="67"/>
      <c r="I39" s="67"/>
      <c r="J39" s="67"/>
      <c r="K39" s="67"/>
      <c r="L39" s="67"/>
      <c r="M39" s="2"/>
      <c r="N39" s="2"/>
      <c r="O39" s="2"/>
      <c r="P39" s="2"/>
      <c r="Q39" s="2"/>
      <c r="R39" s="29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71"/>
      <c r="AE39" s="71"/>
    </row>
    <row r="40" spans="1:31" s="1" customFormat="1" x14ac:dyDescent="0.25">
      <c r="A40" s="33"/>
      <c r="B40" s="29"/>
      <c r="C40" s="2"/>
      <c r="D40" s="2"/>
      <c r="E40" s="2"/>
      <c r="F40" s="67" t="s">
        <v>57</v>
      </c>
      <c r="G40" s="67"/>
      <c r="H40" s="67"/>
      <c r="I40" s="67"/>
      <c r="J40" s="67"/>
      <c r="K40" s="67"/>
      <c r="L40" s="67"/>
      <c r="M40" s="2"/>
      <c r="N40" s="2"/>
      <c r="O40" s="2"/>
      <c r="P40" s="2"/>
      <c r="Q40" s="2"/>
      <c r="R40" s="29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71"/>
      <c r="AE40" s="71"/>
    </row>
    <row r="41" spans="1:31" s="1" customFormat="1" x14ac:dyDescent="0.25">
      <c r="A41" s="33"/>
      <c r="B41" s="29"/>
      <c r="C41" s="2"/>
      <c r="D41" s="2"/>
      <c r="E41" s="2"/>
      <c r="F41" s="67" t="s">
        <v>54</v>
      </c>
      <c r="G41" s="67"/>
      <c r="H41" s="67"/>
      <c r="I41" s="67"/>
      <c r="J41" s="67"/>
      <c r="K41" s="67"/>
      <c r="L41" s="67"/>
      <c r="M41" s="2"/>
      <c r="N41" s="2"/>
      <c r="O41" s="2"/>
      <c r="P41" s="2"/>
      <c r="Q41" s="2"/>
      <c r="R41" s="29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71"/>
      <c r="AE41" s="71"/>
    </row>
    <row r="42" spans="1:31" s="1" customFormat="1" x14ac:dyDescent="0.25">
      <c r="A42" s="33"/>
      <c r="B42" s="29"/>
      <c r="C42" s="2"/>
      <c r="D42" s="2"/>
      <c r="E42" s="2"/>
      <c r="F42" s="67"/>
      <c r="G42" s="67"/>
      <c r="H42" s="67"/>
      <c r="I42" s="67"/>
      <c r="J42" s="67"/>
      <c r="K42" s="67"/>
      <c r="L42" s="67"/>
      <c r="M42" s="2"/>
      <c r="N42" s="2"/>
      <c r="O42" s="2"/>
      <c r="P42" s="2"/>
      <c r="Q42" s="2"/>
      <c r="R42" s="29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71"/>
      <c r="AE42" s="71"/>
    </row>
    <row r="43" spans="1:31" s="1" customFormat="1" x14ac:dyDescent="0.25">
      <c r="A43" s="33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9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71"/>
      <c r="AE43" s="71"/>
    </row>
    <row r="44" spans="1:31" s="1" customFormat="1" x14ac:dyDescent="0.25">
      <c r="A44" s="33"/>
      <c r="B44" s="29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9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71"/>
      <c r="AE44" s="71"/>
    </row>
    <row r="45" spans="1:31" s="1" customFormat="1" x14ac:dyDescent="0.25">
      <c r="A45" s="33"/>
      <c r="B45" s="29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9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71"/>
      <c r="AE45" s="71"/>
    </row>
    <row r="46" spans="1:31" s="1" customFormat="1" x14ac:dyDescent="0.25">
      <c r="A46" s="33"/>
      <c r="B46" s="29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9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71"/>
      <c r="AE46" s="71"/>
    </row>
    <row r="47" spans="1:31" s="1" customFormat="1" x14ac:dyDescent="0.25">
      <c r="A47" s="33"/>
      <c r="B47" s="29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9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71"/>
      <c r="AE47" s="71"/>
    </row>
    <row r="48" spans="1:31" s="1" customFormat="1" x14ac:dyDescent="0.25">
      <c r="A48" s="33"/>
      <c r="B48" s="29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9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71"/>
      <c r="AE48" s="71"/>
    </row>
    <row r="49" spans="1:31" s="1" customFormat="1" x14ac:dyDescent="0.25">
      <c r="A49" s="33"/>
      <c r="B49" s="29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9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71"/>
      <c r="AE49" s="71"/>
    </row>
    <row r="50" spans="1:31" s="1" customFormat="1" x14ac:dyDescent="0.25">
      <c r="A50" s="33"/>
      <c r="B50" s="29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9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71"/>
      <c r="AE50" s="71"/>
    </row>
    <row r="51" spans="1:31" s="1" customFormat="1" x14ac:dyDescent="0.25">
      <c r="A51" s="33"/>
      <c r="B51" s="29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9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71"/>
      <c r="AE51" s="71"/>
    </row>
    <row r="52" spans="1:31" s="1" customFormat="1" x14ac:dyDescent="0.25">
      <c r="A52" s="33"/>
      <c r="B52" s="29"/>
      <c r="C52" s="2"/>
      <c r="D52" s="2" t="s">
        <v>75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9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71"/>
      <c r="AE52" s="71"/>
    </row>
    <row r="53" spans="1:31" s="1" customFormat="1" x14ac:dyDescent="0.25">
      <c r="A53" s="33"/>
      <c r="B53" s="29"/>
      <c r="C53" s="2"/>
      <c r="D53" s="2"/>
      <c r="E53" s="2" t="s">
        <v>113</v>
      </c>
      <c r="F53" s="49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9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71"/>
      <c r="AE53" s="71"/>
    </row>
    <row r="54" spans="1:31" s="1" customFormat="1" x14ac:dyDescent="0.25">
      <c r="A54" s="33"/>
      <c r="B54" s="29"/>
      <c r="C54" s="2"/>
      <c r="D54" s="68"/>
      <c r="E54" s="68" t="s">
        <v>114</v>
      </c>
      <c r="F54" s="55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9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71"/>
      <c r="AE54" s="71"/>
    </row>
    <row r="55" spans="1:31" s="1" customFormat="1" x14ac:dyDescent="0.25">
      <c r="A55" s="33"/>
      <c r="B55" s="29"/>
      <c r="C55" s="2"/>
      <c r="D55" s="68"/>
      <c r="E55" s="55"/>
      <c r="F55" s="68" t="s">
        <v>115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9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71"/>
      <c r="AE55" s="71"/>
    </row>
    <row r="56" spans="1:31" s="1" customFormat="1" x14ac:dyDescent="0.25">
      <c r="A56" s="33"/>
      <c r="B56" s="29"/>
      <c r="C56" s="2"/>
      <c r="D56" s="68"/>
      <c r="E56" s="55"/>
      <c r="F56" s="68" t="s">
        <v>116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9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71"/>
      <c r="AE56" s="71"/>
    </row>
    <row r="57" spans="1:31" s="1" customFormat="1" x14ac:dyDescent="0.25">
      <c r="A57" s="33"/>
      <c r="B57" s="29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9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71"/>
      <c r="AE57" s="71"/>
    </row>
    <row r="58" spans="1:31" s="1" customFormat="1" x14ac:dyDescent="0.25">
      <c r="A58" s="33"/>
      <c r="B58" s="29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9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71"/>
      <c r="AE58" s="71"/>
    </row>
    <row r="59" spans="1:31" s="1" customFormat="1" x14ac:dyDescent="0.25">
      <c r="A59" s="33"/>
      <c r="B59" s="29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9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71"/>
      <c r="AE59" s="71"/>
    </row>
    <row r="60" spans="1:31" s="1" customFormat="1" x14ac:dyDescent="0.25">
      <c r="A60" s="33"/>
      <c r="B60" s="29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9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71"/>
      <c r="AE60" s="71"/>
    </row>
    <row r="61" spans="1:31" s="1" customFormat="1" x14ac:dyDescent="0.25">
      <c r="A61" s="33"/>
      <c r="B61" s="29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9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71"/>
      <c r="AE61" s="71"/>
    </row>
    <row r="62" spans="1:31" s="1" customFormat="1" x14ac:dyDescent="0.25">
      <c r="A62" s="33"/>
      <c r="B62" s="29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9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71"/>
      <c r="AE62" s="71"/>
    </row>
    <row r="63" spans="1:31" s="1" customFormat="1" x14ac:dyDescent="0.25">
      <c r="A63" s="33"/>
      <c r="B63" s="29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9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71"/>
      <c r="AE63" s="71"/>
    </row>
    <row r="64" spans="1:31" s="1" customFormat="1" x14ac:dyDescent="0.25">
      <c r="A64" s="33"/>
      <c r="B64" s="29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9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71"/>
      <c r="AE64" s="71"/>
    </row>
    <row r="65" spans="1:31" s="1" customFormat="1" x14ac:dyDescent="0.25">
      <c r="A65" s="33"/>
      <c r="B65" s="29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9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71"/>
      <c r="AE65" s="71"/>
    </row>
    <row r="66" spans="1:31" s="1" customFormat="1" x14ac:dyDescent="0.25">
      <c r="A66" s="33"/>
      <c r="B66" s="29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9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71"/>
      <c r="AE66" s="71"/>
    </row>
    <row r="67" spans="1:31" s="1" customFormat="1" x14ac:dyDescent="0.25">
      <c r="A67" s="33"/>
      <c r="B67" s="29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9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71"/>
      <c r="AE67" s="71"/>
    </row>
    <row r="68" spans="1:31" s="1" customFormat="1" x14ac:dyDescent="0.25">
      <c r="A68" s="33"/>
      <c r="B68" s="2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9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71"/>
      <c r="AE68" s="71"/>
    </row>
    <row r="69" spans="1:31" s="1" customFormat="1" x14ac:dyDescent="0.25">
      <c r="A69" s="33"/>
      <c r="B69" s="6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9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71"/>
      <c r="AE69" s="71"/>
    </row>
    <row r="70" spans="1:31" s="1" customFormat="1" x14ac:dyDescent="0.25">
      <c r="A70" s="33"/>
      <c r="B70" s="6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9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71"/>
      <c r="AE70" s="71"/>
    </row>
    <row r="71" spans="1:31" s="1" customFormat="1" x14ac:dyDescent="0.25">
      <c r="A71" s="33"/>
      <c r="B71" s="6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9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71"/>
      <c r="AE71" s="71"/>
    </row>
    <row r="72" spans="1:31" s="1" customFormat="1" x14ac:dyDescent="0.25">
      <c r="A72" s="33"/>
      <c r="B72" s="63"/>
      <c r="C72" s="2"/>
      <c r="D72" s="2" t="s">
        <v>76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9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71"/>
      <c r="AE72" s="71"/>
    </row>
    <row r="73" spans="1:31" s="1" customFormat="1" x14ac:dyDescent="0.25">
      <c r="A73" s="33"/>
      <c r="B73" s="63"/>
      <c r="C73" s="2"/>
      <c r="D73" s="2"/>
      <c r="E73" s="2" t="s">
        <v>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9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71"/>
      <c r="AE73" s="71"/>
    </row>
    <row r="74" spans="1:31" s="1" customFormat="1" x14ac:dyDescent="0.25">
      <c r="A74" s="33"/>
      <c r="B74" s="6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9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71"/>
      <c r="AE74" s="71"/>
    </row>
    <row r="75" spans="1:31" s="1" customFormat="1" x14ac:dyDescent="0.25">
      <c r="B75" s="29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9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71"/>
      <c r="AE75" s="71"/>
    </row>
    <row r="76" spans="1:31" s="1" customFormat="1" x14ac:dyDescent="0.25">
      <c r="B76" s="29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9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71"/>
      <c r="AE76" s="71"/>
    </row>
    <row r="77" spans="1:31" s="1" customFormat="1" x14ac:dyDescent="0.25">
      <c r="B77" s="29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9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71"/>
      <c r="AE77" s="71"/>
    </row>
    <row r="78" spans="1:31" s="1" customFormat="1" x14ac:dyDescent="0.25">
      <c r="B78" s="29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9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71"/>
      <c r="AE78" s="71"/>
    </row>
    <row r="79" spans="1:31" s="1" customFormat="1" x14ac:dyDescent="0.25">
      <c r="B79" s="29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9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71"/>
      <c r="AE79" s="71"/>
    </row>
    <row r="80" spans="1:31" s="1" customFormat="1" x14ac:dyDescent="0.25">
      <c r="B80" s="29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9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71"/>
      <c r="AE80" s="71"/>
    </row>
    <row r="81" spans="2:31" s="1" customFormat="1" ht="15.75" thickBot="1" x14ac:dyDescent="0.3">
      <c r="B81" s="3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29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71"/>
      <c r="AE81" s="71"/>
    </row>
    <row r="82" spans="2:31" s="1" customFormat="1" ht="15.75" thickTop="1" x14ac:dyDescent="0.25"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71"/>
      <c r="AE82" s="71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3"/>
  <dimension ref="A1:AC105"/>
  <sheetViews>
    <sheetView zoomScale="85" zoomScaleNormal="85" workbookViewId="0">
      <selection activeCell="E9" sqref="E9"/>
    </sheetView>
  </sheetViews>
  <sheetFormatPr baseColWidth="10" defaultColWidth="9.140625" defaultRowHeight="15" x14ac:dyDescent="0.25"/>
  <cols>
    <col min="1" max="1" width="9.140625" style="1" customWidth="1"/>
    <col min="2" max="2" width="3.85546875" style="1" customWidth="1"/>
    <col min="3" max="16" width="11.42578125" style="1" customWidth="1"/>
    <col min="17" max="17" width="36.140625" style="1" customWidth="1"/>
    <col min="18" max="19" width="9.140625" style="1" customWidth="1"/>
    <col min="20" max="29" width="9.140625" style="83"/>
    <col min="30" max="16384" width="9.140625" style="49"/>
  </cols>
  <sheetData>
    <row r="1" spans="1:18" ht="15.75" thickBot="1" x14ac:dyDescent="0.3"/>
    <row r="2" spans="1:18" ht="15.75" thickTop="1" x14ac:dyDescent="0.25">
      <c r="A2" s="33"/>
      <c r="B2" s="31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29"/>
    </row>
    <row r="3" spans="1:18" ht="21" x14ac:dyDescent="0.35">
      <c r="A3" s="33"/>
      <c r="B3" s="61"/>
      <c r="C3" s="62" t="s">
        <v>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9"/>
    </row>
    <row r="4" spans="1:18" x14ac:dyDescent="0.25">
      <c r="A4" s="33"/>
      <c r="B4" s="61"/>
      <c r="C4" s="2"/>
      <c r="D4" s="2" t="s">
        <v>45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9"/>
    </row>
    <row r="5" spans="1:18" x14ac:dyDescent="0.25">
      <c r="A5" s="33"/>
      <c r="B5" s="61"/>
      <c r="C5" s="2"/>
      <c r="D5" s="2"/>
      <c r="E5" s="2" t="s">
        <v>68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9"/>
    </row>
    <row r="6" spans="1:18" x14ac:dyDescent="0.25">
      <c r="A6" s="33"/>
      <c r="B6" s="61"/>
      <c r="C6" s="2"/>
      <c r="D6" s="2"/>
      <c r="E6" s="2" t="s">
        <v>69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9"/>
    </row>
    <row r="7" spans="1:18" x14ac:dyDescent="0.25">
      <c r="A7" s="33"/>
      <c r="B7" s="61"/>
      <c r="C7" s="2"/>
      <c r="D7" s="2"/>
      <c r="E7" s="2" t="s">
        <v>71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9"/>
    </row>
    <row r="8" spans="1:18" x14ac:dyDescent="0.25">
      <c r="A8" s="33"/>
      <c r="B8" s="61"/>
      <c r="C8" s="2"/>
      <c r="D8" s="2"/>
      <c r="E8" s="2" t="s">
        <v>70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9"/>
    </row>
    <row r="9" spans="1:18" x14ac:dyDescent="0.25">
      <c r="A9" s="33"/>
      <c r="B9" s="63"/>
      <c r="C9" s="2"/>
      <c r="D9" s="2"/>
      <c r="E9" s="1" t="s">
        <v>1408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9"/>
    </row>
    <row r="10" spans="1:18" x14ac:dyDescent="0.25">
      <c r="A10" s="33"/>
      <c r="B10" s="6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9"/>
    </row>
    <row r="11" spans="1:18" ht="21" x14ac:dyDescent="0.35">
      <c r="A11" s="33"/>
      <c r="B11" s="29"/>
      <c r="C11" s="62" t="s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9"/>
    </row>
    <row r="12" spans="1:18" x14ac:dyDescent="0.25">
      <c r="A12" s="33"/>
      <c r="B12" s="2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9"/>
    </row>
    <row r="13" spans="1:18" x14ac:dyDescent="0.25">
      <c r="A13" s="33"/>
      <c r="B13" s="29"/>
      <c r="C13" s="2"/>
      <c r="D13" s="2" t="s">
        <v>67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9"/>
    </row>
    <row r="14" spans="1:18" x14ac:dyDescent="0.25">
      <c r="A14" s="33"/>
      <c r="B14" s="29"/>
      <c r="C14" s="2"/>
      <c r="D14" s="2"/>
      <c r="E14" s="2" t="s">
        <v>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9"/>
    </row>
    <row r="15" spans="1:18" x14ac:dyDescent="0.25">
      <c r="A15" s="33"/>
      <c r="B15" s="6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9"/>
    </row>
    <row r="16" spans="1:18" x14ac:dyDescent="0.25">
      <c r="A16" s="33"/>
      <c r="B16" s="2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9"/>
    </row>
    <row r="17" spans="1:18" x14ac:dyDescent="0.25">
      <c r="A17" s="33"/>
      <c r="B17" s="2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9"/>
    </row>
    <row r="18" spans="1:18" x14ac:dyDescent="0.25">
      <c r="A18" s="33"/>
      <c r="B18" s="29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9"/>
    </row>
    <row r="19" spans="1:18" x14ac:dyDescent="0.25">
      <c r="A19" s="33"/>
      <c r="B19" s="2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9"/>
    </row>
    <row r="20" spans="1:18" x14ac:dyDescent="0.25">
      <c r="A20" s="33"/>
      <c r="B20" s="2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9"/>
    </row>
    <row r="21" spans="1:18" x14ac:dyDescent="0.25">
      <c r="A21" s="33"/>
      <c r="B21" s="2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9"/>
    </row>
    <row r="22" spans="1:18" x14ac:dyDescent="0.25">
      <c r="A22" s="33"/>
      <c r="B22" s="2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9"/>
    </row>
    <row r="23" spans="1:18" x14ac:dyDescent="0.25">
      <c r="A23" s="33"/>
      <c r="B23" s="2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9"/>
    </row>
    <row r="24" spans="1:18" x14ac:dyDescent="0.25">
      <c r="A24" s="33"/>
      <c r="B24" s="29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9"/>
    </row>
    <row r="25" spans="1:18" x14ac:dyDescent="0.25">
      <c r="A25" s="33"/>
      <c r="B25" s="29"/>
      <c r="C25" s="2"/>
      <c r="D25" s="2"/>
      <c r="E25" s="2" t="s">
        <v>3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9"/>
    </row>
    <row r="26" spans="1:18" x14ac:dyDescent="0.25">
      <c r="A26" s="33"/>
      <c r="B26" s="29"/>
      <c r="C26" s="2"/>
      <c r="D26" s="2" t="s">
        <v>4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9"/>
    </row>
    <row r="27" spans="1:18" x14ac:dyDescent="0.25">
      <c r="A27" s="33"/>
      <c r="B27" s="29"/>
      <c r="C27" s="2"/>
      <c r="D27" s="2"/>
      <c r="E27" s="2" t="s">
        <v>58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9"/>
    </row>
    <row r="28" spans="1:18" x14ac:dyDescent="0.25">
      <c r="A28" s="33"/>
      <c r="B28" s="29"/>
      <c r="C28" s="2"/>
      <c r="D28" s="2"/>
      <c r="E28" s="2"/>
      <c r="F28" s="2" t="s">
        <v>60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9"/>
    </row>
    <row r="29" spans="1:18" x14ac:dyDescent="0.25">
      <c r="A29" s="33"/>
      <c r="B29" s="29"/>
      <c r="C29" s="2"/>
      <c r="D29" s="2"/>
      <c r="E29" s="2"/>
      <c r="F29" s="2" t="s">
        <v>61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9"/>
    </row>
    <row r="30" spans="1:18" x14ac:dyDescent="0.25">
      <c r="A30" s="33"/>
      <c r="B30" s="29"/>
      <c r="C30" s="2"/>
      <c r="D30" s="2"/>
      <c r="E30" s="2"/>
      <c r="F30" s="2" t="s">
        <v>77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9"/>
    </row>
    <row r="31" spans="1:18" x14ac:dyDescent="0.25">
      <c r="A31" s="33"/>
      <c r="B31" s="29"/>
      <c r="C31" s="2"/>
      <c r="D31" s="2"/>
      <c r="E31" s="2"/>
      <c r="F31" s="2" t="s">
        <v>78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9"/>
    </row>
    <row r="32" spans="1:18" x14ac:dyDescent="0.25">
      <c r="A32" s="33"/>
      <c r="F32" s="1" t="s">
        <v>79</v>
      </c>
      <c r="R32" s="29"/>
    </row>
    <row r="33" spans="1:18" x14ac:dyDescent="0.25">
      <c r="A33" s="33"/>
      <c r="F33" s="2" t="s">
        <v>80</v>
      </c>
      <c r="R33" s="29"/>
    </row>
    <row r="34" spans="1:18" x14ac:dyDescent="0.25">
      <c r="A34" s="33"/>
      <c r="B34" s="29"/>
      <c r="C34" s="2"/>
      <c r="D34" s="2"/>
      <c r="E34" s="2"/>
      <c r="F34" s="2" t="s">
        <v>81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9"/>
    </row>
    <row r="35" spans="1:18" x14ac:dyDescent="0.25">
      <c r="A35" s="33"/>
      <c r="B35" s="29"/>
      <c r="C35" s="2"/>
      <c r="D35" s="2"/>
      <c r="E35" s="2"/>
      <c r="F35" s="2" t="s">
        <v>82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9"/>
    </row>
    <row r="36" spans="1:18" x14ac:dyDescent="0.25">
      <c r="A36" s="33"/>
      <c r="B36" s="29"/>
      <c r="C36" s="2"/>
      <c r="D36" s="2"/>
      <c r="E36" s="2"/>
      <c r="F36" s="2" t="s">
        <v>83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9"/>
    </row>
    <row r="37" spans="1:18" x14ac:dyDescent="0.25">
      <c r="A37" s="33"/>
      <c r="B37" s="29"/>
      <c r="C37" s="2"/>
      <c r="D37" s="2"/>
      <c r="E37" s="2"/>
      <c r="F37" s="2" t="s">
        <v>84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9"/>
    </row>
    <row r="38" spans="1:18" x14ac:dyDescent="0.25">
      <c r="A38" s="33"/>
      <c r="B38" s="29"/>
      <c r="C38" s="2"/>
      <c r="D38" s="2"/>
      <c r="E38" s="2"/>
      <c r="F38" s="1" t="s">
        <v>85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9"/>
    </row>
    <row r="39" spans="1:18" x14ac:dyDescent="0.25">
      <c r="A39" s="33"/>
      <c r="B39" s="29"/>
      <c r="C39" s="2"/>
      <c r="D39" s="2"/>
      <c r="E39" s="2"/>
      <c r="F39" s="2" t="s">
        <v>86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9"/>
    </row>
    <row r="40" spans="1:18" x14ac:dyDescent="0.25">
      <c r="A40" s="33"/>
      <c r="B40" s="29"/>
      <c r="C40" s="2"/>
      <c r="D40" s="2"/>
      <c r="E40" s="2"/>
      <c r="F40" s="2" t="s">
        <v>87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9"/>
    </row>
    <row r="41" spans="1:18" x14ac:dyDescent="0.25">
      <c r="A41" s="33"/>
      <c r="F41" s="2" t="s">
        <v>90</v>
      </c>
      <c r="R41" s="29"/>
    </row>
    <row r="42" spans="1:18" x14ac:dyDescent="0.25">
      <c r="A42" s="33"/>
      <c r="B42" s="29"/>
      <c r="C42" s="2"/>
      <c r="D42" s="2"/>
      <c r="E42" s="2"/>
      <c r="F42" s="2" t="s">
        <v>89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9"/>
    </row>
    <row r="43" spans="1:18" x14ac:dyDescent="0.25">
      <c r="A43" s="33"/>
      <c r="B43" s="29"/>
      <c r="C43" s="2"/>
      <c r="D43" s="2"/>
      <c r="E43" s="2" t="s">
        <v>59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9"/>
    </row>
    <row r="44" spans="1:18" x14ac:dyDescent="0.25">
      <c r="A44" s="33"/>
      <c r="B44" s="29"/>
      <c r="C44" s="2"/>
      <c r="D44" s="2"/>
      <c r="E44" s="2"/>
      <c r="F44" s="2" t="s">
        <v>62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9"/>
    </row>
    <row r="45" spans="1:18" x14ac:dyDescent="0.25">
      <c r="A45" s="33"/>
      <c r="B45" s="29"/>
      <c r="C45" s="2"/>
      <c r="D45" s="2"/>
      <c r="E45" s="2"/>
      <c r="F45" s="2" t="s">
        <v>63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9"/>
    </row>
    <row r="46" spans="1:18" x14ac:dyDescent="0.25">
      <c r="A46" s="33"/>
      <c r="B46" s="29"/>
      <c r="C46" s="2"/>
      <c r="D46" s="2"/>
      <c r="E46" s="2"/>
      <c r="F46" s="2" t="s">
        <v>64</v>
      </c>
      <c r="G46" s="2"/>
      <c r="H46" s="2"/>
      <c r="I46" s="65"/>
      <c r="J46" s="65"/>
      <c r="K46" s="65"/>
      <c r="L46" s="65"/>
      <c r="M46" s="65"/>
      <c r="N46" s="65"/>
      <c r="O46" s="65"/>
      <c r="P46" s="65"/>
      <c r="Q46" s="2"/>
      <c r="R46" s="29"/>
    </row>
    <row r="47" spans="1:18" x14ac:dyDescent="0.25">
      <c r="A47" s="33"/>
      <c r="B47" s="29"/>
      <c r="C47" s="2"/>
      <c r="D47" s="2"/>
      <c r="E47" s="2"/>
      <c r="F47" s="2" t="s">
        <v>91</v>
      </c>
      <c r="G47" s="2"/>
      <c r="H47" s="2"/>
      <c r="I47" s="65"/>
      <c r="J47" s="65"/>
      <c r="K47" s="65"/>
      <c r="L47" s="65"/>
      <c r="M47" s="65"/>
      <c r="N47" s="65"/>
      <c r="O47" s="65"/>
      <c r="P47" s="65"/>
      <c r="Q47" s="2"/>
      <c r="R47" s="29"/>
    </row>
    <row r="48" spans="1:18" x14ac:dyDescent="0.25">
      <c r="A48" s="33"/>
      <c r="B48" s="29"/>
      <c r="C48" s="2"/>
      <c r="D48" s="2"/>
      <c r="E48" s="66"/>
      <c r="F48" s="66" t="s">
        <v>66</v>
      </c>
      <c r="G48" s="66"/>
      <c r="H48" s="66"/>
      <c r="I48" s="66"/>
      <c r="J48" s="65"/>
      <c r="K48" s="65"/>
      <c r="L48" s="65"/>
      <c r="M48" s="65"/>
      <c r="N48" s="65"/>
      <c r="O48" s="65"/>
      <c r="P48" s="65"/>
      <c r="Q48" s="2"/>
      <c r="R48" s="29"/>
    </row>
    <row r="49" spans="1:18" x14ac:dyDescent="0.25">
      <c r="A49" s="33"/>
      <c r="B49" s="29"/>
      <c r="C49" s="2"/>
      <c r="D49" s="2"/>
      <c r="E49" s="66"/>
      <c r="F49" s="66" t="s">
        <v>92</v>
      </c>
      <c r="G49" s="66"/>
      <c r="H49" s="66"/>
      <c r="I49" s="66"/>
      <c r="J49" s="65"/>
      <c r="K49" s="65"/>
      <c r="L49" s="65"/>
      <c r="M49" s="65"/>
      <c r="N49" s="65"/>
      <c r="O49" s="65"/>
      <c r="P49" s="65"/>
      <c r="Q49" s="2"/>
      <c r="R49" s="29"/>
    </row>
    <row r="50" spans="1:18" x14ac:dyDescent="0.25">
      <c r="A50" s="33"/>
      <c r="B50" s="29"/>
      <c r="C50" s="2"/>
      <c r="D50" s="2"/>
      <c r="E50" s="66"/>
      <c r="F50" s="66" t="s">
        <v>93</v>
      </c>
      <c r="G50" s="66"/>
      <c r="H50" s="66"/>
      <c r="I50" s="66"/>
      <c r="J50" s="65"/>
      <c r="K50" s="65"/>
      <c r="L50" s="65"/>
      <c r="M50" s="65"/>
      <c r="N50" s="65"/>
      <c r="O50" s="65"/>
      <c r="P50" s="65"/>
      <c r="Q50" s="2"/>
      <c r="R50" s="29"/>
    </row>
    <row r="51" spans="1:18" x14ac:dyDescent="0.25">
      <c r="A51" s="33"/>
      <c r="F51" s="2" t="s">
        <v>94</v>
      </c>
      <c r="R51" s="29"/>
    </row>
    <row r="52" spans="1:18" x14ac:dyDescent="0.25">
      <c r="A52" s="33"/>
      <c r="F52" s="66" t="s">
        <v>95</v>
      </c>
      <c r="R52" s="29"/>
    </row>
    <row r="53" spans="1:18" x14ac:dyDescent="0.25">
      <c r="A53" s="33"/>
      <c r="B53" s="29"/>
      <c r="C53" s="2"/>
      <c r="D53" s="2"/>
      <c r="E53" s="66"/>
      <c r="F53" s="66" t="s">
        <v>96</v>
      </c>
      <c r="G53" s="66"/>
      <c r="H53" s="66"/>
      <c r="I53" s="66"/>
      <c r="J53" s="65"/>
      <c r="K53" s="65"/>
      <c r="L53" s="65"/>
      <c r="M53" s="65"/>
      <c r="N53" s="65"/>
      <c r="O53" s="65"/>
      <c r="P53" s="65"/>
      <c r="Q53" s="2"/>
      <c r="R53" s="29"/>
    </row>
    <row r="54" spans="1:18" x14ac:dyDescent="0.25">
      <c r="A54" s="33"/>
      <c r="B54" s="29"/>
      <c r="C54" s="2"/>
      <c r="D54" s="2"/>
      <c r="E54" s="66"/>
      <c r="F54" s="2" t="s">
        <v>97</v>
      </c>
      <c r="G54" s="66"/>
      <c r="H54" s="66"/>
      <c r="I54" s="66"/>
      <c r="J54" s="65"/>
      <c r="K54" s="65"/>
      <c r="L54" s="65"/>
      <c r="M54" s="65"/>
      <c r="N54" s="65"/>
      <c r="O54" s="65"/>
      <c r="P54" s="65"/>
      <c r="Q54" s="2"/>
      <c r="R54" s="29"/>
    </row>
    <row r="55" spans="1:18" x14ac:dyDescent="0.25">
      <c r="A55" s="33"/>
      <c r="F55" s="2" t="s">
        <v>98</v>
      </c>
      <c r="R55" s="29"/>
    </row>
    <row r="56" spans="1:18" x14ac:dyDescent="0.25">
      <c r="A56" s="33"/>
      <c r="B56" s="29"/>
      <c r="C56" s="2"/>
      <c r="D56" s="2"/>
      <c r="E56" s="66"/>
      <c r="F56" s="66" t="s">
        <v>99</v>
      </c>
      <c r="G56" s="66"/>
      <c r="H56" s="66"/>
      <c r="I56" s="66"/>
      <c r="J56" s="65"/>
      <c r="K56" s="65"/>
      <c r="L56" s="65"/>
      <c r="M56" s="65"/>
      <c r="N56" s="65"/>
      <c r="O56" s="65"/>
      <c r="P56" s="65"/>
      <c r="Q56" s="2"/>
      <c r="R56" s="29"/>
    </row>
    <row r="57" spans="1:18" x14ac:dyDescent="0.25">
      <c r="A57" s="33"/>
      <c r="B57" s="29"/>
      <c r="C57" s="2"/>
      <c r="D57" s="2"/>
      <c r="E57" s="66"/>
      <c r="F57" s="66" t="s">
        <v>102</v>
      </c>
      <c r="G57" s="66"/>
      <c r="H57" s="66"/>
      <c r="I57" s="66"/>
      <c r="J57" s="65"/>
      <c r="K57" s="65"/>
      <c r="L57" s="65"/>
      <c r="M57" s="65"/>
      <c r="N57" s="65"/>
      <c r="O57" s="65"/>
      <c r="P57" s="65"/>
      <c r="Q57" s="2"/>
      <c r="R57" s="29"/>
    </row>
    <row r="58" spans="1:18" x14ac:dyDescent="0.25">
      <c r="A58" s="33"/>
      <c r="B58" s="29"/>
      <c r="C58" s="2"/>
      <c r="D58" s="2"/>
      <c r="E58" s="66"/>
      <c r="F58" s="66" t="s">
        <v>103</v>
      </c>
      <c r="G58" s="66"/>
      <c r="H58" s="66"/>
      <c r="I58" s="66"/>
      <c r="J58" s="65"/>
      <c r="K58" s="65"/>
      <c r="L58" s="65"/>
      <c r="M58" s="65"/>
      <c r="N58" s="65"/>
      <c r="O58" s="65"/>
      <c r="P58" s="65"/>
      <c r="Q58" s="2"/>
      <c r="R58" s="29"/>
    </row>
    <row r="59" spans="1:18" x14ac:dyDescent="0.25">
      <c r="A59" s="33"/>
      <c r="B59" s="29"/>
      <c r="C59" s="2"/>
      <c r="D59" s="2"/>
      <c r="E59" s="2"/>
      <c r="F59" s="2" t="s">
        <v>100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9"/>
    </row>
    <row r="60" spans="1:18" x14ac:dyDescent="0.25">
      <c r="A60" s="33"/>
      <c r="B60" s="29"/>
      <c r="C60" s="2"/>
      <c r="D60" s="2"/>
      <c r="E60" s="2"/>
      <c r="F60" s="2" t="s">
        <v>101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9"/>
    </row>
    <row r="61" spans="1:18" x14ac:dyDescent="0.25">
      <c r="A61" s="33"/>
      <c r="B61" s="29"/>
      <c r="C61" s="2"/>
      <c r="D61" s="2"/>
      <c r="E61" s="2" t="s">
        <v>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9"/>
    </row>
    <row r="62" spans="1:18" x14ac:dyDescent="0.25">
      <c r="A62" s="33"/>
      <c r="B62" s="29"/>
      <c r="C62" s="2"/>
      <c r="D62" s="2"/>
      <c r="E62" s="2"/>
      <c r="F62" s="67" t="s">
        <v>55</v>
      </c>
      <c r="G62" s="67"/>
      <c r="H62" s="67"/>
      <c r="I62" s="67"/>
      <c r="J62" s="67"/>
      <c r="K62" s="67"/>
      <c r="L62" s="67"/>
      <c r="M62" s="2"/>
      <c r="N62" s="2"/>
      <c r="O62" s="2"/>
      <c r="P62" s="2"/>
      <c r="Q62" s="2"/>
      <c r="R62" s="29"/>
    </row>
    <row r="63" spans="1:18" x14ac:dyDescent="0.25">
      <c r="A63" s="33"/>
      <c r="B63" s="29"/>
      <c r="C63" s="2"/>
      <c r="D63" s="2"/>
      <c r="E63" s="2"/>
      <c r="F63" s="67" t="s">
        <v>57</v>
      </c>
      <c r="G63" s="67"/>
      <c r="H63" s="67"/>
      <c r="I63" s="67"/>
      <c r="J63" s="67"/>
      <c r="K63" s="67"/>
      <c r="L63" s="67"/>
      <c r="M63" s="2"/>
      <c r="N63" s="2"/>
      <c r="O63" s="2"/>
      <c r="P63" s="2"/>
      <c r="Q63" s="2"/>
      <c r="R63" s="29"/>
    </row>
    <row r="64" spans="1:18" x14ac:dyDescent="0.25">
      <c r="A64" s="33"/>
      <c r="B64" s="29"/>
      <c r="C64" s="2"/>
      <c r="D64" s="2"/>
      <c r="E64" s="2"/>
      <c r="F64" s="67" t="s">
        <v>54</v>
      </c>
      <c r="G64" s="67"/>
      <c r="H64" s="67"/>
      <c r="I64" s="67"/>
      <c r="J64" s="67"/>
      <c r="K64" s="67"/>
      <c r="L64" s="67"/>
      <c r="M64" s="2"/>
      <c r="N64" s="2"/>
      <c r="O64" s="2"/>
      <c r="P64" s="2"/>
      <c r="Q64" s="2"/>
      <c r="R64" s="29"/>
    </row>
    <row r="65" spans="1:18" x14ac:dyDescent="0.25">
      <c r="A65" s="33"/>
      <c r="B65" s="29"/>
      <c r="C65" s="2"/>
      <c r="D65" s="2"/>
      <c r="E65" s="2"/>
      <c r="F65" s="67" t="s">
        <v>56</v>
      </c>
      <c r="G65" s="67"/>
      <c r="H65" s="67"/>
      <c r="I65" s="67"/>
      <c r="J65" s="67"/>
      <c r="K65" s="67"/>
      <c r="L65" s="67"/>
      <c r="M65" s="2"/>
      <c r="N65" s="2"/>
      <c r="O65" s="2"/>
      <c r="P65" s="2"/>
      <c r="Q65" s="2"/>
      <c r="R65" s="29"/>
    </row>
    <row r="66" spans="1:18" x14ac:dyDescent="0.25">
      <c r="A66" s="33"/>
      <c r="B66" s="29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9"/>
    </row>
    <row r="67" spans="1:18" x14ac:dyDescent="0.25">
      <c r="A67" s="33"/>
      <c r="B67" s="29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9"/>
    </row>
    <row r="68" spans="1:18" x14ac:dyDescent="0.25">
      <c r="A68" s="33"/>
      <c r="B68" s="2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9"/>
    </row>
    <row r="69" spans="1:18" x14ac:dyDescent="0.25">
      <c r="A69" s="33"/>
      <c r="B69" s="2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9"/>
    </row>
    <row r="70" spans="1:18" x14ac:dyDescent="0.25">
      <c r="A70" s="33"/>
      <c r="B70" s="29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9"/>
    </row>
    <row r="71" spans="1:18" x14ac:dyDescent="0.25">
      <c r="A71" s="33"/>
      <c r="B71" s="2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9"/>
    </row>
    <row r="72" spans="1:18" x14ac:dyDescent="0.25">
      <c r="A72" s="33"/>
      <c r="B72" s="2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9"/>
    </row>
    <row r="73" spans="1:18" x14ac:dyDescent="0.25">
      <c r="A73" s="33"/>
      <c r="B73" s="29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9"/>
    </row>
    <row r="74" spans="1:18" x14ac:dyDescent="0.25">
      <c r="A74" s="33"/>
      <c r="B74" s="29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9"/>
    </row>
    <row r="75" spans="1:18" x14ac:dyDescent="0.25">
      <c r="A75" s="33"/>
      <c r="B75" s="29"/>
      <c r="C75" s="2"/>
      <c r="D75" s="2" t="s">
        <v>75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9"/>
    </row>
    <row r="76" spans="1:18" x14ac:dyDescent="0.25">
      <c r="A76" s="33"/>
      <c r="B76" s="29"/>
      <c r="C76" s="2"/>
      <c r="D76" s="2"/>
      <c r="E76" s="2" t="s">
        <v>5</v>
      </c>
      <c r="F76" s="49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9"/>
    </row>
    <row r="77" spans="1:18" x14ac:dyDescent="0.25">
      <c r="A77" s="33"/>
      <c r="B77" s="29"/>
      <c r="C77" s="2"/>
      <c r="D77" s="68"/>
      <c r="E77" s="68" t="s">
        <v>47</v>
      </c>
      <c r="F77" s="55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9"/>
    </row>
    <row r="78" spans="1:18" x14ac:dyDescent="0.25">
      <c r="A78" s="33"/>
      <c r="B78" s="29"/>
      <c r="C78" s="2"/>
      <c r="D78" s="68"/>
      <c r="E78" s="55"/>
      <c r="F78" s="68" t="s">
        <v>49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9"/>
    </row>
    <row r="79" spans="1:18" x14ac:dyDescent="0.25">
      <c r="A79" s="33"/>
      <c r="B79" s="29"/>
      <c r="C79" s="2"/>
      <c r="D79" s="68"/>
      <c r="E79" s="55"/>
      <c r="F79" s="68" t="s">
        <v>72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9"/>
    </row>
    <row r="80" spans="1:18" x14ac:dyDescent="0.25">
      <c r="A80" s="33"/>
      <c r="B80" s="29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9"/>
    </row>
    <row r="81" spans="1:18" x14ac:dyDescent="0.25">
      <c r="A81" s="33"/>
      <c r="B81" s="29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9"/>
    </row>
    <row r="82" spans="1:18" x14ac:dyDescent="0.25">
      <c r="A82" s="33"/>
      <c r="B82" s="29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9"/>
    </row>
    <row r="83" spans="1:18" x14ac:dyDescent="0.25">
      <c r="A83" s="33"/>
      <c r="B83" s="29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9"/>
    </row>
    <row r="84" spans="1:18" x14ac:dyDescent="0.25">
      <c r="A84" s="33"/>
      <c r="B84" s="29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9"/>
    </row>
    <row r="85" spans="1:18" x14ac:dyDescent="0.25">
      <c r="A85" s="33"/>
      <c r="B85" s="29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9"/>
    </row>
    <row r="86" spans="1:18" x14ac:dyDescent="0.25">
      <c r="A86" s="33"/>
      <c r="B86" s="29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9"/>
    </row>
    <row r="87" spans="1:18" x14ac:dyDescent="0.25">
      <c r="A87" s="33"/>
      <c r="B87" s="29"/>
      <c r="C87" s="2"/>
      <c r="D87" s="2"/>
      <c r="E87" s="2" t="s">
        <v>48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9"/>
    </row>
    <row r="88" spans="1:18" x14ac:dyDescent="0.25">
      <c r="A88" s="33"/>
      <c r="B88" s="29"/>
      <c r="C88" s="2"/>
      <c r="D88" s="2"/>
      <c r="E88" s="2"/>
      <c r="F88" s="2" t="s">
        <v>73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9"/>
    </row>
    <row r="89" spans="1:18" x14ac:dyDescent="0.25">
      <c r="A89" s="33"/>
      <c r="B89" s="29"/>
      <c r="C89" s="2"/>
      <c r="D89" s="2"/>
      <c r="E89" s="2"/>
      <c r="F89" s="2" t="s">
        <v>74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9"/>
    </row>
    <row r="90" spans="1:18" x14ac:dyDescent="0.25">
      <c r="A90" s="33"/>
      <c r="B90" s="29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9"/>
    </row>
    <row r="91" spans="1:18" x14ac:dyDescent="0.25">
      <c r="A91" s="33"/>
      <c r="B91" s="2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9"/>
    </row>
    <row r="92" spans="1:18" x14ac:dyDescent="0.25">
      <c r="A92" s="33"/>
      <c r="B92" s="6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9"/>
    </row>
    <row r="93" spans="1:18" x14ac:dyDescent="0.25">
      <c r="A93" s="33"/>
      <c r="B93" s="6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9"/>
    </row>
    <row r="94" spans="1:18" x14ac:dyDescent="0.25">
      <c r="A94" s="33"/>
      <c r="B94" s="6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9"/>
    </row>
    <row r="95" spans="1:18" x14ac:dyDescent="0.25">
      <c r="A95" s="33"/>
      <c r="B95" s="63"/>
      <c r="C95" s="2"/>
      <c r="D95" s="2" t="s">
        <v>76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9"/>
    </row>
    <row r="96" spans="1:18" x14ac:dyDescent="0.25">
      <c r="A96" s="33"/>
      <c r="B96" s="63"/>
      <c r="C96" s="2"/>
      <c r="D96" s="2"/>
      <c r="E96" s="2" t="s">
        <v>6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9"/>
    </row>
    <row r="97" spans="1:18" x14ac:dyDescent="0.25">
      <c r="A97" s="33"/>
      <c r="B97" s="63"/>
      <c r="C97" s="2"/>
      <c r="D97" s="2"/>
      <c r="E97" s="2" t="s">
        <v>7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9"/>
    </row>
    <row r="98" spans="1:18" x14ac:dyDescent="0.25">
      <c r="B98" s="2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9"/>
    </row>
    <row r="99" spans="1:18" x14ac:dyDescent="0.25">
      <c r="B99" s="2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9"/>
    </row>
    <row r="100" spans="1:18" x14ac:dyDescent="0.25">
      <c r="B100" s="2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9"/>
    </row>
    <row r="101" spans="1:18" x14ac:dyDescent="0.25">
      <c r="B101" s="2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9"/>
    </row>
    <row r="102" spans="1:18" x14ac:dyDescent="0.25">
      <c r="B102" s="2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9"/>
    </row>
    <row r="103" spans="1:18" x14ac:dyDescent="0.25">
      <c r="B103" s="2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9"/>
    </row>
    <row r="104" spans="1:18" ht="15.75" thickBot="1" x14ac:dyDescent="0.3">
      <c r="B104" s="3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29"/>
    </row>
    <row r="105" spans="1:18" ht="15.75" thickTop="1" x14ac:dyDescent="0.25"/>
  </sheetData>
  <pageMargins left="0.7" right="0.7" top="0.78749999999999998" bottom="0.78749999999999998" header="0.51180555555555496" footer="0.51180555555555496"/>
  <pageSetup paperSize="9" firstPageNumber="0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229C772F-E103-44EF-9453-698F9B351F74}">
  <ds:schemaRefs/>
</ds:datastoreItem>
</file>

<file path=customXml/itemProps2.xml><?xml version="1.0" encoding="utf-8"?>
<ds:datastoreItem xmlns:ds="http://schemas.openxmlformats.org/officeDocument/2006/customXml" ds:itemID="{12B0D222-0A2B-4CEE-B766-C54EFB8C479A}">
  <ds:schemaRefs/>
</ds:datastoreItem>
</file>

<file path=customXml/itemProps3.xml><?xml version="1.0" encoding="utf-8"?>
<ds:datastoreItem xmlns:ds="http://schemas.openxmlformats.org/officeDocument/2006/customXml" ds:itemID="{DD84CAF1-3B4E-41AC-9F2C-6867F4319E87}">
  <ds:schemaRefs/>
</ds:datastoreItem>
</file>

<file path=customXml/itemProps4.xml><?xml version="1.0" encoding="utf-8"?>
<ds:datastoreItem xmlns:ds="http://schemas.openxmlformats.org/officeDocument/2006/customXml" ds:itemID="{5056BC6B-9278-4DCE-B3B8-ED0E18040F11}">
  <ds:schemaRefs/>
</ds:datastoreItem>
</file>

<file path=customXml/itemProps5.xml><?xml version="1.0" encoding="utf-8"?>
<ds:datastoreItem xmlns:ds="http://schemas.openxmlformats.org/officeDocument/2006/customXml" ds:itemID="{AFBBA96D-843A-4874-845F-F9E0428283E5}">
  <ds:schemaRefs/>
</ds:datastoreItem>
</file>

<file path=customXml/itemProps6.xml><?xml version="1.0" encoding="utf-8"?>
<ds:datastoreItem xmlns:ds="http://schemas.openxmlformats.org/officeDocument/2006/customXml" ds:itemID="{F385C7C4-D4FB-4851-AD8F-9784EC0835D2}">
  <ds:schemaRefs/>
</ds:datastoreItem>
</file>

<file path=customXml/itemProps7.xml><?xml version="1.0" encoding="utf-8"?>
<ds:datastoreItem xmlns:ds="http://schemas.openxmlformats.org/officeDocument/2006/customXml" ds:itemID="{F665453B-8C94-4698-B588-492BF1A5FE2D}">
  <ds:schemaRefs/>
</ds:datastoreItem>
</file>

<file path=customXml/itemProps8.xml><?xml version="1.0" encoding="utf-8"?>
<ds:datastoreItem xmlns:ds="http://schemas.openxmlformats.org/officeDocument/2006/customXml" ds:itemID="{A21FC974-86F8-4F8D-872D-754EB9512EF4}">
  <ds:schemaRefs/>
</ds:datastoreItem>
</file>

<file path=customXml/itemProps9.xml><?xml version="1.0" encoding="utf-8"?>
<ds:datastoreItem xmlns:ds="http://schemas.openxmlformats.org/officeDocument/2006/customXml" ds:itemID="{F076AEE1-3B9B-45F9-960B-37FA56ABFC79}">
  <ds:schemaRefs/>
</ds:datastoreItem>
</file>

<file path=customXml/itemProps10.xml><?xml version="1.0" encoding="utf-8"?>
<ds:datastoreItem xmlns:ds="http://schemas.openxmlformats.org/officeDocument/2006/customXml" ds:itemID="{6AF0F9EA-AFF4-4964-83C9-35DFAEEDF3E5}">
  <ds:schemaRefs/>
</ds:datastoreItem>
</file>

<file path=customXml/itemProps11.xml><?xml version="1.0" encoding="utf-8"?>
<ds:datastoreItem xmlns:ds="http://schemas.openxmlformats.org/officeDocument/2006/customXml" ds:itemID="{488831AA-8728-4CB0-B888-94A4D924804E}">
  <ds:schemaRefs/>
</ds:datastoreItem>
</file>

<file path=customXml/itemProps12.xml><?xml version="1.0" encoding="utf-8"?>
<ds:datastoreItem xmlns:ds="http://schemas.openxmlformats.org/officeDocument/2006/customXml" ds:itemID="{B2CCDEEA-4BBF-464E-9FEA-3C49B57EC159}">
  <ds:schemaRefs/>
</ds:datastoreItem>
</file>

<file path=customXml/itemProps13.xml><?xml version="1.0" encoding="utf-8"?>
<ds:datastoreItem xmlns:ds="http://schemas.openxmlformats.org/officeDocument/2006/customXml" ds:itemID="{DE9E84B6-8B2B-4CA4-BA7C-67288269B5CC}">
  <ds:schemaRefs/>
</ds:datastoreItem>
</file>

<file path=customXml/itemProps14.xml><?xml version="1.0" encoding="utf-8"?>
<ds:datastoreItem xmlns:ds="http://schemas.openxmlformats.org/officeDocument/2006/customXml" ds:itemID="{B8357853-8500-4195-BD1F-616175003F97}">
  <ds:schemaRefs/>
</ds:datastoreItem>
</file>

<file path=customXml/itemProps15.xml><?xml version="1.0" encoding="utf-8"?>
<ds:datastoreItem xmlns:ds="http://schemas.openxmlformats.org/officeDocument/2006/customXml" ds:itemID="{96D8F947-C287-4617-88C9-AEE8C042DABD}">
  <ds:schemaRefs/>
</ds:datastoreItem>
</file>

<file path=customXml/itemProps16.xml><?xml version="1.0" encoding="utf-8"?>
<ds:datastoreItem xmlns:ds="http://schemas.openxmlformats.org/officeDocument/2006/customXml" ds:itemID="{1E784D07-5AD1-4E63-BAB0-994915082132}">
  <ds:schemaRefs/>
</ds:datastoreItem>
</file>

<file path=customXml/itemProps17.xml><?xml version="1.0" encoding="utf-8"?>
<ds:datastoreItem xmlns:ds="http://schemas.openxmlformats.org/officeDocument/2006/customXml" ds:itemID="{14C8FA45-0AAD-493E-842C-4DF91522A230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32307BBD-A0E1-4424-B4C3-A2704616D6FD}">
  <ds:schemaRefs/>
</ds:datastoreItem>
</file>

<file path=customXml/itemProps19.xml><?xml version="1.0" encoding="utf-8"?>
<ds:datastoreItem xmlns:ds="http://schemas.openxmlformats.org/officeDocument/2006/customXml" ds:itemID="{D3DC8744-20D0-41C0-9368-810D30A3B2CC}">
  <ds:schemaRefs/>
</ds:datastoreItem>
</file>

<file path=customXml/itemProps20.xml><?xml version="1.0" encoding="utf-8"?>
<ds:datastoreItem xmlns:ds="http://schemas.openxmlformats.org/officeDocument/2006/customXml" ds:itemID="{DE7164D4-DAE5-4723-A057-35AADA3B1155}">
  <ds:schemaRefs/>
</ds:datastoreItem>
</file>

<file path=customXml/itemProps21.xml><?xml version="1.0" encoding="utf-8"?>
<ds:datastoreItem xmlns:ds="http://schemas.openxmlformats.org/officeDocument/2006/customXml" ds:itemID="{D57D3C2D-4B2E-46EA-AFCF-D8F83824B2F3}">
  <ds:schemaRefs/>
</ds:datastoreItem>
</file>

<file path=customXml/itemProps22.xml><?xml version="1.0" encoding="utf-8"?>
<ds:datastoreItem xmlns:ds="http://schemas.openxmlformats.org/officeDocument/2006/customXml" ds:itemID="{B057DF68-F9F9-4003-991A-98A49FF896F3}">
  <ds:schemaRefs/>
</ds:datastoreItem>
</file>

<file path=customXml/itemProps23.xml><?xml version="1.0" encoding="utf-8"?>
<ds:datastoreItem xmlns:ds="http://schemas.openxmlformats.org/officeDocument/2006/customXml" ds:itemID="{6B1A99D2-4DAC-421C-A28F-D704D56DA593}">
  <ds:schemaRefs/>
</ds:datastoreItem>
</file>

<file path=customXml/itemProps24.xml><?xml version="1.0" encoding="utf-8"?>
<ds:datastoreItem xmlns:ds="http://schemas.openxmlformats.org/officeDocument/2006/customXml" ds:itemID="{56238C7F-E6FC-48C8-B1EE-6D36DBB9ACE4}">
  <ds:schemaRefs/>
</ds:datastoreItem>
</file>

<file path=customXml/itemProps25.xml><?xml version="1.0" encoding="utf-8"?>
<ds:datastoreItem xmlns:ds="http://schemas.openxmlformats.org/officeDocument/2006/customXml" ds:itemID="{7C4C5A2D-7623-4ABF-AE82-7ED984F7E127}">
  <ds:schemaRefs/>
</ds:datastoreItem>
</file>

<file path=customXml/itemProps26.xml><?xml version="1.0" encoding="utf-8"?>
<ds:datastoreItem xmlns:ds="http://schemas.openxmlformats.org/officeDocument/2006/customXml" ds:itemID="{87A3AF3F-9BC6-46E4-8071-5C6FF463FD02}">
  <ds:schemaRefs/>
</ds:datastoreItem>
</file>

<file path=customXml/itemProps27.xml><?xml version="1.0" encoding="utf-8"?>
<ds:datastoreItem xmlns:ds="http://schemas.openxmlformats.org/officeDocument/2006/customXml" ds:itemID="{A3AEF167-EBCC-4EB4-897E-91904CD1932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Overview, Notes &amp; Disclaimer</vt:lpstr>
      <vt:lpstr>CONN Pin Table</vt:lpstr>
      <vt:lpstr>B2B Pin Table</vt:lpstr>
      <vt:lpstr>User Manual</vt:lpstr>
    </vt:vector>
  </TitlesOfParts>
  <Company>Trenz Electronic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Steffens</dc:creator>
  <cp:lastModifiedBy>Thomas Steffens</cp:lastModifiedBy>
  <cp:revision>10</cp:revision>
  <dcterms:created xsi:type="dcterms:W3CDTF">2018-10-23T14:48:18Z</dcterms:created>
  <dcterms:modified xsi:type="dcterms:W3CDTF">2019-09-06T08:33:15Z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Trenz Electronic GmbH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